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0"/>
  <workbookPr showInkAnnotation="0" codeName="ThisWorkbook" defaultThemeVersion="124226"/>
  <mc:AlternateContent xmlns:mc="http://schemas.openxmlformats.org/markup-compatibility/2006">
    <mc:Choice Requires="x15">
      <x15ac:absPath xmlns:x15ac="http://schemas.microsoft.com/office/spreadsheetml/2010/11/ac" url="C:\Users\blee\Box\CPP\Assets\CA\Rancho Niguel Partner - Resyndication (2024-Running)\02 - Applications (TCAC_CDLAC_Other)\1. TCAC\1. Submitted App\1. Submitted\"/>
    </mc:Choice>
  </mc:AlternateContent>
  <xr:revisionPtr revIDLastSave="120" documentId="13_ncr:1_{A7E0252B-F7DC-4A36-93D8-A58B60D35E6D}" xr6:coauthVersionLast="47" xr6:coauthVersionMax="47" xr10:uidLastSave="{A353E35F-390E-422F-A05A-23B1E8918D85}"/>
  <bookViews>
    <workbookView xWindow="28680" yWindow="-120" windowWidth="29040" windowHeight="15840" tabRatio="735"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18" i="3" l="1"/>
  <c r="AA917" i="3"/>
  <c r="F9" i="4" l="1"/>
  <c r="F18" i="4"/>
  <c r="W849" i="3"/>
  <c r="L99" i="4"/>
  <c r="J99" i="4"/>
  <c r="J93" i="4"/>
  <c r="H93" i="4"/>
  <c r="H75" i="4"/>
  <c r="G75" i="4"/>
  <c r="G45" i="4"/>
  <c r="F45" i="4"/>
  <c r="E9" i="4"/>
  <c r="C61" i="4"/>
  <c r="C83" i="4"/>
  <c r="G74" i="4"/>
  <c r="AC886" i="3"/>
  <c r="C56" i="4"/>
  <c r="E41" i="7" l="1"/>
  <c r="A41" i="7"/>
  <c r="W865" i="3" l="1"/>
  <c r="S66" i="4"/>
  <c r="H79" i="4"/>
  <c r="G61" i="4"/>
  <c r="H92" i="4"/>
  <c r="H91" i="4"/>
  <c r="H90" i="4"/>
  <c r="H86" i="4"/>
  <c r="H84" i="4"/>
  <c r="H83" i="4"/>
  <c r="H80" i="4"/>
  <c r="G66" i="4"/>
  <c r="G65" i="4"/>
  <c r="G57" i="4"/>
  <c r="G56" i="4"/>
  <c r="G52" i="4"/>
  <c r="G50" i="4"/>
  <c r="G49" i="4"/>
  <c r="G46" i="4"/>
  <c r="F43" i="4"/>
  <c r="F40" i="4"/>
  <c r="F27" i="4"/>
  <c r="F25" i="4"/>
  <c r="F23" i="4"/>
  <c r="F21" i="4"/>
  <c r="F20" i="4"/>
  <c r="F19" i="4"/>
  <c r="E4" i="4"/>
  <c r="S92" i="4"/>
  <c r="S86" i="4"/>
  <c r="S84" i="4"/>
  <c r="S80" i="4"/>
  <c r="S79" i="4"/>
  <c r="S65" i="4"/>
  <c r="S52" i="4"/>
  <c r="S46" i="4"/>
  <c r="S43" i="4"/>
  <c r="S40" i="4"/>
  <c r="S27" i="4"/>
  <c r="S25" i="4"/>
  <c r="S23" i="4"/>
  <c r="S21" i="4"/>
  <c r="S20" i="4"/>
  <c r="S19" i="4"/>
  <c r="S18" i="4"/>
  <c r="S13" i="4"/>
  <c r="C90" i="4"/>
  <c r="S90" i="4" s="1"/>
  <c r="C57" i="4"/>
  <c r="C84" i="4"/>
  <c r="C50" i="4"/>
  <c r="S50" i="4" s="1"/>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D32" i="11" s="1"/>
  <c r="C33" i="11"/>
  <c r="C34" i="11"/>
  <c r="C35" i="11"/>
  <c r="C36" i="11"/>
  <c r="C37" i="11"/>
  <c r="C38" i="11"/>
  <c r="B31" i="11"/>
  <c r="B32" i="11"/>
  <c r="B33" i="11"/>
  <c r="B34" i="11"/>
  <c r="D34" i="11" s="1"/>
  <c r="B35" i="11"/>
  <c r="B36" i="11"/>
  <c r="D36" i="11" s="1"/>
  <c r="B37" i="11"/>
  <c r="B38" i="11"/>
  <c r="C24" i="11"/>
  <c r="C25" i="11"/>
  <c r="C26" i="11"/>
  <c r="B25" i="11"/>
  <c r="B26" i="11"/>
  <c r="D70" i="4"/>
  <c r="C70" i="4"/>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F63" i="13" s="1"/>
  <c r="F97" i="13" s="1"/>
  <c r="F105" i="13" s="1"/>
  <c r="F107" i="13" s="1"/>
  <c r="D54" i="13"/>
  <c r="C54" i="13"/>
  <c r="J42" i="13"/>
  <c r="I42" i="13"/>
  <c r="G42" i="13"/>
  <c r="F42" i="13"/>
  <c r="F26" i="13"/>
  <c r="F38" i="13"/>
  <c r="D42" i="13"/>
  <c r="C42" i="13"/>
  <c r="J38" i="13"/>
  <c r="I38" i="13"/>
  <c r="G38" i="13"/>
  <c r="D38" i="13"/>
  <c r="C38" i="13"/>
  <c r="J26" i="13"/>
  <c r="I26" i="13"/>
  <c r="I11" i="13"/>
  <c r="G26" i="13"/>
  <c r="D26" i="13"/>
  <c r="D63" i="13" s="1"/>
  <c r="D97" i="13" s="1"/>
  <c r="D105" i="13" s="1"/>
  <c r="C26" i="13"/>
  <c r="J11" i="13"/>
  <c r="D11" i="13"/>
  <c r="C11" i="13"/>
  <c r="C12" i="13" s="1"/>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42" i="4" s="1"/>
  <c r="R37" i="4"/>
  <c r="R35" i="4"/>
  <c r="R34" i="4"/>
  <c r="R33" i="4"/>
  <c r="R32" i="4"/>
  <c r="R31" i="4"/>
  <c r="R30" i="4"/>
  <c r="R29" i="4"/>
  <c r="R27" i="4"/>
  <c r="R25" i="4"/>
  <c r="R23" i="4"/>
  <c r="R22" i="4"/>
  <c r="R21" i="4"/>
  <c r="R20" i="4"/>
  <c r="R19" i="4"/>
  <c r="R18" i="4"/>
  <c r="R17" i="4"/>
  <c r="R15" i="4"/>
  <c r="R14" i="4"/>
  <c r="R13" i="4"/>
  <c r="R9" i="4"/>
  <c r="R7" i="4"/>
  <c r="R6" i="4"/>
  <c r="R5" i="4"/>
  <c r="R4" i="4"/>
  <c r="B5" i="11"/>
  <c r="C5" i="11"/>
  <c r="B6" i="11"/>
  <c r="D6" i="11" s="1"/>
  <c r="C6" i="11"/>
  <c r="B7" i="11"/>
  <c r="C7" i="11"/>
  <c r="C8" i="11"/>
  <c r="B8" i="11"/>
  <c r="B10" i="11"/>
  <c r="B11" i="11"/>
  <c r="C10" i="11"/>
  <c r="D10" i="11" s="1"/>
  <c r="C11" i="11"/>
  <c r="B14" i="11"/>
  <c r="C14" i="11"/>
  <c r="B15" i="11"/>
  <c r="D15" i="11" s="1"/>
  <c r="C15" i="11"/>
  <c r="B16" i="11"/>
  <c r="C16" i="11"/>
  <c r="B18" i="11"/>
  <c r="C18" i="11"/>
  <c r="B19" i="11"/>
  <c r="C19" i="11"/>
  <c r="D19" i="11" s="1"/>
  <c r="B20" i="11"/>
  <c r="D20" i="11" s="1"/>
  <c r="C20" i="11"/>
  <c r="B21" i="11"/>
  <c r="C21" i="11"/>
  <c r="B22" i="11"/>
  <c r="D22" i="11" s="1"/>
  <c r="C22" i="11"/>
  <c r="B23" i="11"/>
  <c r="C23" i="11"/>
  <c r="B24" i="11"/>
  <c r="B28" i="11"/>
  <c r="C28" i="11"/>
  <c r="B30" i="11"/>
  <c r="C30" i="11"/>
  <c r="D30" i="11" s="1"/>
  <c r="D33" i="11"/>
  <c r="B41" i="11"/>
  <c r="B43" i="11" s="1"/>
  <c r="C41" i="11"/>
  <c r="C42" i="11"/>
  <c r="D42" i="11" s="1"/>
  <c r="B42" i="11"/>
  <c r="B44" i="11"/>
  <c r="C44" i="11"/>
  <c r="B46" i="11"/>
  <c r="C46" i="11"/>
  <c r="B47" i="11"/>
  <c r="C47" i="11"/>
  <c r="B48" i="11"/>
  <c r="D48" i="11" s="1"/>
  <c r="B49" i="11"/>
  <c r="B50" i="11"/>
  <c r="D50" i="11" s="1"/>
  <c r="B51" i="11"/>
  <c r="B52" i="11"/>
  <c r="D52" i="11" s="1"/>
  <c r="B53" i="11"/>
  <c r="C48" i="11"/>
  <c r="C49" i="11"/>
  <c r="C50" i="11"/>
  <c r="C51" i="11"/>
  <c r="C52" i="11"/>
  <c r="C53" i="11"/>
  <c r="D53" i="11" s="1"/>
  <c r="B57" i="11"/>
  <c r="C57" i="11"/>
  <c r="B58" i="11"/>
  <c r="C58" i="11"/>
  <c r="B59" i="11"/>
  <c r="D59" i="11" s="1"/>
  <c r="C59" i="11"/>
  <c r="B60" i="11"/>
  <c r="C60" i="11"/>
  <c r="B61" i="11"/>
  <c r="C61" i="11"/>
  <c r="B62" i="11"/>
  <c r="C62" i="11"/>
  <c r="B66" i="11"/>
  <c r="D66" i="11" s="1"/>
  <c r="C66" i="11"/>
  <c r="B73" i="11"/>
  <c r="D73" i="11" s="1"/>
  <c r="C73" i="11"/>
  <c r="B74" i="11"/>
  <c r="D74" i="11" s="1"/>
  <c r="C74" i="11"/>
  <c r="B75" i="11"/>
  <c r="C75" i="11"/>
  <c r="B76" i="11"/>
  <c r="C76" i="11"/>
  <c r="D76" i="11" s="1"/>
  <c r="B77" i="11"/>
  <c r="C77" i="11"/>
  <c r="B84" i="11"/>
  <c r="C84" i="11"/>
  <c r="B100" i="11"/>
  <c r="C100" i="11"/>
  <c r="A4" i="8"/>
  <c r="D4" i="8"/>
  <c r="I4" i="8" s="1"/>
  <c r="J4" i="8" s="1"/>
  <c r="A5" i="8"/>
  <c r="D5" i="8"/>
  <c r="I5" i="8" s="1"/>
  <c r="J5" i="8" s="1"/>
  <c r="A6" i="8"/>
  <c r="D6" i="8"/>
  <c r="I6" i="8" s="1"/>
  <c r="J6" i="8" s="1"/>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s="1"/>
  <c r="T70" i="4"/>
  <c r="H70" i="13"/>
  <c r="T96" i="4"/>
  <c r="H96" i="13"/>
  <c r="C11" i="4"/>
  <c r="C38" i="4"/>
  <c r="B38" i="13" s="1"/>
  <c r="C54" i="4"/>
  <c r="B54" i="13" s="1"/>
  <c r="C62" i="4"/>
  <c r="B62" i="13" s="1"/>
  <c r="C77" i="4"/>
  <c r="B77" i="13" s="1"/>
  <c r="C96" i="4"/>
  <c r="B96" i="13" s="1"/>
  <c r="B104" i="13"/>
  <c r="D8" i="4"/>
  <c r="B8" i="4" s="1"/>
  <c r="N187" i="27" s="1"/>
  <c r="D11" i="4"/>
  <c r="B11" i="4" s="1"/>
  <c r="D26" i="4"/>
  <c r="D38" i="4"/>
  <c r="D42" i="4"/>
  <c r="D54" i="4"/>
  <c r="D62" i="4"/>
  <c r="D77" i="4"/>
  <c r="B77" i="4" s="1"/>
  <c r="D96" i="4"/>
  <c r="D104" i="4"/>
  <c r="B104" i="4" s="1"/>
  <c r="E26" i="13"/>
  <c r="S38" i="4"/>
  <c r="E38" i="13"/>
  <c r="S42" i="4"/>
  <c r="E42" i="13"/>
  <c r="S54" i="4"/>
  <c r="S96" i="4"/>
  <c r="E96" i="13" s="1"/>
  <c r="S104" i="4"/>
  <c r="E104" i="13" s="1"/>
  <c r="F2" i="4"/>
  <c r="G2" i="4"/>
  <c r="H2" i="4"/>
  <c r="I2" i="4"/>
  <c r="J2" i="4"/>
  <c r="K2" i="4"/>
  <c r="L2" i="4"/>
  <c r="M2" i="4"/>
  <c r="N2" i="4"/>
  <c r="O2" i="4"/>
  <c r="P2" i="4"/>
  <c r="Q2" i="4"/>
  <c r="B4" i="4"/>
  <c r="B5" i="4"/>
  <c r="B6" i="4"/>
  <c r="B7" i="4"/>
  <c r="E8" i="4"/>
  <c r="F8" i="4"/>
  <c r="G8" i="4"/>
  <c r="G11" i="4"/>
  <c r="H8" i="4"/>
  <c r="H12" i="4" s="1"/>
  <c r="H11" i="4"/>
  <c r="I8" i="4"/>
  <c r="I12" i="4" s="1"/>
  <c r="I11" i="4"/>
  <c r="J8" i="4"/>
  <c r="J11" i="4"/>
  <c r="J26" i="4"/>
  <c r="J38" i="4"/>
  <c r="J42" i="4"/>
  <c r="J54" i="4"/>
  <c r="J62" i="4"/>
  <c r="J63" i="4" s="1"/>
  <c r="J70" i="4"/>
  <c r="J77" i="4"/>
  <c r="J96" i="4"/>
  <c r="J104" i="4"/>
  <c r="K8" i="4"/>
  <c r="K11" i="4"/>
  <c r="L8" i="4"/>
  <c r="L11" i="4"/>
  <c r="M8" i="4"/>
  <c r="M11" i="4"/>
  <c r="N8" i="4"/>
  <c r="O8" i="4"/>
  <c r="O63" i="4" s="1"/>
  <c r="O97" i="4" s="1"/>
  <c r="O105" i="4" s="1"/>
  <c r="Q8" i="4"/>
  <c r="Q11" i="4"/>
  <c r="B9" i="4"/>
  <c r="B10" i="4"/>
  <c r="E11" i="4"/>
  <c r="F11" i="4"/>
  <c r="F26" i="4"/>
  <c r="F38" i="4"/>
  <c r="F42" i="4"/>
  <c r="F54" i="4"/>
  <c r="F62" i="4"/>
  <c r="N11" i="4"/>
  <c r="N63" i="4" s="1"/>
  <c r="N97" i="4" s="1"/>
  <c r="N105" i="4" s="1"/>
  <c r="O11" i="4"/>
  <c r="B13" i="4"/>
  <c r="B14" i="4"/>
  <c r="B15" i="4"/>
  <c r="AD199" i="20" s="1"/>
  <c r="B17" i="4"/>
  <c r="B18" i="4"/>
  <c r="B19" i="4"/>
  <c r="B20" i="4"/>
  <c r="B21" i="4"/>
  <c r="B22" i="4"/>
  <c r="B23" i="4"/>
  <c r="B25" i="4"/>
  <c r="E26" i="4"/>
  <c r="G26" i="4"/>
  <c r="H26" i="4"/>
  <c r="I26" i="4"/>
  <c r="I38" i="4"/>
  <c r="I42" i="4"/>
  <c r="I54" i="4"/>
  <c r="I62" i="4"/>
  <c r="K26" i="4"/>
  <c r="L26" i="4"/>
  <c r="M26" i="4"/>
  <c r="M38" i="4"/>
  <c r="M63" i="4" s="1"/>
  <c r="M97" i="4" s="1"/>
  <c r="M105" i="4" s="1"/>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L63" i="4" s="1"/>
  <c r="L97" i="4" s="1"/>
  <c r="O38" i="4"/>
  <c r="P38" i="4"/>
  <c r="P42" i="4"/>
  <c r="P63" i="4" s="1"/>
  <c r="P97" i="4" s="1"/>
  <c r="P105" i="4" s="1"/>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I63" i="13"/>
  <c r="I97" i="13"/>
  <c r="I105" i="13"/>
  <c r="I107" i="13"/>
  <c r="J63" i="13"/>
  <c r="J97" i="13"/>
  <c r="J105" i="13"/>
  <c r="J107" i="13"/>
  <c r="L12" i="4"/>
  <c r="D70" i="11"/>
  <c r="G12" i="4"/>
  <c r="Q12" i="4"/>
  <c r="D18" i="11"/>
  <c r="G63" i="13"/>
  <c r="D61" i="11"/>
  <c r="D8" i="11"/>
  <c r="D102" i="11"/>
  <c r="D94" i="11"/>
  <c r="K12" i="4"/>
  <c r="D7" i="11"/>
  <c r="J12" i="4"/>
  <c r="O12" i="4"/>
  <c r="D95" i="11"/>
  <c r="D25" i="11"/>
  <c r="B11" i="13"/>
  <c r="D23" i="11"/>
  <c r="D89" i="11"/>
  <c r="D44" i="11"/>
  <c r="D35" i="11"/>
  <c r="D31" i="11"/>
  <c r="Q63" i="4"/>
  <c r="Q97" i="4" s="1"/>
  <c r="Q105" i="4" s="1"/>
  <c r="F12" i="4"/>
  <c r="D60" i="11"/>
  <c r="M12" i="4"/>
  <c r="D38" i="11"/>
  <c r="D12" i="13"/>
  <c r="D24" i="11"/>
  <c r="D101" i="11"/>
  <c r="D90" i="11"/>
  <c r="D92" i="11"/>
  <c r="D75" i="11"/>
  <c r="D28" i="11"/>
  <c r="D103" i="11"/>
  <c r="D88" i="11"/>
  <c r="D16" i="11"/>
  <c r="B12" i="11"/>
  <c r="D81" i="11"/>
  <c r="D86" i="11"/>
  <c r="B42" i="4"/>
  <c r="D77" i="11"/>
  <c r="D47" i="11"/>
  <c r="R104" i="4"/>
  <c r="K63" i="4"/>
  <c r="K97" i="4" s="1"/>
  <c r="K105" i="4" s="1"/>
  <c r="B62" i="4"/>
  <c r="B105" i="11"/>
  <c r="D104" i="11"/>
  <c r="T63" i="4"/>
  <c r="T97" i="4" s="1"/>
  <c r="D11" i="11"/>
  <c r="C12" i="4"/>
  <c r="B12" i="13" s="1"/>
  <c r="D96" i="11"/>
  <c r="R38" i="4" l="1"/>
  <c r="E63" i="4"/>
  <c r="E97" i="4" s="1"/>
  <c r="E105" i="4" s="1"/>
  <c r="R77" i="4"/>
  <c r="AH721" i="3"/>
  <c r="G7" i="8"/>
  <c r="J7" i="8"/>
  <c r="B96" i="4"/>
  <c r="R62" i="4"/>
  <c r="D84" i="11"/>
  <c r="D46" i="11"/>
  <c r="J97" i="4"/>
  <c r="J105" i="4" s="1"/>
  <c r="L105" i="4"/>
  <c r="R96" i="4"/>
  <c r="R70" i="4"/>
  <c r="G63" i="4"/>
  <c r="G97" i="4" s="1"/>
  <c r="G105" i="4" s="1"/>
  <c r="F63" i="4"/>
  <c r="F97" i="4" s="1"/>
  <c r="F105" i="4" s="1"/>
  <c r="R11" i="4"/>
  <c r="R12" i="4" s="1"/>
  <c r="E12" i="4"/>
  <c r="R8" i="4"/>
  <c r="R54" i="4"/>
  <c r="R26" i="4"/>
  <c r="B81" i="4"/>
  <c r="S63" i="4"/>
  <c r="E63" i="13" s="1"/>
  <c r="B9" i="11"/>
  <c r="B13" i="11" s="1"/>
  <c r="D85" i="11"/>
  <c r="B38" i="4"/>
  <c r="I63" i="4"/>
  <c r="I97" i="4" s="1"/>
  <c r="I105" i="4" s="1"/>
  <c r="G97" i="13"/>
  <c r="G105" i="13" s="1"/>
  <c r="G107" i="13" s="1"/>
  <c r="B39" i="11"/>
  <c r="N12" i="4"/>
  <c r="D12" i="4"/>
  <c r="AB48" i="15"/>
  <c r="C12" i="11"/>
  <c r="H63" i="4"/>
  <c r="H97" i="4" s="1"/>
  <c r="H105" i="4" s="1"/>
  <c r="C71" i="11"/>
  <c r="D49" i="11"/>
  <c r="D21" i="11"/>
  <c r="D14" i="11"/>
  <c r="C9" i="11"/>
  <c r="C39" i="11"/>
  <c r="D39" i="11" s="1"/>
  <c r="N193" i="27"/>
  <c r="D62" i="11"/>
  <c r="D93" i="11"/>
  <c r="D12" i="11"/>
  <c r="C63" i="13"/>
  <c r="C97" i="13" s="1"/>
  <c r="C105" i="13" s="1"/>
  <c r="C78" i="11"/>
  <c r="D80" i="11"/>
  <c r="B97" i="11"/>
  <c r="D91" i="11"/>
  <c r="B78" i="11"/>
  <c r="D100" i="11"/>
  <c r="D58" i="11"/>
  <c r="D41" i="11"/>
  <c r="D63" i="4"/>
  <c r="D97" i="4" s="1"/>
  <c r="D105" i="4" s="1"/>
  <c r="E54" i="13"/>
  <c r="H97" i="13"/>
  <c r="T105" i="4"/>
  <c r="H63" i="13"/>
  <c r="C63" i="11"/>
  <c r="B63" i="11"/>
  <c r="C105" i="11"/>
  <c r="D105" i="11" s="1"/>
  <c r="C97" i="11"/>
  <c r="B71" i="11"/>
  <c r="D71" i="11" s="1"/>
  <c r="B82" i="11"/>
  <c r="C82" i="11"/>
  <c r="B81" i="13"/>
  <c r="C55" i="11"/>
  <c r="B55" i="11"/>
  <c r="D51" i="11"/>
  <c r="D57" i="11"/>
  <c r="B54" i="4"/>
  <c r="C43" i="11"/>
  <c r="D43" i="11" s="1"/>
  <c r="C27" i="11"/>
  <c r="B26" i="4"/>
  <c r="C13" i="11"/>
  <c r="D13" i="11" s="1"/>
  <c r="D9" i="11"/>
  <c r="D5" i="11"/>
  <c r="B12" i="4"/>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G53" i="21"/>
  <c r="E24" i="21"/>
  <c r="E22" i="21"/>
  <c r="F22" i="21" s="1"/>
  <c r="G40" i="8"/>
  <c r="I15" i="7"/>
  <c r="E26" i="21"/>
  <c r="E23" i="21"/>
  <c r="F23" i="21" s="1"/>
  <c r="G23" i="21" s="1"/>
  <c r="Z809" i="3" l="1"/>
  <c r="E6" i="7" s="1"/>
  <c r="M974" i="3"/>
  <c r="M959" i="3"/>
  <c r="M960" i="3" s="1"/>
  <c r="D97" i="11"/>
  <c r="S97" i="4"/>
  <c r="R63" i="4"/>
  <c r="R97" i="4" s="1"/>
  <c r="R105" i="4" s="1"/>
  <c r="D78" i="11"/>
  <c r="B64" i="11"/>
  <c r="B98" i="11" s="1"/>
  <c r="B106" i="11" s="1"/>
  <c r="D82" i="11"/>
  <c r="D55" i="11"/>
  <c r="B63" i="4"/>
  <c r="E97" i="13"/>
  <c r="S105" i="4"/>
  <c r="H105" i="13"/>
  <c r="T107" i="4"/>
  <c r="D63" i="11"/>
  <c r="C64" i="11"/>
  <c r="D64" i="11" s="1"/>
  <c r="C97" i="4"/>
  <c r="C105" i="4" s="1"/>
  <c r="DX635" i="3"/>
  <c r="BH702" i="3"/>
  <c r="BI702" i="3" s="1"/>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V697" i="3" s="1"/>
  <c r="BU674" i="3"/>
  <c r="BU682" i="3"/>
  <c r="BU690" i="3"/>
  <c r="BU676" i="3"/>
  <c r="BU692" i="3"/>
  <c r="BV692" i="3" s="1"/>
  <c r="BU675" i="3"/>
  <c r="BV675" i="3" s="1"/>
  <c r="BU683" i="3"/>
  <c r="BU691" i="3"/>
  <c r="BU699" i="3"/>
  <c r="BV699" i="3" s="1"/>
  <c r="BH674" i="3"/>
  <c r="BH675" i="3"/>
  <c r="BH683" i="3"/>
  <c r="BI683" i="3" s="1"/>
  <c r="BH691" i="3"/>
  <c r="BI691" i="3" s="1"/>
  <c r="BH699" i="3"/>
  <c r="BI699" i="3" s="1"/>
  <c r="BH676" i="3"/>
  <c r="BH684" i="3"/>
  <c r="BH692" i="3"/>
  <c r="BI692" i="3" s="1"/>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V691" i="3"/>
  <c r="AX683" i="20"/>
  <c r="AY684" i="20" s="1"/>
  <c r="I14" i="21"/>
  <c r="BV698" i="3"/>
  <c r="BV694" i="3"/>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J1048"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K15" i="7"/>
  <c r="I22" i="7"/>
  <c r="I35" i="7" s="1"/>
  <c r="E27" i="21"/>
  <c r="G22" i="21"/>
  <c r="B105" i="4" l="1"/>
  <c r="AB47" i="15" s="1"/>
  <c r="AB49" i="15" s="1"/>
  <c r="AB54" i="15" s="1"/>
  <c r="AB55" i="15" s="1"/>
  <c r="AC455" i="3"/>
  <c r="E105" i="13"/>
  <c r="S107" i="4"/>
  <c r="H107" i="13"/>
  <c r="C98" i="11"/>
  <c r="D98" i="11" s="1"/>
  <c r="B97" i="13"/>
  <c r="B97" i="4"/>
  <c r="B105" i="13"/>
  <c r="AG258" i="20"/>
  <c r="CS634" i="3"/>
  <c r="O756" i="3" s="1"/>
  <c r="BH703" i="3"/>
  <c r="BV703" i="3"/>
  <c r="AH753" i="3" s="1"/>
  <c r="N183" i="27"/>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AP542" i="20"/>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D11" i="15" l="1"/>
  <c r="AD23" i="15" s="1"/>
  <c r="AD26" i="15" s="1"/>
  <c r="AD28" i="15" s="1"/>
  <c r="AI11" i="15"/>
  <c r="AI23" i="15" s="1"/>
  <c r="AI26" i="15" s="1"/>
  <c r="AI28" i="15" s="1"/>
  <c r="E107" i="13"/>
  <c r="AC456" i="3"/>
  <c r="AB255" i="20"/>
  <c r="AG257" i="20" s="1"/>
  <c r="AG259" i="20" s="1"/>
  <c r="AK262" i="20" s="1"/>
  <c r="T801" i="20" s="1"/>
  <c r="AF801" i="20" s="1"/>
  <c r="AC454" i="3"/>
  <c r="F457" i="3" s="1"/>
  <c r="AF540" i="20"/>
  <c r="C106" i="11"/>
  <c r="D106" i="11" s="1"/>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T11" i="15" l="1"/>
  <c r="T23" i="15" s="1"/>
  <c r="Y11" i="15"/>
  <c r="Y23" i="15" s="1"/>
  <c r="Y26" i="15" s="1"/>
  <c r="Y28" i="15" s="1"/>
  <c r="B1059" i="3"/>
  <c r="AJ1044" i="3"/>
  <c r="AP541" i="20" s="1"/>
  <c r="AP539" i="20"/>
  <c r="K4" i="7"/>
  <c r="M4" i="7" s="1"/>
  <c r="E45" i="7"/>
  <c r="E48" i="7" s="1"/>
  <c r="AJ1052" i="3"/>
  <c r="G45" i="7"/>
  <c r="G49" i="7"/>
  <c r="K6" i="7"/>
  <c r="I7" i="7"/>
  <c r="I11" i="7" s="1"/>
  <c r="I37" i="7" s="1"/>
  <c r="G24" i="21"/>
  <c r="F27" i="21"/>
  <c r="G27" i="21"/>
  <c r="O22" i="7"/>
  <c r="O35" i="7" s="1"/>
  <c r="Q15" i="7"/>
  <c r="O9" i="7"/>
  <c r="Q8" i="7"/>
  <c r="T26" i="15" l="1"/>
  <c r="T28" i="15" s="1"/>
  <c r="T29" i="15" s="1"/>
  <c r="Y64" i="15"/>
  <c r="Y68" i="15" s="1"/>
  <c r="Y69" i="15" s="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Y38" i="15"/>
  <c r="K11" i="7"/>
  <c r="K37" i="7" s="1"/>
  <c r="K45" i="7" s="1"/>
  <c r="E66" i="7"/>
  <c r="O5" i="7"/>
  <c r="Q4" i="7"/>
  <c r="AD38" i="15"/>
  <c r="AD40" i="15" s="1"/>
  <c r="Y40" i="15"/>
  <c r="M7" i="7"/>
  <c r="M11" i="7" s="1"/>
  <c r="M37" i="7" s="1"/>
  <c r="O6"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AB57" i="15" l="1"/>
  <c r="U4" i="7"/>
  <c r="S5" i="7"/>
  <c r="P204" i="3"/>
  <c r="M48" i="7"/>
  <c r="M47" i="7"/>
  <c r="M60" i="7"/>
  <c r="O45" i="7"/>
  <c r="O49" i="7"/>
  <c r="K66" i="7"/>
  <c r="K62" i="7"/>
  <c r="Q7" i="7"/>
  <c r="Q11" i="7" s="1"/>
  <c r="Q37" i="7" s="1"/>
  <c r="S6" i="7"/>
  <c r="I70" i="7"/>
  <c r="I72" i="7" s="1"/>
  <c r="W22" i="7"/>
  <c r="W35" i="7" s="1"/>
  <c r="Y15" i="7"/>
  <c r="W9" i="7"/>
  <c r="Y8" i="7"/>
  <c r="AB59" i="15" l="1"/>
  <c r="AB77" i="15" s="1"/>
  <c r="U5" i="7"/>
  <c r="W4" i="7"/>
  <c r="Q49" i="7"/>
  <c r="Q45" i="7"/>
  <c r="M62"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313C2D46-309F-4DF1-9E2D-5504E16603A8}">
      <text>
        <r>
          <rPr>
            <sz val="9"/>
            <color indexed="81"/>
            <rFont val="Tahoma"/>
            <family val="2"/>
          </rPr>
          <t>Input tax-exempt bond amount.  This cell is linked to the tie breaker.  Do not include any taxable bond amount.</t>
        </r>
      </text>
    </comment>
    <comment ref="C555" authorId="0" shapeId="0" xr:uid="{DD2DE6BF-17B7-4BE6-B711-21DA9AFDD2C3}">
      <text>
        <r>
          <rPr>
            <sz val="9"/>
            <color indexed="81"/>
            <rFont val="Tahoma"/>
            <family val="2"/>
          </rPr>
          <t>Input tax-exempt bond amount.  This cell is linked to the tie breaker.  Do not include any taxable bond amount.</t>
        </r>
      </text>
    </comment>
    <comment ref="C627" authorId="0" shapeId="0" xr:uid="{CAB6B6FF-9A22-4AE7-87EE-BEE847F478D4}">
      <text>
        <r>
          <rPr>
            <sz val="9"/>
            <color indexed="81"/>
            <rFont val="Tahoma"/>
            <family val="2"/>
          </rPr>
          <t>Input tax-exempt bond amount.  This cell is linked to the tie breaker.  Do not include any taxable bond amount.</t>
        </r>
      </text>
    </comment>
    <comment ref="C628" authorId="0" shapeId="0" xr:uid="{28B88683-C35B-4C09-A619-055B23022C48}">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<sst xmlns="http://schemas.openxmlformats.org/spreadsheetml/2006/main" count="5350" uniqueCount="2780">
  <si>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</si>
  <si>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</si>
  <si>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</si>
  <si>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</si>
  <si>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</si>
  <si>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</si>
  <si>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</si>
  <si>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</si>
  <si>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</si>
  <si>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</si>
  <si>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</si>
  <si>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</si>
  <si>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</si>
  <si>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</si>
  <si>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</si>
  <si>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</si>
  <si>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</si>
  <si>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</si>
  <si>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</si>
  <si>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</si>
  <si>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</si>
  <si>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</si>
  <si>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</si>
  <si>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</si>
  <si>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</si>
  <si>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</si>
  <si>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</si>
  <si>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</si>
  <si>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</si>
  <si>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</si>
  <si>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</si>
  <si>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</si>
  <si>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</si>
  <si>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</si>
  <si>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</si>
  <si>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</si>
  <si>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</si>
  <si>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</si>
  <si>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</si>
  <si>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</si>
  <si>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</si>
  <si>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</si>
  <si>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</si>
  <si>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</si>
  <si>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</si>
  <si>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</si>
  <si>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</si>
  <si>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</si>
  <si>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</si>
  <si>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</si>
  <si>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</si>
  <si>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</si>
  <si>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</si>
  <si>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</si>
  <si>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</si>
  <si>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</si>
  <si>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</si>
  <si>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</si>
  <si>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</si>
  <si>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</si>
  <si>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</si>
  <si>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</si>
  <si>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</si>
  <si>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</si>
  <si>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</si>
  <si>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</si>
  <si>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</si>
  <si>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</si>
  <si>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</si>
  <si>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</si>
  <si>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</si>
  <si>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</si>
  <si>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</si>
  <si>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</si>
  <si>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</si>
  <si>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</si>
  <si>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</si>
  <si>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</si>
  <si>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</si>
  <si>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</si>
  <si>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</si>
  <si>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</si>
  <si>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</si>
  <si>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</si>
  <si>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</si>
  <si>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</si>
  <si>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</si>
  <si>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</si>
  <si>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</si>
  <si>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</si>
  <si>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</si>
  <si>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</si>
  <si>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</si>
  <si>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</si>
  <si>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</si>
  <si>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</si>
  <si>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</si>
  <si>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</si>
  <si>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</si>
  <si>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</si>
  <si>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</si>
  <si>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</si>
  <si>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</si>
  <si>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</si>
  <si>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</si>
  <si>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</si>
  <si>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</si>
  <si>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</si>
  <si>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</si>
  <si>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</si>
  <si>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</si>
  <si>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</si>
  <si>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</si>
  <si>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</si>
  <si>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</si>
  <si>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</si>
  <si>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</si>
  <si>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</si>
  <si>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</si>
  <si>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</si>
  <si>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</si>
  <si>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</si>
  <si>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</si>
  <si>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</si>
  <si>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</si>
  <si>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</si>
  <si>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</si>
  <si>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</si>
  <si>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</si>
  <si>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</si>
  <si>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</si>
  <si>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</si>
  <si>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</si>
  <si>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</si>
  <si>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</si>
  <si>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</si>
  <si>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</si>
  <si>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</si>
  <si>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</si>
  <si>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</si>
  <si>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</si>
  <si>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</si>
  <si>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</si>
  <si>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</si>
  <si>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</si>
  <si>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</si>
  <si>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</si>
  <si>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</si>
  <si>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</si>
  <si>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</si>
  <si>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</si>
  <si>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</si>
  <si>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</si>
  <si>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</si>
  <si>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</si>
  <si>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</si>
  <si>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</si>
  <si>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</si>
  <si>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</si>
  <si>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</si>
  <si>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</si>
  <si>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</si>
  <si>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</si>
  <si>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</si>
  <si>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</si>
  <si>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</si>
  <si>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</si>
  <si>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</si>
  <si>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</si>
  <si>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</si>
  <si>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</si>
  <si>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</si>
  <si>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</si>
  <si>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</si>
  <si>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</si>
  <si>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</si>
  <si>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</si>
  <si>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</si>
  <si>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</si>
  <si>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</si>
  <si>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</si>
  <si>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</si>
  <si>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</si>
  <si>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</si>
  <si>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</si>
  <si>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</si>
  <si>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</si>
  <si>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</si>
  <si>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</si>
  <si>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</si>
  <si>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</si>
  <si>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</si>
  <si>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</si>
  <si>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</si>
  <si>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</si>
  <si>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</si>
  <si>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</si>
  <si>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</si>
  <si>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</si>
  <si>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</si>
  <si>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</si>
  <si>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</si>
  <si>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</si>
  <si>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</si>
  <si>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</si>
  <si>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</si>
  <si>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</si>
  <si>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</si>
  <si>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</si>
  <si>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</si>
  <si>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</si>
  <si>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</si>
  <si>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</si>
  <si>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</si>
  <si>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</si>
  <si>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</si>
  <si>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</si>
  <si>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</si>
  <si>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</si>
  <si>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</si>
  <si>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</si>
  <si>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</si>
  <si>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</si>
  <si>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</si>
  <si>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</si>
  <si>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</si>
  <si>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</si>
  <si>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</si>
  <si>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</si>
  <si>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</si>
  <si>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</si>
  <si>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</si>
  <si>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</si>
  <si>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</si>
  <si>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</si>
  <si>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</si>
  <si>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</si>
  <si>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</si>
  <si>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</si>
  <si>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</si>
  <si>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</si>
  <si>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</si>
  <si>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</si>
  <si>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</si>
  <si>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</si>
  <si>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</si>
  <si>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</si>
  <si>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</si>
  <si>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</si>
  <si>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</si>
  <si>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</si>
  <si>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</si>
  <si>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</si>
  <si>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</si>
  <si>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</si>
  <si>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</si>
  <si>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</si>
  <si>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</si>
  <si>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</si>
  <si>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</si>
  <si>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</si>
  <si>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</si>
  <si>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</si>
  <si>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</si>
  <si>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</si>
  <si>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</si>
  <si>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</si>
  <si>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</si>
  <si>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</si>
  <si>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</si>
  <si>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</si>
  <si>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</si>
  <si>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</si>
  <si>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</si>
  <si>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</si>
  <si>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</si>
  <si>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</si>
  <si>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</si>
  <si>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</si>
  <si>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</si>
  <si>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</si>
  <si>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</si>
  <si>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</si>
  <si>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</si>
  <si>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</si>
  <si>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</si>
  <si>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</si>
  <si>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</si>
  <si>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</si>
  <si>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</si>
  <si>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</si>
  <si>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</si>
  <si>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</si>
  <si>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</si>
  <si>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</si>
  <si>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</si>
  <si>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</si>
  <si>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</si>
  <si>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</si>
  <si>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</si>
  <si>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</si>
  <si>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</si>
  <si>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</si>
  <si>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</si>
  <si>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</si>
  <si>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</si>
  <si>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</si>
  <si>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</si>
  <si>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</si>
  <si>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</si>
  <si>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</si>
  <si>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</si>
  <si>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</si>
  <si>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</si>
  <si>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</si>
  <si>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</si>
  <si>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</si>
  <si>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</si>
  <si>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</si>
  <si>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</si>
  <si>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</si>
  <si>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</si>
  <si>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</si>
  <si>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</si>
  <si>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</si>
  <si>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</si>
  <si>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</si>
  <si>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</si>
  <si>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</si>
  <si>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</si>
  <si>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</si>
  <si>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</si>
  <si>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</si>
  <si>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</si>
  <si>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</si>
  <si>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</si>
  <si>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</si>
  <si>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</si>
  <si>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</si>
  <si>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</si>
  <si>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</si>
  <si>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</si>
  <si>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</si>
  <si>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</si>
  <si>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</si>
  <si>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</si>
  <si>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</si>
  <si>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</si>
  <si>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</si>
  <si>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</si>
  <si>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</si>
  <si>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</si>
  <si>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</si>
  <si>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</si>
  <si>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</si>
  <si>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</si>
  <si>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</si>
  <si>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</si>
  <si>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</si>
  <si>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</si>
  <si>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</si>
  <si>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</si>
  <si>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</si>
  <si>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</si>
  <si>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</si>
  <si>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</si>
  <si>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</si>
  <si>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</si>
  <si>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</si>
  <si>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</si>
  <si>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</si>
  <si>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</si>
  <si>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</si>
  <si>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</si>
  <si>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</si>
  <si>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</si>
  <si>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</si>
  <si>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</si>
  <si>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</si>
  <si>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</si>
  <si>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</si>
  <si>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</si>
  <si>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</si>
  <si>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</si>
  <si>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</si>
  <si>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</si>
  <si>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</si>
  <si>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</si>
  <si>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</si>
  <si>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</si>
  <si>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</si>
  <si>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</si>
  <si>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</si>
  <si>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</si>
  <si>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</si>
  <si>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</si>
  <si>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</si>
  <si>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</si>
  <si>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</si>
  <si>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</si>
  <si>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</si>
  <si>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</si>
  <si>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</si>
  <si>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</si>
  <si>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</si>
  <si>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</si>
  <si>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</si>
  <si>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</si>
  <si>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</si>
  <si>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</si>
  <si>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</si>
  <si>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</si>
  <si>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</si>
  <si>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</si>
  <si>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</si>
  <si>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</si>
  <si>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</si>
  <si>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</si>
  <si>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</si>
  <si>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</si>
  <si>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</si>
  <si>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</si>
  <si>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</si>
  <si>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</si>
  <si>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</si>
  <si>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</si>
  <si>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</si>
  <si>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</si>
  <si>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</si>
  <si>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</si>
  <si>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</si>
  <si>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</si>
  <si>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</si>
  <si>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</si>
  <si>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</si>
  <si>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</si>
  <si>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</si>
  <si>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</si>
  <si>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</si>
  <si>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</si>
  <si>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</si>
  <si>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</si>
  <si>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</si>
  <si>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</si>
  <si>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</si>
  <si>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</si>
  <si>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</si>
  <si>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</si>
  <si>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</si>
  <si>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</si>
  <si>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</si>
  <si>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</si>
  <si>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</si>
  <si>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</si>
  <si>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</si>
  <si>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</si>
  <si>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</si>
  <si>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</si>
  <si>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</si>
  <si>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</si>
  <si>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</si>
  <si>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</si>
  <si>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</si>
  <si>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</si>
  <si>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</si>
  <si>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</si>
  <si>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</si>
  <si>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</si>
  <si>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</si>
  <si>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</si>
  <si>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</si>
  <si>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</si>
  <si>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</si>
  <si>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</si>
  <si>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</si>
  <si>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</si>
  <si>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</si>
  <si>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</si>
  <si>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</si>
  <si>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</si>
  <si>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</si>
  <si>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</si>
  <si>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</si>
  <si>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</si>
  <si>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</si>
  <si>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</si>
  <si>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</si>
  <si>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</si>
  <si>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</si>
  <si>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</si>
  <si>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</si>
  <si>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</si>
  <si>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</si>
  <si>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</si>
  <si>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</si>
  <si>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</si>
  <si>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</si>
  <si>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</si>
  <si>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</si>
  <si>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</si>
  <si>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</si>
  <si>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</si>
  <si>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</si>
  <si>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</si>
  <si>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</si>
  <si>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</si>
  <si>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</si>
  <si>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</si>
  <si>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</si>
  <si>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</si>
  <si>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</si>
  <si>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</si>
  <si>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</si>
  <si>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</si>
  <si>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</si>
  <si>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</si>
  <si>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</si>
  <si>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</si>
  <si>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</si>
  <si>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</si>
  <si>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</si>
  <si>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</si>
  <si>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</si>
  <si>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</si>
  <si>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</si>
  <si>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</si>
  <si>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</si>
  <si>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</si>
  <si>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</si>
  <si>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</si>
  <si>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</si>
  <si>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</si>
  <si>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</si>
  <si>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</si>
  <si>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</si>
  <si>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</si>
  <si>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</si>
  <si>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</si>
  <si>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</si>
  <si>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</si>
  <si>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</si>
  <si>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</si>
  <si>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</si>
  <si>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</si>
  <si>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</si>
  <si>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</si>
  <si>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</si>
  <si>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</si>
  <si>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</si>
  <si>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</si>
  <si>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</si>
  <si>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</si>
  <si>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</si>
  <si>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</si>
  <si>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</si>
  <si>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</si>
  <si>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</si>
  <si>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</si>
  <si>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</si>
  <si>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</si>
  <si>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</si>
  <si>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</si>
  <si>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</si>
  <si>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</si>
  <si>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</si>
  <si>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</si>
  <si>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</si>
  <si>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</si>
  <si>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</si>
  <si>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</si>
  <si>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</si>
  <si>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</si>
  <si>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</si>
  <si>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</si>
  <si>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</si>
  <si>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</si>
  <si>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</si>
  <si>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</si>
  <si>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</si>
  <si>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</si>
  <si>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</si>
  <si>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</si>
  <si>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</si>
  <si>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</si>
  <si>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</si>
  <si>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</si>
  <si>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</si>
  <si>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</si>
  <si>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</si>
  <si>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</si>
  <si>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</si>
  <si>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</si>
  <si>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</si>
  <si>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</si>
  <si>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</si>
  <si>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</si>
  <si>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</si>
  <si>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</si>
  <si>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</si>
  <si>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</si>
  <si>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</si>
  <si>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</si>
  <si>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</si>
  <si>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</si>
  <si>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</si>
  <si>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</si>
  <si>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</si>
  <si>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</si>
  <si>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</si>
  <si>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</si>
  <si>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</si>
  <si>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</si>
  <si>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</si>
  <si>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</si>
  <si>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</si>
  <si>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</si>
  <si>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</si>
  <si>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</si>
  <si>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</si>
  <si>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</si>
  <si>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</si>
  <si>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</si>
  <si>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</si>
  <si>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</si>
  <si>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</si>
  <si>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</si>
  <si>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</si>
  <si>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</si>
  <si>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</si>
  <si>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</si>
  <si>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</si>
  <si>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</si>
  <si>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</si>
  <si>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</si>
  <si>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</si>
  <si>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</si>
  <si>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</si>
  <si>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</si>
  <si>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</si>
  <si>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</si>
  <si>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</si>
  <si>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</si>
  <si>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</si>
  <si>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</si>
  <si>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</si>
  <si>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</si>
  <si>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</si>
  <si>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</si>
  <si>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</si>
  <si>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</si>
  <si>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</si>
  <si>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</si>
  <si>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</si>
  <si>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</si>
  <si>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</si>
  <si>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</si>
  <si>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</si>
  <si>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</si>
  <si>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</si>
  <si>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</si>
  <si>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</si>
  <si>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</si>
  <si>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</si>
  <si>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</si>
  <si>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</si>
  <si>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</si>
  <si>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</si>
  <si>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</si>
  <si>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</si>
  <si>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</si>
  <si>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</si>
  <si>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</si>
  <si>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</si>
  <si>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</si>
  <si>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</si>
  <si>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</si>
  <si>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</si>
  <si>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</si>
  <si>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</si>
  <si>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</si>
  <si>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</si>
  <si>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</si>
  <si>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</si>
  <si>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</si>
  <si>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</si>
  <si>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</si>
  <si>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</si>
  <si>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</si>
  <si>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</si>
  <si>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</si>
  <si>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</si>
  <si>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</si>
  <si>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</si>
  <si>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</si>
  <si>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</si>
  <si>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</si>
  <si>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</si>
  <si>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</si>
  <si>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</si>
  <si>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</si>
  <si>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</si>
  <si>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</si>
  <si>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</si>
  <si>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</si>
  <si>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</si>
  <si>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</si>
  <si>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</si>
  <si>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</si>
  <si>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</si>
  <si>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</si>
  <si>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</si>
  <si>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</si>
  <si>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</si>
  <si>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</si>
  <si>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</si>
  <si>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</si>
  <si>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</si>
  <si>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</si>
  <si>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</si>
  <si>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</si>
  <si>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</si>
  <si>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</si>
  <si>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</si>
  <si>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</si>
  <si>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</si>
  <si>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</si>
  <si>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</si>
  <si>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</si>
  <si>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</si>
  <si>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</si>
  <si>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</si>
  <si>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</si>
  <si>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</si>
  <si>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</si>
  <si>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</si>
  <si>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</si>
  <si>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</si>
  <si>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</si>
  <si>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</si>
  <si>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</si>
  <si>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</si>
  <si>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</si>
  <si>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</si>
  <si>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</si>
  <si>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</si>
  <si>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</si>
  <si>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</si>
  <si>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</si>
  <si>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</si>
  <si>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</si>
  <si>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</si>
  <si>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</si>
  <si>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</si>
  <si>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</si>
  <si>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</si>
  <si>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</si>
  <si>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</si>
  <si>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</si>
  <si>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</si>
  <si>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</si>
  <si>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</si>
  <si>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</si>
  <si>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</si>
  <si>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</si>
  <si>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</si>
  <si>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</si>
  <si>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</si>
  <si>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</si>
  <si>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</si>
  <si>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</si>
  <si>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</si>
  <si>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</si>
  <si>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</si>
  <si>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</si>
  <si>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</si>
  <si>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</si>
  <si>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</si>
  <si>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</si>
  <si>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</si>
  <si>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</si>
  <si>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</si>
  <si>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</si>
  <si>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</si>
  <si>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</si>
  <si>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</si>
  <si>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</si>
  <si>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</si>
  <si>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</si>
  <si>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</si>
  <si>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</si>
  <si>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</si>
  <si>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</si>
  <si>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</si>
  <si>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</si>
  <si>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</si>
  <si>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</si>
  <si>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</si>
  <si>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</si>
  <si>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</si>
  <si>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</si>
  <si>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</si>
  <si>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</si>
  <si>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</si>
  <si>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</si>
  <si>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</si>
  <si>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</si>
  <si>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</si>
  <si>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</si>
  <si>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</si>
  <si>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</si>
  <si>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</si>
  <si>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</si>
  <si>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</si>
  <si>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</si>
  <si>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</si>
  <si>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</si>
  <si>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</si>
  <si>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</si>
  <si>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</si>
  <si>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</si>
  <si>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</si>
  <si>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</si>
  <si>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</si>
  <si>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</si>
  <si>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</si>
  <si>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</si>
  <si>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</si>
  <si>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Rancho Niguel Community Partners, LP</t>
  </si>
  <si>
    <t>PROJECT NAME:</t>
  </si>
  <si>
    <t xml:space="preserve">Rancho Niguel </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</si>
  <si>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</si>
  <si>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</si>
  <si>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</si>
  <si>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</si>
  <si>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</si>
  <si>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</si>
  <si>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</si>
  <si>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</si>
  <si>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</si>
  <si>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</si>
  <si>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</si>
  <si>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</si>
  <si>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</si>
  <si>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</si>
  <si>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</si>
  <si>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</si>
  <si>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</si>
  <si>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</si>
  <si>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</si>
  <si>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</si>
  <si>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</si>
  <si>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</si>
  <si>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</si>
  <si>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</si>
  <si>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</si>
  <si>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</si>
  <si>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</si>
  <si>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</si>
  <si>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</si>
  <si>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</si>
  <si>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</si>
  <si>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</si>
  <si>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</si>
  <si>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</si>
  <si>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</si>
  <si>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</si>
  <si>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</si>
  <si>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of Laguna Hills</t>
  </si>
  <si>
    <t>City Manager:</t>
  </si>
  <si>
    <t>Vern Jones</t>
  </si>
  <si>
    <t>Title:</t>
  </si>
  <si>
    <t>City Manager</t>
  </si>
  <si>
    <t xml:space="preserve">Mailing Address: </t>
  </si>
  <si>
    <t>24035 El Toro Rd</t>
  </si>
  <si>
    <t xml:space="preserve">City: </t>
  </si>
  <si>
    <t>Laguna Hills</t>
  </si>
  <si>
    <t>ALAMEDA</t>
  </si>
  <si>
    <t>Alameda</t>
  </si>
  <si>
    <t xml:space="preserve">Zip Code: </t>
  </si>
  <si>
    <t>ALPINE</t>
  </si>
  <si>
    <t>Alpine</t>
  </si>
  <si>
    <t>Phone Number:</t>
  </si>
  <si>
    <t>949-707-2670</t>
  </si>
  <si>
    <t>Ext.</t>
  </si>
  <si>
    <t>AMADOR</t>
  </si>
  <si>
    <t>Amador</t>
  </si>
  <si>
    <t xml:space="preserve">FAX Number: </t>
  </si>
  <si>
    <t>949-707-2633</t>
  </si>
  <si>
    <t>BUTTE</t>
  </si>
  <si>
    <t>Butte</t>
  </si>
  <si>
    <t xml:space="preserve">E-mail: </t>
  </si>
  <si>
    <t>vjones@ci.laguna-hills.ca.us</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</si>
  <si>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</si>
  <si>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</si>
  <si>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</si>
  <si>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</si>
  <si>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</si>
  <si>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</si>
  <si>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</si>
  <si>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</si>
  <si>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</si>
  <si>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</si>
  <si>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</si>
  <si>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</si>
  <si>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</si>
  <si>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</si>
  <si>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</si>
  <si>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</si>
  <si>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</si>
  <si>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</si>
  <si>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</si>
  <si>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</si>
  <si>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</si>
  <si>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</si>
  <si>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</si>
  <si>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</si>
  <si>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</si>
  <si>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</si>
  <si>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</si>
  <si>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</si>
  <si>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</si>
  <si>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</si>
  <si>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</si>
  <si>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</si>
  <si>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</si>
  <si>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</si>
  <si>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</si>
  <si>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</si>
  <si>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</si>
  <si>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</si>
  <si>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</si>
  <si>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</si>
  <si>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</si>
  <si>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</si>
  <si>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</si>
  <si>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</si>
  <si>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</si>
  <si>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</si>
  <si>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</si>
  <si>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</si>
  <si>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</si>
  <si>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</si>
  <si>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</si>
  <si>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</si>
  <si>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</si>
  <si>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</si>
  <si>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</si>
  <si>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</si>
  <si>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</si>
  <si>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</si>
  <si>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</si>
  <si>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</si>
  <si>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</si>
  <si>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</si>
  <si>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</si>
  <si>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</si>
  <si>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</si>
  <si>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</si>
  <si>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</si>
  <si>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</si>
  <si>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</si>
  <si>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</si>
  <si>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</si>
  <si>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</si>
  <si>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</si>
  <si>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</si>
  <si>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</si>
  <si>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</si>
  <si>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25912 Via Lomas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</si>
  <si>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</si>
  <si>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</si>
  <si>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</si>
  <si>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</si>
  <si>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</si>
  <si>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</si>
  <si>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</si>
  <si>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</si>
  <si>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</si>
  <si>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</si>
  <si>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</si>
  <si>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</si>
  <si>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</si>
  <si>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</si>
  <si>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</si>
  <si>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</si>
  <si>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</si>
  <si>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</si>
  <si>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</si>
  <si>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</si>
  <si>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625-211-04</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</si>
  <si>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</si>
  <si>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</si>
  <si>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</si>
  <si>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</si>
  <si>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</si>
  <si>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</si>
  <si>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</si>
  <si>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</si>
  <si>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</si>
  <si>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</si>
  <si>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</si>
  <si>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</si>
  <si>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</si>
  <si>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</si>
  <si>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</si>
  <si>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</si>
  <si>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</si>
  <si>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</si>
  <si>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</si>
  <si>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</si>
  <si>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</si>
  <si>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</si>
  <si>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</si>
  <si>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</si>
  <si>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</si>
  <si>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</si>
  <si>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</si>
  <si>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</si>
  <si>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</si>
  <si>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</si>
  <si>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</si>
  <si>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</si>
  <si>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</si>
  <si>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</si>
  <si>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</si>
  <si>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</si>
  <si>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</si>
  <si>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</si>
  <si>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</si>
  <si>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</si>
  <si>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</si>
  <si>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</si>
  <si>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</si>
  <si>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</si>
  <si>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</si>
  <si>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</si>
  <si>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</si>
  <si>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</si>
  <si>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</si>
  <si>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</si>
  <si>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</si>
  <si>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</si>
  <si>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</si>
  <si>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</si>
  <si>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</si>
  <si>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</si>
  <si>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</si>
  <si>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</si>
  <si>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</si>
  <si>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15% set-aside</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</si>
  <si>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</si>
  <si>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</si>
  <si>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</si>
  <si>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</si>
  <si>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</si>
  <si>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</si>
  <si>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</si>
  <si>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</si>
  <si>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</si>
  <si>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</si>
  <si>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</si>
  <si>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</si>
  <si>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</si>
  <si>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</si>
  <si>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</si>
  <si>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</si>
  <si>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</si>
  <si>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</si>
  <si>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</si>
  <si>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</si>
  <si>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</si>
  <si>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</si>
  <si>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</si>
  <si>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</si>
  <si>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</si>
  <si>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</si>
  <si>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</si>
  <si>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</si>
  <si>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</si>
  <si>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</si>
  <si>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</si>
  <si>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</si>
  <si>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</si>
  <si>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</si>
  <si>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</si>
  <si>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</si>
  <si>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</si>
  <si>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</si>
  <si>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</si>
  <si>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</si>
  <si>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</si>
  <si>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</si>
  <si>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</si>
  <si>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</si>
  <si>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</si>
  <si>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</si>
  <si>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</si>
  <si>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</si>
  <si>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</si>
  <si>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</si>
  <si>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</si>
  <si>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</si>
  <si>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</si>
  <si>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</si>
  <si>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</si>
  <si>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</si>
  <si>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</si>
  <si>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</si>
  <si>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</si>
  <si>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</si>
  <si>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17782 Sky Park Circle</t>
  </si>
  <si>
    <t>Irvine</t>
  </si>
  <si>
    <t>State:</t>
  </si>
  <si>
    <t>CA</t>
  </si>
  <si>
    <t>Contact Person:</t>
  </si>
  <si>
    <t>Seth Gellis</t>
  </si>
  <si>
    <t>Phone:</t>
  </si>
  <si>
    <t>949-278-3658</t>
  </si>
  <si>
    <t>Ext.:</t>
  </si>
  <si>
    <t>Fax:</t>
  </si>
  <si>
    <t>both nonprofits</t>
  </si>
  <si>
    <t xml:space="preserve">Email: </t>
  </si>
  <si>
    <t>sgellis@cpp-housing.com</t>
  </si>
  <si>
    <t>Legal Status of Applicant:</t>
  </si>
  <si>
    <t>Parent Company:</t>
  </si>
  <si>
    <t>If Other, Specify:</t>
  </si>
  <si>
    <t>both for-profit</t>
  </si>
  <si>
    <t>General Partner(s) Information (post-closing GPs):</t>
  </si>
  <si>
    <t>D(1)</t>
  </si>
  <si>
    <t>General Partner Name:</t>
  </si>
  <si>
    <t>CPP - Rancho Niguel GP, LLC</t>
  </si>
  <si>
    <t>Administrative GP</t>
  </si>
  <si>
    <t>OWNERSHIP</t>
  </si>
  <si>
    <t>Nonprofit</t>
  </si>
  <si>
    <t>INTEREST (%):</t>
  </si>
  <si>
    <t>currently exists</t>
  </si>
  <si>
    <t>to be formed</t>
  </si>
  <si>
    <t>For Profit</t>
  </si>
  <si>
    <t>Nonprofit/For Profit:</t>
  </si>
  <si>
    <t>D(2)</t>
  </si>
  <si>
    <t>General Partner Name:*</t>
  </si>
  <si>
    <t>FFAH V RANCHO NIGUEL APARTMENTS CA, LLC</t>
  </si>
  <si>
    <t>Managing GP</t>
  </si>
  <si>
    <t>69 Newport Ave Suite 200</t>
  </si>
  <si>
    <t>Bend</t>
  </si>
  <si>
    <t>OR</t>
  </si>
  <si>
    <t>Mei Luu</t>
  </si>
  <si>
    <t>949-715-8497</t>
  </si>
  <si>
    <t>mei@ffah.com</t>
  </si>
  <si>
    <t>Foundation for Affordable Housing V, Inc.</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</si>
  <si>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</si>
  <si>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</si>
  <si>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</si>
  <si>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</si>
  <si>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</si>
  <si>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</si>
  <si>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</si>
  <si>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</si>
  <si>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</si>
  <si>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Community Preservation Partners, LLC</t>
  </si>
  <si>
    <t>Philip Choi</t>
  </si>
  <si>
    <t>714-335-2582</t>
  </si>
  <si>
    <t>pchoi@cpp-housing.com</t>
  </si>
  <si>
    <t>Participatory Role:</t>
  </si>
  <si>
    <t>Development Manager</t>
  </si>
  <si>
    <t>(e.g., General Partner, Consultant, etc.)</t>
  </si>
  <si>
    <t>II. APPLICATION - SECTION 4: DEVELOPMENT TEAM INFORMATION</t>
  </si>
  <si>
    <t>Indicate and List All Development Team Members</t>
  </si>
  <si>
    <t>Developer:</t>
  </si>
  <si>
    <t>Architect:</t>
  </si>
  <si>
    <t>Irwin Partners Architects</t>
  </si>
  <si>
    <t>Address:</t>
  </si>
  <si>
    <t>245 Fischer Ave, Suite B-2</t>
  </si>
  <si>
    <t>City, State, Zip</t>
  </si>
  <si>
    <t>Irvine, CA 92614</t>
  </si>
  <si>
    <t>City, State, Zip:</t>
  </si>
  <si>
    <t>Costa Mesa, CA 92626</t>
  </si>
  <si>
    <t>Melisa Pence</t>
  </si>
  <si>
    <t>714-557-2448</t>
  </si>
  <si>
    <t>Email:</t>
  </si>
  <si>
    <t>mpence@ipaoc.com</t>
  </si>
  <si>
    <t>Attorney:</t>
  </si>
  <si>
    <t>Nixon Peabody</t>
  </si>
  <si>
    <t>General Contractor:</t>
  </si>
  <si>
    <t>Paragon Construction Company</t>
  </si>
  <si>
    <t>799 9th St NW</t>
  </si>
  <si>
    <t>2656 East Denim Trl</t>
  </si>
  <si>
    <t>Washington, DC 20001</t>
  </si>
  <si>
    <t>San Tan Valley, AZ 85143</t>
  </si>
  <si>
    <t>Brendan Cardella-Koll</t>
  </si>
  <si>
    <t>Kyle Weaver</t>
  </si>
  <si>
    <t>202-585-8310</t>
  </si>
  <si>
    <t>602-695-5319</t>
  </si>
  <si>
    <t>bcardellakoll@nixonpeabody.com</t>
  </si>
  <si>
    <t>kyle.weaver@paragonconstructionco.com</t>
  </si>
  <si>
    <t>Tax Professional:</t>
  </si>
  <si>
    <t>Bowman &amp; Company, LLP</t>
  </si>
  <si>
    <t>Energy Consultant:</t>
  </si>
  <si>
    <t>Partner Energy</t>
  </si>
  <si>
    <t>10100 Trinity Parkway, Suite 310</t>
  </si>
  <si>
    <t>2154 Torrance Blvd</t>
  </si>
  <si>
    <t>Stockton, CA 85219</t>
  </si>
  <si>
    <t>Torrance, CA, 90501</t>
  </si>
  <si>
    <t>Nicole Schubert</t>
  </si>
  <si>
    <t>J.R. Lephew</t>
  </si>
  <si>
    <t>209-473-1040</t>
  </si>
  <si>
    <t>443-717-4910</t>
  </si>
  <si>
    <t>209-443-9771</t>
  </si>
  <si>
    <t>nschubert@cpabowman.com</t>
  </si>
  <si>
    <t>Jlephew@partnersi.com</t>
  </si>
  <si>
    <t>CPA:</t>
  </si>
  <si>
    <t>Investor:</t>
  </si>
  <si>
    <t>WNC &amp; Associates, Inc</t>
  </si>
  <si>
    <t>Warren Allen</t>
  </si>
  <si>
    <t>949-236-8165</t>
  </si>
  <si>
    <t>wallen@wncinc.com</t>
  </si>
  <si>
    <t>Consultant:</t>
  </si>
  <si>
    <t>Market Analyst:</t>
  </si>
  <si>
    <t>Kinetic Valuation Group, Inc.</t>
  </si>
  <si>
    <t>11060 Oak Street, Suite 6</t>
  </si>
  <si>
    <t>Omaha, NE 68144</t>
  </si>
  <si>
    <t>Brent Griffiths</t>
  </si>
  <si>
    <t>402-270-4516</t>
  </si>
  <si>
    <t>brent@kvgteam.com</t>
  </si>
  <si>
    <t>Appraiser:</t>
  </si>
  <si>
    <t>CNA Consultant:</t>
  </si>
  <si>
    <t>Bond Issuer:</t>
  </si>
  <si>
    <t>CSCDA</t>
  </si>
  <si>
    <t>Prop. Mgmt. Co.:</t>
  </si>
  <si>
    <t>FPI Management Corporation</t>
  </si>
  <si>
    <t>3201 Danville Blvd</t>
  </si>
  <si>
    <t>800 iRON pOINT rOAD</t>
  </si>
  <si>
    <t>Alamo, CA 94507</t>
  </si>
  <si>
    <t>Folsom, CA 95630</t>
  </si>
  <si>
    <t>Jon Penkower</t>
  </si>
  <si>
    <t>Dennis Treadway</t>
  </si>
  <si>
    <t>925-476-5887</t>
  </si>
  <si>
    <t>916-850-4254</t>
  </si>
  <si>
    <t>jpenkower@cscda.org</t>
  </si>
  <si>
    <t>dtreadway@fpimgt.com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</si>
  <si>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</si>
  <si>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</si>
  <si>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</si>
  <si>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</si>
  <si>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</si>
  <si>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</si>
  <si>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</si>
  <si>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</si>
  <si>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</si>
  <si>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</si>
  <si>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</si>
  <si>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</si>
  <si>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</si>
  <si>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</si>
  <si>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</si>
  <si>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</si>
  <si>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</si>
  <si>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</si>
  <si>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</si>
  <si>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</si>
  <si>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</si>
  <si>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</si>
  <si>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</si>
  <si>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</si>
  <si>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</si>
  <si>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Multifamily Residential</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</si>
  <si>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</si>
  <si>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</si>
  <si>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</si>
  <si>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</si>
  <si>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</si>
  <si>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</si>
  <si>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</si>
  <si>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</si>
  <si>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</si>
  <si>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</si>
  <si>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</si>
  <si>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Rancho Niguel Partners, LLC</t>
  </si>
  <si>
    <t>Signatory of Seller:</t>
  </si>
  <si>
    <t>Belinda Oakes</t>
  </si>
  <si>
    <t>Seller Principal:</t>
  </si>
  <si>
    <t>Chief Financial Officer</t>
  </si>
  <si>
    <t>Seller Address:</t>
  </si>
  <si>
    <t>17782 Sky Park Circle, Irvine CA</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</si>
  <si>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</si>
  <si>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</si>
  <si>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</si>
  <si>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</si>
  <si>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</si>
  <si>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</si>
  <si>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949-662-5565</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</si>
  <si>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</si>
  <si>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</si>
  <si>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</si>
  <si>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</si>
  <si>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</si>
  <si>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</si>
  <si>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</si>
  <si>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</si>
  <si>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</si>
  <si>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</si>
  <si>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</si>
  <si>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</si>
  <si>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</si>
  <si>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</si>
  <si>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</si>
  <si>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</si>
  <si>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</si>
  <si>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</si>
  <si>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</si>
  <si>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</si>
  <si>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</si>
  <si>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</si>
  <si>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</si>
  <si>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</si>
  <si>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</si>
  <si>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</si>
  <si>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</si>
  <si>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</si>
  <si>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</si>
  <si>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</si>
  <si>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</si>
  <si>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</si>
  <si>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</si>
  <si>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</si>
  <si>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</si>
  <si>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</si>
  <si>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</si>
  <si>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</si>
  <si>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</si>
  <si>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</si>
  <si>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</si>
  <si>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</si>
  <si>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</si>
  <si>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</si>
  <si>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</si>
  <si>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</si>
  <si>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</si>
  <si>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</si>
  <si>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</si>
  <si>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</si>
  <si>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</si>
  <si>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</si>
  <si>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</si>
  <si>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</si>
  <si>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</si>
  <si>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</si>
  <si>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</si>
  <si>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</si>
  <si>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</si>
  <si>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</si>
  <si>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</si>
  <si>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</si>
  <si>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</si>
  <si>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</si>
  <si>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</si>
  <si>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</si>
  <si>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</si>
  <si>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</si>
  <si>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</si>
  <si>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</si>
  <si>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</si>
  <si>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</si>
  <si>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</si>
  <si>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</si>
  <si>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</si>
  <si>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</si>
  <si>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</si>
  <si>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</si>
  <si>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</si>
  <si>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Mutifamily Residential</t>
  </si>
  <si>
    <t>2024 100% RENTS</t>
  </si>
  <si>
    <t>2024 FAIR MARKET RENTS</t>
  </si>
  <si>
    <t>Current Zoning and Maximum Density</t>
  </si>
  <si>
    <t>Multifamily Residential 24 du/ac</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</si>
  <si>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</si>
  <si>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</si>
  <si>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</si>
  <si>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</si>
  <si>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</si>
  <si>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</si>
  <si>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</si>
  <si>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</si>
  <si>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</si>
  <si>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</si>
  <si>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</si>
  <si>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</si>
  <si>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</si>
  <si>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</si>
  <si>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40'</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</si>
  <si>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</si>
  <si>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</si>
  <si>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</si>
  <si>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</si>
  <si>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</si>
  <si>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</si>
  <si>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</si>
  <si>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</si>
  <si>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</si>
  <si>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</si>
  <si>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</si>
  <si>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</si>
  <si>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</si>
  <si>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</si>
  <si>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</si>
  <si>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</si>
  <si>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</si>
  <si>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</si>
  <si>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</si>
  <si>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</si>
  <si>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</si>
  <si>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</si>
  <si>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</si>
  <si>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</si>
  <si>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</si>
  <si>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</si>
  <si>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</si>
  <si>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</si>
  <si>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</si>
  <si>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</si>
  <si>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</si>
  <si>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</si>
  <si>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</si>
  <si>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</si>
  <si>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</si>
  <si>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</si>
  <si>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</si>
  <si>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</si>
  <si>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</si>
  <si>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</si>
  <si>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</si>
  <si>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</si>
  <si>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</si>
  <si>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</si>
  <si>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</si>
  <si>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</si>
  <si>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</si>
  <si>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</si>
  <si>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</si>
  <si>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</si>
  <si>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</si>
  <si>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</si>
  <si>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</si>
  <si>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</si>
  <si>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</si>
  <si>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</si>
  <si>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</si>
  <si>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</si>
  <si>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</si>
  <si>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</si>
  <si>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</si>
  <si>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</si>
  <si>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</si>
  <si>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</si>
  <si>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</si>
  <si>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</si>
  <si>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</si>
  <si>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</si>
  <si>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</si>
  <si>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</si>
  <si>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</si>
  <si>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 (TE)</t>
  </si>
  <si>
    <t>Fixed</t>
  </si>
  <si>
    <t>Citibank (Taxable)</t>
  </si>
  <si>
    <t>Huntington Community Impact Capital</t>
  </si>
  <si>
    <t>Seller Note</t>
  </si>
  <si>
    <t>Seller Note Accr. Interest</t>
  </si>
  <si>
    <t>6)</t>
  </si>
  <si>
    <t>NOI</t>
  </si>
  <si>
    <t>7)</t>
  </si>
  <si>
    <t>WNC</t>
  </si>
  <si>
    <t>8)</t>
  </si>
  <si>
    <t>Seller Credit</t>
  </si>
  <si>
    <t>9)</t>
  </si>
  <si>
    <t>10)</t>
  </si>
  <si>
    <t>11)</t>
  </si>
  <si>
    <t>12)</t>
  </si>
  <si>
    <t>Total Funds For Construction:</t>
  </si>
  <si>
    <t>Lender/Source:</t>
  </si>
  <si>
    <t>325 E Hillcrest Dr St160</t>
  </si>
  <si>
    <t>Thousand Oaks, CA 91360</t>
  </si>
  <si>
    <t>Contact Name:</t>
  </si>
  <si>
    <t>Mike Hemmens</t>
  </si>
  <si>
    <t>805-557-0933</t>
  </si>
  <si>
    <t>Type of Financing:</t>
  </si>
  <si>
    <t>Permanent Loan</t>
  </si>
  <si>
    <t>Variable Rate Index (if applicable):</t>
  </si>
  <si>
    <t>Is the Lender/Source Committed?</t>
  </si>
  <si>
    <t>41 South High Street, HC0542</t>
  </si>
  <si>
    <t>Columbus, OH 43215</t>
  </si>
  <si>
    <t>Kyle A Pluta</t>
  </si>
  <si>
    <t>614-331-4693</t>
  </si>
  <si>
    <t>Construction Loan</t>
  </si>
  <si>
    <t>Seller Loan</t>
  </si>
  <si>
    <t>Accr. Interest</t>
  </si>
  <si>
    <t>low income</t>
  </si>
  <si>
    <t>lowest income</t>
  </si>
  <si>
    <t>average rent</t>
  </si>
  <si>
    <t>50-36</t>
  </si>
  <si>
    <t>&lt;=35</t>
  </si>
  <si>
    <t>SRO/STUDIO</t>
  </si>
  <si>
    <t>4+ Bedrooms</t>
  </si>
  <si>
    <t>LIHTC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</si>
  <si>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</si>
  <si>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</si>
  <si>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</si>
  <si>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</si>
  <si>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</si>
  <si>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</si>
  <si>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</si>
  <si>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</si>
  <si>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 Developer Fee</t>
  </si>
  <si>
    <t>TOTAL LI Units</t>
  </si>
  <si>
    <t>TOTAL LI Bedrooms</t>
  </si>
  <si>
    <t>Deferred</t>
  </si>
  <si>
    <t>manager(s)</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</si>
  <si>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</si>
  <si>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</si>
  <si>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</si>
  <si>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</si>
  <si>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</si>
  <si>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</si>
  <si>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</si>
  <si>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</si>
  <si>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</si>
  <si>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</si>
  <si>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</si>
  <si>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</si>
  <si>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</si>
  <si>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</si>
  <si>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</si>
  <si>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</si>
  <si>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</si>
  <si>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</si>
  <si>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</si>
  <si>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</si>
  <si>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</si>
  <si>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</si>
  <si>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</si>
  <si>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</si>
  <si>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</si>
  <si>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</si>
  <si>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</si>
  <si>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</si>
  <si>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</si>
  <si>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</si>
  <si>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</si>
  <si>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</si>
  <si>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</si>
  <si>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</si>
  <si>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</si>
  <si>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</si>
  <si>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</si>
  <si>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</si>
  <si>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</si>
  <si>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</si>
  <si>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</si>
  <si>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</si>
  <si>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</si>
  <si>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</si>
  <si>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</si>
  <si>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</si>
  <si>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</si>
  <si>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</si>
  <si>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</si>
  <si>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</si>
  <si>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</si>
  <si>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</si>
  <si>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</si>
  <si>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</si>
  <si>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</si>
  <si>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</si>
  <si>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</si>
  <si>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</si>
  <si>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</si>
  <si>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</si>
  <si>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</si>
  <si>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</si>
  <si>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</si>
  <si>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</si>
  <si>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</si>
  <si>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</si>
  <si>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</si>
  <si>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</si>
  <si>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</si>
  <si>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</si>
  <si>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</si>
  <si>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</si>
  <si>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</si>
  <si>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</si>
  <si>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</si>
  <si>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</si>
  <si>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</si>
  <si>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</si>
  <si>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</si>
  <si>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</si>
  <si>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</si>
  <si>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</si>
  <si>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</si>
  <si>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</si>
  <si>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</si>
  <si>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</si>
  <si>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</si>
  <si>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</si>
  <si>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</si>
  <si>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HUD</t>
  </si>
  <si>
    <t>*PROJECTS PROPOSING UNITS WITH INDIVIDUAL WATER METERS MUST INCLUDE A WATER</t>
  </si>
  <si>
    <t>ALLOWANCE.</t>
  </si>
  <si>
    <t>Name of PHA or California Energy Commission Providing Utility Allowances:</t>
  </si>
  <si>
    <t>Department of Housing and Urban Development</t>
  </si>
  <si>
    <t>See Regulation Section 10322(h)(21) for type of projects that are allowed to use CUAC.</t>
  </si>
  <si>
    <t>Annual Residential Operating Expenses</t>
  </si>
  <si>
    <t xml:space="preserve"> Administrative</t>
  </si>
  <si>
    <t>Advertising:</t>
  </si>
  <si>
    <t>Legal:</t>
  </si>
  <si>
    <t>Accounting/Audit:</t>
  </si>
  <si>
    <t>Security:</t>
  </si>
  <si>
    <t>Software,Equipment,Internet</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</si>
  <si>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</si>
  <si>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</si>
  <si>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</si>
  <si>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</si>
  <si>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</si>
  <si>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</si>
  <si>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</si>
  <si>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</si>
  <si>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</si>
  <si>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</si>
  <si>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</si>
  <si>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</si>
  <si>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</si>
  <si>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OH Burden</t>
  </si>
  <si>
    <t>Total Payroll / Payroll Taxes:</t>
  </si>
  <si>
    <t>Total Insurance:</t>
  </si>
  <si>
    <t>Painting:</t>
  </si>
  <si>
    <t>Repairs:</t>
  </si>
  <si>
    <t>Trash Removal:</t>
  </si>
  <si>
    <t>Exterminating:</t>
  </si>
  <si>
    <t>Grounds:</t>
  </si>
  <si>
    <t>Elevator:</t>
  </si>
  <si>
    <t>Parts and Supplies</t>
  </si>
  <si>
    <t>Total Maintenance:</t>
  </si>
  <si>
    <t>Other Operating</t>
  </si>
  <si>
    <t>Fire Monitoring</t>
  </si>
  <si>
    <t>Expenses</t>
  </si>
  <si>
    <t>Roof Maintenance</t>
  </si>
  <si>
    <t>Turnover</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</si>
  <si>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</si>
  <si>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</si>
  <si>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</si>
  <si>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</si>
  <si>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</si>
  <si>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</si>
  <si>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</si>
  <si>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</si>
  <si>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</si>
  <si>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</si>
  <si>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</si>
  <si>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</si>
  <si>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</si>
  <si>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</si>
  <si>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</si>
  <si>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</si>
  <si>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</si>
  <si>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</si>
  <si>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</si>
  <si>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</si>
  <si>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</si>
  <si>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</si>
  <si>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</si>
  <si>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</si>
  <si>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</si>
  <si>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</si>
  <si>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</si>
  <si>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</si>
  <si>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</si>
  <si>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</si>
  <si>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</si>
  <si>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</si>
  <si>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</si>
  <si>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</si>
  <si>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</si>
  <si>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</si>
  <si>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</si>
  <si>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</si>
  <si>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</si>
  <si>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</si>
  <si>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</si>
  <si>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</si>
  <si>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</si>
  <si>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</si>
  <si>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</si>
  <si>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</si>
  <si>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</si>
  <si>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</si>
  <si>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</si>
  <si>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</si>
  <si>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</si>
  <si>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</si>
  <si>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</si>
  <si>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</si>
  <si>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</si>
  <si>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</si>
  <si>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</si>
  <si>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</si>
  <si>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</si>
  <si>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</si>
  <si>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</si>
  <si>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</si>
  <si>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</si>
  <si>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</si>
  <si>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</si>
  <si>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</si>
  <si>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</si>
  <si>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</si>
  <si>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</si>
  <si>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</si>
  <si>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</si>
  <si>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</si>
  <si>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</si>
  <si>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</si>
  <si>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</si>
  <si>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</si>
  <si>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</si>
  <si>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</si>
  <si>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</si>
  <si>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</si>
  <si>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</si>
  <si>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</si>
  <si>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</si>
  <si>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</si>
  <si>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</si>
  <si>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</si>
  <si>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</si>
  <si>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</si>
  <si>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</si>
  <si>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</si>
  <si>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</si>
  <si>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</si>
  <si>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</si>
  <si>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</si>
  <si>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</si>
  <si>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</si>
  <si>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</si>
  <si>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</si>
  <si>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</si>
  <si>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</si>
  <si>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</si>
  <si>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</si>
  <si>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</si>
  <si>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</si>
  <si>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</si>
  <si>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</si>
  <si>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</si>
  <si>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</si>
  <si>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</si>
  <si>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</si>
  <si>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</si>
  <si>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</si>
  <si>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</si>
  <si>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</si>
  <si>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</si>
  <si>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</si>
  <si>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</si>
  <si>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</si>
  <si>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</si>
  <si>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</si>
  <si>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</si>
  <si>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</si>
  <si>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</si>
  <si>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</si>
  <si>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</si>
  <si>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</si>
  <si>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</si>
  <si>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</si>
  <si>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</si>
  <si>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</si>
  <si>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</si>
  <si>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</si>
  <si>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</si>
  <si>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</si>
  <si>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</si>
  <si>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</si>
  <si>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</si>
  <si>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</si>
  <si>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</si>
  <si>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</si>
  <si>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</si>
  <si>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</si>
  <si>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</si>
  <si>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</si>
  <si>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</si>
  <si>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</si>
  <si>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</si>
  <si>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</si>
  <si>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</si>
  <si>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</si>
  <si>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</si>
  <si>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</si>
  <si>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</si>
  <si>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</si>
  <si>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</si>
  <si>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</si>
  <si>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</si>
  <si>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</si>
  <si>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</si>
  <si>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</si>
  <si>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</si>
  <si>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</si>
  <si>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</si>
  <si>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</si>
  <si>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</si>
  <si>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</si>
  <si>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</si>
  <si>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</si>
  <si>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</si>
  <si>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</si>
  <si>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</si>
  <si>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</si>
  <si>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</si>
  <si>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</si>
  <si>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</si>
  <si>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</si>
  <si>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</si>
  <si>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</si>
  <si>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Builders Bond Premium</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</si>
  <si>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</si>
  <si>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</si>
  <si>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</si>
  <si>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</si>
  <si>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</si>
  <si>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</si>
  <si>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</si>
  <si>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</si>
  <si>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</si>
  <si>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</si>
  <si>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</si>
  <si>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</si>
  <si>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</si>
  <si>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</si>
  <si>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</si>
  <si>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</si>
  <si>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</si>
  <si>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</si>
  <si>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</si>
  <si>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</si>
  <si>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</si>
  <si>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Bond Costs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</si>
  <si>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</si>
  <si>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</si>
  <si>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</si>
  <si>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</si>
  <si>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</si>
  <si>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</si>
  <si>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</si>
  <si>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</si>
  <si>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</si>
  <si>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</si>
  <si>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</si>
  <si>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</si>
  <si>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</si>
  <si>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</si>
  <si>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</si>
  <si>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</si>
  <si>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</si>
  <si>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</si>
  <si>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</si>
  <si>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</si>
  <si>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</si>
  <si>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</si>
  <si>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</si>
  <si>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</si>
  <si>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</si>
  <si>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</si>
  <si>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</si>
  <si>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</si>
  <si>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</si>
  <si>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Equity Cost Reimbursement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</si>
  <si>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</si>
  <si>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</si>
  <si>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</si>
  <si>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</si>
  <si>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</si>
  <si>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</si>
  <si>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</si>
  <si>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</si>
  <si>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</si>
  <si>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</si>
  <si>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</si>
  <si>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</si>
  <si>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</si>
  <si>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</si>
  <si>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</si>
  <si>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</si>
  <si>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</si>
  <si>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</si>
  <si>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</si>
  <si>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</si>
  <si>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</si>
  <si>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</si>
  <si>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</si>
  <si>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</si>
  <si>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</si>
  <si>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</si>
  <si>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</si>
  <si>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</si>
  <si>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</si>
  <si>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</si>
  <si>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</si>
  <si>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</si>
  <si>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</si>
  <si>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</si>
  <si>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</si>
  <si>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</si>
  <si>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</si>
  <si>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</si>
  <si>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</si>
  <si>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</si>
  <si>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</si>
  <si>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</si>
  <si>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</si>
  <si>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</si>
  <si>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</si>
  <si>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</si>
  <si>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</si>
  <si>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</si>
  <si>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</si>
  <si>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</si>
  <si>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</si>
  <si>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</si>
  <si>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</si>
  <si>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</si>
  <si>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</si>
  <si>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</si>
  <si>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</si>
  <si>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</si>
  <si>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</si>
  <si>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</si>
  <si>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</si>
  <si>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</si>
  <si>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</si>
  <si>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</si>
  <si>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</si>
  <si>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</si>
  <si>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</si>
  <si>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</si>
  <si>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</si>
  <si>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</si>
  <si>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</si>
  <si>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</si>
  <si>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</si>
  <si>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</si>
  <si>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</si>
  <si>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</si>
  <si>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</si>
  <si>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</si>
  <si>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</si>
  <si>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</si>
  <si>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</si>
  <si>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</si>
  <si>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</si>
  <si>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</si>
  <si>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</si>
  <si>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</si>
  <si>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</si>
  <si>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</si>
  <si>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</si>
  <si>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</si>
  <si>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</si>
  <si>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</si>
  <si>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</si>
  <si>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</si>
  <si>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</si>
  <si>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</si>
  <si>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</si>
  <si>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</si>
  <si>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</si>
  <si>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</si>
  <si>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</si>
  <si>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</si>
  <si>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</si>
  <si>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</si>
  <si>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</si>
  <si>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</si>
  <si>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</si>
  <si>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</si>
  <si>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</si>
  <si>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</si>
  <si>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</si>
  <si>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</si>
  <si>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</si>
  <si>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</si>
  <si>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</si>
  <si>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</si>
  <si>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</si>
  <si>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</si>
  <si>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</si>
  <si>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</si>
  <si>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</si>
  <si>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</si>
  <si>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</si>
  <si>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</si>
  <si>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</si>
  <si>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</si>
  <si>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</si>
  <si>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</si>
  <si>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</si>
  <si>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</si>
  <si>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</si>
  <si>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</si>
  <si>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</si>
  <si>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</si>
  <si>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</si>
  <si>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</si>
  <si>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</si>
  <si>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</si>
  <si>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</si>
  <si>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</si>
  <si>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</si>
  <si>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</si>
  <si>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</si>
  <si>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</si>
  <si>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</si>
  <si>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</si>
  <si>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</si>
  <si>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</si>
  <si>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</si>
  <si>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</si>
  <si>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</si>
  <si>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</si>
  <si>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</si>
  <si>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</si>
  <si>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</si>
  <si>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</si>
  <si>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</si>
  <si>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</si>
  <si>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</si>
  <si>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</si>
  <si>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</si>
  <si>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</si>
  <si>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</si>
  <si>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</si>
  <si>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</si>
  <si>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</si>
  <si>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</si>
  <si>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</si>
  <si>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</si>
  <si>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</si>
  <si>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</si>
  <si>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</si>
  <si>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</si>
  <si>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</si>
  <si>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</si>
  <si>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</si>
  <si>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</si>
  <si>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</si>
  <si>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</si>
  <si>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</si>
  <si>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</si>
  <si>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</si>
  <si>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</si>
  <si>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</si>
  <si>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</si>
  <si>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</si>
  <si>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</si>
  <si>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2 bedroom</t>
  </si>
  <si>
    <t>3 bedroom</t>
  </si>
  <si>
    <t>4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</si>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</sst>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1"/>
      <color rgb="FF444444"/>
      <name val="Calibri"/>
      <family val="2"/>
      <charset val="1"/>
    </font>
    <font>
      <sz val="9"/>
      <color rgb="FF000000"/>
      <name val="Arial"/>
      <charset val="1"/>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7">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168" fontId="167" fillId="5" borderId="11" xfId="0" applyNumberFormat="1" applyFont="1" applyFill="1" applyBorder="1" applyAlignment="1" applyProtection="1">
      <alignment vertical="top" wrapText="1"/>
      <protection locked="0"/>
    </xf>
    <xf numFmtId="0" fontId="0" fillId="0" borderId="0" xfId="0"/>
    <xf numFmtId="0" fontId="13" fillId="0" borderId="0" xfId="569"/>
    <xf numFmtId="0" fontId="0" fillId="5" borderId="6" xfId="0" applyFill="1" applyBorder="1" applyProtection="1">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20" fillId="0" borderId="0" xfId="4495" applyFont="1"/>
    <xf numFmtId="0" fontId="13"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31" fillId="0" borderId="0" xfId="0" applyFont="1" applyAlignment="1">
      <alignment horizontal="left"/>
    </xf>
    <xf numFmtId="0" fontId="20" fillId="0" borderId="0" xfId="0" applyFont="1" applyAlignment="1">
      <alignment horizontal="left"/>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4" fontId="13" fillId="0" borderId="0" xfId="569" applyNumberFormat="1" applyAlignment="1">
      <alignment horizontal="left"/>
    </xf>
    <xf numFmtId="0" fontId="13" fillId="0" borderId="0" xfId="569" applyAlignment="1">
      <alignment wrapText="1"/>
    </xf>
    <xf numFmtId="0" fontId="13" fillId="0" borderId="0" xfId="1192" applyAlignment="1">
      <alignment vertical="top" wrapText="1"/>
    </xf>
    <xf numFmtId="4" fontId="13" fillId="0" borderId="0" xfId="0" applyNumberFormat="1" applyFont="1" applyAlignment="1">
      <alignment horizontal="left"/>
    </xf>
    <xf numFmtId="0" fontId="13" fillId="0" borderId="0" xfId="0" applyFont="1" applyAlignment="1">
      <alignment vertical="top" wrapText="1"/>
    </xf>
    <xf numFmtId="0" fontId="20" fillId="0" borderId="0" xfId="0" applyFont="1" applyAlignment="1">
      <alignment vertical="top" wrapText="1"/>
    </xf>
    <xf numFmtId="0" fontId="20" fillId="0" borderId="0" xfId="1192" applyFont="1" applyAlignment="1">
      <alignment horizontal="left" vertical="top" wrapText="1"/>
    </xf>
    <xf numFmtId="0" fontId="13" fillId="0" borderId="0" xfId="569" applyAlignment="1">
      <alignment vertical="top" wrapText="1"/>
    </xf>
    <xf numFmtId="0" fontId="13" fillId="0" borderId="0" xfId="0" quotePrefix="1" applyFont="1" applyAlignment="1">
      <alignment horizontal="left" vertical="top"/>
    </xf>
    <xf numFmtId="0" fontId="20" fillId="0" borderId="0" xfId="569" applyFont="1" applyAlignment="1">
      <alignment horizontal="center"/>
    </xf>
    <xf numFmtId="0" fontId="20" fillId="0" borderId="0" xfId="0" applyFont="1" applyAlignment="1">
      <alignment horizontal="left" vertical="top"/>
    </xf>
    <xf numFmtId="0" fontId="20" fillId="0" borderId="0" xfId="569" applyFont="1" applyAlignment="1">
      <alignment horizontal="left"/>
    </xf>
    <xf numFmtId="0" fontId="31" fillId="0" borderId="0" xfId="569" applyFont="1" applyAlignment="1">
      <alignment horizontal="center"/>
    </xf>
    <xf numFmtId="0" fontId="20" fillId="0" borderId="0" xfId="0" applyFont="1" applyAlignment="1">
      <alignment horizontal="center" vertical="center"/>
    </xf>
    <xf numFmtId="0" fontId="21" fillId="0" borderId="0" xfId="0" applyFont="1" applyAlignment="1">
      <alignment horizontal="center"/>
    </xf>
    <xf numFmtId="0" fontId="0" fillId="5" borderId="4" xfId="0" applyFill="1" applyBorder="1" applyAlignment="1" applyProtection="1">
      <alignment horizontal="left"/>
      <protection locked="0"/>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0" fillId="0" borderId="6" xfId="0" applyBorder="1" applyAlignment="1">
      <alignment horizontal="left"/>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xf>
    <xf numFmtId="0" fontId="20" fillId="0" borderId="7" xfId="543" applyFont="1" applyBorder="1" applyAlignment="1">
      <alignment horizontal="right"/>
    </xf>
    <xf numFmtId="0" fontId="0" fillId="0" borderId="4" xfId="0" applyBorder="1" applyAlignment="1">
      <alignment horizontal="left"/>
    </xf>
    <xf numFmtId="0" fontId="0" fillId="0" borderId="3" xfId="0" applyBorder="1" applyAlignment="1">
      <alignment horizontal="left"/>
    </xf>
    <xf numFmtId="0" fontId="20" fillId="0" borderId="7" xfId="0" applyFont="1" applyBorder="1" applyAlignment="1">
      <alignment horizontal="right"/>
    </xf>
    <xf numFmtId="0" fontId="13" fillId="0" borderId="0" xfId="543"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13" fillId="0" borderId="4" xfId="0" applyFont="1" applyBorder="1" applyAlignment="1">
      <alignment horizontal="left"/>
    </xf>
    <xf numFmtId="0" fontId="0" fillId="5" borderId="3" xfId="0" applyFill="1" applyBorder="1" applyAlignment="1" applyProtection="1">
      <alignment horizontal="left"/>
      <protection locked="0"/>
    </xf>
    <xf numFmtId="0" fontId="20" fillId="0" borderId="8" xfId="0" applyFont="1" applyBorder="1" applyAlignment="1">
      <alignment horizontal="center" vertical="center" wrapText="1"/>
    </xf>
    <xf numFmtId="0" fontId="0" fillId="0" borderId="0" xfId="0" applyAlignment="1">
      <alignment vertical="top" wrapText="1"/>
    </xf>
    <xf numFmtId="0" fontId="13" fillId="0" borderId="0" xfId="0" applyFont="1" applyAlignment="1" applyProtection="1">
      <alignment horizontal="left"/>
      <protection locked="0"/>
    </xf>
    <xf numFmtId="0" fontId="0" fillId="0" borderId="12" xfId="0" applyBorder="1" applyAlignment="1">
      <alignment horizontal="center"/>
    </xf>
    <xf numFmtId="0" fontId="20" fillId="0" borderId="4" xfId="0" applyFont="1" applyBorder="1" applyAlignment="1">
      <alignment horizontal="center"/>
    </xf>
    <xf numFmtId="0" fontId="0" fillId="0" borderId="6" xfId="0" applyBorder="1" applyAlignment="1">
      <alignment horizontal="left" wrapText="1"/>
    </xf>
    <xf numFmtId="0" fontId="0" fillId="0" borderId="5" xfId="0" applyBorder="1" applyAlignment="1">
      <alignment horizontal="left"/>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center" wrapText="1"/>
    </xf>
    <xf numFmtId="0" fontId="20" fillId="0" borderId="0" xfId="4495" applyFont="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20" fillId="0" borderId="0" xfId="4495" applyFont="1" applyAlignment="1">
      <alignment horizontal="center" vertical="top"/>
    </xf>
    <xf numFmtId="0" fontId="13" fillId="0" borderId="0" xfId="1192" applyAlignment="1">
      <alignment horizontal="right"/>
    </xf>
    <xf numFmtId="9" fontId="13" fillId="0" borderId="0" xfId="1192" quotePrefix="1" applyNumberFormat="1" applyAlignment="1">
      <alignment horizontal="center"/>
    </xf>
    <xf numFmtId="0" fontId="13" fillId="0" borderId="0" xfId="4495" applyFont="1" applyAlignment="1">
      <alignment horizontal="left"/>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13" fillId="0" borderId="51" xfId="4495" applyFont="1" applyBorder="1" applyAlignment="1">
      <alignment horizontal="left" vertical="top" wrapText="1"/>
    </xf>
    <xf numFmtId="0" fontId="117" fillId="0" borderId="0" xfId="4495" applyFont="1" applyAlignment="1">
      <alignment horizontal="left" vertical="top" wrapText="1"/>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3" fillId="0" borderId="0" xfId="4495" applyFont="1" applyAlignment="1">
      <alignment horizontal="left" vertical="center" wrapText="1" shrinkToFit="1"/>
    </xf>
    <xf numFmtId="0" fontId="21" fillId="0" borderId="0" xfId="4495" applyFont="1" applyAlignment="1">
      <alignment horizontal="center"/>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07" fillId="0" borderId="0" xfId="4495" applyAlignment="1">
      <alignment horizontal="center"/>
    </xf>
    <xf numFmtId="0" fontId="107" fillId="0" borderId="53" xfId="4495"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168" fontId="85" fillId="0" borderId="11" xfId="4499" applyNumberFormat="1" applyFont="1" applyFill="1" applyBorder="1" applyAlignment="1" applyProtection="1">
      <alignment horizontal="left" vertical="center" indent="1"/>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89" fillId="48" borderId="41" xfId="8726" applyFont="1" applyFill="1" applyBorder="1" applyAlignment="1">
      <alignment horizontal="center"/>
    </xf>
    <xf numFmtId="0" fontId="43" fillId="0" borderId="0" xfId="569" applyFont="1" applyAlignment="1">
      <alignment horizontal="left"/>
    </xf>
    <xf numFmtId="0" fontId="13" fillId="0" borderId="0" xfId="0" applyFont="1" applyAlignment="1">
      <alignment horizontal="left" vertical="top" wrapText="1"/>
    </xf>
    <xf numFmtId="0" fontId="14" fillId="0" borderId="0" xfId="244" applyAlignment="1"/>
    <xf numFmtId="0" fontId="0" fillId="0" borderId="0" xfId="0" applyAlignment="1"/>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applyAlignme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applyAlignment="1"/>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2" borderId="11" xfId="0" applyFont="1" applyFill="1" applyBorder="1" applyAlignment="1">
      <alignment horizontal="center"/>
    </xf>
    <xf numFmtId="0" fontId="13" fillId="0" borderId="11"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0" fontId="166" fillId="5" borderId="6" xfId="0" applyFont="1" applyFill="1" applyBorder="1" applyAlignment="1" applyProtection="1">
      <alignment horizontal="left"/>
      <protection locked="0"/>
    </xf>
    <xf numFmtId="168" fontId="13" fillId="5" borderId="6" xfId="0" applyNumberFormat="1" applyFont="1" applyFill="1" applyBorder="1" applyAlignment="1" applyProtection="1">
      <alignment horizontal="right"/>
      <protection locked="0"/>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13"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0" fillId="43" borderId="10" xfId="0" applyFill="1" applyBorder="1" applyAlignment="1" applyProtection="1">
      <alignment horizontal="left"/>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Alignment="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13" fillId="43" borderId="11" xfId="0" applyFont="1" applyFill="1" applyBorder="1" applyAlignment="1" applyProtection="1">
      <alignment horizontal="center"/>
      <protection locked="0"/>
    </xf>
    <xf numFmtId="168" fontId="0" fillId="5" borderId="11" xfId="0" applyNumberFormat="1" applyFill="1" applyBorder="1" applyAlignment="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applyAlignment="1"/>
    <xf numFmtId="0" fontId="0" fillId="0" borderId="4" xfId="0" applyBorder="1" applyAlignment="1"/>
    <xf numFmtId="0" fontId="0" fillId="0" borderId="5" xfId="0" applyBorder="1" applyAlignment="1"/>
    <xf numFmtId="0" fontId="13" fillId="0" borderId="3" xfId="0" applyFont="1" applyBorder="1" applyAlignment="1"/>
    <xf numFmtId="0" fontId="13" fillId="0" borderId="4" xfId="0" applyFont="1" applyBorder="1" applyAlignment="1"/>
    <xf numFmtId="0" fontId="13" fillId="0" borderId="5" xfId="0" applyFont="1" applyBorder="1" applyAlignment="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20" fillId="0" borderId="6" xfId="0" applyFont="1" applyBorder="1" applyAlignment="1">
      <alignment horizontal="right"/>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Alignment="1" applyProtection="1">
      <protection locked="0"/>
    </xf>
    <xf numFmtId="0" fontId="13" fillId="0" borderId="4" xfId="0" applyFont="1" applyBorder="1" applyAlignment="1" applyProtection="1">
      <protection locked="0"/>
    </xf>
    <xf numFmtId="0" fontId="13" fillId="0" borderId="5" xfId="0" applyFont="1" applyBorder="1" applyAlignment="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Alignment="1" applyProtection="1">
      <protection locked="0"/>
    </xf>
    <xf numFmtId="0" fontId="0" fillId="0" borderId="10" xfId="0" applyBorder="1" applyAlignment="1" applyProtection="1">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applyAlignment="1"/>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13" fillId="0" borderId="11" xfId="0" applyFont="1" applyBorder="1" applyAlignment="1">
      <alignment horizontal="center" vertical="top" wrapText="1"/>
    </xf>
    <xf numFmtId="0" fontId="0" fillId="5" borderId="3" xfId="0" quotePrefix="1" applyFill="1" applyBorder="1" applyAlignment="1" applyProtection="1">
      <alignment horizontal="right"/>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Alignment="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0" xfId="0" applyFont="1" applyAlignment="1">
      <alignment horizontal="center" vertical="center"/>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applyAlignme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applyAlignment="1"/>
    <xf numFmtId="0" fontId="109" fillId="0" borderId="48" xfId="4496" applyFont="1" applyBorder="1" applyAlignment="1"/>
    <xf numFmtId="0" fontId="109" fillId="0" borderId="49" xfId="4496" applyFont="1" applyBorder="1" applyAlignment="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applyAlignment="1"/>
    <xf numFmtId="0" fontId="85" fillId="0" borderId="74" xfId="4496" applyFont="1" applyBorder="1" applyAlignment="1"/>
    <xf numFmtId="0" fontId="85" fillId="0" borderId="11" xfId="4496" applyFont="1" applyBorder="1" applyAlignment="1"/>
    <xf numFmtId="0" fontId="85" fillId="0" borderId="91" xfId="4496" applyFont="1" applyBorder="1" applyAlignment="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applyAlignment="1"/>
    <xf numFmtId="0" fontId="85" fillId="0" borderId="93" xfId="4496" applyFont="1" applyBorder="1" applyAlignment="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applyAlignment="1"/>
    <xf numFmtId="168" fontId="13" fillId="0" borderId="3" xfId="569" applyNumberFormat="1" applyBorder="1" applyAlignment="1"/>
    <xf numFmtId="168" fontId="13" fillId="0" borderId="4" xfId="569" applyNumberFormat="1" applyBorder="1" applyAlignment="1"/>
    <xf numFmtId="168" fontId="13" fillId="0" borderId="5" xfId="569" applyNumberFormat="1" applyBorder="1" applyAlignment="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xf numFmtId="168" fontId="13" fillId="57" borderId="4" xfId="1192" applyNumberFormat="1" applyFont="1" applyFill="1" applyBorder="1" applyAlignment="1" applyProtection="1">
      <alignment horizontal="center"/>
      <protection locked="0"/>
    </xf>
    <xf numFmtId="168" fontId="13" fillId="57" borderId="6" xfId="543" applyNumberFormat="1" applyFont="1" applyFill="1" applyBorder="1" applyAlignment="1" applyProtection="1">
      <alignment horizontal="center"/>
      <protection locked="0"/>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15240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29624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83" workbookViewId="0">
      <selection activeCell="D95" sqref="D95"/>
    </sheetView>
  </sheetViews>
  <sheetFormatPr defaultColWidth="0" defaultRowHeight="13.15" zeroHeight="1"/>
  <cols>
    <col min="1" max="5" width="2.5703125" customWidth="1"/>
    <col min="6" max="6" width="3" customWidth="1"/>
    <col min="7" max="36" width="2.5703125" customWidth="1"/>
    <col min="37" max="38" width="2.7109375" customWidth="1"/>
    <col min="39" max="16384" width="2.5703125" hidden="1"/>
  </cols>
  <sheetData>
    <row r="1" spans="1:38">
      <c r="A1" s="1236" t="s">
        <v>0</v>
      </c>
      <c r="B1" s="1236"/>
      <c r="C1" s="1236"/>
      <c r="D1" s="1236"/>
      <c r="E1" s="1236"/>
      <c r="F1" s="1236"/>
      <c r="G1" s="1236"/>
      <c r="H1" s="1236"/>
      <c r="I1" s="1236"/>
      <c r="J1" s="1236"/>
      <c r="K1" s="1236"/>
      <c r="L1" s="1236"/>
      <c r="M1" s="1236"/>
      <c r="N1" s="1236"/>
      <c r="O1" s="1236"/>
      <c r="P1" s="1236"/>
      <c r="Q1" s="1236"/>
      <c r="R1" s="1236"/>
      <c r="S1" s="1236"/>
      <c r="T1" s="1236"/>
      <c r="U1" s="1236"/>
      <c r="V1" s="1236"/>
      <c r="W1" s="1236"/>
      <c r="X1" s="1236"/>
      <c r="Y1" s="1236"/>
      <c r="Z1" s="1236"/>
      <c r="AA1" s="1236"/>
      <c r="AB1" s="1236"/>
      <c r="AC1" s="1236"/>
      <c r="AD1" s="1236"/>
      <c r="AE1" s="1236"/>
      <c r="AF1" s="1236"/>
      <c r="AG1" s="1236"/>
      <c r="AH1" s="1236"/>
      <c r="AI1" s="1236"/>
      <c r="AJ1" s="1236"/>
      <c r="AK1" s="1236"/>
      <c r="AL1" s="1236"/>
    </row>
    <row r="2" spans="1:38" ht="13.9" thickBot="1">
      <c r="A2" s="1237"/>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c r="AA2" s="1237"/>
      <c r="AB2" s="1237"/>
      <c r="AC2" s="1237"/>
      <c r="AD2" s="1237"/>
      <c r="AE2" s="1237"/>
      <c r="AF2" s="1237"/>
      <c r="AG2" s="1237"/>
      <c r="AH2" s="1237"/>
      <c r="AI2" s="1237"/>
      <c r="AJ2" s="1237"/>
      <c r="AK2" s="1237"/>
      <c r="AL2" s="1237"/>
    </row>
    <row r="3" spans="1:38" ht="13.9" thickTop="1">
      <c r="A3" s="1101"/>
      <c r="B3" s="1101"/>
      <c r="C3" s="1101"/>
      <c r="D3" s="1101"/>
      <c r="E3" s="1101"/>
      <c r="F3" s="1101"/>
      <c r="G3" s="1101"/>
      <c r="H3" s="1101"/>
      <c r="I3" s="1101"/>
      <c r="J3" s="1101"/>
      <c r="K3" s="1101"/>
      <c r="L3" s="1101"/>
      <c r="M3" s="1101"/>
      <c r="N3" s="1101"/>
      <c r="O3" s="1101"/>
      <c r="P3" s="1101"/>
      <c r="Q3" s="1101"/>
      <c r="R3" s="1101"/>
      <c r="S3" s="1101"/>
      <c r="T3" s="1101"/>
      <c r="U3" s="1101"/>
      <c r="V3" s="1101"/>
      <c r="W3" s="1101"/>
      <c r="X3" s="1101"/>
      <c r="Y3" s="1101"/>
      <c r="Z3" s="1101"/>
      <c r="AA3" s="1101"/>
      <c r="AB3" s="1101"/>
      <c r="AC3" s="1101"/>
      <c r="AD3" s="1101"/>
      <c r="AE3" s="1101"/>
      <c r="AF3" s="1101"/>
      <c r="AG3" s="1101"/>
      <c r="AH3" s="1101"/>
      <c r="AI3" s="1101"/>
      <c r="AJ3" s="1101"/>
      <c r="AK3" s="1101"/>
      <c r="AL3" s="1101"/>
    </row>
    <row r="4" spans="1:38" s="4" customFormat="1">
      <c r="A4" s="1108"/>
      <c r="B4" s="10" t="s">
        <v>1</v>
      </c>
      <c r="C4" s="10" t="s">
        <v>2</v>
      </c>
      <c r="D4" s="1111"/>
      <c r="E4" s="1111"/>
      <c r="F4" s="1111"/>
      <c r="G4" s="1111"/>
      <c r="H4" s="1111"/>
      <c r="I4" s="1111"/>
      <c r="J4" s="1111"/>
      <c r="K4" s="1111"/>
      <c r="L4" s="1111"/>
      <c r="M4" s="1111"/>
      <c r="N4" s="1111"/>
      <c r="O4" s="1111"/>
      <c r="P4" s="1111"/>
      <c r="Q4" s="1111"/>
      <c r="R4" s="1111"/>
      <c r="S4" s="1111"/>
      <c r="T4" s="1111"/>
      <c r="U4" s="1111"/>
      <c r="V4" s="1111"/>
      <c r="W4" s="1111"/>
      <c r="X4" s="1111"/>
      <c r="Y4" s="1111"/>
      <c r="Z4" s="1111"/>
      <c r="AA4" s="1111"/>
      <c r="AB4" s="1111"/>
      <c r="AC4" s="1108"/>
      <c r="AD4" s="1108"/>
      <c r="AE4" s="1108"/>
      <c r="AF4" s="1108"/>
      <c r="AG4" s="1108"/>
      <c r="AH4" s="1108"/>
      <c r="AI4" s="1108"/>
      <c r="AJ4" s="1108"/>
      <c r="AK4" s="1108"/>
      <c r="AL4" s="1108"/>
    </row>
    <row r="5" spans="1:38">
      <c r="A5" s="1101"/>
      <c r="B5" s="1"/>
      <c r="C5" s="1"/>
      <c r="D5" s="2"/>
      <c r="E5" s="2"/>
      <c r="F5" s="2"/>
      <c r="G5" s="2"/>
      <c r="H5" s="2"/>
      <c r="I5" s="2"/>
      <c r="J5" s="2"/>
      <c r="K5" s="2"/>
      <c r="L5" s="2"/>
      <c r="M5" s="2"/>
      <c r="N5" s="2"/>
      <c r="O5" s="2"/>
      <c r="P5" s="2"/>
      <c r="Q5" s="2"/>
      <c r="R5" s="2"/>
      <c r="S5" s="2"/>
      <c r="T5" s="2"/>
      <c r="U5" s="2"/>
      <c r="V5" s="2"/>
      <c r="W5" s="2"/>
      <c r="X5" s="2"/>
      <c r="Y5" s="2"/>
      <c r="Z5" s="2"/>
      <c r="AA5" s="2"/>
      <c r="AB5" s="2"/>
      <c r="AC5" s="1101"/>
      <c r="AD5" s="1101"/>
      <c r="AE5" s="1101"/>
      <c r="AF5" s="1101"/>
      <c r="AG5" s="1101"/>
      <c r="AH5" s="1101"/>
      <c r="AI5" s="1101"/>
      <c r="AJ5" s="1101"/>
      <c r="AK5" s="1101"/>
      <c r="AL5" s="1101"/>
    </row>
    <row r="6" spans="1:38">
      <c r="A6" s="2"/>
      <c r="B6" s="1101"/>
      <c r="C6" s="1" t="s">
        <v>3</v>
      </c>
      <c r="D6" s="1" t="s">
        <v>4</v>
      </c>
      <c r="E6" s="1101"/>
      <c r="F6" s="2"/>
      <c r="G6" s="2"/>
      <c r="H6" s="2"/>
      <c r="I6" s="2"/>
      <c r="J6" s="2"/>
      <c r="K6" s="2"/>
      <c r="L6" s="2"/>
      <c r="M6" s="2"/>
      <c r="N6" s="2"/>
      <c r="O6" s="2"/>
      <c r="P6" s="2"/>
      <c r="Q6" s="2"/>
      <c r="R6" s="2"/>
      <c r="S6" s="2"/>
      <c r="T6" s="2"/>
      <c r="U6" s="2"/>
      <c r="V6" s="2"/>
      <c r="W6" s="2"/>
      <c r="X6" s="2"/>
      <c r="Y6" s="2"/>
      <c r="Z6" s="2"/>
      <c r="AA6" s="2"/>
      <c r="AB6" s="2"/>
      <c r="AC6" s="1101"/>
      <c r="AD6" s="1101"/>
      <c r="AE6" s="1101"/>
      <c r="AF6" s="1101"/>
      <c r="AG6" s="1101"/>
      <c r="AH6" s="1101"/>
      <c r="AI6" s="1101"/>
      <c r="AJ6" s="1101"/>
      <c r="AK6" s="1101"/>
      <c r="AL6" s="1101"/>
    </row>
    <row r="7" spans="1:38" ht="13.15" customHeight="1">
      <c r="A7" s="118"/>
      <c r="B7" s="118"/>
      <c r="C7" s="119"/>
      <c r="D7" s="1226" t="s">
        <v>5</v>
      </c>
      <c r="E7" s="1226"/>
      <c r="F7" s="1226"/>
      <c r="G7" s="1226"/>
      <c r="H7" s="1226"/>
      <c r="I7" s="1226"/>
      <c r="J7" s="1226"/>
      <c r="K7" s="1226"/>
      <c r="L7" s="1226"/>
      <c r="M7" s="1226"/>
      <c r="N7" s="1226"/>
      <c r="O7" s="1226"/>
      <c r="P7" s="1226"/>
      <c r="Q7" s="1226"/>
      <c r="R7" s="1226"/>
      <c r="S7" s="1226"/>
      <c r="T7" s="1226"/>
      <c r="U7" s="1226"/>
      <c r="V7" s="1226"/>
      <c r="W7" s="1226"/>
      <c r="X7" s="1226"/>
      <c r="Y7" s="1226"/>
      <c r="Z7" s="1226"/>
      <c r="AA7" s="1226"/>
      <c r="AB7" s="1226"/>
      <c r="AC7" s="1226"/>
      <c r="AD7" s="1226"/>
      <c r="AE7" s="1226"/>
      <c r="AF7" s="1226"/>
      <c r="AG7" s="1226"/>
      <c r="AH7" s="1226"/>
      <c r="AI7" s="1226"/>
      <c r="AJ7" s="1226"/>
      <c r="AK7" s="1226"/>
      <c r="AL7" s="1143"/>
    </row>
    <row r="8" spans="1:38">
      <c r="A8" s="118"/>
      <c r="B8" s="118"/>
      <c r="C8" s="119"/>
      <c r="D8" s="1226"/>
      <c r="E8" s="1226"/>
      <c r="F8" s="1226"/>
      <c r="G8" s="1226"/>
      <c r="H8" s="1226"/>
      <c r="I8" s="1226"/>
      <c r="J8" s="1226"/>
      <c r="K8" s="1226"/>
      <c r="L8" s="1226"/>
      <c r="M8" s="1226"/>
      <c r="N8" s="1226"/>
      <c r="O8" s="1226"/>
      <c r="P8" s="1226"/>
      <c r="Q8" s="1226"/>
      <c r="R8" s="1226"/>
      <c r="S8" s="1226"/>
      <c r="T8" s="1226"/>
      <c r="U8" s="1226"/>
      <c r="V8" s="1226"/>
      <c r="W8" s="1226"/>
      <c r="X8" s="1226"/>
      <c r="Y8" s="1226"/>
      <c r="Z8" s="1226"/>
      <c r="AA8" s="1226"/>
      <c r="AB8" s="1226"/>
      <c r="AC8" s="1226"/>
      <c r="AD8" s="1226"/>
      <c r="AE8" s="1226"/>
      <c r="AF8" s="1226"/>
      <c r="AG8" s="1226"/>
      <c r="AH8" s="1226"/>
      <c r="AI8" s="1226"/>
      <c r="AJ8" s="1226"/>
      <c r="AK8" s="1226"/>
      <c r="AL8" s="1143"/>
    </row>
    <row r="9" spans="1:38">
      <c r="A9" s="118"/>
      <c r="B9" s="118"/>
      <c r="C9" s="119"/>
      <c r="D9" s="1226"/>
      <c r="E9" s="1226"/>
      <c r="F9" s="1226"/>
      <c r="G9" s="1226"/>
      <c r="H9" s="1226"/>
      <c r="I9" s="1226"/>
      <c r="J9" s="1226"/>
      <c r="K9" s="1226"/>
      <c r="L9" s="1226"/>
      <c r="M9" s="1226"/>
      <c r="N9" s="1226"/>
      <c r="O9" s="1226"/>
      <c r="P9" s="1226"/>
      <c r="Q9" s="1226"/>
      <c r="R9" s="1226"/>
      <c r="S9" s="1226"/>
      <c r="T9" s="1226"/>
      <c r="U9" s="1226"/>
      <c r="V9" s="1226"/>
      <c r="W9" s="1226"/>
      <c r="X9" s="1226"/>
      <c r="Y9" s="1226"/>
      <c r="Z9" s="1226"/>
      <c r="AA9" s="1226"/>
      <c r="AB9" s="1226"/>
      <c r="AC9" s="1226"/>
      <c r="AD9" s="1226"/>
      <c r="AE9" s="1226"/>
      <c r="AF9" s="1226"/>
      <c r="AG9" s="1226"/>
      <c r="AH9" s="1226"/>
      <c r="AI9" s="1226"/>
      <c r="AJ9" s="1226"/>
      <c r="AK9" s="1226"/>
      <c r="AL9" s="1143"/>
    </row>
    <row r="10" spans="1:38">
      <c r="A10" s="118"/>
      <c r="B10" s="118"/>
      <c r="C10" s="119"/>
      <c r="D10" s="1143"/>
      <c r="E10" s="1143"/>
      <c r="F10" s="1143"/>
      <c r="G10" s="1143"/>
      <c r="H10" s="1143"/>
      <c r="I10" s="1143"/>
      <c r="J10" s="1143"/>
      <c r="K10" s="1143"/>
      <c r="L10" s="1143"/>
      <c r="M10" s="1143"/>
      <c r="N10" s="1143"/>
      <c r="O10" s="1143"/>
      <c r="P10" s="1143"/>
      <c r="Q10" s="1143"/>
      <c r="R10" s="1143"/>
      <c r="S10" s="1143"/>
      <c r="T10" s="1143"/>
      <c r="U10" s="1143"/>
      <c r="V10" s="1143"/>
      <c r="W10" s="1143"/>
      <c r="X10" s="1143"/>
      <c r="Y10" s="1143"/>
      <c r="Z10" s="1143"/>
      <c r="AA10" s="1143"/>
      <c r="AB10" s="1143"/>
      <c r="AC10" s="1143"/>
      <c r="AD10" s="1143"/>
      <c r="AE10" s="1143"/>
      <c r="AF10" s="1143"/>
      <c r="AG10" s="1143"/>
      <c r="AH10" s="1143"/>
      <c r="AI10" s="1143"/>
      <c r="AJ10" s="1143"/>
      <c r="AK10" s="1143"/>
      <c r="AL10" s="1143"/>
    </row>
    <row r="11" spans="1:38" ht="12.95" customHeight="1">
      <c r="A11" s="118"/>
      <c r="B11" s="118"/>
      <c r="C11" s="119"/>
      <c r="D11" s="1226" t="s">
        <v>6</v>
      </c>
      <c r="E11" s="1226"/>
      <c r="F11" s="1226"/>
      <c r="G11" s="1226"/>
      <c r="H11" s="1226"/>
      <c r="I11" s="1226"/>
      <c r="J11" s="1226"/>
      <c r="K11" s="1226"/>
      <c r="L11" s="1226"/>
      <c r="M11" s="1226"/>
      <c r="N11" s="1226"/>
      <c r="O11" s="1226"/>
      <c r="P11" s="1226"/>
      <c r="Q11" s="1226"/>
      <c r="R11" s="1226"/>
      <c r="S11" s="1226"/>
      <c r="T11" s="1226"/>
      <c r="U11" s="1226"/>
      <c r="V11" s="1226"/>
      <c r="W11" s="1226"/>
      <c r="X11" s="1226"/>
      <c r="Y11" s="1226"/>
      <c r="Z11" s="1226"/>
      <c r="AA11" s="1226"/>
      <c r="AB11" s="1226"/>
      <c r="AC11" s="1226"/>
      <c r="AD11" s="1226"/>
      <c r="AE11" s="1226"/>
      <c r="AF11" s="1226"/>
      <c r="AG11" s="1226"/>
      <c r="AH11" s="1226"/>
      <c r="AI11" s="1226"/>
      <c r="AJ11" s="1226"/>
      <c r="AK11" s="1226"/>
      <c r="AL11" s="1143"/>
    </row>
    <row r="12" spans="1:38">
      <c r="A12" s="118"/>
      <c r="B12" s="118"/>
      <c r="C12" s="119"/>
      <c r="D12" s="1226"/>
      <c r="E12" s="1226"/>
      <c r="F12" s="1226"/>
      <c r="G12" s="1226"/>
      <c r="H12" s="1226"/>
      <c r="I12" s="1226"/>
      <c r="J12" s="1226"/>
      <c r="K12" s="1226"/>
      <c r="L12" s="1226"/>
      <c r="M12" s="1226"/>
      <c r="N12" s="1226"/>
      <c r="O12" s="1226"/>
      <c r="P12" s="1226"/>
      <c r="Q12" s="1226"/>
      <c r="R12" s="1226"/>
      <c r="S12" s="1226"/>
      <c r="T12" s="1226"/>
      <c r="U12" s="1226"/>
      <c r="V12" s="1226"/>
      <c r="W12" s="1226"/>
      <c r="X12" s="1226"/>
      <c r="Y12" s="1226"/>
      <c r="Z12" s="1226"/>
      <c r="AA12" s="1226"/>
      <c r="AB12" s="1226"/>
      <c r="AC12" s="1226"/>
      <c r="AD12" s="1226"/>
      <c r="AE12" s="1226"/>
      <c r="AF12" s="1226"/>
      <c r="AG12" s="1226"/>
      <c r="AH12" s="1226"/>
      <c r="AI12" s="1226"/>
      <c r="AJ12" s="1226"/>
      <c r="AK12" s="1226"/>
      <c r="AL12" s="1143"/>
    </row>
    <row r="13" spans="1:38">
      <c r="A13" s="118"/>
      <c r="B13" s="118"/>
      <c r="C13" s="119"/>
      <c r="D13" s="1226"/>
      <c r="E13" s="1226"/>
      <c r="F13" s="1226"/>
      <c r="G13" s="1226"/>
      <c r="H13" s="1226"/>
      <c r="I13" s="1226"/>
      <c r="J13" s="1226"/>
      <c r="K13" s="1226"/>
      <c r="L13" s="1226"/>
      <c r="M13" s="1226"/>
      <c r="N13" s="1226"/>
      <c r="O13" s="1226"/>
      <c r="P13" s="1226"/>
      <c r="Q13" s="1226"/>
      <c r="R13" s="1226"/>
      <c r="S13" s="1226"/>
      <c r="T13" s="1226"/>
      <c r="U13" s="1226"/>
      <c r="V13" s="1226"/>
      <c r="W13" s="1226"/>
      <c r="X13" s="1226"/>
      <c r="Y13" s="1226"/>
      <c r="Z13" s="1226"/>
      <c r="AA13" s="1226"/>
      <c r="AB13" s="1226"/>
      <c r="AC13" s="1226"/>
      <c r="AD13" s="1226"/>
      <c r="AE13" s="1226"/>
      <c r="AF13" s="1226"/>
      <c r="AG13" s="1226"/>
      <c r="AH13" s="1226"/>
      <c r="AI13" s="1226"/>
      <c r="AJ13" s="1226"/>
      <c r="AK13" s="1226"/>
      <c r="AL13" s="1143"/>
    </row>
    <row r="14" spans="1:38" ht="13.15" customHeight="1">
      <c r="A14" s="118"/>
      <c r="B14" s="118"/>
      <c r="C14" s="119"/>
      <c r="D14" s="1101"/>
      <c r="E14" s="1226" t="s">
        <v>7</v>
      </c>
      <c r="F14" s="1226"/>
      <c r="G14" s="1226"/>
      <c r="H14" s="1226"/>
      <c r="I14" s="1226"/>
      <c r="J14" s="1226"/>
      <c r="K14" s="1226"/>
      <c r="L14" s="1226"/>
      <c r="M14" s="1226"/>
      <c r="N14" s="1226"/>
      <c r="O14" s="1226"/>
      <c r="P14" s="1226"/>
      <c r="Q14" s="1226"/>
      <c r="R14" s="1226"/>
      <c r="S14" s="1226"/>
      <c r="T14" s="1226"/>
      <c r="U14" s="1226"/>
      <c r="V14" s="1226"/>
      <c r="W14" s="1226"/>
      <c r="X14" s="1226"/>
      <c r="Y14" s="1226"/>
      <c r="Z14" s="1226"/>
      <c r="AA14" s="1226"/>
      <c r="AB14" s="1226"/>
      <c r="AC14" s="1226"/>
      <c r="AD14" s="1226"/>
      <c r="AE14" s="1226"/>
      <c r="AF14" s="1226"/>
      <c r="AG14" s="1226"/>
      <c r="AH14" s="1226"/>
      <c r="AI14" s="1226"/>
      <c r="AJ14" s="1226"/>
      <c r="AK14" s="1226"/>
      <c r="AL14" s="1143"/>
    </row>
    <row r="15" spans="1:38" ht="13.15" customHeight="1">
      <c r="A15" s="118"/>
      <c r="B15" s="118"/>
      <c r="C15" s="119"/>
      <c r="D15" s="1101"/>
      <c r="E15" s="1226"/>
      <c r="F15" s="1226"/>
      <c r="G15" s="1226"/>
      <c r="H15" s="1226"/>
      <c r="I15" s="1226"/>
      <c r="J15" s="1226"/>
      <c r="K15" s="1226"/>
      <c r="L15" s="1226"/>
      <c r="M15" s="1226"/>
      <c r="N15" s="1226"/>
      <c r="O15" s="1226"/>
      <c r="P15" s="1226"/>
      <c r="Q15" s="1226"/>
      <c r="R15" s="1226"/>
      <c r="S15" s="1226"/>
      <c r="T15" s="1226"/>
      <c r="U15" s="1226"/>
      <c r="V15" s="1226"/>
      <c r="W15" s="1226"/>
      <c r="X15" s="1226"/>
      <c r="Y15" s="1226"/>
      <c r="Z15" s="1226"/>
      <c r="AA15" s="1226"/>
      <c r="AB15" s="1226"/>
      <c r="AC15" s="1226"/>
      <c r="AD15" s="1226"/>
      <c r="AE15" s="1226"/>
      <c r="AF15" s="1226"/>
      <c r="AG15" s="1226"/>
      <c r="AH15" s="1226"/>
      <c r="AI15" s="1226"/>
      <c r="AJ15" s="1226"/>
      <c r="AK15" s="1226"/>
      <c r="AL15" s="1143"/>
    </row>
    <row r="16" spans="1:38">
      <c r="A16" s="118"/>
      <c r="B16" s="118"/>
      <c r="C16" s="119"/>
      <c r="D16" s="1143"/>
      <c r="E16" s="1226"/>
      <c r="F16" s="1226"/>
      <c r="G16" s="1226"/>
      <c r="H16" s="1226"/>
      <c r="I16" s="1226"/>
      <c r="J16" s="1226"/>
      <c r="K16" s="1226"/>
      <c r="L16" s="1226"/>
      <c r="M16" s="1226"/>
      <c r="N16" s="1226"/>
      <c r="O16" s="1226"/>
      <c r="P16" s="1226"/>
      <c r="Q16" s="1226"/>
      <c r="R16" s="1226"/>
      <c r="S16" s="1226"/>
      <c r="T16" s="1226"/>
      <c r="U16" s="1226"/>
      <c r="V16" s="1226"/>
      <c r="W16" s="1226"/>
      <c r="X16" s="1226"/>
      <c r="Y16" s="1226"/>
      <c r="Z16" s="1226"/>
      <c r="AA16" s="1226"/>
      <c r="AB16" s="1226"/>
      <c r="AC16" s="1226"/>
      <c r="AD16" s="1226"/>
      <c r="AE16" s="1226"/>
      <c r="AF16" s="1226"/>
      <c r="AG16" s="1226"/>
      <c r="AH16" s="1226"/>
      <c r="AI16" s="1226"/>
      <c r="AJ16" s="1226"/>
      <c r="AK16" s="1226"/>
      <c r="AL16" s="1143"/>
    </row>
    <row r="17" spans="1:38">
      <c r="A17" s="118"/>
      <c r="B17" s="118"/>
      <c r="C17" s="119"/>
      <c r="D17" s="1114"/>
      <c r="E17" s="1114"/>
      <c r="F17" s="1114"/>
      <c r="G17" s="1114"/>
      <c r="H17" s="1114"/>
      <c r="I17" s="1114"/>
      <c r="J17" s="1114"/>
      <c r="K17" s="1114"/>
      <c r="L17" s="1114"/>
      <c r="M17" s="1114"/>
      <c r="N17" s="1114"/>
      <c r="O17" s="1114"/>
      <c r="P17" s="1114"/>
      <c r="Q17" s="1114"/>
      <c r="R17" s="1114"/>
      <c r="S17" s="1114"/>
      <c r="T17" s="1114"/>
      <c r="U17" s="1114"/>
      <c r="V17" s="1114"/>
      <c r="W17" s="1114"/>
      <c r="X17" s="1114"/>
      <c r="Y17" s="1114"/>
      <c r="Z17" s="1114"/>
      <c r="AA17" s="1114"/>
      <c r="AB17" s="1114"/>
      <c r="AC17" s="1114"/>
      <c r="AD17" s="1114"/>
      <c r="AE17" s="1114"/>
      <c r="AF17" s="1114"/>
      <c r="AG17" s="1114"/>
      <c r="AH17" s="1114"/>
      <c r="AI17" s="1114"/>
      <c r="AJ17" s="1114"/>
      <c r="AK17" s="1114"/>
      <c r="AL17" s="1143"/>
    </row>
    <row r="18" spans="1:38" ht="13.15" customHeight="1">
      <c r="A18" s="118"/>
      <c r="B18" s="118"/>
      <c r="C18" s="119"/>
      <c r="D18" s="1226" t="s">
        <v>8</v>
      </c>
      <c r="E18" s="1226"/>
      <c r="F18" s="1226"/>
      <c r="G18" s="1226"/>
      <c r="H18" s="1226"/>
      <c r="I18" s="1226"/>
      <c r="J18" s="1226"/>
      <c r="K18" s="1226"/>
      <c r="L18" s="1226"/>
      <c r="M18" s="1226"/>
      <c r="N18" s="1226"/>
      <c r="O18" s="1226"/>
      <c r="P18" s="1226"/>
      <c r="Q18" s="1226"/>
      <c r="R18" s="1226"/>
      <c r="S18" s="1226"/>
      <c r="T18" s="1226"/>
      <c r="U18" s="1226"/>
      <c r="V18" s="1226"/>
      <c r="W18" s="1226"/>
      <c r="X18" s="1226"/>
      <c r="Y18" s="1226"/>
      <c r="Z18" s="1226"/>
      <c r="AA18" s="1226"/>
      <c r="AB18" s="1226"/>
      <c r="AC18" s="1226"/>
      <c r="AD18" s="1226"/>
      <c r="AE18" s="1226"/>
      <c r="AF18" s="1226"/>
      <c r="AG18" s="1226"/>
      <c r="AH18" s="1226"/>
      <c r="AI18" s="1226"/>
      <c r="AJ18" s="1226"/>
      <c r="AK18" s="1226"/>
      <c r="AL18" s="118"/>
    </row>
    <row r="19" spans="1:38">
      <c r="A19" s="118"/>
      <c r="B19" s="118"/>
      <c r="C19" s="119"/>
      <c r="D19" s="1226"/>
      <c r="E19" s="1226"/>
      <c r="F19" s="1226"/>
      <c r="G19" s="1226"/>
      <c r="H19" s="1226"/>
      <c r="I19" s="1226"/>
      <c r="J19" s="1226"/>
      <c r="K19" s="1226"/>
      <c r="L19" s="1226"/>
      <c r="M19" s="1226"/>
      <c r="N19" s="1226"/>
      <c r="O19" s="1226"/>
      <c r="P19" s="1226"/>
      <c r="Q19" s="1226"/>
      <c r="R19" s="1226"/>
      <c r="S19" s="1226"/>
      <c r="T19" s="1226"/>
      <c r="U19" s="1226"/>
      <c r="V19" s="1226"/>
      <c r="W19" s="1226"/>
      <c r="X19" s="1226"/>
      <c r="Y19" s="1226"/>
      <c r="Z19" s="1226"/>
      <c r="AA19" s="1226"/>
      <c r="AB19" s="1226"/>
      <c r="AC19" s="1226"/>
      <c r="AD19" s="1226"/>
      <c r="AE19" s="1226"/>
      <c r="AF19" s="1226"/>
      <c r="AG19" s="1226"/>
      <c r="AH19" s="1226"/>
      <c r="AI19" s="1226"/>
      <c r="AJ19" s="1226"/>
      <c r="AK19" s="1226"/>
      <c r="AL19" s="118"/>
    </row>
    <row r="20" spans="1:38">
      <c r="A20" s="118"/>
      <c r="B20" s="118"/>
      <c r="C20" s="119"/>
      <c r="D20" s="1226"/>
      <c r="E20" s="1226"/>
      <c r="F20" s="1226"/>
      <c r="G20" s="1226"/>
      <c r="H20" s="1226"/>
      <c r="I20" s="1226"/>
      <c r="J20" s="1226"/>
      <c r="K20" s="1226"/>
      <c r="L20" s="1226"/>
      <c r="M20" s="1226"/>
      <c r="N20" s="1226"/>
      <c r="O20" s="1226"/>
      <c r="P20" s="1226"/>
      <c r="Q20" s="1226"/>
      <c r="R20" s="1226"/>
      <c r="S20" s="1226"/>
      <c r="T20" s="1226"/>
      <c r="U20" s="1226"/>
      <c r="V20" s="1226"/>
      <c r="W20" s="1226"/>
      <c r="X20" s="1226"/>
      <c r="Y20" s="1226"/>
      <c r="Z20" s="1226"/>
      <c r="AA20" s="1226"/>
      <c r="AB20" s="1226"/>
      <c r="AC20" s="1226"/>
      <c r="AD20" s="1226"/>
      <c r="AE20" s="1226"/>
      <c r="AF20" s="1226"/>
      <c r="AG20" s="1226"/>
      <c r="AH20" s="1226"/>
      <c r="AI20" s="1226"/>
      <c r="AJ20" s="1226"/>
      <c r="AK20" s="1226"/>
      <c r="AL20" s="118"/>
    </row>
    <row r="21" spans="1:38" ht="13.15" customHeight="1">
      <c r="A21" s="118"/>
      <c r="B21" s="118"/>
      <c r="C21" s="119"/>
      <c r="D21" s="1226"/>
      <c r="E21" s="1226"/>
      <c r="F21" s="1226"/>
      <c r="G21" s="1226"/>
      <c r="H21" s="1226"/>
      <c r="I21" s="1226"/>
      <c r="J21" s="1226"/>
      <c r="K21" s="1226"/>
      <c r="L21" s="1226"/>
      <c r="M21" s="1226"/>
      <c r="N21" s="1226"/>
      <c r="O21" s="1226"/>
      <c r="P21" s="1226"/>
      <c r="Q21" s="1226"/>
      <c r="R21" s="1226"/>
      <c r="S21" s="1226"/>
      <c r="T21" s="1226"/>
      <c r="U21" s="1226"/>
      <c r="V21" s="1226"/>
      <c r="W21" s="1226"/>
      <c r="X21" s="1226"/>
      <c r="Y21" s="1226"/>
      <c r="Z21" s="1226"/>
      <c r="AA21" s="1226"/>
      <c r="AB21" s="1226"/>
      <c r="AC21" s="1226"/>
      <c r="AD21" s="1226"/>
      <c r="AE21" s="1226"/>
      <c r="AF21" s="1226"/>
      <c r="AG21" s="1226"/>
      <c r="AH21" s="1226"/>
      <c r="AI21" s="1226"/>
      <c r="AJ21" s="1226"/>
      <c r="AK21" s="1226"/>
      <c r="AL21" s="118"/>
    </row>
    <row r="22" spans="1:38">
      <c r="A22" s="118"/>
      <c r="B22" s="118"/>
      <c r="C22" s="119"/>
      <c r="D22" s="1226"/>
      <c r="E22" s="1226"/>
      <c r="F22" s="1226"/>
      <c r="G22" s="1226"/>
      <c r="H22" s="1226"/>
      <c r="I22" s="1226"/>
      <c r="J22" s="1226"/>
      <c r="K22" s="1226"/>
      <c r="L22" s="1226"/>
      <c r="M22" s="1226"/>
      <c r="N22" s="1226"/>
      <c r="O22" s="1226"/>
      <c r="P22" s="1226"/>
      <c r="Q22" s="1226"/>
      <c r="R22" s="1226"/>
      <c r="S22" s="1226"/>
      <c r="T22" s="1226"/>
      <c r="U22" s="1226"/>
      <c r="V22" s="1226"/>
      <c r="W22" s="1226"/>
      <c r="X22" s="1226"/>
      <c r="Y22" s="1226"/>
      <c r="Z22" s="1226"/>
      <c r="AA22" s="1226"/>
      <c r="AB22" s="1226"/>
      <c r="AC22" s="1226"/>
      <c r="AD22" s="1226"/>
      <c r="AE22" s="1226"/>
      <c r="AF22" s="1226"/>
      <c r="AG22" s="1226"/>
      <c r="AH22" s="1226"/>
      <c r="AI22" s="1226"/>
      <c r="AJ22" s="1226"/>
      <c r="AK22" s="1226"/>
      <c r="AL22" s="118"/>
    </row>
    <row r="23" spans="1:38">
      <c r="A23" s="118"/>
      <c r="B23" s="118"/>
      <c r="C23" s="119"/>
      <c r="D23" s="1226"/>
      <c r="E23" s="1226"/>
      <c r="F23" s="1226"/>
      <c r="G23" s="1226"/>
      <c r="H23" s="1226"/>
      <c r="I23" s="1226"/>
      <c r="J23" s="1226"/>
      <c r="K23" s="1226"/>
      <c r="L23" s="1226"/>
      <c r="M23" s="1226"/>
      <c r="N23" s="1226"/>
      <c r="O23" s="1226"/>
      <c r="P23" s="1226"/>
      <c r="Q23" s="1226"/>
      <c r="R23" s="1226"/>
      <c r="S23" s="1226"/>
      <c r="T23" s="1226"/>
      <c r="U23" s="1226"/>
      <c r="V23" s="1226"/>
      <c r="W23" s="1226"/>
      <c r="X23" s="1226"/>
      <c r="Y23" s="1226"/>
      <c r="Z23" s="1226"/>
      <c r="AA23" s="1226"/>
      <c r="AB23" s="1226"/>
      <c r="AC23" s="1226"/>
      <c r="AD23" s="1226"/>
      <c r="AE23" s="1226"/>
      <c r="AF23" s="1226"/>
      <c r="AG23" s="1226"/>
      <c r="AH23" s="1226"/>
      <c r="AI23" s="1226"/>
      <c r="AJ23" s="1226"/>
      <c r="AK23" s="1226"/>
      <c r="AL23" s="118"/>
    </row>
    <row r="24" spans="1:38">
      <c r="A24" s="118"/>
      <c r="B24" s="118"/>
      <c r="C24" s="119"/>
      <c r="D24" s="1226"/>
      <c r="E24" s="1226"/>
      <c r="F24" s="1226"/>
      <c r="G24" s="1226"/>
      <c r="H24" s="1226"/>
      <c r="I24" s="1226"/>
      <c r="J24" s="1226"/>
      <c r="K24" s="1226"/>
      <c r="L24" s="1226"/>
      <c r="M24" s="1226"/>
      <c r="N24" s="1226"/>
      <c r="O24" s="1226"/>
      <c r="P24" s="1226"/>
      <c r="Q24" s="1226"/>
      <c r="R24" s="1226"/>
      <c r="S24" s="1226"/>
      <c r="T24" s="1226"/>
      <c r="U24" s="1226"/>
      <c r="V24" s="1226"/>
      <c r="W24" s="1226"/>
      <c r="X24" s="1226"/>
      <c r="Y24" s="1226"/>
      <c r="Z24" s="1226"/>
      <c r="AA24" s="1226"/>
      <c r="AB24" s="1226"/>
      <c r="AC24" s="1226"/>
      <c r="AD24" s="1226"/>
      <c r="AE24" s="1226"/>
      <c r="AF24" s="1226"/>
      <c r="AG24" s="1226"/>
      <c r="AH24" s="1226"/>
      <c r="AI24" s="1226"/>
      <c r="AJ24" s="1226"/>
      <c r="AK24" s="1226"/>
      <c r="AL24" s="118"/>
    </row>
    <row r="25" spans="1:38">
      <c r="A25" s="118"/>
      <c r="B25" s="118"/>
      <c r="C25" s="119"/>
      <c r="D25" s="1226"/>
      <c r="E25" s="1226"/>
      <c r="F25" s="1226"/>
      <c r="G25" s="1226"/>
      <c r="H25" s="1226"/>
      <c r="I25" s="1226"/>
      <c r="J25" s="1226"/>
      <c r="K25" s="1226"/>
      <c r="L25" s="1226"/>
      <c r="M25" s="1226"/>
      <c r="N25" s="1226"/>
      <c r="O25" s="1226"/>
      <c r="P25" s="1226"/>
      <c r="Q25" s="1226"/>
      <c r="R25" s="1226"/>
      <c r="S25" s="1226"/>
      <c r="T25" s="1226"/>
      <c r="U25" s="1226"/>
      <c r="V25" s="1226"/>
      <c r="W25" s="1226"/>
      <c r="X25" s="1226"/>
      <c r="Y25" s="1226"/>
      <c r="Z25" s="1226"/>
      <c r="AA25" s="1226"/>
      <c r="AB25" s="1226"/>
      <c r="AC25" s="1226"/>
      <c r="AD25" s="1226"/>
      <c r="AE25" s="1226"/>
      <c r="AF25" s="1226"/>
      <c r="AG25" s="1226"/>
      <c r="AH25" s="1226"/>
      <c r="AI25" s="1226"/>
      <c r="AJ25" s="1226"/>
      <c r="AK25" s="1226"/>
      <c r="AL25" s="118"/>
    </row>
    <row r="26" spans="1:38">
      <c r="A26" s="118"/>
      <c r="B26" s="118"/>
      <c r="C26" s="119"/>
      <c r="D26" s="1226"/>
      <c r="E26" s="1226"/>
      <c r="F26" s="1226"/>
      <c r="G26" s="1226"/>
      <c r="H26" s="1226"/>
      <c r="I26" s="1226"/>
      <c r="J26" s="1226"/>
      <c r="K26" s="1226"/>
      <c r="L26" s="1226"/>
      <c r="M26" s="1226"/>
      <c r="N26" s="1226"/>
      <c r="O26" s="1226"/>
      <c r="P26" s="1226"/>
      <c r="Q26" s="1226"/>
      <c r="R26" s="1226"/>
      <c r="S26" s="1226"/>
      <c r="T26" s="1226"/>
      <c r="U26" s="1226"/>
      <c r="V26" s="1226"/>
      <c r="W26" s="1226"/>
      <c r="X26" s="1226"/>
      <c r="Y26" s="1226"/>
      <c r="Z26" s="1226"/>
      <c r="AA26" s="1226"/>
      <c r="AB26" s="1226"/>
      <c r="AC26" s="1226"/>
      <c r="AD26" s="1226"/>
      <c r="AE26" s="1226"/>
      <c r="AF26" s="1226"/>
      <c r="AG26" s="1226"/>
      <c r="AH26" s="1226"/>
      <c r="AI26" s="1226"/>
      <c r="AJ26" s="1226"/>
      <c r="AK26" s="1226"/>
      <c r="AL26" s="118"/>
    </row>
    <row r="27" spans="1:38" ht="11.85" customHeight="1">
      <c r="A27" s="118"/>
      <c r="B27" s="118"/>
      <c r="C27" s="119"/>
      <c r="D27" s="1226"/>
      <c r="E27" s="1226"/>
      <c r="F27" s="1226"/>
      <c r="G27" s="1226"/>
      <c r="H27" s="1226"/>
      <c r="I27" s="1226"/>
      <c r="J27" s="1226"/>
      <c r="K27" s="1226"/>
      <c r="L27" s="1226"/>
      <c r="M27" s="1226"/>
      <c r="N27" s="1226"/>
      <c r="O27" s="1226"/>
      <c r="P27" s="1226"/>
      <c r="Q27" s="1226"/>
      <c r="R27" s="1226"/>
      <c r="S27" s="1226"/>
      <c r="T27" s="1226"/>
      <c r="U27" s="1226"/>
      <c r="V27" s="1226"/>
      <c r="W27" s="1226"/>
      <c r="X27" s="1226"/>
      <c r="Y27" s="1226"/>
      <c r="Z27" s="1226"/>
      <c r="AA27" s="1226"/>
      <c r="AB27" s="1226"/>
      <c r="AC27" s="1226"/>
      <c r="AD27" s="1226"/>
      <c r="AE27" s="1226"/>
      <c r="AF27" s="1226"/>
      <c r="AG27" s="1226"/>
      <c r="AH27" s="1226"/>
      <c r="AI27" s="1226"/>
      <c r="AJ27" s="1226"/>
      <c r="AK27" s="1226"/>
      <c r="AL27" s="118"/>
    </row>
    <row r="28" spans="1:38" ht="13.15" hidden="1" customHeight="1">
      <c r="A28" s="118"/>
      <c r="B28" s="118"/>
      <c r="C28" s="119"/>
      <c r="D28" s="1101"/>
      <c r="E28" s="1226" t="s">
        <v>9</v>
      </c>
      <c r="F28" s="1226"/>
      <c r="G28" s="1226"/>
      <c r="H28" s="1226"/>
      <c r="I28" s="1226"/>
      <c r="J28" s="1226"/>
      <c r="K28" s="1226"/>
      <c r="L28" s="1226"/>
      <c r="M28" s="1226"/>
      <c r="N28" s="1226"/>
      <c r="O28" s="1226"/>
      <c r="P28" s="1226"/>
      <c r="Q28" s="1226"/>
      <c r="R28" s="1226"/>
      <c r="S28" s="1226"/>
      <c r="T28" s="1226"/>
      <c r="U28" s="1226"/>
      <c r="V28" s="1226"/>
      <c r="W28" s="1226"/>
      <c r="X28" s="1226"/>
      <c r="Y28" s="1226"/>
      <c r="Z28" s="1226"/>
      <c r="AA28" s="1226"/>
      <c r="AB28" s="1226"/>
      <c r="AC28" s="1226"/>
      <c r="AD28" s="1226"/>
      <c r="AE28" s="1226"/>
      <c r="AF28" s="1226"/>
      <c r="AG28" s="1226"/>
      <c r="AH28" s="1226"/>
      <c r="AI28" s="1226"/>
      <c r="AJ28" s="1226"/>
      <c r="AK28" s="1226"/>
      <c r="AL28" s="118"/>
    </row>
    <row r="29" spans="1:38" ht="13.15" hidden="1" customHeight="1">
      <c r="A29" s="118"/>
      <c r="B29" s="118"/>
      <c r="C29" s="119"/>
      <c r="D29" s="1101"/>
      <c r="E29" s="1226"/>
      <c r="F29" s="1226"/>
      <c r="G29" s="1226"/>
      <c r="H29" s="1226"/>
      <c r="I29" s="1226"/>
      <c r="J29" s="1226"/>
      <c r="K29" s="1226"/>
      <c r="L29" s="1226"/>
      <c r="M29" s="1226"/>
      <c r="N29" s="1226"/>
      <c r="O29" s="1226"/>
      <c r="P29" s="1226"/>
      <c r="Q29" s="1226"/>
      <c r="R29" s="1226"/>
      <c r="S29" s="1226"/>
      <c r="T29" s="1226"/>
      <c r="U29" s="1226"/>
      <c r="V29" s="1226"/>
      <c r="W29" s="1226"/>
      <c r="X29" s="1226"/>
      <c r="Y29" s="1226"/>
      <c r="Z29" s="1226"/>
      <c r="AA29" s="1226"/>
      <c r="AB29" s="1226"/>
      <c r="AC29" s="1226"/>
      <c r="AD29" s="1226"/>
      <c r="AE29" s="1226"/>
      <c r="AF29" s="1226"/>
      <c r="AG29" s="1226"/>
      <c r="AH29" s="1226"/>
      <c r="AI29" s="1226"/>
      <c r="AJ29" s="1226"/>
      <c r="AK29" s="1226"/>
      <c r="AL29" s="118"/>
    </row>
    <row r="30" spans="1:38" hidden="1">
      <c r="A30" s="118"/>
      <c r="B30" s="118"/>
      <c r="C30" s="119"/>
      <c r="D30" s="1143"/>
      <c r="E30" s="1226"/>
      <c r="F30" s="1226"/>
      <c r="G30" s="1226"/>
      <c r="H30" s="1226"/>
      <c r="I30" s="1226"/>
      <c r="J30" s="1226"/>
      <c r="K30" s="1226"/>
      <c r="L30" s="1226"/>
      <c r="M30" s="1226"/>
      <c r="N30" s="1226"/>
      <c r="O30" s="1226"/>
      <c r="P30" s="1226"/>
      <c r="Q30" s="1226"/>
      <c r="R30" s="1226"/>
      <c r="S30" s="1226"/>
      <c r="T30" s="1226"/>
      <c r="U30" s="1226"/>
      <c r="V30" s="1226"/>
      <c r="W30" s="1226"/>
      <c r="X30" s="1226"/>
      <c r="Y30" s="1226"/>
      <c r="Z30" s="1226"/>
      <c r="AA30" s="1226"/>
      <c r="AB30" s="1226"/>
      <c r="AC30" s="1226"/>
      <c r="AD30" s="1226"/>
      <c r="AE30" s="1226"/>
      <c r="AF30" s="1226"/>
      <c r="AG30" s="1226"/>
      <c r="AH30" s="1226"/>
      <c r="AI30" s="1226"/>
      <c r="AJ30" s="1226"/>
      <c r="AK30" s="1226"/>
      <c r="AL30" s="118"/>
    </row>
    <row r="31" spans="1:38">
      <c r="A31" s="118"/>
      <c r="B31" s="118"/>
      <c r="C31" s="119"/>
      <c r="D31" s="1143"/>
      <c r="E31" s="1143"/>
      <c r="F31" s="1143"/>
      <c r="G31" s="1143"/>
      <c r="H31" s="1143"/>
      <c r="I31" s="1143"/>
      <c r="J31" s="1143"/>
      <c r="K31" s="1143"/>
      <c r="L31" s="1143"/>
      <c r="M31" s="1143"/>
      <c r="N31" s="1143"/>
      <c r="O31" s="1143"/>
      <c r="P31" s="1143"/>
      <c r="Q31" s="1143"/>
      <c r="R31" s="1143"/>
      <c r="S31" s="1143"/>
      <c r="T31" s="1143"/>
      <c r="U31" s="1143"/>
      <c r="V31" s="1143"/>
      <c r="W31" s="1143"/>
      <c r="X31" s="1143"/>
      <c r="Y31" s="1143"/>
      <c r="Z31" s="1143"/>
      <c r="AA31" s="1143"/>
      <c r="AB31" s="1143"/>
      <c r="AC31" s="1143"/>
      <c r="AD31" s="1143"/>
      <c r="AE31" s="1143"/>
      <c r="AF31" s="1143"/>
      <c r="AG31" s="1143"/>
      <c r="AH31" s="1143"/>
      <c r="AI31" s="1143"/>
      <c r="AJ31" s="1143"/>
      <c r="AK31" s="1143"/>
      <c r="AL31" s="118"/>
    </row>
    <row r="32" spans="1:38" ht="13.15" customHeight="1">
      <c r="A32" s="118"/>
      <c r="B32" s="118"/>
      <c r="C32" s="119"/>
      <c r="D32" s="1226" t="s">
        <v>10</v>
      </c>
      <c r="E32" s="1226"/>
      <c r="F32" s="1226"/>
      <c r="G32" s="1226"/>
      <c r="H32" s="1226"/>
      <c r="I32" s="1226"/>
      <c r="J32" s="1226"/>
      <c r="K32" s="1226"/>
      <c r="L32" s="1226"/>
      <c r="M32" s="1226"/>
      <c r="N32" s="1226"/>
      <c r="O32" s="1226"/>
      <c r="P32" s="1226"/>
      <c r="Q32" s="1226"/>
      <c r="R32" s="1226"/>
      <c r="S32" s="1226"/>
      <c r="T32" s="1226"/>
      <c r="U32" s="1226"/>
      <c r="V32" s="1226"/>
      <c r="W32" s="1226"/>
      <c r="X32" s="1226"/>
      <c r="Y32" s="1226"/>
      <c r="Z32" s="1226"/>
      <c r="AA32" s="1226"/>
      <c r="AB32" s="1226"/>
      <c r="AC32" s="1226"/>
      <c r="AD32" s="1226"/>
      <c r="AE32" s="1226"/>
      <c r="AF32" s="1226"/>
      <c r="AG32" s="1226"/>
      <c r="AH32" s="1226"/>
      <c r="AI32" s="1226"/>
      <c r="AJ32" s="1226"/>
      <c r="AK32" s="1226"/>
      <c r="AL32" s="118"/>
    </row>
    <row r="33" spans="1:38">
      <c r="A33" s="118"/>
      <c r="B33" s="118"/>
      <c r="C33" s="119"/>
      <c r="D33" s="1143"/>
      <c r="E33" s="1227" t="s">
        <v>11</v>
      </c>
      <c r="F33" s="1228"/>
      <c r="G33" s="1228"/>
      <c r="H33" s="1228"/>
      <c r="I33" s="1228"/>
      <c r="J33" s="1228"/>
      <c r="K33" s="1228"/>
      <c r="L33" s="1228"/>
      <c r="M33" s="1228"/>
      <c r="N33" s="1228"/>
      <c r="O33" s="1228"/>
      <c r="P33" s="1228"/>
      <c r="Q33" s="1228"/>
      <c r="R33" s="1228"/>
      <c r="S33" s="1228"/>
      <c r="T33" s="1228"/>
      <c r="U33" s="1228"/>
      <c r="V33" s="1228"/>
      <c r="W33" s="1228"/>
      <c r="X33" s="1228"/>
      <c r="Y33" s="1228"/>
      <c r="Z33" s="1228"/>
      <c r="AA33" s="1228"/>
      <c r="AB33" s="1228"/>
      <c r="AC33" s="1228"/>
      <c r="AD33" s="1228"/>
      <c r="AE33" s="1228"/>
      <c r="AF33" s="1228"/>
      <c r="AG33" s="1228"/>
      <c r="AH33" s="1228"/>
      <c r="AI33" s="1228"/>
      <c r="AJ33" s="1228"/>
      <c r="AK33" s="1228"/>
      <c r="AL33" s="118"/>
    </row>
    <row r="34" spans="1:38">
      <c r="A34" s="2"/>
      <c r="B34" s="1101"/>
      <c r="C34" s="1"/>
      <c r="D34" s="1101"/>
      <c r="E34" s="1101"/>
      <c r="F34" s="1101"/>
      <c r="G34" s="1101"/>
      <c r="H34" s="1101"/>
      <c r="I34" s="1101"/>
      <c r="J34" s="1101"/>
      <c r="K34" s="1101"/>
      <c r="L34" s="1101"/>
      <c r="M34" s="1101"/>
      <c r="N34" s="1101"/>
      <c r="O34" s="1101"/>
      <c r="P34" s="1101"/>
      <c r="Q34" s="1101"/>
      <c r="R34" s="1101"/>
      <c r="S34" s="1101"/>
      <c r="T34" s="1101"/>
      <c r="U34" s="1101"/>
      <c r="V34" s="1101"/>
      <c r="W34" s="1101"/>
      <c r="X34" s="1101"/>
      <c r="Y34" s="1101"/>
      <c r="Z34" s="1101"/>
      <c r="AA34" s="1101"/>
      <c r="AB34" s="1101"/>
      <c r="AC34" s="1101"/>
      <c r="AD34" s="1101"/>
      <c r="AE34" s="1101"/>
      <c r="AF34" s="1101"/>
      <c r="AG34" s="1101"/>
      <c r="AH34" s="1101"/>
      <c r="AI34" s="1101"/>
      <c r="AJ34" s="1101"/>
      <c r="AK34" s="1101"/>
      <c r="AL34" s="1101"/>
    </row>
    <row r="35" spans="1:38">
      <c r="A35" s="2"/>
      <c r="B35" s="1101"/>
      <c r="C35" s="1101"/>
      <c r="D35" s="1238" t="s">
        <v>12</v>
      </c>
      <c r="E35" s="1238"/>
      <c r="F35" s="1238"/>
      <c r="G35" s="1238"/>
      <c r="H35" s="1238"/>
      <c r="I35" s="1238"/>
      <c r="J35" s="1238"/>
      <c r="K35" s="1238"/>
      <c r="L35" s="1238"/>
      <c r="M35" s="1238"/>
      <c r="N35" s="1238"/>
      <c r="O35" s="1238"/>
      <c r="P35" s="1238"/>
      <c r="Q35" s="1238"/>
      <c r="R35" s="1238"/>
      <c r="S35" s="1238"/>
      <c r="T35" s="1238"/>
      <c r="U35" s="1238"/>
      <c r="V35" s="1238"/>
      <c r="W35" s="1238"/>
      <c r="X35" s="1238"/>
      <c r="Y35" s="1238"/>
      <c r="Z35" s="1238"/>
      <c r="AA35" s="1238"/>
      <c r="AB35" s="1238"/>
      <c r="AC35" s="1238"/>
      <c r="AD35" s="1238"/>
      <c r="AE35" s="1238"/>
      <c r="AF35" s="1238"/>
      <c r="AG35" s="1238"/>
      <c r="AH35" s="1238"/>
      <c r="AI35" s="1238"/>
      <c r="AJ35" s="1238"/>
      <c r="AK35" s="1238"/>
      <c r="AL35" s="1101"/>
    </row>
    <row r="36" spans="1:38">
      <c r="A36" s="2"/>
      <c r="B36" s="1101"/>
      <c r="C36" s="1101"/>
      <c r="D36" s="1238"/>
      <c r="E36" s="1238"/>
      <c r="F36" s="1238"/>
      <c r="G36" s="1238"/>
      <c r="H36" s="1238"/>
      <c r="I36" s="1238"/>
      <c r="J36" s="1238"/>
      <c r="K36" s="1238"/>
      <c r="L36" s="1238"/>
      <c r="M36" s="1238"/>
      <c r="N36" s="1238"/>
      <c r="O36" s="1238"/>
      <c r="P36" s="1238"/>
      <c r="Q36" s="1238"/>
      <c r="R36" s="1238"/>
      <c r="S36" s="1238"/>
      <c r="T36" s="1238"/>
      <c r="U36" s="1238"/>
      <c r="V36" s="1238"/>
      <c r="W36" s="1238"/>
      <c r="X36" s="1238"/>
      <c r="Y36" s="1238"/>
      <c r="Z36" s="1238"/>
      <c r="AA36" s="1238"/>
      <c r="AB36" s="1238"/>
      <c r="AC36" s="1238"/>
      <c r="AD36" s="1238"/>
      <c r="AE36" s="1238"/>
      <c r="AF36" s="1238"/>
      <c r="AG36" s="1238"/>
      <c r="AH36" s="1238"/>
      <c r="AI36" s="1238"/>
      <c r="AJ36" s="1238"/>
      <c r="AK36" s="1238"/>
      <c r="AL36" s="1101"/>
    </row>
    <row r="37" spans="1:38">
      <c r="A37" s="2"/>
      <c r="B37" s="1101"/>
      <c r="C37" s="1101"/>
      <c r="D37" s="70"/>
      <c r="E37" s="1233" t="s">
        <v>13</v>
      </c>
      <c r="F37" s="1233"/>
      <c r="G37" s="1233"/>
      <c r="H37" s="1233"/>
      <c r="I37" s="1233"/>
      <c r="J37" s="1233"/>
      <c r="K37" s="1233"/>
      <c r="L37" s="1233"/>
      <c r="M37" s="1233"/>
      <c r="N37" s="1233"/>
      <c r="O37" s="1233"/>
      <c r="P37" s="1233"/>
      <c r="Q37" s="1233"/>
      <c r="R37" s="1233"/>
      <c r="S37" s="1233"/>
      <c r="T37" s="1233"/>
      <c r="U37" s="1233"/>
      <c r="V37" s="1233"/>
      <c r="W37" s="1233"/>
      <c r="X37" s="1233"/>
      <c r="Y37" s="1233"/>
      <c r="Z37" s="1233"/>
      <c r="AA37" s="1233"/>
      <c r="AB37" s="1233"/>
      <c r="AC37" s="1233"/>
      <c r="AD37" s="1233"/>
      <c r="AE37" s="1233"/>
      <c r="AF37" s="1233"/>
      <c r="AG37" s="1233"/>
      <c r="AH37" s="1233"/>
      <c r="AI37" s="1233"/>
      <c r="AJ37" s="1233"/>
      <c r="AK37" s="1233"/>
      <c r="AL37" s="1101"/>
    </row>
    <row r="38" spans="1:38">
      <c r="A38" s="2"/>
      <c r="B38" s="1101"/>
      <c r="C38" s="1101"/>
      <c r="D38" s="70"/>
      <c r="E38" s="1233" t="s">
        <v>14</v>
      </c>
      <c r="F38" s="1233"/>
      <c r="G38" s="1233"/>
      <c r="H38" s="1233"/>
      <c r="I38" s="1233"/>
      <c r="J38" s="1233"/>
      <c r="K38" s="1233"/>
      <c r="L38" s="1233"/>
      <c r="M38" s="1233"/>
      <c r="N38" s="1233"/>
      <c r="O38" s="1233"/>
      <c r="P38" s="1233"/>
      <c r="Q38" s="1233"/>
      <c r="R38" s="1233"/>
      <c r="S38" s="1233"/>
      <c r="T38" s="1233"/>
      <c r="U38" s="1233"/>
      <c r="V38" s="1233"/>
      <c r="W38" s="1233"/>
      <c r="X38" s="1233"/>
      <c r="Y38" s="1233"/>
      <c r="Z38" s="1233"/>
      <c r="AA38" s="1233"/>
      <c r="AB38" s="1233"/>
      <c r="AC38" s="1233"/>
      <c r="AD38" s="1233"/>
      <c r="AE38" s="1233"/>
      <c r="AF38" s="1233"/>
      <c r="AG38" s="1233"/>
      <c r="AH38" s="1233"/>
      <c r="AI38" s="1233"/>
      <c r="AJ38" s="1233"/>
      <c r="AK38" s="1233"/>
      <c r="AL38" s="1101"/>
    </row>
    <row r="39" spans="1:38">
      <c r="A39" s="2"/>
      <c r="B39" s="1101"/>
      <c r="C39" s="1"/>
      <c r="D39" s="1"/>
      <c r="E39" s="2"/>
      <c r="F39" s="2"/>
      <c r="G39" s="2"/>
      <c r="H39" s="2"/>
      <c r="I39" s="2"/>
      <c r="J39" s="2"/>
      <c r="K39" s="2"/>
      <c r="L39" s="2"/>
      <c r="M39" s="2"/>
      <c r="N39" s="2"/>
      <c r="O39" s="2"/>
      <c r="P39" s="2"/>
      <c r="Q39" s="2"/>
      <c r="R39" s="2"/>
      <c r="S39" s="2"/>
      <c r="T39" s="2"/>
      <c r="U39" s="2"/>
      <c r="V39" s="2"/>
      <c r="W39" s="2"/>
      <c r="X39" s="2"/>
      <c r="Y39" s="2"/>
      <c r="Z39" s="2"/>
      <c r="AA39" s="2"/>
      <c r="AB39" s="2"/>
      <c r="AC39" s="1101"/>
      <c r="AD39" s="1101"/>
      <c r="AE39" s="1101"/>
      <c r="AF39" s="1101"/>
      <c r="AG39" s="1101"/>
      <c r="AH39" s="1101"/>
      <c r="AI39" s="1101"/>
      <c r="AJ39" s="1101"/>
      <c r="AK39" s="1101"/>
      <c r="AL39" s="1101"/>
    </row>
    <row r="40" spans="1:38">
      <c r="A40" s="2"/>
      <c r="B40" s="1101"/>
      <c r="C40" s="1" t="s">
        <v>15</v>
      </c>
      <c r="D40" s="1" t="s">
        <v>16</v>
      </c>
      <c r="E40" s="1101"/>
      <c r="F40" s="2"/>
      <c r="G40" s="2"/>
      <c r="H40" s="2"/>
      <c r="I40" s="2"/>
      <c r="J40" s="2"/>
      <c r="K40" s="2"/>
      <c r="L40" s="2"/>
      <c r="M40" s="2"/>
      <c r="N40" s="2"/>
      <c r="O40" s="2"/>
      <c r="P40" s="2"/>
      <c r="Q40" s="2"/>
      <c r="R40" s="2"/>
      <c r="S40" s="2"/>
      <c r="T40" s="2"/>
      <c r="U40" s="2"/>
      <c r="V40" s="2"/>
      <c r="W40" s="2"/>
      <c r="X40" s="2"/>
      <c r="Y40" s="2"/>
      <c r="Z40" s="2"/>
      <c r="AA40" s="2"/>
      <c r="AB40" s="2"/>
      <c r="AC40" s="1101"/>
      <c r="AD40" s="1101"/>
      <c r="AE40" s="1101"/>
      <c r="AF40" s="1101"/>
      <c r="AG40" s="1101"/>
      <c r="AH40" s="1101"/>
      <c r="AI40" s="1101"/>
      <c r="AJ40" s="1101"/>
      <c r="AK40" s="1101"/>
      <c r="AL40" s="1101"/>
    </row>
    <row r="41" spans="1:38">
      <c r="A41" s="2"/>
      <c r="B41" s="2"/>
      <c r="C41" s="2"/>
      <c r="D41" s="1157" t="s">
        <v>17</v>
      </c>
      <c r="E41" s="2" t="s">
        <v>18</v>
      </c>
      <c r="F41" s="2"/>
      <c r="G41" s="2"/>
      <c r="H41" s="2"/>
      <c r="I41" s="2"/>
      <c r="J41" s="2"/>
      <c r="K41" s="2"/>
      <c r="L41" s="2"/>
      <c r="M41" s="2"/>
      <c r="N41" s="2"/>
      <c r="O41" s="2"/>
      <c r="P41" s="2"/>
      <c r="Q41" s="2"/>
      <c r="R41" s="2"/>
      <c r="S41" s="2"/>
      <c r="T41" s="2"/>
      <c r="U41" s="2"/>
      <c r="V41" s="2"/>
      <c r="W41" s="2"/>
      <c r="X41" s="2"/>
      <c r="Y41" s="2"/>
      <c r="Z41" s="2"/>
      <c r="AA41" s="2"/>
      <c r="AB41" s="2"/>
      <c r="AC41" s="1101"/>
      <c r="AD41" s="1101"/>
      <c r="AE41" s="1101"/>
      <c r="AF41" s="1101"/>
      <c r="AG41" s="1101"/>
      <c r="AH41" s="1101"/>
      <c r="AI41" s="1101"/>
      <c r="AJ41" s="1101"/>
      <c r="AK41" s="1101"/>
      <c r="AL41" s="1101"/>
    </row>
    <row r="42" spans="1:38" s="1226" customFormat="1" ht="13.15" customHeight="1">
      <c r="A42" s="2"/>
      <c r="B42" s="1101"/>
      <c r="C42" s="1"/>
      <c r="D42" s="2"/>
      <c r="E42" s="2" t="s">
        <v>19</v>
      </c>
      <c r="F42" s="1226" t="s">
        <v>20</v>
      </c>
    </row>
    <row r="43" spans="1:38" s="1226" customFormat="1" ht="13.15" customHeight="1">
      <c r="A43" s="2"/>
      <c r="B43" s="1101"/>
      <c r="C43" s="1"/>
      <c r="D43" s="2"/>
      <c r="E43" s="2"/>
    </row>
    <row r="44" spans="1:38">
      <c r="A44" s="2"/>
      <c r="B44" s="1101"/>
      <c r="C44" s="1"/>
      <c r="D44" s="2"/>
      <c r="E44" s="2"/>
      <c r="F44" s="1120" t="s">
        <v>21</v>
      </c>
      <c r="G44" s="2" t="s">
        <v>22</v>
      </c>
      <c r="H44" s="1143"/>
      <c r="I44" s="1143"/>
      <c r="J44" s="1143"/>
      <c r="K44" s="1143"/>
      <c r="L44" s="1143"/>
      <c r="M44" s="1143"/>
      <c r="N44" s="1143"/>
      <c r="O44" s="1143"/>
      <c r="P44" s="1143"/>
      <c r="Q44" s="1143"/>
      <c r="R44" s="1143"/>
      <c r="S44" s="1143"/>
      <c r="T44" s="1143"/>
      <c r="U44" s="1143"/>
      <c r="V44" s="1143"/>
      <c r="W44" s="1143"/>
      <c r="X44" s="1143"/>
      <c r="Y44" s="1143"/>
      <c r="Z44" s="1143"/>
      <c r="AA44" s="1143"/>
      <c r="AB44" s="1143"/>
      <c r="AC44" s="1143"/>
      <c r="AD44" s="1143"/>
      <c r="AE44" s="1143"/>
      <c r="AF44" s="1143"/>
      <c r="AG44" s="1143"/>
      <c r="AH44" s="1143"/>
      <c r="AI44" s="1143"/>
      <c r="AJ44" s="1143"/>
      <c r="AK44" s="1143"/>
      <c r="AL44" s="1101"/>
    </row>
    <row r="45" spans="1:38" s="68" customFormat="1" ht="13.15" customHeight="1">
      <c r="A45" s="2"/>
      <c r="B45" s="1101"/>
      <c r="C45" s="1"/>
      <c r="D45" s="2"/>
      <c r="E45" s="2" t="s">
        <v>23</v>
      </c>
      <c r="F45" s="1232" t="s">
        <v>24</v>
      </c>
      <c r="G45" s="1232"/>
      <c r="H45" s="1232"/>
      <c r="I45" s="1232"/>
      <c r="J45" s="1232"/>
      <c r="K45" s="1232"/>
      <c r="L45" s="1232"/>
      <c r="M45" s="1232"/>
      <c r="N45" s="1232"/>
      <c r="O45" s="1232"/>
      <c r="P45" s="1232"/>
      <c r="Q45" s="1232"/>
      <c r="R45" s="1232"/>
      <c r="S45" s="1232"/>
      <c r="T45" s="1232"/>
      <c r="U45" s="1232"/>
      <c r="V45" s="1232"/>
      <c r="W45" s="1232"/>
      <c r="X45" s="1232"/>
      <c r="Y45" s="1232"/>
      <c r="Z45" s="1232"/>
      <c r="AA45" s="1232"/>
      <c r="AB45" s="1232"/>
      <c r="AC45" s="1232"/>
      <c r="AD45" s="1232"/>
      <c r="AE45" s="1232"/>
      <c r="AF45" s="1232"/>
      <c r="AG45" s="1232"/>
      <c r="AH45" s="1232"/>
      <c r="AI45" s="1232"/>
      <c r="AJ45" s="1232"/>
      <c r="AK45" s="1232"/>
      <c r="AL45" s="1232"/>
    </row>
    <row r="46" spans="1:38" s="68" customFormat="1">
      <c r="A46" s="2"/>
      <c r="B46" s="1101"/>
      <c r="C46" s="1"/>
      <c r="D46" s="2"/>
      <c r="E46" s="2"/>
      <c r="F46" s="1232"/>
      <c r="G46" s="1232"/>
      <c r="H46" s="1232"/>
      <c r="I46" s="1232"/>
      <c r="J46" s="1232"/>
      <c r="K46" s="1232"/>
      <c r="L46" s="1232"/>
      <c r="M46" s="1232"/>
      <c r="N46" s="1232"/>
      <c r="O46" s="1232"/>
      <c r="P46" s="1232"/>
      <c r="Q46" s="1232"/>
      <c r="R46" s="1232"/>
      <c r="S46" s="1232"/>
      <c r="T46" s="1232"/>
      <c r="U46" s="1232"/>
      <c r="V46" s="1232"/>
      <c r="W46" s="1232"/>
      <c r="X46" s="1232"/>
      <c r="Y46" s="1232"/>
      <c r="Z46" s="1232"/>
      <c r="AA46" s="1232"/>
      <c r="AB46" s="1232"/>
      <c r="AC46" s="1232"/>
      <c r="AD46" s="1232"/>
      <c r="AE46" s="1232"/>
      <c r="AF46" s="1232"/>
      <c r="AG46" s="1232"/>
      <c r="AH46" s="1232"/>
      <c r="AI46" s="1232"/>
      <c r="AJ46" s="1232"/>
      <c r="AK46" s="1232"/>
      <c r="AL46" s="1232"/>
    </row>
    <row r="47" spans="1:38" s="68" customFormat="1" ht="13.15" customHeight="1">
      <c r="A47" s="2"/>
      <c r="B47" s="1101"/>
      <c r="C47" s="1"/>
      <c r="D47" s="2"/>
      <c r="E47" s="2"/>
      <c r="F47" s="1232"/>
      <c r="G47" s="1232"/>
      <c r="H47" s="1232"/>
      <c r="I47" s="1232"/>
      <c r="J47" s="1232"/>
      <c r="K47" s="1232"/>
      <c r="L47" s="1232"/>
      <c r="M47" s="1232"/>
      <c r="N47" s="1232"/>
      <c r="O47" s="1232"/>
      <c r="P47" s="1232"/>
      <c r="Q47" s="1232"/>
      <c r="R47" s="1232"/>
      <c r="S47" s="1232"/>
      <c r="T47" s="1232"/>
      <c r="U47" s="1232"/>
      <c r="V47" s="1232"/>
      <c r="W47" s="1232"/>
      <c r="X47" s="1232"/>
      <c r="Y47" s="1232"/>
      <c r="Z47" s="1232"/>
      <c r="AA47" s="1232"/>
      <c r="AB47" s="1232"/>
      <c r="AC47" s="1232"/>
      <c r="AD47" s="1232"/>
      <c r="AE47" s="1232"/>
      <c r="AF47" s="1232"/>
      <c r="AG47" s="1232"/>
      <c r="AH47" s="1232"/>
      <c r="AI47" s="1232"/>
      <c r="AJ47" s="1232"/>
      <c r="AK47" s="1232"/>
      <c r="AL47" s="1232"/>
    </row>
    <row r="48" spans="1:38">
      <c r="A48" s="2"/>
      <c r="B48" s="1101"/>
      <c r="C48" s="1"/>
      <c r="D48" s="2"/>
      <c r="E48" s="2"/>
      <c r="F48" s="1120" t="s">
        <v>21</v>
      </c>
      <c r="G48" s="2" t="s">
        <v>25</v>
      </c>
      <c r="H48" s="1155"/>
      <c r="I48" s="1155"/>
      <c r="J48" s="1155"/>
      <c r="K48" s="1155"/>
      <c r="L48" s="1155"/>
      <c r="M48" s="1155"/>
      <c r="N48" s="1155"/>
      <c r="O48" s="1155"/>
      <c r="P48" s="1155"/>
      <c r="Q48" s="1155"/>
      <c r="R48" s="1155"/>
      <c r="S48" s="1155"/>
      <c r="T48" s="1155"/>
      <c r="U48" s="1155"/>
      <c r="V48" s="1155"/>
      <c r="W48" s="1155"/>
      <c r="X48" s="1155"/>
      <c r="Y48" s="1155"/>
      <c r="Z48" s="1155"/>
      <c r="AA48" s="1155"/>
      <c r="AB48" s="1155"/>
      <c r="AC48" s="1155"/>
      <c r="AD48" s="1155"/>
      <c r="AE48" s="1155"/>
      <c r="AF48" s="1155"/>
      <c r="AG48" s="1155"/>
      <c r="AH48" s="1155"/>
      <c r="AI48" s="1155"/>
      <c r="AJ48" s="1155"/>
      <c r="AK48" s="1155"/>
      <c r="AL48" s="1155"/>
    </row>
    <row r="49" spans="1:38">
      <c r="A49" s="2"/>
      <c r="B49" s="1101"/>
      <c r="C49" s="1"/>
      <c r="D49" s="2"/>
      <c r="E49" s="2"/>
      <c r="F49" s="1120" t="s">
        <v>26</v>
      </c>
      <c r="G49" s="2" t="s">
        <v>27</v>
      </c>
      <c r="H49" s="1101"/>
      <c r="I49" s="2"/>
      <c r="J49" s="2"/>
      <c r="K49" s="2"/>
      <c r="L49" s="2"/>
      <c r="M49" s="1101"/>
      <c r="N49" s="1101"/>
      <c r="O49" s="2"/>
      <c r="P49" s="2"/>
      <c r="Q49" s="2"/>
      <c r="R49" s="2"/>
      <c r="S49" s="2"/>
      <c r="T49" s="2"/>
      <c r="U49" s="2"/>
      <c r="V49" s="2"/>
      <c r="W49" s="2"/>
      <c r="X49" s="2"/>
      <c r="Y49" s="2"/>
      <c r="Z49" s="2"/>
      <c r="AA49" s="2"/>
      <c r="AB49" s="2"/>
      <c r="AC49" s="1101"/>
      <c r="AD49" s="1101"/>
      <c r="AE49" s="1101"/>
      <c r="AF49" s="1101"/>
      <c r="AG49" s="1101"/>
      <c r="AH49" s="1101"/>
      <c r="AI49" s="1101"/>
      <c r="AJ49" s="1101"/>
      <c r="AK49" s="1101"/>
      <c r="AL49" s="1101"/>
    </row>
    <row r="50" spans="1:38">
      <c r="A50" s="2"/>
      <c r="B50" s="1101"/>
      <c r="C50" s="1"/>
      <c r="D50" s="2"/>
      <c r="E50" s="2" t="s">
        <v>28</v>
      </c>
      <c r="F50" s="1226" t="s">
        <v>29</v>
      </c>
      <c r="G50" s="1226"/>
      <c r="H50" s="1226"/>
      <c r="I50" s="1226"/>
      <c r="J50" s="1226"/>
      <c r="K50" s="1226"/>
      <c r="L50" s="1226"/>
      <c r="M50" s="1226"/>
      <c r="N50" s="1226"/>
      <c r="O50" s="1226"/>
      <c r="P50" s="1226"/>
      <c r="Q50" s="1226"/>
      <c r="R50" s="1226"/>
      <c r="S50" s="1226"/>
      <c r="T50" s="1226"/>
      <c r="U50" s="1226"/>
      <c r="V50" s="1226"/>
      <c r="W50" s="1226"/>
      <c r="X50" s="1226"/>
      <c r="Y50" s="1226"/>
      <c r="Z50" s="1226"/>
      <c r="AA50" s="1226"/>
      <c r="AB50" s="1226"/>
      <c r="AC50" s="1226"/>
      <c r="AD50" s="1226"/>
      <c r="AE50" s="1226"/>
      <c r="AF50" s="1226"/>
      <c r="AG50" s="1226"/>
      <c r="AH50" s="1226"/>
      <c r="AI50" s="1226"/>
      <c r="AJ50" s="1226"/>
      <c r="AK50" s="1226"/>
      <c r="AL50" s="1101"/>
    </row>
    <row r="51" spans="1:38">
      <c r="A51" s="2"/>
      <c r="B51" s="1101"/>
      <c r="C51" s="1"/>
      <c r="D51" s="2"/>
      <c r="E51" s="2"/>
      <c r="F51" s="1226"/>
      <c r="G51" s="1226"/>
      <c r="H51" s="1226"/>
      <c r="I51" s="1226"/>
      <c r="J51" s="1226"/>
      <c r="K51" s="1226"/>
      <c r="L51" s="1226"/>
      <c r="M51" s="1226"/>
      <c r="N51" s="1226"/>
      <c r="O51" s="1226"/>
      <c r="P51" s="1226"/>
      <c r="Q51" s="1226"/>
      <c r="R51" s="1226"/>
      <c r="S51" s="1226"/>
      <c r="T51" s="1226"/>
      <c r="U51" s="1226"/>
      <c r="V51" s="1226"/>
      <c r="W51" s="1226"/>
      <c r="X51" s="1226"/>
      <c r="Y51" s="1226"/>
      <c r="Z51" s="1226"/>
      <c r="AA51" s="1226"/>
      <c r="AB51" s="1226"/>
      <c r="AC51" s="1226"/>
      <c r="AD51" s="1226"/>
      <c r="AE51" s="1226"/>
      <c r="AF51" s="1226"/>
      <c r="AG51" s="1226"/>
      <c r="AH51" s="1226"/>
      <c r="AI51" s="1226"/>
      <c r="AJ51" s="1226"/>
      <c r="AK51" s="1226"/>
      <c r="AL51" s="1101"/>
    </row>
    <row r="52" spans="1:38">
      <c r="A52" s="2"/>
      <c r="B52" s="1101"/>
      <c r="C52" s="1"/>
      <c r="D52" s="2"/>
      <c r="E52" s="1101"/>
      <c r="F52" s="1226"/>
      <c r="G52" s="1226"/>
      <c r="H52" s="1226"/>
      <c r="I52" s="1226"/>
      <c r="J52" s="1226"/>
      <c r="K52" s="1226"/>
      <c r="L52" s="1226"/>
      <c r="M52" s="1226"/>
      <c r="N52" s="1226"/>
      <c r="O52" s="1226"/>
      <c r="P52" s="1226"/>
      <c r="Q52" s="1226"/>
      <c r="R52" s="1226"/>
      <c r="S52" s="1226"/>
      <c r="T52" s="1226"/>
      <c r="U52" s="1226"/>
      <c r="V52" s="1226"/>
      <c r="W52" s="1226"/>
      <c r="X52" s="1226"/>
      <c r="Y52" s="1226"/>
      <c r="Z52" s="1226"/>
      <c r="AA52" s="1226"/>
      <c r="AB52" s="1226"/>
      <c r="AC52" s="1226"/>
      <c r="AD52" s="1226"/>
      <c r="AE52" s="1226"/>
      <c r="AF52" s="1226"/>
      <c r="AG52" s="1226"/>
      <c r="AH52" s="1226"/>
      <c r="AI52" s="1226"/>
      <c r="AJ52" s="1226"/>
      <c r="AK52" s="1226"/>
      <c r="AL52" s="1101"/>
    </row>
    <row r="53" spans="1:38">
      <c r="A53" s="2"/>
      <c r="B53" s="1101"/>
      <c r="C53" s="1"/>
      <c r="D53" s="2"/>
      <c r="E53" s="2"/>
      <c r="F53" s="2"/>
      <c r="G53" s="2"/>
      <c r="H53" s="2"/>
      <c r="I53" s="2"/>
      <c r="J53" s="2"/>
      <c r="K53" s="2"/>
      <c r="L53" s="2"/>
      <c r="M53" s="2"/>
      <c r="N53" s="2"/>
      <c r="O53" s="2"/>
      <c r="P53" s="2"/>
      <c r="Q53" s="2"/>
      <c r="R53" s="2"/>
      <c r="S53" s="2"/>
      <c r="T53" s="2"/>
      <c r="U53" s="2"/>
      <c r="V53" s="2"/>
      <c r="W53" s="2"/>
      <c r="X53" s="2"/>
      <c r="Y53" s="2"/>
      <c r="Z53" s="2"/>
      <c r="AA53" s="2"/>
      <c r="AB53" s="2"/>
      <c r="AC53" s="1101"/>
      <c r="AD53" s="1101"/>
      <c r="AE53" s="1101"/>
      <c r="AF53" s="1101"/>
      <c r="AG53" s="1101"/>
      <c r="AH53" s="1101"/>
      <c r="AI53" s="1101"/>
      <c r="AJ53" s="1101"/>
      <c r="AK53" s="1101"/>
      <c r="AL53" s="1101"/>
    </row>
    <row r="54" spans="1:38">
      <c r="A54" s="2"/>
      <c r="B54" s="1101"/>
      <c r="C54" s="1"/>
      <c r="D54" s="2" t="s">
        <v>30</v>
      </c>
      <c r="E54" s="2" t="s">
        <v>31</v>
      </c>
      <c r="F54" s="2"/>
      <c r="G54" s="2"/>
      <c r="H54" s="2"/>
      <c r="I54" s="2"/>
      <c r="J54" s="1029"/>
      <c r="K54" s="1029"/>
      <c r="L54" s="1029"/>
      <c r="M54" s="1029"/>
      <c r="N54" s="1029"/>
      <c r="O54" s="70"/>
      <c r="P54" s="70"/>
      <c r="Q54" s="70"/>
      <c r="R54" s="70"/>
      <c r="S54" s="70"/>
      <c r="T54" s="70"/>
      <c r="U54" s="2"/>
      <c r="V54" s="2"/>
      <c r="W54" s="2"/>
      <c r="X54" s="2"/>
      <c r="Y54" s="2"/>
      <c r="Z54" s="2"/>
      <c r="AA54" s="2"/>
      <c r="AB54" s="2"/>
      <c r="AC54" s="1101"/>
      <c r="AD54" s="1101"/>
      <c r="AE54" s="1101"/>
      <c r="AF54" s="1101"/>
      <c r="AG54" s="1101"/>
      <c r="AH54" s="1101"/>
      <c r="AI54" s="1101"/>
      <c r="AJ54" s="1101"/>
      <c r="AK54" s="1101"/>
      <c r="AL54" s="1101"/>
    </row>
    <row r="55" spans="1:38">
      <c r="A55" s="2"/>
      <c r="B55" s="1101"/>
      <c r="C55" s="1"/>
      <c r="D55" s="1"/>
      <c r="E55" s="2" t="s">
        <v>19</v>
      </c>
      <c r="F55" s="2" t="s">
        <v>32</v>
      </c>
      <c r="G55" s="1"/>
      <c r="H55" s="70"/>
      <c r="I55" s="70"/>
      <c r="J55" s="1101"/>
      <c r="K55" s="1101"/>
      <c r="L55" s="70"/>
      <c r="M55" s="70"/>
      <c r="N55" s="70"/>
      <c r="O55" s="70"/>
      <c r="P55" s="70"/>
      <c r="Q55" s="70"/>
      <c r="R55" s="70"/>
      <c r="S55" s="70"/>
      <c r="T55" s="70"/>
      <c r="U55" s="70"/>
      <c r="V55" s="70"/>
      <c r="W55" s="70"/>
      <c r="X55" s="70"/>
      <c r="Y55" s="70"/>
      <c r="Z55" s="70"/>
      <c r="AA55" s="70"/>
      <c r="AB55" s="70"/>
      <c r="AC55" s="70"/>
      <c r="AD55" s="70"/>
      <c r="AE55" s="70"/>
      <c r="AF55" s="70"/>
      <c r="AG55" s="1"/>
      <c r="AH55" s="1101"/>
      <c r="AI55" s="1101"/>
      <c r="AJ55" s="1101"/>
      <c r="AK55" s="1101"/>
      <c r="AL55" s="1101"/>
    </row>
    <row r="56" spans="1:38" ht="13.15" customHeight="1">
      <c r="A56" s="118"/>
      <c r="B56" s="118"/>
      <c r="C56" s="119"/>
      <c r="D56" s="119"/>
      <c r="E56" s="118"/>
      <c r="F56" s="120" t="s">
        <v>21</v>
      </c>
      <c r="G56" s="1231" t="s">
        <v>33</v>
      </c>
      <c r="H56" s="1231"/>
      <c r="I56" s="1231"/>
      <c r="J56" s="1231"/>
      <c r="K56" s="1231"/>
      <c r="L56" s="1231"/>
      <c r="M56" s="1231"/>
      <c r="N56" s="1231"/>
      <c r="O56" s="1231"/>
      <c r="P56" s="1231"/>
      <c r="Q56" s="1231"/>
      <c r="R56" s="1231"/>
      <c r="S56" s="1231"/>
      <c r="T56" s="1231"/>
      <c r="U56" s="1231"/>
      <c r="V56" s="1231"/>
      <c r="W56" s="1231"/>
      <c r="X56" s="1231"/>
      <c r="Y56" s="1231"/>
      <c r="Z56" s="1231"/>
      <c r="AA56" s="1231"/>
      <c r="AB56" s="1231"/>
      <c r="AC56" s="1231"/>
      <c r="AD56" s="1231"/>
      <c r="AE56" s="1231"/>
      <c r="AF56" s="1231"/>
      <c r="AG56" s="1231"/>
      <c r="AH56" s="1231"/>
      <c r="AI56" s="1231"/>
      <c r="AJ56" s="1231"/>
      <c r="AK56" s="1231"/>
      <c r="AL56" s="118"/>
    </row>
    <row r="57" spans="1:38" ht="13.15" customHeight="1">
      <c r="A57" s="118"/>
      <c r="B57" s="118"/>
      <c r="C57" s="119"/>
      <c r="D57" s="119"/>
      <c r="E57" s="118"/>
      <c r="F57" s="120"/>
      <c r="G57" s="353" t="s">
        <v>34</v>
      </c>
      <c r="H57" s="1115"/>
      <c r="I57" s="1115"/>
      <c r="J57" s="1115"/>
      <c r="K57" s="1115"/>
      <c r="L57" s="1115"/>
      <c r="M57" s="1115"/>
      <c r="N57" s="1115"/>
      <c r="O57" s="1115"/>
      <c r="P57" s="1115"/>
      <c r="Q57" s="1115"/>
      <c r="R57" s="1115"/>
      <c r="S57" s="1115"/>
      <c r="T57" s="1115"/>
      <c r="U57" s="1115"/>
      <c r="V57" s="1115"/>
      <c r="W57" s="1115"/>
      <c r="X57" s="1115"/>
      <c r="Y57" s="1115"/>
      <c r="Z57" s="1115"/>
      <c r="AA57" s="1115"/>
      <c r="AB57" s="1115"/>
      <c r="AC57" s="1115"/>
      <c r="AD57" s="1115"/>
      <c r="AE57" s="1115"/>
      <c r="AF57" s="1115"/>
      <c r="AG57" s="1115"/>
      <c r="AH57" s="1115"/>
      <c r="AI57" s="1115"/>
      <c r="AJ57" s="1115"/>
      <c r="AK57" s="1115"/>
      <c r="AL57" s="118"/>
    </row>
    <row r="58" spans="1:38">
      <c r="A58" s="118"/>
      <c r="B58" s="118"/>
      <c r="C58" s="119"/>
      <c r="D58" s="119"/>
      <c r="E58" s="118"/>
      <c r="F58" s="120"/>
      <c r="G58" s="1231" t="s">
        <v>35</v>
      </c>
      <c r="H58" s="1231"/>
      <c r="I58" s="1231"/>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331"/>
      <c r="AK58" s="331"/>
      <c r="AL58" s="118"/>
    </row>
    <row r="59" spans="1:38" ht="13.15" customHeight="1">
      <c r="A59" s="118"/>
      <c r="B59" s="119"/>
      <c r="C59" s="119"/>
      <c r="D59" s="119"/>
      <c r="E59" s="118"/>
      <c r="F59" s="120" t="s">
        <v>26</v>
      </c>
      <c r="G59" s="1231" t="s">
        <v>36</v>
      </c>
      <c r="H59" s="1231"/>
      <c r="I59" s="1231"/>
      <c r="J59" s="1231"/>
      <c r="K59" s="1231"/>
      <c r="L59" s="1231"/>
      <c r="M59" s="1231"/>
      <c r="N59" s="1231"/>
      <c r="O59" s="1231"/>
      <c r="P59" s="1231"/>
      <c r="Q59" s="1231"/>
      <c r="R59" s="1231"/>
      <c r="S59" s="1231"/>
      <c r="T59" s="1231"/>
      <c r="U59" s="1231"/>
      <c r="V59" s="1231"/>
      <c r="W59" s="1231"/>
      <c r="X59" s="1231"/>
      <c r="Y59" s="1231"/>
      <c r="Z59" s="1231"/>
      <c r="AA59" s="1231"/>
      <c r="AB59" s="1231"/>
      <c r="AC59" s="1231"/>
      <c r="AD59" s="1231"/>
      <c r="AE59" s="1231"/>
      <c r="AF59" s="1231"/>
      <c r="AG59" s="1231"/>
      <c r="AH59" s="1231"/>
      <c r="AI59" s="1231"/>
      <c r="AJ59" s="1231"/>
      <c r="AK59" s="1231"/>
      <c r="AL59" s="1231"/>
    </row>
    <row r="60" spans="1:38">
      <c r="A60" s="118"/>
      <c r="B60" s="118"/>
      <c r="C60" s="119"/>
      <c r="D60" s="119"/>
      <c r="E60" s="118"/>
      <c r="F60" s="120"/>
      <c r="G60" s="1231"/>
      <c r="H60" s="1231"/>
      <c r="I60" s="1231"/>
      <c r="J60" s="1231"/>
      <c r="K60" s="1231"/>
      <c r="L60" s="1231"/>
      <c r="M60" s="1231"/>
      <c r="N60" s="1231"/>
      <c r="O60" s="1231"/>
      <c r="P60" s="1231"/>
      <c r="Q60" s="1231"/>
      <c r="R60" s="1231"/>
      <c r="S60" s="1231"/>
      <c r="T60" s="1231"/>
      <c r="U60" s="1231"/>
      <c r="V60" s="1231"/>
      <c r="W60" s="1231"/>
      <c r="X60" s="1231"/>
      <c r="Y60" s="1231"/>
      <c r="Z60" s="1231"/>
      <c r="AA60" s="1231"/>
      <c r="AB60" s="1231"/>
      <c r="AC60" s="1231"/>
      <c r="AD60" s="1231"/>
      <c r="AE60" s="1231"/>
      <c r="AF60" s="1231"/>
      <c r="AG60" s="1231"/>
      <c r="AH60" s="1231"/>
      <c r="AI60" s="1231"/>
      <c r="AJ60" s="1231"/>
      <c r="AK60" s="1231"/>
      <c r="AL60" s="1231"/>
    </row>
    <row r="61" spans="1:38">
      <c r="A61" s="118"/>
      <c r="B61" s="118"/>
      <c r="C61" s="119"/>
      <c r="D61" s="119"/>
      <c r="E61" s="118"/>
      <c r="F61" s="120"/>
      <c r="G61" s="354" t="s">
        <v>37</v>
      </c>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c r="AH61" s="331"/>
      <c r="AI61" s="331"/>
      <c r="AJ61" s="331"/>
      <c r="AK61" s="331"/>
      <c r="AL61" s="118"/>
    </row>
    <row r="62" spans="1:38">
      <c r="A62" s="2"/>
      <c r="B62" s="1101"/>
      <c r="C62" s="1"/>
      <c r="D62" s="1"/>
      <c r="E62" s="2"/>
      <c r="F62" s="1"/>
      <c r="G62" s="1"/>
      <c r="H62" s="110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1101"/>
      <c r="AI62" s="1101"/>
      <c r="AJ62" s="1101"/>
      <c r="AK62" s="1101"/>
      <c r="AL62" s="1101"/>
    </row>
    <row r="63" spans="1:38">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c r="AH63" s="1101"/>
      <c r="AI63" s="1101"/>
      <c r="AJ63" s="1101"/>
      <c r="AK63" s="1101"/>
      <c r="AL63" s="1101"/>
    </row>
    <row r="64" spans="1:38">
      <c r="A64" s="2"/>
      <c r="B64" s="1101"/>
      <c r="C64" s="1"/>
      <c r="D64" s="1101"/>
      <c r="E64" s="2" t="s">
        <v>40</v>
      </c>
      <c r="F64" s="1101"/>
      <c r="G64" s="2"/>
      <c r="H64" s="2"/>
      <c r="I64" s="2"/>
      <c r="J64" s="2"/>
      <c r="K64" s="2"/>
      <c r="L64" s="2"/>
      <c r="M64" s="2"/>
      <c r="N64" s="2"/>
      <c r="O64" s="2"/>
      <c r="P64" s="2"/>
      <c r="Q64" s="2"/>
      <c r="R64" s="2"/>
      <c r="S64" s="2"/>
      <c r="T64" s="2"/>
      <c r="U64" s="2"/>
      <c r="V64" s="2"/>
      <c r="W64" s="2"/>
      <c r="X64" s="2"/>
      <c r="Y64" s="2"/>
      <c r="Z64" s="2"/>
      <c r="AA64" s="2"/>
      <c r="AB64" s="2"/>
      <c r="AC64" s="1101"/>
      <c r="AD64" s="1101"/>
      <c r="AE64" s="1101"/>
      <c r="AF64" s="1101"/>
      <c r="AG64" s="1101"/>
      <c r="AH64" s="1101"/>
      <c r="AI64" s="1101"/>
      <c r="AJ64" s="1101"/>
      <c r="AK64" s="1101"/>
      <c r="AL64" s="1101"/>
    </row>
    <row r="65" spans="1:37">
      <c r="A65" s="2"/>
      <c r="B65" s="1101"/>
      <c r="C65" s="1"/>
      <c r="D65" s="2"/>
      <c r="E65" s="2" t="s">
        <v>19</v>
      </c>
      <c r="F65" s="2" t="s">
        <v>2</v>
      </c>
      <c r="G65" s="2"/>
      <c r="H65" s="2"/>
      <c r="I65" s="2"/>
      <c r="J65" s="2"/>
      <c r="K65" s="2"/>
      <c r="L65" s="2"/>
      <c r="M65" s="2"/>
      <c r="N65" s="1101"/>
      <c r="O65" s="1101"/>
      <c r="P65" s="2"/>
      <c r="Q65" s="2"/>
      <c r="R65" s="2"/>
      <c r="S65" s="2"/>
      <c r="T65" s="2"/>
      <c r="U65" s="2"/>
      <c r="V65" s="2"/>
      <c r="W65" s="2"/>
      <c r="X65" s="2"/>
      <c r="Y65" s="2"/>
      <c r="Z65" s="2"/>
      <c r="AA65" s="2"/>
      <c r="AB65" s="2"/>
      <c r="AC65" s="1101"/>
      <c r="AD65" s="1101"/>
      <c r="AE65" s="1101"/>
      <c r="AF65" s="1101"/>
      <c r="AG65" s="1101"/>
      <c r="AH65" s="1101"/>
      <c r="AI65" s="1101"/>
      <c r="AJ65" s="1101"/>
      <c r="AK65" s="1101"/>
    </row>
    <row r="66" spans="1:37">
      <c r="A66" s="2"/>
      <c r="B66" s="1101"/>
      <c r="C66" s="1"/>
      <c r="D66" s="2"/>
      <c r="E66" s="2"/>
      <c r="F66" s="1101" t="s">
        <v>21</v>
      </c>
      <c r="G66" s="1226" t="s">
        <v>41</v>
      </c>
      <c r="H66" s="1226"/>
      <c r="I66" s="1226"/>
      <c r="J66" s="1226"/>
      <c r="K66" s="1226"/>
      <c r="L66" s="1226"/>
      <c r="M66" s="1226"/>
      <c r="N66" s="1226"/>
      <c r="O66" s="1226"/>
      <c r="P66" s="1226"/>
      <c r="Q66" s="1226"/>
      <c r="R66" s="1226"/>
      <c r="S66" s="1226"/>
      <c r="T66" s="1226"/>
      <c r="U66" s="1226"/>
      <c r="V66" s="1226"/>
      <c r="W66" s="1226"/>
      <c r="X66" s="1226"/>
      <c r="Y66" s="1226"/>
      <c r="Z66" s="1226"/>
      <c r="AA66" s="1226"/>
      <c r="AB66" s="1226"/>
      <c r="AC66" s="1226"/>
      <c r="AD66" s="1226"/>
      <c r="AE66" s="1226"/>
      <c r="AF66" s="1226"/>
      <c r="AG66" s="1226"/>
      <c r="AH66" s="1226"/>
      <c r="AI66" s="1226"/>
      <c r="AJ66" s="1226"/>
      <c r="AK66" s="1226"/>
    </row>
    <row r="67" spans="1:37">
      <c r="A67" s="2"/>
      <c r="B67" s="1101"/>
      <c r="C67" s="1"/>
      <c r="D67" s="2"/>
      <c r="E67" s="2"/>
      <c r="F67" s="1101"/>
      <c r="G67" s="1226"/>
      <c r="H67" s="1226"/>
      <c r="I67" s="1226"/>
      <c r="J67" s="1226"/>
      <c r="K67" s="1226"/>
      <c r="L67" s="1226"/>
      <c r="M67" s="1226"/>
      <c r="N67" s="1226"/>
      <c r="O67" s="1226"/>
      <c r="P67" s="1226"/>
      <c r="Q67" s="1226"/>
      <c r="R67" s="1226"/>
      <c r="S67" s="1226"/>
      <c r="T67" s="1226"/>
      <c r="U67" s="1226"/>
      <c r="V67" s="1226"/>
      <c r="W67" s="1226"/>
      <c r="X67" s="1226"/>
      <c r="Y67" s="1226"/>
      <c r="Z67" s="1226"/>
      <c r="AA67" s="1226"/>
      <c r="AB67" s="1226"/>
      <c r="AC67" s="1226"/>
      <c r="AD67" s="1226"/>
      <c r="AE67" s="1226"/>
      <c r="AF67" s="1226"/>
      <c r="AG67" s="1226"/>
      <c r="AH67" s="1226"/>
      <c r="AI67" s="1226"/>
      <c r="AJ67" s="1226"/>
      <c r="AK67" s="1226"/>
    </row>
    <row r="68" spans="1:37">
      <c r="A68" s="2"/>
      <c r="B68" s="1101"/>
      <c r="C68" s="1"/>
      <c r="D68" s="2"/>
      <c r="E68" s="2"/>
      <c r="F68" s="1101"/>
      <c r="G68" s="1226"/>
      <c r="H68" s="1226"/>
      <c r="I68" s="1226"/>
      <c r="J68" s="1226"/>
      <c r="K68" s="1226"/>
      <c r="L68" s="1226"/>
      <c r="M68" s="1226"/>
      <c r="N68" s="1226"/>
      <c r="O68" s="1226"/>
      <c r="P68" s="1226"/>
      <c r="Q68" s="1226"/>
      <c r="R68" s="1226"/>
      <c r="S68" s="1226"/>
      <c r="T68" s="1226"/>
      <c r="U68" s="1226"/>
      <c r="V68" s="1226"/>
      <c r="W68" s="1226"/>
      <c r="X68" s="1226"/>
      <c r="Y68" s="1226"/>
      <c r="Z68" s="1226"/>
      <c r="AA68" s="1226"/>
      <c r="AB68" s="1226"/>
      <c r="AC68" s="1226"/>
      <c r="AD68" s="1226"/>
      <c r="AE68" s="1226"/>
      <c r="AF68" s="1226"/>
      <c r="AG68" s="1226"/>
      <c r="AH68" s="1226"/>
      <c r="AI68" s="1226"/>
      <c r="AJ68" s="1226"/>
      <c r="AK68" s="1226"/>
    </row>
    <row r="69" spans="1:37" ht="13.15" customHeight="1">
      <c r="A69" s="2"/>
      <c r="B69" s="1101"/>
      <c r="C69" s="1"/>
      <c r="D69" s="2"/>
      <c r="E69" s="2"/>
      <c r="F69" s="1101" t="s">
        <v>26</v>
      </c>
      <c r="G69" s="1226" t="s">
        <v>42</v>
      </c>
      <c r="H69" s="1226"/>
      <c r="I69" s="1226"/>
      <c r="J69" s="1226"/>
      <c r="K69" s="1226"/>
      <c r="L69" s="1226"/>
      <c r="M69" s="1226"/>
      <c r="N69" s="1226"/>
      <c r="O69" s="1226"/>
      <c r="P69" s="1226"/>
      <c r="Q69" s="1226"/>
      <c r="R69" s="1226"/>
      <c r="S69" s="1226"/>
      <c r="T69" s="1226"/>
      <c r="U69" s="1226"/>
      <c r="V69" s="1226"/>
      <c r="W69" s="1226"/>
      <c r="X69" s="1226"/>
      <c r="Y69" s="1226"/>
      <c r="Z69" s="1226"/>
      <c r="AA69" s="1226"/>
      <c r="AB69" s="1226"/>
      <c r="AC69" s="1226"/>
      <c r="AD69" s="1226"/>
      <c r="AE69" s="1226"/>
      <c r="AF69" s="1226"/>
      <c r="AG69" s="1226"/>
      <c r="AH69" s="1226"/>
      <c r="AI69" s="1226"/>
      <c r="AJ69" s="1226"/>
      <c r="AK69" s="1226"/>
    </row>
    <row r="70" spans="1:37">
      <c r="A70" s="2"/>
      <c r="B70" s="1101"/>
      <c r="C70" s="1"/>
      <c r="D70" s="2"/>
      <c r="E70" s="2"/>
      <c r="F70" s="22"/>
      <c r="G70" s="1226"/>
      <c r="H70" s="1226"/>
      <c r="I70" s="1226"/>
      <c r="J70" s="1226"/>
      <c r="K70" s="1226"/>
      <c r="L70" s="1226"/>
      <c r="M70" s="1226"/>
      <c r="N70" s="1226"/>
      <c r="O70" s="1226"/>
      <c r="P70" s="1226"/>
      <c r="Q70" s="1226"/>
      <c r="R70" s="1226"/>
      <c r="S70" s="1226"/>
      <c r="T70" s="1226"/>
      <c r="U70" s="1226"/>
      <c r="V70" s="1226"/>
      <c r="W70" s="1226"/>
      <c r="X70" s="1226"/>
      <c r="Y70" s="1226"/>
      <c r="Z70" s="1226"/>
      <c r="AA70" s="1226"/>
      <c r="AB70" s="1226"/>
      <c r="AC70" s="1226"/>
      <c r="AD70" s="1226"/>
      <c r="AE70" s="1226"/>
      <c r="AF70" s="1226"/>
      <c r="AG70" s="1226"/>
      <c r="AH70" s="1226"/>
      <c r="AI70" s="1226"/>
      <c r="AJ70" s="1226"/>
      <c r="AK70" s="1226"/>
    </row>
    <row r="71" spans="1:37">
      <c r="A71" s="2"/>
      <c r="B71" s="1101"/>
      <c r="C71" s="1"/>
      <c r="D71" s="2"/>
      <c r="E71" s="2" t="s">
        <v>23</v>
      </c>
      <c r="F71" s="2" t="s">
        <v>43</v>
      </c>
      <c r="G71" s="1143"/>
      <c r="H71" s="1143"/>
      <c r="I71" s="1143"/>
      <c r="J71" s="1143"/>
      <c r="K71" s="1143"/>
      <c r="L71" s="1143"/>
      <c r="M71" s="1143"/>
      <c r="N71" s="1143"/>
      <c r="O71" s="1143"/>
      <c r="P71" s="1143"/>
      <c r="Q71" s="1143"/>
      <c r="R71" s="1143"/>
      <c r="S71" s="1143"/>
      <c r="T71" s="1143"/>
      <c r="U71" s="1143"/>
      <c r="V71" s="1143"/>
      <c r="W71" s="1143"/>
      <c r="X71" s="1143"/>
      <c r="Y71" s="1143"/>
      <c r="Z71" s="1143"/>
      <c r="AA71" s="1143"/>
      <c r="AB71" s="1143"/>
      <c r="AC71" s="1143"/>
      <c r="AD71" s="1143"/>
      <c r="AE71" s="1143"/>
      <c r="AF71" s="1143"/>
      <c r="AG71" s="1143"/>
      <c r="AH71" s="1143"/>
      <c r="AI71" s="1143"/>
      <c r="AJ71" s="1143"/>
      <c r="AK71" s="1143"/>
    </row>
    <row r="72" spans="1:37">
      <c r="A72" s="2"/>
      <c r="B72" s="1101"/>
      <c r="C72" s="1"/>
      <c r="D72" s="2"/>
      <c r="E72" s="2"/>
      <c r="F72" s="7" t="s">
        <v>21</v>
      </c>
      <c r="G72" s="1226" t="s">
        <v>44</v>
      </c>
      <c r="H72" s="1226"/>
      <c r="I72" s="1226"/>
      <c r="J72" s="1226"/>
      <c r="K72" s="1226"/>
      <c r="L72" s="1226"/>
      <c r="M72" s="1226"/>
      <c r="N72" s="1226"/>
      <c r="O72" s="1226"/>
      <c r="P72" s="1226"/>
      <c r="Q72" s="1226"/>
      <c r="R72" s="1226"/>
      <c r="S72" s="1226"/>
      <c r="T72" s="1226"/>
      <c r="U72" s="1226"/>
      <c r="V72" s="1226"/>
      <c r="W72" s="1226"/>
      <c r="X72" s="1226"/>
      <c r="Y72" s="1226"/>
      <c r="Z72" s="1226"/>
      <c r="AA72" s="1226"/>
      <c r="AB72" s="1226"/>
      <c r="AC72" s="1226"/>
      <c r="AD72" s="1226"/>
      <c r="AE72" s="1226"/>
      <c r="AF72" s="1226"/>
      <c r="AG72" s="1226"/>
      <c r="AH72" s="1226"/>
      <c r="AI72" s="1226"/>
      <c r="AJ72" s="1226"/>
      <c r="AK72" s="1226"/>
    </row>
    <row r="73" spans="1:37">
      <c r="A73" s="2"/>
      <c r="B73" s="1101"/>
      <c r="C73" s="1"/>
      <c r="D73" s="2"/>
      <c r="E73" s="2"/>
      <c r="F73" s="7"/>
      <c r="G73" s="1226"/>
      <c r="H73" s="1226"/>
      <c r="I73" s="1226"/>
      <c r="J73" s="1226"/>
      <c r="K73" s="1226"/>
      <c r="L73" s="1226"/>
      <c r="M73" s="1226"/>
      <c r="N73" s="1226"/>
      <c r="O73" s="1226"/>
      <c r="P73" s="1226"/>
      <c r="Q73" s="1226"/>
      <c r="R73" s="1226"/>
      <c r="S73" s="1226"/>
      <c r="T73" s="1226"/>
      <c r="U73" s="1226"/>
      <c r="V73" s="1226"/>
      <c r="W73" s="1226"/>
      <c r="X73" s="1226"/>
      <c r="Y73" s="1226"/>
      <c r="Z73" s="1226"/>
      <c r="AA73" s="1226"/>
      <c r="AB73" s="1226"/>
      <c r="AC73" s="1226"/>
      <c r="AD73" s="1226"/>
      <c r="AE73" s="1226"/>
      <c r="AF73" s="1226"/>
      <c r="AG73" s="1226"/>
      <c r="AH73" s="1226"/>
      <c r="AI73" s="1226"/>
      <c r="AJ73" s="1226"/>
      <c r="AK73" s="1226"/>
    </row>
    <row r="74" spans="1:37">
      <c r="A74" s="2"/>
      <c r="B74" s="1101"/>
      <c r="C74" s="1"/>
      <c r="D74" s="2"/>
      <c r="E74" s="2"/>
      <c r="F74" s="7" t="s">
        <v>26</v>
      </c>
      <c r="G74" s="1226" t="s">
        <v>45</v>
      </c>
      <c r="H74" s="1226"/>
      <c r="I74" s="1226"/>
      <c r="J74" s="1226"/>
      <c r="K74" s="1226"/>
      <c r="L74" s="1226"/>
      <c r="M74" s="1226"/>
      <c r="N74" s="1226"/>
      <c r="O74" s="1226"/>
      <c r="P74" s="1226"/>
      <c r="Q74" s="1226"/>
      <c r="R74" s="1226"/>
      <c r="S74" s="1226"/>
      <c r="T74" s="1226"/>
      <c r="U74" s="1226"/>
      <c r="V74" s="1226"/>
      <c r="W74" s="1226"/>
      <c r="X74" s="1226"/>
      <c r="Y74" s="1226"/>
      <c r="Z74" s="1226"/>
      <c r="AA74" s="1226"/>
      <c r="AB74" s="1226"/>
      <c r="AC74" s="1226"/>
      <c r="AD74" s="1226"/>
      <c r="AE74" s="1226"/>
      <c r="AF74" s="1226"/>
      <c r="AG74" s="1226"/>
      <c r="AH74" s="1226"/>
      <c r="AI74" s="1226"/>
      <c r="AJ74" s="1226"/>
      <c r="AK74" s="1226"/>
    </row>
    <row r="75" spans="1:37">
      <c r="A75" s="2"/>
      <c r="B75" s="1101"/>
      <c r="C75" s="1"/>
      <c r="D75" s="2"/>
      <c r="E75" s="2"/>
      <c r="F75" s="7"/>
      <c r="G75" s="1226"/>
      <c r="H75" s="1226"/>
      <c r="I75" s="1226"/>
      <c r="J75" s="1226"/>
      <c r="K75" s="1226"/>
      <c r="L75" s="1226"/>
      <c r="M75" s="1226"/>
      <c r="N75" s="1226"/>
      <c r="O75" s="1226"/>
      <c r="P75" s="1226"/>
      <c r="Q75" s="1226"/>
      <c r="R75" s="1226"/>
      <c r="S75" s="1226"/>
      <c r="T75" s="1226"/>
      <c r="U75" s="1226"/>
      <c r="V75" s="1226"/>
      <c r="W75" s="1226"/>
      <c r="X75" s="1226"/>
      <c r="Y75" s="1226"/>
      <c r="Z75" s="1226"/>
      <c r="AA75" s="1226"/>
      <c r="AB75" s="1226"/>
      <c r="AC75" s="1226"/>
      <c r="AD75" s="1226"/>
      <c r="AE75" s="1226"/>
      <c r="AF75" s="1226"/>
      <c r="AG75" s="1226"/>
      <c r="AH75" s="1226"/>
      <c r="AI75" s="1226"/>
      <c r="AJ75" s="1226"/>
      <c r="AK75" s="1226"/>
    </row>
    <row r="76" spans="1:37">
      <c r="A76" s="2"/>
      <c r="B76" s="1101"/>
      <c r="C76" s="1"/>
      <c r="D76" s="2"/>
      <c r="E76" s="2"/>
      <c r="F76" s="7"/>
      <c r="G76" s="70" t="s">
        <v>46</v>
      </c>
      <c r="H76" s="2"/>
      <c r="I76" s="1101"/>
      <c r="J76" s="70"/>
      <c r="K76" s="70"/>
      <c r="L76" s="70"/>
      <c r="M76" s="1101"/>
      <c r="N76" s="1101"/>
      <c r="O76" s="1101"/>
      <c r="P76" s="2"/>
      <c r="Q76" s="2"/>
      <c r="R76" s="2"/>
      <c r="S76" s="2"/>
      <c r="T76" s="2"/>
      <c r="U76" s="2"/>
      <c r="V76" s="2"/>
      <c r="W76" s="2"/>
      <c r="X76" s="2"/>
      <c r="Y76" s="2"/>
      <c r="Z76" s="2"/>
      <c r="AA76" s="2"/>
      <c r="AB76" s="2"/>
      <c r="AC76" s="1101"/>
      <c r="AD76" s="1101"/>
      <c r="AE76" s="1101"/>
      <c r="AF76" s="1101"/>
      <c r="AG76" s="1101"/>
      <c r="AH76" s="1101"/>
      <c r="AI76" s="1101"/>
      <c r="AJ76" s="1101"/>
      <c r="AK76" s="1101"/>
    </row>
    <row r="77" spans="1:37">
      <c r="A77" s="2"/>
      <c r="B77" s="1101"/>
      <c r="C77" s="1"/>
      <c r="D77" s="2"/>
      <c r="E77" s="2"/>
      <c r="F77" s="7"/>
      <c r="G77" s="70" t="s">
        <v>47</v>
      </c>
      <c r="H77" s="1101"/>
      <c r="I77" s="1101"/>
      <c r="J77" s="70"/>
      <c r="K77" s="70"/>
      <c r="L77" s="70"/>
      <c r="M77" s="1101"/>
      <c r="N77" s="1101"/>
      <c r="O77" s="1101"/>
      <c r="P77" s="2"/>
      <c r="Q77" s="2"/>
      <c r="R77" s="2"/>
      <c r="S77" s="2"/>
      <c r="T77" s="2"/>
      <c r="U77" s="2"/>
      <c r="V77" s="2"/>
      <c r="W77" s="2"/>
      <c r="X77" s="2"/>
      <c r="Y77" s="2"/>
      <c r="Z77" s="2"/>
      <c r="AA77" s="2"/>
      <c r="AB77" s="2"/>
      <c r="AC77" s="1101"/>
      <c r="AD77" s="1101"/>
      <c r="AE77" s="1101"/>
      <c r="AF77" s="1101"/>
      <c r="AG77" s="1101"/>
      <c r="AH77" s="1101"/>
      <c r="AI77" s="1101"/>
      <c r="AJ77" s="1101"/>
      <c r="AK77" s="1101"/>
    </row>
    <row r="78" spans="1:37">
      <c r="A78" s="2"/>
      <c r="B78" s="1101"/>
      <c r="C78" s="1"/>
      <c r="D78" s="2"/>
      <c r="E78" s="2"/>
      <c r="F78" s="7" t="s">
        <v>48</v>
      </c>
      <c r="G78" s="2" t="s">
        <v>49</v>
      </c>
      <c r="H78" s="2"/>
      <c r="I78" s="2"/>
      <c r="J78" s="1101"/>
      <c r="K78" s="2"/>
      <c r="L78" s="2"/>
      <c r="M78" s="2"/>
      <c r="N78" s="1101"/>
      <c r="O78" s="1101"/>
      <c r="P78" s="2"/>
      <c r="Q78" s="2"/>
      <c r="R78" s="2"/>
      <c r="S78" s="2"/>
      <c r="T78" s="2"/>
      <c r="U78" s="2"/>
      <c r="V78" s="2"/>
      <c r="W78" s="2"/>
      <c r="X78" s="2"/>
      <c r="Y78" s="2"/>
      <c r="Z78" s="2"/>
      <c r="AA78" s="2"/>
      <c r="AB78" s="2"/>
      <c r="AC78" s="1101"/>
      <c r="AD78" s="1101"/>
      <c r="AE78" s="1101"/>
      <c r="AF78" s="1101"/>
      <c r="AG78" s="1101"/>
      <c r="AH78" s="1101"/>
      <c r="AI78" s="1101"/>
      <c r="AJ78" s="1101"/>
      <c r="AK78" s="1101"/>
    </row>
    <row r="79" spans="1:37">
      <c r="A79" s="2"/>
      <c r="B79" s="1101"/>
      <c r="C79" s="1"/>
      <c r="D79" s="2"/>
      <c r="E79" s="2"/>
      <c r="F79" s="2"/>
      <c r="G79" s="2" t="s">
        <v>50</v>
      </c>
      <c r="H79" s="2" t="s">
        <v>51</v>
      </c>
      <c r="I79" s="1101"/>
      <c r="J79" s="1101"/>
      <c r="K79" s="2"/>
      <c r="L79" s="2"/>
      <c r="M79" s="2"/>
      <c r="N79" s="1101"/>
      <c r="O79" s="1101"/>
      <c r="P79" s="2"/>
      <c r="Q79" s="2"/>
      <c r="R79" s="2"/>
      <c r="S79" s="2"/>
      <c r="T79" s="2"/>
      <c r="U79" s="2"/>
      <c r="V79" s="2"/>
      <c r="W79" s="2"/>
      <c r="X79" s="2"/>
      <c r="Y79" s="2"/>
      <c r="Z79" s="2"/>
      <c r="AA79" s="2"/>
      <c r="AB79" s="2"/>
      <c r="AC79" s="1101"/>
      <c r="AD79" s="1101"/>
      <c r="AE79" s="1101"/>
      <c r="AF79" s="1101"/>
      <c r="AG79" s="1101"/>
      <c r="AH79" s="1101"/>
      <c r="AI79" s="1101"/>
      <c r="AJ79" s="1101"/>
      <c r="AK79" s="1101"/>
    </row>
    <row r="80" spans="1:37">
      <c r="A80" s="2"/>
      <c r="B80" s="1101"/>
      <c r="C80" s="1"/>
      <c r="D80" s="2"/>
      <c r="E80" s="2"/>
      <c r="F80" s="2"/>
      <c r="G80" s="2" t="s">
        <v>52</v>
      </c>
      <c r="H80" s="2" t="s">
        <v>53</v>
      </c>
      <c r="I80" s="1101"/>
      <c r="J80" s="1101"/>
      <c r="K80" s="2"/>
      <c r="L80" s="2"/>
      <c r="M80" s="2"/>
      <c r="N80" s="1101"/>
      <c r="O80" s="1101"/>
      <c r="P80" s="2"/>
      <c r="Q80" s="2"/>
      <c r="R80" s="2"/>
      <c r="S80" s="2"/>
      <c r="T80" s="2"/>
      <c r="U80" s="2"/>
      <c r="V80" s="2"/>
      <c r="W80" s="2"/>
      <c r="X80" s="2"/>
      <c r="Y80" s="2"/>
      <c r="Z80" s="2"/>
      <c r="AA80" s="2"/>
      <c r="AB80" s="2"/>
      <c r="AC80" s="1101"/>
      <c r="AD80" s="1101"/>
      <c r="AE80" s="1101"/>
      <c r="AF80" s="1101"/>
      <c r="AG80" s="1101"/>
      <c r="AH80" s="1101"/>
      <c r="AI80" s="1101"/>
      <c r="AJ80" s="1101"/>
      <c r="AK80" s="1101"/>
    </row>
    <row r="81" spans="1:37">
      <c r="A81" s="2"/>
      <c r="B81" s="1101"/>
      <c r="C81" s="1"/>
      <c r="D81" s="2"/>
      <c r="E81" s="2" t="s">
        <v>28</v>
      </c>
      <c r="F81" s="2" t="s">
        <v>54</v>
      </c>
      <c r="G81" s="2"/>
      <c r="H81" s="2"/>
      <c r="I81" s="2"/>
      <c r="J81" s="2"/>
      <c r="K81" s="2"/>
      <c r="L81" s="2"/>
      <c r="M81" s="2"/>
      <c r="N81" s="1101"/>
      <c r="O81" s="1101"/>
      <c r="P81" s="2"/>
      <c r="Q81" s="2"/>
      <c r="R81" s="2"/>
      <c r="S81" s="2"/>
      <c r="T81" s="2"/>
      <c r="U81" s="2"/>
      <c r="V81" s="2"/>
      <c r="W81" s="2"/>
      <c r="X81" s="2"/>
      <c r="Y81" s="2"/>
      <c r="Z81" s="2"/>
      <c r="AA81" s="2"/>
      <c r="AB81" s="2"/>
      <c r="AC81" s="1101"/>
      <c r="AD81" s="1101"/>
      <c r="AE81" s="1101"/>
      <c r="AF81" s="1101"/>
      <c r="AG81" s="1101"/>
      <c r="AH81" s="1101"/>
      <c r="AI81" s="1101"/>
      <c r="AJ81" s="1101"/>
      <c r="AK81" s="1101"/>
    </row>
    <row r="82" spans="1:37">
      <c r="A82" s="2"/>
      <c r="B82" s="1101"/>
      <c r="C82" s="1"/>
      <c r="D82" s="2"/>
      <c r="E82" s="2"/>
      <c r="F82" s="7"/>
      <c r="G82" s="1226" t="s">
        <v>55</v>
      </c>
      <c r="H82" s="1226"/>
      <c r="I82" s="1226"/>
      <c r="J82" s="1226"/>
      <c r="K82" s="1226"/>
      <c r="L82" s="1226"/>
      <c r="M82" s="1226"/>
      <c r="N82" s="1226"/>
      <c r="O82" s="1226"/>
      <c r="P82" s="1226"/>
      <c r="Q82" s="1226"/>
      <c r="R82" s="1226"/>
      <c r="S82" s="1226"/>
      <c r="T82" s="1226"/>
      <c r="U82" s="1226"/>
      <c r="V82" s="1226"/>
      <c r="W82" s="1226"/>
      <c r="X82" s="1226"/>
      <c r="Y82" s="1226"/>
      <c r="Z82" s="1226"/>
      <c r="AA82" s="1226"/>
      <c r="AB82" s="1226"/>
      <c r="AC82" s="1226"/>
      <c r="AD82" s="1226"/>
      <c r="AE82" s="1226"/>
      <c r="AF82" s="1226"/>
      <c r="AG82" s="1226"/>
      <c r="AH82" s="1226"/>
      <c r="AI82" s="1226"/>
      <c r="AJ82" s="1226"/>
      <c r="AK82" s="1226"/>
    </row>
    <row r="83" spans="1:37">
      <c r="A83" s="2"/>
      <c r="B83" s="1101"/>
      <c r="C83" s="1"/>
      <c r="D83" s="2"/>
      <c r="E83" s="2"/>
      <c r="F83" s="2"/>
      <c r="G83" s="1226"/>
      <c r="H83" s="1226"/>
      <c r="I83" s="1226"/>
      <c r="J83" s="1226"/>
      <c r="K83" s="1226"/>
      <c r="L83" s="1226"/>
      <c r="M83" s="1226"/>
      <c r="N83" s="1226"/>
      <c r="O83" s="1226"/>
      <c r="P83" s="1226"/>
      <c r="Q83" s="1226"/>
      <c r="R83" s="1226"/>
      <c r="S83" s="1226"/>
      <c r="T83" s="1226"/>
      <c r="U83" s="1226"/>
      <c r="V83" s="1226"/>
      <c r="W83" s="1226"/>
      <c r="X83" s="1226"/>
      <c r="Y83" s="1226"/>
      <c r="Z83" s="1226"/>
      <c r="AA83" s="1226"/>
      <c r="AB83" s="1226"/>
      <c r="AC83" s="1226"/>
      <c r="AD83" s="1226"/>
      <c r="AE83" s="1226"/>
      <c r="AF83" s="1226"/>
      <c r="AG83" s="1226"/>
      <c r="AH83" s="1226"/>
      <c r="AI83" s="1226"/>
      <c r="AJ83" s="1226"/>
      <c r="AK83" s="1226"/>
    </row>
    <row r="84" spans="1:37">
      <c r="A84" s="2"/>
      <c r="B84" s="1101"/>
      <c r="C84" s="1"/>
      <c r="D84" s="2"/>
      <c r="E84" s="2"/>
      <c r="F84" s="2"/>
      <c r="G84" s="1226"/>
      <c r="H84" s="1226"/>
      <c r="I84" s="1226"/>
      <c r="J84" s="1226"/>
      <c r="K84" s="1226"/>
      <c r="L84" s="1226"/>
      <c r="M84" s="1226"/>
      <c r="N84" s="1226"/>
      <c r="O84" s="1226"/>
      <c r="P84" s="1226"/>
      <c r="Q84" s="1226"/>
      <c r="R84" s="1226"/>
      <c r="S84" s="1226"/>
      <c r="T84" s="1226"/>
      <c r="U84" s="1226"/>
      <c r="V84" s="1226"/>
      <c r="W84" s="1226"/>
      <c r="X84" s="1226"/>
      <c r="Y84" s="1226"/>
      <c r="Z84" s="1226"/>
      <c r="AA84" s="1226"/>
      <c r="AB84" s="1226"/>
      <c r="AC84" s="1226"/>
      <c r="AD84" s="1226"/>
      <c r="AE84" s="1226"/>
      <c r="AF84" s="1226"/>
      <c r="AG84" s="1226"/>
      <c r="AH84" s="1226"/>
      <c r="AI84" s="1226"/>
      <c r="AJ84" s="1226"/>
      <c r="AK84" s="1226"/>
    </row>
    <row r="85" spans="1:37">
      <c r="A85" s="2"/>
      <c r="B85" s="1101"/>
      <c r="C85" s="1"/>
      <c r="D85" s="2"/>
      <c r="E85" s="2" t="s">
        <v>56</v>
      </c>
      <c r="F85" s="2" t="s">
        <v>57</v>
      </c>
      <c r="G85" s="2"/>
      <c r="H85" s="2"/>
      <c r="I85" s="2"/>
      <c r="J85" s="2"/>
      <c r="K85" s="2"/>
      <c r="L85" s="2"/>
      <c r="M85" s="2"/>
      <c r="N85" s="1101"/>
      <c r="O85" s="1101"/>
      <c r="P85" s="2"/>
      <c r="Q85" s="2"/>
      <c r="R85" s="2"/>
      <c r="S85" s="2"/>
      <c r="T85" s="2"/>
      <c r="U85" s="2"/>
      <c r="V85" s="2"/>
      <c r="W85" s="2"/>
      <c r="X85" s="2"/>
      <c r="Y85" s="2"/>
      <c r="Z85" s="2"/>
      <c r="AA85" s="2"/>
      <c r="AB85" s="2"/>
      <c r="AC85" s="1101"/>
      <c r="AD85" s="1101"/>
      <c r="AE85" s="1101"/>
      <c r="AF85" s="1101"/>
      <c r="AG85" s="1101"/>
      <c r="AH85" s="1101"/>
      <c r="AI85" s="1101"/>
      <c r="AJ85" s="1101"/>
      <c r="AK85" s="1101"/>
    </row>
    <row r="86" spans="1:37">
      <c r="A86" s="2"/>
      <c r="B86" s="1101"/>
      <c r="C86" s="1"/>
      <c r="D86" s="2"/>
      <c r="E86" s="2"/>
      <c r="F86" s="7"/>
      <c r="G86" s="1226" t="s">
        <v>58</v>
      </c>
      <c r="H86" s="1226"/>
      <c r="I86" s="1226"/>
      <c r="J86" s="1226"/>
      <c r="K86" s="1226"/>
      <c r="L86" s="1226"/>
      <c r="M86" s="1226"/>
      <c r="N86" s="1226"/>
      <c r="O86" s="1226"/>
      <c r="P86" s="1226"/>
      <c r="Q86" s="1226"/>
      <c r="R86" s="1226"/>
      <c r="S86" s="1226"/>
      <c r="T86" s="1226"/>
      <c r="U86" s="1226"/>
      <c r="V86" s="1226"/>
      <c r="W86" s="1226"/>
      <c r="X86" s="1226"/>
      <c r="Y86" s="1226"/>
      <c r="Z86" s="1226"/>
      <c r="AA86" s="1226"/>
      <c r="AB86" s="1226"/>
      <c r="AC86" s="1226"/>
      <c r="AD86" s="1226"/>
      <c r="AE86" s="1226"/>
      <c r="AF86" s="1226"/>
      <c r="AG86" s="1226"/>
      <c r="AH86" s="1226"/>
      <c r="AI86" s="1226"/>
      <c r="AJ86" s="1226"/>
      <c r="AK86" s="1226"/>
    </row>
    <row r="87" spans="1:37">
      <c r="A87" s="2"/>
      <c r="B87" s="1101"/>
      <c r="C87" s="1"/>
      <c r="D87" s="2"/>
      <c r="E87" s="2"/>
      <c r="F87" s="2"/>
      <c r="G87" s="1226"/>
      <c r="H87" s="1226"/>
      <c r="I87" s="1226"/>
      <c r="J87" s="1226"/>
      <c r="K87" s="1226"/>
      <c r="L87" s="1226"/>
      <c r="M87" s="1226"/>
      <c r="N87" s="1226"/>
      <c r="O87" s="1226"/>
      <c r="P87" s="1226"/>
      <c r="Q87" s="1226"/>
      <c r="R87" s="1226"/>
      <c r="S87" s="1226"/>
      <c r="T87" s="1226"/>
      <c r="U87" s="1226"/>
      <c r="V87" s="1226"/>
      <c r="W87" s="1226"/>
      <c r="X87" s="1226"/>
      <c r="Y87" s="1226"/>
      <c r="Z87" s="1226"/>
      <c r="AA87" s="1226"/>
      <c r="AB87" s="1226"/>
      <c r="AC87" s="1226"/>
      <c r="AD87" s="1226"/>
      <c r="AE87" s="1226"/>
      <c r="AF87" s="1226"/>
      <c r="AG87" s="1226"/>
      <c r="AH87" s="1226"/>
      <c r="AI87" s="1226"/>
      <c r="AJ87" s="1226"/>
      <c r="AK87" s="1226"/>
    </row>
    <row r="88" spans="1:37">
      <c r="A88" s="2"/>
      <c r="B88" s="1101"/>
      <c r="C88" s="1"/>
      <c r="D88" s="2"/>
      <c r="E88" s="2"/>
      <c r="F88" s="1101"/>
      <c r="G88" s="1226"/>
      <c r="H88" s="1226"/>
      <c r="I88" s="1226"/>
      <c r="J88" s="1226"/>
      <c r="K88" s="1226"/>
      <c r="L88" s="1226"/>
      <c r="M88" s="1226"/>
      <c r="N88" s="1226"/>
      <c r="O88" s="1226"/>
      <c r="P88" s="1226"/>
      <c r="Q88" s="1226"/>
      <c r="R88" s="1226"/>
      <c r="S88" s="1226"/>
      <c r="T88" s="1226"/>
      <c r="U88" s="1226"/>
      <c r="V88" s="1226"/>
      <c r="W88" s="1226"/>
      <c r="X88" s="1226"/>
      <c r="Y88" s="1226"/>
      <c r="Z88" s="1226"/>
      <c r="AA88" s="1226"/>
      <c r="AB88" s="1226"/>
      <c r="AC88" s="1226"/>
      <c r="AD88" s="1226"/>
      <c r="AE88" s="1226"/>
      <c r="AF88" s="1226"/>
      <c r="AG88" s="1226"/>
      <c r="AH88" s="1226"/>
      <c r="AI88" s="1226"/>
      <c r="AJ88" s="1226"/>
      <c r="AK88" s="1226"/>
    </row>
    <row r="89" spans="1:37">
      <c r="A89" s="2"/>
      <c r="B89" s="1101"/>
      <c r="C89" s="1"/>
      <c r="D89" s="2"/>
      <c r="E89" s="2" t="s">
        <v>59</v>
      </c>
      <c r="F89" s="1101" t="s">
        <v>60</v>
      </c>
      <c r="G89" s="2"/>
      <c r="H89" s="1101"/>
      <c r="I89" s="1101"/>
      <c r="J89" s="1101"/>
      <c r="K89" s="1101"/>
      <c r="L89" s="2"/>
      <c r="M89" s="2"/>
      <c r="N89" s="1101"/>
      <c r="O89" s="1101"/>
      <c r="P89" s="2"/>
      <c r="Q89" s="2"/>
      <c r="R89" s="2"/>
      <c r="S89" s="2"/>
      <c r="T89" s="2"/>
      <c r="U89" s="2"/>
      <c r="V89" s="2"/>
      <c r="W89" s="2"/>
      <c r="X89" s="2"/>
      <c r="Y89" s="2"/>
      <c r="Z89" s="2"/>
      <c r="AA89" s="2"/>
      <c r="AB89" s="2"/>
      <c r="AC89" s="1101"/>
      <c r="AD89" s="1101"/>
      <c r="AE89" s="1101"/>
      <c r="AF89" s="1101"/>
      <c r="AG89" s="1101"/>
      <c r="AH89" s="1101"/>
      <c r="AI89" s="1101"/>
      <c r="AJ89" s="1101"/>
      <c r="AK89" s="1101"/>
    </row>
    <row r="90" spans="1:37">
      <c r="A90" s="2"/>
      <c r="B90" s="1101"/>
      <c r="C90" s="1"/>
      <c r="D90" s="2"/>
      <c r="E90" s="2"/>
      <c r="F90" s="1101"/>
      <c r="G90" s="1229" t="s">
        <v>61</v>
      </c>
      <c r="H90" s="1229"/>
      <c r="I90" s="1229"/>
      <c r="J90" s="1229"/>
      <c r="K90" s="1229"/>
      <c r="L90" s="1229"/>
      <c r="M90" s="1229"/>
      <c r="N90" s="1229"/>
      <c r="O90" s="1229"/>
      <c r="P90" s="1229"/>
      <c r="Q90" s="1229"/>
      <c r="R90" s="1229"/>
      <c r="S90" s="1229"/>
      <c r="T90" s="1229"/>
      <c r="U90" s="1229"/>
      <c r="V90" s="1229"/>
      <c r="W90" s="1229"/>
      <c r="X90" s="1229"/>
      <c r="Y90" s="1229"/>
      <c r="Z90" s="1229"/>
      <c r="AA90" s="1229"/>
      <c r="AB90" s="1229"/>
      <c r="AC90" s="1229"/>
      <c r="AD90" s="1229"/>
      <c r="AE90" s="1229"/>
      <c r="AF90" s="1229"/>
      <c r="AG90" s="1229"/>
      <c r="AH90" s="1229"/>
      <c r="AI90" s="1229"/>
      <c r="AJ90" s="1229"/>
      <c r="AK90" s="1229"/>
    </row>
    <row r="91" spans="1:37">
      <c r="A91" s="2"/>
      <c r="B91" s="1101"/>
      <c r="C91" s="1"/>
      <c r="D91" s="2"/>
      <c r="E91" s="2"/>
      <c r="F91" s="1101"/>
      <c r="G91" s="1229"/>
      <c r="H91" s="1229"/>
      <c r="I91" s="1229"/>
      <c r="J91" s="1229"/>
      <c r="K91" s="1229"/>
      <c r="L91" s="1229"/>
      <c r="M91" s="1229"/>
      <c r="N91" s="1229"/>
      <c r="O91" s="1229"/>
      <c r="P91" s="1229"/>
      <c r="Q91" s="1229"/>
      <c r="R91" s="1229"/>
      <c r="S91" s="1229"/>
      <c r="T91" s="1229"/>
      <c r="U91" s="1229"/>
      <c r="V91" s="1229"/>
      <c r="W91" s="1229"/>
      <c r="X91" s="1229"/>
      <c r="Y91" s="1229"/>
      <c r="Z91" s="1229"/>
      <c r="AA91" s="1229"/>
      <c r="AB91" s="1229"/>
      <c r="AC91" s="1229"/>
      <c r="AD91" s="1229"/>
      <c r="AE91" s="1229"/>
      <c r="AF91" s="1229"/>
      <c r="AG91" s="1229"/>
      <c r="AH91" s="1229"/>
      <c r="AI91" s="1229"/>
      <c r="AJ91" s="1229"/>
      <c r="AK91" s="1229"/>
    </row>
    <row r="92" spans="1:37">
      <c r="A92" s="2"/>
      <c r="B92" s="1101"/>
      <c r="C92" s="1"/>
      <c r="D92" s="2"/>
      <c r="E92" s="2"/>
      <c r="F92" s="1101"/>
      <c r="G92" s="1229"/>
      <c r="H92" s="1229"/>
      <c r="I92" s="1229"/>
      <c r="J92" s="1229"/>
      <c r="K92" s="1229"/>
      <c r="L92" s="1229"/>
      <c r="M92" s="1229"/>
      <c r="N92" s="1229"/>
      <c r="O92" s="1229"/>
      <c r="P92" s="1229"/>
      <c r="Q92" s="1229"/>
      <c r="R92" s="1229"/>
      <c r="S92" s="1229"/>
      <c r="T92" s="1229"/>
      <c r="U92" s="1229"/>
      <c r="V92" s="1229"/>
      <c r="W92" s="1229"/>
      <c r="X92" s="1229"/>
      <c r="Y92" s="1229"/>
      <c r="Z92" s="1229"/>
      <c r="AA92" s="1229"/>
      <c r="AB92" s="1229"/>
      <c r="AC92" s="1229"/>
      <c r="AD92" s="1229"/>
      <c r="AE92" s="1229"/>
      <c r="AF92" s="1229"/>
      <c r="AG92" s="1229"/>
      <c r="AH92" s="1229"/>
      <c r="AI92" s="1229"/>
      <c r="AJ92" s="1229"/>
      <c r="AK92" s="1229"/>
    </row>
    <row r="93" spans="1:37">
      <c r="A93" s="2"/>
      <c r="B93" s="1101"/>
      <c r="C93" s="1"/>
      <c r="D93" s="2"/>
      <c r="E93" s="2" t="s">
        <v>62</v>
      </c>
      <c r="F93" s="2" t="s">
        <v>63</v>
      </c>
      <c r="G93" s="2"/>
      <c r="H93" s="2"/>
      <c r="I93" s="2"/>
      <c r="J93" s="2"/>
      <c r="K93" s="2"/>
      <c r="L93" s="2"/>
      <c r="M93" s="2"/>
      <c r="N93" s="1101"/>
      <c r="O93" s="1101"/>
      <c r="P93" s="2"/>
      <c r="Q93" s="2"/>
      <c r="R93" s="2"/>
      <c r="S93" s="2"/>
      <c r="T93" s="2"/>
      <c r="U93" s="2"/>
      <c r="V93" s="2"/>
      <c r="W93" s="2"/>
      <c r="X93" s="2"/>
      <c r="Y93" s="2"/>
      <c r="Z93" s="2"/>
      <c r="AA93" s="2"/>
      <c r="AB93" s="2"/>
      <c r="AC93" s="1101"/>
      <c r="AD93" s="1101"/>
      <c r="AE93" s="1101"/>
      <c r="AF93" s="1101"/>
      <c r="AG93" s="1101"/>
      <c r="AH93" s="1101"/>
      <c r="AI93" s="1101"/>
      <c r="AJ93" s="1101"/>
      <c r="AK93" s="1101"/>
    </row>
    <row r="94" spans="1:37">
      <c r="A94" s="2"/>
      <c r="B94" s="1101"/>
      <c r="C94" s="1"/>
      <c r="D94" s="2"/>
      <c r="E94" s="2"/>
      <c r="F94" s="2"/>
      <c r="G94" s="1226" t="s">
        <v>64</v>
      </c>
      <c r="H94" s="1226"/>
      <c r="I94" s="1226"/>
      <c r="J94" s="1226"/>
      <c r="K94" s="1226"/>
      <c r="L94" s="1226"/>
      <c r="M94" s="1226"/>
      <c r="N94" s="1226"/>
      <c r="O94" s="1226"/>
      <c r="P94" s="1226"/>
      <c r="Q94" s="1226"/>
      <c r="R94" s="1226"/>
      <c r="S94" s="1226"/>
      <c r="T94" s="1226"/>
      <c r="U94" s="1226"/>
      <c r="V94" s="1226"/>
      <c r="W94" s="1226"/>
      <c r="X94" s="1226"/>
      <c r="Y94" s="1226"/>
      <c r="Z94" s="1226"/>
      <c r="AA94" s="1226"/>
      <c r="AB94" s="1226"/>
      <c r="AC94" s="1226"/>
      <c r="AD94" s="1226"/>
      <c r="AE94" s="1226"/>
      <c r="AF94" s="1226"/>
      <c r="AG94" s="1226"/>
      <c r="AH94" s="1226"/>
      <c r="AI94" s="1226"/>
      <c r="AJ94" s="1226"/>
      <c r="AK94" s="1226"/>
    </row>
    <row r="95" spans="1:37">
      <c r="A95" s="2"/>
      <c r="B95" s="1101"/>
      <c r="C95" s="1"/>
      <c r="D95" s="2"/>
      <c r="E95" s="2"/>
      <c r="F95" s="1101"/>
      <c r="G95" s="1226"/>
      <c r="H95" s="1226"/>
      <c r="I95" s="1226"/>
      <c r="J95" s="1226"/>
      <c r="K95" s="1226"/>
      <c r="L95" s="1226"/>
      <c r="M95" s="1226"/>
      <c r="N95" s="1226"/>
      <c r="O95" s="1226"/>
      <c r="P95" s="1226"/>
      <c r="Q95" s="1226"/>
      <c r="R95" s="1226"/>
      <c r="S95" s="1226"/>
      <c r="T95" s="1226"/>
      <c r="U95" s="1226"/>
      <c r="V95" s="1226"/>
      <c r="W95" s="1226"/>
      <c r="X95" s="1226"/>
      <c r="Y95" s="1226"/>
      <c r="Z95" s="1226"/>
      <c r="AA95" s="1226"/>
      <c r="AB95" s="1226"/>
      <c r="AC95" s="1226"/>
      <c r="AD95" s="1226"/>
      <c r="AE95" s="1226"/>
      <c r="AF95" s="1226"/>
      <c r="AG95" s="1226"/>
      <c r="AH95" s="1226"/>
      <c r="AI95" s="1226"/>
      <c r="AJ95" s="1226"/>
      <c r="AK95" s="1226"/>
    </row>
    <row r="96" spans="1:37">
      <c r="A96" s="2"/>
      <c r="B96" s="1101"/>
      <c r="C96" s="1"/>
      <c r="D96" s="2"/>
      <c r="E96" s="2" t="s">
        <v>65</v>
      </c>
      <c r="F96" s="118" t="s">
        <v>66</v>
      </c>
      <c r="G96" s="118"/>
      <c r="H96" s="1101"/>
      <c r="I96" s="1101"/>
      <c r="J96" s="1101"/>
      <c r="K96" s="1101"/>
      <c r="L96" s="2"/>
      <c r="M96" s="2"/>
      <c r="N96" s="1101"/>
      <c r="O96" s="1101"/>
      <c r="P96" s="2"/>
      <c r="Q96" s="2"/>
      <c r="R96" s="2"/>
      <c r="S96" s="2"/>
      <c r="T96" s="2"/>
      <c r="U96" s="2"/>
      <c r="V96" s="2"/>
      <c r="W96" s="2"/>
      <c r="X96" s="2"/>
      <c r="Y96" s="2"/>
      <c r="Z96" s="2"/>
      <c r="AA96" s="2"/>
      <c r="AB96" s="2"/>
      <c r="AC96" s="1101"/>
      <c r="AD96" s="1101"/>
      <c r="AE96" s="1101"/>
      <c r="AF96" s="1101"/>
      <c r="AG96" s="1101"/>
      <c r="AH96" s="1101"/>
      <c r="AI96" s="1101"/>
      <c r="AJ96" s="1101"/>
      <c r="AK96" s="1101"/>
    </row>
    <row r="97" spans="1:38">
      <c r="A97" s="2"/>
      <c r="B97" s="1101"/>
      <c r="C97" s="1"/>
      <c r="D97" s="2"/>
      <c r="E97" s="2"/>
      <c r="F97" s="1101"/>
      <c r="G97" s="1226" t="s">
        <v>67</v>
      </c>
      <c r="H97" s="1226"/>
      <c r="I97" s="1226"/>
      <c r="J97" s="1226"/>
      <c r="K97" s="1226"/>
      <c r="L97" s="1226"/>
      <c r="M97" s="1226"/>
      <c r="N97" s="1226"/>
      <c r="O97" s="1226"/>
      <c r="P97" s="1226"/>
      <c r="Q97" s="1226"/>
      <c r="R97" s="1226"/>
      <c r="S97" s="1226"/>
      <c r="T97" s="1226"/>
      <c r="U97" s="1226"/>
      <c r="V97" s="1226"/>
      <c r="W97" s="1226"/>
      <c r="X97" s="1226"/>
      <c r="Y97" s="1226"/>
      <c r="Z97" s="1226"/>
      <c r="AA97" s="1226"/>
      <c r="AB97" s="1226"/>
      <c r="AC97" s="1226"/>
      <c r="AD97" s="1226"/>
      <c r="AE97" s="1226"/>
      <c r="AF97" s="1226"/>
      <c r="AG97" s="1226"/>
      <c r="AH97" s="1226"/>
      <c r="AI97" s="1226"/>
      <c r="AJ97" s="1226"/>
      <c r="AK97" s="1226"/>
      <c r="AL97" s="1101"/>
    </row>
    <row r="98" spans="1:38">
      <c r="A98" s="2"/>
      <c r="B98" s="1101"/>
      <c r="C98" s="1"/>
      <c r="D98" s="2"/>
      <c r="E98" s="2"/>
      <c r="F98" s="1101"/>
      <c r="G98" s="1226"/>
      <c r="H98" s="1226"/>
      <c r="I98" s="1226"/>
      <c r="J98" s="1226"/>
      <c r="K98" s="1226"/>
      <c r="L98" s="1226"/>
      <c r="M98" s="1226"/>
      <c r="N98" s="1226"/>
      <c r="O98" s="1226"/>
      <c r="P98" s="1226"/>
      <c r="Q98" s="1226"/>
      <c r="R98" s="1226"/>
      <c r="S98" s="1226"/>
      <c r="T98" s="1226"/>
      <c r="U98" s="1226"/>
      <c r="V98" s="1226"/>
      <c r="W98" s="1226"/>
      <c r="X98" s="1226"/>
      <c r="Y98" s="1226"/>
      <c r="Z98" s="1226"/>
      <c r="AA98" s="1226"/>
      <c r="AB98" s="1226"/>
      <c r="AC98" s="1226"/>
      <c r="AD98" s="1226"/>
      <c r="AE98" s="1226"/>
      <c r="AF98" s="1226"/>
      <c r="AG98" s="1226"/>
      <c r="AH98" s="1226"/>
      <c r="AI98" s="1226"/>
      <c r="AJ98" s="1226"/>
      <c r="AK98" s="1226"/>
      <c r="AL98" s="1101"/>
    </row>
    <row r="99" spans="1:38">
      <c r="A99" s="2"/>
      <c r="B99" s="1101"/>
      <c r="C99" s="1"/>
      <c r="D99" s="2"/>
      <c r="E99" s="2"/>
      <c r="F99" s="1101"/>
      <c r="G99" s="1226"/>
      <c r="H99" s="1226"/>
      <c r="I99" s="1226"/>
      <c r="J99" s="1226"/>
      <c r="K99" s="1226"/>
      <c r="L99" s="1226"/>
      <c r="M99" s="1226"/>
      <c r="N99" s="1226"/>
      <c r="O99" s="1226"/>
      <c r="P99" s="1226"/>
      <c r="Q99" s="1226"/>
      <c r="R99" s="1226"/>
      <c r="S99" s="1226"/>
      <c r="T99" s="1226"/>
      <c r="U99" s="1226"/>
      <c r="V99" s="1226"/>
      <c r="W99" s="1226"/>
      <c r="X99" s="1226"/>
      <c r="Y99" s="1226"/>
      <c r="Z99" s="1226"/>
      <c r="AA99" s="1226"/>
      <c r="AB99" s="1226"/>
      <c r="AC99" s="1226"/>
      <c r="AD99" s="1226"/>
      <c r="AE99" s="1226"/>
      <c r="AF99" s="1226"/>
      <c r="AG99" s="1226"/>
      <c r="AH99" s="1226"/>
      <c r="AI99" s="1226"/>
      <c r="AJ99" s="1226"/>
      <c r="AK99" s="1226"/>
      <c r="AL99" s="1101"/>
    </row>
    <row r="100" spans="1:38">
      <c r="A100" s="2"/>
      <c r="B100" s="1101"/>
      <c r="C100" s="1101"/>
      <c r="D100" s="58"/>
      <c r="E100" s="1230" t="s">
        <v>68</v>
      </c>
      <c r="F100" s="1230"/>
      <c r="G100" s="1230"/>
      <c r="H100" s="1230"/>
      <c r="I100" s="1230"/>
      <c r="J100" s="1230"/>
      <c r="K100" s="1230"/>
      <c r="L100" s="1230"/>
      <c r="M100" s="1230"/>
      <c r="N100" s="1230"/>
      <c r="O100" s="1230"/>
      <c r="P100" s="1230"/>
      <c r="Q100" s="1230"/>
      <c r="R100" s="1230"/>
      <c r="S100" s="1230"/>
      <c r="T100" s="1230"/>
      <c r="U100" s="1230"/>
      <c r="V100" s="1230"/>
      <c r="W100" s="1230"/>
      <c r="X100" s="1230"/>
      <c r="Y100" s="1230"/>
      <c r="Z100" s="1230"/>
      <c r="AA100" s="1230"/>
      <c r="AB100" s="1230"/>
      <c r="AC100" s="1230"/>
      <c r="AD100" s="1230"/>
      <c r="AE100" s="1230"/>
      <c r="AF100" s="1230"/>
      <c r="AG100" s="1230"/>
      <c r="AH100" s="1230"/>
      <c r="AI100" s="1230"/>
      <c r="AJ100" s="1230"/>
      <c r="AK100" s="1230"/>
      <c r="AL100" s="1101"/>
    </row>
    <row r="101" spans="1:38">
      <c r="A101" s="2"/>
      <c r="B101" s="1101"/>
      <c r="C101" s="1101"/>
      <c r="D101" s="58"/>
      <c r="E101" s="1230"/>
      <c r="F101" s="1230"/>
      <c r="G101" s="1230"/>
      <c r="H101" s="1230"/>
      <c r="I101" s="1230"/>
      <c r="J101" s="1230"/>
      <c r="K101" s="1230"/>
      <c r="L101" s="1230"/>
      <c r="M101" s="1230"/>
      <c r="N101" s="1230"/>
      <c r="O101" s="1230"/>
      <c r="P101" s="1230"/>
      <c r="Q101" s="1230"/>
      <c r="R101" s="1230"/>
      <c r="S101" s="1230"/>
      <c r="T101" s="1230"/>
      <c r="U101" s="1230"/>
      <c r="V101" s="1230"/>
      <c r="W101" s="1230"/>
      <c r="X101" s="1230"/>
      <c r="Y101" s="1230"/>
      <c r="Z101" s="1230"/>
      <c r="AA101" s="1230"/>
      <c r="AB101" s="1230"/>
      <c r="AC101" s="1230"/>
      <c r="AD101" s="1230"/>
      <c r="AE101" s="1230"/>
      <c r="AF101" s="1230"/>
      <c r="AG101" s="1230"/>
      <c r="AH101" s="1230"/>
      <c r="AI101" s="1230"/>
      <c r="AJ101" s="1230"/>
      <c r="AK101" s="1230"/>
      <c r="AL101" s="1101"/>
    </row>
    <row r="102" spans="1:38">
      <c r="A102" s="2"/>
      <c r="B102" s="75"/>
      <c r="C102" s="58"/>
      <c r="D102" s="58"/>
      <c r="E102" s="75"/>
      <c r="F102" s="58"/>
      <c r="G102" s="58"/>
      <c r="H102" s="58"/>
      <c r="I102" s="1"/>
      <c r="J102" s="1"/>
      <c r="K102" s="1"/>
      <c r="L102" s="1"/>
      <c r="M102" s="1"/>
      <c r="N102" s="1"/>
      <c r="O102" s="1101"/>
      <c r="P102" s="2"/>
      <c r="Q102" s="2"/>
      <c r="R102" s="2"/>
      <c r="S102" s="2"/>
      <c r="T102" s="2"/>
      <c r="U102" s="2"/>
      <c r="V102" s="2"/>
      <c r="W102" s="2"/>
      <c r="X102" s="2"/>
      <c r="Y102" s="2"/>
      <c r="Z102" s="2"/>
      <c r="AA102" s="2"/>
      <c r="AB102" s="2"/>
      <c r="AC102" s="1101"/>
      <c r="AD102" s="1101"/>
      <c r="AE102" s="1101"/>
      <c r="AF102" s="1101"/>
      <c r="AG102" s="1101"/>
      <c r="AH102" s="1101"/>
      <c r="AI102" s="1101"/>
      <c r="AJ102" s="1101"/>
      <c r="AK102" s="1101"/>
      <c r="AL102" s="1101"/>
    </row>
    <row r="103" spans="1:38">
      <c r="A103" s="1108"/>
      <c r="B103" s="10" t="s">
        <v>69</v>
      </c>
      <c r="C103" s="10" t="s">
        <v>43</v>
      </c>
      <c r="D103" s="10"/>
      <c r="E103" s="10"/>
      <c r="F103" s="10"/>
      <c r="G103" s="10"/>
      <c r="H103" s="10"/>
      <c r="I103" s="10"/>
      <c r="J103" s="10"/>
      <c r="K103" s="10"/>
      <c r="L103" s="1108"/>
      <c r="M103" s="1108"/>
      <c r="N103" s="1108"/>
      <c r="O103" s="1108"/>
      <c r="P103" s="1108"/>
      <c r="Q103" s="1108"/>
      <c r="R103" s="1108"/>
      <c r="S103" s="1108"/>
      <c r="T103" s="1108"/>
      <c r="U103" s="1108"/>
      <c r="V103" s="1108"/>
      <c r="W103" s="1108"/>
      <c r="X103" s="1108"/>
      <c r="Y103" s="1108"/>
      <c r="Z103" s="1108"/>
      <c r="AA103" s="1108"/>
      <c r="AB103" s="1108"/>
      <c r="AC103" s="1108"/>
      <c r="AD103" s="1108"/>
      <c r="AE103" s="1108"/>
      <c r="AF103" s="1108"/>
      <c r="AG103" s="1108"/>
      <c r="AH103" s="1108"/>
      <c r="AI103" s="1108"/>
      <c r="AJ103" s="1108"/>
      <c r="AK103" s="1108"/>
      <c r="AL103" s="1108"/>
    </row>
    <row r="104" spans="1:38">
      <c r="A104" s="1101"/>
      <c r="B104" s="1"/>
      <c r="C104" s="1"/>
      <c r="D104" s="1"/>
      <c r="E104" s="1"/>
      <c r="F104" s="1"/>
      <c r="G104" s="1"/>
      <c r="H104" s="1"/>
      <c r="I104" s="1"/>
      <c r="J104" s="1"/>
      <c r="K104" s="1"/>
      <c r="L104" s="1101"/>
      <c r="M104" s="1101"/>
      <c r="N104" s="1101"/>
      <c r="O104" s="1101"/>
      <c r="P104" s="1101"/>
      <c r="Q104" s="1101"/>
      <c r="R104" s="1101"/>
      <c r="S104" s="1101"/>
      <c r="T104" s="1101"/>
      <c r="U104" s="1101"/>
      <c r="V104" s="1101"/>
      <c r="W104" s="1101"/>
      <c r="X104" s="1101"/>
      <c r="Y104" s="1101"/>
      <c r="Z104" s="1101"/>
      <c r="AA104" s="1101"/>
      <c r="AB104" s="1101"/>
      <c r="AC104" s="1101"/>
      <c r="AD104" s="1101"/>
      <c r="AE104" s="1101"/>
      <c r="AF104" s="1101"/>
      <c r="AG104" s="1101"/>
      <c r="AH104" s="1101"/>
      <c r="AI104" s="1101"/>
      <c r="AJ104" s="1101"/>
      <c r="AK104" s="1101"/>
      <c r="AL104" s="1101"/>
    </row>
    <row r="105" spans="1:38">
      <c r="A105" s="1101"/>
      <c r="B105" s="1"/>
      <c r="C105" s="1" t="s">
        <v>70</v>
      </c>
      <c r="D105" s="1101"/>
      <c r="E105" s="1"/>
      <c r="F105" s="1"/>
      <c r="G105" s="1" t="s">
        <v>71</v>
      </c>
      <c r="H105" s="1"/>
      <c r="I105" s="1"/>
      <c r="J105" s="1101"/>
      <c r="K105" s="1"/>
      <c r="L105" s="1101"/>
      <c r="M105" s="1101"/>
      <c r="N105" s="1101"/>
      <c r="O105" s="1101"/>
      <c r="P105" s="1101"/>
      <c r="Q105" s="1101"/>
      <c r="R105" s="1101"/>
      <c r="S105" s="1101"/>
      <c r="T105" s="1101"/>
      <c r="U105" s="1101"/>
      <c r="V105" s="1101"/>
      <c r="W105" s="1101"/>
      <c r="X105" s="1101"/>
      <c r="Y105" s="1101"/>
      <c r="Z105" s="1101"/>
      <c r="AA105" s="1101"/>
      <c r="AB105" s="1101"/>
      <c r="AC105" s="1101"/>
      <c r="AD105" s="1101"/>
      <c r="AE105" s="1101"/>
      <c r="AF105" s="1101"/>
      <c r="AG105" s="1101"/>
      <c r="AH105" s="1101"/>
      <c r="AI105" s="1101"/>
      <c r="AJ105" s="1101"/>
      <c r="AK105" s="1101"/>
      <c r="AL105" s="1101"/>
    </row>
    <row r="106" spans="1:38">
      <c r="A106" s="1101"/>
      <c r="B106" s="1"/>
      <c r="C106" s="1"/>
      <c r="D106" s="1" t="s">
        <v>3</v>
      </c>
      <c r="E106" s="1" t="s">
        <v>72</v>
      </c>
      <c r="F106" s="1"/>
      <c r="G106" s="1"/>
      <c r="H106" s="1"/>
      <c r="I106" s="1"/>
      <c r="J106" s="1"/>
      <c r="K106" s="1"/>
      <c r="L106" s="1"/>
      <c r="M106" s="1"/>
      <c r="N106" s="1101"/>
      <c r="O106" s="1101"/>
      <c r="P106" s="1101"/>
      <c r="Q106" s="1101"/>
      <c r="R106" s="1101"/>
      <c r="S106" s="1101"/>
      <c r="T106" s="1101"/>
      <c r="U106" s="1101"/>
      <c r="V106" s="1101"/>
      <c r="W106" s="1101"/>
      <c r="X106" s="1101"/>
      <c r="Y106" s="1101"/>
      <c r="Z106" s="1101"/>
      <c r="AA106" s="1101"/>
      <c r="AB106" s="1101"/>
      <c r="AC106" s="1101"/>
      <c r="AD106" s="1101"/>
      <c r="AE106" s="1101"/>
      <c r="AF106" s="1101"/>
      <c r="AG106" s="1101"/>
      <c r="AH106" s="1101"/>
      <c r="AI106" s="1101"/>
      <c r="AJ106" s="1101"/>
      <c r="AK106" s="1101"/>
      <c r="AL106" s="1101"/>
    </row>
    <row r="107" spans="1:38">
      <c r="A107" s="1101"/>
      <c r="B107" s="1"/>
      <c r="C107" s="1"/>
      <c r="D107" s="1101"/>
      <c r="E107" s="2" t="s">
        <v>17</v>
      </c>
      <c r="F107" s="57" t="s">
        <v>73</v>
      </c>
      <c r="G107" s="1"/>
      <c r="H107" s="1"/>
      <c r="I107" s="1"/>
      <c r="J107" s="1"/>
      <c r="K107" s="1"/>
      <c r="L107" s="1101"/>
      <c r="M107" s="1101"/>
      <c r="N107" s="1101"/>
      <c r="O107" s="1101"/>
      <c r="P107" s="1101"/>
      <c r="Q107" s="1101"/>
      <c r="R107" s="1101"/>
      <c r="S107" s="1101"/>
      <c r="T107" s="1101"/>
      <c r="U107" s="1101"/>
      <c r="V107" s="1101"/>
      <c r="W107" s="1101"/>
      <c r="X107" s="1101"/>
      <c r="Y107" s="1101"/>
      <c r="Z107" s="1101"/>
      <c r="AA107" s="1101"/>
      <c r="AB107" s="1101"/>
      <c r="AC107" s="1101"/>
      <c r="AD107" s="1101"/>
      <c r="AE107" s="1101"/>
      <c r="AF107" s="1101"/>
      <c r="AG107" s="1101"/>
      <c r="AH107" s="1101"/>
      <c r="AI107" s="1101"/>
      <c r="AJ107" s="1101"/>
      <c r="AK107" s="1101"/>
      <c r="AL107" s="1101"/>
    </row>
    <row r="108" spans="1:38">
      <c r="A108" s="1101"/>
      <c r="B108" s="1101"/>
      <c r="C108" s="1101"/>
      <c r="D108" s="1101"/>
      <c r="E108" s="2"/>
      <c r="F108" s="1101" t="s">
        <v>74</v>
      </c>
      <c r="G108" s="1101"/>
      <c r="H108" s="1101"/>
      <c r="I108" s="1101"/>
      <c r="J108" s="1101"/>
      <c r="K108" s="1101"/>
      <c r="L108" s="1101"/>
      <c r="M108" s="1101"/>
      <c r="N108" s="1101"/>
      <c r="O108" s="1101"/>
      <c r="P108" s="1101"/>
      <c r="Q108" s="1101"/>
      <c r="R108" s="1101"/>
      <c r="S108" s="1101"/>
      <c r="T108" s="1101"/>
      <c r="U108" s="1101"/>
      <c r="V108" s="1101"/>
      <c r="W108" s="1101"/>
      <c r="X108" s="1101"/>
      <c r="Y108" s="1101"/>
      <c r="Z108" s="1101"/>
      <c r="AA108" s="1101"/>
      <c r="AB108" s="1101"/>
      <c r="AC108" s="1101"/>
      <c r="AD108" s="1101"/>
      <c r="AE108" s="1101"/>
      <c r="AF108" s="1101"/>
      <c r="AG108" s="1101"/>
      <c r="AH108" s="1101"/>
      <c r="AI108" s="1101"/>
      <c r="AJ108" s="1101"/>
      <c r="AK108" s="1101"/>
      <c r="AL108" s="1101"/>
    </row>
    <row r="109" spans="1:38">
      <c r="A109" s="1101"/>
      <c r="B109" s="1101"/>
      <c r="C109" s="1101"/>
      <c r="D109" s="1101"/>
      <c r="E109" s="2"/>
      <c r="F109" s="1101" t="s">
        <v>75</v>
      </c>
      <c r="G109" s="1101"/>
      <c r="H109" s="1101"/>
      <c r="I109" s="1101"/>
      <c r="J109" s="1101"/>
      <c r="K109" s="1101"/>
      <c r="L109" s="1101"/>
      <c r="M109" s="1101"/>
      <c r="N109" s="1101"/>
      <c r="O109" s="1101"/>
      <c r="P109" s="1101"/>
      <c r="Q109" s="1101"/>
      <c r="R109" s="1101"/>
      <c r="S109" s="1101"/>
      <c r="T109" s="1101"/>
      <c r="U109" s="1101"/>
      <c r="V109" s="1101"/>
      <c r="W109" s="1101"/>
      <c r="X109" s="1101"/>
      <c r="Y109" s="1101"/>
      <c r="Z109" s="1101"/>
      <c r="AA109" s="1101"/>
      <c r="AB109" s="1101"/>
      <c r="AC109" s="1101"/>
      <c r="AD109" s="1101"/>
      <c r="AE109" s="1101"/>
      <c r="AF109" s="1101"/>
      <c r="AG109" s="1101"/>
      <c r="AH109" s="1101"/>
      <c r="AI109" s="1101"/>
      <c r="AJ109" s="1101"/>
      <c r="AK109" s="1101"/>
      <c r="AL109" s="1101"/>
    </row>
    <row r="110" spans="1:38">
      <c r="A110" s="1101"/>
      <c r="B110" s="1101"/>
      <c r="C110" s="1101"/>
      <c r="D110" s="1101"/>
      <c r="E110" s="2"/>
      <c r="F110" s="1101"/>
      <c r="G110" s="1101"/>
      <c r="H110" s="1101"/>
      <c r="I110" s="1101"/>
      <c r="J110" s="1101"/>
      <c r="K110" s="1101"/>
      <c r="L110" s="1101"/>
      <c r="M110" s="1101"/>
      <c r="N110" s="1101"/>
      <c r="O110" s="1101"/>
      <c r="P110" s="1101"/>
      <c r="Q110" s="1101"/>
      <c r="R110" s="1101"/>
      <c r="S110" s="1101"/>
      <c r="T110" s="1101"/>
      <c r="U110" s="1101"/>
      <c r="V110" s="1101"/>
      <c r="W110" s="1101"/>
      <c r="X110" s="1101"/>
      <c r="Y110" s="1101"/>
      <c r="Z110" s="1101"/>
      <c r="AA110" s="1101"/>
      <c r="AB110" s="1101"/>
      <c r="AC110" s="1101"/>
      <c r="AD110" s="1101"/>
      <c r="AE110" s="1101"/>
      <c r="AF110" s="1101"/>
      <c r="AG110" s="1101"/>
      <c r="AH110" s="1101"/>
      <c r="AI110" s="1101"/>
      <c r="AJ110" s="1101"/>
      <c r="AK110" s="1101"/>
      <c r="AL110" s="1101"/>
    </row>
    <row r="111" spans="1:38">
      <c r="A111" s="1101"/>
      <c r="B111" s="1101"/>
      <c r="C111" s="1101"/>
      <c r="D111" s="1101"/>
      <c r="E111" s="2" t="s">
        <v>30</v>
      </c>
      <c r="F111" s="57" t="s">
        <v>76</v>
      </c>
      <c r="G111" s="1"/>
      <c r="H111" s="1"/>
      <c r="I111" s="1"/>
      <c r="J111" s="1"/>
      <c r="K111" s="1101"/>
      <c r="L111" s="1101"/>
      <c r="M111" s="1101"/>
      <c r="N111" s="1101"/>
      <c r="O111" s="1101"/>
      <c r="P111" s="1101"/>
      <c r="Q111" s="1101"/>
      <c r="R111" s="1101"/>
      <c r="S111" s="1101"/>
      <c r="T111" s="1101"/>
      <c r="U111" s="1101"/>
      <c r="V111" s="1101"/>
      <c r="W111" s="1101"/>
      <c r="X111" s="1101"/>
      <c r="Y111" s="1101"/>
      <c r="Z111" s="1101"/>
      <c r="AA111" s="1101"/>
      <c r="AB111" s="1101"/>
      <c r="AC111" s="1101"/>
      <c r="AD111" s="1101"/>
      <c r="AE111" s="1101"/>
      <c r="AF111" s="1101"/>
      <c r="AG111" s="1101"/>
      <c r="AH111" s="1101"/>
      <c r="AI111" s="1101"/>
      <c r="AJ111" s="1101"/>
      <c r="AK111" s="1101"/>
      <c r="AL111" s="1101"/>
    </row>
    <row r="112" spans="1:38">
      <c r="A112" s="1101"/>
      <c r="B112" s="1101"/>
      <c r="C112" s="1101"/>
      <c r="D112" s="1101"/>
      <c r="E112" s="2"/>
      <c r="F112" s="1101" t="s">
        <v>77</v>
      </c>
      <c r="G112" s="1101"/>
      <c r="H112" s="1101"/>
      <c r="I112" s="1101"/>
      <c r="J112" s="1101"/>
      <c r="K112" s="1101"/>
      <c r="L112" s="1101"/>
      <c r="M112" s="1101"/>
      <c r="N112" s="1101"/>
      <c r="O112" s="1101"/>
      <c r="P112" s="1101"/>
      <c r="Q112" s="1101"/>
      <c r="R112" s="1101"/>
      <c r="S112" s="1101"/>
      <c r="T112" s="1101"/>
      <c r="U112" s="1101"/>
      <c r="V112" s="1101"/>
      <c r="W112" s="1101"/>
      <c r="X112" s="1101"/>
      <c r="Y112" s="1101"/>
      <c r="Z112" s="1101"/>
      <c r="AA112" s="1101"/>
      <c r="AB112" s="1101"/>
      <c r="AC112" s="1101"/>
      <c r="AD112" s="1101"/>
      <c r="AE112" s="1101"/>
      <c r="AF112" s="1101"/>
      <c r="AG112" s="1101"/>
      <c r="AH112" s="1101"/>
      <c r="AI112" s="1101"/>
      <c r="AJ112" s="1101"/>
      <c r="AK112" s="1101"/>
      <c r="AL112" s="1101"/>
    </row>
    <row r="113" spans="2:16">
      <c r="B113" s="1101"/>
      <c r="C113" s="1101"/>
      <c r="D113" s="1101"/>
      <c r="E113" s="2"/>
      <c r="F113" s="1101"/>
      <c r="G113" s="1101"/>
      <c r="H113" s="1101"/>
      <c r="I113" s="1101"/>
      <c r="J113" s="1101"/>
      <c r="K113" s="1101"/>
      <c r="L113" s="1101"/>
      <c r="M113" s="1101"/>
      <c r="N113" s="1101"/>
      <c r="O113" s="1101"/>
      <c r="P113" s="1101"/>
    </row>
    <row r="114" spans="2:16">
      <c r="B114" s="1101"/>
      <c r="C114" s="1101"/>
      <c r="D114" s="1101"/>
      <c r="E114" s="2" t="s">
        <v>38</v>
      </c>
      <c r="F114" s="57" t="s">
        <v>78</v>
      </c>
      <c r="G114" s="1"/>
      <c r="H114" s="1"/>
      <c r="I114" s="1"/>
      <c r="J114" s="1"/>
      <c r="K114" s="1"/>
      <c r="L114" s="1"/>
      <c r="M114" s="1"/>
      <c r="N114" s="1"/>
      <c r="O114" s="1"/>
      <c r="P114" s="1"/>
    </row>
    <row r="115" spans="2:16">
      <c r="B115" s="1101"/>
      <c r="C115" s="1101"/>
      <c r="D115" s="1101"/>
      <c r="E115" s="2"/>
      <c r="F115" s="2" t="s">
        <v>79</v>
      </c>
      <c r="G115" s="1101"/>
      <c r="H115" s="1101"/>
      <c r="I115" s="1101"/>
      <c r="J115" s="1101"/>
      <c r="K115" s="1101"/>
      <c r="L115" s="1101"/>
      <c r="M115" s="1101"/>
      <c r="N115" s="1101"/>
      <c r="O115" s="1101"/>
      <c r="P115" s="1101"/>
    </row>
    <row r="116" spans="2:16" ht="12.75" customHeight="1">
      <c r="B116" s="1101"/>
      <c r="C116" s="1101"/>
      <c r="D116" s="1101"/>
      <c r="E116" s="1101"/>
      <c r="F116" s="2" t="s">
        <v>80</v>
      </c>
      <c r="G116" s="1101"/>
      <c r="H116" s="1101"/>
      <c r="I116" s="1101"/>
      <c r="J116" s="1101"/>
      <c r="K116" s="1101"/>
      <c r="L116" s="1101"/>
      <c r="M116" s="1101"/>
      <c r="N116" s="1101"/>
      <c r="O116" s="1101"/>
      <c r="P116" s="1101"/>
    </row>
    <row r="117" spans="2:16">
      <c r="B117" s="1101"/>
      <c r="C117" s="1101"/>
      <c r="D117" s="1101"/>
      <c r="E117" s="1101"/>
      <c r="F117" s="1101"/>
      <c r="G117" s="1101"/>
      <c r="H117" s="1101"/>
      <c r="I117" s="1101"/>
      <c r="J117" s="1101"/>
      <c r="K117" s="1101"/>
      <c r="L117" s="1101"/>
      <c r="M117" s="1101"/>
      <c r="N117" s="1101"/>
      <c r="O117" s="1101"/>
      <c r="P117" s="1101"/>
    </row>
    <row r="118" spans="2:16">
      <c r="B118" s="1101"/>
      <c r="C118" s="1101"/>
      <c r="D118" s="1101"/>
      <c r="E118" s="1101" t="s">
        <v>81</v>
      </c>
      <c r="F118" s="57" t="s">
        <v>82</v>
      </c>
      <c r="G118" s="1101"/>
      <c r="H118" s="1101"/>
      <c r="I118" s="1101"/>
      <c r="J118" s="1101"/>
      <c r="K118" s="1101"/>
      <c r="L118" s="1101"/>
      <c r="M118" s="1101"/>
      <c r="N118" s="1101"/>
      <c r="O118" s="1101"/>
      <c r="P118" s="1101"/>
    </row>
    <row r="119" spans="2:16">
      <c r="B119" s="1101"/>
      <c r="C119" s="1101"/>
      <c r="D119" s="1101"/>
      <c r="E119" s="1101"/>
      <c r="F119" s="2" t="s">
        <v>83</v>
      </c>
      <c r="G119" s="2"/>
      <c r="H119" s="1101"/>
      <c r="I119" s="1101"/>
      <c r="J119" s="1101"/>
      <c r="K119" s="1101"/>
      <c r="L119" s="1101"/>
      <c r="M119" s="1101"/>
      <c r="N119" s="1101"/>
      <c r="O119" s="1101"/>
      <c r="P119" s="1101"/>
    </row>
    <row r="120" spans="2:16">
      <c r="B120" s="1101"/>
      <c r="C120" s="1101"/>
      <c r="D120" s="1101"/>
      <c r="E120" s="1101"/>
      <c r="F120" s="58" t="s">
        <v>84</v>
      </c>
      <c r="G120" s="58"/>
      <c r="H120" s="1101"/>
      <c r="I120" s="1101"/>
      <c r="J120" s="1101"/>
      <c r="K120" s="1101"/>
      <c r="L120" s="1101"/>
      <c r="M120" s="1101"/>
      <c r="N120" s="1101"/>
      <c r="O120" s="1101"/>
      <c r="P120" s="1101"/>
    </row>
    <row r="121" spans="2:16">
      <c r="B121" s="1101"/>
      <c r="C121" s="1101"/>
      <c r="D121" s="1101"/>
      <c r="E121" s="1101"/>
      <c r="F121" s="1101"/>
      <c r="G121" s="58"/>
      <c r="H121" s="1101"/>
      <c r="I121" s="1101"/>
      <c r="J121" s="1101"/>
      <c r="K121" s="1101"/>
      <c r="L121" s="1101"/>
      <c r="M121" s="1101"/>
      <c r="N121" s="1101"/>
      <c r="O121" s="1101"/>
      <c r="P121" s="1101"/>
    </row>
    <row r="122" spans="2:16">
      <c r="B122" s="1101"/>
      <c r="C122" s="1101"/>
      <c r="D122" s="1101"/>
      <c r="E122" s="2" t="s">
        <v>85</v>
      </c>
      <c r="F122" s="57" t="s">
        <v>86</v>
      </c>
      <c r="G122" s="1101"/>
      <c r="H122" s="1101"/>
      <c r="I122" s="1101"/>
      <c r="J122" s="1101"/>
      <c r="K122" s="1101"/>
      <c r="L122" s="1101"/>
      <c r="M122" s="1101"/>
      <c r="N122" s="1101"/>
      <c r="O122" s="1101"/>
      <c r="P122" s="1101"/>
    </row>
    <row r="123" spans="2:16">
      <c r="B123" s="1101"/>
      <c r="C123" s="1101"/>
      <c r="D123" s="1101"/>
      <c r="E123" s="2"/>
      <c r="F123" s="2" t="s">
        <v>87</v>
      </c>
      <c r="G123" s="1101"/>
      <c r="H123" s="1101"/>
      <c r="I123" s="1101"/>
      <c r="J123" s="1101"/>
      <c r="K123" s="1101"/>
      <c r="L123" s="1101"/>
      <c r="M123" s="1101"/>
      <c r="N123" s="1101"/>
      <c r="O123" s="1101"/>
      <c r="P123" s="1101"/>
    </row>
    <row r="124" spans="2:16">
      <c r="B124" s="1"/>
      <c r="C124" s="1"/>
      <c r="D124" s="1101"/>
      <c r="E124" s="1101"/>
      <c r="F124" s="1"/>
      <c r="G124" s="1101"/>
      <c r="H124" s="1101"/>
      <c r="I124" s="1101"/>
      <c r="J124" s="1101"/>
      <c r="K124" s="1101"/>
      <c r="L124" s="1101"/>
      <c r="M124" s="1101"/>
      <c r="N124" s="1101"/>
      <c r="O124" s="1101"/>
      <c r="P124" s="1101"/>
    </row>
    <row r="125" spans="2:16">
      <c r="B125" s="1"/>
      <c r="C125" s="1" t="s">
        <v>88</v>
      </c>
      <c r="D125" s="1101"/>
      <c r="E125" s="1101"/>
      <c r="F125" s="1101"/>
      <c r="G125" s="1" t="s">
        <v>89</v>
      </c>
      <c r="H125" s="1101"/>
      <c r="I125" s="1101"/>
      <c r="J125" s="1101"/>
      <c r="K125" s="1101"/>
      <c r="L125" s="1101"/>
      <c r="M125" s="1101"/>
      <c r="N125" s="1101"/>
      <c r="O125" s="1101"/>
      <c r="P125" s="1101"/>
    </row>
    <row r="126" spans="2:16">
      <c r="B126" s="1"/>
      <c r="C126" s="1"/>
      <c r="D126" s="1" t="s">
        <v>3</v>
      </c>
      <c r="E126" s="1" t="s">
        <v>90</v>
      </c>
      <c r="F126" s="1"/>
      <c r="G126" s="1"/>
      <c r="H126" s="1"/>
      <c r="I126" s="1"/>
      <c r="J126" s="1"/>
      <c r="K126" s="1101"/>
      <c r="L126" s="1101"/>
      <c r="M126" s="1101"/>
      <c r="N126" s="1101"/>
      <c r="O126" s="1101"/>
      <c r="P126" s="1101"/>
    </row>
    <row r="127" spans="2:16">
      <c r="B127" s="1"/>
      <c r="C127" s="1"/>
      <c r="D127" s="1101"/>
      <c r="E127" s="2" t="s">
        <v>91</v>
      </c>
      <c r="F127" s="2"/>
      <c r="G127" s="1101"/>
      <c r="H127" s="1101"/>
      <c r="I127" s="1101"/>
      <c r="J127" s="1101"/>
      <c r="K127" s="1101"/>
      <c r="L127" s="1101"/>
      <c r="M127" s="1101"/>
      <c r="N127" s="1101"/>
      <c r="O127" s="1101"/>
      <c r="P127" s="1101"/>
    </row>
    <row r="128" spans="2:16">
      <c r="B128" s="1101"/>
      <c r="C128" s="1101"/>
      <c r="D128" s="1101"/>
      <c r="E128" s="1101"/>
      <c r="F128" s="1101"/>
      <c r="G128" s="1101"/>
      <c r="H128" s="1101"/>
      <c r="I128" s="1101"/>
      <c r="J128" s="1101"/>
      <c r="K128" s="1101"/>
      <c r="L128" s="1101"/>
      <c r="M128" s="1101"/>
      <c r="N128" s="1101"/>
      <c r="O128" s="1101"/>
      <c r="P128" s="1101"/>
    </row>
    <row r="129" spans="4:37">
      <c r="D129" s="1" t="s">
        <v>15</v>
      </c>
      <c r="E129" s="1" t="s">
        <v>92</v>
      </c>
      <c r="F129" s="1101"/>
      <c r="G129" s="1101"/>
      <c r="H129" s="1101"/>
      <c r="I129" s="1101"/>
      <c r="J129" s="1101"/>
      <c r="K129" s="1101"/>
      <c r="L129" s="1101"/>
      <c r="M129" s="1101"/>
      <c r="N129" s="1101"/>
      <c r="O129" s="1101"/>
      <c r="P129" s="1101"/>
      <c r="Q129" s="1101"/>
      <c r="R129" s="1101"/>
      <c r="S129" s="1101"/>
      <c r="T129" s="1101"/>
      <c r="U129" s="1101"/>
      <c r="V129" s="1101"/>
      <c r="W129" s="1101"/>
      <c r="X129" s="1101"/>
      <c r="Y129" s="1101"/>
      <c r="Z129" s="1101"/>
      <c r="AA129" s="1101"/>
      <c r="AB129" s="1101"/>
      <c r="AC129" s="1101"/>
      <c r="AD129" s="1101"/>
      <c r="AE129" s="1101"/>
      <c r="AF129" s="1101"/>
      <c r="AG129" s="1101"/>
      <c r="AH129" s="1101"/>
      <c r="AI129" s="1101"/>
      <c r="AJ129" s="1101"/>
      <c r="AK129" s="1101"/>
    </row>
    <row r="130" spans="4:37">
      <c r="D130" s="1101"/>
      <c r="E130" s="2" t="s">
        <v>91</v>
      </c>
      <c r="F130" s="2"/>
      <c r="G130" s="1101"/>
      <c r="H130" s="1101"/>
      <c r="I130" s="1101"/>
      <c r="J130" s="1101"/>
      <c r="K130" s="1101"/>
      <c r="L130" s="1101"/>
      <c r="M130" s="1101"/>
      <c r="N130" s="1101"/>
      <c r="O130" s="1101"/>
      <c r="P130" s="1101"/>
      <c r="Q130" s="1101"/>
      <c r="R130" s="1101"/>
      <c r="S130" s="1101"/>
      <c r="T130" s="1101"/>
      <c r="U130" s="1101"/>
      <c r="V130" s="1101"/>
      <c r="W130" s="1101"/>
      <c r="X130" s="1101"/>
      <c r="Y130" s="1101"/>
      <c r="Z130" s="1101"/>
      <c r="AA130" s="1101"/>
      <c r="AB130" s="1101"/>
      <c r="AC130" s="1101"/>
      <c r="AD130" s="1101"/>
      <c r="AE130" s="1101"/>
      <c r="AF130" s="1101"/>
      <c r="AG130" s="1101"/>
      <c r="AH130" s="1101"/>
      <c r="AI130" s="1101"/>
      <c r="AJ130" s="1101"/>
      <c r="AK130" s="1101"/>
    </row>
    <row r="131" spans="4:37">
      <c r="D131" s="1101"/>
      <c r="E131" s="1101"/>
      <c r="F131" s="1101"/>
      <c r="G131" s="1101"/>
      <c r="H131" s="1101"/>
      <c r="I131" s="1101"/>
      <c r="J131" s="1101"/>
      <c r="K131" s="1101"/>
      <c r="L131" s="1101"/>
      <c r="M131" s="1101"/>
      <c r="N131" s="1101"/>
      <c r="O131" s="1101"/>
      <c r="P131" s="1101"/>
      <c r="Q131" s="1101"/>
      <c r="R131" s="1101"/>
      <c r="S131" s="1101"/>
      <c r="T131" s="1101"/>
      <c r="U131" s="1101"/>
      <c r="V131" s="1101"/>
      <c r="W131" s="1101"/>
      <c r="X131" s="1101"/>
      <c r="Y131" s="1101"/>
      <c r="Z131" s="1101"/>
      <c r="AA131" s="1101"/>
      <c r="AB131" s="1101"/>
      <c r="AC131" s="1101"/>
      <c r="AD131" s="1101"/>
      <c r="AE131" s="1101"/>
      <c r="AF131" s="1101"/>
      <c r="AG131" s="1101"/>
      <c r="AH131" s="1101"/>
      <c r="AI131" s="1101"/>
      <c r="AJ131" s="1101"/>
      <c r="AK131" s="1101"/>
    </row>
    <row r="132" spans="4:37">
      <c r="D132" s="1" t="s">
        <v>93</v>
      </c>
      <c r="E132" s="1" t="s">
        <v>94</v>
      </c>
      <c r="F132" s="1101"/>
      <c r="G132" s="1"/>
      <c r="H132" s="1"/>
      <c r="I132" s="1"/>
      <c r="J132" s="1"/>
      <c r="K132" s="1"/>
      <c r="L132" s="1"/>
      <c r="M132" s="1"/>
      <c r="N132" s="1"/>
      <c r="O132" s="1101"/>
      <c r="P132" s="1101"/>
      <c r="Q132" s="1101"/>
      <c r="R132" s="1101"/>
      <c r="S132" s="1101"/>
      <c r="T132" s="1101"/>
      <c r="U132" s="1101"/>
      <c r="V132" s="1101"/>
      <c r="W132" s="1101"/>
      <c r="X132" s="1101"/>
      <c r="Y132" s="1101"/>
      <c r="Z132" s="1101"/>
      <c r="AA132" s="1101"/>
      <c r="AB132" s="1101"/>
      <c r="AC132" s="1101"/>
      <c r="AD132" s="1101"/>
      <c r="AE132" s="1101"/>
      <c r="AF132" s="1101"/>
      <c r="AG132" s="1101"/>
      <c r="AH132" s="1101"/>
      <c r="AI132" s="1101"/>
      <c r="AJ132" s="1101"/>
      <c r="AK132" s="1101"/>
    </row>
    <row r="133" spans="4:37">
      <c r="D133" s="1"/>
      <c r="E133" s="69" t="s">
        <v>95</v>
      </c>
      <c r="F133" s="1101"/>
      <c r="G133" s="1"/>
      <c r="H133" s="1"/>
      <c r="I133" s="1"/>
      <c r="J133" s="1"/>
      <c r="K133" s="1"/>
      <c r="L133" s="1"/>
      <c r="M133" s="1"/>
      <c r="N133" s="1"/>
      <c r="O133" s="1101"/>
      <c r="P133" s="1101"/>
      <c r="Q133" s="1101"/>
      <c r="R133" s="1101"/>
      <c r="S133" s="1101"/>
      <c r="T133" s="1101"/>
      <c r="U133" s="1101"/>
      <c r="V133" s="1101"/>
      <c r="W133" s="1101"/>
      <c r="X133" s="1101"/>
      <c r="Y133" s="1101"/>
      <c r="Z133" s="1101"/>
      <c r="AA133" s="1101"/>
      <c r="AB133" s="1101"/>
      <c r="AC133" s="1101"/>
      <c r="AD133" s="1101"/>
      <c r="AE133" s="1101"/>
      <c r="AF133" s="1101"/>
      <c r="AG133" s="1101"/>
      <c r="AH133" s="1101"/>
      <c r="AI133" s="1101"/>
      <c r="AJ133" s="1101"/>
      <c r="AK133" s="1101"/>
    </row>
    <row r="134" spans="4:37" ht="12.75" customHeight="1">
      <c r="D134" s="1101"/>
      <c r="E134" s="69" t="s">
        <v>96</v>
      </c>
      <c r="F134" s="1143"/>
      <c r="G134" s="1143"/>
      <c r="H134" s="1143"/>
      <c r="I134" s="1143"/>
      <c r="J134" s="1143"/>
      <c r="K134" s="1143"/>
      <c r="L134" s="1143"/>
      <c r="M134" s="1143"/>
      <c r="N134" s="1143"/>
      <c r="O134" s="1143"/>
      <c r="P134" s="1143"/>
      <c r="Q134" s="1143"/>
      <c r="R134" s="1143"/>
      <c r="S134" s="1143"/>
      <c r="T134" s="1143"/>
      <c r="U134" s="1143"/>
      <c r="V134" s="1143"/>
      <c r="W134" s="1143"/>
      <c r="X134" s="1143"/>
      <c r="Y134" s="1143"/>
      <c r="Z134" s="1143"/>
      <c r="AA134" s="1143"/>
      <c r="AB134" s="1143"/>
      <c r="AC134" s="1143"/>
      <c r="AD134" s="1143"/>
      <c r="AE134" s="1143"/>
      <c r="AF134" s="1143"/>
      <c r="AG134" s="1143"/>
      <c r="AH134" s="1143"/>
      <c r="AI134" s="1143"/>
      <c r="AJ134" s="1143"/>
      <c r="AK134" s="1143"/>
    </row>
    <row r="135" spans="4:37">
      <c r="D135" s="1101"/>
      <c r="E135" s="69" t="s">
        <v>97</v>
      </c>
      <c r="F135" s="1143"/>
      <c r="G135" s="1143"/>
      <c r="H135" s="1143"/>
      <c r="I135" s="1143"/>
      <c r="J135" s="1143"/>
      <c r="K135" s="1143"/>
      <c r="L135" s="1143"/>
      <c r="M135" s="1143"/>
      <c r="N135" s="1143"/>
      <c r="O135" s="1143"/>
      <c r="P135" s="1143"/>
      <c r="Q135" s="1143"/>
      <c r="R135" s="1143"/>
      <c r="S135" s="1143"/>
      <c r="T135" s="1143"/>
      <c r="U135" s="1143"/>
      <c r="V135" s="1143"/>
      <c r="W135" s="1143"/>
      <c r="X135" s="1143"/>
      <c r="Y135" s="1143"/>
      <c r="Z135" s="1143"/>
      <c r="AA135" s="1143"/>
      <c r="AB135" s="1143"/>
      <c r="AC135" s="1143"/>
      <c r="AD135" s="1143"/>
      <c r="AE135" s="1143"/>
      <c r="AF135" s="1143"/>
      <c r="AG135" s="1143"/>
      <c r="AH135" s="1143"/>
      <c r="AI135" s="1143"/>
      <c r="AJ135" s="1143"/>
      <c r="AK135" s="1143"/>
    </row>
    <row r="136" spans="4:37">
      <c r="D136" s="1101"/>
      <c r="E136" s="1101"/>
      <c r="F136" s="2"/>
      <c r="G136" s="1101"/>
      <c r="H136" s="1101"/>
      <c r="I136" s="1101"/>
      <c r="J136" s="1101"/>
      <c r="K136" s="1101"/>
      <c r="L136" s="1101"/>
      <c r="M136" s="1101"/>
      <c r="N136" s="1101"/>
      <c r="O136" s="1101"/>
      <c r="P136" s="1101"/>
      <c r="Q136" s="1101"/>
      <c r="R136" s="1101"/>
      <c r="S136" s="1101"/>
      <c r="T136" s="1101"/>
      <c r="U136" s="1101"/>
      <c r="V136" s="1101"/>
      <c r="W136" s="1101"/>
      <c r="X136" s="1101"/>
      <c r="Y136" s="1101"/>
      <c r="Z136" s="1101"/>
      <c r="AA136" s="1101"/>
      <c r="AB136" s="1101"/>
      <c r="AC136" s="1101"/>
      <c r="AD136" s="1101"/>
      <c r="AE136" s="1101"/>
      <c r="AF136" s="1101"/>
      <c r="AG136" s="1101"/>
      <c r="AH136" s="1101"/>
      <c r="AI136" s="1101"/>
      <c r="AJ136" s="1101"/>
      <c r="AK136" s="1101"/>
    </row>
    <row r="137" spans="4:37">
      <c r="D137" s="1" t="s">
        <v>98</v>
      </c>
      <c r="E137" s="1" t="s">
        <v>99</v>
      </c>
      <c r="F137" s="1"/>
      <c r="G137" s="1101"/>
      <c r="H137" s="1101"/>
      <c r="I137" s="1101"/>
      <c r="J137" s="1101"/>
      <c r="K137" s="1101"/>
      <c r="L137" s="1101"/>
      <c r="M137" s="1101"/>
      <c r="N137" s="1101"/>
      <c r="O137" s="1101"/>
      <c r="P137" s="1101"/>
      <c r="Q137" s="1101"/>
      <c r="R137" s="1101"/>
      <c r="S137" s="1101"/>
      <c r="T137" s="1101"/>
      <c r="U137" s="1101"/>
      <c r="V137" s="1101"/>
      <c r="W137" s="1101"/>
      <c r="X137" s="1101"/>
      <c r="Y137" s="1101"/>
      <c r="Z137" s="1101"/>
      <c r="AA137" s="1101"/>
      <c r="AB137" s="1101"/>
      <c r="AC137" s="1101"/>
      <c r="AD137" s="1101"/>
      <c r="AE137" s="1101"/>
      <c r="AF137" s="1101"/>
      <c r="AG137" s="1101"/>
      <c r="AH137" s="1101"/>
      <c r="AI137" s="1101"/>
      <c r="AJ137" s="1101"/>
      <c r="AK137" s="1101"/>
    </row>
    <row r="138" spans="4:37">
      <c r="D138" s="1101"/>
      <c r="E138" s="2" t="s">
        <v>100</v>
      </c>
      <c r="F138" s="2"/>
      <c r="G138" s="1101"/>
      <c r="H138" s="1101"/>
      <c r="I138" s="1101"/>
      <c r="J138" s="1101"/>
      <c r="K138" s="1101"/>
      <c r="L138" s="1101"/>
      <c r="M138" s="1101"/>
      <c r="N138" s="1101"/>
      <c r="O138" s="1101"/>
      <c r="P138" s="1101"/>
      <c r="Q138" s="1101"/>
      <c r="R138" s="1101"/>
      <c r="S138" s="1101"/>
      <c r="T138" s="1101"/>
      <c r="U138" s="1101"/>
      <c r="V138" s="1101"/>
      <c r="W138" s="1101"/>
      <c r="X138" s="1101"/>
      <c r="Y138" s="1101"/>
      <c r="Z138" s="1101"/>
      <c r="AA138" s="1101"/>
      <c r="AB138" s="1101"/>
      <c r="AC138" s="1101"/>
      <c r="AD138" s="1101"/>
      <c r="AE138" s="1101"/>
      <c r="AF138" s="1101"/>
      <c r="AG138" s="1101"/>
      <c r="AH138" s="1101"/>
      <c r="AI138" s="1101"/>
      <c r="AJ138" s="1101"/>
      <c r="AK138" s="1101"/>
    </row>
    <row r="139" spans="4:37">
      <c r="D139" s="1101"/>
      <c r="E139" s="1101"/>
      <c r="F139" s="2"/>
      <c r="G139" s="1101"/>
      <c r="H139" s="1101"/>
      <c r="I139" s="1101"/>
      <c r="J139" s="1101"/>
      <c r="K139" s="1101"/>
      <c r="L139" s="1101"/>
      <c r="M139" s="1101"/>
      <c r="N139" s="1101"/>
      <c r="O139" s="1101"/>
      <c r="P139" s="1101"/>
      <c r="Q139" s="1101"/>
      <c r="R139" s="1101"/>
      <c r="S139" s="1101"/>
      <c r="T139" s="1101"/>
      <c r="U139" s="1101"/>
      <c r="V139" s="1101"/>
      <c r="W139" s="1101"/>
      <c r="X139" s="1101"/>
      <c r="Y139" s="1101"/>
      <c r="Z139" s="1101"/>
      <c r="AA139" s="1101"/>
      <c r="AB139" s="1101"/>
      <c r="AC139" s="1101"/>
      <c r="AD139" s="1101"/>
      <c r="AE139" s="1101"/>
      <c r="AF139" s="1101"/>
      <c r="AG139" s="1101"/>
      <c r="AH139" s="1101"/>
      <c r="AI139" s="1101"/>
      <c r="AJ139" s="1101"/>
      <c r="AK139" s="1101"/>
    </row>
    <row r="140" spans="4:37">
      <c r="D140" s="1" t="s">
        <v>101</v>
      </c>
      <c r="E140" s="1" t="s">
        <v>102</v>
      </c>
      <c r="F140" s="1"/>
      <c r="G140" s="1"/>
      <c r="H140" s="1"/>
      <c r="I140" s="1101"/>
      <c r="J140" s="1101"/>
      <c r="K140" s="1101"/>
      <c r="L140" s="1101"/>
      <c r="M140" s="1101"/>
      <c r="N140" s="1101"/>
      <c r="O140" s="1101"/>
      <c r="P140" s="1101"/>
      <c r="Q140" s="1101"/>
      <c r="R140" s="1101"/>
      <c r="S140" s="1101"/>
      <c r="T140" s="1101"/>
      <c r="U140" s="1101"/>
      <c r="V140" s="1101"/>
      <c r="W140" s="1101"/>
      <c r="X140" s="1101"/>
      <c r="Y140" s="1101"/>
      <c r="Z140" s="1101"/>
      <c r="AA140" s="1101"/>
      <c r="AB140" s="1101"/>
      <c r="AC140" s="1101"/>
      <c r="AD140" s="1101"/>
      <c r="AE140" s="1101"/>
      <c r="AF140" s="1101"/>
      <c r="AG140" s="1101"/>
      <c r="AH140" s="1101"/>
      <c r="AI140" s="1101"/>
      <c r="AJ140" s="1101"/>
      <c r="AK140" s="1101"/>
    </row>
    <row r="141" spans="4:37">
      <c r="D141" s="1101"/>
      <c r="E141" s="1101" t="s">
        <v>17</v>
      </c>
      <c r="F141" s="1101" t="s">
        <v>103</v>
      </c>
      <c r="G141" s="1101"/>
      <c r="H141" s="1101"/>
      <c r="I141" s="1101"/>
      <c r="J141" s="1101"/>
      <c r="K141" s="1101"/>
      <c r="L141" s="1101"/>
      <c r="M141" s="1101"/>
      <c r="N141" s="1101"/>
      <c r="O141" s="1101"/>
      <c r="P141" s="1101"/>
      <c r="Q141" s="1101"/>
      <c r="R141" s="1101"/>
      <c r="S141" s="1101"/>
      <c r="T141" s="1101"/>
      <c r="U141" s="1101"/>
      <c r="V141" s="1101"/>
      <c r="W141" s="1101"/>
      <c r="X141" s="1101"/>
      <c r="Y141" s="1101"/>
      <c r="Z141" s="1101"/>
      <c r="AA141" s="1101"/>
      <c r="AB141" s="1101"/>
      <c r="AC141" s="1101"/>
      <c r="AD141" s="1101"/>
      <c r="AE141" s="1101"/>
      <c r="AF141" s="1101"/>
      <c r="AG141" s="1101"/>
      <c r="AH141" s="1101"/>
      <c r="AI141" s="1101"/>
      <c r="AJ141" s="1101"/>
      <c r="AK141" s="1101"/>
    </row>
    <row r="142" spans="4:37">
      <c r="D142" s="1101"/>
      <c r="E142" s="1101" t="s">
        <v>30</v>
      </c>
      <c r="F142" s="1101" t="s">
        <v>104</v>
      </c>
      <c r="G142" s="1101"/>
      <c r="H142" s="1101"/>
      <c r="I142" s="1101"/>
      <c r="J142" s="1101"/>
      <c r="K142" s="1101"/>
      <c r="L142" s="1101"/>
      <c r="M142" s="1101"/>
      <c r="N142" s="1101"/>
      <c r="O142" s="1101"/>
      <c r="P142" s="1101"/>
      <c r="Q142" s="1101"/>
      <c r="R142" s="1101"/>
      <c r="S142" s="1101"/>
      <c r="T142" s="1101"/>
      <c r="U142" s="1101"/>
      <c r="V142" s="1101"/>
      <c r="W142" s="1101"/>
      <c r="X142" s="1101"/>
      <c r="Y142" s="1101"/>
      <c r="Z142" s="1101"/>
      <c r="AA142" s="1101"/>
      <c r="AB142" s="1101"/>
      <c r="AC142" s="1101"/>
      <c r="AD142" s="1101"/>
      <c r="AE142" s="1101"/>
      <c r="AF142" s="1101"/>
      <c r="AG142" s="1101"/>
      <c r="AH142" s="1101"/>
      <c r="AI142" s="1101"/>
      <c r="AJ142" s="1101"/>
      <c r="AK142" s="1101"/>
    </row>
    <row r="143" spans="4:37">
      <c r="D143" s="1101"/>
      <c r="E143" s="1101"/>
      <c r="F143" s="1101"/>
      <c r="G143" s="1101"/>
      <c r="H143" s="1101"/>
      <c r="I143" s="1101"/>
      <c r="J143" s="1101"/>
      <c r="K143" s="1101"/>
      <c r="L143" s="1101"/>
      <c r="M143" s="1101"/>
      <c r="N143" s="1101"/>
      <c r="O143" s="1101"/>
      <c r="P143" s="1101"/>
      <c r="Q143" s="1101"/>
      <c r="R143" s="1101"/>
      <c r="S143" s="1101"/>
      <c r="T143" s="1101"/>
      <c r="U143" s="1101"/>
      <c r="V143" s="1101"/>
      <c r="W143" s="1101"/>
      <c r="X143" s="1101"/>
      <c r="Y143" s="1101"/>
      <c r="Z143" s="1101"/>
      <c r="AA143" s="1101"/>
      <c r="AB143" s="1101"/>
      <c r="AC143" s="1101"/>
      <c r="AD143" s="1101"/>
      <c r="AE143" s="1101"/>
      <c r="AF143" s="1101"/>
      <c r="AG143" s="1101"/>
      <c r="AH143" s="1101"/>
      <c r="AI143" s="1101"/>
      <c r="AJ143" s="1101"/>
      <c r="AK143" s="1101"/>
    </row>
    <row r="144" spans="4:37">
      <c r="D144" s="1" t="s">
        <v>105</v>
      </c>
      <c r="E144" s="1" t="s">
        <v>106</v>
      </c>
      <c r="F144" s="1101"/>
      <c r="G144" s="1101"/>
      <c r="H144" s="1101"/>
      <c r="I144" s="1101"/>
      <c r="J144" s="1101"/>
      <c r="K144" s="1101"/>
      <c r="L144" s="1101"/>
      <c r="M144" s="1101"/>
      <c r="N144" s="1101"/>
      <c r="O144" s="1101"/>
      <c r="P144" s="1101"/>
      <c r="Q144" s="1101"/>
      <c r="R144" s="1101"/>
      <c r="S144" s="1101"/>
      <c r="T144" s="1101"/>
      <c r="U144" s="1101"/>
      <c r="V144" s="1101"/>
      <c r="W144" s="1101"/>
      <c r="X144" s="1101"/>
      <c r="Y144" s="1101"/>
      <c r="Z144" s="1101"/>
      <c r="AA144" s="1101"/>
      <c r="AB144" s="1101"/>
      <c r="AC144" s="1101"/>
      <c r="AD144" s="1101"/>
      <c r="AE144" s="1101"/>
      <c r="AF144" s="1101"/>
      <c r="AG144" s="1101"/>
      <c r="AH144" s="1101"/>
      <c r="AI144" s="1101"/>
      <c r="AJ144" s="1101"/>
      <c r="AK144" s="1101"/>
    </row>
    <row r="145" spans="3:7">
      <c r="C145" s="1101"/>
      <c r="D145" s="1101"/>
      <c r="E145" s="118" t="s">
        <v>107</v>
      </c>
      <c r="F145" s="118"/>
      <c r="G145" s="1101"/>
    </row>
    <row r="146" spans="3:7">
      <c r="C146" s="1101"/>
      <c r="D146" s="1101"/>
      <c r="E146" s="1101"/>
      <c r="F146" s="1101"/>
      <c r="G146" s="1101"/>
    </row>
    <row r="147" spans="3:7">
      <c r="C147" s="1" t="s">
        <v>108</v>
      </c>
      <c r="D147" s="1101"/>
      <c r="E147" s="1101"/>
      <c r="F147" s="1101"/>
      <c r="G147" s="1" t="s">
        <v>109</v>
      </c>
    </row>
    <row r="148" spans="3:7">
      <c r="C148" s="1101"/>
      <c r="D148" s="1" t="s">
        <v>3</v>
      </c>
      <c r="E148" s="1" t="s">
        <v>110</v>
      </c>
      <c r="F148" s="1101"/>
      <c r="G148" s="1101"/>
    </row>
    <row r="149" spans="3:7">
      <c r="C149" s="1101"/>
      <c r="D149" s="1101"/>
      <c r="E149" s="1101" t="s">
        <v>111</v>
      </c>
      <c r="F149" s="1101"/>
      <c r="G149" s="1101"/>
    </row>
    <row r="150" spans="3:7">
      <c r="C150" s="1101"/>
      <c r="D150" s="1101"/>
      <c r="E150" s="1101"/>
      <c r="F150" s="1101"/>
      <c r="G150" s="1101"/>
    </row>
    <row r="151" spans="3:7">
      <c r="C151" s="1101"/>
      <c r="D151" s="1" t="s">
        <v>15</v>
      </c>
      <c r="E151" s="1" t="s">
        <v>112</v>
      </c>
      <c r="F151" s="1"/>
      <c r="G151" s="1101"/>
    </row>
    <row r="152" spans="3:7">
      <c r="C152" s="1101"/>
      <c r="D152" s="1101"/>
      <c r="E152" s="2" t="s">
        <v>113</v>
      </c>
      <c r="F152" s="2"/>
      <c r="G152" s="1101"/>
    </row>
    <row r="153" spans="3:7">
      <c r="C153" s="1101"/>
      <c r="D153" s="1101"/>
      <c r="E153" s="1101"/>
      <c r="F153" s="1101"/>
      <c r="G153" s="1101"/>
    </row>
    <row r="154" spans="3:7">
      <c r="C154" s="1101"/>
      <c r="D154" s="1" t="s">
        <v>93</v>
      </c>
      <c r="E154" s="1" t="s">
        <v>114</v>
      </c>
      <c r="F154" s="1101"/>
      <c r="G154" s="1101"/>
    </row>
    <row r="155" spans="3:7">
      <c r="C155" s="1101"/>
      <c r="D155" s="1101"/>
      <c r="E155" s="2" t="s">
        <v>115</v>
      </c>
      <c r="F155" s="1101"/>
      <c r="G155" s="1101"/>
    </row>
    <row r="156" spans="3:7">
      <c r="C156" s="1101"/>
      <c r="D156" s="1101"/>
      <c r="E156" s="2" t="s">
        <v>116</v>
      </c>
      <c r="F156" s="1101"/>
      <c r="G156" s="2"/>
    </row>
    <row r="157" spans="3:7">
      <c r="C157" s="1101"/>
      <c r="D157" s="1101"/>
      <c r="E157" s="1101"/>
      <c r="F157" s="1101"/>
      <c r="G157" s="1101"/>
    </row>
    <row r="158" spans="3:7">
      <c r="C158" s="1101"/>
      <c r="D158" s="1" t="s">
        <v>98</v>
      </c>
      <c r="E158" s="1" t="s">
        <v>117</v>
      </c>
      <c r="F158" s="1101"/>
      <c r="G158" s="1101"/>
    </row>
    <row r="159" spans="3:7">
      <c r="C159" s="1101"/>
      <c r="D159" s="1101"/>
      <c r="E159" s="1101" t="s">
        <v>17</v>
      </c>
      <c r="F159" s="2" t="s">
        <v>118</v>
      </c>
      <c r="G159" s="1101"/>
    </row>
    <row r="160" spans="3:7">
      <c r="C160" s="1101"/>
      <c r="D160" s="1101"/>
      <c r="E160" s="2" t="s">
        <v>30</v>
      </c>
      <c r="F160" s="2" t="s">
        <v>119</v>
      </c>
      <c r="G160" s="1101"/>
    </row>
    <row r="161" spans="3:20">
      <c r="C161" s="1101"/>
      <c r="D161" s="1101"/>
      <c r="E161" s="2" t="s">
        <v>38</v>
      </c>
      <c r="F161" s="1101" t="s">
        <v>120</v>
      </c>
      <c r="G161" s="1101"/>
      <c r="H161" s="1101"/>
      <c r="I161" s="1101"/>
      <c r="J161" s="1101"/>
      <c r="K161" s="1101"/>
      <c r="L161" s="1101"/>
      <c r="M161" s="1101"/>
      <c r="N161" s="1101"/>
      <c r="O161" s="1101"/>
      <c r="P161" s="1101"/>
      <c r="Q161" s="1101"/>
      <c r="R161" s="1101"/>
      <c r="S161" s="1101"/>
      <c r="T161" s="1101"/>
    </row>
    <row r="162" spans="3:20">
      <c r="C162" s="1101"/>
      <c r="D162" s="1101"/>
      <c r="E162" s="1101"/>
      <c r="F162" s="1101"/>
      <c r="G162" s="1101"/>
      <c r="H162" s="1101"/>
      <c r="I162" s="1101"/>
      <c r="J162" s="1101"/>
      <c r="K162" s="1101"/>
      <c r="L162" s="1101"/>
      <c r="M162" s="1101"/>
      <c r="N162" s="1101"/>
      <c r="O162" s="1101"/>
      <c r="P162" s="1101"/>
      <c r="Q162" s="1101"/>
      <c r="R162" s="1101"/>
      <c r="S162" s="1101"/>
      <c r="T162" s="1101"/>
    </row>
    <row r="163" spans="3:20">
      <c r="C163" s="1101"/>
      <c r="D163" s="1" t="s">
        <v>101</v>
      </c>
      <c r="E163" s="1" t="s">
        <v>121</v>
      </c>
      <c r="F163" s="1101"/>
      <c r="G163" s="1101"/>
      <c r="H163" s="1101"/>
      <c r="I163" s="1101"/>
      <c r="J163" s="1101"/>
      <c r="K163" s="1101"/>
      <c r="L163" s="1101"/>
      <c r="M163" s="1101"/>
      <c r="N163" s="1101"/>
      <c r="O163" s="1101"/>
      <c r="P163" s="1101"/>
      <c r="Q163" s="1101"/>
      <c r="R163" s="1101"/>
      <c r="S163" s="1101"/>
      <c r="T163" s="1101"/>
    </row>
    <row r="164" spans="3:20">
      <c r="C164" s="1101"/>
      <c r="D164" s="1101"/>
      <c r="E164" s="2" t="s">
        <v>122</v>
      </c>
      <c r="F164" s="2"/>
      <c r="G164" s="1101"/>
      <c r="H164" s="1101"/>
      <c r="I164" s="1101"/>
      <c r="J164" s="1101"/>
      <c r="K164" s="1101"/>
      <c r="L164" s="1101"/>
      <c r="M164" s="1101"/>
      <c r="N164" s="1101"/>
      <c r="O164" s="1101"/>
      <c r="P164" s="1101"/>
      <c r="Q164" s="1101"/>
      <c r="R164" s="1101"/>
      <c r="S164" s="1101"/>
      <c r="T164" s="1101"/>
    </row>
    <row r="165" spans="3:20">
      <c r="C165" s="1101"/>
      <c r="D165" s="1101"/>
      <c r="E165" s="1101"/>
      <c r="F165" s="1101"/>
      <c r="G165" s="1101"/>
      <c r="H165" s="1101"/>
      <c r="I165" s="1101"/>
      <c r="J165" s="1101"/>
      <c r="K165" s="1101"/>
      <c r="L165" s="1101"/>
      <c r="M165" s="1101"/>
      <c r="N165" s="1101"/>
      <c r="O165" s="1101"/>
      <c r="P165" s="1101"/>
      <c r="Q165" s="1101"/>
      <c r="R165" s="1101"/>
      <c r="S165" s="1101"/>
      <c r="T165" s="1101"/>
    </row>
    <row r="166" spans="3:20">
      <c r="C166" s="1101"/>
      <c r="D166" s="1" t="s">
        <v>105</v>
      </c>
      <c r="E166" s="1" t="s">
        <v>123</v>
      </c>
      <c r="F166" s="1101"/>
      <c r="G166" s="1101"/>
      <c r="H166" s="1101"/>
      <c r="I166" s="1101"/>
      <c r="J166" s="1101"/>
      <c r="K166" s="1101"/>
      <c r="L166" s="1101"/>
      <c r="M166" s="1101"/>
      <c r="N166" s="1101"/>
      <c r="O166" s="1101"/>
      <c r="P166" s="1101"/>
      <c r="Q166" s="1101"/>
      <c r="R166" s="1101"/>
      <c r="S166" s="1101"/>
      <c r="T166" s="1101"/>
    </row>
    <row r="167" spans="3:20">
      <c r="C167" s="1101"/>
      <c r="D167" s="1101"/>
      <c r="E167" s="2" t="s">
        <v>124</v>
      </c>
      <c r="F167" s="1101"/>
      <c r="G167" s="1101"/>
      <c r="H167" s="1101"/>
      <c r="I167" s="1101"/>
      <c r="J167" s="1101"/>
      <c r="K167" s="1101"/>
      <c r="L167" s="1101"/>
      <c r="M167" s="1101"/>
      <c r="N167" s="1101"/>
      <c r="O167" s="1101"/>
      <c r="P167" s="1101"/>
      <c r="Q167" s="1101"/>
      <c r="R167" s="1101"/>
      <c r="S167" s="1101"/>
      <c r="T167" s="1101"/>
    </row>
    <row r="168" spans="3:20">
      <c r="C168" s="1101"/>
      <c r="D168" s="1101"/>
      <c r="E168" s="2" t="s">
        <v>125</v>
      </c>
      <c r="F168" s="1101"/>
      <c r="G168" s="1101"/>
      <c r="H168" s="1101"/>
      <c r="I168" s="1101"/>
      <c r="J168" s="1101"/>
      <c r="K168" s="1101"/>
      <c r="L168" s="1101"/>
      <c r="M168" s="1101"/>
      <c r="N168" s="1101"/>
      <c r="O168" s="1101"/>
      <c r="P168" s="1101"/>
      <c r="Q168" s="1101"/>
      <c r="R168" s="1101"/>
      <c r="S168" s="1101"/>
      <c r="T168" s="1101"/>
    </row>
    <row r="169" spans="3:20">
      <c r="C169" s="1101"/>
      <c r="D169" s="1101"/>
      <c r="E169" s="1101"/>
      <c r="F169" s="1101"/>
      <c r="G169" s="1101"/>
      <c r="H169" s="1101"/>
      <c r="I169" s="1101"/>
      <c r="J169" s="1101"/>
      <c r="K169" s="1101"/>
      <c r="L169" s="1101"/>
      <c r="M169" s="1101"/>
      <c r="N169" s="1101"/>
      <c r="O169" s="1101"/>
      <c r="P169" s="1101"/>
      <c r="Q169" s="1101"/>
      <c r="R169" s="1101"/>
      <c r="S169" s="1101"/>
      <c r="T169" s="1101"/>
    </row>
    <row r="170" spans="3:20">
      <c r="C170" s="1101"/>
      <c r="D170" s="1" t="s">
        <v>126</v>
      </c>
      <c r="E170" s="1" t="s">
        <v>127</v>
      </c>
      <c r="F170" s="1101"/>
      <c r="G170" s="1101"/>
      <c r="H170" s="1101"/>
      <c r="I170" s="1101"/>
      <c r="J170" s="1101"/>
      <c r="K170" s="1101"/>
      <c r="L170" s="1101"/>
      <c r="M170" s="1101"/>
      <c r="N170" s="1101"/>
      <c r="O170" s="1101"/>
      <c r="P170" s="1101"/>
      <c r="Q170" s="1101"/>
      <c r="R170" s="1101"/>
      <c r="S170" s="1101"/>
      <c r="T170" s="1101"/>
    </row>
    <row r="171" spans="3:20">
      <c r="C171" s="1101"/>
      <c r="D171" s="1101"/>
      <c r="E171" s="1101" t="s">
        <v>17</v>
      </c>
      <c r="F171" s="1101" t="s">
        <v>128</v>
      </c>
      <c r="G171" s="1101"/>
      <c r="H171" s="1101"/>
      <c r="I171" s="1101"/>
      <c r="J171" s="1101"/>
      <c r="K171" s="1101"/>
      <c r="L171" s="1101"/>
      <c r="M171" s="1101"/>
      <c r="N171" s="1101"/>
      <c r="O171" s="1101"/>
      <c r="P171" s="1101"/>
      <c r="Q171" s="1101"/>
      <c r="R171" s="1101"/>
      <c r="S171" s="1101"/>
      <c r="T171" s="1101"/>
    </row>
    <row r="172" spans="3:20">
      <c r="C172" s="1101"/>
      <c r="D172" s="1101"/>
      <c r="E172" s="1101" t="s">
        <v>30</v>
      </c>
      <c r="F172" s="1101" t="s">
        <v>129</v>
      </c>
      <c r="G172" s="1101"/>
      <c r="H172" s="1101"/>
      <c r="I172" s="1101"/>
      <c r="J172" s="1101"/>
      <c r="K172" s="1101"/>
      <c r="L172" s="1101"/>
      <c r="M172" s="1101"/>
      <c r="N172" s="1101"/>
      <c r="O172" s="1101"/>
      <c r="P172" s="1101"/>
      <c r="Q172" s="1101"/>
      <c r="R172" s="1101"/>
      <c r="S172" s="1101"/>
      <c r="T172" s="1101"/>
    </row>
    <row r="173" spans="3:20">
      <c r="C173" s="1101"/>
      <c r="D173" s="1101"/>
      <c r="E173" s="1101"/>
      <c r="F173" s="2"/>
      <c r="G173" s="1101"/>
      <c r="H173" s="1101"/>
      <c r="I173" s="1101"/>
      <c r="J173" s="1101"/>
      <c r="K173" s="1101"/>
      <c r="L173" s="1101"/>
      <c r="M173" s="1101"/>
      <c r="N173" s="1101"/>
      <c r="O173" s="1101"/>
      <c r="P173" s="1101"/>
      <c r="Q173" s="1101"/>
      <c r="R173" s="1101"/>
      <c r="S173" s="1101"/>
      <c r="T173" s="1101"/>
    </row>
    <row r="174" spans="3:20">
      <c r="C174" s="1" t="s">
        <v>130</v>
      </c>
      <c r="D174" s="1101"/>
      <c r="E174" s="2"/>
      <c r="F174" s="1101"/>
      <c r="G174" s="1" t="s">
        <v>131</v>
      </c>
      <c r="H174" s="1101"/>
      <c r="I174" s="1101"/>
      <c r="J174" s="1101"/>
      <c r="K174" s="1101"/>
      <c r="L174" s="1101"/>
      <c r="M174" s="1101"/>
      <c r="N174" s="1101"/>
      <c r="O174" s="1101"/>
      <c r="P174" s="1101"/>
      <c r="Q174" s="1101"/>
      <c r="R174" s="1101"/>
      <c r="S174" s="1101"/>
      <c r="T174" s="1101"/>
    </row>
    <row r="175" spans="3:20">
      <c r="C175" s="1101"/>
      <c r="D175" s="1101"/>
      <c r="E175" s="2" t="s">
        <v>132</v>
      </c>
      <c r="F175" s="2"/>
      <c r="G175" s="1101"/>
      <c r="H175" s="1101"/>
      <c r="I175" s="2"/>
      <c r="J175" s="2"/>
      <c r="K175" s="2"/>
      <c r="L175" s="2"/>
      <c r="M175" s="2"/>
      <c r="N175" s="2"/>
      <c r="O175" s="2"/>
      <c r="P175" s="2"/>
      <c r="Q175" s="2"/>
      <c r="R175" s="2"/>
      <c r="S175" s="2"/>
      <c r="T175" s="2"/>
    </row>
    <row r="176" spans="3:20">
      <c r="C176" s="1101"/>
      <c r="D176" s="1101"/>
      <c r="E176" s="1101"/>
      <c r="F176" s="2"/>
      <c r="G176" s="1101"/>
      <c r="H176" s="2"/>
      <c r="I176" s="2"/>
      <c r="J176" s="2"/>
      <c r="K176" s="2"/>
      <c r="L176" s="2"/>
      <c r="M176" s="2"/>
      <c r="N176" s="2"/>
      <c r="O176" s="2"/>
      <c r="P176" s="2"/>
      <c r="Q176" s="2"/>
      <c r="R176" s="2"/>
      <c r="S176" s="2"/>
      <c r="T176" s="2"/>
    </row>
    <row r="177" spans="2:19">
      <c r="B177" s="1101"/>
      <c r="C177" s="1" t="s">
        <v>133</v>
      </c>
      <c r="D177" s="1"/>
      <c r="E177" s="1101"/>
      <c r="F177" s="2"/>
      <c r="G177" s="1" t="s">
        <v>92</v>
      </c>
      <c r="H177" s="1101"/>
      <c r="I177" s="1101"/>
      <c r="J177" s="1101"/>
      <c r="K177" s="1101"/>
      <c r="L177" s="1101"/>
      <c r="M177" s="1101"/>
      <c r="N177" s="1101"/>
      <c r="O177" s="1101"/>
      <c r="P177" s="1101"/>
      <c r="Q177" s="1101"/>
      <c r="R177" s="1101"/>
      <c r="S177" s="1101"/>
    </row>
    <row r="178" spans="2:19">
      <c r="B178" s="1101"/>
      <c r="C178" s="1101"/>
      <c r="D178" s="1" t="s">
        <v>3</v>
      </c>
      <c r="E178" s="1" t="s">
        <v>134</v>
      </c>
      <c r="F178" s="1101"/>
      <c r="G178" s="2"/>
      <c r="H178" s="2"/>
      <c r="I178" s="2"/>
      <c r="J178" s="2"/>
      <c r="K178" s="2"/>
      <c r="L178" s="2"/>
      <c r="M178" s="2"/>
      <c r="N178" s="2"/>
      <c r="O178" s="1101"/>
      <c r="P178" s="1101"/>
      <c r="Q178" s="1101"/>
      <c r="R178" s="1101"/>
      <c r="S178" s="1101"/>
    </row>
    <row r="179" spans="2:19">
      <c r="B179" s="1101"/>
      <c r="C179" s="1101"/>
      <c r="D179" s="1101"/>
      <c r="E179" s="1101" t="s">
        <v>17</v>
      </c>
      <c r="F179" s="2" t="s">
        <v>135</v>
      </c>
      <c r="G179" s="1101"/>
      <c r="H179" s="1101"/>
      <c r="I179" s="1101"/>
      <c r="J179" s="1101"/>
      <c r="K179" s="1101"/>
      <c r="L179" s="1101"/>
      <c r="M179" s="1101"/>
      <c r="N179" s="1101"/>
      <c r="O179" s="1101"/>
      <c r="P179" s="1101"/>
      <c r="Q179" s="1101"/>
      <c r="R179" s="1101"/>
      <c r="S179" s="1101"/>
    </row>
    <row r="180" spans="2:19">
      <c r="B180" s="1101"/>
      <c r="C180" s="1101"/>
      <c r="D180" s="1101"/>
      <c r="E180" s="1101"/>
      <c r="F180" s="70" t="s">
        <v>136</v>
      </c>
      <c r="G180" s="1101"/>
      <c r="H180" s="1101"/>
      <c r="I180" s="70"/>
      <c r="J180" s="1101"/>
      <c r="K180" s="1101"/>
      <c r="L180" s="1101"/>
      <c r="M180" s="1101"/>
      <c r="N180" s="1101"/>
      <c r="O180" s="1101"/>
      <c r="P180" s="1101"/>
      <c r="Q180" s="1101"/>
      <c r="R180" s="1101"/>
      <c r="S180" s="1101"/>
    </row>
    <row r="181" spans="2:19">
      <c r="B181" s="1101"/>
      <c r="C181" s="1101"/>
      <c r="D181" s="1101"/>
      <c r="E181" s="1101"/>
      <c r="F181" s="1101"/>
      <c r="G181" s="1101"/>
      <c r="H181" s="1101"/>
      <c r="I181" s="70"/>
      <c r="J181" s="1101"/>
      <c r="K181" s="1101"/>
      <c r="L181" s="1101"/>
      <c r="M181" s="1101"/>
      <c r="N181" s="1101"/>
      <c r="O181" s="1101"/>
      <c r="P181" s="1101"/>
      <c r="Q181" s="1101"/>
      <c r="R181" s="1101"/>
      <c r="S181" s="1101"/>
    </row>
    <row r="182" spans="2:19">
      <c r="B182" s="2"/>
      <c r="C182" s="2"/>
      <c r="D182" s="1101"/>
      <c r="E182" s="1101" t="s">
        <v>30</v>
      </c>
      <c r="F182" s="2" t="s">
        <v>137</v>
      </c>
      <c r="G182" s="1101"/>
      <c r="H182" s="2"/>
      <c r="I182" s="1101"/>
      <c r="J182" s="1101"/>
      <c r="K182" s="1101"/>
      <c r="L182" s="1101"/>
      <c r="M182" s="1101"/>
      <c r="N182" s="1101"/>
      <c r="O182" s="1101"/>
      <c r="P182" s="1101"/>
      <c r="Q182" s="1101"/>
      <c r="R182" s="1101"/>
      <c r="S182" s="1101"/>
    </row>
    <row r="183" spans="2:19">
      <c r="B183" s="2"/>
      <c r="C183" s="2"/>
      <c r="D183" s="1101"/>
      <c r="E183" s="1101"/>
      <c r="F183" s="1101" t="s">
        <v>19</v>
      </c>
      <c r="G183" s="1101" t="s">
        <v>138</v>
      </c>
      <c r="H183" s="2"/>
      <c r="I183" s="1101"/>
      <c r="J183" s="1101"/>
      <c r="K183" s="1101"/>
      <c r="L183" s="1101"/>
      <c r="M183" s="1101"/>
      <c r="N183" s="1101"/>
      <c r="O183" s="2"/>
      <c r="P183" s="2"/>
      <c r="Q183" s="2"/>
      <c r="R183" s="2"/>
      <c r="S183" s="2"/>
    </row>
    <row r="184" spans="2:19">
      <c r="B184" s="2"/>
      <c r="C184" s="2"/>
      <c r="D184" s="1101"/>
      <c r="E184" s="1101"/>
      <c r="F184" s="1101"/>
      <c r="G184" s="1101"/>
      <c r="H184" s="2"/>
      <c r="I184" s="1101"/>
      <c r="J184" s="1101"/>
      <c r="K184" s="1101"/>
      <c r="L184" s="1101"/>
      <c r="M184" s="1101"/>
      <c r="N184" s="1101"/>
      <c r="O184" s="2"/>
      <c r="P184" s="2"/>
      <c r="Q184" s="2"/>
      <c r="R184" s="2"/>
      <c r="S184" s="2"/>
    </row>
    <row r="185" spans="2:19">
      <c r="B185" s="1101"/>
      <c r="C185" s="1101"/>
      <c r="D185" s="1" t="s">
        <v>15</v>
      </c>
      <c r="E185" s="1" t="s">
        <v>139</v>
      </c>
      <c r="F185" s="1101"/>
      <c r="G185" s="1101"/>
      <c r="H185" s="1101"/>
      <c r="I185" s="1101"/>
      <c r="J185" s="1101"/>
      <c r="K185" s="1101"/>
      <c r="L185" s="1101"/>
      <c r="M185" s="1101"/>
      <c r="N185" s="1101"/>
      <c r="O185" s="1101"/>
      <c r="P185" s="1101"/>
      <c r="Q185" s="1101"/>
      <c r="R185" s="1101"/>
      <c r="S185" s="1101"/>
    </row>
    <row r="186" spans="2:19">
      <c r="B186" s="2"/>
      <c r="C186" s="2"/>
      <c r="D186" s="1101"/>
      <c r="E186" s="2" t="s">
        <v>140</v>
      </c>
      <c r="F186" s="2"/>
      <c r="G186" s="1101"/>
      <c r="H186" s="1101"/>
      <c r="I186" s="2"/>
      <c r="J186" s="1101"/>
      <c r="K186" s="1101"/>
      <c r="L186" s="1101"/>
      <c r="M186" s="1101"/>
      <c r="N186" s="1101"/>
      <c r="O186" s="1101"/>
      <c r="P186" s="1101"/>
      <c r="Q186" s="1101"/>
      <c r="R186" s="1101"/>
      <c r="S186" s="1101"/>
    </row>
    <row r="187" spans="2:19">
      <c r="B187" s="2"/>
      <c r="C187" s="2"/>
      <c r="D187" s="1101"/>
      <c r="E187" s="2" t="s">
        <v>141</v>
      </c>
      <c r="F187" s="70"/>
      <c r="G187" s="2"/>
      <c r="H187" s="1101"/>
      <c r="I187" s="70"/>
      <c r="J187" s="1101"/>
      <c r="K187" s="1101"/>
      <c r="L187" s="1101"/>
      <c r="M187" s="1101"/>
      <c r="N187" s="1101"/>
      <c r="O187" s="1101"/>
      <c r="P187" s="1101"/>
      <c r="Q187" s="1101"/>
      <c r="R187" s="1101"/>
      <c r="S187" s="1101"/>
    </row>
    <row r="188" spans="2:19">
      <c r="B188" s="2"/>
      <c r="C188" s="2"/>
      <c r="D188" s="1101"/>
      <c r="E188" s="1101"/>
      <c r="F188" s="70"/>
      <c r="G188" s="2"/>
      <c r="H188" s="1101"/>
      <c r="I188" s="70"/>
      <c r="J188" s="1101"/>
      <c r="K188" s="1101"/>
      <c r="L188" s="1101"/>
      <c r="M188" s="1101"/>
      <c r="N188" s="1101"/>
      <c r="O188" s="1101"/>
      <c r="P188" s="1101"/>
      <c r="Q188" s="1101"/>
      <c r="R188" s="1101"/>
      <c r="S188" s="1101"/>
    </row>
    <row r="189" spans="2:19">
      <c r="B189" s="2"/>
      <c r="C189" s="2"/>
      <c r="D189" s="1" t="s">
        <v>93</v>
      </c>
      <c r="E189" s="1" t="s">
        <v>142</v>
      </c>
      <c r="F189" s="70"/>
      <c r="G189" s="2"/>
      <c r="H189" s="1101"/>
      <c r="I189" s="70"/>
      <c r="J189" s="1101"/>
      <c r="K189" s="1101"/>
      <c r="L189" s="1101"/>
      <c r="M189" s="1101"/>
      <c r="N189" s="1101"/>
      <c r="O189" s="1101"/>
      <c r="P189" s="1101"/>
      <c r="Q189" s="1101"/>
      <c r="R189" s="1101"/>
      <c r="S189" s="1101"/>
    </row>
    <row r="190" spans="2:19">
      <c r="B190" s="2"/>
      <c r="C190" s="2"/>
      <c r="D190" s="1"/>
      <c r="E190" s="2" t="s">
        <v>143</v>
      </c>
      <c r="F190" s="2"/>
      <c r="G190" s="2"/>
      <c r="H190" s="1101"/>
      <c r="I190" s="70"/>
      <c r="J190" s="1101"/>
      <c r="K190" s="1101"/>
      <c r="L190" s="1101"/>
      <c r="M190" s="1101"/>
      <c r="N190" s="1101"/>
      <c r="O190" s="1101"/>
      <c r="P190" s="1101"/>
      <c r="Q190" s="1101"/>
      <c r="R190" s="1101"/>
      <c r="S190" s="1101"/>
    </row>
    <row r="191" spans="2:19">
      <c r="B191" s="2"/>
      <c r="C191" s="2"/>
      <c r="D191" s="1101"/>
      <c r="E191" s="1101"/>
      <c r="F191" s="70"/>
      <c r="G191" s="2"/>
      <c r="H191" s="1101"/>
      <c r="I191" s="70"/>
      <c r="J191" s="1101"/>
      <c r="K191" s="1101"/>
      <c r="L191" s="1101"/>
      <c r="M191" s="1101"/>
      <c r="N191" s="1101"/>
      <c r="O191" s="1101"/>
      <c r="P191" s="1101"/>
      <c r="Q191" s="1101"/>
      <c r="R191" s="1101"/>
      <c r="S191" s="1101"/>
    </row>
    <row r="192" spans="2:19">
      <c r="B192" s="1101"/>
      <c r="C192" s="1101"/>
      <c r="D192" s="1" t="s">
        <v>98</v>
      </c>
      <c r="E192" s="1" t="s">
        <v>144</v>
      </c>
      <c r="F192" s="1101"/>
      <c r="G192" s="1101"/>
      <c r="H192" s="1101"/>
      <c r="I192" s="1101"/>
      <c r="J192" s="1101"/>
      <c r="K192" s="1101"/>
      <c r="L192" s="1101"/>
      <c r="M192" s="1101"/>
      <c r="N192" s="1101"/>
      <c r="O192" s="1101"/>
      <c r="P192" s="1101"/>
      <c r="Q192" s="1101"/>
      <c r="R192" s="1101"/>
      <c r="S192" s="1101"/>
    </row>
    <row r="193" spans="2:37">
      <c r="B193" s="2"/>
      <c r="C193" s="1"/>
      <c r="D193" s="1101"/>
      <c r="E193" s="1101" t="s">
        <v>17</v>
      </c>
      <c r="F193" s="2" t="s">
        <v>145</v>
      </c>
      <c r="G193" s="2"/>
      <c r="H193" s="2"/>
      <c r="I193" s="2"/>
      <c r="J193" s="1101"/>
      <c r="K193" s="1101"/>
      <c r="L193" s="1101"/>
      <c r="M193" s="1101"/>
      <c r="N193" s="1101"/>
      <c r="O193" s="1101"/>
      <c r="P193" s="1101"/>
      <c r="Q193" s="1101"/>
      <c r="R193" s="1101"/>
      <c r="S193" s="1101"/>
      <c r="T193" s="1101"/>
      <c r="U193" s="1101"/>
      <c r="V193" s="1101"/>
      <c r="W193" s="1101"/>
      <c r="X193" s="1101"/>
      <c r="Y193" s="1101"/>
      <c r="Z193" s="1101"/>
      <c r="AA193" s="1101"/>
      <c r="AB193" s="1101"/>
      <c r="AC193" s="1101"/>
      <c r="AD193" s="1101"/>
      <c r="AE193" s="1101"/>
      <c r="AF193" s="1101"/>
      <c r="AG193" s="1101"/>
      <c r="AH193" s="1101"/>
      <c r="AI193" s="1101"/>
      <c r="AJ193" s="1101"/>
      <c r="AK193" s="1101"/>
    </row>
    <row r="194" spans="2:37">
      <c r="B194" s="2"/>
      <c r="C194" s="1"/>
      <c r="D194" s="1101"/>
      <c r="E194" s="1101"/>
      <c r="F194" s="2" t="s">
        <v>19</v>
      </c>
      <c r="G194" s="2" t="s">
        <v>146</v>
      </c>
      <c r="H194" s="1101"/>
      <c r="I194" s="1101"/>
      <c r="J194" s="1101"/>
      <c r="K194" s="1101"/>
      <c r="L194" s="1101"/>
      <c r="M194" s="1101"/>
      <c r="N194" s="1101"/>
      <c r="O194" s="1101"/>
      <c r="P194" s="1101"/>
      <c r="Q194" s="1101"/>
      <c r="R194" s="1101"/>
      <c r="S194" s="1101"/>
      <c r="T194" s="1101"/>
      <c r="U194" s="1101"/>
      <c r="V194" s="1101"/>
      <c r="W194" s="1101"/>
      <c r="X194" s="1101"/>
      <c r="Y194" s="1101"/>
      <c r="Z194" s="1101"/>
      <c r="AA194" s="1101"/>
      <c r="AB194" s="1101"/>
      <c r="AC194" s="1101"/>
      <c r="AD194" s="1101"/>
      <c r="AE194" s="1101"/>
      <c r="AF194" s="1101"/>
      <c r="AG194" s="1101"/>
      <c r="AH194" s="1101"/>
      <c r="AI194" s="1101"/>
      <c r="AJ194" s="1101"/>
      <c r="AK194" s="1101"/>
    </row>
    <row r="195" spans="2:37">
      <c r="B195" s="2"/>
      <c r="C195" s="2"/>
      <c r="D195" s="1101"/>
      <c r="E195" s="1101"/>
      <c r="F195" s="2" t="s">
        <v>23</v>
      </c>
      <c r="G195" s="2" t="s">
        <v>147</v>
      </c>
      <c r="H195" s="1101"/>
      <c r="I195" s="2"/>
      <c r="J195" s="2"/>
      <c r="K195" s="1101"/>
      <c r="L195" s="1101"/>
      <c r="M195" s="2"/>
      <c r="N195" s="2"/>
      <c r="O195" s="2"/>
      <c r="P195" s="2"/>
      <c r="Q195" s="2"/>
      <c r="R195" s="2"/>
      <c r="S195" s="2"/>
      <c r="T195" s="1101"/>
      <c r="U195" s="1101"/>
      <c r="V195" s="1101"/>
      <c r="W195" s="1101"/>
      <c r="X195" s="1101"/>
      <c r="Y195" s="1101"/>
      <c r="Z195" s="1101"/>
      <c r="AA195" s="1101"/>
      <c r="AB195" s="1101"/>
      <c r="AC195" s="1101"/>
      <c r="AD195" s="1101"/>
      <c r="AE195" s="1101"/>
      <c r="AF195" s="1101"/>
      <c r="AG195" s="1101"/>
      <c r="AH195" s="1101"/>
      <c r="AI195" s="1101"/>
      <c r="AJ195" s="1101"/>
      <c r="AK195" s="1101"/>
    </row>
    <row r="196" spans="2:37">
      <c r="B196" s="2"/>
      <c r="C196" s="2"/>
      <c r="D196" s="1101"/>
      <c r="E196" s="1101"/>
      <c r="F196" s="2" t="s">
        <v>28</v>
      </c>
      <c r="G196" s="2" t="s">
        <v>148</v>
      </c>
      <c r="H196" s="1101"/>
      <c r="I196" s="2"/>
      <c r="J196" s="2"/>
      <c r="K196" s="1101"/>
      <c r="L196" s="1101"/>
      <c r="M196" s="2"/>
      <c r="N196" s="2"/>
      <c r="O196" s="2"/>
      <c r="P196" s="2"/>
      <c r="Q196" s="2"/>
      <c r="R196" s="2"/>
      <c r="S196" s="2"/>
      <c r="T196" s="1101"/>
      <c r="U196" s="1101"/>
      <c r="V196" s="1101"/>
      <c r="W196" s="1101"/>
      <c r="X196" s="1101"/>
      <c r="Y196" s="1101"/>
      <c r="Z196" s="1101"/>
      <c r="AA196" s="1101"/>
      <c r="AB196" s="1101"/>
      <c r="AC196" s="1101"/>
      <c r="AD196" s="1101"/>
      <c r="AE196" s="1101"/>
      <c r="AF196" s="1101"/>
      <c r="AG196" s="1101"/>
      <c r="AH196" s="1101"/>
      <c r="AI196" s="1101"/>
      <c r="AJ196" s="1101"/>
      <c r="AK196" s="1101"/>
    </row>
    <row r="197" spans="2:37">
      <c r="B197" s="2"/>
      <c r="C197" s="2"/>
      <c r="D197" s="1101"/>
      <c r="E197" s="1101"/>
      <c r="F197" s="2"/>
      <c r="G197" s="2"/>
      <c r="H197" s="1101"/>
      <c r="I197" s="2"/>
      <c r="J197" s="2"/>
      <c r="K197" s="1101"/>
      <c r="L197" s="1101"/>
      <c r="M197" s="2"/>
      <c r="N197" s="2"/>
      <c r="O197" s="2"/>
      <c r="P197" s="2"/>
      <c r="Q197" s="2"/>
      <c r="R197" s="2"/>
      <c r="S197" s="2"/>
      <c r="T197" s="1101"/>
      <c r="U197" s="1101"/>
      <c r="V197" s="1101"/>
      <c r="W197" s="1101"/>
      <c r="X197" s="1101"/>
      <c r="Y197" s="1101"/>
      <c r="Z197" s="1101"/>
      <c r="AA197" s="1101"/>
      <c r="AB197" s="1101"/>
      <c r="AC197" s="1101"/>
      <c r="AD197" s="1101"/>
      <c r="AE197" s="1101"/>
      <c r="AF197" s="1101"/>
      <c r="AG197" s="1101"/>
      <c r="AH197" s="1101"/>
      <c r="AI197" s="1101"/>
      <c r="AJ197" s="1101"/>
      <c r="AK197" s="1101"/>
    </row>
    <row r="198" spans="2:37">
      <c r="B198" s="2"/>
      <c r="C198" s="2"/>
      <c r="D198" s="1" t="s">
        <v>101</v>
      </c>
      <c r="E198" s="1" t="s">
        <v>149</v>
      </c>
      <c r="F198" s="1101"/>
      <c r="G198" s="2"/>
      <c r="H198" s="2"/>
      <c r="I198" s="2"/>
      <c r="J198" s="2"/>
      <c r="K198" s="1101"/>
      <c r="L198" s="1101"/>
      <c r="M198" s="2"/>
      <c r="N198" s="2"/>
      <c r="O198" s="2"/>
      <c r="P198" s="2"/>
      <c r="Q198" s="2"/>
      <c r="R198" s="2"/>
      <c r="S198" s="2"/>
      <c r="T198" s="1101"/>
      <c r="U198" s="1101"/>
      <c r="V198" s="1101"/>
      <c r="W198" s="1101"/>
      <c r="X198" s="1101"/>
      <c r="Y198" s="1101"/>
      <c r="Z198" s="1101"/>
      <c r="AA198" s="1101"/>
      <c r="AB198" s="1101"/>
      <c r="AC198" s="1101"/>
      <c r="AD198" s="1101"/>
      <c r="AE198" s="1101"/>
      <c r="AF198" s="1101"/>
      <c r="AG198" s="1101"/>
      <c r="AH198" s="1101"/>
      <c r="AI198" s="1101"/>
      <c r="AJ198" s="1101"/>
      <c r="AK198" s="1101"/>
    </row>
    <row r="199" spans="2:37">
      <c r="B199" s="2"/>
      <c r="C199" s="2"/>
      <c r="D199" s="2"/>
      <c r="E199" s="2" t="s">
        <v>150</v>
      </c>
      <c r="F199" s="2"/>
      <c r="G199" s="2"/>
      <c r="H199" s="2"/>
      <c r="I199" s="2"/>
      <c r="J199" s="2"/>
      <c r="K199" s="1101"/>
      <c r="L199" s="1101"/>
      <c r="M199" s="2"/>
      <c r="N199" s="2"/>
      <c r="O199" s="2"/>
      <c r="P199" s="2"/>
      <c r="Q199" s="2"/>
      <c r="R199" s="2"/>
      <c r="S199" s="2"/>
      <c r="T199" s="1101"/>
      <c r="U199" s="1101"/>
      <c r="V199" s="1101"/>
      <c r="W199" s="1101"/>
      <c r="X199" s="1101"/>
      <c r="Y199" s="1101"/>
      <c r="Z199" s="1101"/>
      <c r="AA199" s="1101"/>
      <c r="AB199" s="1101"/>
      <c r="AC199" s="1101"/>
      <c r="AD199" s="1101"/>
      <c r="AE199" s="1101"/>
      <c r="AF199" s="1101"/>
      <c r="AG199" s="1101"/>
      <c r="AH199" s="1101"/>
      <c r="AI199" s="1101"/>
      <c r="AJ199" s="1101"/>
      <c r="AK199" s="1101"/>
    </row>
    <row r="200" spans="2:37">
      <c r="B200" s="2"/>
      <c r="C200" s="2"/>
      <c r="D200" s="2"/>
      <c r="E200" s="1101"/>
      <c r="F200" s="2"/>
      <c r="G200" s="2"/>
      <c r="H200" s="2"/>
      <c r="I200" s="2"/>
      <c r="J200" s="2"/>
      <c r="K200" s="1101"/>
      <c r="L200" s="1101"/>
      <c r="M200" s="2"/>
      <c r="N200" s="2"/>
      <c r="O200" s="2"/>
      <c r="P200" s="2"/>
      <c r="Q200" s="2"/>
      <c r="R200" s="2"/>
      <c r="S200" s="2"/>
      <c r="T200" s="1101"/>
      <c r="U200" s="1101"/>
      <c r="V200" s="1101"/>
      <c r="W200" s="1101"/>
      <c r="X200" s="1101"/>
      <c r="Y200" s="1101"/>
      <c r="Z200" s="1101"/>
      <c r="AA200" s="1101"/>
      <c r="AB200" s="1101"/>
      <c r="AC200" s="1101"/>
      <c r="AD200" s="1101"/>
      <c r="AE200" s="1101"/>
      <c r="AF200" s="1101"/>
      <c r="AG200" s="1101"/>
      <c r="AH200" s="1101"/>
      <c r="AI200" s="1101"/>
      <c r="AJ200" s="1101"/>
      <c r="AK200" s="1101"/>
    </row>
    <row r="201" spans="2:37">
      <c r="B201" s="2"/>
      <c r="C201" s="2"/>
      <c r="D201" s="1" t="s">
        <v>105</v>
      </c>
      <c r="E201" s="1" t="s">
        <v>151</v>
      </c>
      <c r="F201" s="1101"/>
      <c r="G201" s="2"/>
      <c r="H201" s="2"/>
      <c r="I201" s="2"/>
      <c r="J201" s="2"/>
      <c r="K201" s="1101"/>
      <c r="L201" s="1101"/>
      <c r="M201" s="2"/>
      <c r="N201" s="2"/>
      <c r="O201" s="2"/>
      <c r="P201" s="2"/>
      <c r="Q201" s="2"/>
      <c r="R201" s="2"/>
      <c r="S201" s="2"/>
      <c r="T201" s="1101"/>
      <c r="U201" s="1101"/>
      <c r="V201" s="1101"/>
      <c r="W201" s="1101"/>
      <c r="X201" s="1101"/>
      <c r="Y201" s="1101"/>
      <c r="Z201" s="1101"/>
      <c r="AA201" s="1101"/>
      <c r="AB201" s="1101"/>
      <c r="AC201" s="1101"/>
      <c r="AD201" s="1101"/>
      <c r="AE201" s="1101"/>
      <c r="AF201" s="1101"/>
      <c r="AG201" s="1101"/>
      <c r="AH201" s="1101"/>
      <c r="AI201" s="1101"/>
      <c r="AJ201" s="1101"/>
      <c r="AK201" s="1101"/>
    </row>
    <row r="202" spans="2:37">
      <c r="B202" s="2"/>
      <c r="C202" s="2"/>
      <c r="D202" s="1"/>
      <c r="E202" s="2" t="s">
        <v>17</v>
      </c>
      <c r="F202" s="2" t="s">
        <v>152</v>
      </c>
      <c r="G202" s="1101"/>
      <c r="H202" s="1101"/>
      <c r="I202" s="1101"/>
      <c r="J202" s="1101"/>
      <c r="K202" s="1101"/>
      <c r="L202" s="1101"/>
      <c r="M202" s="2"/>
      <c r="N202" s="2"/>
      <c r="O202" s="2"/>
      <c r="P202" s="2"/>
      <c r="Q202" s="2"/>
      <c r="R202" s="2"/>
      <c r="S202" s="2"/>
      <c r="T202" s="1101"/>
      <c r="U202" s="1101"/>
      <c r="V202" s="1101"/>
      <c r="W202" s="1101"/>
      <c r="X202" s="1101"/>
      <c r="Y202" s="1101"/>
      <c r="Z202" s="1101"/>
      <c r="AA202" s="1101"/>
      <c r="AB202" s="1101"/>
      <c r="AC202" s="1101"/>
      <c r="AD202" s="1101"/>
      <c r="AE202" s="1101"/>
      <c r="AF202" s="1101"/>
      <c r="AG202" s="1101"/>
      <c r="AH202" s="1101"/>
      <c r="AI202" s="1101"/>
      <c r="AJ202" s="1101"/>
      <c r="AK202" s="1101"/>
    </row>
    <row r="203" spans="2:37">
      <c r="B203" s="2"/>
      <c r="C203" s="2"/>
      <c r="D203" s="1"/>
      <c r="E203" s="2" t="s">
        <v>30</v>
      </c>
      <c r="F203" s="2" t="s">
        <v>153</v>
      </c>
      <c r="G203" s="1101"/>
      <c r="H203" s="1101"/>
      <c r="I203" s="2"/>
      <c r="J203" s="2"/>
      <c r="K203" s="1101"/>
      <c r="L203" s="1101"/>
      <c r="M203" s="2"/>
      <c r="N203" s="2"/>
      <c r="O203" s="2"/>
      <c r="P203" s="2"/>
      <c r="Q203" s="2"/>
      <c r="R203" s="2"/>
      <c r="S203" s="2"/>
      <c r="T203" s="2"/>
      <c r="U203" s="2"/>
      <c r="V203" s="2"/>
      <c r="W203" s="2"/>
      <c r="X203" s="2"/>
      <c r="Y203" s="2"/>
      <c r="Z203" s="2"/>
      <c r="AA203" s="2"/>
      <c r="AB203" s="2"/>
      <c r="AC203" s="2"/>
      <c r="AD203" s="2"/>
      <c r="AE203" s="2"/>
      <c r="AF203" s="2"/>
      <c r="AG203" s="2"/>
      <c r="AH203" s="1101"/>
      <c r="AI203" s="1101"/>
      <c r="AJ203" s="1101"/>
      <c r="AK203" s="1101"/>
    </row>
    <row r="204" spans="2:37">
      <c r="B204" s="2"/>
      <c r="C204" s="2"/>
      <c r="D204" s="1"/>
      <c r="E204" s="2" t="s">
        <v>38</v>
      </c>
      <c r="F204" s="2" t="s">
        <v>154</v>
      </c>
      <c r="G204" s="1101"/>
      <c r="H204" s="1101"/>
      <c r="I204" s="2"/>
      <c r="J204" s="2"/>
      <c r="K204" s="1101"/>
      <c r="L204" s="1101"/>
      <c r="M204" s="2"/>
      <c r="N204" s="2"/>
      <c r="O204" s="2"/>
      <c r="P204" s="2"/>
      <c r="Q204" s="2"/>
      <c r="R204" s="2"/>
      <c r="S204" s="2"/>
      <c r="T204" s="2"/>
      <c r="U204" s="2"/>
      <c r="V204" s="2"/>
      <c r="W204" s="2"/>
      <c r="X204" s="2"/>
      <c r="Y204" s="2"/>
      <c r="Z204" s="2"/>
      <c r="AA204" s="2"/>
      <c r="AB204" s="2"/>
      <c r="AC204" s="2"/>
      <c r="AD204" s="2"/>
      <c r="AE204" s="2"/>
      <c r="AF204" s="2"/>
      <c r="AG204" s="2"/>
      <c r="AH204" s="1101"/>
      <c r="AI204" s="1101"/>
      <c r="AJ204" s="1101"/>
      <c r="AK204" s="1101"/>
    </row>
    <row r="205" spans="2:37">
      <c r="B205" s="2"/>
      <c r="C205" s="2"/>
      <c r="D205" s="1101"/>
      <c r="E205" s="1101"/>
      <c r="F205" s="2" t="s">
        <v>19</v>
      </c>
      <c r="G205" s="2" t="s">
        <v>155</v>
      </c>
      <c r="H205" s="1101"/>
      <c r="I205" s="2"/>
      <c r="J205" s="2"/>
      <c r="K205" s="1101"/>
      <c r="L205" s="1101"/>
      <c r="M205" s="2"/>
      <c r="N205" s="2"/>
      <c r="O205" s="2"/>
      <c r="P205" s="2"/>
      <c r="Q205" s="2"/>
      <c r="R205" s="2"/>
      <c r="S205" s="2"/>
      <c r="T205" s="2"/>
      <c r="U205" s="2"/>
      <c r="V205" s="2"/>
      <c r="W205" s="2"/>
      <c r="X205" s="2"/>
      <c r="Y205" s="2"/>
      <c r="Z205" s="1101"/>
      <c r="AA205" s="1101"/>
      <c r="AB205" s="1101"/>
      <c r="AC205" s="1101"/>
      <c r="AD205" s="1101"/>
      <c r="AE205" s="1101"/>
      <c r="AF205" s="1101"/>
      <c r="AG205" s="1101"/>
      <c r="AH205" s="1101"/>
      <c r="AI205" s="1101"/>
      <c r="AJ205" s="1101"/>
      <c r="AK205" s="1101"/>
    </row>
    <row r="206" spans="2:37">
      <c r="B206" s="2"/>
      <c r="C206" s="2"/>
      <c r="D206" s="1"/>
      <c r="E206" s="2" t="s">
        <v>81</v>
      </c>
      <c r="F206" s="2" t="s">
        <v>156</v>
      </c>
      <c r="G206" s="1101"/>
      <c r="H206" s="1101"/>
      <c r="I206" s="1101"/>
      <c r="J206" s="1101"/>
      <c r="K206" s="1101"/>
      <c r="L206" s="1101"/>
      <c r="M206" s="2"/>
      <c r="N206" s="2"/>
      <c r="O206" s="2"/>
      <c r="P206" s="2"/>
      <c r="Q206" s="2"/>
      <c r="R206" s="2"/>
      <c r="S206" s="2"/>
      <c r="T206" s="1101"/>
      <c r="U206" s="1101"/>
      <c r="V206" s="1101"/>
      <c r="W206" s="1101"/>
      <c r="X206" s="1101"/>
      <c r="Y206" s="1101"/>
      <c r="Z206" s="1101"/>
      <c r="AA206" s="1101"/>
      <c r="AB206" s="1101"/>
      <c r="AC206" s="1101"/>
      <c r="AD206" s="1101"/>
      <c r="AE206" s="1101"/>
      <c r="AF206" s="1101"/>
      <c r="AG206" s="1101"/>
      <c r="AH206" s="1101"/>
      <c r="AI206" s="1101"/>
      <c r="AJ206" s="1101"/>
      <c r="AK206" s="1101"/>
    </row>
    <row r="207" spans="2:37">
      <c r="B207" s="2"/>
      <c r="C207" s="2"/>
      <c r="D207" s="1"/>
      <c r="E207" s="1101"/>
      <c r="F207" s="1101" t="s">
        <v>19</v>
      </c>
      <c r="G207" s="1226" t="s">
        <v>157</v>
      </c>
      <c r="H207" s="1226"/>
      <c r="I207" s="1226"/>
      <c r="J207" s="1226"/>
      <c r="K207" s="1226"/>
      <c r="L207" s="1226"/>
      <c r="M207" s="1226"/>
      <c r="N207" s="1226"/>
      <c r="O207" s="1226"/>
      <c r="P207" s="1226"/>
      <c r="Q207" s="1226"/>
      <c r="R207" s="1226"/>
      <c r="S207" s="1226"/>
      <c r="T207" s="1226"/>
      <c r="U207" s="1226"/>
      <c r="V207" s="1226"/>
      <c r="W207" s="1226"/>
      <c r="X207" s="1226"/>
      <c r="Y207" s="1226"/>
      <c r="Z207" s="1226"/>
      <c r="AA207" s="1226"/>
      <c r="AB207" s="1226"/>
      <c r="AC207" s="1226"/>
      <c r="AD207" s="1226"/>
      <c r="AE207" s="1226"/>
      <c r="AF207" s="1226"/>
      <c r="AG207" s="1226"/>
      <c r="AH207" s="1226"/>
      <c r="AI207" s="1226"/>
      <c r="AJ207" s="1226"/>
      <c r="AK207" s="1226"/>
    </row>
    <row r="208" spans="2:37">
      <c r="B208" s="2"/>
      <c r="C208" s="2"/>
      <c r="D208" s="1"/>
      <c r="E208" s="1101"/>
      <c r="F208" s="1101"/>
      <c r="G208" s="1226"/>
      <c r="H208" s="1226"/>
      <c r="I208" s="1226"/>
      <c r="J208" s="1226"/>
      <c r="K208" s="1226"/>
      <c r="L208" s="1226"/>
      <c r="M208" s="1226"/>
      <c r="N208" s="1226"/>
      <c r="O208" s="1226"/>
      <c r="P208" s="1226"/>
      <c r="Q208" s="1226"/>
      <c r="R208" s="1226"/>
      <c r="S208" s="1226"/>
      <c r="T208" s="1226"/>
      <c r="U208" s="1226"/>
      <c r="V208" s="1226"/>
      <c r="W208" s="1226"/>
      <c r="X208" s="1226"/>
      <c r="Y208" s="1226"/>
      <c r="Z208" s="1226"/>
      <c r="AA208" s="1226"/>
      <c r="AB208" s="1226"/>
      <c r="AC208" s="1226"/>
      <c r="AD208" s="1226"/>
      <c r="AE208" s="1226"/>
      <c r="AF208" s="1226"/>
      <c r="AG208" s="1226"/>
      <c r="AH208" s="1226"/>
      <c r="AI208" s="1226"/>
      <c r="AJ208" s="1226"/>
      <c r="AK208" s="1226"/>
    </row>
    <row r="209" spans="1:38">
      <c r="A209" s="1101"/>
      <c r="B209" s="2"/>
      <c r="C209" s="2"/>
      <c r="D209" s="1"/>
      <c r="E209" s="1101"/>
      <c r="F209" s="1101"/>
      <c r="G209" s="1101"/>
      <c r="H209" s="1101"/>
      <c r="I209" s="1101"/>
      <c r="J209" s="1101"/>
      <c r="K209" s="1101"/>
      <c r="L209" s="1101"/>
      <c r="M209" s="2"/>
      <c r="N209" s="2"/>
      <c r="O209" s="2"/>
      <c r="P209" s="2"/>
      <c r="Q209" s="2"/>
      <c r="R209" s="2"/>
      <c r="S209" s="2"/>
      <c r="T209" s="1101"/>
      <c r="U209" s="1101"/>
      <c r="V209" s="1101"/>
      <c r="W209" s="1101"/>
      <c r="X209" s="1101"/>
      <c r="Y209" s="1101"/>
      <c r="Z209" s="1101"/>
      <c r="AA209" s="1101"/>
      <c r="AB209" s="1101"/>
      <c r="AC209" s="1101"/>
      <c r="AD209" s="1101"/>
      <c r="AE209" s="1101"/>
      <c r="AF209" s="1101"/>
      <c r="AG209" s="1101"/>
      <c r="AH209" s="1101"/>
      <c r="AI209" s="1101"/>
      <c r="AJ209" s="1101"/>
      <c r="AK209" s="1101"/>
      <c r="AL209" s="1101"/>
    </row>
    <row r="210" spans="1:38">
      <c r="A210" s="1101"/>
      <c r="B210" s="2"/>
      <c r="C210" s="2"/>
      <c r="D210" s="1" t="s">
        <v>126</v>
      </c>
      <c r="E210" s="1" t="s">
        <v>158</v>
      </c>
      <c r="F210" s="1101"/>
      <c r="G210" s="2"/>
      <c r="H210" s="2"/>
      <c r="I210" s="2"/>
      <c r="J210" s="2"/>
      <c r="K210" s="1101"/>
      <c r="L210" s="1101"/>
      <c r="M210" s="2"/>
      <c r="N210" s="2"/>
      <c r="O210" s="2"/>
      <c r="P210" s="2"/>
      <c r="Q210" s="2"/>
      <c r="R210" s="2"/>
      <c r="S210" s="2"/>
      <c r="T210" s="2"/>
      <c r="U210" s="2"/>
      <c r="V210" s="2"/>
      <c r="W210" s="2"/>
      <c r="X210" s="1101"/>
      <c r="Y210" s="1101"/>
      <c r="Z210" s="1101"/>
      <c r="AA210" s="1101"/>
      <c r="AB210" s="1101"/>
      <c r="AC210" s="1101"/>
      <c r="AD210" s="1101"/>
      <c r="AE210" s="1101"/>
      <c r="AF210" s="1101"/>
      <c r="AG210" s="1101"/>
      <c r="AH210" s="1101"/>
      <c r="AI210" s="1101"/>
      <c r="AJ210" s="1101"/>
      <c r="AK210" s="1101"/>
      <c r="AL210" s="1101"/>
    </row>
    <row r="211" spans="1:38">
      <c r="A211" s="1101"/>
      <c r="B211" s="2"/>
      <c r="C211" s="2"/>
      <c r="D211" s="1101"/>
      <c r="E211" s="2" t="s">
        <v>159</v>
      </c>
      <c r="F211" s="2"/>
      <c r="G211" s="1101"/>
      <c r="H211" s="1101"/>
      <c r="I211" s="2"/>
      <c r="J211" s="2"/>
      <c r="K211" s="1101"/>
      <c r="L211" s="1101"/>
      <c r="M211" s="2"/>
      <c r="N211" s="2"/>
      <c r="O211" s="2"/>
      <c r="P211" s="2"/>
      <c r="Q211" s="2"/>
      <c r="R211" s="2"/>
      <c r="S211" s="2"/>
      <c r="T211" s="2"/>
      <c r="U211" s="2"/>
      <c r="V211" s="2"/>
      <c r="W211" s="2"/>
      <c r="X211" s="1101"/>
      <c r="Y211" s="1101"/>
      <c r="Z211" s="1101"/>
      <c r="AA211" s="1101"/>
      <c r="AB211" s="1101"/>
      <c r="AC211" s="1101"/>
      <c r="AD211" s="1101"/>
      <c r="AE211" s="1101"/>
      <c r="AF211" s="1101"/>
      <c r="AG211" s="1101"/>
      <c r="AH211" s="1101"/>
      <c r="AI211" s="1101"/>
      <c r="AJ211" s="1101"/>
      <c r="AK211" s="1101"/>
      <c r="AL211" s="1101"/>
    </row>
    <row r="212" spans="1:38">
      <c r="A212" s="1101"/>
      <c r="B212" s="2"/>
      <c r="C212" s="2"/>
      <c r="D212" s="1101"/>
      <c r="E212" s="1101"/>
      <c r="F212" s="2"/>
      <c r="G212" s="2"/>
      <c r="H212" s="1101"/>
      <c r="I212" s="2"/>
      <c r="J212" s="2"/>
      <c r="K212" s="1101"/>
      <c r="L212" s="1101"/>
      <c r="M212" s="2"/>
      <c r="N212" s="2"/>
      <c r="O212" s="2"/>
      <c r="P212" s="2"/>
      <c r="Q212" s="2"/>
      <c r="R212" s="2"/>
      <c r="S212" s="2"/>
      <c r="T212" s="2"/>
      <c r="U212" s="2"/>
      <c r="V212" s="2"/>
      <c r="W212" s="2"/>
      <c r="X212" s="1101"/>
      <c r="Y212" s="1101"/>
      <c r="Z212" s="1101"/>
      <c r="AA212" s="1101"/>
      <c r="AB212" s="1101"/>
      <c r="AC212" s="1101"/>
      <c r="AD212" s="1101"/>
      <c r="AE212" s="1101"/>
      <c r="AF212" s="1101"/>
      <c r="AG212" s="1101"/>
      <c r="AH212" s="1101"/>
      <c r="AI212" s="1101"/>
      <c r="AJ212" s="1101"/>
      <c r="AK212" s="1101"/>
      <c r="AL212" s="1101"/>
    </row>
    <row r="213" spans="1:38">
      <c r="A213" s="1101"/>
      <c r="B213" s="2"/>
      <c r="C213" s="2"/>
      <c r="D213" s="1" t="s">
        <v>160</v>
      </c>
      <c r="E213" s="1" t="s">
        <v>161</v>
      </c>
      <c r="F213" s="2"/>
      <c r="G213" s="2"/>
      <c r="H213" s="1101"/>
      <c r="I213" s="2"/>
      <c r="J213" s="2"/>
      <c r="K213" s="1101"/>
      <c r="L213" s="1101"/>
      <c r="M213" s="2"/>
      <c r="N213" s="2"/>
      <c r="O213" s="2"/>
      <c r="P213" s="2"/>
      <c r="Q213" s="2"/>
      <c r="R213" s="2"/>
      <c r="S213" s="2"/>
      <c r="T213" s="2"/>
      <c r="U213" s="2"/>
      <c r="V213" s="2"/>
      <c r="W213" s="2"/>
      <c r="X213" s="1101"/>
      <c r="Y213" s="1101"/>
      <c r="Z213" s="1101"/>
      <c r="AA213" s="1101"/>
      <c r="AB213" s="1101"/>
      <c r="AC213" s="1101"/>
      <c r="AD213" s="1101"/>
      <c r="AE213" s="1101"/>
      <c r="AF213" s="1101"/>
      <c r="AG213" s="1101"/>
      <c r="AH213" s="1101"/>
      <c r="AI213" s="1101"/>
      <c r="AJ213" s="1101"/>
      <c r="AK213" s="1101"/>
      <c r="AL213" s="1101"/>
    </row>
    <row r="214" spans="1:38">
      <c r="A214" s="1101"/>
      <c r="B214" s="2"/>
      <c r="C214" s="2"/>
      <c r="D214" s="1"/>
      <c r="E214" s="2" t="s">
        <v>143</v>
      </c>
      <c r="F214" s="2"/>
      <c r="G214" s="2"/>
      <c r="H214" s="1101"/>
      <c r="I214" s="2"/>
      <c r="J214" s="2"/>
      <c r="K214" s="1101"/>
      <c r="L214" s="1101"/>
      <c r="M214" s="2"/>
      <c r="N214" s="2"/>
      <c r="O214" s="2"/>
      <c r="P214" s="2"/>
      <c r="Q214" s="2"/>
      <c r="R214" s="2"/>
      <c r="S214" s="2"/>
      <c r="T214" s="2"/>
      <c r="U214" s="2"/>
      <c r="V214" s="2"/>
      <c r="W214" s="2"/>
      <c r="X214" s="1101"/>
      <c r="Y214" s="1101"/>
      <c r="Z214" s="1101"/>
      <c r="AA214" s="1101"/>
      <c r="AB214" s="1101"/>
      <c r="AC214" s="1101"/>
      <c r="AD214" s="1101"/>
      <c r="AE214" s="1101"/>
      <c r="AF214" s="1101"/>
      <c r="AG214" s="1101"/>
      <c r="AH214" s="1101"/>
      <c r="AI214" s="1101"/>
      <c r="AJ214" s="1101"/>
      <c r="AK214" s="1101"/>
      <c r="AL214" s="1101"/>
    </row>
    <row r="215" spans="1:38">
      <c r="A215" s="1101"/>
      <c r="B215" s="2"/>
      <c r="C215" s="2"/>
      <c r="D215" s="1"/>
      <c r="E215" s="1101"/>
      <c r="F215" s="1101"/>
      <c r="G215" s="1101"/>
      <c r="H215" s="1101"/>
      <c r="I215" s="1101"/>
      <c r="J215" s="1101"/>
      <c r="K215" s="1101"/>
      <c r="L215" s="1101"/>
      <c r="M215" s="2"/>
      <c r="N215" s="2"/>
      <c r="O215" s="2"/>
      <c r="P215" s="2"/>
      <c r="Q215" s="2"/>
      <c r="R215" s="2"/>
      <c r="S215" s="2"/>
      <c r="T215" s="1101"/>
      <c r="U215" s="1101"/>
      <c r="V215" s="1101"/>
      <c r="W215" s="1101"/>
      <c r="X215" s="1101"/>
      <c r="Y215" s="1101"/>
      <c r="Z215" s="1101"/>
      <c r="AA215" s="1101"/>
      <c r="AB215" s="1101"/>
      <c r="AC215" s="1101"/>
      <c r="AD215" s="1101"/>
      <c r="AE215" s="1101"/>
      <c r="AF215" s="1101"/>
      <c r="AG215" s="1101"/>
      <c r="AH215" s="1101"/>
      <c r="AI215" s="1101"/>
      <c r="AJ215" s="1101"/>
      <c r="AK215" s="1101"/>
      <c r="AL215" s="1101"/>
    </row>
    <row r="216" spans="1:38">
      <c r="A216" s="1101"/>
      <c r="B216" s="1101"/>
      <c r="C216" s="1" t="s">
        <v>162</v>
      </c>
      <c r="D216" s="1"/>
      <c r="E216" s="1101"/>
      <c r="F216" s="1101"/>
      <c r="G216" s="1" t="s">
        <v>163</v>
      </c>
      <c r="H216" s="1101"/>
      <c r="I216" s="1101"/>
      <c r="J216" s="1101"/>
      <c r="K216" s="1101"/>
      <c r="L216" s="1101"/>
      <c r="M216" s="2"/>
      <c r="N216" s="2"/>
      <c r="O216" s="2"/>
      <c r="P216" s="2"/>
      <c r="Q216" s="2"/>
      <c r="R216" s="2"/>
      <c r="S216" s="2"/>
      <c r="T216" s="1101"/>
      <c r="U216" s="1101"/>
      <c r="V216" s="1101"/>
      <c r="W216" s="1101"/>
      <c r="X216" s="1101"/>
      <c r="Y216" s="1101"/>
      <c r="Z216" s="1101"/>
      <c r="AA216" s="1101"/>
      <c r="AB216" s="1101"/>
      <c r="AC216" s="1101"/>
      <c r="AD216" s="1101"/>
      <c r="AE216" s="1101"/>
      <c r="AF216" s="1101"/>
      <c r="AG216" s="1101"/>
      <c r="AH216" s="1101"/>
      <c r="AI216" s="1101"/>
      <c r="AJ216" s="1101"/>
      <c r="AK216" s="1101"/>
      <c r="AL216" s="1101"/>
    </row>
    <row r="217" spans="1:38">
      <c r="A217" s="1101"/>
      <c r="B217" s="2"/>
      <c r="C217" s="2"/>
      <c r="D217" s="1101"/>
      <c r="E217" s="1101" t="s">
        <v>17</v>
      </c>
      <c r="F217" s="2" t="s">
        <v>164</v>
      </c>
      <c r="G217" s="2"/>
      <c r="H217" s="2"/>
      <c r="I217" s="2"/>
      <c r="J217" s="1101"/>
      <c r="K217" s="1101"/>
      <c r="L217" s="2"/>
      <c r="M217" s="1101"/>
      <c r="N217" s="2"/>
      <c r="O217" s="2"/>
      <c r="P217" s="2"/>
      <c r="Q217" s="2"/>
      <c r="R217" s="2"/>
      <c r="S217" s="2"/>
      <c r="T217" s="1101"/>
      <c r="U217" s="1101"/>
      <c r="V217" s="1101"/>
      <c r="W217" s="1101"/>
      <c r="X217" s="1101"/>
      <c r="Y217" s="1101"/>
      <c r="Z217" s="1101"/>
      <c r="AA217" s="1101"/>
      <c r="AB217" s="1101"/>
      <c r="AC217" s="1101"/>
      <c r="AD217" s="1101"/>
      <c r="AE217" s="1101"/>
      <c r="AF217" s="1101"/>
      <c r="AG217" s="1101"/>
      <c r="AH217" s="1101"/>
      <c r="AI217" s="1101"/>
      <c r="AJ217" s="1101"/>
      <c r="AK217" s="1101"/>
      <c r="AL217" s="1101"/>
    </row>
    <row r="218" spans="1:38">
      <c r="A218" s="1101"/>
      <c r="B218" s="2"/>
      <c r="C218" s="2"/>
      <c r="D218" s="1101"/>
      <c r="E218" s="1101"/>
      <c r="F218" s="2" t="s">
        <v>19</v>
      </c>
      <c r="G218" s="2" t="s">
        <v>165</v>
      </c>
      <c r="H218" s="1101"/>
      <c r="I218" s="2"/>
      <c r="J218" s="1101"/>
      <c r="K218" s="1101"/>
      <c r="L218" s="1101"/>
      <c r="M218" s="2"/>
      <c r="N218" s="2"/>
      <c r="O218" s="2"/>
      <c r="P218" s="2"/>
      <c r="Q218" s="2"/>
      <c r="R218" s="2"/>
      <c r="S218" s="2"/>
      <c r="T218" s="1101"/>
      <c r="U218" s="1101"/>
      <c r="V218" s="1101"/>
      <c r="W218" s="1101"/>
      <c r="X218" s="1101"/>
      <c r="Y218" s="1101"/>
      <c r="Z218" s="1101"/>
      <c r="AA218" s="1101"/>
      <c r="AB218" s="1101"/>
      <c r="AC218" s="1101"/>
      <c r="AD218" s="1101"/>
      <c r="AE218" s="1101"/>
      <c r="AF218" s="1101"/>
      <c r="AG218" s="1101"/>
      <c r="AH218" s="1101"/>
      <c r="AI218" s="1101"/>
      <c r="AJ218" s="1101"/>
      <c r="AK218" s="1101"/>
      <c r="AL218" s="1101"/>
    </row>
    <row r="219" spans="1:38">
      <c r="A219" s="1101"/>
      <c r="B219" s="2"/>
      <c r="C219" s="2"/>
      <c r="D219" s="1101"/>
      <c r="E219" s="1101" t="s">
        <v>30</v>
      </c>
      <c r="F219" s="2" t="s">
        <v>166</v>
      </c>
      <c r="G219" s="2"/>
      <c r="H219" s="2"/>
      <c r="I219" s="2"/>
      <c r="J219" s="1101"/>
      <c r="K219" s="1101"/>
      <c r="L219" s="1101"/>
      <c r="M219" s="2"/>
      <c r="N219" s="2"/>
      <c r="O219" s="2"/>
      <c r="P219" s="2"/>
      <c r="Q219" s="2"/>
      <c r="R219" s="2"/>
      <c r="S219" s="2"/>
      <c r="T219" s="1101"/>
      <c r="U219" s="1101"/>
      <c r="V219" s="1101"/>
      <c r="W219" s="1101"/>
      <c r="X219" s="1101"/>
      <c r="Y219" s="1101"/>
      <c r="Z219" s="1101"/>
      <c r="AA219" s="1101"/>
      <c r="AB219" s="1101"/>
      <c r="AC219" s="1101"/>
      <c r="AD219" s="1101"/>
      <c r="AE219" s="1101"/>
      <c r="AF219" s="1101"/>
      <c r="AG219" s="1101"/>
      <c r="AH219" s="1101"/>
      <c r="AI219" s="1101"/>
      <c r="AJ219" s="1101"/>
      <c r="AK219" s="1101"/>
      <c r="AL219" s="1101"/>
    </row>
    <row r="220" spans="1:38">
      <c r="A220" s="1101"/>
      <c r="B220" s="2"/>
      <c r="C220" s="2"/>
      <c r="D220" s="1101"/>
      <c r="E220" s="1101"/>
      <c r="F220" s="2" t="s">
        <v>19</v>
      </c>
      <c r="G220" s="2" t="s">
        <v>167</v>
      </c>
      <c r="H220" s="1101"/>
      <c r="I220" s="2"/>
      <c r="J220" s="1101"/>
      <c r="K220" s="1101"/>
      <c r="L220" s="1101"/>
      <c r="M220" s="2"/>
      <c r="N220" s="2"/>
      <c r="O220" s="2"/>
      <c r="P220" s="2"/>
      <c r="Q220" s="2"/>
      <c r="R220" s="2"/>
      <c r="S220" s="2"/>
      <c r="T220" s="1101"/>
      <c r="U220" s="1101"/>
      <c r="V220" s="1101"/>
      <c r="W220" s="1101"/>
      <c r="X220" s="1101"/>
      <c r="Y220" s="1101"/>
      <c r="Z220" s="1101"/>
      <c r="AA220" s="1101"/>
      <c r="AB220" s="1101"/>
      <c r="AC220" s="1101"/>
      <c r="AD220" s="1101"/>
      <c r="AE220" s="1101"/>
      <c r="AF220" s="1101"/>
      <c r="AG220" s="1101"/>
      <c r="AH220" s="1101"/>
      <c r="AI220" s="1101"/>
      <c r="AJ220" s="1101"/>
      <c r="AK220" s="1101"/>
      <c r="AL220" s="1101"/>
    </row>
    <row r="221" spans="1:38">
      <c r="A221" s="1101"/>
      <c r="B221" s="2"/>
      <c r="C221" s="2"/>
      <c r="D221" s="1101"/>
      <c r="E221" s="1101"/>
      <c r="F221" s="2"/>
      <c r="G221" s="2" t="s">
        <v>168</v>
      </c>
      <c r="H221" s="1101"/>
      <c r="I221" s="2"/>
      <c r="J221" s="1101"/>
      <c r="K221" s="1101"/>
      <c r="L221" s="1101"/>
      <c r="M221" s="2"/>
      <c r="N221" s="2"/>
      <c r="O221" s="2"/>
      <c r="P221" s="2"/>
      <c r="Q221" s="2"/>
      <c r="R221" s="2"/>
      <c r="S221" s="2"/>
      <c r="T221" s="1101"/>
      <c r="U221" s="1101"/>
      <c r="V221" s="1101"/>
      <c r="W221" s="1101"/>
      <c r="X221" s="1101"/>
      <c r="Y221" s="1101"/>
      <c r="Z221" s="1101"/>
      <c r="AA221" s="1101"/>
      <c r="AB221" s="1101"/>
      <c r="AC221" s="1101"/>
      <c r="AD221" s="1101"/>
      <c r="AE221" s="1101"/>
      <c r="AF221" s="1101"/>
      <c r="AG221" s="1101"/>
      <c r="AH221" s="1101"/>
      <c r="AI221" s="1101"/>
      <c r="AJ221" s="1101"/>
      <c r="AK221" s="1101"/>
      <c r="AL221" s="1101"/>
    </row>
    <row r="222" spans="1:38">
      <c r="A222" s="1101"/>
      <c r="B222" s="2"/>
      <c r="C222" s="2"/>
      <c r="D222" s="1101"/>
      <c r="E222" s="1101"/>
      <c r="F222" s="2"/>
      <c r="G222" s="1101"/>
      <c r="H222" s="1101"/>
      <c r="I222" s="1101"/>
      <c r="J222" s="1101"/>
      <c r="K222" s="2"/>
      <c r="L222" s="1101"/>
      <c r="M222" s="2"/>
      <c r="N222" s="2"/>
      <c r="O222" s="2"/>
      <c r="P222" s="2"/>
      <c r="Q222" s="2"/>
      <c r="R222" s="2"/>
      <c r="S222" s="2"/>
      <c r="T222" s="1101"/>
      <c r="U222" s="1101"/>
      <c r="V222" s="1101"/>
      <c r="W222" s="1101"/>
      <c r="X222" s="1101"/>
      <c r="Y222" s="1101"/>
      <c r="Z222" s="1101"/>
      <c r="AA222" s="1101"/>
      <c r="AB222" s="1101"/>
      <c r="AC222" s="1101"/>
      <c r="AD222" s="1101"/>
      <c r="AE222" s="1101"/>
      <c r="AF222" s="1101"/>
      <c r="AG222" s="1101"/>
      <c r="AH222" s="1101"/>
      <c r="AI222" s="1101"/>
      <c r="AJ222" s="1101"/>
      <c r="AK222" s="1101"/>
      <c r="AL222" s="1101"/>
    </row>
    <row r="223" spans="1:38">
      <c r="A223" s="1108"/>
      <c r="B223" s="10" t="s">
        <v>169</v>
      </c>
      <c r="C223" s="10" t="s">
        <v>170</v>
      </c>
      <c r="D223" s="1108"/>
      <c r="E223" s="1111"/>
      <c r="F223" s="1111"/>
      <c r="G223" s="1111"/>
      <c r="H223" s="1111"/>
      <c r="I223" s="1111"/>
      <c r="J223" s="1111"/>
      <c r="K223" s="1108"/>
      <c r="L223" s="1111"/>
      <c r="M223" s="1111"/>
      <c r="N223" s="1111"/>
      <c r="O223" s="1111"/>
      <c r="P223" s="1111"/>
      <c r="Q223" s="1111"/>
      <c r="R223" s="1111"/>
      <c r="S223" s="1111"/>
      <c r="T223" s="1108"/>
      <c r="U223" s="1108"/>
      <c r="V223" s="1108"/>
      <c r="W223" s="1108"/>
      <c r="X223" s="1108"/>
      <c r="Y223" s="1108"/>
      <c r="Z223" s="1108"/>
      <c r="AA223" s="1108"/>
      <c r="AB223" s="1108"/>
      <c r="AC223" s="1108"/>
      <c r="AD223" s="1108"/>
      <c r="AE223" s="1108"/>
      <c r="AF223" s="1108"/>
      <c r="AG223" s="1108"/>
      <c r="AH223" s="1108"/>
      <c r="AI223" s="1108"/>
      <c r="AJ223" s="1108"/>
      <c r="AK223" s="1108"/>
      <c r="AL223" s="1108"/>
    </row>
    <row r="224" spans="1:38">
      <c r="A224" s="1101"/>
      <c r="B224" s="1"/>
      <c r="C224" s="1101"/>
      <c r="D224" s="1"/>
      <c r="E224" s="2"/>
      <c r="F224" s="2"/>
      <c r="G224" s="2"/>
      <c r="H224" s="2"/>
      <c r="I224" s="2"/>
      <c r="J224" s="2"/>
      <c r="K224" s="1101"/>
      <c r="L224" s="2"/>
      <c r="M224" s="2"/>
      <c r="N224" s="2"/>
      <c r="O224" s="2"/>
      <c r="P224" s="2"/>
      <c r="Q224" s="2"/>
      <c r="R224" s="2"/>
      <c r="S224" s="2"/>
      <c r="T224" s="1101"/>
      <c r="U224" s="1101"/>
      <c r="V224" s="1101"/>
      <c r="W224" s="1101"/>
      <c r="X224" s="1101"/>
      <c r="Y224" s="1101"/>
      <c r="Z224" s="1101"/>
      <c r="AA224" s="1101"/>
      <c r="AB224" s="1101"/>
      <c r="AC224" s="1101"/>
      <c r="AD224" s="1101"/>
      <c r="AE224" s="1101"/>
      <c r="AF224" s="1101"/>
      <c r="AG224" s="1101"/>
      <c r="AH224" s="1101"/>
      <c r="AI224" s="1101"/>
      <c r="AJ224" s="1101"/>
      <c r="AK224" s="1101"/>
      <c r="AL224" s="1101"/>
    </row>
    <row r="225" spans="2:19">
      <c r="B225" s="2"/>
      <c r="C225" s="1" t="s">
        <v>70</v>
      </c>
      <c r="D225" s="2"/>
      <c r="E225" s="2"/>
      <c r="F225" s="2"/>
      <c r="G225" s="1" t="s">
        <v>171</v>
      </c>
      <c r="H225" s="1101"/>
      <c r="I225" s="2"/>
      <c r="J225" s="2"/>
      <c r="K225" s="2"/>
      <c r="L225" s="1101"/>
      <c r="M225" s="2"/>
      <c r="N225" s="2"/>
      <c r="O225" s="2"/>
      <c r="P225" s="2"/>
      <c r="Q225" s="2"/>
      <c r="R225" s="2"/>
      <c r="S225" s="2"/>
    </row>
    <row r="226" spans="2:19">
      <c r="B226" s="1"/>
      <c r="C226" s="1101"/>
      <c r="D226" s="1101"/>
      <c r="E226" s="2" t="s">
        <v>17</v>
      </c>
      <c r="F226" s="2" t="s">
        <v>172</v>
      </c>
      <c r="G226" s="2"/>
      <c r="H226" s="1101"/>
      <c r="I226" s="2"/>
      <c r="J226" s="2"/>
      <c r="K226" s="2"/>
      <c r="L226" s="2"/>
      <c r="M226" s="2"/>
      <c r="N226" s="2"/>
      <c r="O226" s="2"/>
      <c r="P226" s="2"/>
      <c r="Q226" s="2"/>
      <c r="R226" s="2"/>
      <c r="S226" s="2"/>
    </row>
    <row r="227" spans="2:19">
      <c r="B227" s="1"/>
      <c r="C227" s="1101"/>
      <c r="D227" s="1101"/>
      <c r="E227" s="2" t="s">
        <v>30</v>
      </c>
      <c r="F227" s="2" t="s">
        <v>173</v>
      </c>
      <c r="G227" s="2"/>
      <c r="H227" s="1101"/>
      <c r="I227" s="2"/>
      <c r="J227" s="2"/>
      <c r="K227" s="2"/>
      <c r="L227" s="2"/>
      <c r="M227" s="2"/>
      <c r="N227" s="2"/>
      <c r="O227" s="2"/>
      <c r="P227" s="2"/>
      <c r="Q227" s="2"/>
      <c r="R227" s="2"/>
      <c r="S227" s="2"/>
    </row>
    <row r="228" spans="2:19">
      <c r="B228" s="1"/>
      <c r="C228" s="1101"/>
      <c r="D228" s="1101"/>
      <c r="E228" s="2"/>
      <c r="F228" s="2"/>
      <c r="G228" s="2"/>
      <c r="H228" s="2"/>
      <c r="I228" s="2"/>
      <c r="J228" s="2"/>
      <c r="K228" s="2"/>
      <c r="L228" s="2"/>
      <c r="M228" s="2"/>
      <c r="N228" s="2"/>
      <c r="O228" s="2"/>
      <c r="P228" s="2"/>
      <c r="Q228" s="2"/>
      <c r="R228" s="2"/>
      <c r="S228" s="2"/>
    </row>
    <row r="229" spans="2:19">
      <c r="B229" s="1"/>
      <c r="C229" s="1" t="s">
        <v>88</v>
      </c>
      <c r="D229" s="2"/>
      <c r="E229" s="2"/>
      <c r="F229" s="2"/>
      <c r="G229" s="1" t="s">
        <v>174</v>
      </c>
      <c r="H229" s="1101"/>
      <c r="I229" s="2"/>
      <c r="J229" s="2"/>
      <c r="K229" s="2"/>
      <c r="L229" s="2"/>
      <c r="M229" s="2"/>
      <c r="N229" s="2"/>
      <c r="O229" s="2"/>
      <c r="P229" s="2"/>
      <c r="Q229" s="2"/>
      <c r="R229" s="2"/>
      <c r="S229" s="2"/>
    </row>
    <row r="230" spans="2:19">
      <c r="B230" s="1"/>
      <c r="C230" s="1101"/>
      <c r="D230" s="1101"/>
      <c r="E230" s="2" t="s">
        <v>17</v>
      </c>
      <c r="F230" s="2" t="s">
        <v>175</v>
      </c>
      <c r="G230" s="2"/>
      <c r="H230" s="1101"/>
      <c r="I230" s="2"/>
      <c r="J230" s="2"/>
      <c r="K230" s="2"/>
      <c r="L230" s="2"/>
      <c r="M230" s="2"/>
      <c r="N230" s="2"/>
      <c r="O230" s="2"/>
      <c r="P230" s="2"/>
      <c r="Q230" s="2"/>
      <c r="R230" s="2"/>
      <c r="S230" s="2"/>
    </row>
    <row r="231" spans="2:19">
      <c r="B231" s="1"/>
      <c r="C231" s="1101"/>
      <c r="D231" s="1101"/>
      <c r="E231" s="2"/>
      <c r="F231" s="2" t="s">
        <v>176</v>
      </c>
      <c r="G231" s="2"/>
      <c r="H231" s="2"/>
      <c r="I231" s="2"/>
      <c r="J231" s="2"/>
      <c r="K231" s="2"/>
      <c r="L231" s="2"/>
      <c r="M231" s="2"/>
      <c r="N231" s="2"/>
      <c r="O231" s="2"/>
      <c r="P231" s="2"/>
      <c r="Q231" s="2"/>
      <c r="R231" s="2"/>
      <c r="S231" s="2"/>
    </row>
    <row r="232" spans="2:19">
      <c r="B232" s="1"/>
      <c r="C232" s="1101"/>
      <c r="D232" s="2"/>
      <c r="E232" s="2" t="s">
        <v>30</v>
      </c>
      <c r="F232" s="2" t="s">
        <v>173</v>
      </c>
      <c r="G232" s="2"/>
      <c r="H232" s="1101"/>
      <c r="I232" s="2"/>
      <c r="J232" s="2"/>
      <c r="K232" s="2"/>
      <c r="L232" s="2"/>
      <c r="M232" s="2"/>
      <c r="N232" s="2"/>
      <c r="O232" s="2"/>
      <c r="P232" s="2"/>
      <c r="Q232" s="2"/>
      <c r="R232" s="2"/>
      <c r="S232" s="2"/>
    </row>
    <row r="233" spans="2:19">
      <c r="B233" s="1"/>
      <c r="C233" s="1101"/>
      <c r="D233" s="1101"/>
      <c r="E233" s="2" t="s">
        <v>38</v>
      </c>
      <c r="F233" s="57" t="s">
        <v>177</v>
      </c>
      <c r="G233" s="2"/>
      <c r="H233" s="1101"/>
      <c r="I233" s="2"/>
      <c r="J233" s="2"/>
      <c r="K233" s="2"/>
      <c r="L233" s="2"/>
      <c r="M233" s="2"/>
      <c r="N233" s="2"/>
      <c r="O233" s="2"/>
      <c r="P233" s="2"/>
      <c r="Q233" s="2"/>
      <c r="R233" s="2"/>
      <c r="S233" s="2"/>
    </row>
    <row r="234" spans="2:19">
      <c r="B234" s="1"/>
      <c r="C234" s="1101"/>
      <c r="D234" s="2"/>
      <c r="E234" s="2"/>
      <c r="F234" s="2"/>
      <c r="G234" s="2"/>
      <c r="H234" s="2"/>
      <c r="I234" s="2"/>
      <c r="J234" s="2"/>
      <c r="K234" s="2"/>
      <c r="L234" s="2"/>
      <c r="M234" s="2"/>
      <c r="N234" s="2"/>
      <c r="O234" s="2"/>
      <c r="P234" s="2"/>
      <c r="Q234" s="2"/>
      <c r="R234" s="2"/>
      <c r="S234" s="2"/>
    </row>
    <row r="235" spans="2:19">
      <c r="B235" s="2"/>
      <c r="C235" s="1"/>
      <c r="D235" s="1101"/>
      <c r="E235" s="1" t="s">
        <v>178</v>
      </c>
      <c r="F235" s="2"/>
      <c r="G235" s="1101"/>
      <c r="H235" s="1101"/>
      <c r="I235" s="1101"/>
      <c r="J235" s="2"/>
      <c r="K235" s="2"/>
      <c r="L235" s="1101"/>
      <c r="M235" s="2"/>
      <c r="N235" s="2"/>
      <c r="O235" s="2"/>
      <c r="P235" s="2"/>
      <c r="Q235" s="2"/>
      <c r="R235" s="2"/>
      <c r="S235" s="2"/>
    </row>
    <row r="236" spans="2:19">
      <c r="B236" s="2"/>
      <c r="C236" s="2"/>
      <c r="D236" s="1101"/>
      <c r="E236" s="1101" t="s">
        <v>17</v>
      </c>
      <c r="F236" s="2" t="s">
        <v>178</v>
      </c>
      <c r="G236" s="1"/>
      <c r="H236" s="1"/>
      <c r="I236" s="1"/>
      <c r="J236" s="1101"/>
      <c r="K236" s="1101"/>
      <c r="L236" s="1"/>
      <c r="M236" s="1"/>
      <c r="N236" s="1"/>
      <c r="O236" s="1"/>
      <c r="P236" s="1"/>
      <c r="Q236" s="1"/>
      <c r="R236" s="2"/>
      <c r="S236" s="2"/>
    </row>
    <row r="237" spans="2:19">
      <c r="B237" s="2"/>
      <c r="C237" s="2"/>
      <c r="D237" s="1101"/>
      <c r="E237" s="1101"/>
      <c r="F237" s="2" t="s">
        <v>19</v>
      </c>
      <c r="G237" s="2" t="s">
        <v>179</v>
      </c>
      <c r="H237" s="1101"/>
      <c r="I237" s="2"/>
      <c r="J237" s="1101"/>
      <c r="K237" s="1101"/>
      <c r="L237" s="1101"/>
      <c r="M237" s="2"/>
      <c r="N237" s="2"/>
      <c r="O237" s="2"/>
      <c r="P237" s="2"/>
      <c r="Q237" s="2"/>
      <c r="R237" s="2"/>
      <c r="S237" s="2"/>
    </row>
    <row r="238" spans="2:19">
      <c r="B238" s="2"/>
      <c r="C238" s="2"/>
      <c r="D238" s="1101"/>
      <c r="E238" s="1101"/>
      <c r="F238" s="2"/>
      <c r="G238" s="2" t="s">
        <v>180</v>
      </c>
      <c r="H238" s="1101"/>
      <c r="I238" s="2"/>
      <c r="J238" s="1101"/>
      <c r="K238" s="1101"/>
      <c r="L238" s="1101"/>
      <c r="M238" s="2"/>
      <c r="N238" s="2"/>
      <c r="O238" s="2"/>
      <c r="P238" s="2"/>
      <c r="Q238" s="2"/>
      <c r="R238" s="2"/>
      <c r="S238" s="2"/>
    </row>
    <row r="239" spans="2:19">
      <c r="B239" s="2"/>
      <c r="C239" s="2"/>
      <c r="D239" s="1101"/>
      <c r="E239" s="1101" t="s">
        <v>30</v>
      </c>
      <c r="F239" s="843" t="s">
        <v>181</v>
      </c>
      <c r="G239" s="1"/>
      <c r="H239" s="1"/>
      <c r="I239" s="1"/>
      <c r="J239" s="1101"/>
      <c r="K239" s="1101"/>
      <c r="L239" s="1"/>
      <c r="M239" s="1"/>
      <c r="N239" s="1"/>
      <c r="O239" s="1"/>
      <c r="P239" s="1"/>
      <c r="Q239" s="1"/>
      <c r="R239" s="1"/>
      <c r="S239" s="1"/>
    </row>
    <row r="240" spans="2:19">
      <c r="B240" s="2"/>
      <c r="C240" s="2"/>
      <c r="D240" s="1101"/>
      <c r="E240" s="1101"/>
      <c r="F240" s="2" t="s">
        <v>19</v>
      </c>
      <c r="G240" s="2" t="s">
        <v>182</v>
      </c>
      <c r="H240" s="1101"/>
      <c r="I240" s="2"/>
      <c r="J240" s="1101"/>
      <c r="K240" s="1101"/>
      <c r="L240" s="1101"/>
      <c r="M240" s="2"/>
      <c r="N240" s="2"/>
      <c r="O240" s="2"/>
      <c r="P240" s="2"/>
      <c r="Q240" s="2"/>
      <c r="R240" s="2"/>
      <c r="S240" s="2"/>
    </row>
    <row r="241" spans="2:21">
      <c r="B241" s="2"/>
      <c r="C241" s="2"/>
      <c r="D241" s="1101"/>
      <c r="E241" s="1101"/>
      <c r="F241" s="2"/>
      <c r="G241" s="2" t="s">
        <v>21</v>
      </c>
      <c r="H241" s="2" t="s">
        <v>183</v>
      </c>
      <c r="I241" s="2"/>
      <c r="J241" s="1101"/>
      <c r="K241" s="1101"/>
      <c r="L241" s="1101"/>
      <c r="M241" s="2"/>
      <c r="N241" s="2"/>
      <c r="O241" s="2"/>
      <c r="P241" s="2"/>
      <c r="Q241" s="2"/>
      <c r="R241" s="2"/>
      <c r="S241" s="2"/>
      <c r="T241" s="1101"/>
      <c r="U241" s="1101"/>
    </row>
    <row r="242" spans="2:21">
      <c r="B242" s="2"/>
      <c r="C242" s="2"/>
      <c r="D242" s="1101"/>
      <c r="E242" s="1101"/>
      <c r="F242" s="2" t="s">
        <v>23</v>
      </c>
      <c r="G242" s="843" t="s">
        <v>184</v>
      </c>
      <c r="H242" s="1101"/>
      <c r="I242" s="2"/>
      <c r="J242" s="1101"/>
      <c r="K242" s="1101"/>
      <c r="L242" s="1101"/>
      <c r="M242" s="2"/>
      <c r="N242" s="2"/>
      <c r="O242" s="2"/>
      <c r="P242" s="2"/>
      <c r="Q242" s="2"/>
      <c r="R242" s="2"/>
      <c r="S242" s="2"/>
      <c r="T242" s="1101"/>
      <c r="U242" s="1101"/>
    </row>
    <row r="243" spans="2:21">
      <c r="B243" s="2"/>
      <c r="C243" s="2"/>
      <c r="D243" s="1101"/>
      <c r="E243" s="1101" t="s">
        <v>38</v>
      </c>
      <c r="F243" s="2" t="s">
        <v>19</v>
      </c>
      <c r="G243" s="843" t="s">
        <v>185</v>
      </c>
      <c r="H243" s="1101"/>
      <c r="I243" s="2"/>
      <c r="J243" s="1101"/>
      <c r="K243" s="1101"/>
      <c r="L243" s="1101"/>
      <c r="M243" s="2"/>
      <c r="N243" s="2"/>
      <c r="O243" s="2"/>
      <c r="P243" s="2"/>
      <c r="Q243" s="2"/>
      <c r="R243" s="2"/>
      <c r="S243" s="2"/>
      <c r="T243" s="1101"/>
      <c r="U243" s="1101"/>
    </row>
    <row r="244" spans="2:21">
      <c r="B244" s="2"/>
      <c r="C244" s="2"/>
      <c r="D244" s="1101"/>
      <c r="E244" s="1101"/>
      <c r="F244" s="2" t="s">
        <v>23</v>
      </c>
      <c r="G244" s="843" t="s">
        <v>186</v>
      </c>
      <c r="H244" s="1101"/>
      <c r="I244" s="2"/>
      <c r="J244" s="1101"/>
      <c r="K244" s="1101"/>
      <c r="L244" s="1101"/>
      <c r="M244" s="2"/>
      <c r="N244" s="2"/>
      <c r="O244" s="2"/>
      <c r="P244" s="2"/>
      <c r="Q244" s="2"/>
      <c r="R244" s="2"/>
      <c r="S244" s="2"/>
      <c r="T244" s="1101"/>
      <c r="U244" s="1101"/>
    </row>
    <row r="245" spans="2:21">
      <c r="B245" s="2"/>
      <c r="C245" s="2"/>
      <c r="D245" s="1101"/>
      <c r="E245" s="1101"/>
      <c r="F245" s="2" t="s">
        <v>28</v>
      </c>
      <c r="G245" s="843" t="s">
        <v>187</v>
      </c>
      <c r="H245" s="1101"/>
      <c r="I245" s="2"/>
      <c r="J245" s="1101"/>
      <c r="K245" s="1101"/>
      <c r="L245" s="1101"/>
      <c r="M245" s="2"/>
      <c r="N245" s="2"/>
      <c r="O245" s="2"/>
      <c r="P245" s="2"/>
      <c r="Q245" s="2"/>
      <c r="R245" s="2"/>
      <c r="S245" s="2"/>
      <c r="T245" s="1101"/>
      <c r="U245" s="1101"/>
    </row>
    <row r="246" spans="2:21">
      <c r="B246" s="2"/>
      <c r="C246" s="2"/>
      <c r="D246" s="1101"/>
      <c r="E246" s="1101"/>
      <c r="F246" s="2"/>
      <c r="G246" s="843" t="s">
        <v>188</v>
      </c>
      <c r="H246" s="1101"/>
      <c r="I246" s="2"/>
      <c r="J246" s="1101"/>
      <c r="K246" s="1101"/>
      <c r="L246" s="1101"/>
      <c r="M246" s="2"/>
      <c r="N246" s="2"/>
      <c r="O246" s="2"/>
      <c r="P246" s="2"/>
      <c r="Q246" s="2"/>
      <c r="R246" s="2"/>
      <c r="S246" s="2"/>
      <c r="T246" s="1101"/>
      <c r="U246" s="1101"/>
    </row>
    <row r="247" spans="2:21">
      <c r="B247" s="2"/>
      <c r="C247" s="2"/>
      <c r="D247" s="1"/>
      <c r="E247" s="2" t="s">
        <v>38</v>
      </c>
      <c r="F247" s="2" t="s">
        <v>189</v>
      </c>
      <c r="G247" s="1101"/>
      <c r="H247" s="2"/>
      <c r="I247" s="2"/>
      <c r="J247" s="1101"/>
      <c r="K247" s="1101"/>
      <c r="L247" s="1101"/>
      <c r="M247" s="2"/>
      <c r="N247" s="2"/>
      <c r="O247" s="2"/>
      <c r="P247" s="2"/>
      <c r="Q247" s="2"/>
      <c r="R247" s="2"/>
      <c r="S247" s="2"/>
      <c r="T247" s="1101"/>
      <c r="U247" s="1101"/>
    </row>
    <row r="248" spans="2:21">
      <c r="B248" s="2"/>
      <c r="C248" s="2"/>
      <c r="D248" s="1"/>
      <c r="E248" s="1"/>
      <c r="F248" s="1101" t="s">
        <v>19</v>
      </c>
      <c r="G248" s="2" t="s">
        <v>190</v>
      </c>
      <c r="H248" s="1101"/>
      <c r="I248" s="2"/>
      <c r="J248" s="1101"/>
      <c r="K248" s="1101"/>
      <c r="L248" s="1101"/>
      <c r="M248" s="2"/>
      <c r="N248" s="2"/>
      <c r="O248" s="2"/>
      <c r="P248" s="2"/>
      <c r="Q248" s="2"/>
      <c r="R248" s="2"/>
      <c r="S248" s="2"/>
      <c r="T248" s="1101"/>
      <c r="U248" s="1101"/>
    </row>
    <row r="249" spans="2:21">
      <c r="B249" s="2"/>
      <c r="C249" s="2"/>
      <c r="D249" s="1"/>
      <c r="E249" s="1"/>
      <c r="F249" s="2"/>
      <c r="G249" s="2" t="s">
        <v>191</v>
      </c>
      <c r="H249" s="1101"/>
      <c r="I249" s="2"/>
      <c r="J249" s="1101"/>
      <c r="K249" s="1101"/>
      <c r="L249" s="1101"/>
      <c r="M249" s="2"/>
      <c r="N249" s="2"/>
      <c r="O249" s="2"/>
      <c r="P249" s="2"/>
      <c r="Q249" s="2"/>
      <c r="R249" s="2"/>
      <c r="S249" s="2"/>
      <c r="T249" s="1101"/>
      <c r="U249" s="1101"/>
    </row>
    <row r="250" spans="2:21">
      <c r="B250" s="2"/>
      <c r="C250" s="2"/>
      <c r="D250" s="1"/>
      <c r="E250" s="1"/>
      <c r="F250" s="2"/>
      <c r="G250" s="2"/>
      <c r="H250" s="1101"/>
      <c r="I250" s="2"/>
      <c r="J250" s="1101"/>
      <c r="K250" s="1101"/>
      <c r="L250" s="1101"/>
      <c r="M250" s="2"/>
      <c r="N250" s="2"/>
      <c r="O250" s="2"/>
      <c r="P250" s="2"/>
      <c r="Q250" s="2"/>
      <c r="R250" s="2"/>
      <c r="S250" s="2"/>
      <c r="T250" s="1101"/>
      <c r="U250" s="1101"/>
    </row>
    <row r="251" spans="2:21">
      <c r="B251" s="1"/>
      <c r="C251" s="1" t="s">
        <v>108</v>
      </c>
      <c r="D251" s="1101"/>
      <c r="E251" s="2"/>
      <c r="F251" s="2"/>
      <c r="G251" s="1" t="s">
        <v>192</v>
      </c>
      <c r="H251" s="1101"/>
      <c r="I251" s="2"/>
      <c r="J251" s="2"/>
      <c r="K251" s="2"/>
      <c r="L251" s="2"/>
      <c r="M251" s="2"/>
      <c r="N251" s="2"/>
      <c r="O251" s="2"/>
      <c r="P251" s="2"/>
      <c r="Q251" s="2"/>
      <c r="R251" s="2"/>
      <c r="S251" s="2"/>
      <c r="T251" s="1101"/>
      <c r="U251" s="1101"/>
    </row>
    <row r="252" spans="2:21">
      <c r="B252" s="1"/>
      <c r="C252" s="1"/>
      <c r="D252" s="1101"/>
      <c r="E252" s="2" t="s">
        <v>17</v>
      </c>
      <c r="F252" s="2" t="s">
        <v>193</v>
      </c>
      <c r="G252" s="2"/>
      <c r="H252" s="1101"/>
      <c r="I252" s="2"/>
      <c r="J252" s="2"/>
      <c r="K252" s="2"/>
      <c r="L252" s="2"/>
      <c r="M252" s="2"/>
      <c r="N252" s="2"/>
      <c r="O252" s="2"/>
      <c r="P252" s="2"/>
      <c r="Q252" s="2"/>
      <c r="R252" s="2"/>
      <c r="S252" s="2"/>
      <c r="T252" s="2"/>
      <c r="U252" s="2"/>
    </row>
    <row r="253" spans="2:21">
      <c r="B253" s="1"/>
      <c r="C253" s="1"/>
      <c r="D253" s="1101"/>
      <c r="E253" s="2"/>
      <c r="F253" s="70" t="s">
        <v>194</v>
      </c>
      <c r="G253" s="2"/>
      <c r="H253" s="1101"/>
      <c r="I253" s="70"/>
      <c r="J253" s="2"/>
      <c r="K253" s="2"/>
      <c r="L253" s="2"/>
      <c r="M253" s="2"/>
      <c r="N253" s="2"/>
      <c r="O253" s="2"/>
      <c r="P253" s="2"/>
      <c r="Q253" s="2"/>
      <c r="R253" s="2"/>
      <c r="S253" s="2"/>
      <c r="T253" s="2"/>
      <c r="U253" s="2"/>
    </row>
    <row r="254" spans="2:21">
      <c r="B254" s="1"/>
      <c r="C254" s="1"/>
      <c r="D254" s="1101"/>
      <c r="E254" s="2" t="s">
        <v>30</v>
      </c>
      <c r="F254" s="2" t="s">
        <v>195</v>
      </c>
      <c r="G254" s="1101"/>
      <c r="H254" s="1101"/>
      <c r="I254" s="2"/>
      <c r="J254" s="2"/>
      <c r="K254" s="2"/>
      <c r="L254" s="2"/>
      <c r="M254" s="2"/>
      <c r="N254" s="2"/>
      <c r="O254" s="2"/>
      <c r="P254" s="2"/>
      <c r="Q254" s="2"/>
      <c r="R254" s="2"/>
      <c r="S254" s="2"/>
      <c r="T254" s="2"/>
      <c r="U254" s="2"/>
    </row>
    <row r="255" spans="2:21">
      <c r="B255" s="1"/>
      <c r="C255" s="1"/>
      <c r="D255" s="1101"/>
      <c r="E255" s="2"/>
      <c r="F255" s="118" t="s">
        <v>19</v>
      </c>
      <c r="G255" s="118" t="s">
        <v>196</v>
      </c>
      <c r="H255" s="1101"/>
      <c r="I255" s="2"/>
      <c r="J255" s="1101"/>
      <c r="K255" s="2"/>
      <c r="L255" s="2"/>
      <c r="M255" s="2"/>
      <c r="N255" s="2"/>
      <c r="O255" s="2"/>
      <c r="P255" s="1101"/>
      <c r="Q255" s="2"/>
      <c r="R255" s="2"/>
      <c r="S255" s="2"/>
      <c r="T255" s="2"/>
      <c r="U255" s="2"/>
    </row>
    <row r="256" spans="2:21">
      <c r="B256" s="1"/>
      <c r="C256" s="1"/>
      <c r="D256" s="1101"/>
      <c r="E256" s="2"/>
      <c r="F256" s="118"/>
      <c r="G256" s="118" t="s">
        <v>197</v>
      </c>
      <c r="H256" s="1101"/>
      <c r="I256" s="2"/>
      <c r="J256" s="1101"/>
      <c r="K256" s="2"/>
      <c r="L256" s="2"/>
      <c r="M256" s="2"/>
      <c r="N256" s="2"/>
      <c r="O256" s="2"/>
      <c r="P256" s="2"/>
      <c r="Q256" s="1101"/>
      <c r="R256" s="1101"/>
      <c r="S256" s="1101"/>
      <c r="T256" s="1101"/>
      <c r="U256" s="1101"/>
    </row>
    <row r="257" spans="2:21">
      <c r="B257" s="1"/>
      <c r="C257" s="1"/>
      <c r="D257" s="1101"/>
      <c r="E257" s="2"/>
      <c r="F257" s="118" t="s">
        <v>23</v>
      </c>
      <c r="G257" s="118" t="s">
        <v>198</v>
      </c>
      <c r="H257" s="1101"/>
      <c r="I257" s="2"/>
      <c r="J257" s="1101"/>
      <c r="K257" s="2"/>
      <c r="L257" s="2"/>
      <c r="M257" s="2"/>
      <c r="N257" s="2"/>
      <c r="O257" s="2"/>
      <c r="P257" s="2"/>
      <c r="Q257" s="1101"/>
      <c r="R257" s="1101"/>
      <c r="S257" s="1101"/>
      <c r="T257" s="1101"/>
      <c r="U257" s="1101"/>
    </row>
    <row r="258" spans="2:21">
      <c r="B258" s="1"/>
      <c r="C258" s="1"/>
      <c r="D258" s="1101"/>
      <c r="E258" s="2"/>
      <c r="F258" s="118"/>
      <c r="G258" s="118" t="s">
        <v>199</v>
      </c>
      <c r="H258" s="1101"/>
      <c r="I258" s="2"/>
      <c r="J258" s="1101"/>
      <c r="K258" s="2"/>
      <c r="L258" s="2"/>
      <c r="M258" s="2"/>
      <c r="N258" s="2"/>
      <c r="O258" s="2"/>
      <c r="P258" s="2"/>
      <c r="Q258" s="2"/>
      <c r="R258" s="2"/>
      <c r="S258" s="2"/>
      <c r="T258" s="2"/>
      <c r="U258" s="2"/>
    </row>
    <row r="259" spans="2:21">
      <c r="B259" s="1"/>
      <c r="C259" s="1"/>
      <c r="D259" s="1101"/>
      <c r="E259" s="2"/>
      <c r="F259" s="1101"/>
      <c r="G259" s="2"/>
      <c r="H259" s="1101"/>
      <c r="I259" s="2"/>
      <c r="J259" s="1101"/>
      <c r="K259" s="2"/>
      <c r="L259" s="2"/>
      <c r="M259" s="2"/>
      <c r="N259" s="2"/>
      <c r="O259" s="2"/>
      <c r="P259" s="2"/>
      <c r="Q259" s="2"/>
      <c r="R259" s="2"/>
      <c r="S259" s="2"/>
      <c r="T259" s="2"/>
      <c r="U259" s="2"/>
    </row>
    <row r="260" spans="2:21">
      <c r="B260" s="1"/>
      <c r="C260" s="1"/>
      <c r="D260" s="1" t="s">
        <v>3</v>
      </c>
      <c r="E260" s="1" t="s">
        <v>200</v>
      </c>
      <c r="F260" s="1101"/>
      <c r="G260" s="2"/>
      <c r="H260" s="2"/>
      <c r="I260" s="2"/>
      <c r="J260" s="2"/>
      <c r="K260" s="2"/>
      <c r="L260" s="2"/>
      <c r="M260" s="2"/>
      <c r="N260" s="2"/>
      <c r="O260" s="2"/>
      <c r="P260" s="2"/>
      <c r="Q260" s="2"/>
      <c r="R260" s="2"/>
      <c r="S260" s="2"/>
      <c r="T260" s="1101"/>
      <c r="U260" s="1101"/>
    </row>
    <row r="261" spans="2:21">
      <c r="B261" s="1"/>
      <c r="C261" s="1"/>
      <c r="D261" s="1101"/>
      <c r="E261" s="2" t="s">
        <v>17</v>
      </c>
      <c r="F261" s="2" t="s">
        <v>201</v>
      </c>
      <c r="G261" s="2"/>
      <c r="H261" s="1101"/>
      <c r="I261" s="2"/>
      <c r="J261" s="2"/>
      <c r="K261" s="2"/>
      <c r="L261" s="2"/>
      <c r="M261" s="2"/>
      <c r="N261" s="2"/>
      <c r="O261" s="2"/>
      <c r="P261" s="2"/>
      <c r="Q261" s="2"/>
      <c r="R261" s="2"/>
      <c r="S261" s="2"/>
      <c r="T261" s="1101"/>
      <c r="U261" s="1101"/>
    </row>
    <row r="262" spans="2:21">
      <c r="B262" s="1"/>
      <c r="C262" s="1"/>
      <c r="D262" s="1101"/>
      <c r="E262" s="2" t="s">
        <v>30</v>
      </c>
      <c r="F262" s="2" t="s">
        <v>202</v>
      </c>
      <c r="G262" s="2"/>
      <c r="H262" s="1101"/>
      <c r="I262" s="2"/>
      <c r="J262" s="2"/>
      <c r="K262" s="2"/>
      <c r="L262" s="2"/>
      <c r="M262" s="2"/>
      <c r="N262" s="2"/>
      <c r="O262" s="2"/>
      <c r="P262" s="2"/>
      <c r="Q262" s="2"/>
      <c r="R262" s="2"/>
      <c r="S262" s="2"/>
      <c r="T262" s="1101"/>
      <c r="U262" s="1101"/>
    </row>
    <row r="263" spans="2:21">
      <c r="B263" s="1"/>
      <c r="C263" s="1"/>
      <c r="D263" s="1101"/>
      <c r="E263" s="2" t="s">
        <v>38</v>
      </c>
      <c r="F263" s="2" t="s">
        <v>203</v>
      </c>
      <c r="G263" s="1101"/>
      <c r="H263" s="1101"/>
      <c r="I263" s="2"/>
      <c r="J263" s="2"/>
      <c r="K263" s="2"/>
      <c r="L263" s="2"/>
      <c r="M263" s="2"/>
      <c r="N263" s="2"/>
      <c r="O263" s="2"/>
      <c r="P263" s="2"/>
      <c r="Q263" s="2"/>
      <c r="R263" s="2"/>
      <c r="S263" s="2"/>
      <c r="T263" s="1101"/>
      <c r="U263" s="1101"/>
    </row>
    <row r="264" spans="2:21">
      <c r="B264" s="1"/>
      <c r="C264" s="1"/>
      <c r="D264" s="1101"/>
      <c r="E264" s="1"/>
      <c r="F264" s="2" t="s">
        <v>204</v>
      </c>
      <c r="G264" s="1101"/>
      <c r="H264" s="1101"/>
      <c r="I264" s="2"/>
      <c r="J264" s="2"/>
      <c r="K264" s="2"/>
      <c r="L264" s="2"/>
      <c r="M264" s="2"/>
      <c r="N264" s="2"/>
      <c r="O264" s="2"/>
      <c r="P264" s="2"/>
      <c r="Q264" s="2"/>
      <c r="R264" s="2"/>
      <c r="S264" s="2"/>
      <c r="T264" s="1101"/>
      <c r="U264" s="1101"/>
    </row>
    <row r="265" spans="2:21">
      <c r="B265" s="1"/>
      <c r="C265" s="1"/>
      <c r="D265" s="1101"/>
      <c r="E265" s="2" t="s">
        <v>81</v>
      </c>
      <c r="F265" s="118" t="s">
        <v>205</v>
      </c>
      <c r="G265" s="1101"/>
      <c r="H265" s="1101"/>
      <c r="I265" s="2"/>
      <c r="J265" s="2"/>
      <c r="K265" s="2"/>
      <c r="L265" s="2"/>
      <c r="M265" s="2"/>
      <c r="N265" s="2"/>
      <c r="O265" s="2"/>
      <c r="P265" s="2"/>
      <c r="Q265" s="2"/>
      <c r="R265" s="2"/>
      <c r="S265" s="2"/>
      <c r="T265" s="1101"/>
      <c r="U265" s="1101"/>
    </row>
    <row r="266" spans="2:21">
      <c r="B266" s="1"/>
      <c r="C266" s="1"/>
      <c r="D266" s="1101"/>
      <c r="E266" s="1"/>
      <c r="F266" s="2"/>
      <c r="G266" s="1101"/>
      <c r="H266" s="2"/>
      <c r="I266" s="2"/>
      <c r="J266" s="2"/>
      <c r="K266" s="2"/>
      <c r="L266" s="2"/>
      <c r="M266" s="2"/>
      <c r="N266" s="2"/>
      <c r="O266" s="2"/>
      <c r="P266" s="2"/>
      <c r="Q266" s="2"/>
      <c r="R266" s="2"/>
      <c r="S266" s="2"/>
      <c r="T266" s="1101"/>
      <c r="U266" s="1101"/>
    </row>
    <row r="267" spans="2:21">
      <c r="B267" s="1"/>
      <c r="C267" s="1"/>
      <c r="D267" s="1" t="s">
        <v>15</v>
      </c>
      <c r="E267" s="1" t="s">
        <v>206</v>
      </c>
      <c r="F267" s="1101"/>
      <c r="G267" s="2"/>
      <c r="H267" s="2"/>
      <c r="I267" s="2"/>
      <c r="J267" s="2"/>
      <c r="K267" s="2"/>
      <c r="L267" s="2"/>
      <c r="M267" s="2"/>
      <c r="N267" s="2"/>
      <c r="O267" s="2"/>
      <c r="P267" s="2"/>
      <c r="Q267" s="2"/>
      <c r="R267" s="2"/>
      <c r="S267" s="2"/>
      <c r="T267" s="1101"/>
      <c r="U267" s="1101"/>
    </row>
    <row r="268" spans="2:21">
      <c r="B268" s="1"/>
      <c r="C268" s="1"/>
      <c r="D268" s="1101"/>
      <c r="E268" s="2" t="s">
        <v>207</v>
      </c>
      <c r="F268" s="2"/>
      <c r="G268" s="2"/>
      <c r="H268" s="1101"/>
      <c r="I268" s="1101"/>
      <c r="J268" s="1101"/>
      <c r="K268" s="1101"/>
      <c r="L268" s="1101"/>
      <c r="M268" s="1101"/>
      <c r="N268" s="1101"/>
      <c r="O268" s="2"/>
      <c r="P268" s="2"/>
      <c r="Q268" s="2"/>
      <c r="R268" s="2"/>
      <c r="S268" s="2"/>
      <c r="T268" s="1101"/>
      <c r="U268" s="1101"/>
    </row>
    <row r="269" spans="2:21">
      <c r="B269" s="1"/>
      <c r="C269" s="1"/>
      <c r="D269" s="1101"/>
      <c r="E269" s="1"/>
      <c r="F269" s="1101"/>
      <c r="G269" s="2"/>
      <c r="H269" s="2"/>
      <c r="I269" s="1101"/>
      <c r="J269" s="1101"/>
      <c r="K269" s="1101"/>
      <c r="L269" s="1101"/>
      <c r="M269" s="1101"/>
      <c r="N269" s="1101"/>
      <c r="O269" s="2"/>
      <c r="P269" s="2"/>
      <c r="Q269" s="2"/>
      <c r="R269" s="2"/>
      <c r="S269" s="2"/>
      <c r="T269" s="1101"/>
      <c r="U269" s="1101"/>
    </row>
    <row r="270" spans="2:21">
      <c r="B270" s="1"/>
      <c r="C270" s="1"/>
      <c r="D270" s="1" t="s">
        <v>93</v>
      </c>
      <c r="E270" s="1" t="s">
        <v>208</v>
      </c>
      <c r="F270" s="1101"/>
      <c r="G270" s="2"/>
      <c r="H270" s="1101"/>
      <c r="I270" s="1101"/>
      <c r="J270" s="1101"/>
      <c r="K270" s="1101"/>
      <c r="L270" s="1101"/>
      <c r="M270" s="1101"/>
      <c r="N270" s="1101"/>
      <c r="O270" s="1101"/>
      <c r="P270" s="1101"/>
      <c r="Q270" s="1101"/>
      <c r="R270" s="1101"/>
      <c r="S270" s="1101"/>
      <c r="T270" s="1101"/>
      <c r="U270" s="1101"/>
    </row>
    <row r="271" spans="2:21">
      <c r="B271" s="1"/>
      <c r="C271" s="1"/>
      <c r="D271" s="1101"/>
      <c r="E271" s="2" t="s">
        <v>209</v>
      </c>
      <c r="F271" s="2"/>
      <c r="G271" s="2"/>
      <c r="H271" s="1101"/>
      <c r="I271" s="1101"/>
      <c r="J271" s="2"/>
      <c r="K271" s="2"/>
      <c r="L271" s="2"/>
      <c r="M271" s="2"/>
      <c r="N271" s="2"/>
      <c r="O271" s="1101"/>
      <c r="P271" s="1101"/>
      <c r="Q271" s="1101"/>
      <c r="R271" s="1101"/>
      <c r="S271" s="1101"/>
      <c r="T271" s="1101"/>
      <c r="U271" s="1101"/>
    </row>
    <row r="272" spans="2:21">
      <c r="B272" s="1"/>
      <c r="C272" s="1"/>
      <c r="D272" s="1101"/>
      <c r="E272" s="2" t="s">
        <v>210</v>
      </c>
      <c r="F272" s="2"/>
      <c r="G272" s="2"/>
      <c r="H272" s="1101"/>
      <c r="I272" s="1101"/>
      <c r="J272" s="2"/>
      <c r="K272" s="2"/>
      <c r="L272" s="2"/>
      <c r="M272" s="2"/>
      <c r="N272" s="2"/>
      <c r="O272" s="1101"/>
      <c r="P272" s="1101"/>
      <c r="Q272" s="1101"/>
      <c r="R272" s="1101"/>
      <c r="S272" s="1101"/>
      <c r="T272" s="1101"/>
      <c r="U272" s="1101"/>
    </row>
    <row r="273" spans="2:21">
      <c r="B273" s="1"/>
      <c r="C273" s="1"/>
      <c r="D273" s="1101"/>
      <c r="E273" s="1"/>
      <c r="F273" s="1101"/>
      <c r="G273" s="2"/>
      <c r="H273" s="2"/>
      <c r="I273" s="1101"/>
      <c r="J273" s="2"/>
      <c r="K273" s="2"/>
      <c r="L273" s="2"/>
      <c r="M273" s="2"/>
      <c r="N273" s="2"/>
      <c r="O273" s="2"/>
      <c r="P273" s="2"/>
      <c r="Q273" s="2"/>
      <c r="R273" s="2"/>
      <c r="S273" s="2"/>
      <c r="T273" s="2"/>
      <c r="U273" s="2"/>
    </row>
    <row r="274" spans="2:21">
      <c r="B274" s="1"/>
      <c r="C274" s="1101"/>
      <c r="D274" s="1" t="s">
        <v>98</v>
      </c>
      <c r="E274" s="1" t="s">
        <v>211</v>
      </c>
      <c r="F274" s="1101"/>
      <c r="G274" s="2"/>
      <c r="H274" s="2"/>
      <c r="I274" s="1101"/>
      <c r="J274" s="2"/>
      <c r="K274" s="2"/>
      <c r="L274" s="2"/>
      <c r="M274" s="2"/>
      <c r="N274" s="2"/>
      <c r="O274" s="2"/>
      <c r="P274" s="2"/>
      <c r="Q274" s="2"/>
      <c r="R274" s="2"/>
      <c r="S274" s="2"/>
      <c r="T274" s="2"/>
      <c r="U274" s="2"/>
    </row>
    <row r="275" spans="2:21">
      <c r="B275" s="1"/>
      <c r="C275" s="1101"/>
      <c r="D275" s="2"/>
      <c r="E275" s="2" t="s">
        <v>212</v>
      </c>
      <c r="F275" s="1101"/>
      <c r="G275" s="1101"/>
      <c r="H275" s="1101"/>
      <c r="I275" s="1101"/>
      <c r="J275" s="2"/>
      <c r="K275" s="2"/>
      <c r="L275" s="2"/>
      <c r="M275" s="2"/>
      <c r="N275" s="2"/>
      <c r="O275" s="2"/>
      <c r="P275" s="2"/>
      <c r="Q275" s="2"/>
      <c r="R275" s="2"/>
      <c r="S275" s="2"/>
      <c r="T275" s="2"/>
      <c r="U275" s="2"/>
    </row>
    <row r="276" spans="2:21">
      <c r="B276" s="1"/>
      <c r="C276" s="1101"/>
      <c r="D276" s="2"/>
      <c r="E276" s="2" t="s">
        <v>213</v>
      </c>
      <c r="F276" s="1101"/>
      <c r="G276" s="1101"/>
      <c r="H276" s="1101"/>
      <c r="I276" s="1101"/>
      <c r="J276" s="2"/>
      <c r="K276" s="2"/>
      <c r="L276" s="2"/>
      <c r="M276" s="2"/>
      <c r="N276" s="2"/>
      <c r="O276" s="2"/>
      <c r="P276" s="2"/>
      <c r="Q276" s="2"/>
      <c r="R276" s="2"/>
      <c r="S276" s="2"/>
      <c r="T276" s="2"/>
      <c r="U276" s="2"/>
    </row>
    <row r="277" spans="2:21">
      <c r="B277" s="1"/>
      <c r="C277" s="1101"/>
      <c r="D277" s="2"/>
      <c r="E277" s="2"/>
      <c r="F277" s="1101"/>
      <c r="G277" s="1101"/>
      <c r="H277" s="1101"/>
      <c r="I277" s="1101"/>
      <c r="J277" s="2"/>
      <c r="K277" s="2"/>
      <c r="L277" s="2"/>
      <c r="M277" s="2"/>
      <c r="N277" s="2"/>
      <c r="O277" s="2"/>
      <c r="P277" s="2"/>
      <c r="Q277" s="2"/>
      <c r="R277" s="2"/>
      <c r="S277" s="2"/>
      <c r="T277" s="2"/>
      <c r="U277" s="2"/>
    </row>
    <row r="278" spans="2:21">
      <c r="B278" s="1"/>
      <c r="C278" s="1101"/>
      <c r="D278" s="1" t="s">
        <v>101</v>
      </c>
      <c r="E278" s="1" t="s">
        <v>214</v>
      </c>
      <c r="F278" s="1101"/>
      <c r="G278" s="1101"/>
      <c r="H278" s="1101"/>
      <c r="I278" s="1101"/>
      <c r="J278" s="1101"/>
      <c r="K278" s="2"/>
      <c r="L278" s="2"/>
      <c r="M278" s="2"/>
      <c r="N278" s="2"/>
      <c r="O278" s="2"/>
      <c r="P278" s="2"/>
      <c r="Q278" s="2"/>
      <c r="R278" s="2"/>
      <c r="S278" s="2"/>
      <c r="T278" s="2"/>
      <c r="U278" s="2"/>
    </row>
    <row r="279" spans="2:21">
      <c r="B279" s="1"/>
      <c r="C279" s="1101"/>
      <c r="D279" s="1"/>
      <c r="E279" s="1101" t="s">
        <v>215</v>
      </c>
      <c r="F279" s="1101"/>
      <c r="G279" s="1101"/>
      <c r="H279" s="1101"/>
      <c r="I279" s="1101"/>
      <c r="J279" s="1101"/>
      <c r="K279" s="2"/>
      <c r="L279" s="2"/>
      <c r="M279" s="2"/>
      <c r="N279" s="2"/>
      <c r="O279" s="2"/>
      <c r="P279" s="2"/>
      <c r="Q279" s="2"/>
      <c r="R279" s="2"/>
      <c r="S279" s="2"/>
      <c r="T279" s="1101"/>
      <c r="U279" s="1101"/>
    </row>
    <row r="280" spans="2:21">
      <c r="B280" s="1"/>
      <c r="C280" s="1101"/>
      <c r="D280" s="2"/>
      <c r="E280" s="2" t="s">
        <v>216</v>
      </c>
      <c r="F280" s="1101"/>
      <c r="G280" s="1101"/>
      <c r="H280" s="1101"/>
      <c r="I280" s="2"/>
      <c r="J280" s="2"/>
      <c r="K280" s="2"/>
      <c r="L280" s="2"/>
      <c r="M280" s="2"/>
      <c r="N280" s="2"/>
      <c r="O280" s="2"/>
      <c r="P280" s="2"/>
      <c r="Q280" s="2"/>
      <c r="R280" s="2"/>
      <c r="S280" s="2"/>
      <c r="T280" s="1101"/>
      <c r="U280" s="1101"/>
    </row>
    <row r="281" spans="2:21">
      <c r="B281" s="1"/>
      <c r="C281" s="1101"/>
      <c r="D281" s="2"/>
      <c r="E281" s="2"/>
      <c r="F281" s="1101"/>
      <c r="G281" s="1101"/>
      <c r="H281" s="1101"/>
      <c r="I281" s="2"/>
      <c r="J281" s="2"/>
      <c r="K281" s="2"/>
      <c r="L281" s="2"/>
      <c r="M281" s="2"/>
      <c r="N281" s="2"/>
      <c r="O281" s="2"/>
      <c r="P281" s="2"/>
      <c r="Q281" s="2"/>
      <c r="R281" s="2"/>
      <c r="S281" s="2"/>
      <c r="T281" s="1101"/>
      <c r="U281" s="1101"/>
    </row>
    <row r="282" spans="2:21">
      <c r="B282" s="1"/>
      <c r="C282" s="1101"/>
      <c r="D282" s="1" t="s">
        <v>105</v>
      </c>
      <c r="E282" s="1" t="s">
        <v>217</v>
      </c>
      <c r="F282" s="1101"/>
      <c r="G282" s="2"/>
      <c r="H282" s="2"/>
      <c r="I282" s="2"/>
      <c r="J282" s="2"/>
      <c r="K282" s="2"/>
      <c r="L282" s="2"/>
      <c r="M282" s="2"/>
      <c r="N282" s="1101"/>
      <c r="O282" s="2"/>
      <c r="P282" s="2"/>
      <c r="Q282" s="2"/>
      <c r="R282" s="2"/>
      <c r="S282" s="2"/>
      <c r="T282" s="1101"/>
      <c r="U282" s="1101"/>
    </row>
    <row r="283" spans="2:21">
      <c r="B283" s="1"/>
      <c r="C283" s="1101"/>
      <c r="D283" s="1"/>
      <c r="E283" s="1101" t="s">
        <v>218</v>
      </c>
      <c r="F283" s="1101"/>
      <c r="G283" s="2"/>
      <c r="H283" s="2"/>
      <c r="I283" s="2"/>
      <c r="J283" s="2"/>
      <c r="K283" s="2"/>
      <c r="L283" s="2"/>
      <c r="M283" s="2"/>
      <c r="N283" s="1101"/>
      <c r="O283" s="1101"/>
      <c r="P283" s="2"/>
      <c r="Q283" s="2"/>
      <c r="R283" s="2"/>
      <c r="S283" s="2"/>
      <c r="T283" s="1101"/>
      <c r="U283" s="1101"/>
    </row>
    <row r="284" spans="2:21">
      <c r="B284" s="1"/>
      <c r="C284" s="1101"/>
      <c r="D284" s="1"/>
      <c r="E284" s="1101" t="s">
        <v>219</v>
      </c>
      <c r="F284" s="1101"/>
      <c r="G284" s="2"/>
      <c r="H284" s="2"/>
      <c r="I284" s="2"/>
      <c r="J284" s="2"/>
      <c r="K284" s="2"/>
      <c r="L284" s="2"/>
      <c r="M284" s="2"/>
      <c r="N284" s="1101"/>
      <c r="O284" s="1101"/>
      <c r="P284" s="2"/>
      <c r="Q284" s="2"/>
      <c r="R284" s="2"/>
      <c r="S284" s="2"/>
      <c r="T284" s="1101"/>
      <c r="U284" s="1101"/>
    </row>
    <row r="285" spans="2:21">
      <c r="B285" s="1"/>
      <c r="C285" s="1101"/>
      <c r="D285" s="1"/>
      <c r="E285" s="70" t="s">
        <v>220</v>
      </c>
      <c r="F285" s="70"/>
      <c r="G285" s="2"/>
      <c r="H285" s="70"/>
      <c r="I285" s="70"/>
      <c r="J285" s="2"/>
      <c r="K285" s="2"/>
      <c r="L285" s="2"/>
      <c r="M285" s="2"/>
      <c r="N285" s="1101"/>
      <c r="O285" s="1101"/>
      <c r="P285" s="2"/>
      <c r="Q285" s="2"/>
      <c r="R285" s="2"/>
      <c r="S285" s="2"/>
      <c r="T285" s="1101"/>
      <c r="U285" s="1101"/>
    </row>
    <row r="286" spans="2:21">
      <c r="B286" s="1"/>
      <c r="C286" s="1101"/>
      <c r="D286" s="1"/>
      <c r="E286" s="329" t="s">
        <v>221</v>
      </c>
      <c r="F286" s="1101"/>
      <c r="G286" s="2"/>
      <c r="H286" s="70"/>
      <c r="I286" s="70"/>
      <c r="J286" s="2"/>
      <c r="K286" s="2"/>
      <c r="L286" s="2"/>
      <c r="M286" s="2"/>
      <c r="N286" s="1101"/>
      <c r="O286" s="2"/>
      <c r="P286" s="2"/>
      <c r="Q286" s="2"/>
      <c r="R286" s="2"/>
      <c r="S286" s="2"/>
      <c r="T286" s="1101"/>
      <c r="U286" s="1101"/>
    </row>
    <row r="287" spans="2:21">
      <c r="B287" s="1"/>
      <c r="C287" s="1101"/>
      <c r="D287" s="1"/>
      <c r="E287" s="2"/>
      <c r="F287" s="2"/>
      <c r="G287" s="2"/>
      <c r="H287" s="2"/>
      <c r="I287" s="2"/>
      <c r="J287" s="2"/>
      <c r="K287" s="2"/>
      <c r="L287" s="2"/>
      <c r="M287" s="2"/>
      <c r="N287" s="1101"/>
      <c r="O287" s="1101"/>
      <c r="P287" s="1101"/>
      <c r="Q287" s="1101"/>
      <c r="R287" s="1101"/>
      <c r="S287" s="1101"/>
      <c r="T287" s="1101"/>
      <c r="U287" s="1101"/>
    </row>
    <row r="288" spans="2:21">
      <c r="B288" s="1"/>
      <c r="C288" s="1101"/>
      <c r="D288" s="1" t="s">
        <v>126</v>
      </c>
      <c r="E288" s="1" t="s">
        <v>222</v>
      </c>
      <c r="F288" s="1101"/>
      <c r="G288" s="1101"/>
      <c r="H288" s="1101"/>
      <c r="I288" s="1101"/>
      <c r="J288" s="1101"/>
      <c r="K288" s="2"/>
      <c r="L288" s="2"/>
      <c r="M288" s="2"/>
      <c r="N288" s="2"/>
      <c r="O288" s="1101"/>
      <c r="P288" s="1101"/>
      <c r="Q288" s="1101"/>
      <c r="R288" s="1101"/>
      <c r="S288" s="1101"/>
      <c r="T288" s="1101"/>
      <c r="U288" s="1101"/>
    </row>
    <row r="289" spans="2:23">
      <c r="B289" s="1"/>
      <c r="C289" s="1101"/>
      <c r="D289" s="2"/>
      <c r="E289" s="2" t="s">
        <v>17</v>
      </c>
      <c r="F289" s="2" t="s">
        <v>223</v>
      </c>
      <c r="G289" s="2"/>
      <c r="H289" s="1101"/>
      <c r="I289" s="1101"/>
      <c r="J289" s="1101"/>
      <c r="K289" s="1101"/>
      <c r="L289" s="1101"/>
      <c r="M289" s="1101"/>
      <c r="N289" s="1101"/>
      <c r="O289" s="2"/>
      <c r="P289" s="2"/>
      <c r="Q289" s="2"/>
      <c r="R289" s="2"/>
      <c r="S289" s="2"/>
      <c r="T289" s="2"/>
      <c r="U289" s="2"/>
      <c r="V289" s="2"/>
      <c r="W289" s="2"/>
    </row>
    <row r="290" spans="2:23">
      <c r="B290" s="1"/>
      <c r="C290" s="1101"/>
      <c r="D290" s="2"/>
      <c r="E290" s="2"/>
      <c r="F290" s="70" t="s">
        <v>224</v>
      </c>
      <c r="G290" s="70"/>
      <c r="H290" s="70"/>
      <c r="I290" s="70"/>
      <c r="J290" s="70"/>
      <c r="K290" s="70"/>
      <c r="L290" s="70"/>
      <c r="M290" s="70"/>
      <c r="N290" s="70"/>
      <c r="O290" s="2"/>
      <c r="P290" s="2"/>
      <c r="Q290" s="2"/>
      <c r="R290" s="2"/>
      <c r="S290" s="2"/>
      <c r="T290" s="2"/>
      <c r="U290" s="2"/>
      <c r="V290" s="2"/>
      <c r="W290" s="2"/>
    </row>
    <row r="291" spans="2:23">
      <c r="B291" s="1"/>
      <c r="C291" s="1101"/>
      <c r="D291" s="2"/>
      <c r="E291" s="2" t="s">
        <v>30</v>
      </c>
      <c r="F291" s="2" t="s">
        <v>225</v>
      </c>
      <c r="G291" s="2"/>
      <c r="H291" s="1101"/>
      <c r="I291" s="1101"/>
      <c r="J291" s="1101"/>
      <c r="K291" s="1101"/>
      <c r="L291" s="2"/>
      <c r="M291" s="2"/>
      <c r="N291" s="2"/>
      <c r="O291" s="2"/>
      <c r="P291" s="2"/>
      <c r="Q291" s="2"/>
      <c r="R291" s="2"/>
      <c r="S291" s="2"/>
      <c r="T291" s="2"/>
      <c r="U291" s="2"/>
      <c r="V291" s="2"/>
      <c r="W291" s="2"/>
    </row>
    <row r="292" spans="2:23">
      <c r="B292" s="1"/>
      <c r="C292" s="1101"/>
      <c r="D292" s="2"/>
      <c r="E292" s="2" t="s">
        <v>38</v>
      </c>
      <c r="F292" s="2" t="s">
        <v>226</v>
      </c>
      <c r="G292" s="2"/>
      <c r="H292" s="2"/>
      <c r="I292" s="1101"/>
      <c r="J292" s="1101"/>
      <c r="K292" s="2"/>
      <c r="L292" s="2"/>
      <c r="M292" s="2"/>
      <c r="N292" s="2"/>
      <c r="O292" s="2"/>
      <c r="P292" s="2"/>
      <c r="Q292" s="2"/>
      <c r="R292" s="2"/>
      <c r="S292" s="2"/>
      <c r="T292" s="2"/>
      <c r="U292" s="2"/>
      <c r="V292" s="2"/>
      <c r="W292" s="2"/>
    </row>
    <row r="293" spans="2:23">
      <c r="B293" s="1"/>
      <c r="C293" s="1101"/>
      <c r="D293" s="2"/>
      <c r="E293" s="2"/>
      <c r="F293" s="2" t="s">
        <v>19</v>
      </c>
      <c r="G293" s="2" t="s">
        <v>227</v>
      </c>
      <c r="H293" s="1101"/>
      <c r="I293" s="1101"/>
      <c r="J293" s="1101"/>
      <c r="K293" s="2"/>
      <c r="L293" s="2"/>
      <c r="M293" s="2"/>
      <c r="N293" s="2"/>
      <c r="O293" s="2"/>
      <c r="P293" s="2"/>
      <c r="Q293" s="2"/>
      <c r="R293" s="2"/>
      <c r="S293" s="2"/>
      <c r="T293" s="2"/>
      <c r="U293" s="2"/>
      <c r="V293" s="2"/>
      <c r="W293" s="2"/>
    </row>
    <row r="294" spans="2:23">
      <c r="B294" s="1"/>
      <c r="C294" s="1101"/>
      <c r="D294" s="2"/>
      <c r="E294" s="2"/>
      <c r="F294" s="2" t="s">
        <v>23</v>
      </c>
      <c r="G294" s="2" t="s">
        <v>228</v>
      </c>
      <c r="H294" s="2"/>
      <c r="I294" s="1101"/>
      <c r="J294" s="1101"/>
      <c r="K294" s="2"/>
      <c r="L294" s="2"/>
      <c r="M294" s="2"/>
      <c r="N294" s="2"/>
      <c r="O294" s="2"/>
      <c r="P294" s="2"/>
      <c r="Q294" s="2"/>
      <c r="R294" s="2"/>
      <c r="S294" s="2"/>
      <c r="T294" s="2"/>
      <c r="U294" s="2"/>
      <c r="V294" s="2"/>
      <c r="W294" s="2"/>
    </row>
    <row r="295" spans="2:23">
      <c r="B295" s="1"/>
      <c r="C295" s="1101"/>
      <c r="D295" s="2"/>
      <c r="E295" s="2"/>
      <c r="F295" s="2" t="s">
        <v>28</v>
      </c>
      <c r="G295" s="2" t="s">
        <v>229</v>
      </c>
      <c r="H295" s="1101"/>
      <c r="I295" s="1101"/>
      <c r="J295" s="1101"/>
      <c r="K295" s="2"/>
      <c r="L295" s="2"/>
      <c r="M295" s="2"/>
      <c r="N295" s="2"/>
      <c r="O295" s="2"/>
      <c r="P295" s="2"/>
      <c r="Q295" s="2"/>
      <c r="R295" s="2"/>
      <c r="S295" s="2"/>
      <c r="T295" s="2"/>
      <c r="U295" s="2"/>
      <c r="V295" s="2"/>
      <c r="W295" s="2"/>
    </row>
    <row r="296" spans="2:23">
      <c r="B296" s="1"/>
      <c r="C296" s="1101"/>
      <c r="D296" s="2"/>
      <c r="E296" s="2"/>
      <c r="F296" s="2" t="s">
        <v>56</v>
      </c>
      <c r="G296" s="2" t="s">
        <v>230</v>
      </c>
      <c r="H296" s="2"/>
      <c r="I296" s="1101"/>
      <c r="J296" s="1101"/>
      <c r="K296" s="2"/>
      <c r="L296" s="2"/>
      <c r="M296" s="2"/>
      <c r="N296" s="2"/>
      <c r="O296" s="2"/>
      <c r="P296" s="2"/>
      <c r="Q296" s="2"/>
      <c r="R296" s="2"/>
      <c r="S296" s="2"/>
      <c r="T296" s="2"/>
      <c r="U296" s="2"/>
      <c r="V296" s="2"/>
      <c r="W296" s="2"/>
    </row>
    <row r="297" spans="2:23">
      <c r="B297" s="1"/>
      <c r="C297" s="1101"/>
      <c r="D297" s="2"/>
      <c r="E297" s="2"/>
      <c r="F297" s="2" t="s">
        <v>59</v>
      </c>
      <c r="G297" s="2" t="s">
        <v>231</v>
      </c>
      <c r="H297" s="1101"/>
      <c r="I297" s="1101"/>
      <c r="J297" s="1101"/>
      <c r="K297" s="2"/>
      <c r="L297" s="2"/>
      <c r="M297" s="2"/>
      <c r="N297" s="2"/>
      <c r="O297" s="2"/>
      <c r="P297" s="2"/>
      <c r="Q297" s="2"/>
      <c r="R297" s="2"/>
      <c r="S297" s="2"/>
      <c r="T297" s="2"/>
      <c r="U297" s="2"/>
      <c r="V297" s="2"/>
      <c r="W297" s="2"/>
    </row>
    <row r="298" spans="2:23">
      <c r="B298" s="1"/>
      <c r="C298" s="1101"/>
      <c r="D298" s="2"/>
      <c r="E298" s="2"/>
      <c r="F298" s="2" t="s">
        <v>62</v>
      </c>
      <c r="G298" s="2" t="s">
        <v>232</v>
      </c>
      <c r="H298" s="2"/>
      <c r="I298" s="1101"/>
      <c r="J298" s="1101"/>
      <c r="K298" s="2"/>
      <c r="L298" s="2"/>
      <c r="M298" s="2"/>
      <c r="N298" s="2"/>
      <c r="O298" s="2"/>
      <c r="P298" s="2"/>
      <c r="Q298" s="2"/>
      <c r="R298" s="2"/>
      <c r="S298" s="2"/>
      <c r="T298" s="2"/>
      <c r="U298" s="2"/>
      <c r="V298" s="2"/>
      <c r="W298" s="2"/>
    </row>
    <row r="299" spans="2:23">
      <c r="B299" s="1"/>
      <c r="C299" s="1101"/>
      <c r="D299" s="2"/>
      <c r="E299" s="2" t="s">
        <v>81</v>
      </c>
      <c r="F299" s="2" t="s">
        <v>233</v>
      </c>
      <c r="G299" s="2"/>
      <c r="H299" s="1101"/>
      <c r="I299" s="1101"/>
      <c r="J299" s="1101"/>
      <c r="K299" s="2"/>
      <c r="L299" s="2"/>
      <c r="M299" s="2"/>
      <c r="N299" s="2"/>
      <c r="O299" s="2"/>
      <c r="P299" s="2"/>
      <c r="Q299" s="2"/>
      <c r="R299" s="2"/>
      <c r="S299" s="2"/>
      <c r="T299" s="2"/>
      <c r="U299" s="2"/>
      <c r="V299" s="2"/>
      <c r="W299" s="2"/>
    </row>
    <row r="300" spans="2:23">
      <c r="B300" s="1"/>
      <c r="C300" s="1101"/>
      <c r="D300" s="2"/>
      <c r="E300" s="2" t="s">
        <v>85</v>
      </c>
      <c r="F300" s="2" t="s">
        <v>234</v>
      </c>
      <c r="G300" s="2"/>
      <c r="H300" s="1101"/>
      <c r="I300" s="1101"/>
      <c r="J300" s="1101"/>
      <c r="K300" s="2"/>
      <c r="L300" s="2"/>
      <c r="M300" s="2"/>
      <c r="N300" s="2"/>
      <c r="O300" s="2"/>
      <c r="P300" s="2"/>
      <c r="Q300" s="2"/>
      <c r="R300" s="2"/>
      <c r="S300" s="2"/>
      <c r="T300" s="2"/>
      <c r="U300" s="2"/>
      <c r="V300" s="2"/>
      <c r="W300" s="2"/>
    </row>
    <row r="301" spans="2:23">
      <c r="B301" s="1"/>
      <c r="C301" s="1101"/>
      <c r="D301" s="2"/>
      <c r="E301" s="2"/>
      <c r="F301" s="70" t="s">
        <v>235</v>
      </c>
      <c r="G301" s="70"/>
      <c r="H301" s="70"/>
      <c r="I301" s="70"/>
      <c r="J301" s="70"/>
      <c r="K301" s="70"/>
      <c r="L301" s="70"/>
      <c r="M301" s="2"/>
      <c r="N301" s="2"/>
      <c r="O301" s="2"/>
      <c r="P301" s="2"/>
      <c r="Q301" s="2"/>
      <c r="R301" s="2"/>
      <c r="S301" s="2"/>
      <c r="T301" s="2"/>
      <c r="U301" s="2"/>
      <c r="V301" s="2"/>
      <c r="W301" s="2"/>
    </row>
    <row r="302" spans="2:23">
      <c r="B302" s="1"/>
      <c r="C302" s="1101"/>
      <c r="D302" s="2"/>
      <c r="E302" s="2"/>
      <c r="F302" s="70" t="s">
        <v>236</v>
      </c>
      <c r="G302" s="70"/>
      <c r="H302" s="70"/>
      <c r="I302" s="70"/>
      <c r="J302" s="70"/>
      <c r="K302" s="70"/>
      <c r="L302" s="70"/>
      <c r="M302" s="2"/>
      <c r="N302" s="2"/>
      <c r="O302" s="2"/>
      <c r="P302" s="2"/>
      <c r="Q302" s="2"/>
      <c r="R302" s="2"/>
      <c r="S302" s="2"/>
      <c r="T302" s="2"/>
      <c r="U302" s="2"/>
      <c r="V302" s="2"/>
      <c r="W302" s="2"/>
    </row>
    <row r="303" spans="2:23">
      <c r="B303" s="1"/>
      <c r="C303" s="1101"/>
      <c r="D303" s="2"/>
      <c r="E303" s="2"/>
      <c r="F303" s="70" t="s">
        <v>237</v>
      </c>
      <c r="G303" s="70"/>
      <c r="H303" s="70"/>
      <c r="I303" s="70"/>
      <c r="J303" s="70"/>
      <c r="K303" s="70"/>
      <c r="L303" s="70"/>
      <c r="M303" s="2"/>
      <c r="N303" s="2"/>
      <c r="O303" s="2"/>
      <c r="P303" s="2"/>
      <c r="Q303" s="2"/>
      <c r="R303" s="2"/>
      <c r="S303" s="2"/>
      <c r="T303" s="2"/>
      <c r="U303" s="2"/>
      <c r="V303" s="2"/>
      <c r="W303" s="2"/>
    </row>
    <row r="304" spans="2:23">
      <c r="B304" s="1"/>
      <c r="C304" s="1101"/>
      <c r="D304" s="2"/>
      <c r="E304" s="2"/>
      <c r="F304" s="70"/>
      <c r="G304" s="70"/>
      <c r="H304" s="70"/>
      <c r="I304" s="70"/>
      <c r="J304" s="70"/>
      <c r="K304" s="70"/>
      <c r="L304" s="70"/>
      <c r="M304" s="2"/>
      <c r="N304" s="2"/>
      <c r="O304" s="2"/>
      <c r="P304" s="2"/>
      <c r="Q304" s="2"/>
      <c r="R304" s="2"/>
      <c r="S304" s="2"/>
      <c r="T304" s="2"/>
      <c r="U304" s="2"/>
      <c r="V304" s="2"/>
      <c r="W304" s="2"/>
    </row>
    <row r="305" spans="2:23">
      <c r="B305" s="1"/>
      <c r="C305" s="1101"/>
      <c r="D305" s="1" t="s">
        <v>160</v>
      </c>
      <c r="E305" s="1" t="s">
        <v>238</v>
      </c>
      <c r="F305" s="1101"/>
      <c r="G305" s="2"/>
      <c r="H305" s="2"/>
      <c r="I305" s="2"/>
      <c r="J305" s="2"/>
      <c r="K305" s="2"/>
      <c r="L305" s="2"/>
      <c r="M305" s="2"/>
      <c r="N305" s="2"/>
      <c r="O305" s="2"/>
      <c r="P305" s="2"/>
      <c r="Q305" s="2"/>
      <c r="R305" s="2"/>
      <c r="S305" s="2"/>
      <c r="T305" s="2"/>
      <c r="U305" s="2"/>
      <c r="V305" s="2"/>
      <c r="W305" s="2"/>
    </row>
    <row r="306" spans="2:23">
      <c r="B306" s="1"/>
      <c r="C306" s="1101"/>
      <c r="D306" s="1"/>
      <c r="E306" s="2" t="s">
        <v>239</v>
      </c>
      <c r="F306" s="2"/>
      <c r="G306" s="1101"/>
      <c r="H306" s="1101"/>
      <c r="I306" s="1101"/>
      <c r="J306" s="1101"/>
      <c r="K306" s="2"/>
      <c r="L306" s="2"/>
      <c r="M306" s="2"/>
      <c r="N306" s="2"/>
      <c r="O306" s="2"/>
      <c r="P306" s="2"/>
      <c r="Q306" s="2"/>
      <c r="R306" s="2"/>
      <c r="S306" s="2"/>
      <c r="T306" s="2"/>
      <c r="U306" s="2"/>
      <c r="V306" s="2"/>
      <c r="W306" s="2"/>
    </row>
    <row r="307" spans="2:23">
      <c r="B307" s="1"/>
      <c r="C307" s="1101"/>
      <c r="D307" s="1"/>
      <c r="E307" s="2" t="s">
        <v>216</v>
      </c>
      <c r="F307" s="2"/>
      <c r="G307" s="1101"/>
      <c r="H307" s="1101"/>
      <c r="I307" s="2"/>
      <c r="J307" s="2"/>
      <c r="K307" s="2"/>
      <c r="L307" s="2"/>
      <c r="M307" s="2"/>
      <c r="N307" s="2"/>
      <c r="O307" s="2"/>
      <c r="P307" s="2"/>
      <c r="Q307" s="2"/>
      <c r="R307" s="2"/>
      <c r="S307" s="2"/>
      <c r="T307" s="2"/>
      <c r="U307" s="2"/>
      <c r="V307" s="2"/>
      <c r="W307" s="2"/>
    </row>
    <row r="308" spans="2:23">
      <c r="B308" s="1"/>
      <c r="C308" s="1101"/>
      <c r="D308" s="2"/>
      <c r="E308" s="2"/>
      <c r="F308" s="70"/>
      <c r="G308" s="70"/>
      <c r="H308" s="70"/>
      <c r="I308" s="70"/>
      <c r="J308" s="70"/>
      <c r="K308" s="70"/>
      <c r="L308" s="70"/>
      <c r="M308" s="2"/>
      <c r="N308" s="2"/>
      <c r="O308" s="2"/>
      <c r="P308" s="2"/>
      <c r="Q308" s="2"/>
      <c r="R308" s="2"/>
      <c r="S308" s="2"/>
      <c r="T308" s="2"/>
      <c r="U308" s="2"/>
      <c r="V308" s="2"/>
      <c r="W308" s="2"/>
    </row>
    <row r="309" spans="2:23">
      <c r="B309" s="1"/>
      <c r="C309" s="1" t="s">
        <v>130</v>
      </c>
      <c r="D309" s="1"/>
      <c r="E309" s="1101"/>
      <c r="F309" s="1"/>
      <c r="G309" s="1" t="s">
        <v>240</v>
      </c>
      <c r="H309" s="1101"/>
      <c r="I309" s="2"/>
      <c r="J309" s="2"/>
      <c r="K309" s="2"/>
      <c r="L309" s="2"/>
      <c r="M309" s="2"/>
      <c r="N309" s="2"/>
      <c r="O309" s="2"/>
      <c r="P309" s="2"/>
      <c r="Q309" s="1101"/>
      <c r="R309" s="1101"/>
      <c r="S309" s="1101"/>
      <c r="T309" s="1101"/>
      <c r="U309" s="1101"/>
      <c r="V309" s="1101"/>
      <c r="W309" s="1101"/>
    </row>
    <row r="310" spans="2:23">
      <c r="B310" s="1"/>
      <c r="C310" s="1101"/>
      <c r="D310" s="1" t="s">
        <v>3</v>
      </c>
      <c r="E310" s="1" t="s">
        <v>241</v>
      </c>
      <c r="F310" s="1101"/>
      <c r="G310" s="1"/>
      <c r="H310" s="1"/>
      <c r="I310" s="1"/>
      <c r="J310" s="1"/>
      <c r="K310" s="1"/>
      <c r="L310" s="1"/>
      <c r="M310" s="1"/>
      <c r="N310" s="1"/>
      <c r="O310" s="1"/>
      <c r="P310" s="1"/>
      <c r="Q310" s="1"/>
      <c r="R310" s="1"/>
      <c r="S310" s="1101"/>
      <c r="T310" s="1101"/>
      <c r="U310" s="1101"/>
      <c r="V310" s="1101"/>
      <c r="W310" s="1101"/>
    </row>
    <row r="311" spans="2:23">
      <c r="B311" s="1"/>
      <c r="C311" s="1101"/>
      <c r="D311" s="1"/>
      <c r="E311" s="1101" t="s">
        <v>242</v>
      </c>
      <c r="F311" s="1101"/>
      <c r="G311" s="2"/>
      <c r="H311" s="1101"/>
      <c r="I311" s="2"/>
      <c r="J311" s="1101"/>
      <c r="K311" s="2"/>
      <c r="L311" s="1101"/>
      <c r="M311" s="1101"/>
      <c r="N311" s="1101"/>
      <c r="O311" s="1101"/>
      <c r="P311" s="1101"/>
      <c r="Q311" s="1101"/>
      <c r="R311" s="1101"/>
      <c r="S311" s="1101"/>
      <c r="T311" s="1101"/>
      <c r="U311" s="1101"/>
      <c r="V311" s="1101"/>
      <c r="W311" s="1101"/>
    </row>
    <row r="312" spans="2:23">
      <c r="B312" s="1"/>
      <c r="C312" s="1101"/>
      <c r="D312" s="1"/>
      <c r="E312" s="2" t="s">
        <v>243</v>
      </c>
      <c r="F312" s="2"/>
      <c r="G312" s="2"/>
      <c r="H312" s="1101"/>
      <c r="I312" s="2"/>
      <c r="J312" s="1101"/>
      <c r="K312" s="2"/>
      <c r="L312" s="1101"/>
      <c r="M312" s="1101"/>
      <c r="N312" s="1101"/>
      <c r="O312" s="1101"/>
      <c r="P312" s="1101"/>
      <c r="Q312" s="1101"/>
      <c r="R312" s="1101"/>
      <c r="S312" s="1101"/>
      <c r="T312" s="1101"/>
      <c r="U312" s="1101"/>
      <c r="V312" s="1101"/>
      <c r="W312" s="1101"/>
    </row>
    <row r="313" spans="2:23">
      <c r="B313" s="1"/>
      <c r="C313" s="1101"/>
      <c r="D313" s="1"/>
      <c r="E313" s="2" t="s">
        <v>244</v>
      </c>
      <c r="F313" s="2"/>
      <c r="G313" s="2"/>
      <c r="H313" s="1101"/>
      <c r="I313" s="2"/>
      <c r="J313" s="1101"/>
      <c r="K313" s="2"/>
      <c r="L313" s="1101"/>
      <c r="M313" s="1101"/>
      <c r="N313" s="1101"/>
      <c r="O313" s="1101"/>
      <c r="P313" s="1101"/>
      <c r="Q313" s="1101"/>
      <c r="R313" s="1101"/>
      <c r="S313" s="1101"/>
      <c r="T313" s="1101"/>
      <c r="U313" s="1101"/>
      <c r="V313" s="1101"/>
      <c r="W313" s="1101"/>
    </row>
    <row r="314" spans="2:23">
      <c r="B314" s="1"/>
      <c r="C314" s="1101"/>
      <c r="D314" s="1"/>
      <c r="E314" s="2" t="s">
        <v>245</v>
      </c>
      <c r="F314" s="2"/>
      <c r="G314" s="2"/>
      <c r="H314" s="1101"/>
      <c r="I314" s="2"/>
      <c r="J314" s="1101"/>
      <c r="K314" s="2"/>
      <c r="L314" s="1101"/>
      <c r="M314" s="1101"/>
      <c r="N314" s="1101"/>
      <c r="O314" s="1101"/>
      <c r="P314" s="1101"/>
      <c r="Q314" s="1101"/>
      <c r="R314" s="1101"/>
      <c r="S314" s="1101"/>
      <c r="T314" s="1101"/>
      <c r="U314" s="1101"/>
      <c r="V314" s="1101"/>
      <c r="W314" s="1101"/>
    </row>
    <row r="315" spans="2:23">
      <c r="B315" s="1"/>
      <c r="C315" s="1101"/>
      <c r="D315" s="1"/>
      <c r="E315" s="1101"/>
      <c r="F315" s="1101"/>
      <c r="G315" s="2"/>
      <c r="H315" s="1101"/>
      <c r="I315" s="2"/>
      <c r="J315" s="1101"/>
      <c r="K315" s="2"/>
      <c r="L315" s="1101"/>
      <c r="M315" s="1101"/>
      <c r="N315" s="1101"/>
      <c r="O315" s="1101"/>
      <c r="P315" s="1101"/>
      <c r="Q315" s="1101"/>
      <c r="R315" s="1101"/>
      <c r="S315" s="1101"/>
      <c r="T315" s="1101"/>
      <c r="U315" s="1101"/>
      <c r="V315" s="1101"/>
      <c r="W315" s="1101"/>
    </row>
    <row r="316" spans="2:23">
      <c r="B316" s="1"/>
      <c r="C316" s="1101"/>
      <c r="D316" s="1" t="s">
        <v>15</v>
      </c>
      <c r="E316" s="1" t="s">
        <v>246</v>
      </c>
      <c r="F316" s="1101"/>
      <c r="G316" s="2"/>
      <c r="H316" s="2"/>
      <c r="I316" s="2"/>
      <c r="J316" s="2"/>
      <c r="K316" s="2"/>
      <c r="L316" s="1101"/>
      <c r="M316" s="1101"/>
      <c r="N316" s="1101"/>
      <c r="O316" s="1101"/>
      <c r="P316" s="2"/>
      <c r="Q316" s="2"/>
      <c r="R316" s="2"/>
      <c r="S316" s="2"/>
      <c r="T316" s="1101"/>
      <c r="U316" s="1101"/>
      <c r="V316" s="1101"/>
      <c r="W316" s="1101"/>
    </row>
    <row r="317" spans="2:23">
      <c r="B317" s="1"/>
      <c r="C317" s="1101"/>
      <c r="D317" s="1"/>
      <c r="E317" s="1101" t="s">
        <v>247</v>
      </c>
      <c r="F317" s="1101"/>
      <c r="G317" s="2"/>
      <c r="H317" s="1101"/>
      <c r="I317" s="2"/>
      <c r="J317" s="2"/>
      <c r="K317" s="2"/>
      <c r="L317" s="2"/>
      <c r="M317" s="2"/>
      <c r="N317" s="2"/>
      <c r="O317" s="2"/>
      <c r="P317" s="2"/>
      <c r="Q317" s="2"/>
      <c r="R317" s="2"/>
      <c r="S317" s="2"/>
      <c r="T317" s="1101"/>
      <c r="U317" s="1101"/>
      <c r="V317" s="1101"/>
      <c r="W317" s="1101"/>
    </row>
    <row r="318" spans="2:23">
      <c r="B318" s="1"/>
      <c r="C318" s="1101"/>
      <c r="D318" s="1"/>
      <c r="E318" s="1101"/>
      <c r="F318" s="1101"/>
      <c r="G318" s="2"/>
      <c r="H318" s="1101"/>
      <c r="I318" s="2"/>
      <c r="J318" s="2"/>
      <c r="K318" s="2"/>
      <c r="L318" s="2"/>
      <c r="M318" s="2"/>
      <c r="N318" s="2"/>
      <c r="O318" s="2"/>
      <c r="P318" s="2"/>
      <c r="Q318" s="2"/>
      <c r="R318" s="2"/>
      <c r="S318" s="2"/>
      <c r="T318" s="1101"/>
      <c r="U318" s="1101"/>
      <c r="V318" s="1101"/>
      <c r="W318" s="1101"/>
    </row>
    <row r="319" spans="2:23">
      <c r="B319" s="1"/>
      <c r="C319" s="1101"/>
      <c r="D319" s="1" t="s">
        <v>93</v>
      </c>
      <c r="E319" s="1" t="s">
        <v>248</v>
      </c>
      <c r="F319" s="2"/>
      <c r="G319" s="2"/>
      <c r="H319" s="2"/>
      <c r="I319" s="2"/>
      <c r="J319" s="2"/>
      <c r="K319" s="2"/>
      <c r="L319" s="2"/>
      <c r="M319" s="2"/>
      <c r="N319" s="2"/>
      <c r="O319" s="2"/>
      <c r="P319" s="2"/>
      <c r="Q319" s="2"/>
      <c r="R319" s="2"/>
      <c r="S319" s="2"/>
      <c r="T319" s="1101"/>
      <c r="U319" s="1101"/>
      <c r="V319" s="1101"/>
      <c r="W319" s="1101"/>
    </row>
    <row r="320" spans="2:23">
      <c r="B320" s="1"/>
      <c r="C320" s="1101"/>
      <c r="D320" s="1101"/>
      <c r="E320" s="1101" t="s">
        <v>249</v>
      </c>
      <c r="F320" s="1101"/>
      <c r="G320" s="1101"/>
      <c r="H320" s="1101"/>
      <c r="I320" s="2"/>
      <c r="J320" s="2"/>
      <c r="K320" s="2"/>
      <c r="L320" s="2"/>
      <c r="M320" s="2"/>
      <c r="N320" s="2"/>
      <c r="O320" s="2"/>
      <c r="P320" s="2"/>
      <c r="Q320" s="2"/>
      <c r="R320" s="2"/>
      <c r="S320" s="2"/>
      <c r="T320" s="1101"/>
      <c r="U320" s="1101"/>
      <c r="V320" s="1101"/>
      <c r="W320" s="1101"/>
    </row>
    <row r="321" spans="1:38">
      <c r="A321" s="1101"/>
      <c r="B321" s="1"/>
      <c r="C321" s="1101"/>
      <c r="D321" s="1101"/>
      <c r="E321" s="1101" t="s">
        <v>250</v>
      </c>
      <c r="F321" s="1101"/>
      <c r="G321" s="1101"/>
      <c r="H321" s="1101"/>
      <c r="I321" s="2"/>
      <c r="J321" s="2"/>
      <c r="K321" s="2"/>
      <c r="L321" s="2"/>
      <c r="M321" s="2"/>
      <c r="N321" s="2"/>
      <c r="O321" s="2"/>
      <c r="P321" s="2"/>
      <c r="Q321" s="2"/>
      <c r="R321" s="2"/>
      <c r="S321" s="2"/>
      <c r="T321" s="1101"/>
      <c r="U321" s="1101"/>
      <c r="V321" s="1101"/>
      <c r="W321" s="1101"/>
      <c r="X321" s="1101"/>
      <c r="Y321" s="1101"/>
      <c r="Z321" s="1101"/>
      <c r="AA321" s="1101"/>
      <c r="AB321" s="1101"/>
      <c r="AC321" s="1101"/>
      <c r="AD321" s="1101"/>
      <c r="AE321" s="1101"/>
      <c r="AF321" s="1101"/>
      <c r="AG321" s="1101"/>
      <c r="AH321" s="1101"/>
      <c r="AI321" s="1101"/>
      <c r="AJ321" s="1101"/>
      <c r="AK321" s="1101"/>
      <c r="AL321" s="1101"/>
    </row>
    <row r="322" spans="1:38">
      <c r="A322" s="1101"/>
      <c r="B322" s="1"/>
      <c r="C322" s="1101"/>
      <c r="D322" s="1101"/>
      <c r="E322" s="1101" t="s">
        <v>251</v>
      </c>
      <c r="F322" s="1101"/>
      <c r="G322" s="1101"/>
      <c r="H322" s="1101"/>
      <c r="I322" s="2"/>
      <c r="J322" s="2"/>
      <c r="K322" s="2"/>
      <c r="L322" s="2"/>
      <c r="M322" s="2"/>
      <c r="N322" s="2"/>
      <c r="O322" s="2"/>
      <c r="P322" s="2"/>
      <c r="Q322" s="2"/>
      <c r="R322" s="2"/>
      <c r="S322" s="2"/>
      <c r="T322" s="1101"/>
      <c r="U322" s="1101"/>
      <c r="V322" s="1101"/>
      <c r="W322" s="1101"/>
      <c r="X322" s="1101"/>
      <c r="Y322" s="1101"/>
      <c r="Z322" s="1101"/>
      <c r="AA322" s="1101"/>
      <c r="AB322" s="1101"/>
      <c r="AC322" s="1101"/>
      <c r="AD322" s="1101"/>
      <c r="AE322" s="1101"/>
      <c r="AF322" s="1101"/>
      <c r="AG322" s="1101"/>
      <c r="AH322" s="1101"/>
      <c r="AI322" s="1101"/>
      <c r="AJ322" s="1101"/>
      <c r="AK322" s="1101"/>
      <c r="AL322" s="1101"/>
    </row>
    <row r="323" spans="1:38">
      <c r="A323" s="1101"/>
      <c r="B323" s="1"/>
      <c r="C323" s="1101"/>
      <c r="D323" s="1101"/>
      <c r="E323" s="1101"/>
      <c r="F323" s="1101"/>
      <c r="G323" s="1101"/>
      <c r="H323" s="1101"/>
      <c r="I323" s="2"/>
      <c r="J323" s="2"/>
      <c r="K323" s="2"/>
      <c r="L323" s="2"/>
      <c r="M323" s="2"/>
      <c r="N323" s="2"/>
      <c r="O323" s="2"/>
      <c r="P323" s="2"/>
      <c r="Q323" s="2"/>
      <c r="R323" s="2"/>
      <c r="S323" s="2"/>
      <c r="T323" s="1101"/>
      <c r="U323" s="1101"/>
      <c r="V323" s="1101"/>
      <c r="W323" s="1101"/>
      <c r="X323" s="1101"/>
      <c r="Y323" s="1101"/>
      <c r="Z323" s="1101"/>
      <c r="AA323" s="1101"/>
      <c r="AB323" s="1101"/>
      <c r="AC323" s="1101"/>
      <c r="AD323" s="1101"/>
      <c r="AE323" s="1101"/>
      <c r="AF323" s="1101"/>
      <c r="AG323" s="1101"/>
      <c r="AH323" s="1101"/>
      <c r="AI323" s="1101"/>
      <c r="AJ323" s="1101"/>
      <c r="AK323" s="1101"/>
      <c r="AL323" s="1101"/>
    </row>
    <row r="324" spans="1:38">
      <c r="A324" s="1101"/>
      <c r="B324" s="1"/>
      <c r="C324" s="1" t="s">
        <v>133</v>
      </c>
      <c r="D324" s="1101"/>
      <c r="E324" s="1101"/>
      <c r="F324" s="1101"/>
      <c r="G324" s="1" t="s">
        <v>252</v>
      </c>
      <c r="H324" s="1101"/>
      <c r="I324" s="2"/>
      <c r="J324" s="2"/>
      <c r="K324" s="2"/>
      <c r="L324" s="2"/>
      <c r="M324" s="2"/>
      <c r="N324" s="2"/>
      <c r="O324" s="2"/>
      <c r="P324" s="2"/>
      <c r="Q324" s="2"/>
      <c r="R324" s="2"/>
      <c r="S324" s="2"/>
      <c r="T324" s="1101"/>
      <c r="U324" s="1101"/>
      <c r="V324" s="1101"/>
      <c r="W324" s="1101"/>
      <c r="X324" s="1101"/>
      <c r="Y324" s="1101"/>
      <c r="Z324" s="1101"/>
      <c r="AA324" s="1101"/>
      <c r="AB324" s="1101"/>
      <c r="AC324" s="1101"/>
      <c r="AD324" s="1101"/>
      <c r="AE324" s="1101"/>
      <c r="AF324" s="1101"/>
      <c r="AG324" s="1101"/>
      <c r="AH324" s="1101"/>
      <c r="AI324" s="1101"/>
      <c r="AJ324" s="1101"/>
      <c r="AK324" s="1101"/>
      <c r="AL324" s="1101"/>
    </row>
    <row r="325" spans="1:38">
      <c r="A325" s="1101" t="s">
        <v>253</v>
      </c>
      <c r="B325" s="1101"/>
      <c r="C325" s="1101"/>
      <c r="D325" s="1" t="s">
        <v>3</v>
      </c>
      <c r="E325" s="1" t="s">
        <v>252</v>
      </c>
      <c r="F325" s="1101"/>
      <c r="G325" s="1101"/>
      <c r="H325" s="1101"/>
      <c r="I325" s="1101"/>
      <c r="J325" s="1"/>
      <c r="K325" s="1"/>
      <c r="L325" s="1"/>
      <c r="M325" s="2"/>
      <c r="N325" s="2"/>
      <c r="O325" s="2"/>
      <c r="P325" s="2"/>
      <c r="Q325" s="2"/>
      <c r="R325" s="2"/>
      <c r="S325" s="2"/>
      <c r="T325" s="1101"/>
      <c r="U325" s="1101"/>
      <c r="V325" s="1101"/>
      <c r="W325" s="1101"/>
      <c r="X325" s="1101"/>
      <c r="Y325" s="1101"/>
      <c r="Z325" s="1101"/>
      <c r="AA325" s="1101"/>
      <c r="AB325" s="1101"/>
      <c r="AC325" s="1101"/>
      <c r="AD325" s="1101"/>
      <c r="AE325" s="1101"/>
      <c r="AF325" s="1101"/>
      <c r="AG325" s="1101"/>
      <c r="AH325" s="1101"/>
      <c r="AI325" s="1101"/>
      <c r="AJ325" s="1101"/>
      <c r="AK325" s="1101"/>
      <c r="AL325" s="1101"/>
    </row>
    <row r="326" spans="1:38">
      <c r="A326" s="1101"/>
      <c r="B326" s="1101"/>
      <c r="C326" s="1101"/>
      <c r="D326" s="1101"/>
      <c r="E326" s="1101" t="s">
        <v>17</v>
      </c>
      <c r="F326" s="2" t="s">
        <v>254</v>
      </c>
      <c r="G326" s="1101"/>
      <c r="H326" s="1101"/>
      <c r="I326" s="1101"/>
      <c r="J326" s="2"/>
      <c r="K326" s="2"/>
      <c r="L326" s="2"/>
      <c r="M326" s="2"/>
      <c r="N326" s="2"/>
      <c r="O326" s="2"/>
      <c r="P326" s="2"/>
      <c r="Q326" s="2"/>
      <c r="R326" s="2"/>
      <c r="S326" s="2"/>
      <c r="T326" s="1101"/>
      <c r="U326" s="1101"/>
      <c r="V326" s="1101"/>
      <c r="W326" s="1101"/>
      <c r="X326" s="1101"/>
      <c r="Y326" s="1101"/>
      <c r="Z326" s="1101"/>
      <c r="AA326" s="1101"/>
      <c r="AB326" s="1101"/>
      <c r="AC326" s="1101"/>
      <c r="AD326" s="1101"/>
      <c r="AE326" s="1101"/>
      <c r="AF326" s="1101"/>
      <c r="AG326" s="1101"/>
      <c r="AH326" s="1101"/>
      <c r="AI326" s="1101"/>
      <c r="AJ326" s="1101"/>
      <c r="AK326" s="1101"/>
      <c r="AL326" s="1101"/>
    </row>
    <row r="327" spans="1:38">
      <c r="A327" s="1101"/>
      <c r="B327" s="1101"/>
      <c r="C327" s="1101"/>
      <c r="D327" s="1101"/>
      <c r="E327" s="2" t="s">
        <v>30</v>
      </c>
      <c r="F327" s="1101" t="s">
        <v>255</v>
      </c>
      <c r="G327" s="1101"/>
      <c r="H327" s="1101"/>
      <c r="I327" s="1101"/>
      <c r="J327" s="2"/>
      <c r="K327" s="2"/>
      <c r="L327" s="2"/>
      <c r="M327" s="2"/>
      <c r="N327" s="2"/>
      <c r="O327" s="2"/>
      <c r="P327" s="2"/>
      <c r="Q327" s="2"/>
      <c r="R327" s="2"/>
      <c r="S327" s="2"/>
      <c r="T327" s="1101"/>
      <c r="U327" s="1101"/>
      <c r="V327" s="1101"/>
      <c r="W327" s="1101"/>
      <c r="X327" s="1101"/>
      <c r="Y327" s="1101"/>
      <c r="Z327" s="1101"/>
      <c r="AA327" s="1101"/>
      <c r="AB327" s="1101"/>
      <c r="AC327" s="1101"/>
      <c r="AD327" s="1101"/>
      <c r="AE327" s="1101"/>
      <c r="AF327" s="1101"/>
      <c r="AG327" s="1101"/>
      <c r="AH327" s="1101"/>
      <c r="AI327" s="1101"/>
      <c r="AJ327" s="1101"/>
      <c r="AK327" s="1101"/>
      <c r="AL327" s="1101"/>
    </row>
    <row r="328" spans="1:38">
      <c r="A328" s="1101"/>
      <c r="B328" s="1101"/>
      <c r="C328" s="1101"/>
      <c r="D328" s="1101"/>
      <c r="E328" s="1101"/>
      <c r="F328" s="70" t="s">
        <v>256</v>
      </c>
      <c r="G328" s="1101"/>
      <c r="H328" s="1101"/>
      <c r="I328" s="70"/>
      <c r="J328" s="2"/>
      <c r="K328" s="2"/>
      <c r="L328" s="2"/>
      <c r="M328" s="2"/>
      <c r="N328" s="2"/>
      <c r="O328" s="2"/>
      <c r="P328" s="2"/>
      <c r="Q328" s="2"/>
      <c r="R328" s="2"/>
      <c r="S328" s="2"/>
      <c r="T328" s="1101"/>
      <c r="U328" s="1101"/>
      <c r="V328" s="1101"/>
      <c r="W328" s="1101"/>
      <c r="X328" s="1101"/>
      <c r="Y328" s="1101"/>
      <c r="Z328" s="1101"/>
      <c r="AA328" s="1101"/>
      <c r="AB328" s="1101"/>
      <c r="AC328" s="1101"/>
      <c r="AD328" s="1101"/>
      <c r="AE328" s="1101"/>
      <c r="AF328" s="1101"/>
      <c r="AG328" s="1101"/>
      <c r="AH328" s="1101"/>
      <c r="AI328" s="1101"/>
      <c r="AJ328" s="1101"/>
      <c r="AK328" s="1101"/>
      <c r="AL328" s="1101"/>
    </row>
    <row r="329" spans="1:38">
      <c r="A329" s="1101"/>
      <c r="B329" s="1101"/>
      <c r="C329" s="1101"/>
      <c r="D329" s="1101"/>
      <c r="E329" s="1101"/>
      <c r="F329" s="70" t="s">
        <v>257</v>
      </c>
      <c r="G329" s="1101"/>
      <c r="H329" s="1101"/>
      <c r="I329" s="70"/>
      <c r="J329" s="2"/>
      <c r="K329" s="2"/>
      <c r="L329" s="2"/>
      <c r="M329" s="2"/>
      <c r="N329" s="2"/>
      <c r="O329" s="2"/>
      <c r="P329" s="2"/>
      <c r="Q329" s="2"/>
      <c r="R329" s="2"/>
      <c r="S329" s="2"/>
      <c r="T329" s="1101"/>
      <c r="U329" s="1101"/>
      <c r="V329" s="1101"/>
      <c r="W329" s="1101"/>
      <c r="X329" s="1101"/>
      <c r="Y329" s="1101"/>
      <c r="Z329" s="1101"/>
      <c r="AA329" s="1101"/>
      <c r="AB329" s="1101"/>
      <c r="AC329" s="1101"/>
      <c r="AD329" s="1101"/>
      <c r="AE329" s="1101"/>
      <c r="AF329" s="1101"/>
      <c r="AG329" s="1101"/>
      <c r="AH329" s="1101"/>
      <c r="AI329" s="1101"/>
      <c r="AJ329" s="1101"/>
      <c r="AK329" s="1101"/>
      <c r="AL329" s="1101"/>
    </row>
    <row r="330" spans="1:38">
      <c r="A330" s="1101"/>
      <c r="B330" s="1101"/>
      <c r="C330" s="1101"/>
      <c r="D330" s="1101"/>
      <c r="E330" s="1101"/>
      <c r="F330" s="1101"/>
      <c r="G330" s="1101"/>
      <c r="H330" s="1101"/>
      <c r="I330" s="1101"/>
      <c r="J330" s="2"/>
      <c r="K330" s="2"/>
      <c r="L330" s="2"/>
      <c r="M330" s="2"/>
      <c r="N330" s="2"/>
      <c r="O330" s="2"/>
      <c r="P330" s="2"/>
      <c r="Q330" s="2"/>
      <c r="R330" s="2"/>
      <c r="S330" s="2"/>
      <c r="T330" s="1101"/>
      <c r="U330" s="1101"/>
      <c r="V330" s="1101"/>
      <c r="W330" s="1101"/>
      <c r="X330" s="1101"/>
      <c r="Y330" s="1101"/>
      <c r="Z330" s="1101"/>
      <c r="AA330" s="1101"/>
      <c r="AB330" s="1101"/>
      <c r="AC330" s="1101"/>
      <c r="AD330" s="1101"/>
      <c r="AE330" s="1101"/>
      <c r="AF330" s="1101"/>
      <c r="AG330" s="1101"/>
      <c r="AH330" s="1101"/>
      <c r="AI330" s="1101"/>
      <c r="AJ330" s="1101"/>
      <c r="AK330" s="1101"/>
      <c r="AL330" s="1101"/>
    </row>
    <row r="331" spans="1:38">
      <c r="A331" s="1108"/>
      <c r="B331" s="10" t="s">
        <v>258</v>
      </c>
      <c r="C331" s="10" t="s">
        <v>54</v>
      </c>
      <c r="D331" s="1108"/>
      <c r="E331" s="10"/>
      <c r="F331" s="10"/>
      <c r="G331" s="10"/>
      <c r="H331" s="10"/>
      <c r="I331" s="10"/>
      <c r="J331" s="1111"/>
      <c r="K331" s="1111"/>
      <c r="L331" s="1111"/>
      <c r="M331" s="1111"/>
      <c r="N331" s="1111"/>
      <c r="O331" s="1111"/>
      <c r="P331" s="1111"/>
      <c r="Q331" s="1111"/>
      <c r="R331" s="1111"/>
      <c r="S331" s="1111"/>
      <c r="T331" s="1108"/>
      <c r="U331" s="1108"/>
      <c r="V331" s="1108"/>
      <c r="W331" s="1108"/>
      <c r="X331" s="1108"/>
      <c r="Y331" s="1108"/>
      <c r="Z331" s="1108"/>
      <c r="AA331" s="1108"/>
      <c r="AB331" s="1108"/>
      <c r="AC331" s="1108"/>
      <c r="AD331" s="1108"/>
      <c r="AE331" s="1108"/>
      <c r="AF331" s="1108"/>
      <c r="AG331" s="1108"/>
      <c r="AH331" s="1108"/>
      <c r="AI331" s="1108"/>
      <c r="AJ331" s="1108"/>
      <c r="AK331" s="1108"/>
      <c r="AL331" s="1108"/>
    </row>
    <row r="332" spans="1:38">
      <c r="A332" s="1101"/>
      <c r="B332" s="1"/>
      <c r="C332" s="1101"/>
      <c r="D332" s="1"/>
      <c r="E332" s="1"/>
      <c r="F332" s="1"/>
      <c r="G332" s="1"/>
      <c r="H332" s="1"/>
      <c r="I332" s="1"/>
      <c r="J332" s="2"/>
      <c r="K332" s="2"/>
      <c r="L332" s="2"/>
      <c r="M332" s="2"/>
      <c r="N332" s="2"/>
      <c r="O332" s="2"/>
      <c r="P332" s="2"/>
      <c r="Q332" s="2"/>
      <c r="R332" s="2"/>
      <c r="S332" s="2"/>
      <c r="T332" s="1101"/>
      <c r="U332" s="1101"/>
      <c r="V332" s="1101"/>
      <c r="W332" s="1101"/>
      <c r="X332" s="1101"/>
      <c r="Y332" s="1101"/>
      <c r="Z332" s="1101"/>
      <c r="AA332" s="1101"/>
      <c r="AB332" s="1101"/>
      <c r="AC332" s="1101"/>
      <c r="AD332" s="1101"/>
      <c r="AE332" s="1101"/>
      <c r="AF332" s="1101"/>
      <c r="AG332" s="1101"/>
      <c r="AH332" s="1101"/>
      <c r="AI332" s="1101"/>
      <c r="AJ332" s="1101"/>
      <c r="AK332" s="1101"/>
      <c r="AL332" s="1101"/>
    </row>
    <row r="333" spans="1:38">
      <c r="A333" s="1101"/>
      <c r="B333" s="1"/>
      <c r="C333" s="1" t="s">
        <v>70</v>
      </c>
      <c r="D333" s="1101"/>
      <c r="E333" s="1101"/>
      <c r="F333" s="1101"/>
      <c r="G333" s="1" t="s">
        <v>54</v>
      </c>
      <c r="H333" s="1101"/>
      <c r="I333" s="1"/>
      <c r="J333" s="2"/>
      <c r="K333" s="2"/>
      <c r="L333" s="2"/>
      <c r="M333" s="2"/>
      <c r="N333" s="2"/>
      <c r="O333" s="2"/>
      <c r="P333" s="2"/>
      <c r="Q333" s="2"/>
      <c r="R333" s="2"/>
      <c r="S333" s="2"/>
      <c r="T333" s="1101"/>
      <c r="U333" s="1101"/>
      <c r="V333" s="1101"/>
      <c r="W333" s="1101"/>
      <c r="X333" s="1101"/>
      <c r="Y333" s="1101"/>
      <c r="Z333" s="1101"/>
      <c r="AA333" s="1101"/>
      <c r="AB333" s="1101"/>
      <c r="AC333" s="1101"/>
      <c r="AD333" s="1101"/>
      <c r="AE333" s="1101"/>
      <c r="AF333" s="1101"/>
      <c r="AG333" s="1101"/>
      <c r="AH333" s="1101"/>
      <c r="AI333" s="1101"/>
      <c r="AJ333" s="1101"/>
      <c r="AK333" s="1101"/>
      <c r="AL333" s="1101"/>
    </row>
    <row r="334" spans="1:38">
      <c r="A334" s="1101"/>
      <c r="B334" s="1"/>
      <c r="C334" s="1"/>
      <c r="D334" s="1" t="s">
        <v>3</v>
      </c>
      <c r="E334" s="1" t="s">
        <v>54</v>
      </c>
      <c r="F334" s="1101"/>
      <c r="G334" s="1"/>
      <c r="H334" s="1101"/>
      <c r="I334" s="1"/>
      <c r="J334" s="2"/>
      <c r="K334" s="2"/>
      <c r="L334" s="2"/>
      <c r="M334" s="2"/>
      <c r="N334" s="2"/>
      <c r="O334" s="2"/>
      <c r="P334" s="2"/>
      <c r="Q334" s="2"/>
      <c r="R334" s="2"/>
      <c r="S334" s="2"/>
      <c r="T334" s="1101"/>
      <c r="U334" s="1101"/>
      <c r="V334" s="1101"/>
      <c r="W334" s="1101"/>
      <c r="X334" s="1101"/>
      <c r="Y334" s="1101"/>
      <c r="Z334" s="1101"/>
      <c r="AA334" s="1101"/>
      <c r="AB334" s="1101"/>
      <c r="AC334" s="1101"/>
      <c r="AD334" s="1101"/>
      <c r="AE334" s="1101"/>
      <c r="AF334" s="1101"/>
      <c r="AG334" s="1101"/>
      <c r="AH334" s="1101"/>
      <c r="AI334" s="1101"/>
      <c r="AJ334" s="1101"/>
      <c r="AK334" s="1101"/>
      <c r="AL334" s="1101"/>
    </row>
    <row r="335" spans="1:38">
      <c r="A335" s="1101"/>
      <c r="B335" s="1"/>
      <c r="C335" s="1101"/>
      <c r="D335" s="1101"/>
      <c r="E335" s="1101" t="s">
        <v>17</v>
      </c>
      <c r="F335" s="1101" t="s">
        <v>259</v>
      </c>
      <c r="G335" s="1101"/>
      <c r="H335" s="1101"/>
      <c r="I335" s="1101"/>
      <c r="J335" s="2"/>
      <c r="K335" s="2"/>
      <c r="L335" s="2"/>
      <c r="M335" s="2"/>
      <c r="N335" s="2"/>
      <c r="O335" s="2"/>
      <c r="P335" s="2"/>
      <c r="Q335" s="2"/>
      <c r="R335" s="2"/>
      <c r="S335" s="2"/>
      <c r="T335" s="1101"/>
      <c r="U335" s="1101"/>
      <c r="V335" s="1101"/>
      <c r="W335" s="1101"/>
      <c r="X335" s="1101"/>
      <c r="Y335" s="1101"/>
      <c r="Z335" s="1101"/>
      <c r="AA335" s="1101"/>
      <c r="AB335" s="1101"/>
      <c r="AC335" s="1101"/>
      <c r="AD335" s="1101"/>
      <c r="AE335" s="1101"/>
      <c r="AF335" s="1101"/>
      <c r="AG335" s="1101"/>
      <c r="AH335" s="1101"/>
      <c r="AI335" s="1101"/>
      <c r="AJ335" s="1101"/>
      <c r="AK335" s="1101"/>
      <c r="AL335" s="1101"/>
    </row>
    <row r="336" spans="1:38">
      <c r="A336" s="1101"/>
      <c r="B336" s="1"/>
      <c r="C336" s="1101"/>
      <c r="D336" s="1101"/>
      <c r="E336" s="2"/>
      <c r="F336" s="2" t="s">
        <v>260</v>
      </c>
      <c r="G336" s="1101"/>
      <c r="H336" s="1101"/>
      <c r="I336" s="1101"/>
      <c r="J336" s="2"/>
      <c r="K336" s="2"/>
      <c r="L336" s="2"/>
      <c r="M336" s="2"/>
      <c r="N336" s="2"/>
      <c r="O336" s="2"/>
      <c r="P336" s="2"/>
      <c r="Q336" s="2"/>
      <c r="R336" s="2"/>
      <c r="S336" s="2"/>
      <c r="T336" s="1101"/>
      <c r="U336" s="1101"/>
      <c r="V336" s="1101"/>
      <c r="W336" s="1101"/>
      <c r="X336" s="1101"/>
      <c r="Y336" s="1101"/>
      <c r="Z336" s="1101"/>
      <c r="AA336" s="1101"/>
      <c r="AB336" s="1101"/>
      <c r="AC336" s="1101"/>
      <c r="AD336" s="1101"/>
      <c r="AE336" s="1101"/>
      <c r="AF336" s="1101"/>
      <c r="AG336" s="1101"/>
      <c r="AH336" s="1101"/>
      <c r="AI336" s="1101"/>
      <c r="AJ336" s="1101"/>
      <c r="AK336" s="1101"/>
      <c r="AL336" s="1101"/>
    </row>
    <row r="337" spans="2:37">
      <c r="B337" s="1"/>
      <c r="C337" s="1101"/>
      <c r="D337" s="1101"/>
      <c r="E337" s="2"/>
      <c r="F337" s="2" t="s">
        <v>261</v>
      </c>
      <c r="G337" s="1101"/>
      <c r="H337" s="1101"/>
      <c r="I337" s="2"/>
      <c r="J337" s="2"/>
      <c r="K337" s="2"/>
      <c r="L337" s="2"/>
      <c r="M337" s="2"/>
      <c r="N337" s="2"/>
      <c r="O337" s="2"/>
      <c r="P337" s="2"/>
      <c r="Q337" s="2"/>
      <c r="R337" s="2"/>
      <c r="S337" s="2"/>
      <c r="T337" s="1101"/>
      <c r="U337" s="1101"/>
      <c r="V337" s="1101"/>
      <c r="W337" s="1101"/>
      <c r="X337" s="1101"/>
      <c r="Y337" s="1101"/>
      <c r="Z337" s="1101"/>
      <c r="AA337" s="1101"/>
      <c r="AB337" s="1101"/>
      <c r="AC337" s="1101"/>
      <c r="AD337" s="1101"/>
      <c r="AE337" s="1101"/>
      <c r="AF337" s="1101"/>
      <c r="AG337" s="1101"/>
      <c r="AH337" s="1101"/>
      <c r="AI337" s="1101"/>
      <c r="AJ337" s="1101"/>
      <c r="AK337" s="1101"/>
    </row>
    <row r="338" spans="2:37">
      <c r="B338" s="1"/>
      <c r="C338" s="1101"/>
      <c r="D338" s="1101"/>
      <c r="E338" s="2" t="s">
        <v>30</v>
      </c>
      <c r="F338" s="1226" t="s">
        <v>262</v>
      </c>
      <c r="G338" s="1226"/>
      <c r="H338" s="1226"/>
      <c r="I338" s="1226"/>
      <c r="J338" s="1226"/>
      <c r="K338" s="1226"/>
      <c r="L338" s="1226"/>
      <c r="M338" s="1226"/>
      <c r="N338" s="1226"/>
      <c r="O338" s="1226"/>
      <c r="P338" s="1226"/>
      <c r="Q338" s="1226"/>
      <c r="R338" s="1226"/>
      <c r="S338" s="1226"/>
      <c r="T338" s="1226"/>
      <c r="U338" s="1226"/>
      <c r="V338" s="1226"/>
      <c r="W338" s="1226"/>
      <c r="X338" s="1226"/>
      <c r="Y338" s="1226"/>
      <c r="Z338" s="1226"/>
      <c r="AA338" s="1226"/>
      <c r="AB338" s="1226"/>
      <c r="AC338" s="1226"/>
      <c r="AD338" s="1226"/>
      <c r="AE338" s="1226"/>
      <c r="AF338" s="1226"/>
      <c r="AG338" s="1226"/>
      <c r="AH338" s="1226"/>
      <c r="AI338" s="1226"/>
      <c r="AJ338" s="1226"/>
      <c r="AK338" s="1226"/>
    </row>
    <row r="339" spans="2:37">
      <c r="B339" s="1"/>
      <c r="C339" s="1101"/>
      <c r="D339" s="1101"/>
      <c r="E339" s="2"/>
      <c r="F339" s="1226"/>
      <c r="G339" s="1226"/>
      <c r="H339" s="1226"/>
      <c r="I339" s="1226"/>
      <c r="J339" s="1226"/>
      <c r="K339" s="1226"/>
      <c r="L339" s="1226"/>
      <c r="M339" s="1226"/>
      <c r="N339" s="1226"/>
      <c r="O339" s="1226"/>
      <c r="P339" s="1226"/>
      <c r="Q339" s="1226"/>
      <c r="R339" s="1226"/>
      <c r="S339" s="1226"/>
      <c r="T339" s="1226"/>
      <c r="U339" s="1226"/>
      <c r="V339" s="1226"/>
      <c r="W339" s="1226"/>
      <c r="X339" s="1226"/>
      <c r="Y339" s="1226"/>
      <c r="Z339" s="1226"/>
      <c r="AA339" s="1226"/>
      <c r="AB339" s="1226"/>
      <c r="AC339" s="1226"/>
      <c r="AD339" s="1226"/>
      <c r="AE339" s="1226"/>
      <c r="AF339" s="1226"/>
      <c r="AG339" s="1226"/>
      <c r="AH339" s="1226"/>
      <c r="AI339" s="1226"/>
      <c r="AJ339" s="1226"/>
      <c r="AK339" s="1226"/>
    </row>
    <row r="340" spans="2:37">
      <c r="B340" s="1"/>
      <c r="C340" s="1101"/>
      <c r="D340" s="1101"/>
      <c r="E340" s="2"/>
      <c r="F340" s="1226"/>
      <c r="G340" s="1226"/>
      <c r="H340" s="1226"/>
      <c r="I340" s="1226"/>
      <c r="J340" s="1226"/>
      <c r="K340" s="1226"/>
      <c r="L340" s="1226"/>
      <c r="M340" s="1226"/>
      <c r="N340" s="1226"/>
      <c r="O340" s="1226"/>
      <c r="P340" s="1226"/>
      <c r="Q340" s="1226"/>
      <c r="R340" s="1226"/>
      <c r="S340" s="1226"/>
      <c r="T340" s="1226"/>
      <c r="U340" s="1226"/>
      <c r="V340" s="1226"/>
      <c r="W340" s="1226"/>
      <c r="X340" s="1226"/>
      <c r="Y340" s="1226"/>
      <c r="Z340" s="1226"/>
      <c r="AA340" s="1226"/>
      <c r="AB340" s="1226"/>
      <c r="AC340" s="1226"/>
      <c r="AD340" s="1226"/>
      <c r="AE340" s="1226"/>
      <c r="AF340" s="1226"/>
      <c r="AG340" s="1226"/>
      <c r="AH340" s="1226"/>
      <c r="AI340" s="1226"/>
      <c r="AJ340" s="1226"/>
      <c r="AK340" s="1226"/>
    </row>
    <row r="341" spans="2:37">
      <c r="B341" s="1"/>
      <c r="C341" s="1101"/>
      <c r="D341" s="1101"/>
      <c r="E341" s="1101"/>
      <c r="F341" s="2"/>
      <c r="G341" s="1101"/>
      <c r="H341" s="2"/>
      <c r="I341" s="2"/>
      <c r="J341" s="2"/>
      <c r="K341" s="2"/>
      <c r="L341" s="2"/>
      <c r="M341" s="2"/>
      <c r="N341" s="2"/>
      <c r="O341" s="2"/>
      <c r="P341" s="2"/>
      <c r="Q341" s="2"/>
      <c r="R341" s="2"/>
      <c r="S341" s="2"/>
      <c r="T341" s="1101"/>
      <c r="U341" s="1101"/>
      <c r="V341" s="1101"/>
      <c r="W341" s="1101"/>
      <c r="X341" s="1101"/>
      <c r="Y341" s="1101"/>
      <c r="Z341" s="1101"/>
      <c r="AA341" s="1101"/>
      <c r="AB341" s="1101"/>
      <c r="AC341" s="1101"/>
      <c r="AD341" s="1101"/>
      <c r="AE341" s="1101"/>
      <c r="AF341" s="1101"/>
      <c r="AG341" s="1101"/>
      <c r="AH341" s="1101"/>
      <c r="AI341" s="1101"/>
      <c r="AJ341" s="1101"/>
      <c r="AK341" s="1101"/>
    </row>
    <row r="342" spans="2:37">
      <c r="B342" s="1"/>
      <c r="C342" s="1" t="s">
        <v>88</v>
      </c>
      <c r="D342" s="1101"/>
      <c r="E342" s="1101"/>
      <c r="F342" s="1101"/>
      <c r="G342" s="1" t="s">
        <v>263</v>
      </c>
      <c r="H342" s="1101"/>
      <c r="I342" s="1"/>
      <c r="J342" s="2"/>
      <c r="K342" s="2"/>
      <c r="L342" s="2"/>
      <c r="M342" s="2"/>
      <c r="N342" s="2"/>
      <c r="O342" s="2"/>
      <c r="P342" s="2"/>
      <c r="Q342" s="2"/>
      <c r="R342" s="2"/>
      <c r="S342" s="2"/>
      <c r="T342" s="1101"/>
      <c r="U342" s="1101"/>
      <c r="V342" s="1101"/>
      <c r="W342" s="1101"/>
      <c r="X342" s="1101"/>
      <c r="Y342" s="1101"/>
      <c r="Z342" s="1101"/>
      <c r="AA342" s="1101"/>
      <c r="AB342" s="1101"/>
      <c r="AC342" s="1101"/>
      <c r="AD342" s="1101"/>
      <c r="AE342" s="1101"/>
      <c r="AF342" s="1101"/>
      <c r="AG342" s="1101"/>
      <c r="AH342" s="1101"/>
      <c r="AI342" s="1101"/>
      <c r="AJ342" s="1101"/>
      <c r="AK342" s="1101"/>
    </row>
    <row r="343" spans="2:37" ht="13.15" customHeight="1">
      <c r="B343" s="1"/>
      <c r="C343" s="1101"/>
      <c r="D343" s="1101"/>
      <c r="E343" s="1231" t="s">
        <v>264</v>
      </c>
      <c r="F343" s="1231"/>
      <c r="G343" s="1231"/>
      <c r="H343" s="1231"/>
      <c r="I343" s="1231"/>
      <c r="J343" s="1231"/>
      <c r="K343" s="1231"/>
      <c r="L343" s="1231"/>
      <c r="M343" s="1231"/>
      <c r="N343" s="1231"/>
      <c r="O343" s="1231"/>
      <c r="P343" s="1231"/>
      <c r="Q343" s="1231"/>
      <c r="R343" s="1231"/>
      <c r="S343" s="1231"/>
      <c r="T343" s="1231"/>
      <c r="U343" s="1231"/>
      <c r="V343" s="1231"/>
      <c r="W343" s="1231"/>
      <c r="X343" s="1231"/>
      <c r="Y343" s="1231"/>
      <c r="Z343" s="1231"/>
      <c r="AA343" s="1231"/>
      <c r="AB343" s="1231"/>
      <c r="AC343" s="1231"/>
      <c r="AD343" s="1231"/>
      <c r="AE343" s="1231"/>
      <c r="AF343" s="1231"/>
      <c r="AG343" s="1231"/>
      <c r="AH343" s="1231"/>
      <c r="AI343" s="1231"/>
      <c r="AJ343" s="1231"/>
      <c r="AK343" s="1231"/>
    </row>
    <row r="344" spans="2:37">
      <c r="B344" s="1"/>
      <c r="C344" s="1101"/>
      <c r="D344" s="1101"/>
      <c r="E344" s="1231"/>
      <c r="F344" s="1231"/>
      <c r="G344" s="1231"/>
      <c r="H344" s="1231"/>
      <c r="I344" s="1231"/>
      <c r="J344" s="1231"/>
      <c r="K344" s="1231"/>
      <c r="L344" s="1231"/>
      <c r="M344" s="1231"/>
      <c r="N344" s="1231"/>
      <c r="O344" s="1231"/>
      <c r="P344" s="1231"/>
      <c r="Q344" s="1231"/>
      <c r="R344" s="1231"/>
      <c r="S344" s="1231"/>
      <c r="T344" s="1231"/>
      <c r="U344" s="1231"/>
      <c r="V344" s="1231"/>
      <c r="W344" s="1231"/>
      <c r="X344" s="1231"/>
      <c r="Y344" s="1231"/>
      <c r="Z344" s="1231"/>
      <c r="AA344" s="1231"/>
      <c r="AB344" s="1231"/>
      <c r="AC344" s="1231"/>
      <c r="AD344" s="1231"/>
      <c r="AE344" s="1231"/>
      <c r="AF344" s="1231"/>
      <c r="AG344" s="1231"/>
      <c r="AH344" s="1231"/>
      <c r="AI344" s="1231"/>
      <c r="AJ344" s="1231"/>
      <c r="AK344" s="1231"/>
    </row>
    <row r="345" spans="2:37">
      <c r="B345" s="1"/>
      <c r="C345" s="1101"/>
      <c r="D345" s="1101"/>
      <c r="E345" s="1231"/>
      <c r="F345" s="1231"/>
      <c r="G345" s="1231"/>
      <c r="H345" s="1231"/>
      <c r="I345" s="1231"/>
      <c r="J345" s="1231"/>
      <c r="K345" s="1231"/>
      <c r="L345" s="1231"/>
      <c r="M345" s="1231"/>
      <c r="N345" s="1231"/>
      <c r="O345" s="1231"/>
      <c r="P345" s="1231"/>
      <c r="Q345" s="1231"/>
      <c r="R345" s="1231"/>
      <c r="S345" s="1231"/>
      <c r="T345" s="1231"/>
      <c r="U345" s="1231"/>
      <c r="V345" s="1231"/>
      <c r="W345" s="1231"/>
      <c r="X345" s="1231"/>
      <c r="Y345" s="1231"/>
      <c r="Z345" s="1231"/>
      <c r="AA345" s="1231"/>
      <c r="AB345" s="1231"/>
      <c r="AC345" s="1231"/>
      <c r="AD345" s="1231"/>
      <c r="AE345" s="1231"/>
      <c r="AF345" s="1231"/>
      <c r="AG345" s="1231"/>
      <c r="AH345" s="1231"/>
      <c r="AI345" s="1231"/>
      <c r="AJ345" s="1231"/>
      <c r="AK345" s="1231"/>
    </row>
    <row r="346" spans="2:37">
      <c r="B346" s="1"/>
      <c r="C346" s="1101"/>
      <c r="D346" s="1101"/>
      <c r="E346" s="1231"/>
      <c r="F346" s="1231"/>
      <c r="G346" s="1231"/>
      <c r="H346" s="1231"/>
      <c r="I346" s="1231"/>
      <c r="J346" s="1231"/>
      <c r="K346" s="1231"/>
      <c r="L346" s="1231"/>
      <c r="M346" s="1231"/>
      <c r="N346" s="1231"/>
      <c r="O346" s="1231"/>
      <c r="P346" s="1231"/>
      <c r="Q346" s="1231"/>
      <c r="R346" s="1231"/>
      <c r="S346" s="1231"/>
      <c r="T346" s="1231"/>
      <c r="U346" s="1231"/>
      <c r="V346" s="1231"/>
      <c r="W346" s="1231"/>
      <c r="X346" s="1231"/>
      <c r="Y346" s="1231"/>
      <c r="Z346" s="1231"/>
      <c r="AA346" s="1231"/>
      <c r="AB346" s="1231"/>
      <c r="AC346" s="1231"/>
      <c r="AD346" s="1231"/>
      <c r="AE346" s="1231"/>
      <c r="AF346" s="1231"/>
      <c r="AG346" s="1231"/>
      <c r="AH346" s="1231"/>
      <c r="AI346" s="1231"/>
      <c r="AJ346" s="1231"/>
      <c r="AK346" s="1231"/>
    </row>
    <row r="347" spans="2:37">
      <c r="B347" s="1"/>
      <c r="C347" s="1101"/>
      <c r="D347" s="1101"/>
      <c r="E347" s="1231"/>
      <c r="F347" s="1231"/>
      <c r="G347" s="1231"/>
      <c r="H347" s="1231"/>
      <c r="I347" s="1231"/>
      <c r="J347" s="1231"/>
      <c r="K347" s="1231"/>
      <c r="L347" s="1231"/>
      <c r="M347" s="1231"/>
      <c r="N347" s="1231"/>
      <c r="O347" s="1231"/>
      <c r="P347" s="1231"/>
      <c r="Q347" s="1231"/>
      <c r="R347" s="1231"/>
      <c r="S347" s="1231"/>
      <c r="T347" s="1231"/>
      <c r="U347" s="1231"/>
      <c r="V347" s="1231"/>
      <c r="W347" s="1231"/>
      <c r="X347" s="1231"/>
      <c r="Y347" s="1231"/>
      <c r="Z347" s="1231"/>
      <c r="AA347" s="1231"/>
      <c r="AB347" s="1231"/>
      <c r="AC347" s="1231"/>
      <c r="AD347" s="1231"/>
      <c r="AE347" s="1231"/>
      <c r="AF347" s="1231"/>
      <c r="AG347" s="1231"/>
      <c r="AH347" s="1231"/>
      <c r="AI347" s="1231"/>
      <c r="AJ347" s="1231"/>
      <c r="AK347" s="1231"/>
    </row>
    <row r="348" spans="2:37">
      <c r="B348" s="1"/>
      <c r="C348" s="1101"/>
      <c r="D348" s="1101"/>
      <c r="E348" s="2" t="s">
        <v>17</v>
      </c>
      <c r="F348" s="1226" t="s">
        <v>265</v>
      </c>
      <c r="G348" s="1226"/>
      <c r="H348" s="1226"/>
      <c r="I348" s="1226"/>
      <c r="J348" s="1226"/>
      <c r="K348" s="1226"/>
      <c r="L348" s="1226"/>
      <c r="M348" s="1226"/>
      <c r="N348" s="1226"/>
      <c r="O348" s="1226"/>
      <c r="P348" s="1226"/>
      <c r="Q348" s="1226"/>
      <c r="R348" s="1226"/>
      <c r="S348" s="1226"/>
      <c r="T348" s="1226"/>
      <c r="U348" s="1226"/>
      <c r="V348" s="1226"/>
      <c r="W348" s="1226"/>
      <c r="X348" s="1226"/>
      <c r="Y348" s="1226"/>
      <c r="Z348" s="1226"/>
      <c r="AA348" s="1226"/>
      <c r="AB348" s="1226"/>
      <c r="AC348" s="1226"/>
      <c r="AD348" s="1226"/>
      <c r="AE348" s="1226"/>
      <c r="AF348" s="1226"/>
      <c r="AG348" s="1226"/>
      <c r="AH348" s="1226"/>
      <c r="AI348" s="1226"/>
      <c r="AJ348" s="1226"/>
      <c r="AK348" s="1226"/>
    </row>
    <row r="349" spans="2:37">
      <c r="B349" s="1"/>
      <c r="C349" s="1101"/>
      <c r="D349" s="1101"/>
      <c r="E349" s="2"/>
      <c r="F349" s="1226"/>
      <c r="G349" s="1226"/>
      <c r="H349" s="1226"/>
      <c r="I349" s="1226"/>
      <c r="J349" s="1226"/>
      <c r="K349" s="1226"/>
      <c r="L349" s="1226"/>
      <c r="M349" s="1226"/>
      <c r="N349" s="1226"/>
      <c r="O349" s="1226"/>
      <c r="P349" s="1226"/>
      <c r="Q349" s="1226"/>
      <c r="R349" s="1226"/>
      <c r="S349" s="1226"/>
      <c r="T349" s="1226"/>
      <c r="U349" s="1226"/>
      <c r="V349" s="1226"/>
      <c r="W349" s="1226"/>
      <c r="X349" s="1226"/>
      <c r="Y349" s="1226"/>
      <c r="Z349" s="1226"/>
      <c r="AA349" s="1226"/>
      <c r="AB349" s="1226"/>
      <c r="AC349" s="1226"/>
      <c r="AD349" s="1226"/>
      <c r="AE349" s="1226"/>
      <c r="AF349" s="1226"/>
      <c r="AG349" s="1226"/>
      <c r="AH349" s="1226"/>
      <c r="AI349" s="1226"/>
      <c r="AJ349" s="1226"/>
      <c r="AK349" s="1226"/>
    </row>
    <row r="350" spans="2:37">
      <c r="B350" s="1"/>
      <c r="C350" s="1101"/>
      <c r="D350" s="1101"/>
      <c r="E350" s="2"/>
      <c r="F350" s="1226"/>
      <c r="G350" s="1226"/>
      <c r="H350" s="1226"/>
      <c r="I350" s="1226"/>
      <c r="J350" s="1226"/>
      <c r="K350" s="1226"/>
      <c r="L350" s="1226"/>
      <c r="M350" s="1226"/>
      <c r="N350" s="1226"/>
      <c r="O350" s="1226"/>
      <c r="P350" s="1226"/>
      <c r="Q350" s="1226"/>
      <c r="R350" s="1226"/>
      <c r="S350" s="1226"/>
      <c r="T350" s="1226"/>
      <c r="U350" s="1226"/>
      <c r="V350" s="1226"/>
      <c r="W350" s="1226"/>
      <c r="X350" s="1226"/>
      <c r="Y350" s="1226"/>
      <c r="Z350" s="1226"/>
      <c r="AA350" s="1226"/>
      <c r="AB350" s="1226"/>
      <c r="AC350" s="1226"/>
      <c r="AD350" s="1226"/>
      <c r="AE350" s="1226"/>
      <c r="AF350" s="1226"/>
      <c r="AG350" s="1226"/>
      <c r="AH350" s="1226"/>
      <c r="AI350" s="1226"/>
      <c r="AJ350" s="1226"/>
      <c r="AK350" s="1226"/>
    </row>
    <row r="351" spans="2:37">
      <c r="B351" s="1"/>
      <c r="C351" s="1101"/>
      <c r="D351" s="1101"/>
      <c r="E351" s="2"/>
      <c r="F351" s="1226"/>
      <c r="G351" s="1226"/>
      <c r="H351" s="1226"/>
      <c r="I351" s="1226"/>
      <c r="J351" s="1226"/>
      <c r="K351" s="1226"/>
      <c r="L351" s="1226"/>
      <c r="M351" s="1226"/>
      <c r="N351" s="1226"/>
      <c r="O351" s="1226"/>
      <c r="P351" s="1226"/>
      <c r="Q351" s="1226"/>
      <c r="R351" s="1226"/>
      <c r="S351" s="1226"/>
      <c r="T351" s="1226"/>
      <c r="U351" s="1226"/>
      <c r="V351" s="1226"/>
      <c r="W351" s="1226"/>
      <c r="X351" s="1226"/>
      <c r="Y351" s="1226"/>
      <c r="Z351" s="1226"/>
      <c r="AA351" s="1226"/>
      <c r="AB351" s="1226"/>
      <c r="AC351" s="1226"/>
      <c r="AD351" s="1226"/>
      <c r="AE351" s="1226"/>
      <c r="AF351" s="1226"/>
      <c r="AG351" s="1226"/>
      <c r="AH351" s="1226"/>
      <c r="AI351" s="1226"/>
      <c r="AJ351" s="1226"/>
      <c r="AK351" s="1226"/>
    </row>
    <row r="352" spans="2:37">
      <c r="B352" s="1"/>
      <c r="C352" s="1101"/>
      <c r="D352" s="1101"/>
      <c r="E352" s="2" t="s">
        <v>30</v>
      </c>
      <c r="F352" s="1226" t="s">
        <v>266</v>
      </c>
      <c r="G352" s="1226"/>
      <c r="H352" s="1226"/>
      <c r="I352" s="1226"/>
      <c r="J352" s="1226"/>
      <c r="K352" s="1226"/>
      <c r="L352" s="1226"/>
      <c r="M352" s="1226"/>
      <c r="N352" s="1226"/>
      <c r="O352" s="1226"/>
      <c r="P352" s="1226"/>
      <c r="Q352" s="1226"/>
      <c r="R352" s="1226"/>
      <c r="S352" s="1226"/>
      <c r="T352" s="1226"/>
      <c r="U352" s="1226"/>
      <c r="V352" s="1226"/>
      <c r="W352" s="1226"/>
      <c r="X352" s="1226"/>
      <c r="Y352" s="1226"/>
      <c r="Z352" s="1226"/>
      <c r="AA352" s="1226"/>
      <c r="AB352" s="1226"/>
      <c r="AC352" s="1226"/>
      <c r="AD352" s="1226"/>
      <c r="AE352" s="1226"/>
      <c r="AF352" s="1226"/>
      <c r="AG352" s="1226"/>
      <c r="AH352" s="1226"/>
      <c r="AI352" s="1226"/>
      <c r="AJ352" s="1226"/>
      <c r="AK352" s="1226"/>
    </row>
    <row r="353" spans="1:38">
      <c r="A353" s="1101"/>
      <c r="B353" s="1"/>
      <c r="C353" s="1101"/>
      <c r="D353" s="1101"/>
      <c r="E353" s="1101"/>
      <c r="F353" s="1226"/>
      <c r="G353" s="1226"/>
      <c r="H353" s="1226"/>
      <c r="I353" s="1226"/>
      <c r="J353" s="1226"/>
      <c r="K353" s="1226"/>
      <c r="L353" s="1226"/>
      <c r="M353" s="1226"/>
      <c r="N353" s="1226"/>
      <c r="O353" s="1226"/>
      <c r="P353" s="1226"/>
      <c r="Q353" s="1226"/>
      <c r="R353" s="1226"/>
      <c r="S353" s="1226"/>
      <c r="T353" s="1226"/>
      <c r="U353" s="1226"/>
      <c r="V353" s="1226"/>
      <c r="W353" s="1226"/>
      <c r="X353" s="1226"/>
      <c r="Y353" s="1226"/>
      <c r="Z353" s="1226"/>
      <c r="AA353" s="1226"/>
      <c r="AB353" s="1226"/>
      <c r="AC353" s="1226"/>
      <c r="AD353" s="1226"/>
      <c r="AE353" s="1226"/>
      <c r="AF353" s="1226"/>
      <c r="AG353" s="1226"/>
      <c r="AH353" s="1226"/>
      <c r="AI353" s="1226"/>
      <c r="AJ353" s="1226"/>
      <c r="AK353" s="1226"/>
      <c r="AL353" s="1101"/>
    </row>
    <row r="354" spans="1:38">
      <c r="A354" s="1101"/>
      <c r="B354" s="1"/>
      <c r="C354" s="1101"/>
      <c r="D354" s="1101"/>
      <c r="E354" s="1101"/>
      <c r="F354" s="1226"/>
      <c r="G354" s="1226"/>
      <c r="H354" s="1226"/>
      <c r="I354" s="1226"/>
      <c r="J354" s="1226"/>
      <c r="K354" s="1226"/>
      <c r="L354" s="1226"/>
      <c r="M354" s="1226"/>
      <c r="N354" s="1226"/>
      <c r="O354" s="1226"/>
      <c r="P354" s="1226"/>
      <c r="Q354" s="1226"/>
      <c r="R354" s="1226"/>
      <c r="S354" s="1226"/>
      <c r="T354" s="1226"/>
      <c r="U354" s="1226"/>
      <c r="V354" s="1226"/>
      <c r="W354" s="1226"/>
      <c r="X354" s="1226"/>
      <c r="Y354" s="1226"/>
      <c r="Z354" s="1226"/>
      <c r="AA354" s="1226"/>
      <c r="AB354" s="1226"/>
      <c r="AC354" s="1226"/>
      <c r="AD354" s="1226"/>
      <c r="AE354" s="1226"/>
      <c r="AF354" s="1226"/>
      <c r="AG354" s="1226"/>
      <c r="AH354" s="1226"/>
      <c r="AI354" s="1226"/>
      <c r="AJ354" s="1226"/>
      <c r="AK354" s="1226"/>
      <c r="AL354" s="1101"/>
    </row>
    <row r="355" spans="1:38">
      <c r="A355" s="1101"/>
      <c r="B355" s="1"/>
      <c r="C355" s="1101"/>
      <c r="D355" s="1101"/>
      <c r="E355" s="1101"/>
      <c r="F355" s="2"/>
      <c r="G355" s="1101"/>
      <c r="H355" s="2"/>
      <c r="I355" s="2"/>
      <c r="J355" s="2"/>
      <c r="K355" s="2"/>
      <c r="L355" s="2"/>
      <c r="M355" s="2"/>
      <c r="N355" s="2"/>
      <c r="O355" s="2"/>
      <c r="P355" s="2"/>
      <c r="Q355" s="2"/>
      <c r="R355" s="2"/>
      <c r="S355" s="2"/>
      <c r="T355" s="1101"/>
      <c r="U355" s="1101"/>
      <c r="V355" s="1101"/>
      <c r="W355" s="1101"/>
      <c r="X355" s="1101"/>
      <c r="Y355" s="1101"/>
      <c r="Z355" s="1101"/>
      <c r="AA355" s="1101"/>
      <c r="AB355" s="1101"/>
      <c r="AC355" s="1101"/>
      <c r="AD355" s="1101"/>
      <c r="AE355" s="1101"/>
      <c r="AF355" s="1101"/>
      <c r="AG355" s="1101"/>
      <c r="AH355" s="1101"/>
      <c r="AI355" s="1101"/>
      <c r="AJ355" s="1101"/>
      <c r="AK355" s="1101"/>
      <c r="AL355" s="1101"/>
    </row>
    <row r="356" spans="1:38">
      <c r="A356" s="1108"/>
      <c r="B356" s="10" t="s">
        <v>267</v>
      </c>
      <c r="C356" s="10" t="s">
        <v>57</v>
      </c>
      <c r="D356" s="1108"/>
      <c r="E356" s="10"/>
      <c r="F356" s="1108"/>
      <c r="G356" s="1108"/>
      <c r="H356" s="1108"/>
      <c r="I356" s="1108"/>
      <c r="J356" s="1108"/>
      <c r="K356" s="1108"/>
      <c r="L356" s="1108"/>
      <c r="M356" s="1111"/>
      <c r="N356" s="1111"/>
      <c r="O356" s="1111"/>
      <c r="P356" s="1111"/>
      <c r="Q356" s="1111"/>
      <c r="R356" s="1111"/>
      <c r="S356" s="1111"/>
      <c r="T356" s="1111"/>
      <c r="U356" s="1108"/>
      <c r="V356" s="1108"/>
      <c r="W356" s="1108"/>
      <c r="X356" s="1108"/>
      <c r="Y356" s="1108"/>
      <c r="Z356" s="1108"/>
      <c r="AA356" s="1108"/>
      <c r="AB356" s="1108"/>
      <c r="AC356" s="1108"/>
      <c r="AD356" s="1108"/>
      <c r="AE356" s="1108"/>
      <c r="AF356" s="1108"/>
      <c r="AG356" s="1108"/>
      <c r="AH356" s="1108"/>
      <c r="AI356" s="1108"/>
      <c r="AJ356" s="1108"/>
      <c r="AK356" s="1108"/>
      <c r="AL356" s="1108"/>
    </row>
    <row r="357" spans="1:38">
      <c r="A357" s="1101"/>
      <c r="B357" s="1"/>
      <c r="C357" s="1101"/>
      <c r="D357" s="383"/>
      <c r="E357" s="1"/>
      <c r="F357" s="1101"/>
      <c r="G357" s="1101"/>
      <c r="H357" s="1101"/>
      <c r="I357" s="1101"/>
      <c r="J357" s="1101"/>
      <c r="K357" s="1101"/>
      <c r="L357" s="1101"/>
      <c r="M357" s="2"/>
      <c r="N357" s="2"/>
      <c r="O357" s="2"/>
      <c r="P357" s="2"/>
      <c r="Q357" s="2"/>
      <c r="R357" s="2"/>
      <c r="S357" s="2"/>
      <c r="T357" s="2"/>
      <c r="U357" s="1101"/>
      <c r="V357" s="1101"/>
      <c r="W357" s="1101"/>
      <c r="X357" s="1101"/>
      <c r="Y357" s="1101"/>
      <c r="Z357" s="1101"/>
      <c r="AA357" s="1101"/>
      <c r="AB357" s="1101"/>
      <c r="AC357" s="1101"/>
      <c r="AD357" s="1101"/>
      <c r="AE357" s="1101"/>
      <c r="AF357" s="1101"/>
      <c r="AG357" s="1101"/>
      <c r="AH357" s="1101"/>
      <c r="AI357" s="1101"/>
      <c r="AJ357" s="1101"/>
      <c r="AK357" s="1101"/>
      <c r="AL357" s="1101"/>
    </row>
    <row r="358" spans="1:38" ht="13.15" customHeight="1">
      <c r="A358" s="1101"/>
      <c r="B358" s="1"/>
      <c r="C358" s="10" t="s">
        <v>268</v>
      </c>
      <c r="D358" s="1108"/>
      <c r="E358" s="1108"/>
      <c r="F358" s="1108"/>
      <c r="G358" s="1108"/>
      <c r="H358" s="1108"/>
      <c r="I358" s="331"/>
      <c r="J358" s="331"/>
      <c r="K358" s="331"/>
      <c r="L358" s="331"/>
      <c r="M358" s="331"/>
      <c r="N358" s="331"/>
      <c r="O358" s="331"/>
      <c r="P358" s="331"/>
      <c r="Q358" s="331"/>
      <c r="R358" s="331"/>
      <c r="S358" s="331"/>
      <c r="T358" s="331"/>
      <c r="U358" s="331"/>
      <c r="V358" s="331"/>
      <c r="W358" s="331"/>
      <c r="X358" s="331"/>
      <c r="Y358" s="331"/>
      <c r="Z358" s="331"/>
      <c r="AA358" s="331"/>
      <c r="AB358" s="331"/>
      <c r="AC358" s="331"/>
      <c r="AD358" s="331"/>
      <c r="AE358" s="331"/>
      <c r="AF358" s="331"/>
      <c r="AG358" s="331"/>
      <c r="AH358" s="331"/>
      <c r="AI358" s="331"/>
      <c r="AJ358" s="331"/>
      <c r="AK358" s="331"/>
      <c r="AL358" s="1101"/>
    </row>
    <row r="359" spans="1:38" ht="13.15" customHeight="1">
      <c r="A359" s="1101"/>
      <c r="B359" s="1"/>
      <c r="C359" s="1"/>
      <c r="D359" s="1101"/>
      <c r="E359" s="1115"/>
      <c r="F359" s="1115"/>
      <c r="G359" s="1115"/>
      <c r="H359" s="1115"/>
      <c r="I359" s="1115"/>
      <c r="J359" s="1115"/>
      <c r="K359" s="1115"/>
      <c r="L359" s="1115"/>
      <c r="M359" s="1115"/>
      <c r="N359" s="1115"/>
      <c r="O359" s="1115"/>
      <c r="P359" s="1115"/>
      <c r="Q359" s="1115"/>
      <c r="R359" s="1115"/>
      <c r="S359" s="1115"/>
      <c r="T359" s="1115"/>
      <c r="U359" s="1115"/>
      <c r="V359" s="1115"/>
      <c r="W359" s="1115"/>
      <c r="X359" s="1115"/>
      <c r="Y359" s="1115"/>
      <c r="Z359" s="1115"/>
      <c r="AA359" s="1115"/>
      <c r="AB359" s="1115"/>
      <c r="AC359" s="1115"/>
      <c r="AD359" s="1115"/>
      <c r="AE359" s="1115"/>
      <c r="AF359" s="1115"/>
      <c r="AG359" s="1115"/>
      <c r="AH359" s="1115"/>
      <c r="AI359" s="1115"/>
      <c r="AJ359" s="1115"/>
      <c r="AK359" s="1115"/>
      <c r="AL359" s="1101"/>
    </row>
    <row r="360" spans="1:38">
      <c r="A360" s="1101"/>
      <c r="B360" s="1"/>
      <c r="C360" s="1101"/>
      <c r="D360" s="1" t="s">
        <v>3</v>
      </c>
      <c r="E360" s="1" t="s">
        <v>269</v>
      </c>
      <c r="F360" s="1101"/>
      <c r="G360" s="1101"/>
      <c r="H360" s="1101"/>
      <c r="I360" s="2"/>
      <c r="J360" s="2"/>
      <c r="K360" s="2"/>
      <c r="L360" s="2"/>
      <c r="M360" s="2"/>
      <c r="N360" s="2"/>
      <c r="O360" s="2"/>
      <c r="P360" s="2"/>
      <c r="Q360" s="2"/>
      <c r="R360" s="2"/>
      <c r="S360" s="2"/>
      <c r="T360" s="1101"/>
      <c r="U360" s="1101"/>
      <c r="V360" s="1101"/>
      <c r="W360" s="1101"/>
      <c r="X360" s="1101"/>
      <c r="Y360" s="1101"/>
      <c r="Z360" s="1101"/>
      <c r="AA360" s="1101"/>
      <c r="AB360" s="1101"/>
      <c r="AC360" s="1101"/>
      <c r="AD360" s="1101"/>
      <c r="AE360" s="1101"/>
      <c r="AF360" s="1101"/>
      <c r="AG360" s="1101"/>
      <c r="AH360" s="1101"/>
      <c r="AI360" s="1101"/>
      <c r="AJ360" s="1101"/>
      <c r="AK360" s="1101"/>
      <c r="AL360" s="1101"/>
    </row>
    <row r="361" spans="1:38">
      <c r="A361" s="1101"/>
      <c r="B361" s="1"/>
      <c r="C361" s="1101"/>
      <c r="D361" s="1101"/>
      <c r="E361" s="1101" t="s">
        <v>17</v>
      </c>
      <c r="F361" s="2" t="s">
        <v>270</v>
      </c>
      <c r="G361" s="1101"/>
      <c r="H361" s="1101"/>
      <c r="I361" s="2"/>
      <c r="J361" s="2"/>
      <c r="K361" s="2"/>
      <c r="L361" s="2"/>
      <c r="M361" s="2"/>
      <c r="N361" s="2"/>
      <c r="O361" s="2"/>
      <c r="P361" s="2"/>
      <c r="Q361" s="2"/>
      <c r="R361" s="2"/>
      <c r="S361" s="2"/>
      <c r="T361" s="1101"/>
      <c r="U361" s="1101"/>
      <c r="V361" s="1101"/>
      <c r="W361" s="1101"/>
      <c r="X361" s="1101"/>
      <c r="Y361" s="1101"/>
      <c r="Z361" s="1101"/>
      <c r="AA361" s="1101"/>
      <c r="AB361" s="1101"/>
      <c r="AC361" s="1101"/>
      <c r="AD361" s="1101"/>
      <c r="AE361" s="1101"/>
      <c r="AF361" s="1101"/>
      <c r="AG361" s="1101"/>
      <c r="AH361" s="1101"/>
      <c r="AI361" s="1101"/>
      <c r="AJ361" s="1101"/>
      <c r="AK361" s="1101"/>
      <c r="AL361" s="1101"/>
    </row>
    <row r="362" spans="1:38">
      <c r="A362" s="1101"/>
      <c r="B362" s="1"/>
      <c r="C362" s="1101"/>
      <c r="D362" s="1101"/>
      <c r="E362" s="1101"/>
      <c r="F362" s="2" t="s">
        <v>271</v>
      </c>
      <c r="G362" s="1101"/>
      <c r="H362" s="1101"/>
      <c r="I362" s="2"/>
      <c r="J362" s="2"/>
      <c r="K362" s="2"/>
      <c r="L362" s="2"/>
      <c r="M362" s="2"/>
      <c r="N362" s="2"/>
      <c r="O362" s="2"/>
      <c r="P362" s="2"/>
      <c r="Q362" s="2"/>
      <c r="R362" s="2"/>
      <c r="S362" s="2"/>
      <c r="T362" s="1101"/>
      <c r="U362" s="1101"/>
      <c r="V362" s="1101"/>
      <c r="W362" s="1101"/>
      <c r="X362" s="1101"/>
      <c r="Y362" s="1101"/>
      <c r="Z362" s="1101"/>
      <c r="AA362" s="1101"/>
      <c r="AB362" s="1101"/>
      <c r="AC362" s="1101"/>
      <c r="AD362" s="1101"/>
      <c r="AE362" s="1101"/>
      <c r="AF362" s="1101"/>
      <c r="AG362" s="1101"/>
      <c r="AH362" s="1101"/>
      <c r="AI362" s="1101"/>
      <c r="AJ362" s="1101"/>
      <c r="AK362" s="1101"/>
      <c r="AL362" s="1101"/>
    </row>
    <row r="363" spans="1:38">
      <c r="A363" s="1101"/>
      <c r="B363" s="1"/>
      <c r="C363" s="1101"/>
      <c r="D363" s="1101"/>
      <c r="E363" s="1101"/>
      <c r="F363" s="2" t="s">
        <v>272</v>
      </c>
      <c r="G363" s="2"/>
      <c r="H363" s="1101"/>
      <c r="I363" s="1101"/>
      <c r="J363" s="1101"/>
      <c r="K363" s="2"/>
      <c r="L363" s="2"/>
      <c r="M363" s="2"/>
      <c r="N363" s="2"/>
      <c r="O363" s="2"/>
      <c r="P363" s="2"/>
      <c r="Q363" s="2"/>
      <c r="R363" s="2"/>
      <c r="S363" s="2"/>
      <c r="T363" s="1101"/>
      <c r="U363" s="1101"/>
      <c r="V363" s="1101"/>
      <c r="W363" s="1101"/>
      <c r="X363" s="1101"/>
      <c r="Y363" s="1101"/>
      <c r="Z363" s="1101"/>
      <c r="AA363" s="1101"/>
      <c r="AB363" s="1101"/>
      <c r="AC363" s="1101"/>
      <c r="AD363" s="1101"/>
      <c r="AE363" s="1101"/>
      <c r="AF363" s="1101"/>
      <c r="AG363" s="1101"/>
      <c r="AH363" s="1101"/>
      <c r="AI363" s="1101"/>
      <c r="AJ363" s="1101"/>
      <c r="AK363" s="1101"/>
      <c r="AL363" s="1101"/>
    </row>
    <row r="364" spans="1:38">
      <c r="A364" s="1101"/>
      <c r="B364" s="1"/>
      <c r="C364" s="1101"/>
      <c r="D364" s="1101"/>
      <c r="E364" s="1101" t="s">
        <v>30</v>
      </c>
      <c r="F364" s="2" t="s">
        <v>273</v>
      </c>
      <c r="G364" s="1101"/>
      <c r="H364" s="1101"/>
      <c r="I364" s="2"/>
      <c r="J364" s="2"/>
      <c r="K364" s="2"/>
      <c r="L364" s="2"/>
      <c r="M364" s="2"/>
      <c r="N364" s="2"/>
      <c r="O364" s="2"/>
      <c r="P364" s="2"/>
      <c r="Q364" s="2"/>
      <c r="R364" s="2"/>
      <c r="S364" s="2"/>
      <c r="T364" s="1101"/>
      <c r="U364" s="1101"/>
      <c r="V364" s="1101"/>
      <c r="W364" s="1101"/>
      <c r="X364" s="1101"/>
      <c r="Y364" s="1101"/>
      <c r="Z364" s="1101"/>
      <c r="AA364" s="1101"/>
      <c r="AB364" s="1101"/>
      <c r="AC364" s="1101"/>
      <c r="AD364" s="1101"/>
      <c r="AE364" s="1101"/>
      <c r="AF364" s="1101"/>
      <c r="AG364" s="1101"/>
      <c r="AH364" s="1101"/>
      <c r="AI364" s="1101"/>
      <c r="AJ364" s="1101"/>
      <c r="AK364" s="1101"/>
      <c r="AL364" s="1101"/>
    </row>
    <row r="365" spans="1:38">
      <c r="A365" s="1101"/>
      <c r="B365" s="1"/>
      <c r="C365" s="1101"/>
      <c r="D365" s="1101"/>
      <c r="E365" s="1101" t="s">
        <v>38</v>
      </c>
      <c r="F365" s="2" t="s">
        <v>274</v>
      </c>
      <c r="G365" s="1101"/>
      <c r="H365" s="1101"/>
      <c r="I365" s="2"/>
      <c r="J365" s="2"/>
      <c r="K365" s="2"/>
      <c r="L365" s="2"/>
      <c r="M365" s="2"/>
      <c r="N365" s="2"/>
      <c r="O365" s="2"/>
      <c r="P365" s="2"/>
      <c r="Q365" s="2"/>
      <c r="R365" s="2"/>
      <c r="S365" s="2"/>
      <c r="T365" s="1101"/>
      <c r="U365" s="1101"/>
      <c r="V365" s="1101"/>
      <c r="W365" s="1101"/>
      <c r="X365" s="1101"/>
      <c r="Y365" s="1101"/>
      <c r="Z365" s="1101"/>
      <c r="AA365" s="1101"/>
      <c r="AB365" s="1101"/>
      <c r="AC365" s="1101"/>
      <c r="AD365" s="1101"/>
      <c r="AE365" s="1101"/>
      <c r="AF365" s="1101"/>
      <c r="AG365" s="1101"/>
      <c r="AH365" s="1101"/>
      <c r="AI365" s="1101"/>
      <c r="AJ365" s="1101"/>
      <c r="AK365" s="1101"/>
      <c r="AL365" s="1101"/>
    </row>
    <row r="366" spans="1:38">
      <c r="A366" s="1101"/>
      <c r="B366" s="1"/>
      <c r="C366" s="1101"/>
      <c r="D366" s="1101"/>
      <c r="E366" s="1101"/>
      <c r="F366" s="2" t="s">
        <v>275</v>
      </c>
      <c r="G366" s="1101"/>
      <c r="H366" s="1101"/>
      <c r="I366" s="1101"/>
      <c r="J366" s="2"/>
      <c r="K366" s="2"/>
      <c r="L366" s="2"/>
      <c r="M366" s="2"/>
      <c r="N366" s="2"/>
      <c r="O366" s="2"/>
      <c r="P366" s="2"/>
      <c r="Q366" s="2"/>
      <c r="R366" s="2"/>
      <c r="S366" s="2"/>
      <c r="T366" s="1101"/>
      <c r="U366" s="1101"/>
      <c r="V366" s="1101"/>
      <c r="W366" s="1101"/>
      <c r="X366" s="1101"/>
      <c r="Y366" s="1101"/>
      <c r="Z366" s="1101"/>
      <c r="AA366" s="1101"/>
      <c r="AB366" s="1101"/>
      <c r="AC366" s="1101"/>
      <c r="AD366" s="1101"/>
      <c r="AE366" s="1101"/>
      <c r="AF366" s="1101"/>
      <c r="AG366" s="1101"/>
      <c r="AH366" s="1101"/>
      <c r="AI366" s="1101"/>
      <c r="AJ366" s="1101"/>
      <c r="AK366" s="1101"/>
      <c r="AL366" s="1101"/>
    </row>
    <row r="367" spans="1:38">
      <c r="A367" s="1101"/>
      <c r="B367" s="1"/>
      <c r="C367" s="1101"/>
      <c r="D367" s="1101"/>
      <c r="E367" s="1234" t="s">
        <v>276</v>
      </c>
      <c r="F367" s="1234"/>
      <c r="G367" s="1234"/>
      <c r="H367" s="1234"/>
      <c r="I367" s="1234"/>
      <c r="J367" s="1234"/>
      <c r="K367" s="1234"/>
      <c r="L367" s="1234"/>
      <c r="M367" s="1234"/>
      <c r="N367" s="1234"/>
      <c r="O367" s="1234"/>
      <c r="P367" s="1234"/>
      <c r="Q367" s="1234"/>
      <c r="R367" s="1234"/>
      <c r="S367" s="1234"/>
      <c r="T367" s="1234"/>
      <c r="U367" s="1234"/>
      <c r="V367" s="1234"/>
      <c r="W367" s="1234"/>
      <c r="X367" s="1234"/>
      <c r="Y367" s="1234"/>
      <c r="Z367" s="1234"/>
      <c r="AA367" s="1234"/>
      <c r="AB367" s="1234"/>
      <c r="AC367" s="1234"/>
      <c r="AD367" s="1234"/>
      <c r="AE367" s="1234"/>
      <c r="AF367" s="1234"/>
      <c r="AG367" s="1234"/>
      <c r="AH367" s="1234"/>
      <c r="AI367" s="1234"/>
      <c r="AJ367" s="1234"/>
      <c r="AK367" s="1234"/>
      <c r="AL367" s="1234"/>
    </row>
    <row r="368" spans="1:38">
      <c r="A368" s="1101"/>
      <c r="B368" s="1"/>
      <c r="C368" s="1101"/>
      <c r="D368" s="1101"/>
      <c r="E368" s="1234"/>
      <c r="F368" s="1234"/>
      <c r="G368" s="1234"/>
      <c r="H368" s="1234"/>
      <c r="I368" s="1234"/>
      <c r="J368" s="1234"/>
      <c r="K368" s="1234"/>
      <c r="L368" s="1234"/>
      <c r="M368" s="1234"/>
      <c r="N368" s="1234"/>
      <c r="O368" s="1234"/>
      <c r="P368" s="1234"/>
      <c r="Q368" s="1234"/>
      <c r="R368" s="1234"/>
      <c r="S368" s="1234"/>
      <c r="T368" s="1234"/>
      <c r="U368" s="1234"/>
      <c r="V368" s="1234"/>
      <c r="W368" s="1234"/>
      <c r="X368" s="1234"/>
      <c r="Y368" s="1234"/>
      <c r="Z368" s="1234"/>
      <c r="AA368" s="1234"/>
      <c r="AB368" s="1234"/>
      <c r="AC368" s="1234"/>
      <c r="AD368" s="1234"/>
      <c r="AE368" s="1234"/>
      <c r="AF368" s="1234"/>
      <c r="AG368" s="1234"/>
      <c r="AH368" s="1234"/>
      <c r="AI368" s="1234"/>
      <c r="AJ368" s="1234"/>
      <c r="AK368" s="1234"/>
      <c r="AL368" s="1234"/>
    </row>
    <row r="369" spans="1:37" s="1235" customFormat="1">
      <c r="A369" s="1101"/>
      <c r="B369" s="1"/>
      <c r="C369" s="1101"/>
      <c r="D369" s="1101"/>
      <c r="E369" s="1232" t="s">
        <v>277</v>
      </c>
      <c r="F369" s="1232"/>
      <c r="G369" s="1232"/>
      <c r="H369" s="1232"/>
      <c r="I369" s="1232"/>
      <c r="J369" s="1232"/>
      <c r="K369" s="1232"/>
      <c r="L369" s="1232"/>
      <c r="M369" s="1232"/>
      <c r="N369" s="1232"/>
      <c r="O369" s="1232"/>
      <c r="P369" s="1232"/>
      <c r="Q369" s="1232"/>
      <c r="R369" s="1232"/>
      <c r="S369" s="1232"/>
      <c r="T369" s="1232"/>
      <c r="U369" s="1232"/>
      <c r="V369" s="1232"/>
      <c r="W369" s="1232"/>
      <c r="X369" s="1232"/>
      <c r="Y369" s="1232"/>
      <c r="Z369" s="1232"/>
      <c r="AA369" s="1232"/>
      <c r="AB369" s="1232"/>
      <c r="AC369" s="1232"/>
      <c r="AD369" s="1232"/>
      <c r="AE369" s="1232"/>
      <c r="AF369" s="1232"/>
      <c r="AG369" s="1232"/>
      <c r="AH369" s="1232"/>
      <c r="AI369" s="1232"/>
      <c r="AJ369" s="1232"/>
      <c r="AK369" s="1232"/>
    </row>
    <row r="370" spans="1:37" s="1235" customFormat="1">
      <c r="A370" s="1101"/>
      <c r="B370" s="1"/>
      <c r="C370" s="1"/>
      <c r="D370" s="1101"/>
      <c r="E370" s="1232"/>
      <c r="F370" s="1232"/>
      <c r="G370" s="1232"/>
      <c r="H370" s="1232"/>
      <c r="I370" s="1232"/>
      <c r="J370" s="1232"/>
      <c r="K370" s="1232"/>
      <c r="L370" s="1232"/>
      <c r="M370" s="1232"/>
      <c r="N370" s="1232"/>
      <c r="O370" s="1232"/>
      <c r="P370" s="1232"/>
      <c r="Q370" s="1232"/>
      <c r="R370" s="1232"/>
      <c r="S370" s="1232"/>
      <c r="T370" s="1232"/>
      <c r="U370" s="1232"/>
      <c r="V370" s="1232"/>
      <c r="W370" s="1232"/>
      <c r="X370" s="1232"/>
      <c r="Y370" s="1232"/>
      <c r="Z370" s="1232"/>
      <c r="AA370" s="1232"/>
      <c r="AB370" s="1232"/>
      <c r="AC370" s="1232"/>
      <c r="AD370" s="1232"/>
      <c r="AE370" s="1232"/>
      <c r="AF370" s="1232"/>
      <c r="AG370" s="1232"/>
      <c r="AH370" s="1232"/>
      <c r="AI370" s="1232"/>
      <c r="AJ370" s="1232"/>
      <c r="AK370" s="1232"/>
    </row>
    <row r="371" spans="1:37">
      <c r="A371" s="1101"/>
      <c r="B371" s="1"/>
      <c r="C371" s="1101"/>
      <c r="D371" s="1101"/>
      <c r="E371" s="2"/>
      <c r="F371" s="1143"/>
      <c r="G371" s="1143"/>
      <c r="H371" s="1143"/>
      <c r="I371" s="1143"/>
      <c r="J371" s="1143"/>
      <c r="K371" s="1143"/>
      <c r="L371" s="1143"/>
      <c r="M371" s="1143"/>
      <c r="N371" s="1143"/>
      <c r="O371" s="1143"/>
      <c r="P371" s="1143"/>
      <c r="Q371" s="1143"/>
      <c r="R371" s="1143"/>
      <c r="S371" s="1143"/>
      <c r="T371" s="1143"/>
      <c r="U371" s="1143"/>
      <c r="V371" s="1143"/>
      <c r="W371" s="1143"/>
      <c r="X371" s="1143"/>
      <c r="Y371" s="1143"/>
      <c r="Z371" s="1143"/>
      <c r="AA371" s="1143"/>
      <c r="AB371" s="1143"/>
      <c r="AC371" s="1143"/>
      <c r="AD371" s="1143"/>
      <c r="AE371" s="1143"/>
      <c r="AF371" s="1143"/>
      <c r="AG371" s="1143"/>
      <c r="AH371" s="1143"/>
      <c r="AI371" s="1143"/>
      <c r="AJ371" s="1143"/>
      <c r="AK371" s="1143"/>
    </row>
    <row r="372" spans="1:37">
      <c r="A372" s="1101"/>
      <c r="B372" s="1"/>
      <c r="C372" s="1101"/>
      <c r="D372" s="1" t="s">
        <v>15</v>
      </c>
      <c r="E372" s="1" t="s">
        <v>278</v>
      </c>
      <c r="F372" s="1101"/>
      <c r="G372" s="1101"/>
      <c r="H372" s="1101"/>
      <c r="I372" s="1101"/>
      <c r="J372" s="2"/>
      <c r="K372" s="2"/>
      <c r="L372" s="2"/>
      <c r="M372" s="2"/>
      <c r="N372" s="2"/>
      <c r="O372" s="2"/>
      <c r="P372" s="2"/>
      <c r="Q372" s="2"/>
      <c r="R372" s="2"/>
      <c r="S372" s="2"/>
      <c r="T372" s="1101"/>
      <c r="U372" s="1101"/>
      <c r="V372" s="1101"/>
      <c r="W372" s="1101"/>
      <c r="X372" s="1101"/>
      <c r="Y372" s="1101"/>
      <c r="Z372" s="1101"/>
      <c r="AA372" s="1101"/>
      <c r="AB372" s="1101"/>
      <c r="AC372" s="1101"/>
      <c r="AD372" s="1101"/>
      <c r="AE372" s="1101"/>
      <c r="AF372" s="1101"/>
      <c r="AG372" s="1101"/>
      <c r="AH372" s="1101"/>
      <c r="AI372" s="1101"/>
      <c r="AJ372" s="1101"/>
      <c r="AK372" s="1101"/>
    </row>
    <row r="373" spans="1:37">
      <c r="A373" s="1101"/>
      <c r="B373" s="1"/>
      <c r="C373" s="1101"/>
      <c r="D373" s="1101"/>
      <c r="E373" s="2" t="s">
        <v>279</v>
      </c>
      <c r="F373" s="2"/>
      <c r="G373" s="2"/>
      <c r="H373" s="2"/>
      <c r="I373" s="2"/>
      <c r="J373" s="2"/>
      <c r="K373" s="2"/>
      <c r="L373" s="2"/>
      <c r="M373" s="2"/>
      <c r="N373" s="2"/>
      <c r="O373" s="2"/>
      <c r="P373" s="2"/>
      <c r="Q373" s="2"/>
      <c r="R373" s="2"/>
      <c r="S373" s="2"/>
      <c r="T373" s="1101"/>
      <c r="U373" s="1101"/>
      <c r="V373" s="1101"/>
      <c r="W373" s="1101"/>
      <c r="X373" s="1101"/>
      <c r="Y373" s="1101"/>
      <c r="Z373" s="1101"/>
      <c r="AA373" s="1101"/>
      <c r="AB373" s="1101"/>
      <c r="AC373" s="1101"/>
      <c r="AD373" s="1101"/>
      <c r="AE373" s="1101"/>
      <c r="AF373" s="1101"/>
      <c r="AG373" s="1101"/>
      <c r="AH373" s="1101"/>
      <c r="AI373" s="1101"/>
      <c r="AJ373" s="1101"/>
      <c r="AK373" s="1101"/>
    </row>
    <row r="374" spans="1:37">
      <c r="A374" s="1101"/>
      <c r="B374" s="1"/>
      <c r="C374" s="1101"/>
      <c r="D374" s="1101"/>
      <c r="E374" s="2" t="s">
        <v>280</v>
      </c>
      <c r="F374" s="2"/>
      <c r="G374" s="2"/>
      <c r="H374" s="2"/>
      <c r="I374" s="2"/>
      <c r="J374" s="2"/>
      <c r="K374" s="2"/>
      <c r="L374" s="2"/>
      <c r="M374" s="2"/>
      <c r="N374" s="2"/>
      <c r="O374" s="2"/>
      <c r="P374" s="2"/>
      <c r="Q374" s="2"/>
      <c r="R374" s="2"/>
      <c r="S374" s="2"/>
      <c r="T374" s="1101"/>
      <c r="U374" s="1101"/>
      <c r="V374" s="1101"/>
      <c r="W374" s="1101"/>
      <c r="X374" s="1101"/>
      <c r="Y374" s="1101"/>
      <c r="Z374" s="1101"/>
      <c r="AA374" s="1101"/>
      <c r="AB374" s="1101"/>
      <c r="AC374" s="1101"/>
      <c r="AD374" s="1101"/>
      <c r="AE374" s="1101"/>
      <c r="AF374" s="1101"/>
      <c r="AG374" s="1101"/>
      <c r="AH374" s="1101"/>
      <c r="AI374" s="1101"/>
      <c r="AJ374" s="1101"/>
      <c r="AK374" s="1101"/>
    </row>
    <row r="375" spans="1:37">
      <c r="A375" s="1101"/>
      <c r="B375" s="1"/>
      <c r="C375" s="1101"/>
      <c r="D375" s="1101"/>
      <c r="E375" s="2"/>
      <c r="F375" s="2"/>
      <c r="G375" s="2"/>
      <c r="H375" s="2"/>
      <c r="I375" s="2"/>
      <c r="J375" s="2"/>
      <c r="K375" s="2"/>
      <c r="L375" s="2"/>
      <c r="M375" s="2"/>
      <c r="N375" s="2"/>
      <c r="O375" s="2"/>
      <c r="P375" s="2"/>
      <c r="Q375" s="2"/>
      <c r="R375" s="2"/>
      <c r="S375" s="2"/>
      <c r="T375" s="1101"/>
      <c r="U375" s="1101"/>
      <c r="V375" s="1101"/>
      <c r="W375" s="1101"/>
      <c r="X375" s="1101"/>
      <c r="Y375" s="1101"/>
      <c r="Z375" s="1101"/>
      <c r="AA375" s="1101"/>
      <c r="AB375" s="1101"/>
      <c r="AC375" s="1101"/>
      <c r="AD375" s="1101"/>
      <c r="AE375" s="1101"/>
      <c r="AF375" s="1101"/>
      <c r="AG375" s="1101"/>
      <c r="AH375" s="1101"/>
      <c r="AI375" s="1101"/>
      <c r="AJ375" s="1101"/>
      <c r="AK375" s="1101"/>
    </row>
    <row r="376" spans="1:37">
      <c r="A376" s="1101"/>
      <c r="B376" s="1"/>
      <c r="C376" s="1101"/>
      <c r="D376" s="1" t="s">
        <v>93</v>
      </c>
      <c r="E376" s="1" t="s">
        <v>281</v>
      </c>
      <c r="F376" s="1101"/>
      <c r="G376" s="1101"/>
      <c r="H376" s="1101"/>
      <c r="I376" s="1101"/>
      <c r="J376" s="2"/>
      <c r="K376" s="2"/>
      <c r="L376" s="2"/>
      <c r="M376" s="2"/>
      <c r="N376" s="2"/>
      <c r="O376" s="2"/>
      <c r="P376" s="2"/>
      <c r="Q376" s="2"/>
      <c r="R376" s="2"/>
      <c r="S376" s="2"/>
      <c r="T376" s="1101"/>
      <c r="U376" s="1101"/>
      <c r="V376" s="1101"/>
      <c r="W376" s="1101"/>
      <c r="X376" s="1101"/>
      <c r="Y376" s="1101"/>
      <c r="Z376" s="1101"/>
      <c r="AA376" s="1101"/>
      <c r="AB376" s="1101"/>
      <c r="AC376" s="1101"/>
      <c r="AD376" s="1101"/>
      <c r="AE376" s="1101"/>
      <c r="AF376" s="1101"/>
      <c r="AG376" s="1101"/>
      <c r="AH376" s="1101"/>
      <c r="AI376" s="1101"/>
      <c r="AJ376" s="1101"/>
      <c r="AK376" s="1101"/>
    </row>
    <row r="377" spans="1:37">
      <c r="A377" s="1101"/>
      <c r="B377" s="1"/>
      <c r="C377" s="1101"/>
      <c r="D377" s="1101"/>
      <c r="E377" s="2" t="s">
        <v>17</v>
      </c>
      <c r="F377" s="2" t="s">
        <v>282</v>
      </c>
      <c r="G377" s="2"/>
      <c r="H377" s="1101"/>
      <c r="I377" s="2"/>
      <c r="J377" s="2"/>
      <c r="K377" s="2"/>
      <c r="L377" s="2"/>
      <c r="M377" s="2"/>
      <c r="N377" s="2"/>
      <c r="O377" s="2"/>
      <c r="P377" s="2"/>
      <c r="Q377" s="2"/>
      <c r="R377" s="2"/>
      <c r="S377" s="2"/>
      <c r="T377" s="1101"/>
      <c r="U377" s="1101"/>
      <c r="V377" s="1101"/>
      <c r="W377" s="1101"/>
      <c r="X377" s="1101"/>
      <c r="Y377" s="1101"/>
      <c r="Z377" s="1101"/>
      <c r="AA377" s="1101"/>
      <c r="AB377" s="1101"/>
      <c r="AC377" s="1101"/>
      <c r="AD377" s="1101"/>
      <c r="AE377" s="1101"/>
      <c r="AF377" s="1101"/>
      <c r="AG377" s="1101"/>
      <c r="AH377" s="1101"/>
      <c r="AI377" s="1101"/>
      <c r="AJ377" s="1101"/>
      <c r="AK377" s="1101"/>
    </row>
    <row r="378" spans="1:37">
      <c r="A378" s="1101"/>
      <c r="B378" s="1"/>
      <c r="C378" s="1101"/>
      <c r="D378" s="1101"/>
      <c r="E378" s="2"/>
      <c r="F378" s="70" t="s">
        <v>283</v>
      </c>
      <c r="G378" s="2"/>
      <c r="H378" s="1101"/>
      <c r="I378" s="70"/>
      <c r="J378" s="2"/>
      <c r="K378" s="2"/>
      <c r="L378" s="2"/>
      <c r="M378" s="2"/>
      <c r="N378" s="2"/>
      <c r="O378" s="2"/>
      <c r="P378" s="2"/>
      <c r="Q378" s="2"/>
      <c r="R378" s="2"/>
      <c r="S378" s="2"/>
      <c r="T378" s="1101"/>
      <c r="U378" s="1101"/>
      <c r="V378" s="1101"/>
      <c r="W378" s="1101"/>
      <c r="X378" s="1101"/>
      <c r="Y378" s="1101"/>
      <c r="Z378" s="1101"/>
      <c r="AA378" s="1101"/>
      <c r="AB378" s="1101"/>
      <c r="AC378" s="1101"/>
      <c r="AD378" s="1101"/>
      <c r="AE378" s="1101"/>
      <c r="AF378" s="1101"/>
      <c r="AG378" s="1101"/>
      <c r="AH378" s="1101"/>
      <c r="AI378" s="1101"/>
      <c r="AJ378" s="1101"/>
      <c r="AK378" s="1101"/>
    </row>
    <row r="379" spans="1:37">
      <c r="A379" s="1101"/>
      <c r="B379" s="1"/>
      <c r="C379" s="1101"/>
      <c r="D379" s="1101"/>
      <c r="E379" s="2" t="s">
        <v>30</v>
      </c>
      <c r="F379" s="2" t="s">
        <v>284</v>
      </c>
      <c r="G379" s="2"/>
      <c r="H379" s="1101"/>
      <c r="I379" s="70"/>
      <c r="J379" s="2"/>
      <c r="K379" s="2"/>
      <c r="L379" s="2"/>
      <c r="M379" s="2"/>
      <c r="N379" s="2"/>
      <c r="O379" s="2"/>
      <c r="P379" s="2"/>
      <c r="Q379" s="2"/>
      <c r="R379" s="2"/>
      <c r="S379" s="2"/>
      <c r="T379" s="1101"/>
      <c r="U379" s="1101"/>
      <c r="V379" s="1101"/>
      <c r="W379" s="1101"/>
      <c r="X379" s="1101"/>
      <c r="Y379" s="1101"/>
      <c r="Z379" s="1101"/>
      <c r="AA379" s="1101"/>
      <c r="AB379" s="1101"/>
      <c r="AC379" s="1101"/>
      <c r="AD379" s="1101"/>
      <c r="AE379" s="1101"/>
      <c r="AF379" s="1101"/>
      <c r="AG379" s="1101"/>
      <c r="AH379" s="1101"/>
      <c r="AI379" s="1101"/>
      <c r="AJ379" s="1101"/>
      <c r="AK379" s="1101"/>
    </row>
    <row r="380" spans="1:37">
      <c r="A380" s="1101"/>
      <c r="B380" s="1"/>
      <c r="C380" s="1101"/>
      <c r="D380" s="1101"/>
      <c r="E380" s="2"/>
      <c r="F380" s="2"/>
      <c r="G380" s="2"/>
      <c r="H380" s="1101"/>
      <c r="I380" s="70"/>
      <c r="J380" s="2"/>
      <c r="K380" s="2"/>
      <c r="L380" s="2"/>
      <c r="M380" s="2"/>
      <c r="N380" s="2"/>
      <c r="O380" s="2"/>
      <c r="P380" s="2"/>
      <c r="Q380" s="2"/>
      <c r="R380" s="2"/>
      <c r="S380" s="2"/>
      <c r="T380" s="1101"/>
      <c r="U380" s="1101"/>
      <c r="V380" s="1101"/>
      <c r="W380" s="1101"/>
      <c r="X380" s="1101"/>
      <c r="Y380" s="1101"/>
      <c r="Z380" s="1101"/>
      <c r="AA380" s="1101"/>
      <c r="AB380" s="1101"/>
      <c r="AC380" s="1101"/>
      <c r="AD380" s="1101"/>
      <c r="AE380" s="1101"/>
      <c r="AF380" s="1101"/>
      <c r="AG380" s="1101"/>
      <c r="AH380" s="1101"/>
      <c r="AI380" s="1101"/>
      <c r="AJ380" s="1101"/>
      <c r="AK380" s="1101"/>
    </row>
    <row r="381" spans="1:37">
      <c r="A381" s="1101"/>
      <c r="B381" s="1"/>
      <c r="C381" s="1101"/>
      <c r="D381" s="1" t="s">
        <v>98</v>
      </c>
      <c r="E381" s="1" t="s">
        <v>285</v>
      </c>
      <c r="F381" s="1101"/>
      <c r="G381" s="1101"/>
      <c r="H381" s="1101"/>
      <c r="I381" s="1101"/>
      <c r="J381" s="2"/>
      <c r="K381" s="2"/>
      <c r="L381" s="2"/>
      <c r="M381" s="2"/>
      <c r="N381" s="2"/>
      <c r="O381" s="2"/>
      <c r="P381" s="2"/>
      <c r="Q381" s="2"/>
      <c r="R381" s="2"/>
      <c r="S381" s="2"/>
      <c r="T381" s="1101"/>
      <c r="U381" s="1101"/>
      <c r="V381" s="1101"/>
      <c r="W381" s="1101"/>
      <c r="X381" s="1101"/>
      <c r="Y381" s="1101"/>
      <c r="Z381" s="1101"/>
      <c r="AA381" s="1101"/>
      <c r="AB381" s="1101"/>
      <c r="AC381" s="1101"/>
      <c r="AD381" s="1101"/>
      <c r="AE381" s="1101"/>
      <c r="AF381" s="1101"/>
      <c r="AG381" s="1101"/>
      <c r="AH381" s="1101"/>
      <c r="AI381" s="1101"/>
      <c r="AJ381" s="1101"/>
      <c r="AK381" s="1101"/>
    </row>
    <row r="382" spans="1:37">
      <c r="A382" s="1101"/>
      <c r="B382" s="1"/>
      <c r="C382" s="1101"/>
      <c r="D382" s="1"/>
      <c r="E382" s="2" t="s">
        <v>279</v>
      </c>
      <c r="F382" s="2"/>
      <c r="G382" s="2"/>
      <c r="H382" s="1101"/>
      <c r="I382" s="1101"/>
      <c r="J382" s="2"/>
      <c r="K382" s="2"/>
      <c r="L382" s="2"/>
      <c r="M382" s="2"/>
      <c r="N382" s="2"/>
      <c r="O382" s="2"/>
      <c r="P382" s="2"/>
      <c r="Q382" s="2"/>
      <c r="R382" s="2"/>
      <c r="S382" s="2"/>
      <c r="T382" s="1101"/>
      <c r="U382" s="1101"/>
      <c r="V382" s="1101"/>
      <c r="W382" s="1101"/>
      <c r="X382" s="1101"/>
      <c r="Y382" s="1101"/>
      <c r="Z382" s="1101"/>
      <c r="AA382" s="1101"/>
      <c r="AB382" s="1101"/>
      <c r="AC382" s="1101"/>
      <c r="AD382" s="1101"/>
      <c r="AE382" s="1101"/>
      <c r="AF382" s="1101"/>
      <c r="AG382" s="1101"/>
      <c r="AH382" s="1101"/>
      <c r="AI382" s="1101"/>
      <c r="AJ382" s="1101"/>
      <c r="AK382" s="1101"/>
    </row>
    <row r="383" spans="1:37">
      <c r="A383" s="1101"/>
      <c r="B383" s="1"/>
      <c r="C383" s="1101"/>
      <c r="D383" s="1"/>
      <c r="E383" s="2" t="s">
        <v>286</v>
      </c>
      <c r="F383" s="2"/>
      <c r="G383" s="2"/>
      <c r="H383" s="1101"/>
      <c r="I383" s="1101"/>
      <c r="J383" s="2"/>
      <c r="K383" s="2"/>
      <c r="L383" s="2"/>
      <c r="M383" s="2"/>
      <c r="N383" s="2"/>
      <c r="O383" s="2"/>
      <c r="P383" s="2"/>
      <c r="Q383" s="2"/>
      <c r="R383" s="2"/>
      <c r="S383" s="2"/>
      <c r="T383" s="1101"/>
      <c r="U383" s="1101"/>
      <c r="V383" s="1101"/>
      <c r="W383" s="1101"/>
      <c r="X383" s="1101"/>
      <c r="Y383" s="1101"/>
      <c r="Z383" s="1101"/>
      <c r="AA383" s="1101"/>
      <c r="AB383" s="1101"/>
      <c r="AC383" s="1101"/>
      <c r="AD383" s="1101"/>
      <c r="AE383" s="1101"/>
      <c r="AF383" s="1101"/>
      <c r="AG383" s="1101"/>
      <c r="AH383" s="1101"/>
      <c r="AI383" s="1101"/>
      <c r="AJ383" s="1101"/>
      <c r="AK383" s="1101"/>
    </row>
    <row r="384" spans="1:37">
      <c r="A384" s="1101"/>
      <c r="B384" s="1"/>
      <c r="C384" s="1101"/>
      <c r="D384" s="1"/>
      <c r="E384" s="2"/>
      <c r="F384" s="2"/>
      <c r="G384" s="2"/>
      <c r="H384" s="1101"/>
      <c r="I384" s="1101"/>
      <c r="J384" s="2"/>
      <c r="K384" s="2"/>
      <c r="L384" s="2"/>
      <c r="M384" s="2"/>
      <c r="N384" s="2"/>
      <c r="O384" s="2"/>
      <c r="P384" s="2"/>
      <c r="Q384" s="2"/>
      <c r="R384" s="2"/>
      <c r="S384" s="2"/>
      <c r="T384" s="1101"/>
      <c r="U384" s="1101"/>
      <c r="V384" s="1101"/>
      <c r="W384" s="1101"/>
      <c r="X384" s="1101"/>
      <c r="Y384" s="1101"/>
      <c r="Z384" s="1101"/>
      <c r="AA384" s="1101"/>
      <c r="AB384" s="1101"/>
      <c r="AC384" s="1101"/>
      <c r="AD384" s="1101"/>
      <c r="AE384" s="1101"/>
      <c r="AF384" s="1101"/>
      <c r="AG384" s="1101"/>
      <c r="AH384" s="1101"/>
      <c r="AI384" s="1101"/>
      <c r="AJ384" s="1101"/>
      <c r="AK384" s="1101"/>
    </row>
    <row r="385" spans="1:38" s="96" customFormat="1">
      <c r="A385" s="1101"/>
      <c r="B385" s="1"/>
      <c r="C385" s="1101"/>
      <c r="D385" s="1" t="s">
        <v>101</v>
      </c>
      <c r="E385" s="1" t="s">
        <v>287</v>
      </c>
      <c r="F385" s="1101"/>
      <c r="G385" s="1101"/>
      <c r="H385" s="1101"/>
      <c r="I385" s="1101"/>
      <c r="J385" s="2"/>
      <c r="K385" s="2"/>
      <c r="L385" s="2"/>
      <c r="M385" s="2"/>
      <c r="N385" s="2"/>
      <c r="O385" s="2"/>
      <c r="P385" s="2"/>
      <c r="Q385" s="2"/>
      <c r="R385" s="2"/>
      <c r="S385" s="2"/>
      <c r="T385" s="1101"/>
      <c r="U385" s="1101"/>
      <c r="V385" s="1101"/>
      <c r="W385" s="1101"/>
      <c r="X385" s="1101"/>
      <c r="Y385" s="1101"/>
      <c r="Z385" s="1101"/>
      <c r="AA385" s="1101"/>
      <c r="AB385" s="1101"/>
      <c r="AC385" s="1101"/>
      <c r="AD385" s="1101"/>
      <c r="AE385" s="1101"/>
      <c r="AF385" s="1101"/>
      <c r="AG385" s="1101"/>
      <c r="AH385" s="1101"/>
      <c r="AI385" s="1101"/>
      <c r="AJ385" s="1101"/>
      <c r="AK385" s="1101"/>
      <c r="AL385" s="1101"/>
    </row>
    <row r="386" spans="1:38" s="96" customFormat="1">
      <c r="A386" s="1101"/>
      <c r="B386" s="1"/>
      <c r="C386" s="1101"/>
      <c r="D386" s="1101"/>
      <c r="E386" s="2" t="s">
        <v>17</v>
      </c>
      <c r="F386" s="2" t="s">
        <v>288</v>
      </c>
      <c r="G386" s="2"/>
      <c r="H386" s="1101"/>
      <c r="I386" s="2"/>
      <c r="J386" s="2"/>
      <c r="K386" s="2"/>
      <c r="L386" s="2"/>
      <c r="M386" s="2"/>
      <c r="N386" s="2"/>
      <c r="O386" s="2"/>
      <c r="P386" s="2"/>
      <c r="Q386" s="2"/>
      <c r="R386" s="2"/>
      <c r="S386" s="2"/>
      <c r="T386" s="1101"/>
      <c r="U386" s="1101"/>
      <c r="V386" s="1101"/>
      <c r="W386" s="1101"/>
      <c r="X386" s="1101"/>
      <c r="Y386" s="1101"/>
      <c r="Z386" s="1101"/>
      <c r="AA386" s="1101"/>
      <c r="AB386" s="1101"/>
      <c r="AC386" s="1101"/>
      <c r="AD386" s="1101"/>
      <c r="AE386" s="1101"/>
      <c r="AF386" s="1101"/>
      <c r="AG386" s="1101"/>
      <c r="AH386" s="1101"/>
      <c r="AI386" s="1101"/>
      <c r="AJ386" s="1101"/>
      <c r="AK386" s="1101"/>
      <c r="AL386" s="1101"/>
    </row>
    <row r="387" spans="1:38" s="96" customFormat="1">
      <c r="A387" s="1101"/>
      <c r="B387" s="1"/>
      <c r="C387" s="1101"/>
      <c r="D387" s="1101"/>
      <c r="E387" s="2"/>
      <c r="F387" s="70" t="s">
        <v>283</v>
      </c>
      <c r="G387" s="2"/>
      <c r="H387" s="1101"/>
      <c r="I387" s="2"/>
      <c r="J387" s="2"/>
      <c r="K387" s="2"/>
      <c r="L387" s="2"/>
      <c r="M387" s="2"/>
      <c r="N387" s="2"/>
      <c r="O387" s="2"/>
      <c r="P387" s="2"/>
      <c r="Q387" s="2"/>
      <c r="R387" s="2"/>
      <c r="S387" s="2"/>
      <c r="T387" s="1101"/>
      <c r="U387" s="1101"/>
      <c r="V387" s="1101"/>
      <c r="W387" s="1101"/>
      <c r="X387" s="1101"/>
      <c r="Y387" s="1101"/>
      <c r="Z387" s="1101"/>
      <c r="AA387" s="1101"/>
      <c r="AB387" s="1101"/>
      <c r="AC387" s="1101"/>
      <c r="AD387" s="1101"/>
      <c r="AE387" s="1101"/>
      <c r="AF387" s="1101"/>
      <c r="AG387" s="1101"/>
      <c r="AH387" s="1101"/>
      <c r="AI387" s="1101"/>
      <c r="AJ387" s="1101"/>
      <c r="AK387" s="1101"/>
      <c r="AL387" s="1101"/>
    </row>
    <row r="388" spans="1:38">
      <c r="A388" s="1101"/>
      <c r="B388" s="1"/>
      <c r="C388" s="1101"/>
      <c r="D388" s="1101"/>
      <c r="E388" s="2" t="s">
        <v>30</v>
      </c>
      <c r="F388" s="1226" t="s">
        <v>289</v>
      </c>
      <c r="G388" s="1226"/>
      <c r="H388" s="1226"/>
      <c r="I388" s="1226"/>
      <c r="J388" s="1226"/>
      <c r="K388" s="1226"/>
      <c r="L388" s="1226"/>
      <c r="M388" s="1226"/>
      <c r="N388" s="1226"/>
      <c r="O388" s="1226"/>
      <c r="P388" s="1226"/>
      <c r="Q388" s="1226"/>
      <c r="R388" s="1226"/>
      <c r="S388" s="1226"/>
      <c r="T388" s="1226"/>
      <c r="U388" s="1226"/>
      <c r="V388" s="1226"/>
      <c r="W388" s="1226"/>
      <c r="X388" s="1226"/>
      <c r="Y388" s="1226"/>
      <c r="Z388" s="1226"/>
      <c r="AA388" s="1226"/>
      <c r="AB388" s="1226"/>
      <c r="AC388" s="1226"/>
      <c r="AD388" s="1226"/>
      <c r="AE388" s="1226"/>
      <c r="AF388" s="1226"/>
      <c r="AG388" s="1226"/>
      <c r="AH388" s="1226"/>
      <c r="AI388" s="1226"/>
      <c r="AJ388" s="1226"/>
      <c r="AK388" s="1226"/>
      <c r="AL388" s="1101"/>
    </row>
    <row r="389" spans="1:38">
      <c r="A389" s="1101"/>
      <c r="B389" s="1"/>
      <c r="C389" s="1101"/>
      <c r="D389" s="1101"/>
      <c r="E389" s="2"/>
      <c r="F389" s="1226"/>
      <c r="G389" s="1226"/>
      <c r="H389" s="1226"/>
      <c r="I389" s="1226"/>
      <c r="J389" s="1226"/>
      <c r="K389" s="1226"/>
      <c r="L389" s="1226"/>
      <c r="M389" s="1226"/>
      <c r="N389" s="1226"/>
      <c r="O389" s="1226"/>
      <c r="P389" s="1226"/>
      <c r="Q389" s="1226"/>
      <c r="R389" s="1226"/>
      <c r="S389" s="1226"/>
      <c r="T389" s="1226"/>
      <c r="U389" s="1226"/>
      <c r="V389" s="1226"/>
      <c r="W389" s="1226"/>
      <c r="X389" s="1226"/>
      <c r="Y389" s="1226"/>
      <c r="Z389" s="1226"/>
      <c r="AA389" s="1226"/>
      <c r="AB389" s="1226"/>
      <c r="AC389" s="1226"/>
      <c r="AD389" s="1226"/>
      <c r="AE389" s="1226"/>
      <c r="AF389" s="1226"/>
      <c r="AG389" s="1226"/>
      <c r="AH389" s="1226"/>
      <c r="AI389" s="1226"/>
      <c r="AJ389" s="1226"/>
      <c r="AK389" s="1226"/>
      <c r="AL389" s="1101"/>
    </row>
    <row r="390" spans="1:38">
      <c r="A390" s="1101"/>
      <c r="B390" s="1"/>
      <c r="C390" s="1101"/>
      <c r="D390" s="1101"/>
      <c r="E390" s="2"/>
      <c r="F390" s="1226"/>
      <c r="G390" s="1226"/>
      <c r="H390" s="1226"/>
      <c r="I390" s="1226"/>
      <c r="J390" s="1226"/>
      <c r="K390" s="1226"/>
      <c r="L390" s="1226"/>
      <c r="M390" s="1226"/>
      <c r="N390" s="1226"/>
      <c r="O390" s="1226"/>
      <c r="P390" s="1226"/>
      <c r="Q390" s="1226"/>
      <c r="R390" s="1226"/>
      <c r="S390" s="1226"/>
      <c r="T390" s="1226"/>
      <c r="U390" s="1226"/>
      <c r="V390" s="1226"/>
      <c r="W390" s="1226"/>
      <c r="X390" s="1226"/>
      <c r="Y390" s="1226"/>
      <c r="Z390" s="1226"/>
      <c r="AA390" s="1226"/>
      <c r="AB390" s="1226"/>
      <c r="AC390" s="1226"/>
      <c r="AD390" s="1226"/>
      <c r="AE390" s="1226"/>
      <c r="AF390" s="1226"/>
      <c r="AG390" s="1226"/>
      <c r="AH390" s="1226"/>
      <c r="AI390" s="1226"/>
      <c r="AJ390" s="1226"/>
      <c r="AK390" s="1226"/>
      <c r="AL390" s="1101"/>
    </row>
    <row r="391" spans="1:38">
      <c r="A391" s="1101"/>
      <c r="B391" s="1"/>
      <c r="C391" s="1101"/>
      <c r="D391" s="1101"/>
      <c r="E391" s="2"/>
      <c r="F391" s="1114"/>
      <c r="G391" s="1114"/>
      <c r="H391" s="1114"/>
      <c r="I391" s="1114"/>
      <c r="J391" s="1114"/>
      <c r="K391" s="1114"/>
      <c r="L391" s="1114"/>
      <c r="M391" s="1114"/>
      <c r="N391" s="1114"/>
      <c r="O391" s="1114"/>
      <c r="P391" s="1114"/>
      <c r="Q391" s="1114"/>
      <c r="R391" s="1114"/>
      <c r="S391" s="1114"/>
      <c r="T391" s="1114"/>
      <c r="U391" s="1114"/>
      <c r="V391" s="1114"/>
      <c r="W391" s="1114"/>
      <c r="X391" s="1114"/>
      <c r="Y391" s="1114"/>
      <c r="Z391" s="1114"/>
      <c r="AA391" s="1114"/>
      <c r="AB391" s="1114"/>
      <c r="AC391" s="1114"/>
      <c r="AD391" s="1114"/>
      <c r="AE391" s="1114"/>
      <c r="AF391" s="1114"/>
      <c r="AG391" s="1114"/>
      <c r="AH391" s="1114"/>
      <c r="AI391" s="1114"/>
      <c r="AJ391" s="1114"/>
      <c r="AK391" s="1114"/>
      <c r="AL391" s="1115"/>
    </row>
    <row r="392" spans="1:38">
      <c r="A392" s="1101"/>
      <c r="B392" s="1"/>
      <c r="C392" s="1"/>
      <c r="D392" s="1" t="s">
        <v>105</v>
      </c>
      <c r="E392" s="1" t="s">
        <v>290</v>
      </c>
      <c r="F392" s="2"/>
      <c r="G392" s="1"/>
      <c r="H392" s="1101"/>
      <c r="I392" s="70"/>
      <c r="J392" s="2"/>
      <c r="K392" s="2"/>
      <c r="L392" s="2"/>
      <c r="M392" s="2"/>
      <c r="N392" s="2"/>
      <c r="O392" s="2"/>
      <c r="P392" s="2"/>
      <c r="Q392" s="2"/>
      <c r="R392" s="2"/>
      <c r="S392" s="2"/>
      <c r="T392" s="1101"/>
      <c r="U392" s="1101"/>
      <c r="V392" s="1101"/>
      <c r="W392" s="1101"/>
      <c r="X392" s="1101"/>
      <c r="Y392" s="1101"/>
      <c r="Z392" s="1101"/>
      <c r="AA392" s="1101"/>
      <c r="AB392" s="1101"/>
      <c r="AC392" s="1101"/>
      <c r="AD392" s="1101"/>
      <c r="AE392" s="1101"/>
      <c r="AF392" s="1101"/>
      <c r="AG392" s="1101"/>
      <c r="AH392" s="1101"/>
      <c r="AI392" s="1101"/>
      <c r="AJ392" s="1101"/>
      <c r="AK392" s="1101"/>
      <c r="AL392" s="1101"/>
    </row>
    <row r="393" spans="1:38" ht="13.15" customHeight="1">
      <c r="A393" s="1101"/>
      <c r="B393" s="1"/>
      <c r="C393" s="1101"/>
      <c r="D393" s="1"/>
      <c r="E393" s="2" t="s">
        <v>291</v>
      </c>
      <c r="F393" s="1143"/>
      <c r="G393" s="1143"/>
      <c r="H393" s="1143"/>
      <c r="I393" s="1143"/>
      <c r="J393" s="1143"/>
      <c r="K393" s="1143"/>
      <c r="L393" s="1143"/>
      <c r="M393" s="1143"/>
      <c r="N393" s="1143"/>
      <c r="O393" s="1143"/>
      <c r="P393" s="1143"/>
      <c r="Q393" s="1143"/>
      <c r="R393" s="1143"/>
      <c r="S393" s="1143"/>
      <c r="T393" s="1143"/>
      <c r="U393" s="1143"/>
      <c r="V393" s="1143"/>
      <c r="W393" s="1143"/>
      <c r="X393" s="1143"/>
      <c r="Y393" s="1143"/>
      <c r="Z393" s="1143"/>
      <c r="AA393" s="1143"/>
      <c r="AB393" s="1143"/>
      <c r="AC393" s="1143"/>
      <c r="AD393" s="1143"/>
      <c r="AE393" s="1143"/>
      <c r="AF393" s="1143"/>
      <c r="AG393" s="1143"/>
      <c r="AH393" s="1143"/>
      <c r="AI393" s="1143"/>
      <c r="AJ393" s="1143"/>
      <c r="AK393" s="1143"/>
      <c r="AL393" s="1101"/>
    </row>
    <row r="394" spans="1:38">
      <c r="A394" s="1101"/>
      <c r="B394" s="1"/>
      <c r="C394" s="1101"/>
      <c r="D394" s="1101"/>
      <c r="E394" s="1101" t="s">
        <v>286</v>
      </c>
      <c r="F394" s="331"/>
      <c r="G394" s="331"/>
      <c r="H394" s="331"/>
      <c r="I394" s="331"/>
      <c r="J394" s="331"/>
      <c r="K394" s="331"/>
      <c r="L394" s="331"/>
      <c r="M394" s="331"/>
      <c r="N394" s="331"/>
      <c r="O394" s="331"/>
      <c r="P394" s="331"/>
      <c r="Q394" s="331"/>
      <c r="R394" s="331"/>
      <c r="S394" s="331"/>
      <c r="T394" s="331"/>
      <c r="U394" s="331"/>
      <c r="V394" s="331"/>
      <c r="W394" s="331"/>
      <c r="X394" s="331"/>
      <c r="Y394" s="331"/>
      <c r="Z394" s="331"/>
      <c r="AA394" s="331"/>
      <c r="AB394" s="331"/>
      <c r="AC394" s="331"/>
      <c r="AD394" s="331"/>
      <c r="AE394" s="331"/>
      <c r="AF394" s="331"/>
      <c r="AG394" s="331"/>
      <c r="AH394" s="331"/>
      <c r="AI394" s="331"/>
      <c r="AJ394" s="331"/>
      <c r="AK394" s="331"/>
      <c r="AL394" s="331"/>
    </row>
    <row r="395" spans="1:38" s="96" customFormat="1">
      <c r="A395" s="1101"/>
      <c r="B395" s="1"/>
      <c r="C395" s="1101"/>
      <c r="D395" s="1101"/>
      <c r="E395" s="1101"/>
      <c r="F395" s="1101"/>
      <c r="G395" s="1101"/>
      <c r="H395" s="1101"/>
      <c r="I395" s="1101"/>
      <c r="J395" s="1101"/>
      <c r="K395" s="1101"/>
      <c r="L395" s="1101"/>
      <c r="M395" s="1101"/>
      <c r="N395" s="1101"/>
      <c r="O395" s="1101"/>
      <c r="P395" s="1101"/>
      <c r="Q395" s="1101"/>
      <c r="R395" s="1101"/>
      <c r="S395" s="2"/>
      <c r="T395" s="1101"/>
      <c r="U395" s="1101"/>
      <c r="V395" s="1101"/>
      <c r="W395" s="1101"/>
      <c r="X395" s="1101"/>
      <c r="Y395" s="1101"/>
      <c r="Z395" s="1101"/>
      <c r="AA395" s="1101"/>
      <c r="AB395" s="1101"/>
      <c r="AC395" s="1101"/>
      <c r="AD395" s="1101"/>
      <c r="AE395" s="1101"/>
      <c r="AF395" s="1101"/>
      <c r="AG395" s="1101"/>
      <c r="AH395" s="1101"/>
      <c r="AI395" s="1101"/>
      <c r="AJ395" s="1101"/>
      <c r="AK395" s="1101"/>
      <c r="AL395" s="1101"/>
    </row>
    <row r="396" spans="1:38" s="96" customFormat="1" hidden="1">
      <c r="A396" s="1101"/>
      <c r="B396" s="1"/>
      <c r="C396" s="1101"/>
      <c r="D396" s="1101"/>
      <c r="E396" s="1101"/>
      <c r="F396" s="1101"/>
      <c r="G396" s="1101"/>
      <c r="H396" s="1101"/>
      <c r="I396" s="1101"/>
      <c r="J396" s="1101"/>
      <c r="K396" s="1101"/>
      <c r="L396" s="1101"/>
      <c r="M396" s="1101"/>
      <c r="N396" s="1101"/>
      <c r="O396" s="1101"/>
      <c r="P396" s="1101"/>
      <c r="Q396" s="1101"/>
      <c r="R396" s="1101"/>
      <c r="S396" s="2"/>
      <c r="T396" s="1101"/>
      <c r="U396" s="1101"/>
      <c r="V396" s="1101"/>
      <c r="W396" s="1101"/>
      <c r="X396" s="1101"/>
      <c r="Y396" s="1101"/>
      <c r="Z396" s="1101"/>
      <c r="AA396" s="1101"/>
      <c r="AB396" s="1101"/>
      <c r="AC396" s="1101"/>
      <c r="AD396" s="1101"/>
      <c r="AE396" s="1101"/>
      <c r="AF396" s="1101"/>
      <c r="AG396" s="1101"/>
      <c r="AH396" s="1101"/>
      <c r="AI396" s="1101"/>
      <c r="AJ396" s="1101"/>
      <c r="AK396" s="1101"/>
      <c r="AL396" s="1101"/>
    </row>
    <row r="397" spans="1:38" hidden="1">
      <c r="A397" s="1101"/>
      <c r="B397" s="1"/>
      <c r="C397" s="1101"/>
      <c r="D397" s="1101"/>
      <c r="E397" s="1101"/>
      <c r="F397" s="1101"/>
      <c r="G397" s="1101"/>
      <c r="H397" s="1101"/>
      <c r="I397" s="1101"/>
      <c r="J397" s="1101"/>
      <c r="K397" s="1101"/>
      <c r="L397" s="1101"/>
      <c r="M397" s="1101"/>
      <c r="N397" s="1101"/>
      <c r="O397" s="1101"/>
      <c r="P397" s="1101"/>
      <c r="Q397" s="1101"/>
      <c r="R397" s="1101"/>
      <c r="S397" s="2"/>
      <c r="T397" s="1101"/>
      <c r="U397" s="1101"/>
      <c r="V397" s="1101"/>
      <c r="W397" s="1101"/>
      <c r="X397" s="1101"/>
      <c r="Y397" s="1101"/>
      <c r="Z397" s="1101"/>
      <c r="AA397" s="1101"/>
      <c r="AB397" s="1101"/>
      <c r="AC397" s="1101"/>
      <c r="AD397" s="1101"/>
      <c r="AE397" s="1101"/>
      <c r="AF397" s="1101"/>
      <c r="AG397" s="1101"/>
      <c r="AH397" s="1101"/>
      <c r="AI397" s="1101"/>
      <c r="AJ397" s="1101"/>
      <c r="AK397" s="1101"/>
      <c r="AL397" s="1101"/>
    </row>
    <row r="398" spans="1:38" hidden="1">
      <c r="A398" s="1101"/>
      <c r="B398" s="1"/>
      <c r="C398" s="1101"/>
      <c r="D398" s="1101"/>
      <c r="E398" s="1101"/>
      <c r="F398" s="1101"/>
      <c r="G398" s="1101"/>
      <c r="H398" s="1101"/>
      <c r="I398" s="1101"/>
      <c r="J398" s="1101"/>
      <c r="K398" s="1101"/>
      <c r="L398" s="1101"/>
      <c r="M398" s="1101"/>
      <c r="N398" s="1101"/>
      <c r="O398" s="1101"/>
      <c r="P398" s="1101"/>
      <c r="Q398" s="1101"/>
      <c r="R398" s="1101"/>
      <c r="S398" s="2"/>
      <c r="T398" s="1101"/>
      <c r="U398" s="1101"/>
      <c r="V398" s="1101"/>
      <c r="W398" s="1101"/>
      <c r="X398" s="1101"/>
      <c r="Y398" s="1101"/>
      <c r="Z398" s="1101"/>
      <c r="AA398" s="1101"/>
      <c r="AB398" s="1101"/>
      <c r="AC398" s="1101"/>
      <c r="AD398" s="1101"/>
      <c r="AE398" s="1101"/>
      <c r="AF398" s="1101"/>
      <c r="AG398" s="1101"/>
      <c r="AH398" s="1101"/>
      <c r="AI398" s="1101"/>
      <c r="AJ398" s="1101"/>
      <c r="AK398" s="1101"/>
      <c r="AL398" s="1101"/>
    </row>
    <row r="399" spans="1:38" hidden="1">
      <c r="A399" s="1101"/>
      <c r="B399" s="1"/>
      <c r="C399" s="1101"/>
      <c r="D399" s="1101"/>
      <c r="E399" s="1101"/>
      <c r="F399" s="1101"/>
      <c r="G399" s="1101"/>
      <c r="H399" s="1101"/>
      <c r="I399" s="1101"/>
      <c r="J399" s="1101"/>
      <c r="K399" s="1101"/>
      <c r="L399" s="1101"/>
      <c r="M399" s="1101"/>
      <c r="N399" s="1101"/>
      <c r="O399" s="1101"/>
      <c r="P399" s="1101"/>
      <c r="Q399" s="1101"/>
      <c r="R399" s="1101"/>
      <c r="S399" s="2"/>
      <c r="T399" s="1101"/>
      <c r="U399" s="1101"/>
      <c r="V399" s="1101"/>
      <c r="W399" s="1101"/>
      <c r="X399" s="1101"/>
      <c r="Y399" s="1101"/>
      <c r="Z399" s="1101"/>
      <c r="AA399" s="1101"/>
      <c r="AB399" s="1101"/>
      <c r="AC399" s="1101"/>
      <c r="AD399" s="1101"/>
      <c r="AE399" s="1101"/>
      <c r="AF399" s="1101"/>
      <c r="AG399" s="1101"/>
      <c r="AH399" s="1101"/>
      <c r="AI399" s="1101"/>
      <c r="AJ399" s="1101"/>
      <c r="AK399" s="1101"/>
      <c r="AL399" s="1101"/>
    </row>
    <row r="400" spans="1:38" hidden="1">
      <c r="A400" s="1101"/>
      <c r="B400" s="1"/>
      <c r="C400" s="1101"/>
      <c r="D400" s="1101"/>
      <c r="E400" s="1101"/>
      <c r="F400" s="1101"/>
      <c r="G400" s="1101"/>
      <c r="H400" s="1101"/>
      <c r="I400" s="1101"/>
      <c r="J400" s="1101"/>
      <c r="K400" s="1101"/>
      <c r="L400" s="1101"/>
      <c r="M400" s="1101"/>
      <c r="N400" s="1101"/>
      <c r="O400" s="1101"/>
      <c r="P400" s="1101"/>
      <c r="Q400" s="1101"/>
      <c r="R400" s="1101"/>
      <c r="S400" s="2"/>
      <c r="T400" s="1101"/>
      <c r="U400" s="1101"/>
      <c r="V400" s="1101"/>
      <c r="W400" s="1101"/>
      <c r="X400" s="1101"/>
      <c r="Y400" s="1101"/>
      <c r="Z400" s="1101"/>
      <c r="AA400" s="1101"/>
      <c r="AB400" s="1101"/>
      <c r="AC400" s="1101"/>
      <c r="AD400" s="1101"/>
      <c r="AE400" s="1101"/>
      <c r="AF400" s="1101"/>
      <c r="AG400" s="1101"/>
      <c r="AH400" s="1101"/>
      <c r="AI400" s="1101"/>
      <c r="AJ400" s="1101"/>
      <c r="AK400" s="1101"/>
      <c r="AL400" s="1101"/>
    </row>
    <row r="401" spans="2:19" hidden="1">
      <c r="B401" s="1"/>
      <c r="C401" s="1101"/>
      <c r="D401" s="1101"/>
      <c r="E401" s="1101"/>
      <c r="F401" s="1101"/>
      <c r="G401" s="1101"/>
      <c r="H401" s="1101"/>
      <c r="I401" s="1101"/>
      <c r="J401" s="1101"/>
      <c r="K401" s="1101"/>
      <c r="L401" s="1101"/>
      <c r="M401" s="1101"/>
      <c r="N401" s="1101"/>
      <c r="O401" s="1101"/>
      <c r="P401" s="1101"/>
      <c r="Q401" s="1101"/>
      <c r="R401" s="1101"/>
      <c r="S401" s="2"/>
    </row>
    <row r="402" spans="2:19" hidden="1">
      <c r="B402" s="1"/>
      <c r="C402" s="1101"/>
      <c r="D402" s="1101"/>
      <c r="E402" s="1101"/>
      <c r="F402" s="1101"/>
      <c r="G402" s="1101"/>
      <c r="H402" s="1101"/>
      <c r="I402" s="1101"/>
      <c r="J402" s="1101"/>
      <c r="K402" s="1101"/>
      <c r="L402" s="1101"/>
      <c r="M402" s="1101"/>
      <c r="N402" s="1101"/>
      <c r="O402" s="1101"/>
      <c r="P402" s="1101"/>
      <c r="Q402" s="1101"/>
      <c r="R402" s="1101"/>
      <c r="S402" s="2"/>
    </row>
    <row r="403" spans="2:19" hidden="1">
      <c r="B403" s="1"/>
      <c r="C403" s="1101"/>
      <c r="D403" s="1101"/>
      <c r="E403" s="1101"/>
      <c r="F403" s="1101"/>
      <c r="G403" s="1101"/>
      <c r="H403" s="1101"/>
      <c r="I403" s="1101"/>
      <c r="J403" s="1101"/>
      <c r="K403" s="1101"/>
      <c r="L403" s="1101"/>
      <c r="M403" s="1101"/>
      <c r="N403" s="1101"/>
      <c r="O403" s="1101"/>
      <c r="P403" s="1101"/>
      <c r="Q403" s="1101"/>
      <c r="R403" s="1101"/>
      <c r="S403" s="2"/>
    </row>
    <row r="404" spans="2:19" hidden="1">
      <c r="B404" s="1"/>
      <c r="C404" s="1101"/>
      <c r="D404" s="1101"/>
      <c r="E404" s="1101"/>
      <c r="F404" s="1101"/>
      <c r="G404" s="1101"/>
      <c r="H404" s="1101"/>
      <c r="I404" s="1101"/>
      <c r="J404" s="1101"/>
      <c r="K404" s="1101"/>
      <c r="L404" s="1101"/>
      <c r="M404" s="1101"/>
      <c r="N404" s="1101"/>
      <c r="O404" s="1101"/>
      <c r="P404" s="1101"/>
      <c r="Q404" s="1101"/>
      <c r="R404" s="1101"/>
      <c r="S404" s="2"/>
    </row>
    <row r="405" spans="2:19" hidden="1">
      <c r="B405" s="1"/>
      <c r="C405" s="1101"/>
      <c r="D405" s="1101"/>
      <c r="E405" s="1101"/>
      <c r="F405" s="1101"/>
      <c r="G405" s="1101"/>
      <c r="H405" s="1101"/>
      <c r="I405" s="1101"/>
      <c r="J405" s="1101"/>
      <c r="K405" s="1101"/>
      <c r="L405" s="1101"/>
      <c r="M405" s="1101"/>
      <c r="N405" s="1101"/>
      <c r="O405" s="1101"/>
      <c r="P405" s="1101"/>
      <c r="Q405" s="1101"/>
      <c r="R405" s="1101"/>
      <c r="S405" s="2"/>
    </row>
    <row r="406" spans="2:19" hidden="1">
      <c r="B406" s="1"/>
      <c r="C406" s="1101"/>
      <c r="D406" s="1101"/>
      <c r="E406" s="1101"/>
      <c r="F406" s="1101"/>
      <c r="G406" s="1101"/>
      <c r="H406" s="1101"/>
      <c r="I406" s="1101"/>
      <c r="J406" s="1101"/>
      <c r="K406" s="1101"/>
      <c r="L406" s="1101"/>
      <c r="M406" s="1101"/>
      <c r="N406" s="1101"/>
      <c r="O406" s="1101"/>
      <c r="P406" s="1101"/>
      <c r="Q406" s="1101"/>
      <c r="R406" s="1101"/>
      <c r="S406" s="2"/>
    </row>
    <row r="407" spans="2:19" hidden="1">
      <c r="B407" s="1"/>
      <c r="C407" s="1101"/>
      <c r="D407" s="1101"/>
      <c r="E407" s="1101"/>
      <c r="F407" s="1101"/>
      <c r="G407" s="1101"/>
      <c r="H407" s="1101"/>
      <c r="I407" s="1101"/>
      <c r="J407" s="1101"/>
      <c r="K407" s="1101"/>
      <c r="L407" s="1101"/>
      <c r="M407" s="1101"/>
      <c r="N407" s="1101"/>
      <c r="O407" s="1101"/>
      <c r="P407" s="1101"/>
      <c r="Q407" s="1101"/>
      <c r="R407" s="1101"/>
      <c r="S407" s="2"/>
    </row>
    <row r="408" spans="2:19" hidden="1">
      <c r="B408" s="1"/>
      <c r="C408" s="1101"/>
      <c r="D408" s="1"/>
      <c r="E408" s="2"/>
      <c r="F408" s="2"/>
      <c r="G408" s="2"/>
      <c r="H408" s="2"/>
      <c r="I408" s="2"/>
      <c r="J408" s="2"/>
      <c r="K408" s="2"/>
      <c r="L408" s="2"/>
      <c r="M408" s="2"/>
      <c r="N408" s="2"/>
      <c r="O408" s="2"/>
      <c r="P408" s="2"/>
      <c r="Q408" s="2"/>
      <c r="R408" s="2"/>
      <c r="S408" s="2"/>
    </row>
    <row r="409" spans="2:19" hidden="1">
      <c r="B409" s="1"/>
      <c r="C409" s="1101"/>
      <c r="D409" s="1"/>
      <c r="E409" s="2"/>
      <c r="F409" s="2"/>
      <c r="G409" s="2"/>
      <c r="H409" s="2"/>
      <c r="I409" s="2"/>
      <c r="J409" s="2"/>
      <c r="K409" s="2"/>
      <c r="L409" s="2"/>
      <c r="M409" s="2"/>
      <c r="N409" s="2"/>
      <c r="O409" s="2"/>
      <c r="P409" s="2"/>
      <c r="Q409" s="2"/>
      <c r="R409" s="2"/>
      <c r="S409" s="2"/>
    </row>
    <row r="410" spans="2:19" hidden="1">
      <c r="B410" s="1101"/>
      <c r="C410" s="1101"/>
      <c r="D410" s="1101"/>
      <c r="E410" s="1101"/>
      <c r="F410" s="1101"/>
      <c r="G410" s="1101"/>
      <c r="H410" s="1101"/>
      <c r="I410" s="1101"/>
      <c r="J410" s="2"/>
      <c r="K410" s="2"/>
      <c r="L410" s="2"/>
      <c r="M410" s="2"/>
      <c r="N410" s="2"/>
      <c r="O410" s="2"/>
      <c r="P410" s="2"/>
      <c r="Q410" s="2"/>
      <c r="R410" s="2"/>
      <c r="S410" s="2"/>
    </row>
    <row r="411" spans="2:19" hidden="1">
      <c r="B411" s="1101"/>
      <c r="C411" s="1101"/>
      <c r="D411" s="1101"/>
      <c r="E411" s="1101"/>
      <c r="F411" s="1101"/>
      <c r="G411" s="1101"/>
      <c r="H411" s="1101"/>
      <c r="I411" s="1101"/>
      <c r="J411" s="2"/>
      <c r="K411" s="2"/>
      <c r="L411" s="2"/>
      <c r="M411" s="2"/>
      <c r="N411" s="2"/>
      <c r="O411" s="2"/>
      <c r="P411" s="2"/>
      <c r="Q411" s="2"/>
      <c r="R411" s="2"/>
      <c r="S411" s="2"/>
    </row>
    <row r="412" spans="2:19" hidden="1">
      <c r="B412" s="1101"/>
      <c r="C412" s="1101"/>
      <c r="D412" s="1101"/>
      <c r="E412" s="1101"/>
      <c r="F412" s="1101"/>
      <c r="G412" s="1101"/>
      <c r="H412" s="1101"/>
      <c r="I412" s="1101"/>
      <c r="J412" s="2"/>
      <c r="K412" s="2"/>
      <c r="L412" s="2"/>
      <c r="M412" s="2"/>
      <c r="N412" s="2"/>
      <c r="O412" s="2"/>
      <c r="P412" s="2"/>
      <c r="Q412" s="2"/>
      <c r="R412" s="2"/>
      <c r="S412" s="2"/>
    </row>
    <row r="413" spans="2:19" hidden="1">
      <c r="B413" s="1101"/>
      <c r="C413" s="1101"/>
      <c r="D413" s="1101"/>
      <c r="E413" s="1101"/>
      <c r="F413" s="1101"/>
      <c r="G413" s="1101"/>
      <c r="H413" s="1101"/>
      <c r="I413" s="1101"/>
      <c r="J413" s="2"/>
      <c r="K413" s="2"/>
      <c r="L413" s="2"/>
      <c r="M413" s="2"/>
      <c r="N413" s="2"/>
      <c r="O413" s="2"/>
      <c r="P413" s="2"/>
      <c r="Q413" s="2"/>
      <c r="R413" s="2"/>
      <c r="S413" s="2"/>
    </row>
    <row r="414" spans="2:19" hidden="1">
      <c r="B414" s="1101"/>
      <c r="C414" s="1101"/>
      <c r="D414" s="1101"/>
      <c r="E414" s="1101"/>
      <c r="F414" s="1101"/>
      <c r="G414" s="1101"/>
      <c r="H414" s="1101"/>
      <c r="I414" s="1101"/>
      <c r="J414" s="2"/>
      <c r="K414" s="2"/>
      <c r="L414" s="2"/>
      <c r="M414" s="2"/>
      <c r="N414" s="2"/>
      <c r="O414" s="2"/>
      <c r="P414" s="2"/>
      <c r="Q414" s="2"/>
      <c r="R414" s="2"/>
      <c r="S414" s="2"/>
    </row>
    <row r="415" spans="2:19" hidden="1">
      <c r="B415" s="1101"/>
      <c r="C415" s="1101"/>
      <c r="D415" s="1101"/>
      <c r="E415" s="1101"/>
      <c r="F415" s="1101"/>
      <c r="G415" s="1101"/>
      <c r="H415" s="1101"/>
      <c r="I415" s="1101"/>
      <c r="J415" s="2"/>
      <c r="K415" s="2"/>
      <c r="L415" s="2"/>
      <c r="M415" s="2"/>
      <c r="N415" s="2"/>
      <c r="O415" s="2"/>
      <c r="P415" s="2"/>
      <c r="Q415" s="2"/>
      <c r="R415" s="2"/>
      <c r="S415" s="2"/>
    </row>
    <row r="416" spans="2:19" hidden="1">
      <c r="B416" s="1101"/>
      <c r="C416" s="1101"/>
      <c r="D416" s="1101"/>
      <c r="E416" s="1101"/>
      <c r="F416" s="1101"/>
      <c r="G416" s="1101"/>
      <c r="H416" s="1101"/>
      <c r="I416" s="1101"/>
      <c r="J416" s="2"/>
      <c r="K416" s="2"/>
      <c r="L416" s="2"/>
      <c r="M416" s="2"/>
      <c r="N416" s="2"/>
      <c r="O416" s="2"/>
      <c r="P416" s="2"/>
      <c r="Q416" s="2"/>
      <c r="R416" s="2"/>
      <c r="S416" s="2"/>
    </row>
    <row r="417" spans="2:19" hidden="1">
      <c r="B417" s="1101"/>
      <c r="C417" s="1101"/>
      <c r="D417" s="1101"/>
      <c r="E417" s="1101"/>
      <c r="F417" s="1101"/>
      <c r="G417" s="1101"/>
      <c r="H417" s="1101"/>
      <c r="I417" s="1101"/>
      <c r="J417" s="2"/>
      <c r="K417" s="2"/>
      <c r="L417" s="2"/>
      <c r="M417" s="2"/>
      <c r="N417" s="2"/>
      <c r="O417" s="2"/>
      <c r="P417" s="2"/>
      <c r="Q417" s="2"/>
      <c r="R417" s="2"/>
      <c r="S417" s="2"/>
    </row>
    <row r="418" spans="2:19" hidden="1">
      <c r="B418" s="1101"/>
      <c r="C418" s="1101"/>
      <c r="D418" s="1101"/>
      <c r="E418" s="1101"/>
      <c r="F418" s="1101"/>
      <c r="G418" s="1101"/>
      <c r="H418" s="1101"/>
      <c r="I418" s="1101"/>
      <c r="J418" s="2"/>
      <c r="K418" s="2"/>
      <c r="L418" s="2"/>
      <c r="M418" s="2"/>
      <c r="N418" s="2"/>
      <c r="O418" s="2"/>
      <c r="P418" s="2"/>
      <c r="Q418" s="2"/>
      <c r="R418" s="2"/>
      <c r="S418" s="2"/>
    </row>
    <row r="419" spans="2:19" hidden="1">
      <c r="B419" s="1101"/>
      <c r="C419" s="1101"/>
      <c r="D419" s="1101"/>
      <c r="E419" s="1101"/>
      <c r="F419" s="1101"/>
      <c r="G419" s="1101"/>
      <c r="H419" s="1101"/>
      <c r="I419" s="1101"/>
      <c r="J419" s="1101"/>
      <c r="K419" s="1101"/>
      <c r="L419" s="2"/>
      <c r="M419" s="2"/>
      <c r="N419" s="2"/>
      <c r="O419" s="2"/>
      <c r="P419" s="2"/>
      <c r="Q419" s="2"/>
      <c r="R419" s="2"/>
      <c r="S419" s="2"/>
    </row>
    <row r="420" spans="2:19" hidden="1">
      <c r="B420" s="1101"/>
      <c r="C420" s="1101"/>
      <c r="D420" s="1101"/>
      <c r="E420" s="1101"/>
      <c r="F420" s="1101"/>
      <c r="G420" s="1101"/>
      <c r="H420" s="1101"/>
      <c r="I420" s="1101"/>
      <c r="J420" s="2"/>
      <c r="K420" s="2"/>
      <c r="L420" s="2"/>
      <c r="M420" s="2"/>
      <c r="N420" s="2"/>
      <c r="O420" s="2"/>
      <c r="P420" s="2"/>
      <c r="Q420" s="2"/>
      <c r="R420" s="2"/>
      <c r="S420" s="2"/>
    </row>
    <row r="421" spans="2:19" hidden="1">
      <c r="B421" s="1"/>
      <c r="C421" s="1101"/>
      <c r="D421" s="1"/>
      <c r="E421" s="2"/>
      <c r="F421" s="2"/>
      <c r="G421" s="2"/>
      <c r="H421" s="2"/>
      <c r="I421" s="2"/>
      <c r="J421" s="2"/>
      <c r="K421" s="2"/>
      <c r="L421" s="2"/>
      <c r="M421" s="2"/>
      <c r="N421" s="2"/>
      <c r="O421" s="2"/>
      <c r="P421" s="2"/>
      <c r="Q421" s="2"/>
      <c r="R421" s="2"/>
      <c r="S421" s="2"/>
    </row>
    <row r="422" spans="2:19" hidden="1">
      <c r="B422" s="1"/>
      <c r="C422" s="1"/>
      <c r="D422" s="1"/>
      <c r="E422" s="2"/>
      <c r="F422" s="2"/>
      <c r="G422" s="2"/>
      <c r="H422" s="2"/>
      <c r="I422" s="2"/>
      <c r="J422" s="2"/>
      <c r="K422" s="2"/>
      <c r="L422" s="2"/>
      <c r="M422" s="2"/>
      <c r="N422" s="2"/>
      <c r="O422" s="2"/>
      <c r="P422" s="2"/>
      <c r="Q422" s="2"/>
      <c r="R422" s="2"/>
      <c r="S422" s="2"/>
    </row>
    <row r="423" spans="2:19" hidden="1">
      <c r="B423" s="1101"/>
      <c r="C423" s="1101"/>
      <c r="D423" s="1"/>
      <c r="E423" s="1101"/>
      <c r="F423" s="1101"/>
      <c r="G423" s="1101"/>
      <c r="H423" s="1101"/>
      <c r="I423" s="1101"/>
      <c r="J423" s="1101"/>
      <c r="K423" s="1101"/>
      <c r="L423" s="1101"/>
      <c r="M423" s="1101"/>
      <c r="N423" s="1101"/>
      <c r="O423" s="1101"/>
      <c r="P423" s="1101"/>
      <c r="Q423" s="1101"/>
      <c r="R423" s="1101"/>
      <c r="S423" s="110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52" zoomScaleNormal="100" workbookViewId="0">
      <selection activeCell="B80" sqref="B80"/>
    </sheetView>
  </sheetViews>
  <sheetFormatPr defaultColWidth="2.7109375" defaultRowHeight="15.75" customHeight="1"/>
  <cols>
    <col min="1" max="13" width="2.7109375" style="965"/>
    <col min="14" max="14" width="4.7109375" style="965" customWidth="1"/>
    <col min="15" max="37" width="2.7109375" style="965"/>
    <col min="38" max="38" width="3" style="965" customWidth="1"/>
    <col min="39" max="45" width="2.7109375" style="965"/>
    <col min="46" max="46" width="4.7109375" style="965" customWidth="1"/>
    <col min="47" max="64" width="2.7109375" style="965"/>
    <col min="65" max="65" width="10.42578125" style="965" hidden="1" customWidth="1"/>
    <col min="66" max="70" width="5.5703125" style="965" bestFit="1" customWidth="1"/>
    <col min="71" max="71" width="6.140625" style="965" bestFit="1" customWidth="1"/>
    <col min="72" max="76" width="5.5703125" style="965" bestFit="1" customWidth="1"/>
    <col min="77" max="77" width="6.140625" style="965" bestFit="1" customWidth="1"/>
    <col min="78" max="78" width="5.5703125" style="965" bestFit="1" customWidth="1"/>
    <col min="79" max="16384" width="2.7109375" style="965"/>
  </cols>
  <sheetData>
    <row r="1" spans="1:65" ht="15.75" customHeight="1">
      <c r="A1" s="2494" t="s">
        <v>2473</v>
      </c>
      <c r="B1" s="2495"/>
      <c r="C1" s="2495"/>
      <c r="D1" s="2495"/>
      <c r="E1" s="2495"/>
      <c r="F1" s="2495"/>
      <c r="G1" s="2495"/>
      <c r="H1" s="2495"/>
      <c r="I1" s="2495"/>
      <c r="J1" s="2495"/>
      <c r="K1" s="2495"/>
      <c r="L1" s="2495"/>
      <c r="M1" s="2495"/>
      <c r="N1" s="2495"/>
      <c r="O1" s="2495"/>
      <c r="P1" s="2495"/>
      <c r="Q1" s="2495"/>
      <c r="R1" s="2495"/>
      <c r="S1" s="2495"/>
      <c r="T1" s="2495"/>
      <c r="U1" s="2495"/>
      <c r="V1" s="2495"/>
      <c r="W1" s="2495"/>
      <c r="X1" s="2495"/>
      <c r="Y1" s="2495"/>
      <c r="Z1" s="2495"/>
      <c r="AA1" s="2495"/>
      <c r="AB1" s="2495"/>
      <c r="AC1" s="2495"/>
      <c r="AD1" s="2495"/>
      <c r="AE1" s="2495"/>
      <c r="AF1" s="2495"/>
      <c r="AG1" s="2495"/>
      <c r="AH1" s="2495"/>
      <c r="AI1" s="2495"/>
      <c r="AJ1" s="2495"/>
      <c r="AK1" s="2495"/>
      <c r="AL1" s="2495"/>
      <c r="AM1" s="2495"/>
      <c r="AN1" s="2495"/>
      <c r="AO1" s="2495"/>
      <c r="AP1" s="2495"/>
      <c r="AQ1" s="2495"/>
      <c r="AR1" s="2495"/>
      <c r="AS1" s="2495"/>
      <c r="AT1" s="2495"/>
      <c r="AU1" s="2495"/>
      <c r="AV1" s="2495"/>
      <c r="AW1" s="2495"/>
      <c r="AX1" s="2495"/>
      <c r="AY1" s="2495"/>
      <c r="AZ1" s="2495"/>
      <c r="BA1" s="2495"/>
      <c r="BB1" s="2495"/>
      <c r="BC1" s="2495"/>
      <c r="BD1" s="2495"/>
      <c r="BE1" s="2496"/>
    </row>
    <row r="2" spans="1:65" ht="15.75" customHeight="1">
      <c r="A2" s="2497" t="s">
        <v>2474</v>
      </c>
      <c r="B2" s="2498"/>
      <c r="C2" s="2498"/>
      <c r="D2" s="2498"/>
      <c r="E2" s="2498"/>
      <c r="F2" s="2498"/>
      <c r="G2" s="2498"/>
      <c r="H2" s="2498"/>
      <c r="I2" s="2498"/>
      <c r="J2" s="2498"/>
      <c r="K2" s="2498"/>
      <c r="L2" s="2498"/>
      <c r="M2" s="2498"/>
      <c r="N2" s="2498"/>
      <c r="O2" s="2498"/>
      <c r="P2" s="2498"/>
      <c r="Q2" s="2498"/>
      <c r="R2" s="2498"/>
      <c r="S2" s="2498"/>
      <c r="T2" s="2498"/>
      <c r="U2" s="2498"/>
      <c r="V2" s="2498"/>
      <c r="W2" s="2498"/>
      <c r="X2" s="2498"/>
      <c r="Y2" s="2498"/>
      <c r="Z2" s="2498"/>
      <c r="AA2" s="2498"/>
      <c r="AB2" s="2498"/>
      <c r="AC2" s="2498"/>
      <c r="AD2" s="2498"/>
      <c r="AE2" s="2498"/>
      <c r="AF2" s="2498"/>
      <c r="AG2" s="2498"/>
      <c r="AH2" s="2498"/>
      <c r="AI2" s="2498"/>
      <c r="AJ2" s="2498"/>
      <c r="AK2" s="2498"/>
      <c r="AL2" s="2498"/>
      <c r="AM2" s="2498"/>
      <c r="AN2" s="2498"/>
      <c r="AO2" s="2498"/>
      <c r="AP2" s="2498"/>
      <c r="AQ2" s="2498"/>
      <c r="AR2" s="2498"/>
      <c r="AS2" s="2498"/>
      <c r="AT2" s="2498"/>
      <c r="AU2" s="2498"/>
      <c r="AV2" s="2498"/>
      <c r="AW2" s="2498"/>
      <c r="AX2" s="2498"/>
      <c r="AY2" s="2498"/>
      <c r="AZ2" s="2498"/>
      <c r="BA2" s="2498"/>
      <c r="BB2" s="2498"/>
      <c r="BC2" s="2498"/>
      <c r="BD2" s="2498"/>
      <c r="BE2" s="2499"/>
      <c r="BF2" s="966"/>
    </row>
    <row r="3" spans="1:65" ht="15.75" customHeight="1" thickBot="1">
      <c r="A3" s="980"/>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974"/>
      <c r="AW3" s="974"/>
      <c r="AX3" s="974"/>
      <c r="AY3" s="974"/>
      <c r="AZ3" s="974"/>
      <c r="BA3" s="974"/>
      <c r="BB3" s="974"/>
      <c r="BC3" s="974"/>
      <c r="BD3" s="974"/>
      <c r="BE3" s="1224"/>
    </row>
    <row r="4" spans="1:65" ht="15.75" customHeight="1" thickBot="1">
      <c r="A4" s="980"/>
      <c r="B4" s="982" t="s">
        <v>76</v>
      </c>
      <c r="C4" s="982"/>
      <c r="D4" s="982"/>
      <c r="E4" s="982"/>
      <c r="F4" s="982"/>
      <c r="G4" s="974"/>
      <c r="H4" s="974"/>
      <c r="I4" s="974"/>
      <c r="J4" s="974"/>
      <c r="K4" s="974"/>
      <c r="L4" s="2500" t="str">
        <f>IF(Application!H18="","",Application!H18)</f>
        <v xml:space="preserve">Rancho Niguel </v>
      </c>
      <c r="M4" s="2501"/>
      <c r="N4" s="2501"/>
      <c r="O4" s="2501"/>
      <c r="P4" s="2501"/>
      <c r="Q4" s="2501"/>
      <c r="R4" s="2501"/>
      <c r="S4" s="2501"/>
      <c r="T4" s="2501"/>
      <c r="U4" s="2501"/>
      <c r="V4" s="2501"/>
      <c r="W4" s="2501"/>
      <c r="X4" s="2501"/>
      <c r="Y4" s="2501"/>
      <c r="Z4" s="2501"/>
      <c r="AA4" s="2501"/>
      <c r="AB4" s="2501"/>
      <c r="AC4" s="2502"/>
      <c r="AD4" s="974"/>
      <c r="AE4" s="974"/>
      <c r="AF4" s="2147" t="s">
        <v>2475</v>
      </c>
      <c r="AG4" s="2147"/>
      <c r="AH4" s="2147"/>
      <c r="AI4" s="2147"/>
      <c r="AJ4" s="2147"/>
      <c r="AK4" s="2147"/>
      <c r="AL4" s="2147"/>
      <c r="AM4" s="2147"/>
      <c r="AN4" s="2147"/>
      <c r="AO4" s="2147"/>
      <c r="AP4" s="2148"/>
      <c r="AQ4" s="2149"/>
      <c r="AR4" s="2149"/>
      <c r="AS4" s="2149"/>
      <c r="AT4" s="2149"/>
      <c r="AU4" s="2149"/>
      <c r="AV4" s="974"/>
      <c r="AW4" s="974"/>
      <c r="AX4" s="974"/>
      <c r="AY4" s="974"/>
      <c r="AZ4" s="974"/>
      <c r="BA4" s="974"/>
      <c r="BB4" s="974"/>
      <c r="BC4" s="974"/>
      <c r="BD4" s="974"/>
      <c r="BE4" s="1224"/>
    </row>
    <row r="5" spans="1:65" ht="15.75" customHeight="1" thickBot="1">
      <c r="A5" s="980"/>
      <c r="B5" s="974"/>
      <c r="C5" s="974"/>
      <c r="D5" s="974"/>
      <c r="E5" s="974"/>
      <c r="F5" s="974"/>
      <c r="G5" s="974"/>
      <c r="H5" s="974"/>
      <c r="I5" s="974"/>
      <c r="J5" s="974"/>
      <c r="K5" s="974"/>
      <c r="L5" s="974"/>
      <c r="M5" s="974"/>
      <c r="N5" s="974"/>
      <c r="O5" s="974"/>
      <c r="P5" s="974"/>
      <c r="Q5" s="974"/>
      <c r="R5" s="974"/>
      <c r="S5" s="974"/>
      <c r="T5" s="974"/>
      <c r="U5" s="974"/>
      <c r="V5" s="974"/>
      <c r="W5" s="974"/>
      <c r="X5" s="974"/>
      <c r="Y5" s="974"/>
      <c r="Z5" s="974"/>
      <c r="AA5" s="974"/>
      <c r="AB5" s="974"/>
      <c r="AC5" s="974"/>
      <c r="AD5" s="974"/>
      <c r="AE5" s="974"/>
      <c r="AF5" s="2147" t="s">
        <v>2476</v>
      </c>
      <c r="AG5" s="2147"/>
      <c r="AH5" s="2147"/>
      <c r="AI5" s="2147"/>
      <c r="AJ5" s="2147"/>
      <c r="AK5" s="2147"/>
      <c r="AL5" s="2147"/>
      <c r="AM5" s="2147"/>
      <c r="AN5" s="2147"/>
      <c r="AO5" s="2147"/>
      <c r="AP5" s="2148"/>
      <c r="AQ5" s="2149"/>
      <c r="AR5" s="2149"/>
      <c r="AS5" s="2149"/>
      <c r="AT5" s="2149"/>
      <c r="AU5" s="2149"/>
      <c r="AV5" s="974"/>
      <c r="AW5" s="974"/>
      <c r="AX5" s="974"/>
      <c r="AY5" s="974"/>
      <c r="AZ5" s="974"/>
      <c r="BA5" s="974"/>
      <c r="BB5" s="974"/>
      <c r="BC5" s="974"/>
      <c r="BD5" s="974"/>
      <c r="BE5" s="1224"/>
    </row>
    <row r="6" spans="1:65" ht="15.75" customHeight="1" thickBot="1">
      <c r="A6" s="980"/>
      <c r="B6" s="982" t="s">
        <v>2477</v>
      </c>
      <c r="C6" s="974"/>
      <c r="D6" s="974"/>
      <c r="E6" s="974"/>
      <c r="F6" s="974"/>
      <c r="G6" s="974"/>
      <c r="H6" s="974"/>
      <c r="I6" s="974"/>
      <c r="J6" s="974"/>
      <c r="K6" s="974"/>
      <c r="L6" s="2500" t="str">
        <f>IF(Application!H16="","",Application!H16)</f>
        <v>Rancho Niguel Community Partners, LP</v>
      </c>
      <c r="M6" s="2501"/>
      <c r="N6" s="2501"/>
      <c r="O6" s="2501"/>
      <c r="P6" s="2501"/>
      <c r="Q6" s="2501"/>
      <c r="R6" s="2501"/>
      <c r="S6" s="2501"/>
      <c r="T6" s="2501"/>
      <c r="U6" s="2501"/>
      <c r="V6" s="2501"/>
      <c r="W6" s="2501"/>
      <c r="X6" s="2501"/>
      <c r="Y6" s="2501"/>
      <c r="Z6" s="2501"/>
      <c r="AA6" s="2501"/>
      <c r="AB6" s="2501"/>
      <c r="AC6" s="2502"/>
      <c r="AD6" s="974"/>
      <c r="AE6" s="974"/>
      <c r="AF6" s="2503" t="s">
        <v>2478</v>
      </c>
      <c r="AG6" s="2503"/>
      <c r="AH6" s="2503"/>
      <c r="AI6" s="2503"/>
      <c r="AJ6" s="2503"/>
      <c r="AK6" s="2503"/>
      <c r="AL6" s="2503"/>
      <c r="AM6" s="2503"/>
      <c r="AN6" s="2503"/>
      <c r="AO6" s="2503"/>
      <c r="AP6" s="2493">
        <v>0</v>
      </c>
      <c r="AQ6" s="2493"/>
      <c r="AR6" s="2493"/>
      <c r="AS6" s="2493"/>
      <c r="AT6" s="2493"/>
      <c r="AU6" s="2493"/>
      <c r="AV6" s="974"/>
      <c r="AW6" s="974"/>
      <c r="AX6" s="974"/>
      <c r="AY6" s="974"/>
      <c r="AZ6" s="974"/>
      <c r="BA6" s="974"/>
      <c r="BB6" s="974"/>
      <c r="BC6" s="974"/>
      <c r="BD6" s="974"/>
      <c r="BE6" s="1224"/>
    </row>
    <row r="7" spans="1:65" ht="15" thickBot="1">
      <c r="A7" s="980"/>
      <c r="B7" s="974"/>
      <c r="C7" s="974"/>
      <c r="D7" s="974"/>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2503" t="s">
        <v>2479</v>
      </c>
      <c r="AG7" s="2503"/>
      <c r="AH7" s="2503"/>
      <c r="AI7" s="2503"/>
      <c r="AJ7" s="2503"/>
      <c r="AK7" s="2503"/>
      <c r="AL7" s="2503"/>
      <c r="AM7" s="2503"/>
      <c r="AN7" s="2503"/>
      <c r="AO7" s="2503"/>
      <c r="AP7" s="2493">
        <v>0</v>
      </c>
      <c r="AQ7" s="2493"/>
      <c r="AR7" s="2493"/>
      <c r="AS7" s="2493"/>
      <c r="AT7" s="2493"/>
      <c r="AU7" s="2493"/>
      <c r="AV7" s="974"/>
      <c r="AW7" s="974"/>
      <c r="AX7" s="974"/>
      <c r="AY7" s="974"/>
      <c r="AZ7" s="974"/>
      <c r="BA7" s="974"/>
      <c r="BB7" s="974"/>
      <c r="BC7" s="974"/>
      <c r="BD7" s="974"/>
      <c r="BE7" s="1224"/>
    </row>
    <row r="8" spans="1:65" ht="15" thickBot="1">
      <c r="A8" s="980"/>
      <c r="B8" s="982" t="s">
        <v>2480</v>
      </c>
      <c r="C8" s="974"/>
      <c r="D8" s="974"/>
      <c r="E8" s="974"/>
      <c r="F8" s="974"/>
      <c r="G8" s="974"/>
      <c r="H8" s="974"/>
      <c r="I8" s="974"/>
      <c r="J8" s="974"/>
      <c r="K8" s="974"/>
      <c r="L8" s="974"/>
      <c r="M8" s="974"/>
      <c r="N8" s="974"/>
      <c r="O8" s="974"/>
      <c r="P8" s="974"/>
      <c r="Q8" s="974"/>
      <c r="R8" s="974"/>
      <c r="S8" s="974"/>
      <c r="T8" s="974"/>
      <c r="U8" s="974"/>
      <c r="V8" s="974"/>
      <c r="W8" s="974"/>
      <c r="X8" s="974"/>
      <c r="Y8" s="974"/>
      <c r="Z8" s="974"/>
      <c r="AA8" s="974"/>
      <c r="AB8" s="2504" t="str">
        <f>Application!T197</f>
        <v>No</v>
      </c>
      <c r="AC8" s="2505"/>
      <c r="AD8" s="2506"/>
      <c r="AE8" s="974"/>
      <c r="AF8" s="2503" t="s">
        <v>2481</v>
      </c>
      <c r="AG8" s="2503"/>
      <c r="AH8" s="2503"/>
      <c r="AI8" s="2503"/>
      <c r="AJ8" s="2503"/>
      <c r="AK8" s="2503"/>
      <c r="AL8" s="2503"/>
      <c r="AM8" s="2503"/>
      <c r="AN8" s="2503"/>
      <c r="AO8" s="2503"/>
      <c r="AP8" s="2493" t="s">
        <v>1243</v>
      </c>
      <c r="AQ8" s="2493"/>
      <c r="AR8" s="2493"/>
      <c r="AS8" s="2493"/>
      <c r="AT8" s="2493"/>
      <c r="AU8" s="2493"/>
      <c r="AV8" s="974"/>
      <c r="AW8" s="974"/>
      <c r="AX8" s="974"/>
      <c r="AY8" s="974"/>
      <c r="AZ8" s="974"/>
      <c r="BA8" s="974"/>
      <c r="BB8" s="974"/>
      <c r="BC8" s="974"/>
      <c r="BD8" s="974"/>
      <c r="BE8" s="1224"/>
      <c r="BM8" s="965" t="s">
        <v>2409</v>
      </c>
    </row>
    <row r="9" spans="1:65" ht="14.45">
      <c r="A9" s="974"/>
      <c r="B9" s="974"/>
      <c r="C9" s="974"/>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2147" t="s">
        <v>2482</v>
      </c>
      <c r="AG9" s="2147"/>
      <c r="AH9" s="2147"/>
      <c r="AI9" s="2147"/>
      <c r="AJ9" s="2147"/>
      <c r="AK9" s="2147"/>
      <c r="AL9" s="2147"/>
      <c r="AM9" s="2147"/>
      <c r="AN9" s="2147"/>
      <c r="AO9" s="2147"/>
      <c r="AP9" s="2148"/>
      <c r="AQ9" s="2149"/>
      <c r="AR9" s="2149"/>
      <c r="AS9" s="2149"/>
      <c r="AT9" s="2149"/>
      <c r="AU9" s="2149"/>
      <c r="AV9" s="974"/>
      <c r="AW9" s="974"/>
      <c r="AX9" s="974"/>
      <c r="AY9" s="974"/>
      <c r="AZ9" s="974"/>
      <c r="BA9" s="974"/>
      <c r="BB9" s="974"/>
      <c r="BC9" s="974"/>
      <c r="BD9" s="974"/>
      <c r="BE9" s="1224"/>
      <c r="BM9" s="965" t="s">
        <v>2483</v>
      </c>
    </row>
    <row r="10" spans="1:65" ht="14.45">
      <c r="A10" s="980"/>
      <c r="B10" s="982" t="s">
        <v>2484</v>
      </c>
      <c r="C10" s="982"/>
      <c r="D10" s="982"/>
      <c r="E10" s="982"/>
      <c r="F10" s="982"/>
      <c r="G10" s="982"/>
      <c r="H10" s="982"/>
      <c r="I10" s="982"/>
      <c r="J10" s="982"/>
      <c r="K10" s="982"/>
      <c r="L10" s="982"/>
      <c r="M10" s="974"/>
      <c r="N10" s="2475">
        <f>Application!AO627</f>
        <v>16594491</v>
      </c>
      <c r="O10" s="2475"/>
      <c r="P10" s="2475"/>
      <c r="Q10" s="2475"/>
      <c r="R10" s="2475"/>
      <c r="S10" s="2475"/>
      <c r="T10" s="2475"/>
      <c r="U10" s="974"/>
      <c r="V10" s="974"/>
      <c r="W10" s="974"/>
      <c r="X10" s="1020"/>
      <c r="Y10" s="1020"/>
      <c r="Z10" s="1020"/>
      <c r="AA10" s="1020"/>
      <c r="AB10" s="1020"/>
      <c r="AC10" s="1020"/>
      <c r="AD10" s="1020"/>
      <c r="AE10" s="1020"/>
      <c r="AF10" s="2147" t="s">
        <v>2485</v>
      </c>
      <c r="AG10" s="2147"/>
      <c r="AH10" s="2147"/>
      <c r="AI10" s="2147"/>
      <c r="AJ10" s="2147"/>
      <c r="AK10" s="2147"/>
      <c r="AL10" s="2147"/>
      <c r="AM10" s="2147"/>
      <c r="AN10" s="2147"/>
      <c r="AO10" s="2147"/>
      <c r="AP10" s="2148"/>
      <c r="AQ10" s="2149"/>
      <c r="AR10" s="2149"/>
      <c r="AS10" s="2149"/>
      <c r="AT10" s="2149"/>
      <c r="AU10" s="2149"/>
      <c r="AV10" s="1020"/>
      <c r="AW10" s="1020"/>
      <c r="AX10" s="974"/>
      <c r="AY10" s="974"/>
      <c r="AZ10" s="974"/>
      <c r="BA10" s="974"/>
      <c r="BB10" s="974"/>
      <c r="BC10" s="974"/>
      <c r="BD10" s="974"/>
      <c r="BE10" s="1224"/>
      <c r="BM10" s="965" t="s">
        <v>2486</v>
      </c>
    </row>
    <row r="11" spans="1:65" ht="14.45">
      <c r="A11" s="980"/>
      <c r="B11" s="982" t="s">
        <v>2487</v>
      </c>
      <c r="C11" s="982"/>
      <c r="D11" s="982"/>
      <c r="E11" s="982"/>
      <c r="F11" s="982"/>
      <c r="G11" s="982"/>
      <c r="H11" s="982"/>
      <c r="I11" s="982"/>
      <c r="J11" s="982"/>
      <c r="K11" s="982"/>
      <c r="L11" s="982"/>
      <c r="M11" s="974"/>
      <c r="N11" s="2475">
        <f>Application!AA933</f>
        <v>0</v>
      </c>
      <c r="O11" s="2475"/>
      <c r="P11" s="2475"/>
      <c r="Q11" s="2475"/>
      <c r="R11" s="2475"/>
      <c r="S11" s="2475"/>
      <c r="T11" s="2475"/>
      <c r="U11" s="974"/>
      <c r="V11" s="974"/>
      <c r="W11" s="974"/>
      <c r="X11" s="1020"/>
      <c r="Y11" s="1020"/>
      <c r="Z11" s="1020"/>
      <c r="AA11" s="1020"/>
      <c r="AB11" s="1020"/>
      <c r="AC11" s="1020"/>
      <c r="AD11" s="1020"/>
      <c r="AE11" s="1020"/>
      <c r="AF11" s="2147" t="s">
        <v>2488</v>
      </c>
      <c r="AG11" s="2147"/>
      <c r="AH11" s="2147"/>
      <c r="AI11" s="2147"/>
      <c r="AJ11" s="2147"/>
      <c r="AK11" s="2147"/>
      <c r="AL11" s="2147"/>
      <c r="AM11" s="2147"/>
      <c r="AN11" s="2147"/>
      <c r="AO11" s="2147"/>
      <c r="AP11" s="2148"/>
      <c r="AQ11" s="2149"/>
      <c r="AR11" s="2149"/>
      <c r="AS11" s="2149"/>
      <c r="AT11" s="2149"/>
      <c r="AU11" s="2149"/>
      <c r="AV11" s="1020"/>
      <c r="AW11" s="1020"/>
      <c r="AX11" s="974"/>
      <c r="AY11" s="974"/>
      <c r="AZ11" s="974"/>
      <c r="BA11" s="974"/>
      <c r="BB11" s="974"/>
      <c r="BC11" s="974"/>
      <c r="BD11" s="974"/>
      <c r="BE11" s="1224"/>
      <c r="BM11" s="965" t="s">
        <v>1243</v>
      </c>
    </row>
    <row r="12" spans="1:65" ht="15" thickBot="1">
      <c r="A12" s="974"/>
      <c r="B12" s="974"/>
      <c r="C12" s="974"/>
      <c r="D12" s="974"/>
      <c r="E12" s="974"/>
      <c r="F12" s="974"/>
      <c r="G12" s="974"/>
      <c r="H12" s="974"/>
      <c r="I12" s="974"/>
      <c r="J12" s="974"/>
      <c r="K12" s="974"/>
      <c r="L12" s="974"/>
      <c r="M12" s="974"/>
      <c r="N12" s="974"/>
      <c r="O12" s="974"/>
      <c r="P12" s="974"/>
      <c r="Q12" s="974"/>
      <c r="R12" s="974"/>
      <c r="S12" s="974"/>
      <c r="T12" s="974"/>
      <c r="U12" s="974"/>
      <c r="V12" s="974"/>
      <c r="W12" s="974"/>
      <c r="X12" s="1020"/>
      <c r="Y12" s="1020"/>
      <c r="Z12" s="1020"/>
      <c r="AA12" s="1020"/>
      <c r="AB12" s="1020"/>
      <c r="AC12" s="1020"/>
      <c r="AD12" s="1020"/>
      <c r="AE12" s="1020"/>
      <c r="AF12" s="1020"/>
      <c r="AG12" s="1020"/>
      <c r="AH12" s="1020"/>
      <c r="AI12" s="1020"/>
      <c r="AJ12" s="1020"/>
      <c r="AK12" s="1020"/>
      <c r="AL12" s="1020"/>
      <c r="AM12" s="1020"/>
      <c r="AN12" s="1020"/>
      <c r="AO12" s="1020"/>
      <c r="AP12" s="1020"/>
      <c r="AQ12" s="1020"/>
      <c r="AR12" s="1020"/>
      <c r="AS12" s="1020"/>
      <c r="AT12" s="1020"/>
      <c r="AU12" s="1020"/>
      <c r="AV12" s="974"/>
      <c r="AW12" s="974"/>
      <c r="AX12" s="974"/>
      <c r="AY12" s="974"/>
      <c r="AZ12" s="974"/>
      <c r="BA12" s="974"/>
      <c r="BB12" s="974"/>
      <c r="BC12" s="974"/>
      <c r="BD12" s="974"/>
      <c r="BE12" s="970"/>
      <c r="BM12" s="965" t="s">
        <v>2489</v>
      </c>
    </row>
    <row r="13" spans="1:65" ht="15" thickBot="1">
      <c r="A13" s="974"/>
      <c r="B13" s="2482" t="s">
        <v>2490</v>
      </c>
      <c r="C13" s="2483"/>
      <c r="D13" s="2483"/>
      <c r="E13" s="2483"/>
      <c r="F13" s="2483"/>
      <c r="G13" s="2483"/>
      <c r="H13" s="2483"/>
      <c r="I13" s="2483"/>
      <c r="J13" s="2483"/>
      <c r="K13" s="2483"/>
      <c r="L13" s="2483"/>
      <c r="M13" s="2483"/>
      <c r="N13" s="2483"/>
      <c r="O13" s="2483"/>
      <c r="P13" s="2484"/>
      <c r="Q13" s="2485" t="s">
        <v>837</v>
      </c>
      <c r="R13" s="2486"/>
      <c r="S13" s="2486"/>
      <c r="T13" s="2487"/>
      <c r="U13" s="1020"/>
      <c r="V13" s="974"/>
      <c r="W13" s="974"/>
      <c r="X13" s="974"/>
      <c r="Y13" s="974"/>
      <c r="Z13" s="974"/>
      <c r="AA13" s="2476" t="s">
        <v>2491</v>
      </c>
      <c r="AB13" s="2476"/>
      <c r="AC13" s="2476"/>
      <c r="AD13" s="2476"/>
      <c r="AE13" s="2476"/>
      <c r="AF13" s="2476"/>
      <c r="AG13" s="2476"/>
      <c r="AH13" s="2476"/>
      <c r="AI13" s="2476"/>
      <c r="AJ13" s="2476"/>
      <c r="AK13" s="2476"/>
      <c r="AL13" s="2476"/>
      <c r="AM13" s="2476"/>
      <c r="AN13" s="2476"/>
      <c r="AO13" s="2477">
        <f>Application!W473</f>
        <v>0</v>
      </c>
      <c r="AP13" s="2478"/>
      <c r="AQ13" s="2478"/>
      <c r="AR13" s="2478"/>
      <c r="AS13" s="2478"/>
      <c r="AT13" s="1020"/>
      <c r="AU13" s="1020"/>
      <c r="AV13" s="1020"/>
      <c r="AW13" s="1020"/>
      <c r="AX13" s="1020"/>
      <c r="AY13" s="1020"/>
      <c r="AZ13" s="1020"/>
      <c r="BA13" s="1020"/>
      <c r="BB13" s="1020"/>
      <c r="BC13" s="1020"/>
      <c r="BD13" s="1020"/>
      <c r="BE13" s="970"/>
      <c r="BM13" s="965" t="s">
        <v>2492</v>
      </c>
    </row>
    <row r="14" spans="1:65" ht="15" thickBot="1">
      <c r="A14" s="974"/>
      <c r="B14" s="974"/>
      <c r="C14" s="974"/>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2479" t="s">
        <v>2493</v>
      </c>
      <c r="AB14" s="2479"/>
      <c r="AC14" s="2479"/>
      <c r="AD14" s="2479"/>
      <c r="AE14" s="2479"/>
      <c r="AF14" s="2479"/>
      <c r="AG14" s="2479"/>
      <c r="AH14" s="2479"/>
      <c r="AI14" s="2479"/>
      <c r="AJ14" s="2479"/>
      <c r="AK14" s="2479"/>
      <c r="AL14" s="2479"/>
      <c r="AM14" s="2479"/>
      <c r="AN14" s="2479"/>
      <c r="AO14" s="2480"/>
      <c r="AP14" s="2481"/>
      <c r="AQ14" s="2481"/>
      <c r="AR14" s="2481"/>
      <c r="AS14" s="2481"/>
      <c r="AT14" s="1020"/>
      <c r="AU14" s="1020"/>
      <c r="AV14" s="1020"/>
      <c r="AW14" s="1020"/>
      <c r="AX14" s="1020"/>
      <c r="AY14" s="1020"/>
      <c r="AZ14" s="1020"/>
      <c r="BA14" s="1020"/>
      <c r="BB14" s="1020"/>
      <c r="BC14" s="1020"/>
      <c r="BD14" s="1020"/>
      <c r="BE14" s="970"/>
    </row>
    <row r="15" spans="1:65" ht="15" thickBot="1">
      <c r="A15" s="974"/>
      <c r="B15" s="2488" t="s">
        <v>2494</v>
      </c>
      <c r="C15" s="2489"/>
      <c r="D15" s="2489"/>
      <c r="E15" s="2489"/>
      <c r="F15" s="2489"/>
      <c r="G15" s="2489"/>
      <c r="H15" s="2489"/>
      <c r="I15" s="2489"/>
      <c r="J15" s="2489"/>
      <c r="K15" s="2489"/>
      <c r="L15" s="2489"/>
      <c r="M15" s="2489"/>
      <c r="N15" s="2489"/>
      <c r="O15" s="2489"/>
      <c r="P15" s="2489"/>
      <c r="Q15" s="2489"/>
      <c r="R15" s="2490"/>
      <c r="S15" s="2491" t="str">
        <f>IF(Application!AB214="","",Application!AB214)</f>
        <v/>
      </c>
      <c r="T15" s="2491"/>
      <c r="U15" s="2491"/>
      <c r="V15" s="2491"/>
      <c r="W15" s="2492"/>
      <c r="X15" s="1020"/>
      <c r="Y15" s="974"/>
      <c r="Z15" s="974"/>
      <c r="AA15" s="2476" t="s">
        <v>2495</v>
      </c>
      <c r="AB15" s="2476"/>
      <c r="AC15" s="2476"/>
      <c r="AD15" s="2476"/>
      <c r="AE15" s="2476"/>
      <c r="AF15" s="2476"/>
      <c r="AG15" s="2476"/>
      <c r="AH15" s="2476"/>
      <c r="AI15" s="2476"/>
      <c r="AJ15" s="2476"/>
      <c r="AK15" s="2476"/>
      <c r="AL15" s="2476"/>
      <c r="AM15" s="2476"/>
      <c r="AN15" s="2476"/>
      <c r="AO15" s="2480"/>
      <c r="AP15" s="2481"/>
      <c r="AQ15" s="2481"/>
      <c r="AR15" s="2481"/>
      <c r="AS15" s="2481"/>
      <c r="AT15" s="1020"/>
      <c r="AU15" s="1020"/>
      <c r="AV15" s="1020"/>
      <c r="AW15" s="1020"/>
      <c r="AX15" s="1020"/>
      <c r="AY15" s="1020"/>
      <c r="AZ15" s="1020"/>
      <c r="BA15" s="1020"/>
      <c r="BB15" s="1020"/>
      <c r="BC15" s="1020"/>
      <c r="BD15" s="1020"/>
      <c r="BE15" s="970"/>
    </row>
    <row r="16" spans="1:65" ht="15" thickBot="1">
      <c r="A16" s="980"/>
      <c r="B16" s="974"/>
      <c r="C16" s="974"/>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c r="AL16" s="974"/>
      <c r="AM16" s="974"/>
      <c r="AN16" s="974"/>
      <c r="AO16" s="974"/>
      <c r="AP16" s="974"/>
      <c r="AQ16" s="974"/>
      <c r="AR16" s="974"/>
      <c r="AS16" s="974"/>
      <c r="AT16" s="974"/>
      <c r="AU16" s="974"/>
      <c r="AV16" s="974"/>
      <c r="AW16" s="974"/>
      <c r="AX16" s="974"/>
      <c r="AY16" s="974"/>
      <c r="AZ16" s="974"/>
      <c r="BA16" s="974"/>
      <c r="BB16" s="974"/>
      <c r="BC16" s="974"/>
      <c r="BD16" s="974"/>
      <c r="BE16" s="970"/>
    </row>
    <row r="17" spans="1:58" ht="14.45">
      <c r="A17" s="974"/>
      <c r="B17" s="2356" t="s">
        <v>2496</v>
      </c>
      <c r="C17" s="2357"/>
      <c r="D17" s="2357"/>
      <c r="E17" s="2357"/>
      <c r="F17" s="2357"/>
      <c r="G17" s="2357"/>
      <c r="H17" s="2357"/>
      <c r="I17" s="2357"/>
      <c r="J17" s="2357"/>
      <c r="K17" s="2357"/>
      <c r="L17" s="2357"/>
      <c r="M17" s="2357"/>
      <c r="N17" s="2357"/>
      <c r="O17" s="2357"/>
      <c r="P17" s="2357"/>
      <c r="Q17" s="2357"/>
      <c r="R17" s="2357"/>
      <c r="S17" s="2357"/>
      <c r="T17" s="2357"/>
      <c r="U17" s="2357"/>
      <c r="V17" s="2357"/>
      <c r="W17" s="2357"/>
      <c r="X17" s="2357"/>
      <c r="Y17" s="2357"/>
      <c r="Z17" s="2357"/>
      <c r="AA17" s="2357"/>
      <c r="AB17" s="2357"/>
      <c r="AC17" s="2357"/>
      <c r="AD17" s="2357"/>
      <c r="AE17" s="2357"/>
      <c r="AF17" s="2357"/>
      <c r="AG17" s="2357"/>
      <c r="AH17" s="2357"/>
      <c r="AI17" s="2357"/>
      <c r="AJ17" s="2357"/>
      <c r="AK17" s="2357"/>
      <c r="AL17" s="2357"/>
      <c r="AM17" s="2357"/>
      <c r="AN17" s="2357"/>
      <c r="AO17" s="2357"/>
      <c r="AP17" s="2357"/>
      <c r="AQ17" s="2357"/>
      <c r="AR17" s="2357"/>
      <c r="AS17" s="2357"/>
      <c r="AT17" s="2357"/>
      <c r="AU17" s="2357"/>
      <c r="AV17" s="2357"/>
      <c r="AW17" s="2357"/>
      <c r="AX17" s="2357"/>
      <c r="AY17" s="2358"/>
      <c r="AZ17" s="974"/>
      <c r="BA17" s="974"/>
      <c r="BB17" s="974"/>
      <c r="BC17" s="974"/>
      <c r="BD17" s="974"/>
      <c r="BE17" s="970"/>
      <c r="BF17" s="966"/>
    </row>
    <row r="18" spans="1:58" ht="15.75" customHeight="1">
      <c r="A18" s="974"/>
      <c r="B18" s="2468" t="s">
        <v>2497</v>
      </c>
      <c r="C18" s="2469"/>
      <c r="D18" s="2469"/>
      <c r="E18" s="2469"/>
      <c r="F18" s="2469"/>
      <c r="G18" s="2469"/>
      <c r="H18" s="2469"/>
      <c r="I18" s="2470"/>
      <c r="J18" s="2471" t="s">
        <v>2427</v>
      </c>
      <c r="K18" s="2472"/>
      <c r="L18" s="2472"/>
      <c r="M18" s="2472"/>
      <c r="N18" s="2472"/>
      <c r="O18" s="2473"/>
      <c r="P18" s="2471" t="s">
        <v>1381</v>
      </c>
      <c r="Q18" s="2472"/>
      <c r="R18" s="2472"/>
      <c r="S18" s="2472"/>
      <c r="T18" s="2472"/>
      <c r="U18" s="2473"/>
      <c r="V18" s="2471" t="s">
        <v>1382</v>
      </c>
      <c r="W18" s="2472"/>
      <c r="X18" s="2472"/>
      <c r="Y18" s="2472"/>
      <c r="Z18" s="2472"/>
      <c r="AA18" s="2473"/>
      <c r="AB18" s="2471" t="s">
        <v>1383</v>
      </c>
      <c r="AC18" s="2472"/>
      <c r="AD18" s="2472"/>
      <c r="AE18" s="2472"/>
      <c r="AF18" s="2472"/>
      <c r="AG18" s="2473"/>
      <c r="AH18" s="2471" t="s">
        <v>1384</v>
      </c>
      <c r="AI18" s="2472"/>
      <c r="AJ18" s="2472"/>
      <c r="AK18" s="2472"/>
      <c r="AL18" s="2472"/>
      <c r="AM18" s="2473"/>
      <c r="AN18" s="2471" t="s">
        <v>1385</v>
      </c>
      <c r="AO18" s="2472"/>
      <c r="AP18" s="2472"/>
      <c r="AQ18" s="2472"/>
      <c r="AR18" s="2472"/>
      <c r="AS18" s="2473"/>
      <c r="AT18" s="2471" t="s">
        <v>2498</v>
      </c>
      <c r="AU18" s="2472"/>
      <c r="AV18" s="2472"/>
      <c r="AW18" s="2472"/>
      <c r="AX18" s="2472"/>
      <c r="AY18" s="2474"/>
      <c r="AZ18" s="974"/>
      <c r="BA18" s="974"/>
      <c r="BB18" s="974"/>
      <c r="BC18" s="974"/>
      <c r="BD18" s="974"/>
      <c r="BE18" s="970"/>
    </row>
    <row r="19" spans="1:58" ht="14.45">
      <c r="A19" s="974"/>
      <c r="B19" s="2445">
        <v>0.3</v>
      </c>
      <c r="C19" s="2446"/>
      <c r="D19" s="2446"/>
      <c r="E19" s="2446"/>
      <c r="F19" s="2446"/>
      <c r="G19" s="2446"/>
      <c r="H19" s="2446"/>
      <c r="I19" s="2447"/>
      <c r="J19" s="2448">
        <f t="shared" ref="J19:J28" si="0">SUM(P19:AS19)</f>
        <v>0</v>
      </c>
      <c r="K19" s="2449"/>
      <c r="L19" s="2449"/>
      <c r="M19" s="2449"/>
      <c r="N19" s="2449"/>
      <c r="O19" s="2450"/>
      <c r="P19" s="2448" cm="1">
        <f t="array" ref="P19">SUMPRODUCT((Application!$B$718:$B$752 = 'CalHFA Addendum'!P$18)*(Application!$AC$718:$AC$752 = 'CalHFA Addendum'!$B19),Application!$G$718:$G$752)</f>
        <v>0</v>
      </c>
      <c r="Q19" s="2449"/>
      <c r="R19" s="2449"/>
      <c r="S19" s="2449"/>
      <c r="T19" s="2449"/>
      <c r="U19" s="2450"/>
      <c r="V19" s="2448" cm="1">
        <f t="array" ref="V19">SUMPRODUCT((Application!$B$714:$B$738 = 'CalHFA Addendum'!V$18)*(Application!$AC$714:$AC$738 = 'CalHFA Addendum'!$B19),Application!$G$714:$G$738)</f>
        <v>0</v>
      </c>
      <c r="W19" s="2449"/>
      <c r="X19" s="2449"/>
      <c r="Y19" s="2449"/>
      <c r="Z19" s="2449"/>
      <c r="AA19" s="2450"/>
      <c r="AB19" s="2448" cm="1">
        <f t="array" ref="AB19">SUMPRODUCT((Application!$B$714:$B$738 = 'CalHFA Addendum'!AB$18)*(Application!$AC$714:$AC$738 = 'CalHFA Addendum'!$B19),Application!$G$714:$G$738)</f>
        <v>0</v>
      </c>
      <c r="AC19" s="2449"/>
      <c r="AD19" s="2449"/>
      <c r="AE19" s="2449"/>
      <c r="AF19" s="2449"/>
      <c r="AG19" s="2450"/>
      <c r="AH19" s="2448" cm="1">
        <f t="array" ref="AH19">SUMPRODUCT((Application!$B$714:$B$738 = 'CalHFA Addendum'!AH$18)*(Application!$AC$714:$AC$738 = 'CalHFA Addendum'!$B19),Application!$G$714:$G$738)</f>
        <v>0</v>
      </c>
      <c r="AI19" s="2449"/>
      <c r="AJ19" s="2449"/>
      <c r="AK19" s="2449"/>
      <c r="AL19" s="2449"/>
      <c r="AM19" s="2450"/>
      <c r="AN19" s="2448" cm="1">
        <f t="array" ref="AN19">SUMPRODUCT((Application!$B$714:$B$738 = 'CalHFA Addendum'!AN$18)*(Application!$AC$714:$AC$738 = 'CalHFA Addendum'!$B19),Application!$G$714:$G$738)</f>
        <v>0</v>
      </c>
      <c r="AO19" s="2449"/>
      <c r="AP19" s="2449"/>
      <c r="AQ19" s="2449"/>
      <c r="AR19" s="2449"/>
      <c r="AS19" s="2450"/>
      <c r="AT19" s="2451">
        <f t="shared" ref="AT19:AT29" si="1">J19/$J$29</f>
        <v>0</v>
      </c>
      <c r="AU19" s="2452"/>
      <c r="AV19" s="2452"/>
      <c r="AW19" s="2452"/>
      <c r="AX19" s="2452"/>
      <c r="AY19" s="2453"/>
      <c r="AZ19" s="984"/>
      <c r="BA19" s="974"/>
      <c r="BB19" s="974"/>
      <c r="BC19" s="974"/>
      <c r="BD19" s="974"/>
      <c r="BE19" s="970"/>
    </row>
    <row r="20" spans="1:58" ht="15" customHeight="1">
      <c r="A20" s="974"/>
      <c r="B20" s="2445">
        <v>0.4</v>
      </c>
      <c r="C20" s="2446"/>
      <c r="D20" s="2446"/>
      <c r="E20" s="2446"/>
      <c r="F20" s="2446"/>
      <c r="G20" s="2446"/>
      <c r="H20" s="2446"/>
      <c r="I20" s="2447"/>
      <c r="J20" s="2448">
        <f t="shared" si="0"/>
        <v>0</v>
      </c>
      <c r="K20" s="2449"/>
      <c r="L20" s="2449"/>
      <c r="M20" s="2449"/>
      <c r="N20" s="2449"/>
      <c r="O20" s="2450"/>
      <c r="P20" s="2448" cm="1">
        <f t="array" ref="P20">SUMPRODUCT((Application!$B$718:$B$752 = 'CalHFA Addendum'!P$18)*(Application!$AC$718:$AC$752 = 'CalHFA Addendum'!$B20),Application!$G$718:$G$752)</f>
        <v>0</v>
      </c>
      <c r="Q20" s="2449"/>
      <c r="R20" s="2449"/>
      <c r="S20" s="2449"/>
      <c r="T20" s="2449"/>
      <c r="U20" s="2450"/>
      <c r="V20" s="2448" cm="1">
        <f t="array" ref="V20">SUMPRODUCT((Application!$B$714:$B$738 = 'CalHFA Addendum'!V$18)*(Application!$AC$714:$AC$738 = 'CalHFA Addendum'!$B20),Application!$G$714:$G$738)</f>
        <v>0</v>
      </c>
      <c r="W20" s="2449"/>
      <c r="X20" s="2449"/>
      <c r="Y20" s="2449"/>
      <c r="Z20" s="2449"/>
      <c r="AA20" s="2450"/>
      <c r="AB20" s="2448" cm="1">
        <f t="array" ref="AB20">SUMPRODUCT((Application!$B$714:$B$738 = 'CalHFA Addendum'!AB$18)*(Application!$AC$714:$AC$738 = 'CalHFA Addendum'!$B20),Application!$G$714:$G$738)</f>
        <v>0</v>
      </c>
      <c r="AC20" s="2449"/>
      <c r="AD20" s="2449"/>
      <c r="AE20" s="2449"/>
      <c r="AF20" s="2449"/>
      <c r="AG20" s="2450"/>
      <c r="AH20" s="2448" cm="1">
        <f t="array" ref="AH20">SUMPRODUCT((Application!$B$714:$B$738 = 'CalHFA Addendum'!AH$18)*(Application!$AC$714:$AC$738 = 'CalHFA Addendum'!$B20),Application!$G$714:$G$738)</f>
        <v>0</v>
      </c>
      <c r="AI20" s="2449"/>
      <c r="AJ20" s="2449"/>
      <c r="AK20" s="2449"/>
      <c r="AL20" s="2449"/>
      <c r="AM20" s="2450"/>
      <c r="AN20" s="2448" cm="1">
        <f t="array" ref="AN20">SUMPRODUCT((Application!$B$714:$B$738 = 'CalHFA Addendum'!AN$18)*(Application!$AC$714:$AC$738 = 'CalHFA Addendum'!$B20),Application!$G$714:$G$738)</f>
        <v>0</v>
      </c>
      <c r="AO20" s="2449"/>
      <c r="AP20" s="2449"/>
      <c r="AQ20" s="2449"/>
      <c r="AR20" s="2449"/>
      <c r="AS20" s="2450"/>
      <c r="AT20" s="2451">
        <f t="shared" si="1"/>
        <v>0</v>
      </c>
      <c r="AU20" s="2452"/>
      <c r="AV20" s="2452"/>
      <c r="AW20" s="2452"/>
      <c r="AX20" s="2452"/>
      <c r="AY20" s="2453"/>
      <c r="AZ20" s="974"/>
      <c r="BA20" s="974"/>
      <c r="BB20" s="974"/>
      <c r="BC20" s="974"/>
      <c r="BD20" s="974"/>
      <c r="BE20" s="970"/>
    </row>
    <row r="21" spans="1:58" ht="14.45">
      <c r="A21" s="974"/>
      <c r="B21" s="2445">
        <v>0.5</v>
      </c>
      <c r="C21" s="2446"/>
      <c r="D21" s="2446"/>
      <c r="E21" s="2446"/>
      <c r="F21" s="2446"/>
      <c r="G21" s="2446"/>
      <c r="H21" s="2446"/>
      <c r="I21" s="2447"/>
      <c r="J21" s="2448">
        <f t="shared" si="0"/>
        <v>50</v>
      </c>
      <c r="K21" s="2449"/>
      <c r="L21" s="2449"/>
      <c r="M21" s="2449"/>
      <c r="N21" s="2449"/>
      <c r="O21" s="2450"/>
      <c r="P21" s="2448" cm="1">
        <f t="array" ref="P21">SUMPRODUCT((Application!$B$714:$B$738 = 'CalHFA Addendum'!P$18)*(Application!$AC$714:$AC$738 = 'CalHFA Addendum'!$B21),Application!$G$714:$G$738)</f>
        <v>0</v>
      </c>
      <c r="Q21" s="2449"/>
      <c r="R21" s="2449"/>
      <c r="S21" s="2449"/>
      <c r="T21" s="2449"/>
      <c r="U21" s="2450"/>
      <c r="V21" s="2448" cm="1">
        <f t="array" ref="V21">SUMPRODUCT((Application!$B$714:$B$738 = 'CalHFA Addendum'!V$18)*(Application!$AC$714:$AC$738 = 'CalHFA Addendum'!$B21),Application!$G$714:$G$738)</f>
        <v>0</v>
      </c>
      <c r="W21" s="2449"/>
      <c r="X21" s="2449"/>
      <c r="Y21" s="2449"/>
      <c r="Z21" s="2449"/>
      <c r="AA21" s="2450"/>
      <c r="AB21" s="2448" cm="1">
        <f t="array" ref="AB21">SUMPRODUCT((Application!$B$714:$B$738 = 'CalHFA Addendum'!AB$18)*(Application!$AC$714:$AC$738 = 'CalHFA Addendum'!$B21),Application!$G$714:$G$738)</f>
        <v>40</v>
      </c>
      <c r="AC21" s="2449"/>
      <c r="AD21" s="2449"/>
      <c r="AE21" s="2449"/>
      <c r="AF21" s="2449"/>
      <c r="AG21" s="2450"/>
      <c r="AH21" s="2448" cm="1">
        <f t="array" ref="AH21">SUMPRODUCT((Application!$B$714:$B$738 = 'CalHFA Addendum'!AH$18)*(Application!$AC$714:$AC$738 = 'CalHFA Addendum'!$B21),Application!$G$714:$G$738)</f>
        <v>6</v>
      </c>
      <c r="AI21" s="2449"/>
      <c r="AJ21" s="2449"/>
      <c r="AK21" s="2449"/>
      <c r="AL21" s="2449"/>
      <c r="AM21" s="2450"/>
      <c r="AN21" s="2448" cm="1">
        <f t="array" ref="AN21">SUMPRODUCT((Application!$B$714:$B$738 = 'CalHFA Addendum'!AN$18)*(Application!$AC$714:$AC$738 = 'CalHFA Addendum'!$B21),Application!$G$714:$G$738)</f>
        <v>4</v>
      </c>
      <c r="AO21" s="2449"/>
      <c r="AP21" s="2449"/>
      <c r="AQ21" s="2449"/>
      <c r="AR21" s="2449"/>
      <c r="AS21" s="2450"/>
      <c r="AT21" s="2451">
        <f t="shared" si="1"/>
        <v>1</v>
      </c>
      <c r="AU21" s="2452"/>
      <c r="AV21" s="2452"/>
      <c r="AW21" s="2452"/>
      <c r="AX21" s="2452"/>
      <c r="AY21" s="2453"/>
      <c r="AZ21" s="974"/>
      <c r="BA21" s="974"/>
      <c r="BB21" s="974"/>
      <c r="BC21" s="974"/>
      <c r="BD21" s="974"/>
      <c r="BE21" s="970"/>
    </row>
    <row r="22" spans="1:58" ht="14.45">
      <c r="A22" s="974"/>
      <c r="B22" s="2445">
        <v>0.6</v>
      </c>
      <c r="C22" s="2446"/>
      <c r="D22" s="2446"/>
      <c r="E22" s="2446"/>
      <c r="F22" s="2446"/>
      <c r="G22" s="2446"/>
      <c r="H22" s="2446"/>
      <c r="I22" s="2447"/>
      <c r="J22" s="2448">
        <f t="shared" si="0"/>
        <v>0</v>
      </c>
      <c r="K22" s="2449"/>
      <c r="L22" s="2449"/>
      <c r="M22" s="2449"/>
      <c r="N22" s="2449"/>
      <c r="O22" s="2450"/>
      <c r="P22" s="2448" cm="1">
        <f t="array" ref="P22">SUMPRODUCT((Application!$B$714:$B$738 = 'CalHFA Addendum'!P$18)*(Application!$AC$714:$AC$738 = 'CalHFA Addendum'!$B22),Application!$G$714:$G$738)</f>
        <v>0</v>
      </c>
      <c r="Q22" s="2449"/>
      <c r="R22" s="2449"/>
      <c r="S22" s="2449"/>
      <c r="T22" s="2449"/>
      <c r="U22" s="2450"/>
      <c r="V22" s="2448" cm="1">
        <f t="array" ref="V22">SUMPRODUCT((Application!$B$714:$B$738 = 'CalHFA Addendum'!V$18)*(Application!$AC$714:$AC$738 = 'CalHFA Addendum'!$B22),Application!$G$714:$G$738)</f>
        <v>0</v>
      </c>
      <c r="W22" s="2449"/>
      <c r="X22" s="2449"/>
      <c r="Y22" s="2449"/>
      <c r="Z22" s="2449"/>
      <c r="AA22" s="2450"/>
      <c r="AB22" s="2448" cm="1">
        <f t="array" ref="AB22">SUMPRODUCT((Application!$B$714:$B$738 = 'CalHFA Addendum'!AB$18)*(Application!$AC$714:$AC$738 = 'CalHFA Addendum'!$B22),Application!$G$714:$G$738)</f>
        <v>0</v>
      </c>
      <c r="AC22" s="2449"/>
      <c r="AD22" s="2449"/>
      <c r="AE22" s="2449"/>
      <c r="AF22" s="2449"/>
      <c r="AG22" s="2450"/>
      <c r="AH22" s="2448" cm="1">
        <f t="array" ref="AH22">SUMPRODUCT((Application!$B$714:$B$738 = 'CalHFA Addendum'!AH$18)*(Application!$AC$714:$AC$738 = 'CalHFA Addendum'!$B22),Application!$G$714:$G$738)</f>
        <v>0</v>
      </c>
      <c r="AI22" s="2449"/>
      <c r="AJ22" s="2449"/>
      <c r="AK22" s="2449"/>
      <c r="AL22" s="2449"/>
      <c r="AM22" s="2450"/>
      <c r="AN22" s="2448" cm="1">
        <f t="array" ref="AN22">SUMPRODUCT((Application!$B$714:$B$738 = 'CalHFA Addendum'!AN$18)*(Application!$AC$714:$AC$738 = 'CalHFA Addendum'!$B22),Application!$G$714:$G$738)</f>
        <v>0</v>
      </c>
      <c r="AO22" s="2449"/>
      <c r="AP22" s="2449"/>
      <c r="AQ22" s="2449"/>
      <c r="AR22" s="2449"/>
      <c r="AS22" s="2450"/>
      <c r="AT22" s="2451">
        <f t="shared" si="1"/>
        <v>0</v>
      </c>
      <c r="AU22" s="2452"/>
      <c r="AV22" s="2452"/>
      <c r="AW22" s="2452"/>
      <c r="AX22" s="2452"/>
      <c r="AY22" s="2453"/>
      <c r="AZ22" s="974"/>
      <c r="BA22" s="974"/>
      <c r="BB22" s="974"/>
      <c r="BC22" s="974"/>
      <c r="BD22" s="974"/>
      <c r="BE22" s="970"/>
    </row>
    <row r="23" spans="1:58" ht="14.45">
      <c r="A23" s="974"/>
      <c r="B23" s="2445">
        <v>0.7</v>
      </c>
      <c r="C23" s="2446"/>
      <c r="D23" s="2446"/>
      <c r="E23" s="2446"/>
      <c r="F23" s="2446"/>
      <c r="G23" s="2446"/>
      <c r="H23" s="2446"/>
      <c r="I23" s="2447"/>
      <c r="J23" s="2448">
        <f t="shared" si="0"/>
        <v>0</v>
      </c>
      <c r="K23" s="2449"/>
      <c r="L23" s="2449"/>
      <c r="M23" s="2449"/>
      <c r="N23" s="2449"/>
      <c r="O23" s="2450"/>
      <c r="P23" s="2448" cm="1">
        <f t="array" ref="P23">SUMPRODUCT((Application!$B$714:$B$738 = 'CalHFA Addendum'!P$18)*(Application!$AC$714:$AC$738 = 'CalHFA Addendum'!$B23),Application!$G$714:$G$738)</f>
        <v>0</v>
      </c>
      <c r="Q23" s="2449"/>
      <c r="R23" s="2449"/>
      <c r="S23" s="2449"/>
      <c r="T23" s="2449"/>
      <c r="U23" s="2450"/>
      <c r="V23" s="2448" cm="1">
        <f t="array" ref="V23">SUMPRODUCT((Application!$B$714:$B$738 = 'CalHFA Addendum'!V$18)*(Application!$AC$714:$AC$738 = 'CalHFA Addendum'!$B23),Application!$G$714:$G$738)</f>
        <v>0</v>
      </c>
      <c r="W23" s="2449"/>
      <c r="X23" s="2449"/>
      <c r="Y23" s="2449"/>
      <c r="Z23" s="2449"/>
      <c r="AA23" s="2450"/>
      <c r="AB23" s="2448" cm="1">
        <f t="array" ref="AB23">SUMPRODUCT((Application!$B$714:$B$738 = 'CalHFA Addendum'!AB$18)*(Application!$AC$714:$AC$738 = 'CalHFA Addendum'!$B23),Application!$G$714:$G$738)</f>
        <v>0</v>
      </c>
      <c r="AC23" s="2449"/>
      <c r="AD23" s="2449"/>
      <c r="AE23" s="2449"/>
      <c r="AF23" s="2449"/>
      <c r="AG23" s="2450"/>
      <c r="AH23" s="2448" cm="1">
        <f t="array" ref="AH23">SUMPRODUCT((Application!$B$714:$B$738 = 'CalHFA Addendum'!AH$18)*(Application!$AC$714:$AC$738 = 'CalHFA Addendum'!$B23),Application!$G$714:$G$738)</f>
        <v>0</v>
      </c>
      <c r="AI23" s="2449"/>
      <c r="AJ23" s="2449"/>
      <c r="AK23" s="2449"/>
      <c r="AL23" s="2449"/>
      <c r="AM23" s="2450"/>
      <c r="AN23" s="2448" cm="1">
        <f t="array" ref="AN23">SUMPRODUCT((Application!$B$714:$B$738 = 'CalHFA Addendum'!AN$18)*(Application!$AC$714:$AC$738 = 'CalHFA Addendum'!$B23),Application!$G$714:$G$738)</f>
        <v>0</v>
      </c>
      <c r="AO23" s="2449"/>
      <c r="AP23" s="2449"/>
      <c r="AQ23" s="2449"/>
      <c r="AR23" s="2449"/>
      <c r="AS23" s="2450"/>
      <c r="AT23" s="2451">
        <f t="shared" si="1"/>
        <v>0</v>
      </c>
      <c r="AU23" s="2452"/>
      <c r="AV23" s="2452"/>
      <c r="AW23" s="2452"/>
      <c r="AX23" s="2452"/>
      <c r="AY23" s="2453"/>
      <c r="AZ23" s="974"/>
      <c r="BA23" s="974"/>
      <c r="BB23" s="974"/>
      <c r="BC23" s="974"/>
      <c r="BD23" s="974"/>
      <c r="BE23" s="970"/>
    </row>
    <row r="24" spans="1:58" ht="14.45">
      <c r="A24" s="974"/>
      <c r="B24" s="2445">
        <v>0.8</v>
      </c>
      <c r="C24" s="2446"/>
      <c r="D24" s="2446"/>
      <c r="E24" s="2446"/>
      <c r="F24" s="2446"/>
      <c r="G24" s="2446"/>
      <c r="H24" s="2446"/>
      <c r="I24" s="2447"/>
      <c r="J24" s="2448">
        <f t="shared" si="0"/>
        <v>0</v>
      </c>
      <c r="K24" s="2449"/>
      <c r="L24" s="2449"/>
      <c r="M24" s="2449"/>
      <c r="N24" s="2449"/>
      <c r="O24" s="2450"/>
      <c r="P24" s="2448" cm="1">
        <f t="array" ref="P24">SUMPRODUCT((Application!$B$714:$B$738 = 'CalHFA Addendum'!P$18)*(Application!$AC$714:$AC$738 = 'CalHFA Addendum'!$B24),Application!$G$714:$G$738)</f>
        <v>0</v>
      </c>
      <c r="Q24" s="2449"/>
      <c r="R24" s="2449"/>
      <c r="S24" s="2449"/>
      <c r="T24" s="2449"/>
      <c r="U24" s="2450"/>
      <c r="V24" s="2448" cm="1">
        <f t="array" ref="V24">SUMPRODUCT((Application!$B$714:$B$738 = 'CalHFA Addendum'!V$18)*(Application!$AC$714:$AC$738 = 'CalHFA Addendum'!$B24),Application!$G$714:$G$738)</f>
        <v>0</v>
      </c>
      <c r="W24" s="2449"/>
      <c r="X24" s="2449"/>
      <c r="Y24" s="2449"/>
      <c r="Z24" s="2449"/>
      <c r="AA24" s="2450"/>
      <c r="AB24" s="2448" cm="1">
        <f t="array" ref="AB24">SUMPRODUCT((Application!$B$714:$B$738 = 'CalHFA Addendum'!AB$18)*(Application!$AC$714:$AC$738 = 'CalHFA Addendum'!$B24),Application!$G$714:$G$738)</f>
        <v>0</v>
      </c>
      <c r="AC24" s="2449"/>
      <c r="AD24" s="2449"/>
      <c r="AE24" s="2449"/>
      <c r="AF24" s="2449"/>
      <c r="AG24" s="2450"/>
      <c r="AH24" s="2448" cm="1">
        <f t="array" ref="AH24">SUMPRODUCT((Application!$B$714:$B$738 = 'CalHFA Addendum'!AH$18)*(Application!$AC$714:$AC$738 = 'CalHFA Addendum'!$B24),Application!$G$714:$G$738)</f>
        <v>0</v>
      </c>
      <c r="AI24" s="2449"/>
      <c r="AJ24" s="2449"/>
      <c r="AK24" s="2449"/>
      <c r="AL24" s="2449"/>
      <c r="AM24" s="2450"/>
      <c r="AN24" s="2448" cm="1">
        <f t="array" ref="AN24">SUMPRODUCT((Application!$B$714:$B$738 = 'CalHFA Addendum'!AN$18)*(Application!$AC$714:$AC$738 = 'CalHFA Addendum'!$B24),Application!$G$714:$G$738)</f>
        <v>0</v>
      </c>
      <c r="AO24" s="2449"/>
      <c r="AP24" s="2449"/>
      <c r="AQ24" s="2449"/>
      <c r="AR24" s="2449"/>
      <c r="AS24" s="2450"/>
      <c r="AT24" s="2451">
        <f t="shared" si="1"/>
        <v>0</v>
      </c>
      <c r="AU24" s="2452"/>
      <c r="AV24" s="2452"/>
      <c r="AW24" s="2452"/>
      <c r="AX24" s="2452"/>
      <c r="AY24" s="2453"/>
      <c r="AZ24" s="974"/>
      <c r="BA24" s="974"/>
      <c r="BB24" s="974"/>
      <c r="BC24" s="974"/>
      <c r="BD24" s="974"/>
      <c r="BE24" s="970"/>
    </row>
    <row r="25" spans="1:58" ht="14.45">
      <c r="A25" s="974"/>
      <c r="B25" s="2445">
        <v>0.9</v>
      </c>
      <c r="C25" s="2446"/>
      <c r="D25" s="2446"/>
      <c r="E25" s="2446"/>
      <c r="F25" s="2446"/>
      <c r="G25" s="2446"/>
      <c r="H25" s="2446"/>
      <c r="I25" s="2447"/>
      <c r="J25" s="2448">
        <f t="shared" si="0"/>
        <v>0</v>
      </c>
      <c r="K25" s="2449"/>
      <c r="L25" s="2449"/>
      <c r="M25" s="2449"/>
      <c r="N25" s="2449"/>
      <c r="O25" s="2450"/>
      <c r="P25" s="2448" cm="1">
        <f t="array" ref="P25">SUMPRODUCT((Application!$B$714:$B$738 = 'CalHFA Addendum'!P$18)*(Application!$AC$714:$AC$738 = 'CalHFA Addendum'!$B25),Application!$G$714:$G$738)</f>
        <v>0</v>
      </c>
      <c r="Q25" s="2449"/>
      <c r="R25" s="2449"/>
      <c r="S25" s="2449"/>
      <c r="T25" s="2449"/>
      <c r="U25" s="2450"/>
      <c r="V25" s="2448" cm="1">
        <f t="array" ref="V25">SUMPRODUCT((Application!$B$714:$B$738 = 'CalHFA Addendum'!V$18)*(Application!$AC$714:$AC$738 = 'CalHFA Addendum'!$B25),Application!$G$714:$G$738)</f>
        <v>0</v>
      </c>
      <c r="W25" s="2449"/>
      <c r="X25" s="2449"/>
      <c r="Y25" s="2449"/>
      <c r="Z25" s="2449"/>
      <c r="AA25" s="2450"/>
      <c r="AB25" s="2448" cm="1">
        <f t="array" ref="AB25">SUMPRODUCT((Application!$B$714:$B$738 = 'CalHFA Addendum'!AB$18)*(Application!$AC$714:$AC$738 = 'CalHFA Addendum'!$B25),Application!$G$714:$G$738)</f>
        <v>0</v>
      </c>
      <c r="AC25" s="2449"/>
      <c r="AD25" s="2449"/>
      <c r="AE25" s="2449"/>
      <c r="AF25" s="2449"/>
      <c r="AG25" s="2450"/>
      <c r="AH25" s="2448" cm="1">
        <f t="array" ref="AH25">SUMPRODUCT((Application!$B$714:$B$738 = 'CalHFA Addendum'!AH$18)*(Application!$AC$714:$AC$738 = 'CalHFA Addendum'!$B25),Application!$G$714:$G$738)</f>
        <v>0</v>
      </c>
      <c r="AI25" s="2449"/>
      <c r="AJ25" s="2449"/>
      <c r="AK25" s="2449"/>
      <c r="AL25" s="2449"/>
      <c r="AM25" s="2450"/>
      <c r="AN25" s="2448" cm="1">
        <f t="array" ref="AN25">SUMPRODUCT((Application!$B$714:$B$738 = 'CalHFA Addendum'!AN$18)*(Application!$AC$714:$AC$738 = 'CalHFA Addendum'!$B25),Application!$G$714:$G$738)</f>
        <v>0</v>
      </c>
      <c r="AO25" s="2449"/>
      <c r="AP25" s="2449"/>
      <c r="AQ25" s="2449"/>
      <c r="AR25" s="2449"/>
      <c r="AS25" s="2450"/>
      <c r="AT25" s="2451">
        <f t="shared" si="1"/>
        <v>0</v>
      </c>
      <c r="AU25" s="2452"/>
      <c r="AV25" s="2452"/>
      <c r="AW25" s="2452"/>
      <c r="AX25" s="2452"/>
      <c r="AY25" s="2453"/>
      <c r="AZ25" s="974"/>
      <c r="BA25" s="974"/>
      <c r="BB25" s="974"/>
      <c r="BC25" s="974"/>
      <c r="BD25" s="974"/>
      <c r="BE25" s="970"/>
    </row>
    <row r="26" spans="1:58" ht="14.45">
      <c r="A26" s="974"/>
      <c r="B26" s="2445">
        <v>1</v>
      </c>
      <c r="C26" s="2446"/>
      <c r="D26" s="2446"/>
      <c r="E26" s="2446"/>
      <c r="F26" s="2446"/>
      <c r="G26" s="2446"/>
      <c r="H26" s="2446"/>
      <c r="I26" s="2447"/>
      <c r="J26" s="2448">
        <f t="shared" si="0"/>
        <v>0</v>
      </c>
      <c r="K26" s="2449"/>
      <c r="L26" s="2449"/>
      <c r="M26" s="2449"/>
      <c r="N26" s="2449"/>
      <c r="O26" s="2450"/>
      <c r="P26" s="2448" cm="1">
        <f t="array" ref="P26">SUMPRODUCT((Application!$B$714:$B$738 = 'CalHFA Addendum'!P$18)*(Application!$AC$714:$AC$738 = 'CalHFA Addendum'!$B26),Application!$G$714:$G$738)</f>
        <v>0</v>
      </c>
      <c r="Q26" s="2449"/>
      <c r="R26" s="2449"/>
      <c r="S26" s="2449"/>
      <c r="T26" s="2449"/>
      <c r="U26" s="2450"/>
      <c r="V26" s="2448" cm="1">
        <f t="array" ref="V26">SUMPRODUCT((Application!$B$714:$B$738 = 'CalHFA Addendum'!V$18)*(Application!$AC$714:$AC$738 = 'CalHFA Addendum'!$B26),Application!$G$714:$G$738)</f>
        <v>0</v>
      </c>
      <c r="W26" s="2449"/>
      <c r="X26" s="2449"/>
      <c r="Y26" s="2449"/>
      <c r="Z26" s="2449"/>
      <c r="AA26" s="2450"/>
      <c r="AB26" s="2448" cm="1">
        <f t="array" ref="AB26">SUMPRODUCT((Application!$B$714:$B$738 = 'CalHFA Addendum'!AB$18)*(Application!$AC$714:$AC$738 = 'CalHFA Addendum'!$B26),Application!$G$714:$G$738)</f>
        <v>0</v>
      </c>
      <c r="AC26" s="2449"/>
      <c r="AD26" s="2449"/>
      <c r="AE26" s="2449"/>
      <c r="AF26" s="2449"/>
      <c r="AG26" s="2450"/>
      <c r="AH26" s="2448" cm="1">
        <f t="array" ref="AH26">SUMPRODUCT((Application!$B$714:$B$738 = 'CalHFA Addendum'!AH$18)*(Application!$AC$714:$AC$738 = 'CalHFA Addendum'!$B26),Application!$G$714:$G$738)</f>
        <v>0</v>
      </c>
      <c r="AI26" s="2449"/>
      <c r="AJ26" s="2449"/>
      <c r="AK26" s="2449"/>
      <c r="AL26" s="2449"/>
      <c r="AM26" s="2450"/>
      <c r="AN26" s="2448" cm="1">
        <f t="array" ref="AN26">SUMPRODUCT((Application!$B$714:$B$738 = 'CalHFA Addendum'!AN$18)*(Application!$AC$714:$AC$738 = 'CalHFA Addendum'!$B26),Application!$G$714:$G$738)</f>
        <v>0</v>
      </c>
      <c r="AO26" s="2449"/>
      <c r="AP26" s="2449"/>
      <c r="AQ26" s="2449"/>
      <c r="AR26" s="2449"/>
      <c r="AS26" s="2450"/>
      <c r="AT26" s="2451">
        <f t="shared" si="1"/>
        <v>0</v>
      </c>
      <c r="AU26" s="2452"/>
      <c r="AV26" s="2452"/>
      <c r="AW26" s="2452"/>
      <c r="AX26" s="2452"/>
      <c r="AY26" s="2453"/>
      <c r="AZ26" s="974"/>
      <c r="BA26" s="974"/>
      <c r="BB26" s="974"/>
      <c r="BC26" s="974"/>
      <c r="BD26" s="974"/>
      <c r="BE26" s="970"/>
    </row>
    <row r="27" spans="1:58" ht="14.45">
      <c r="A27" s="974"/>
      <c r="B27" s="2445">
        <v>1.1000000000000001</v>
      </c>
      <c r="C27" s="2446"/>
      <c r="D27" s="2446"/>
      <c r="E27" s="2446"/>
      <c r="F27" s="2446"/>
      <c r="G27" s="2446"/>
      <c r="H27" s="2446"/>
      <c r="I27" s="2447"/>
      <c r="J27" s="2448">
        <f t="shared" si="0"/>
        <v>0</v>
      </c>
      <c r="K27" s="2449"/>
      <c r="L27" s="2449"/>
      <c r="M27" s="2449"/>
      <c r="N27" s="2449"/>
      <c r="O27" s="2450"/>
      <c r="P27" s="2448" cm="1">
        <f t="array" ref="P27">SUMPRODUCT((Application!$B$714:$B$738 = 'CalHFA Addendum'!P$18)*(Application!$AC$714:$AC$738 = 'CalHFA Addendum'!$B27),Application!$G$714:$G$738)</f>
        <v>0</v>
      </c>
      <c r="Q27" s="2449"/>
      <c r="R27" s="2449"/>
      <c r="S27" s="2449"/>
      <c r="T27" s="2449"/>
      <c r="U27" s="2450"/>
      <c r="V27" s="2448" cm="1">
        <f t="array" ref="V27">SUMPRODUCT((Application!$B$714:$B$738 = 'CalHFA Addendum'!V$18)*(Application!$AC$714:$AC$738 = 'CalHFA Addendum'!$B27),Application!$G$714:$G$738)</f>
        <v>0</v>
      </c>
      <c r="W27" s="2449"/>
      <c r="X27" s="2449"/>
      <c r="Y27" s="2449"/>
      <c r="Z27" s="2449"/>
      <c r="AA27" s="2450"/>
      <c r="AB27" s="2448" cm="1">
        <f t="array" ref="AB27">SUMPRODUCT((Application!$B$714:$B$738 = 'CalHFA Addendum'!AB$18)*(Application!$AC$714:$AC$738 = 'CalHFA Addendum'!$B27),Application!$G$714:$G$738)</f>
        <v>0</v>
      </c>
      <c r="AC27" s="2449"/>
      <c r="AD27" s="2449"/>
      <c r="AE27" s="2449"/>
      <c r="AF27" s="2449"/>
      <c r="AG27" s="2450"/>
      <c r="AH27" s="2448" cm="1">
        <f t="array" ref="AH27">SUMPRODUCT((Application!$B$714:$B$738 = 'CalHFA Addendum'!AH$18)*(Application!$AC$714:$AC$738 = 'CalHFA Addendum'!$B27),Application!$G$714:$G$738)</f>
        <v>0</v>
      </c>
      <c r="AI27" s="2449"/>
      <c r="AJ27" s="2449"/>
      <c r="AK27" s="2449"/>
      <c r="AL27" s="2449"/>
      <c r="AM27" s="2450"/>
      <c r="AN27" s="2448" cm="1">
        <f t="array" ref="AN27">SUMPRODUCT((Application!$B$714:$B$738 = 'CalHFA Addendum'!AN$18)*(Application!$AC$714:$AC$738 = 'CalHFA Addendum'!$B27),Application!$G$714:$G$738)</f>
        <v>0</v>
      </c>
      <c r="AO27" s="2449"/>
      <c r="AP27" s="2449"/>
      <c r="AQ27" s="2449"/>
      <c r="AR27" s="2449"/>
      <c r="AS27" s="2450"/>
      <c r="AT27" s="2451">
        <f t="shared" si="1"/>
        <v>0</v>
      </c>
      <c r="AU27" s="2452"/>
      <c r="AV27" s="2452"/>
      <c r="AW27" s="2452"/>
      <c r="AX27" s="2452"/>
      <c r="AY27" s="2453"/>
      <c r="AZ27" s="974"/>
      <c r="BA27" s="974"/>
      <c r="BB27" s="974"/>
      <c r="BC27" s="974"/>
      <c r="BD27" s="974"/>
      <c r="BE27" s="970"/>
    </row>
    <row r="28" spans="1:58" ht="15" thickBot="1">
      <c r="A28" s="974"/>
      <c r="B28" s="2454" t="s">
        <v>2499</v>
      </c>
      <c r="C28" s="2455"/>
      <c r="D28" s="2455"/>
      <c r="E28" s="2455"/>
      <c r="F28" s="2455"/>
      <c r="G28" s="2455"/>
      <c r="H28" s="2455"/>
      <c r="I28" s="2456"/>
      <c r="J28" s="2457">
        <f t="shared" si="0"/>
        <v>0</v>
      </c>
      <c r="K28" s="2458"/>
      <c r="L28" s="2458"/>
      <c r="M28" s="2458"/>
      <c r="N28" s="2458"/>
      <c r="O28" s="2459"/>
      <c r="P28" s="2457">
        <f>_xlfn.IFNA(VLOOKUP(P$18,Application!$J$758:$S$761,6,FALSE), 0)</f>
        <v>0</v>
      </c>
      <c r="Q28" s="2458"/>
      <c r="R28" s="2458"/>
      <c r="S28" s="2458"/>
      <c r="T28" s="2458"/>
      <c r="U28" s="2459"/>
      <c r="V28" s="2457">
        <f>_xlfn.IFNA(VLOOKUP(V$18,Application!$J$758:$S$761,6,FALSE), 0)</f>
        <v>0</v>
      </c>
      <c r="W28" s="2458"/>
      <c r="X28" s="2458"/>
      <c r="Y28" s="2458"/>
      <c r="Z28" s="2458"/>
      <c r="AA28" s="2459"/>
      <c r="AB28" s="2457">
        <f>_xlfn.IFNA(VLOOKUP(AB$18,Application!$J$758:$S$761,6,FALSE), 0)</f>
        <v>0</v>
      </c>
      <c r="AC28" s="2458"/>
      <c r="AD28" s="2458"/>
      <c r="AE28" s="2458"/>
      <c r="AF28" s="2458"/>
      <c r="AG28" s="2459"/>
      <c r="AH28" s="2457">
        <f>_xlfn.IFNA(VLOOKUP(AH$18,Application!$J$758:$S$761,6,FALSE), 0)</f>
        <v>0</v>
      </c>
      <c r="AI28" s="2458"/>
      <c r="AJ28" s="2458"/>
      <c r="AK28" s="2458"/>
      <c r="AL28" s="2458"/>
      <c r="AM28" s="2459"/>
      <c r="AN28" s="2457">
        <f>_xlfn.IFNA(VLOOKUP(AN$18,Application!$J$758:$S$761,6,FALSE), 0)</f>
        <v>0</v>
      </c>
      <c r="AO28" s="2458"/>
      <c r="AP28" s="2458"/>
      <c r="AQ28" s="2458"/>
      <c r="AR28" s="2458"/>
      <c r="AS28" s="2459"/>
      <c r="AT28" s="2460">
        <f t="shared" si="1"/>
        <v>0</v>
      </c>
      <c r="AU28" s="2461"/>
      <c r="AV28" s="2461"/>
      <c r="AW28" s="2461"/>
      <c r="AX28" s="2461"/>
      <c r="AY28" s="2462"/>
      <c r="AZ28" s="974"/>
      <c r="BA28" s="974"/>
      <c r="BB28" s="974"/>
      <c r="BC28" s="974"/>
      <c r="BD28" s="974"/>
      <c r="BE28" s="970"/>
    </row>
    <row r="29" spans="1:58" ht="15" thickBot="1">
      <c r="A29" s="974"/>
      <c r="B29" s="2434" t="s">
        <v>2427</v>
      </c>
      <c r="C29" s="2412"/>
      <c r="D29" s="2412"/>
      <c r="E29" s="2412"/>
      <c r="F29" s="2412"/>
      <c r="G29" s="2412"/>
      <c r="H29" s="2412"/>
      <c r="I29" s="2413"/>
      <c r="J29" s="2411">
        <f>SUM(J19:O28)</f>
        <v>50</v>
      </c>
      <c r="K29" s="2412"/>
      <c r="L29" s="2412"/>
      <c r="M29" s="2412"/>
      <c r="N29" s="2412"/>
      <c r="O29" s="2413"/>
      <c r="P29" s="2411">
        <f>SUM(P19:U28)</f>
        <v>0</v>
      </c>
      <c r="Q29" s="2412"/>
      <c r="R29" s="2412"/>
      <c r="S29" s="2412"/>
      <c r="T29" s="2412"/>
      <c r="U29" s="2413"/>
      <c r="V29" s="2411">
        <f>SUM(V19:AA28)</f>
        <v>0</v>
      </c>
      <c r="W29" s="2412"/>
      <c r="X29" s="2412"/>
      <c r="Y29" s="2412"/>
      <c r="Z29" s="2412"/>
      <c r="AA29" s="2413"/>
      <c r="AB29" s="2411">
        <f>SUM(AB19:AG28)</f>
        <v>40</v>
      </c>
      <c r="AC29" s="2412"/>
      <c r="AD29" s="2412"/>
      <c r="AE29" s="2412"/>
      <c r="AF29" s="2412"/>
      <c r="AG29" s="2413"/>
      <c r="AH29" s="2411">
        <f>SUM(AH19:AM28)</f>
        <v>6</v>
      </c>
      <c r="AI29" s="2412"/>
      <c r="AJ29" s="2412"/>
      <c r="AK29" s="2412"/>
      <c r="AL29" s="2412"/>
      <c r="AM29" s="2413"/>
      <c r="AN29" s="2411">
        <f>SUM(AN19:AS28)</f>
        <v>4</v>
      </c>
      <c r="AO29" s="2412"/>
      <c r="AP29" s="2412"/>
      <c r="AQ29" s="2412"/>
      <c r="AR29" s="2412"/>
      <c r="AS29" s="2413"/>
      <c r="AT29" s="2427">
        <f t="shared" si="1"/>
        <v>1</v>
      </c>
      <c r="AU29" s="2428"/>
      <c r="AV29" s="2428"/>
      <c r="AW29" s="2428"/>
      <c r="AX29" s="2428"/>
      <c r="AY29" s="2429"/>
      <c r="AZ29" s="974"/>
      <c r="BA29" s="974"/>
      <c r="BB29" s="974"/>
      <c r="BC29" s="974"/>
      <c r="BD29" s="974"/>
      <c r="BE29" s="970"/>
    </row>
    <row r="30" spans="1:58" ht="15" thickBot="1">
      <c r="A30" s="980"/>
      <c r="B30" s="974"/>
      <c r="C30" s="974"/>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c r="AL30" s="974"/>
      <c r="AM30" s="974"/>
      <c r="AN30" s="974"/>
      <c r="AO30" s="974"/>
      <c r="AP30" s="974"/>
      <c r="AQ30" s="974"/>
      <c r="AR30" s="974"/>
      <c r="AS30" s="974"/>
      <c r="AT30" s="974"/>
      <c r="AU30" s="974"/>
      <c r="AV30" s="974"/>
      <c r="AW30" s="974"/>
      <c r="AX30" s="974"/>
      <c r="AY30" s="974"/>
      <c r="AZ30" s="974"/>
      <c r="BA30" s="974"/>
      <c r="BB30" s="974"/>
      <c r="BC30" s="974"/>
      <c r="BD30" s="974"/>
      <c r="BE30" s="970"/>
    </row>
    <row r="31" spans="1:58" ht="15" thickBot="1">
      <c r="A31" s="974"/>
      <c r="B31" s="2415" t="s">
        <v>2500</v>
      </c>
      <c r="C31" s="2416"/>
      <c r="D31" s="2416"/>
      <c r="E31" s="2416"/>
      <c r="F31" s="2416"/>
      <c r="G31" s="2416"/>
      <c r="H31" s="2416"/>
      <c r="I31" s="2416"/>
      <c r="J31" s="2416"/>
      <c r="K31" s="2416"/>
      <c r="L31" s="2416"/>
      <c r="M31" s="2416"/>
      <c r="N31" s="2416"/>
      <c r="O31" s="2416"/>
      <c r="P31" s="2416"/>
      <c r="Q31" s="2416"/>
      <c r="R31" s="2416"/>
      <c r="S31" s="2416"/>
      <c r="T31" s="2416"/>
      <c r="U31" s="2416"/>
      <c r="V31" s="2416"/>
      <c r="W31" s="2416"/>
      <c r="X31" s="2416"/>
      <c r="Y31" s="2416"/>
      <c r="Z31" s="2416"/>
      <c r="AA31" s="2416"/>
      <c r="AB31" s="2416"/>
      <c r="AC31" s="2416"/>
      <c r="AD31" s="2416"/>
      <c r="AE31" s="2416"/>
      <c r="AF31" s="2416"/>
      <c r="AG31" s="2416"/>
      <c r="AH31" s="2416"/>
      <c r="AI31" s="2416"/>
      <c r="AJ31" s="2416"/>
      <c r="AK31" s="2416"/>
      <c r="AL31" s="2416"/>
      <c r="AM31" s="2416"/>
      <c r="AN31" s="2416"/>
      <c r="AO31" s="2416"/>
      <c r="AP31" s="2416"/>
      <c r="AQ31" s="2416"/>
      <c r="AR31" s="2416"/>
      <c r="AS31" s="2416"/>
      <c r="AT31" s="2416"/>
      <c r="AU31" s="2416"/>
      <c r="AV31" s="2416"/>
      <c r="AW31" s="2416"/>
      <c r="AX31" s="2416"/>
      <c r="AY31" s="2416"/>
      <c r="AZ31" s="2416"/>
      <c r="BA31" s="2416"/>
      <c r="BB31" s="2416"/>
      <c r="BC31" s="2416"/>
      <c r="BD31" s="2417"/>
      <c r="BE31" s="970"/>
    </row>
    <row r="32" spans="1:58" ht="15" thickBot="1">
      <c r="A32" s="974"/>
      <c r="B32" s="2430" t="s">
        <v>2501</v>
      </c>
      <c r="C32" s="2431"/>
      <c r="D32" s="2431"/>
      <c r="E32" s="2431"/>
      <c r="F32" s="2431"/>
      <c r="G32" s="2431"/>
      <c r="H32" s="2431"/>
      <c r="I32" s="2431"/>
      <c r="J32" s="2463" t="s">
        <v>2502</v>
      </c>
      <c r="K32" s="2464"/>
      <c r="L32" s="2464"/>
      <c r="M32" s="2464"/>
      <c r="N32" s="2463" t="s">
        <v>2503</v>
      </c>
      <c r="O32" s="2464"/>
      <c r="P32" s="2464"/>
      <c r="Q32" s="2466"/>
      <c r="R32" s="2424" t="s">
        <v>2504</v>
      </c>
      <c r="S32" s="2425"/>
      <c r="T32" s="2425"/>
      <c r="U32" s="2425"/>
      <c r="V32" s="2425"/>
      <c r="W32" s="2425"/>
      <c r="X32" s="2425"/>
      <c r="Y32" s="2425"/>
      <c r="Z32" s="2425"/>
      <c r="AA32" s="2425"/>
      <c r="AB32" s="2425"/>
      <c r="AC32" s="2425"/>
      <c r="AD32" s="2425"/>
      <c r="AE32" s="2425"/>
      <c r="AF32" s="2425"/>
      <c r="AG32" s="2425"/>
      <c r="AH32" s="2425"/>
      <c r="AI32" s="2425"/>
      <c r="AJ32" s="2425"/>
      <c r="AK32" s="2425"/>
      <c r="AL32" s="2425"/>
      <c r="AM32" s="2425"/>
      <c r="AN32" s="2425"/>
      <c r="AO32" s="2425"/>
      <c r="AP32" s="2425"/>
      <c r="AQ32" s="2425"/>
      <c r="AR32" s="2425"/>
      <c r="AS32" s="2425"/>
      <c r="AT32" s="2425"/>
      <c r="AU32" s="2425"/>
      <c r="AV32" s="2425"/>
      <c r="AW32" s="2425"/>
      <c r="AX32" s="2425"/>
      <c r="AY32" s="2425"/>
      <c r="AZ32" s="2425"/>
      <c r="BA32" s="2425"/>
      <c r="BB32" s="2425"/>
      <c r="BC32" s="2425"/>
      <c r="BD32" s="2426"/>
      <c r="BE32" s="970"/>
    </row>
    <row r="33" spans="1:58" ht="15" customHeight="1">
      <c r="A33" s="974"/>
      <c r="B33" s="2432"/>
      <c r="C33" s="2433"/>
      <c r="D33" s="2433"/>
      <c r="E33" s="2433"/>
      <c r="F33" s="2433"/>
      <c r="G33" s="2433"/>
      <c r="H33" s="2433"/>
      <c r="I33" s="2433"/>
      <c r="J33" s="2465"/>
      <c r="K33" s="2465"/>
      <c r="L33" s="2465"/>
      <c r="M33" s="2465"/>
      <c r="N33" s="2465"/>
      <c r="O33" s="2465"/>
      <c r="P33" s="2465"/>
      <c r="Q33" s="2467"/>
      <c r="R33" s="2418" t="s">
        <v>2505</v>
      </c>
      <c r="S33" s="2419"/>
      <c r="T33" s="2419"/>
      <c r="U33" s="2419"/>
      <c r="V33" s="2419"/>
      <c r="W33" s="2419"/>
      <c r="X33" s="2419"/>
      <c r="Y33" s="2419"/>
      <c r="Z33" s="2419"/>
      <c r="AA33" s="2419"/>
      <c r="AB33" s="2419"/>
      <c r="AC33" s="2419"/>
      <c r="AD33" s="2419"/>
      <c r="AE33" s="2419"/>
      <c r="AF33" s="2419"/>
      <c r="AG33" s="2419"/>
      <c r="AH33" s="2419"/>
      <c r="AI33" s="2419"/>
      <c r="AJ33" s="2419"/>
      <c r="AK33" s="2419"/>
      <c r="AL33" s="2419"/>
      <c r="AM33" s="2419"/>
      <c r="AN33" s="2419"/>
      <c r="AO33" s="2419"/>
      <c r="AP33" s="2419"/>
      <c r="AQ33" s="2419"/>
      <c r="AR33" s="2419"/>
      <c r="AS33" s="2419"/>
      <c r="AT33" s="2419"/>
      <c r="AU33" s="2419"/>
      <c r="AV33" s="2419"/>
      <c r="AW33" s="2419"/>
      <c r="AX33" s="2419"/>
      <c r="AY33" s="2419"/>
      <c r="AZ33" s="2419"/>
      <c r="BA33" s="2419"/>
      <c r="BB33" s="2419"/>
      <c r="BC33" s="2419"/>
      <c r="BD33" s="2420"/>
      <c r="BE33" s="970"/>
    </row>
    <row r="34" spans="1:58" ht="15.75" customHeight="1" thickBot="1">
      <c r="A34" s="974"/>
      <c r="B34" s="2432"/>
      <c r="C34" s="2433"/>
      <c r="D34" s="2433"/>
      <c r="E34" s="2433"/>
      <c r="F34" s="2433"/>
      <c r="G34" s="2433"/>
      <c r="H34" s="2433"/>
      <c r="I34" s="2433"/>
      <c r="J34" s="2465"/>
      <c r="K34" s="2465"/>
      <c r="L34" s="2465"/>
      <c r="M34" s="2465"/>
      <c r="N34" s="2465"/>
      <c r="O34" s="2465"/>
      <c r="P34" s="2465"/>
      <c r="Q34" s="2467"/>
      <c r="R34" s="2421"/>
      <c r="S34" s="2422"/>
      <c r="T34" s="2422"/>
      <c r="U34" s="2422"/>
      <c r="V34" s="2422"/>
      <c r="W34" s="2422"/>
      <c r="X34" s="2422"/>
      <c r="Y34" s="2422"/>
      <c r="Z34" s="2422"/>
      <c r="AA34" s="2422"/>
      <c r="AB34" s="2422"/>
      <c r="AC34" s="2422"/>
      <c r="AD34" s="2422"/>
      <c r="AE34" s="2422"/>
      <c r="AF34" s="2422"/>
      <c r="AG34" s="2422"/>
      <c r="AH34" s="2422"/>
      <c r="AI34" s="2422"/>
      <c r="AJ34" s="2422"/>
      <c r="AK34" s="2422"/>
      <c r="AL34" s="2422"/>
      <c r="AM34" s="2422"/>
      <c r="AN34" s="2422"/>
      <c r="AO34" s="2422"/>
      <c r="AP34" s="2422"/>
      <c r="AQ34" s="2422"/>
      <c r="AR34" s="2422"/>
      <c r="AS34" s="2422"/>
      <c r="AT34" s="2422"/>
      <c r="AU34" s="2422"/>
      <c r="AV34" s="2422"/>
      <c r="AW34" s="2422"/>
      <c r="AX34" s="2422"/>
      <c r="AY34" s="2422"/>
      <c r="AZ34" s="2422"/>
      <c r="BA34" s="2422"/>
      <c r="BB34" s="2422"/>
      <c r="BC34" s="2422"/>
      <c r="BD34" s="2423"/>
      <c r="BE34" s="970"/>
    </row>
    <row r="35" spans="1:58" ht="15.75" customHeight="1">
      <c r="A35" s="974"/>
      <c r="B35" s="2432"/>
      <c r="C35" s="2433"/>
      <c r="D35" s="2433"/>
      <c r="E35" s="2433"/>
      <c r="F35" s="2433"/>
      <c r="G35" s="2433"/>
      <c r="H35" s="2433"/>
      <c r="I35" s="2433"/>
      <c r="J35" s="2465"/>
      <c r="K35" s="2465"/>
      <c r="L35" s="2465"/>
      <c r="M35" s="2465"/>
      <c r="N35" s="2465"/>
      <c r="O35" s="2465"/>
      <c r="P35" s="2465"/>
      <c r="Q35" s="2465"/>
      <c r="R35" s="2414">
        <v>0.3</v>
      </c>
      <c r="S35" s="2414"/>
      <c r="T35" s="2414"/>
      <c r="U35" s="2414"/>
      <c r="V35" s="2414">
        <v>0.4</v>
      </c>
      <c r="W35" s="2414"/>
      <c r="X35" s="2414"/>
      <c r="Y35" s="2414"/>
      <c r="Z35" s="2414">
        <v>0.5</v>
      </c>
      <c r="AA35" s="2414"/>
      <c r="AB35" s="2414"/>
      <c r="AC35" s="2414"/>
      <c r="AD35" s="2414">
        <v>0.6</v>
      </c>
      <c r="AE35" s="2414"/>
      <c r="AF35" s="2414"/>
      <c r="AG35" s="2414"/>
      <c r="AH35" s="2414">
        <v>0.7</v>
      </c>
      <c r="AI35" s="2414"/>
      <c r="AJ35" s="2414"/>
      <c r="AK35" s="2414"/>
      <c r="AL35" s="2435">
        <v>0.8</v>
      </c>
      <c r="AM35" s="2436"/>
      <c r="AN35" s="2436"/>
      <c r="AO35" s="2437"/>
      <c r="AP35" s="2438">
        <v>1.2</v>
      </c>
      <c r="AQ35" s="2439"/>
      <c r="AR35" s="2440"/>
      <c r="AS35" s="2441" t="s">
        <v>2506</v>
      </c>
      <c r="AT35" s="2442"/>
      <c r="AU35" s="2442"/>
      <c r="AV35" s="2442"/>
      <c r="AW35" s="2442"/>
      <c r="AX35" s="2443"/>
      <c r="AY35" s="2441" t="s">
        <v>2507</v>
      </c>
      <c r="AZ35" s="2442"/>
      <c r="BA35" s="2442"/>
      <c r="BB35" s="2442"/>
      <c r="BC35" s="2442"/>
      <c r="BD35" s="2444"/>
      <c r="BE35" s="970"/>
    </row>
    <row r="36" spans="1:58" ht="15.75" customHeight="1">
      <c r="A36" s="974"/>
      <c r="B36" s="2172" t="s">
        <v>2508</v>
      </c>
      <c r="C36" s="2173"/>
      <c r="D36" s="2173"/>
      <c r="E36" s="2173"/>
      <c r="F36" s="2173"/>
      <c r="G36" s="2173"/>
      <c r="H36" s="2173"/>
      <c r="I36" s="2173"/>
      <c r="J36" s="2404" t="s">
        <v>2509</v>
      </c>
      <c r="K36" s="2404"/>
      <c r="L36" s="2404"/>
      <c r="M36" s="2404"/>
      <c r="N36" s="2404">
        <v>55</v>
      </c>
      <c r="O36" s="2404"/>
      <c r="P36" s="2404"/>
      <c r="Q36" s="2404"/>
      <c r="R36" s="2150">
        <v>0</v>
      </c>
      <c r="S36" s="2150"/>
      <c r="T36" s="2150"/>
      <c r="U36" s="2150"/>
      <c r="V36" s="2150">
        <v>0</v>
      </c>
      <c r="W36" s="2150"/>
      <c r="X36" s="2150"/>
      <c r="Y36" s="2150"/>
      <c r="Z36" s="2150">
        <v>10</v>
      </c>
      <c r="AA36" s="2150"/>
      <c r="AB36" s="2150"/>
      <c r="AC36" s="2150"/>
      <c r="AD36" s="2150">
        <v>10</v>
      </c>
      <c r="AE36" s="2150"/>
      <c r="AF36" s="2150"/>
      <c r="AG36" s="2150"/>
      <c r="AH36" s="2150">
        <v>30</v>
      </c>
      <c r="AI36" s="2150"/>
      <c r="AJ36" s="2150"/>
      <c r="AK36" s="2150"/>
      <c r="AL36" s="2151">
        <v>0</v>
      </c>
      <c r="AM36" s="2152"/>
      <c r="AN36" s="2152"/>
      <c r="AO36" s="2153"/>
      <c r="AP36" s="2151">
        <v>0</v>
      </c>
      <c r="AQ36" s="2152"/>
      <c r="AR36" s="2153"/>
      <c r="AS36" s="2154">
        <f t="shared" ref="AS36:AS47" si="2">SUM(R36:AR36)</f>
        <v>50</v>
      </c>
      <c r="AT36" s="2155"/>
      <c r="AU36" s="2155"/>
      <c r="AV36" s="2155"/>
      <c r="AW36" s="2155"/>
      <c r="AX36" s="2156"/>
      <c r="AY36" s="2408">
        <f t="shared" ref="AY36:AY47" si="3">AS36/$J$29</f>
        <v>1</v>
      </c>
      <c r="AZ36" s="2409"/>
      <c r="BA36" s="2409"/>
      <c r="BB36" s="2409"/>
      <c r="BC36" s="2409"/>
      <c r="BD36" s="2410"/>
      <c r="BE36" s="970"/>
    </row>
    <row r="37" spans="1:58" ht="15.75" customHeight="1">
      <c r="A37" s="974"/>
      <c r="B37" s="2172" t="s">
        <v>2510</v>
      </c>
      <c r="C37" s="2173"/>
      <c r="D37" s="2173"/>
      <c r="E37" s="2173"/>
      <c r="F37" s="2173"/>
      <c r="G37" s="2173"/>
      <c r="H37" s="2173"/>
      <c r="I37" s="2173"/>
      <c r="J37" s="2404" t="s">
        <v>2511</v>
      </c>
      <c r="K37" s="2404"/>
      <c r="L37" s="2404"/>
      <c r="M37" s="2404"/>
      <c r="N37" s="2404">
        <v>55</v>
      </c>
      <c r="O37" s="2404"/>
      <c r="P37" s="2404"/>
      <c r="Q37" s="2404"/>
      <c r="R37" s="2150">
        <v>10</v>
      </c>
      <c r="S37" s="2150"/>
      <c r="T37" s="2150"/>
      <c r="U37" s="2150"/>
      <c r="V37" s="2150"/>
      <c r="W37" s="2150"/>
      <c r="X37" s="2150"/>
      <c r="Y37" s="2150"/>
      <c r="Z37" s="2150"/>
      <c r="AA37" s="2150"/>
      <c r="AB37" s="2150"/>
      <c r="AC37" s="2150"/>
      <c r="AD37" s="2150"/>
      <c r="AE37" s="2150"/>
      <c r="AF37" s="2150"/>
      <c r="AG37" s="2150"/>
      <c r="AH37" s="2150"/>
      <c r="AI37" s="2150"/>
      <c r="AJ37" s="2150"/>
      <c r="AK37" s="2150"/>
      <c r="AL37" s="2151"/>
      <c r="AM37" s="2152"/>
      <c r="AN37" s="2152"/>
      <c r="AO37" s="2153"/>
      <c r="AP37" s="2151"/>
      <c r="AQ37" s="2152"/>
      <c r="AR37" s="2153"/>
      <c r="AS37" s="2154">
        <f t="shared" si="2"/>
        <v>10</v>
      </c>
      <c r="AT37" s="2155"/>
      <c r="AU37" s="2155"/>
      <c r="AV37" s="2155"/>
      <c r="AW37" s="2155"/>
      <c r="AX37" s="2156"/>
      <c r="AY37" s="2408">
        <f t="shared" si="3"/>
        <v>0.2</v>
      </c>
      <c r="AZ37" s="2409"/>
      <c r="BA37" s="2409"/>
      <c r="BB37" s="2409"/>
      <c r="BC37" s="2409"/>
      <c r="BD37" s="2410"/>
      <c r="BE37" s="970"/>
    </row>
    <row r="38" spans="1:58" ht="15.75" customHeight="1">
      <c r="A38" s="974"/>
      <c r="B38" s="2172" t="s">
        <v>2512</v>
      </c>
      <c r="C38" s="2173"/>
      <c r="D38" s="2173"/>
      <c r="E38" s="2173"/>
      <c r="F38" s="2173"/>
      <c r="G38" s="2173"/>
      <c r="H38" s="2173"/>
      <c r="I38" s="2173"/>
      <c r="J38" s="2404" t="s">
        <v>2513</v>
      </c>
      <c r="K38" s="2404"/>
      <c r="L38" s="2404"/>
      <c r="M38" s="2404"/>
      <c r="N38" s="2404">
        <v>55</v>
      </c>
      <c r="O38" s="2404"/>
      <c r="P38" s="2404"/>
      <c r="Q38" s="2404"/>
      <c r="R38" s="2150"/>
      <c r="S38" s="2150"/>
      <c r="T38" s="2150"/>
      <c r="U38" s="2150"/>
      <c r="V38" s="2150"/>
      <c r="W38" s="2150"/>
      <c r="X38" s="2150"/>
      <c r="Y38" s="2150"/>
      <c r="Z38" s="2150"/>
      <c r="AA38" s="2150"/>
      <c r="AB38" s="2150"/>
      <c r="AC38" s="2150"/>
      <c r="AD38" s="2150"/>
      <c r="AE38" s="2150"/>
      <c r="AF38" s="2150"/>
      <c r="AG38" s="2150"/>
      <c r="AH38" s="2150"/>
      <c r="AI38" s="2150"/>
      <c r="AJ38" s="2150"/>
      <c r="AK38" s="2150"/>
      <c r="AL38" s="2151"/>
      <c r="AM38" s="2152"/>
      <c r="AN38" s="2152"/>
      <c r="AO38" s="2153"/>
      <c r="AP38" s="2151"/>
      <c r="AQ38" s="2152"/>
      <c r="AR38" s="2153"/>
      <c r="AS38" s="2154">
        <f t="shared" si="2"/>
        <v>0</v>
      </c>
      <c r="AT38" s="2155"/>
      <c r="AU38" s="2155"/>
      <c r="AV38" s="2155"/>
      <c r="AW38" s="2155"/>
      <c r="AX38" s="2156"/>
      <c r="AY38" s="2408">
        <f t="shared" si="3"/>
        <v>0</v>
      </c>
      <c r="AZ38" s="2409"/>
      <c r="BA38" s="2409"/>
      <c r="BB38" s="2409"/>
      <c r="BC38" s="2409"/>
      <c r="BD38" s="2410"/>
      <c r="BE38" s="970"/>
    </row>
    <row r="39" spans="1:58" ht="15.75" customHeight="1">
      <c r="A39" s="974"/>
      <c r="B39" s="2172" t="s">
        <v>2514</v>
      </c>
      <c r="C39" s="2173"/>
      <c r="D39" s="2173"/>
      <c r="E39" s="2173"/>
      <c r="F39" s="2173"/>
      <c r="G39" s="2173"/>
      <c r="H39" s="2173"/>
      <c r="I39" s="2173"/>
      <c r="J39" s="2404"/>
      <c r="K39" s="2404"/>
      <c r="L39" s="2404"/>
      <c r="M39" s="2404"/>
      <c r="N39" s="2404"/>
      <c r="O39" s="2404"/>
      <c r="P39" s="2404"/>
      <c r="Q39" s="2404"/>
      <c r="R39" s="2150"/>
      <c r="S39" s="2150"/>
      <c r="T39" s="2150"/>
      <c r="U39" s="2150"/>
      <c r="V39" s="2150"/>
      <c r="W39" s="2150"/>
      <c r="X39" s="2150"/>
      <c r="Y39" s="2150"/>
      <c r="Z39" s="2150"/>
      <c r="AA39" s="2150"/>
      <c r="AB39" s="2150"/>
      <c r="AC39" s="2150"/>
      <c r="AD39" s="2150"/>
      <c r="AE39" s="2150"/>
      <c r="AF39" s="2150"/>
      <c r="AG39" s="2150"/>
      <c r="AH39" s="2150"/>
      <c r="AI39" s="2150"/>
      <c r="AJ39" s="2150"/>
      <c r="AK39" s="2150"/>
      <c r="AL39" s="2151"/>
      <c r="AM39" s="2152"/>
      <c r="AN39" s="2152"/>
      <c r="AO39" s="2153"/>
      <c r="AP39" s="2151"/>
      <c r="AQ39" s="2152"/>
      <c r="AR39" s="2153"/>
      <c r="AS39" s="2154">
        <f t="shared" si="2"/>
        <v>0</v>
      </c>
      <c r="AT39" s="2155"/>
      <c r="AU39" s="2155"/>
      <c r="AV39" s="2155"/>
      <c r="AW39" s="2155"/>
      <c r="AX39" s="2156"/>
      <c r="AY39" s="2408">
        <f t="shared" si="3"/>
        <v>0</v>
      </c>
      <c r="AZ39" s="2409"/>
      <c r="BA39" s="2409"/>
      <c r="BB39" s="2409"/>
      <c r="BC39" s="2409"/>
      <c r="BD39" s="2410"/>
      <c r="BE39" s="970"/>
    </row>
    <row r="40" spans="1:58" ht="15.75" customHeight="1">
      <c r="A40" s="974"/>
      <c r="B40" s="2172" t="s">
        <v>2514</v>
      </c>
      <c r="C40" s="2173"/>
      <c r="D40" s="2173"/>
      <c r="E40" s="2173"/>
      <c r="F40" s="2173"/>
      <c r="G40" s="2173"/>
      <c r="H40" s="2173"/>
      <c r="I40" s="2173"/>
      <c r="J40" s="2404"/>
      <c r="K40" s="2404"/>
      <c r="L40" s="2404"/>
      <c r="M40" s="2404"/>
      <c r="N40" s="2404"/>
      <c r="O40" s="2404"/>
      <c r="P40" s="2404"/>
      <c r="Q40" s="2404"/>
      <c r="R40" s="2150"/>
      <c r="S40" s="2150"/>
      <c r="T40" s="2150"/>
      <c r="U40" s="2150"/>
      <c r="V40" s="2150"/>
      <c r="W40" s="2150"/>
      <c r="X40" s="2150"/>
      <c r="Y40" s="2150"/>
      <c r="Z40" s="2150"/>
      <c r="AA40" s="2150"/>
      <c r="AB40" s="2150"/>
      <c r="AC40" s="2150"/>
      <c r="AD40" s="2150"/>
      <c r="AE40" s="2150"/>
      <c r="AF40" s="2150"/>
      <c r="AG40" s="2150"/>
      <c r="AH40" s="2150"/>
      <c r="AI40" s="2150"/>
      <c r="AJ40" s="2150"/>
      <c r="AK40" s="2150"/>
      <c r="AL40" s="2151"/>
      <c r="AM40" s="2152"/>
      <c r="AN40" s="2152"/>
      <c r="AO40" s="2153"/>
      <c r="AP40" s="2151"/>
      <c r="AQ40" s="2152"/>
      <c r="AR40" s="2153"/>
      <c r="AS40" s="2154">
        <f t="shared" si="2"/>
        <v>0</v>
      </c>
      <c r="AT40" s="2155"/>
      <c r="AU40" s="2155"/>
      <c r="AV40" s="2155"/>
      <c r="AW40" s="2155"/>
      <c r="AX40" s="2156"/>
      <c r="AY40" s="2408">
        <f t="shared" si="3"/>
        <v>0</v>
      </c>
      <c r="AZ40" s="2409"/>
      <c r="BA40" s="2409"/>
      <c r="BB40" s="2409"/>
      <c r="BC40" s="2409"/>
      <c r="BD40" s="2410"/>
      <c r="BE40" s="970"/>
    </row>
    <row r="41" spans="1:58" ht="15.75" customHeight="1">
      <c r="A41" s="974"/>
      <c r="B41" s="2172" t="s">
        <v>2515</v>
      </c>
      <c r="C41" s="2173"/>
      <c r="D41" s="2173"/>
      <c r="E41" s="2173"/>
      <c r="F41" s="2173"/>
      <c r="G41" s="2173"/>
      <c r="H41" s="2173"/>
      <c r="I41" s="2173"/>
      <c r="J41" s="2404"/>
      <c r="K41" s="2404"/>
      <c r="L41" s="2404"/>
      <c r="M41" s="2404"/>
      <c r="N41" s="2404"/>
      <c r="O41" s="2404"/>
      <c r="P41" s="2404"/>
      <c r="Q41" s="2404"/>
      <c r="R41" s="2150"/>
      <c r="S41" s="2150"/>
      <c r="T41" s="2150"/>
      <c r="U41" s="2150"/>
      <c r="V41" s="2150"/>
      <c r="W41" s="2150"/>
      <c r="X41" s="2150"/>
      <c r="Y41" s="2150"/>
      <c r="Z41" s="2150"/>
      <c r="AA41" s="2150"/>
      <c r="AB41" s="2150"/>
      <c r="AC41" s="2150"/>
      <c r="AD41" s="2150"/>
      <c r="AE41" s="2150"/>
      <c r="AF41" s="2150"/>
      <c r="AG41" s="2150"/>
      <c r="AH41" s="2150"/>
      <c r="AI41" s="2150"/>
      <c r="AJ41" s="2150"/>
      <c r="AK41" s="2150"/>
      <c r="AL41" s="2151"/>
      <c r="AM41" s="2152"/>
      <c r="AN41" s="2152"/>
      <c r="AO41" s="2153"/>
      <c r="AP41" s="2151"/>
      <c r="AQ41" s="2152"/>
      <c r="AR41" s="2153"/>
      <c r="AS41" s="2154">
        <f t="shared" si="2"/>
        <v>0</v>
      </c>
      <c r="AT41" s="2155"/>
      <c r="AU41" s="2155"/>
      <c r="AV41" s="2155"/>
      <c r="AW41" s="2155"/>
      <c r="AX41" s="2156"/>
      <c r="AY41" s="2408">
        <f t="shared" si="3"/>
        <v>0</v>
      </c>
      <c r="AZ41" s="2409"/>
      <c r="BA41" s="2409"/>
      <c r="BB41" s="2409"/>
      <c r="BC41" s="2409"/>
      <c r="BD41" s="2410"/>
      <c r="BE41" s="970"/>
    </row>
    <row r="42" spans="1:58" ht="15.75" customHeight="1">
      <c r="A42" s="974"/>
      <c r="B42" s="2172" t="s">
        <v>2515</v>
      </c>
      <c r="C42" s="2173"/>
      <c r="D42" s="2173"/>
      <c r="E42" s="2173"/>
      <c r="F42" s="2173"/>
      <c r="G42" s="2173"/>
      <c r="H42" s="2173"/>
      <c r="I42" s="2173"/>
      <c r="J42" s="2404"/>
      <c r="K42" s="2404"/>
      <c r="L42" s="2404"/>
      <c r="M42" s="2404"/>
      <c r="N42" s="2404"/>
      <c r="O42" s="2404"/>
      <c r="P42" s="2404"/>
      <c r="Q42" s="2404"/>
      <c r="R42" s="2150"/>
      <c r="S42" s="2150"/>
      <c r="T42" s="2150"/>
      <c r="U42" s="2150"/>
      <c r="V42" s="2150"/>
      <c r="W42" s="2150"/>
      <c r="X42" s="2150"/>
      <c r="Y42" s="2150"/>
      <c r="Z42" s="2150"/>
      <c r="AA42" s="2150"/>
      <c r="AB42" s="2150"/>
      <c r="AC42" s="2150"/>
      <c r="AD42" s="2150"/>
      <c r="AE42" s="2150"/>
      <c r="AF42" s="2150"/>
      <c r="AG42" s="2150"/>
      <c r="AH42" s="2150"/>
      <c r="AI42" s="2150"/>
      <c r="AJ42" s="2150"/>
      <c r="AK42" s="2150"/>
      <c r="AL42" s="2151"/>
      <c r="AM42" s="2152"/>
      <c r="AN42" s="2152"/>
      <c r="AO42" s="2153"/>
      <c r="AP42" s="2151"/>
      <c r="AQ42" s="2152"/>
      <c r="AR42" s="2153"/>
      <c r="AS42" s="2154">
        <f t="shared" si="2"/>
        <v>0</v>
      </c>
      <c r="AT42" s="2155"/>
      <c r="AU42" s="2155"/>
      <c r="AV42" s="2155"/>
      <c r="AW42" s="2155"/>
      <c r="AX42" s="2156"/>
      <c r="AY42" s="2408">
        <f t="shared" si="3"/>
        <v>0</v>
      </c>
      <c r="AZ42" s="2409"/>
      <c r="BA42" s="2409"/>
      <c r="BB42" s="2409"/>
      <c r="BC42" s="2409"/>
      <c r="BD42" s="2410"/>
      <c r="BE42" s="970"/>
    </row>
    <row r="43" spans="1:58" ht="15.75" customHeight="1">
      <c r="A43" s="974"/>
      <c r="B43" s="2143" t="s">
        <v>2516</v>
      </c>
      <c r="C43" s="2144"/>
      <c r="D43" s="2144"/>
      <c r="E43" s="2144"/>
      <c r="F43" s="2144"/>
      <c r="G43" s="2144"/>
      <c r="H43" s="2144"/>
      <c r="I43" s="2144"/>
      <c r="J43" s="2404"/>
      <c r="K43" s="2404"/>
      <c r="L43" s="2404"/>
      <c r="M43" s="2404"/>
      <c r="N43" s="2404"/>
      <c r="O43" s="2404"/>
      <c r="P43" s="2404"/>
      <c r="Q43" s="2404"/>
      <c r="R43" s="2150"/>
      <c r="S43" s="2150"/>
      <c r="T43" s="2150"/>
      <c r="U43" s="2150"/>
      <c r="V43" s="2150"/>
      <c r="W43" s="2150"/>
      <c r="X43" s="2150"/>
      <c r="Y43" s="2150"/>
      <c r="Z43" s="2150"/>
      <c r="AA43" s="2150"/>
      <c r="AB43" s="2150"/>
      <c r="AC43" s="2150"/>
      <c r="AD43" s="2150"/>
      <c r="AE43" s="2150"/>
      <c r="AF43" s="2150"/>
      <c r="AG43" s="2150"/>
      <c r="AH43" s="2150"/>
      <c r="AI43" s="2150"/>
      <c r="AJ43" s="2150"/>
      <c r="AK43" s="2150"/>
      <c r="AL43" s="2151"/>
      <c r="AM43" s="2152"/>
      <c r="AN43" s="2152"/>
      <c r="AO43" s="2153"/>
      <c r="AP43" s="2151"/>
      <c r="AQ43" s="2152"/>
      <c r="AR43" s="2153"/>
      <c r="AS43" s="2154">
        <f t="shared" si="2"/>
        <v>0</v>
      </c>
      <c r="AT43" s="2155"/>
      <c r="AU43" s="2155"/>
      <c r="AV43" s="2155"/>
      <c r="AW43" s="2155"/>
      <c r="AX43" s="2156"/>
      <c r="AY43" s="2408">
        <f t="shared" si="3"/>
        <v>0</v>
      </c>
      <c r="AZ43" s="2409"/>
      <c r="BA43" s="2409"/>
      <c r="BB43" s="2409"/>
      <c r="BC43" s="2409"/>
      <c r="BD43" s="2410"/>
      <c r="BE43" s="970"/>
    </row>
    <row r="44" spans="1:58" ht="15.75" customHeight="1">
      <c r="A44" s="974"/>
      <c r="B44" s="2143" t="s">
        <v>2517</v>
      </c>
      <c r="C44" s="2144"/>
      <c r="D44" s="2144"/>
      <c r="E44" s="2144"/>
      <c r="F44" s="2144"/>
      <c r="G44" s="2144"/>
      <c r="H44" s="2144"/>
      <c r="I44" s="2144"/>
      <c r="J44" s="2404"/>
      <c r="K44" s="2404"/>
      <c r="L44" s="2404"/>
      <c r="M44" s="2404"/>
      <c r="N44" s="2404"/>
      <c r="O44" s="2404"/>
      <c r="P44" s="2404"/>
      <c r="Q44" s="2404"/>
      <c r="R44" s="2150"/>
      <c r="S44" s="2150"/>
      <c r="T44" s="2150"/>
      <c r="U44" s="2150"/>
      <c r="V44" s="2150"/>
      <c r="W44" s="2150"/>
      <c r="X44" s="2150"/>
      <c r="Y44" s="2150"/>
      <c r="Z44" s="2150"/>
      <c r="AA44" s="2150"/>
      <c r="AB44" s="2150"/>
      <c r="AC44" s="2150"/>
      <c r="AD44" s="2150"/>
      <c r="AE44" s="2150"/>
      <c r="AF44" s="2150"/>
      <c r="AG44" s="2150"/>
      <c r="AH44" s="2150"/>
      <c r="AI44" s="2150"/>
      <c r="AJ44" s="2150"/>
      <c r="AK44" s="2150"/>
      <c r="AL44" s="2151"/>
      <c r="AM44" s="2152"/>
      <c r="AN44" s="2152"/>
      <c r="AO44" s="2153"/>
      <c r="AP44" s="2151"/>
      <c r="AQ44" s="2152"/>
      <c r="AR44" s="2153"/>
      <c r="AS44" s="2154">
        <f t="shared" si="2"/>
        <v>0</v>
      </c>
      <c r="AT44" s="2155"/>
      <c r="AU44" s="2155"/>
      <c r="AV44" s="2155"/>
      <c r="AW44" s="2155"/>
      <c r="AX44" s="2156"/>
      <c r="AY44" s="2408">
        <f t="shared" si="3"/>
        <v>0</v>
      </c>
      <c r="AZ44" s="2409"/>
      <c r="BA44" s="2409"/>
      <c r="BB44" s="2409"/>
      <c r="BC44" s="2409"/>
      <c r="BD44" s="2410"/>
      <c r="BE44" s="970"/>
    </row>
    <row r="45" spans="1:58" ht="15.75" customHeight="1">
      <c r="A45" s="974"/>
      <c r="B45" s="2143" t="s">
        <v>2518</v>
      </c>
      <c r="C45" s="2144"/>
      <c r="D45" s="2144"/>
      <c r="E45" s="2144"/>
      <c r="F45" s="2144"/>
      <c r="G45" s="2144"/>
      <c r="H45" s="2144"/>
      <c r="I45" s="2144"/>
      <c r="J45" s="2404"/>
      <c r="K45" s="2404"/>
      <c r="L45" s="2404"/>
      <c r="M45" s="2404"/>
      <c r="N45" s="2404"/>
      <c r="O45" s="2404"/>
      <c r="P45" s="2404"/>
      <c r="Q45" s="2404"/>
      <c r="R45" s="2150"/>
      <c r="S45" s="2150"/>
      <c r="T45" s="2150"/>
      <c r="U45" s="2150"/>
      <c r="V45" s="2150"/>
      <c r="W45" s="2150"/>
      <c r="X45" s="2150"/>
      <c r="Y45" s="2150"/>
      <c r="Z45" s="2150"/>
      <c r="AA45" s="2150"/>
      <c r="AB45" s="2150"/>
      <c r="AC45" s="2150"/>
      <c r="AD45" s="2150"/>
      <c r="AE45" s="2150"/>
      <c r="AF45" s="2150"/>
      <c r="AG45" s="2150"/>
      <c r="AH45" s="2150"/>
      <c r="AI45" s="2150"/>
      <c r="AJ45" s="2150"/>
      <c r="AK45" s="2150"/>
      <c r="AL45" s="2151"/>
      <c r="AM45" s="2152"/>
      <c r="AN45" s="2152"/>
      <c r="AO45" s="2153"/>
      <c r="AP45" s="2151"/>
      <c r="AQ45" s="2152"/>
      <c r="AR45" s="2153"/>
      <c r="AS45" s="2154">
        <f t="shared" si="2"/>
        <v>0</v>
      </c>
      <c r="AT45" s="2155"/>
      <c r="AU45" s="2155"/>
      <c r="AV45" s="2155"/>
      <c r="AW45" s="2155"/>
      <c r="AX45" s="2156"/>
      <c r="AY45" s="2408">
        <f t="shared" si="3"/>
        <v>0</v>
      </c>
      <c r="AZ45" s="2409"/>
      <c r="BA45" s="2409"/>
      <c r="BB45" s="2409"/>
      <c r="BC45" s="2409"/>
      <c r="BD45" s="2410"/>
      <c r="BE45" s="970"/>
    </row>
    <row r="46" spans="1:58" ht="15.75" customHeight="1">
      <c r="A46" s="974"/>
      <c r="B46" s="2143" t="s">
        <v>2519</v>
      </c>
      <c r="C46" s="2144"/>
      <c r="D46" s="2144"/>
      <c r="E46" s="2144"/>
      <c r="F46" s="2144"/>
      <c r="G46" s="2144"/>
      <c r="H46" s="2144"/>
      <c r="I46" s="2144"/>
      <c r="J46" s="2404"/>
      <c r="K46" s="2404"/>
      <c r="L46" s="2404"/>
      <c r="M46" s="2404"/>
      <c r="N46" s="2404">
        <v>99</v>
      </c>
      <c r="O46" s="2404"/>
      <c r="P46" s="2404"/>
      <c r="Q46" s="2404"/>
      <c r="R46" s="2150"/>
      <c r="S46" s="2150"/>
      <c r="T46" s="2150"/>
      <c r="U46" s="2150"/>
      <c r="V46" s="2150"/>
      <c r="W46" s="2150"/>
      <c r="X46" s="2150"/>
      <c r="Y46" s="2150"/>
      <c r="Z46" s="2150"/>
      <c r="AA46" s="2150"/>
      <c r="AB46" s="2150"/>
      <c r="AC46" s="2150"/>
      <c r="AD46" s="2150"/>
      <c r="AE46" s="2150"/>
      <c r="AF46" s="2150"/>
      <c r="AG46" s="2150"/>
      <c r="AH46" s="2150"/>
      <c r="AI46" s="2150"/>
      <c r="AJ46" s="2150"/>
      <c r="AK46" s="2150"/>
      <c r="AL46" s="2151"/>
      <c r="AM46" s="2152"/>
      <c r="AN46" s="2152"/>
      <c r="AO46" s="2153"/>
      <c r="AP46" s="2151"/>
      <c r="AQ46" s="2152"/>
      <c r="AR46" s="2153"/>
      <c r="AS46" s="2154">
        <f t="shared" si="2"/>
        <v>0</v>
      </c>
      <c r="AT46" s="2155"/>
      <c r="AU46" s="2155"/>
      <c r="AV46" s="2155"/>
      <c r="AW46" s="2155"/>
      <c r="AX46" s="2156"/>
      <c r="AY46" s="2408">
        <f t="shared" si="3"/>
        <v>0</v>
      </c>
      <c r="AZ46" s="2409"/>
      <c r="BA46" s="2409"/>
      <c r="BB46" s="2409"/>
      <c r="BC46" s="2409"/>
      <c r="BD46" s="2410"/>
      <c r="BE46" s="970"/>
    </row>
    <row r="47" spans="1:58" ht="15.75" customHeight="1" thickBot="1">
      <c r="A47" s="974"/>
      <c r="B47" s="2401" t="s">
        <v>1099</v>
      </c>
      <c r="C47" s="2402"/>
      <c r="D47" s="2402"/>
      <c r="E47" s="2402"/>
      <c r="F47" s="2402"/>
      <c r="G47" s="2402"/>
      <c r="H47" s="2402"/>
      <c r="I47" s="2402"/>
      <c r="J47" s="2403"/>
      <c r="K47" s="2403"/>
      <c r="L47" s="2403"/>
      <c r="M47" s="2403"/>
      <c r="N47" s="2403"/>
      <c r="O47" s="2403"/>
      <c r="P47" s="2403"/>
      <c r="Q47" s="2403"/>
      <c r="R47" s="2397"/>
      <c r="S47" s="2397"/>
      <c r="T47" s="2397"/>
      <c r="U47" s="2397"/>
      <c r="V47" s="2397"/>
      <c r="W47" s="2397"/>
      <c r="X47" s="2397"/>
      <c r="Y47" s="2397"/>
      <c r="Z47" s="2397"/>
      <c r="AA47" s="2397"/>
      <c r="AB47" s="2397"/>
      <c r="AC47" s="2397"/>
      <c r="AD47" s="2397"/>
      <c r="AE47" s="2397"/>
      <c r="AF47" s="2397"/>
      <c r="AG47" s="2397"/>
      <c r="AH47" s="2397"/>
      <c r="AI47" s="2397"/>
      <c r="AJ47" s="2397"/>
      <c r="AK47" s="2397"/>
      <c r="AL47" s="2398"/>
      <c r="AM47" s="2399"/>
      <c r="AN47" s="2399"/>
      <c r="AO47" s="2400"/>
      <c r="AP47" s="2398"/>
      <c r="AQ47" s="2399"/>
      <c r="AR47" s="2400"/>
      <c r="AS47" s="2154">
        <f t="shared" si="2"/>
        <v>0</v>
      </c>
      <c r="AT47" s="2155"/>
      <c r="AU47" s="2155"/>
      <c r="AV47" s="2155"/>
      <c r="AW47" s="2155"/>
      <c r="AX47" s="2156"/>
      <c r="AY47" s="2405">
        <f t="shared" si="3"/>
        <v>0</v>
      </c>
      <c r="AZ47" s="2406"/>
      <c r="BA47" s="2406"/>
      <c r="BB47" s="2406"/>
      <c r="BC47" s="2406"/>
      <c r="BD47" s="2407"/>
      <c r="BE47" s="970"/>
    </row>
    <row r="48" spans="1:58" ht="15.75" customHeight="1">
      <c r="A48" s="974"/>
      <c r="B48" s="1019" t="s">
        <v>2520</v>
      </c>
      <c r="C48" s="974"/>
      <c r="D48" s="974"/>
      <c r="E48" s="974"/>
      <c r="F48" s="974"/>
      <c r="G48" s="974"/>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c r="AL48" s="974"/>
      <c r="AM48" s="974"/>
      <c r="AN48" s="974"/>
      <c r="AO48" s="974"/>
      <c r="AP48" s="974"/>
      <c r="AQ48" s="974"/>
      <c r="AR48" s="974"/>
      <c r="AS48" s="974"/>
      <c r="AT48" s="974"/>
      <c r="AU48" s="974"/>
      <c r="AV48" s="974"/>
      <c r="AW48" s="974"/>
      <c r="AX48" s="974"/>
      <c r="AY48" s="974"/>
      <c r="AZ48" s="974"/>
      <c r="BA48" s="974"/>
      <c r="BB48" s="974"/>
      <c r="BC48" s="974"/>
      <c r="BD48" s="974"/>
      <c r="BE48" s="970"/>
      <c r="BF48" s="966"/>
    </row>
    <row r="49" spans="1:58" ht="15.75" customHeight="1" thickBot="1">
      <c r="A49" s="974"/>
      <c r="B49" s="1019" t="s">
        <v>2521</v>
      </c>
      <c r="C49" s="974"/>
      <c r="D49" s="974"/>
      <c r="E49" s="974"/>
      <c r="F49" s="974"/>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c r="AL49" s="974"/>
      <c r="AM49" s="974"/>
      <c r="AN49" s="974"/>
      <c r="AO49" s="974"/>
      <c r="AP49" s="982"/>
      <c r="AQ49" s="982"/>
      <c r="AR49" s="982"/>
      <c r="AS49" s="982"/>
      <c r="AT49" s="982"/>
      <c r="AU49" s="982"/>
      <c r="AV49" s="982"/>
      <c r="AW49" s="982"/>
      <c r="AX49" s="974"/>
      <c r="AY49" s="974"/>
      <c r="AZ49" s="974"/>
      <c r="BA49" s="974"/>
      <c r="BB49" s="974"/>
      <c r="BC49" s="974"/>
      <c r="BD49" s="974"/>
      <c r="BE49" s="970"/>
      <c r="BF49" s="966"/>
    </row>
    <row r="50" spans="1:58" ht="15.75" customHeight="1">
      <c r="A50" s="974"/>
      <c r="B50" s="2345" t="s">
        <v>2522</v>
      </c>
      <c r="C50" s="2141"/>
      <c r="D50" s="2141"/>
      <c r="E50" s="2141"/>
      <c r="F50" s="2141"/>
      <c r="G50" s="2141"/>
      <c r="H50" s="2141"/>
      <c r="I50" s="2141"/>
      <c r="J50" s="2141"/>
      <c r="K50" s="2141"/>
      <c r="L50" s="2141"/>
      <c r="M50" s="2141"/>
      <c r="N50" s="2141"/>
      <c r="O50" s="2141"/>
      <c r="P50" s="2141"/>
      <c r="Q50" s="2141"/>
      <c r="R50" s="2141"/>
      <c r="S50" s="2141"/>
      <c r="T50" s="2141"/>
      <c r="U50" s="2141"/>
      <c r="V50" s="2141"/>
      <c r="W50" s="2141"/>
      <c r="X50" s="2141"/>
      <c r="Y50" s="2141"/>
      <c r="Z50" s="2141"/>
      <c r="AA50" s="2141"/>
      <c r="AB50" s="2141"/>
      <c r="AC50" s="2141"/>
      <c r="AD50" s="2141"/>
      <c r="AE50" s="2141"/>
      <c r="AF50" s="2141"/>
      <c r="AG50" s="2141"/>
      <c r="AH50" s="2141"/>
      <c r="AI50" s="2141"/>
      <c r="AJ50" s="2141"/>
      <c r="AK50" s="2141"/>
      <c r="AL50" s="2141"/>
      <c r="AM50" s="2141"/>
      <c r="AN50" s="2141"/>
      <c r="AO50" s="2142"/>
      <c r="AP50" s="982"/>
      <c r="AQ50" s="982"/>
      <c r="AR50" s="982"/>
      <c r="AS50" s="982"/>
      <c r="AT50" s="982"/>
      <c r="AU50" s="982"/>
      <c r="AV50" s="982"/>
      <c r="AW50" s="982"/>
      <c r="AX50" s="974"/>
      <c r="AY50" s="974"/>
      <c r="AZ50" s="974"/>
      <c r="BA50" s="974"/>
      <c r="BB50" s="974"/>
      <c r="BC50" s="974"/>
      <c r="BD50" s="974"/>
      <c r="BE50" s="970"/>
    </row>
    <row r="51" spans="1:58" ht="33.75" customHeight="1">
      <c r="A51" s="974"/>
      <c r="B51" s="2103" t="s">
        <v>2523</v>
      </c>
      <c r="C51" s="2104"/>
      <c r="D51" s="2104"/>
      <c r="E51" s="2104"/>
      <c r="F51" s="2104"/>
      <c r="G51" s="2104"/>
      <c r="H51" s="2104"/>
      <c r="I51" s="2104"/>
      <c r="J51" s="2104" t="s">
        <v>2524</v>
      </c>
      <c r="K51" s="2104"/>
      <c r="L51" s="2104"/>
      <c r="M51" s="2104"/>
      <c r="N51" s="2104"/>
      <c r="O51" s="2104"/>
      <c r="P51" s="2104"/>
      <c r="Q51" s="2104"/>
      <c r="R51" s="2395" t="s">
        <v>2525</v>
      </c>
      <c r="S51" s="2395"/>
      <c r="T51" s="2395"/>
      <c r="U51" s="2395"/>
      <c r="V51" s="2395"/>
      <c r="W51" s="2395"/>
      <c r="X51" s="2395"/>
      <c r="Y51" s="2395"/>
      <c r="Z51" s="2395" t="s">
        <v>2526</v>
      </c>
      <c r="AA51" s="2395"/>
      <c r="AB51" s="2395"/>
      <c r="AC51" s="2395"/>
      <c r="AD51" s="2395"/>
      <c r="AE51" s="2395"/>
      <c r="AF51" s="2395"/>
      <c r="AG51" s="2395"/>
      <c r="AH51" s="2395" t="s">
        <v>2527</v>
      </c>
      <c r="AI51" s="2395"/>
      <c r="AJ51" s="2395"/>
      <c r="AK51" s="2395"/>
      <c r="AL51" s="2395"/>
      <c r="AM51" s="2395"/>
      <c r="AN51" s="2395"/>
      <c r="AO51" s="2396"/>
      <c r="AP51" s="982"/>
      <c r="AQ51" s="982"/>
      <c r="AR51" s="982"/>
      <c r="AS51" s="982"/>
      <c r="AT51" s="982"/>
      <c r="AU51" s="982"/>
      <c r="AV51" s="982"/>
      <c r="AW51" s="982"/>
      <c r="AX51" s="984"/>
      <c r="AY51" s="974"/>
      <c r="AZ51" s="974"/>
      <c r="BA51" s="974"/>
      <c r="BB51" s="974"/>
      <c r="BC51" s="974"/>
      <c r="BD51" s="974"/>
      <c r="BE51" s="970"/>
    </row>
    <row r="52" spans="1:58" ht="15.75" customHeight="1">
      <c r="A52" s="974"/>
      <c r="B52" s="2143" t="s">
        <v>2528</v>
      </c>
      <c r="C52" s="2144"/>
      <c r="D52" s="2144"/>
      <c r="E52" s="2144"/>
      <c r="F52" s="2144"/>
      <c r="G52" s="2144"/>
      <c r="H52" s="2144"/>
      <c r="I52" s="2144"/>
      <c r="J52" s="2277">
        <v>0</v>
      </c>
      <c r="K52" s="2277"/>
      <c r="L52" s="2277"/>
      <c r="M52" s="2277"/>
      <c r="N52" s="2277"/>
      <c r="O52" s="2277"/>
      <c r="P52" s="2277"/>
      <c r="Q52" s="2277"/>
      <c r="R52" s="2383">
        <v>0</v>
      </c>
      <c r="S52" s="2383"/>
      <c r="T52" s="2383"/>
      <c r="U52" s="2383"/>
      <c r="V52" s="2383"/>
      <c r="W52" s="2383"/>
      <c r="X52" s="2383"/>
      <c r="Y52" s="2383"/>
      <c r="Z52" s="2384">
        <v>0</v>
      </c>
      <c r="AA52" s="2384"/>
      <c r="AB52" s="2384"/>
      <c r="AC52" s="2384"/>
      <c r="AD52" s="2384"/>
      <c r="AE52" s="2384"/>
      <c r="AF52" s="2384"/>
      <c r="AG52" s="2384"/>
      <c r="AH52" s="2385"/>
      <c r="AI52" s="2385"/>
      <c r="AJ52" s="2385"/>
      <c r="AK52" s="2385"/>
      <c r="AL52" s="2385"/>
      <c r="AM52" s="2385"/>
      <c r="AN52" s="2385"/>
      <c r="AO52" s="2386"/>
      <c r="AP52" s="982"/>
      <c r="AQ52" s="982"/>
      <c r="AR52" s="982"/>
      <c r="AS52" s="982"/>
      <c r="AT52" s="982"/>
      <c r="AU52" s="982"/>
      <c r="AV52" s="982"/>
      <c r="AW52" s="982"/>
      <c r="AX52" s="984"/>
      <c r="AY52" s="974"/>
      <c r="AZ52" s="974"/>
      <c r="BA52" s="974"/>
      <c r="BB52" s="974"/>
      <c r="BC52" s="974"/>
      <c r="BD52" s="974"/>
      <c r="BE52" s="970"/>
    </row>
    <row r="53" spans="1:58" ht="15.75" customHeight="1">
      <c r="A53" s="974"/>
      <c r="B53" s="2143" t="s">
        <v>2529</v>
      </c>
      <c r="C53" s="2144"/>
      <c r="D53" s="2144"/>
      <c r="E53" s="2144"/>
      <c r="F53" s="2144"/>
      <c r="G53" s="2144"/>
      <c r="H53" s="2144"/>
      <c r="I53" s="2144"/>
      <c r="J53" s="2277">
        <v>0</v>
      </c>
      <c r="K53" s="2277"/>
      <c r="L53" s="2277"/>
      <c r="M53" s="2277"/>
      <c r="N53" s="2277"/>
      <c r="O53" s="2277"/>
      <c r="P53" s="2277"/>
      <c r="Q53" s="2277"/>
      <c r="R53" s="2383">
        <v>0</v>
      </c>
      <c r="S53" s="2383"/>
      <c r="T53" s="2383"/>
      <c r="U53" s="2383"/>
      <c r="V53" s="2383"/>
      <c r="W53" s="2383"/>
      <c r="X53" s="2383"/>
      <c r="Y53" s="2383"/>
      <c r="Z53" s="2384">
        <v>0</v>
      </c>
      <c r="AA53" s="2384"/>
      <c r="AB53" s="2384"/>
      <c r="AC53" s="2384"/>
      <c r="AD53" s="2384"/>
      <c r="AE53" s="2384"/>
      <c r="AF53" s="2384"/>
      <c r="AG53" s="2384"/>
      <c r="AH53" s="2385"/>
      <c r="AI53" s="2385"/>
      <c r="AJ53" s="2385"/>
      <c r="AK53" s="2385"/>
      <c r="AL53" s="2385"/>
      <c r="AM53" s="2385"/>
      <c r="AN53" s="2385"/>
      <c r="AO53" s="2386"/>
      <c r="AP53" s="982"/>
      <c r="AQ53" s="982"/>
      <c r="AR53" s="982"/>
      <c r="AS53" s="982"/>
      <c r="AT53" s="982"/>
      <c r="AU53" s="982"/>
      <c r="AV53" s="982"/>
      <c r="AW53" s="982"/>
      <c r="AX53" s="974"/>
      <c r="AY53" s="974"/>
      <c r="AZ53" s="974"/>
      <c r="BA53" s="974"/>
      <c r="BB53" s="974"/>
      <c r="BC53" s="974"/>
      <c r="BD53" s="974"/>
      <c r="BE53" s="970"/>
    </row>
    <row r="54" spans="1:58" ht="15.75" customHeight="1">
      <c r="A54" s="974"/>
      <c r="B54" s="2143"/>
      <c r="C54" s="2144"/>
      <c r="D54" s="2144"/>
      <c r="E54" s="2144"/>
      <c r="F54" s="2144"/>
      <c r="G54" s="2144"/>
      <c r="H54" s="2144"/>
      <c r="I54" s="2144"/>
      <c r="J54" s="2277"/>
      <c r="K54" s="2277"/>
      <c r="L54" s="2277"/>
      <c r="M54" s="2277"/>
      <c r="N54" s="2277"/>
      <c r="O54" s="2277"/>
      <c r="P54" s="2277"/>
      <c r="Q54" s="2277"/>
      <c r="R54" s="2383"/>
      <c r="S54" s="2383"/>
      <c r="T54" s="2383"/>
      <c r="U54" s="2383"/>
      <c r="V54" s="2383"/>
      <c r="W54" s="2383"/>
      <c r="X54" s="2383"/>
      <c r="Y54" s="2383"/>
      <c r="Z54" s="2384"/>
      <c r="AA54" s="2384"/>
      <c r="AB54" s="2384"/>
      <c r="AC54" s="2384"/>
      <c r="AD54" s="2384"/>
      <c r="AE54" s="2384"/>
      <c r="AF54" s="2384"/>
      <c r="AG54" s="2384"/>
      <c r="AH54" s="2385"/>
      <c r="AI54" s="2385"/>
      <c r="AJ54" s="2385"/>
      <c r="AK54" s="2385"/>
      <c r="AL54" s="2385"/>
      <c r="AM54" s="2385"/>
      <c r="AN54" s="2385"/>
      <c r="AO54" s="2386"/>
      <c r="AP54" s="982"/>
      <c r="AQ54" s="982"/>
      <c r="AR54" s="982"/>
      <c r="AS54" s="982"/>
      <c r="AT54" s="982"/>
      <c r="AU54" s="982"/>
      <c r="AV54" s="982"/>
      <c r="AW54" s="982"/>
      <c r="AX54" s="974"/>
      <c r="AY54" s="974"/>
      <c r="AZ54" s="974"/>
      <c r="BA54" s="974"/>
      <c r="BB54" s="974"/>
      <c r="BC54" s="974"/>
      <c r="BD54" s="974"/>
      <c r="BE54" s="970"/>
    </row>
    <row r="55" spans="1:58" ht="15.75" customHeight="1">
      <c r="A55" s="974"/>
      <c r="B55" s="2143"/>
      <c r="C55" s="2144"/>
      <c r="D55" s="2144"/>
      <c r="E55" s="2144"/>
      <c r="F55" s="2144"/>
      <c r="G55" s="2144"/>
      <c r="H55" s="2144"/>
      <c r="I55" s="2144"/>
      <c r="J55" s="2277"/>
      <c r="K55" s="2277"/>
      <c r="L55" s="2277"/>
      <c r="M55" s="2277"/>
      <c r="N55" s="2277"/>
      <c r="O55" s="2277"/>
      <c r="P55" s="2277"/>
      <c r="Q55" s="2277"/>
      <c r="R55" s="2383"/>
      <c r="S55" s="2383"/>
      <c r="T55" s="2383"/>
      <c r="U55" s="2383"/>
      <c r="V55" s="2383"/>
      <c r="W55" s="2383"/>
      <c r="X55" s="2383"/>
      <c r="Y55" s="2383"/>
      <c r="Z55" s="2384"/>
      <c r="AA55" s="2384"/>
      <c r="AB55" s="2384"/>
      <c r="AC55" s="2384"/>
      <c r="AD55" s="2384"/>
      <c r="AE55" s="2384"/>
      <c r="AF55" s="2384"/>
      <c r="AG55" s="2384"/>
      <c r="AH55" s="2385"/>
      <c r="AI55" s="2385"/>
      <c r="AJ55" s="2385"/>
      <c r="AK55" s="2385"/>
      <c r="AL55" s="2385"/>
      <c r="AM55" s="2385"/>
      <c r="AN55" s="2385"/>
      <c r="AO55" s="2386"/>
      <c r="AP55" s="982"/>
      <c r="AQ55" s="982"/>
      <c r="AR55" s="982"/>
      <c r="AS55" s="982"/>
      <c r="AT55" s="982" t="s">
        <v>253</v>
      </c>
      <c r="AU55" s="982"/>
      <c r="AV55" s="982"/>
      <c r="AW55" s="982"/>
      <c r="AX55" s="974"/>
      <c r="AY55" s="974"/>
      <c r="AZ55" s="974"/>
      <c r="BA55" s="974"/>
      <c r="BB55" s="974"/>
      <c r="BC55" s="974"/>
      <c r="BD55" s="974"/>
      <c r="BE55" s="970"/>
    </row>
    <row r="56" spans="1:58" ht="15.75" customHeight="1">
      <c r="A56" s="974"/>
      <c r="B56" s="2143"/>
      <c r="C56" s="2144"/>
      <c r="D56" s="2144"/>
      <c r="E56" s="2144"/>
      <c r="F56" s="2144"/>
      <c r="G56" s="2144"/>
      <c r="H56" s="2144"/>
      <c r="I56" s="2144"/>
      <c r="J56" s="2277"/>
      <c r="K56" s="2277"/>
      <c r="L56" s="2277"/>
      <c r="M56" s="2277"/>
      <c r="N56" s="2277"/>
      <c r="O56" s="2277"/>
      <c r="P56" s="2277"/>
      <c r="Q56" s="2277"/>
      <c r="R56" s="2383"/>
      <c r="S56" s="2383"/>
      <c r="T56" s="2383"/>
      <c r="U56" s="2383"/>
      <c r="V56" s="2383"/>
      <c r="W56" s="2383"/>
      <c r="X56" s="2383"/>
      <c r="Y56" s="2383"/>
      <c r="Z56" s="2384"/>
      <c r="AA56" s="2384"/>
      <c r="AB56" s="2384"/>
      <c r="AC56" s="2384"/>
      <c r="AD56" s="2384"/>
      <c r="AE56" s="2384"/>
      <c r="AF56" s="2384"/>
      <c r="AG56" s="2384"/>
      <c r="AH56" s="2385"/>
      <c r="AI56" s="2385"/>
      <c r="AJ56" s="2385"/>
      <c r="AK56" s="2385"/>
      <c r="AL56" s="2385"/>
      <c r="AM56" s="2385"/>
      <c r="AN56" s="2385"/>
      <c r="AO56" s="2386"/>
      <c r="AP56" s="982"/>
      <c r="AQ56" s="982"/>
      <c r="AR56" s="982"/>
      <c r="AS56" s="982"/>
      <c r="AT56" s="982"/>
      <c r="AU56" s="982"/>
      <c r="AV56" s="982"/>
      <c r="AW56" s="982"/>
      <c r="AX56" s="974"/>
      <c r="AY56" s="974"/>
      <c r="AZ56" s="974"/>
      <c r="BA56" s="974"/>
      <c r="BB56" s="974"/>
      <c r="BC56" s="974"/>
      <c r="BD56" s="974"/>
      <c r="BE56" s="970"/>
    </row>
    <row r="57" spans="1:58" s="1017" customFormat="1" ht="15.75" customHeight="1" thickBot="1">
      <c r="A57" s="982"/>
      <c r="B57" s="2097" t="s">
        <v>2427</v>
      </c>
      <c r="C57" s="2098"/>
      <c r="D57" s="2098"/>
      <c r="E57" s="2098"/>
      <c r="F57" s="2098"/>
      <c r="G57" s="2098"/>
      <c r="H57" s="2098"/>
      <c r="I57" s="2098"/>
      <c r="J57" s="2098"/>
      <c r="K57" s="2098"/>
      <c r="L57" s="2098"/>
      <c r="M57" s="2098"/>
      <c r="N57" s="2098"/>
      <c r="O57" s="2098"/>
      <c r="P57" s="2098"/>
      <c r="Q57" s="2098"/>
      <c r="R57" s="2387">
        <f>SUM(R52:Y56)</f>
        <v>0</v>
      </c>
      <c r="S57" s="2387"/>
      <c r="T57" s="2387"/>
      <c r="U57" s="2387"/>
      <c r="V57" s="2387"/>
      <c r="W57" s="2387"/>
      <c r="X57" s="2387"/>
      <c r="Y57" s="2387"/>
      <c r="Z57" s="2388">
        <f>SUM(Z52:AG56)</f>
        <v>0</v>
      </c>
      <c r="AA57" s="2388"/>
      <c r="AB57" s="2388"/>
      <c r="AC57" s="2388"/>
      <c r="AD57" s="2388"/>
      <c r="AE57" s="2388"/>
      <c r="AF57" s="2388"/>
      <c r="AG57" s="2388"/>
      <c r="AH57" s="2389"/>
      <c r="AI57" s="2389"/>
      <c r="AJ57" s="2389"/>
      <c r="AK57" s="2389"/>
      <c r="AL57" s="2389"/>
      <c r="AM57" s="2389"/>
      <c r="AN57" s="2389"/>
      <c r="AO57" s="2390"/>
      <c r="AP57" s="982"/>
      <c r="AQ57" s="982"/>
      <c r="AR57" s="982"/>
      <c r="AS57" s="982"/>
      <c r="AT57" s="982"/>
      <c r="AU57" s="982"/>
      <c r="AV57" s="982"/>
      <c r="AW57" s="982"/>
      <c r="AX57" s="982"/>
      <c r="AY57" s="982"/>
      <c r="AZ57" s="982"/>
      <c r="BA57" s="982"/>
      <c r="BB57" s="982"/>
      <c r="BC57" s="982"/>
      <c r="BD57" s="982"/>
      <c r="BE57" s="1018"/>
    </row>
    <row r="58" spans="1:58" ht="15.75" customHeight="1" thickBot="1">
      <c r="A58" s="974"/>
      <c r="B58" s="974"/>
      <c r="C58" s="974"/>
      <c r="D58" s="974"/>
      <c r="E58" s="974"/>
      <c r="F58" s="974"/>
      <c r="G58" s="974"/>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c r="AL58" s="974"/>
      <c r="AM58" s="974"/>
      <c r="AN58" s="974"/>
      <c r="AO58" s="974"/>
      <c r="AP58" s="974"/>
      <c r="AQ58" s="974"/>
      <c r="AR58" s="974"/>
      <c r="AS58" s="974"/>
      <c r="AT58" s="974"/>
      <c r="AU58" s="974"/>
      <c r="AV58" s="974"/>
      <c r="AW58" s="974"/>
      <c r="AX58" s="974"/>
      <c r="AY58" s="974"/>
      <c r="AZ58" s="974"/>
      <c r="BA58" s="974"/>
      <c r="BB58" s="974"/>
      <c r="BC58" s="974"/>
      <c r="BD58" s="974"/>
      <c r="BE58" s="970"/>
    </row>
    <row r="59" spans="1:58" ht="15.75" customHeight="1">
      <c r="A59" s="974"/>
      <c r="B59" s="2391" t="s">
        <v>2523</v>
      </c>
      <c r="C59" s="2392"/>
      <c r="D59" s="2392"/>
      <c r="E59" s="2392"/>
      <c r="F59" s="2392"/>
      <c r="G59" s="2392"/>
      <c r="H59" s="2392"/>
      <c r="I59" s="2393"/>
      <c r="J59" s="2357" t="s">
        <v>2530</v>
      </c>
      <c r="K59" s="2357"/>
      <c r="L59" s="2357"/>
      <c r="M59" s="2357"/>
      <c r="N59" s="2357"/>
      <c r="O59" s="2357"/>
      <c r="P59" s="2357"/>
      <c r="Q59" s="2357"/>
      <c r="R59" s="2357"/>
      <c r="S59" s="2357"/>
      <c r="T59" s="2357"/>
      <c r="U59" s="2357"/>
      <c r="V59" s="2357"/>
      <c r="W59" s="2357"/>
      <c r="X59" s="2357"/>
      <c r="Y59" s="2357"/>
      <c r="Z59" s="2357"/>
      <c r="AA59" s="2357"/>
      <c r="AB59" s="2357"/>
      <c r="AC59" s="2357"/>
      <c r="AD59" s="2357"/>
      <c r="AE59" s="2357"/>
      <c r="AF59" s="2357"/>
      <c r="AG59" s="2357"/>
      <c r="AH59" s="2357"/>
      <c r="AI59" s="2357"/>
      <c r="AJ59" s="2357"/>
      <c r="AK59" s="2357"/>
      <c r="AL59" s="2357"/>
      <c r="AM59" s="2357"/>
      <c r="AN59" s="2357"/>
      <c r="AO59" s="2357"/>
      <c r="AP59" s="2357"/>
      <c r="AQ59" s="2357"/>
      <c r="AR59" s="2357"/>
      <c r="AS59" s="2357"/>
      <c r="AT59" s="2357"/>
      <c r="AU59" s="2357"/>
      <c r="AV59" s="2357"/>
      <c r="AW59" s="2358"/>
      <c r="AX59" s="974"/>
      <c r="AY59" s="974"/>
      <c r="AZ59" s="974"/>
      <c r="BA59" s="974"/>
      <c r="BB59" s="974"/>
      <c r="BC59" s="974"/>
      <c r="BD59" s="974"/>
      <c r="BE59" s="970"/>
    </row>
    <row r="60" spans="1:58" ht="15.75" customHeight="1">
      <c r="A60" s="974"/>
      <c r="B60" s="2376" t="str">
        <f>IF(B52="", "", B52)</f>
        <v>Services Company 1</v>
      </c>
      <c r="C60" s="2377"/>
      <c r="D60" s="2377"/>
      <c r="E60" s="2377"/>
      <c r="F60" s="2377"/>
      <c r="G60" s="2377"/>
      <c r="H60" s="2377"/>
      <c r="I60" s="2378"/>
      <c r="J60" s="2379"/>
      <c r="K60" s="2280"/>
      <c r="L60" s="2280"/>
      <c r="M60" s="2280"/>
      <c r="N60" s="2280"/>
      <c r="O60" s="2280"/>
      <c r="P60" s="2280"/>
      <c r="Q60" s="2280"/>
      <c r="R60" s="2280"/>
      <c r="S60" s="2280"/>
      <c r="T60" s="2280"/>
      <c r="U60" s="2280"/>
      <c r="V60" s="2280"/>
      <c r="W60" s="2280"/>
      <c r="X60" s="2280"/>
      <c r="Y60" s="2280"/>
      <c r="Z60" s="2280"/>
      <c r="AA60" s="2280"/>
      <c r="AB60" s="2280"/>
      <c r="AC60" s="2280"/>
      <c r="AD60" s="2280"/>
      <c r="AE60" s="2280"/>
      <c r="AF60" s="2280"/>
      <c r="AG60" s="2280"/>
      <c r="AH60" s="2280"/>
      <c r="AI60" s="2280"/>
      <c r="AJ60" s="2280"/>
      <c r="AK60" s="2280"/>
      <c r="AL60" s="2280"/>
      <c r="AM60" s="2280"/>
      <c r="AN60" s="2280"/>
      <c r="AO60" s="2280"/>
      <c r="AP60" s="2280"/>
      <c r="AQ60" s="2280"/>
      <c r="AR60" s="2280"/>
      <c r="AS60" s="2280"/>
      <c r="AT60" s="2280"/>
      <c r="AU60" s="2280"/>
      <c r="AV60" s="2280"/>
      <c r="AW60" s="2281"/>
      <c r="AX60" s="974"/>
      <c r="AY60" s="974"/>
      <c r="AZ60" s="974"/>
      <c r="BA60" s="974"/>
      <c r="BB60" s="974"/>
      <c r="BC60" s="974"/>
      <c r="BD60" s="974"/>
      <c r="BE60" s="970"/>
    </row>
    <row r="61" spans="1:58" ht="15.75" customHeight="1">
      <c r="A61" s="974"/>
      <c r="B61" s="2376" t="str">
        <f>IF(B53="", "", B53)</f>
        <v>Services Company 2</v>
      </c>
      <c r="C61" s="2377"/>
      <c r="D61" s="2377"/>
      <c r="E61" s="2377"/>
      <c r="F61" s="2377"/>
      <c r="G61" s="2377"/>
      <c r="H61" s="2377"/>
      <c r="I61" s="2378"/>
      <c r="J61" s="2379"/>
      <c r="K61" s="2280"/>
      <c r="L61" s="2280"/>
      <c r="M61" s="2280"/>
      <c r="N61" s="2280"/>
      <c r="O61" s="2280"/>
      <c r="P61" s="2280"/>
      <c r="Q61" s="2280"/>
      <c r="R61" s="2280"/>
      <c r="S61" s="2280"/>
      <c r="T61" s="2280"/>
      <c r="U61" s="2280"/>
      <c r="V61" s="2280"/>
      <c r="W61" s="2280"/>
      <c r="X61" s="2280"/>
      <c r="Y61" s="2280"/>
      <c r="Z61" s="2280"/>
      <c r="AA61" s="2280"/>
      <c r="AB61" s="2280"/>
      <c r="AC61" s="2280"/>
      <c r="AD61" s="2280"/>
      <c r="AE61" s="2280"/>
      <c r="AF61" s="2280"/>
      <c r="AG61" s="2280"/>
      <c r="AH61" s="2280"/>
      <c r="AI61" s="2280"/>
      <c r="AJ61" s="2280"/>
      <c r="AK61" s="2280"/>
      <c r="AL61" s="2280"/>
      <c r="AM61" s="2280"/>
      <c r="AN61" s="2280"/>
      <c r="AO61" s="2280"/>
      <c r="AP61" s="2280"/>
      <c r="AQ61" s="2280"/>
      <c r="AR61" s="2280"/>
      <c r="AS61" s="2280"/>
      <c r="AT61" s="2280"/>
      <c r="AU61" s="2280"/>
      <c r="AV61" s="2280"/>
      <c r="AW61" s="2281"/>
      <c r="AX61" s="974"/>
      <c r="AY61" s="974"/>
      <c r="AZ61" s="974"/>
      <c r="BA61" s="974"/>
      <c r="BB61" s="974"/>
      <c r="BC61" s="974"/>
      <c r="BD61" s="974"/>
      <c r="BE61" s="970"/>
    </row>
    <row r="62" spans="1:58" ht="15.75" customHeight="1">
      <c r="A62" s="974"/>
      <c r="B62" s="2376" t="str">
        <f>IF(B54="", "", B54)</f>
        <v/>
      </c>
      <c r="C62" s="2377"/>
      <c r="D62" s="2377"/>
      <c r="E62" s="2377"/>
      <c r="F62" s="2377"/>
      <c r="G62" s="2377"/>
      <c r="H62" s="2377"/>
      <c r="I62" s="2378"/>
      <c r="J62" s="2379"/>
      <c r="K62" s="2280"/>
      <c r="L62" s="2280"/>
      <c r="M62" s="2280"/>
      <c r="N62" s="2280"/>
      <c r="O62" s="2280"/>
      <c r="P62" s="2280"/>
      <c r="Q62" s="2280"/>
      <c r="R62" s="2280"/>
      <c r="S62" s="2280"/>
      <c r="T62" s="2280"/>
      <c r="U62" s="2280"/>
      <c r="V62" s="2280"/>
      <c r="W62" s="2280"/>
      <c r="X62" s="2280"/>
      <c r="Y62" s="2280"/>
      <c r="Z62" s="2280"/>
      <c r="AA62" s="2280"/>
      <c r="AB62" s="2280"/>
      <c r="AC62" s="2280"/>
      <c r="AD62" s="2280"/>
      <c r="AE62" s="2280"/>
      <c r="AF62" s="2280"/>
      <c r="AG62" s="2280"/>
      <c r="AH62" s="2280"/>
      <c r="AI62" s="2280"/>
      <c r="AJ62" s="2280"/>
      <c r="AK62" s="2280"/>
      <c r="AL62" s="2280"/>
      <c r="AM62" s="2280"/>
      <c r="AN62" s="2280"/>
      <c r="AO62" s="2280"/>
      <c r="AP62" s="2280"/>
      <c r="AQ62" s="2280"/>
      <c r="AR62" s="2280"/>
      <c r="AS62" s="2280"/>
      <c r="AT62" s="2280"/>
      <c r="AU62" s="2280"/>
      <c r="AV62" s="2280"/>
      <c r="AW62" s="2281"/>
      <c r="AX62" s="974"/>
      <c r="AY62" s="974"/>
      <c r="AZ62" s="974"/>
      <c r="BA62" s="974"/>
      <c r="BB62" s="974"/>
      <c r="BC62" s="974"/>
      <c r="BD62" s="974"/>
      <c r="BE62" s="970"/>
    </row>
    <row r="63" spans="1:58" ht="15.75" customHeight="1">
      <c r="A63" s="974"/>
      <c r="B63" s="2376" t="str">
        <f>IF(B55="", "", B55)</f>
        <v/>
      </c>
      <c r="C63" s="2377"/>
      <c r="D63" s="2377"/>
      <c r="E63" s="2377"/>
      <c r="F63" s="2377"/>
      <c r="G63" s="2377"/>
      <c r="H63" s="2377"/>
      <c r="I63" s="2378"/>
      <c r="J63" s="2379"/>
      <c r="K63" s="2280"/>
      <c r="L63" s="2280"/>
      <c r="M63" s="2280"/>
      <c r="N63" s="2280"/>
      <c r="O63" s="2280"/>
      <c r="P63" s="2280"/>
      <c r="Q63" s="2280"/>
      <c r="R63" s="2280"/>
      <c r="S63" s="2280"/>
      <c r="T63" s="2280"/>
      <c r="U63" s="2280"/>
      <c r="V63" s="2280"/>
      <c r="W63" s="2280"/>
      <c r="X63" s="2280"/>
      <c r="Y63" s="2280"/>
      <c r="Z63" s="2280"/>
      <c r="AA63" s="2280"/>
      <c r="AB63" s="2280"/>
      <c r="AC63" s="2280"/>
      <c r="AD63" s="2280"/>
      <c r="AE63" s="2280"/>
      <c r="AF63" s="2280"/>
      <c r="AG63" s="2280"/>
      <c r="AH63" s="2280"/>
      <c r="AI63" s="2280"/>
      <c r="AJ63" s="2280"/>
      <c r="AK63" s="2280"/>
      <c r="AL63" s="2280"/>
      <c r="AM63" s="2280"/>
      <c r="AN63" s="2280"/>
      <c r="AO63" s="2280"/>
      <c r="AP63" s="2280"/>
      <c r="AQ63" s="2280"/>
      <c r="AR63" s="2280"/>
      <c r="AS63" s="2280"/>
      <c r="AT63" s="2280"/>
      <c r="AU63" s="2280"/>
      <c r="AV63" s="2280"/>
      <c r="AW63" s="2281"/>
      <c r="AX63" s="974"/>
      <c r="AY63" s="974"/>
      <c r="AZ63" s="974"/>
      <c r="BA63" s="974"/>
      <c r="BB63" s="974"/>
      <c r="BC63" s="974"/>
      <c r="BD63" s="974"/>
      <c r="BE63" s="970"/>
    </row>
    <row r="64" spans="1:58" ht="15.75" customHeight="1" thickBot="1">
      <c r="A64" s="974"/>
      <c r="B64" s="2380" t="str">
        <f>IF(B56="", "", B56)</f>
        <v/>
      </c>
      <c r="C64" s="2381"/>
      <c r="D64" s="2381"/>
      <c r="E64" s="2381"/>
      <c r="F64" s="2381"/>
      <c r="G64" s="2381"/>
      <c r="H64" s="2381"/>
      <c r="I64" s="2382"/>
      <c r="J64" s="2394"/>
      <c r="K64" s="2374"/>
      <c r="L64" s="2374"/>
      <c r="M64" s="2374"/>
      <c r="N64" s="2374"/>
      <c r="O64" s="2374"/>
      <c r="P64" s="2374"/>
      <c r="Q64" s="2374"/>
      <c r="R64" s="2374"/>
      <c r="S64" s="2374"/>
      <c r="T64" s="2374"/>
      <c r="U64" s="2374"/>
      <c r="V64" s="2374"/>
      <c r="W64" s="2374"/>
      <c r="X64" s="2374"/>
      <c r="Y64" s="2374"/>
      <c r="Z64" s="2374"/>
      <c r="AA64" s="2374"/>
      <c r="AB64" s="2374"/>
      <c r="AC64" s="2374"/>
      <c r="AD64" s="2374"/>
      <c r="AE64" s="2374"/>
      <c r="AF64" s="2374"/>
      <c r="AG64" s="2374"/>
      <c r="AH64" s="2374"/>
      <c r="AI64" s="2374"/>
      <c r="AJ64" s="2374"/>
      <c r="AK64" s="2374"/>
      <c r="AL64" s="2374"/>
      <c r="AM64" s="2374"/>
      <c r="AN64" s="2374"/>
      <c r="AO64" s="2374"/>
      <c r="AP64" s="2374"/>
      <c r="AQ64" s="2374"/>
      <c r="AR64" s="2374"/>
      <c r="AS64" s="2374"/>
      <c r="AT64" s="2374"/>
      <c r="AU64" s="2374"/>
      <c r="AV64" s="2374"/>
      <c r="AW64" s="2375"/>
      <c r="AX64" s="974"/>
      <c r="AY64" s="974"/>
      <c r="AZ64" s="974"/>
      <c r="BA64" s="974"/>
      <c r="BB64" s="974"/>
      <c r="BC64" s="974"/>
      <c r="BD64" s="974"/>
      <c r="BE64" s="970"/>
    </row>
    <row r="65" spans="1:65" ht="15.75" customHeight="1">
      <c r="A65" s="974"/>
      <c r="B65" s="974"/>
      <c r="C65" s="974"/>
      <c r="D65" s="974"/>
      <c r="E65" s="974"/>
      <c r="F65" s="974"/>
      <c r="G65" s="974"/>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c r="AL65" s="974"/>
      <c r="AM65" s="974"/>
      <c r="AN65" s="974"/>
      <c r="AO65" s="974"/>
      <c r="AP65" s="974"/>
      <c r="AQ65" s="974"/>
      <c r="AR65" s="974"/>
      <c r="AS65" s="974"/>
      <c r="AT65" s="974"/>
      <c r="AU65" s="974"/>
      <c r="AV65" s="974"/>
      <c r="AW65" s="974"/>
      <c r="AX65" s="974"/>
      <c r="AY65" s="974"/>
      <c r="AZ65" s="974"/>
      <c r="BA65" s="974"/>
      <c r="BB65" s="974"/>
      <c r="BC65" s="974"/>
      <c r="BD65" s="974"/>
      <c r="BE65" s="970"/>
    </row>
    <row r="66" spans="1:65" ht="15.75" customHeight="1">
      <c r="A66" s="974"/>
      <c r="B66" s="1017" t="s">
        <v>2531</v>
      </c>
      <c r="C66" s="1017"/>
      <c r="D66" s="1017"/>
      <c r="E66" s="1017"/>
      <c r="F66" s="1017"/>
      <c r="G66" s="1017"/>
      <c r="H66" s="1017"/>
      <c r="I66" s="1017"/>
      <c r="J66" s="1017"/>
      <c r="K66" s="1017"/>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c r="AL66" s="974"/>
      <c r="AM66" s="974"/>
      <c r="AN66" s="974"/>
      <c r="AO66" s="974"/>
      <c r="AP66" s="974"/>
      <c r="AQ66" s="974"/>
      <c r="AR66" s="974"/>
      <c r="AS66" s="974"/>
      <c r="AT66" s="974"/>
      <c r="AU66" s="974"/>
      <c r="AV66" s="974"/>
      <c r="AW66" s="974"/>
      <c r="AX66" s="974"/>
      <c r="AY66" s="974"/>
      <c r="AZ66" s="974"/>
      <c r="BA66" s="974"/>
      <c r="BB66" s="974"/>
      <c r="BC66" s="974"/>
      <c r="BD66" s="974"/>
      <c r="BE66" s="970"/>
    </row>
    <row r="67" spans="1:65" ht="15.75" customHeight="1" thickBot="1">
      <c r="A67" s="974"/>
      <c r="B67" s="974"/>
      <c r="C67" s="974"/>
      <c r="D67" s="974"/>
      <c r="E67" s="974"/>
      <c r="F67" s="974"/>
      <c r="G67" s="974"/>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c r="AL67" s="974"/>
      <c r="AM67" s="974"/>
      <c r="AN67" s="974"/>
      <c r="AO67" s="974"/>
      <c r="AP67" s="974"/>
      <c r="AQ67" s="974"/>
      <c r="AR67" s="974"/>
      <c r="AS67" s="974"/>
      <c r="AT67" s="974"/>
      <c r="AU67" s="974"/>
      <c r="AV67" s="974"/>
      <c r="AW67" s="974"/>
      <c r="AX67" s="974"/>
      <c r="AY67" s="974"/>
      <c r="AZ67" s="974"/>
      <c r="BA67" s="974"/>
      <c r="BB67" s="974"/>
      <c r="BC67" s="974"/>
      <c r="BD67" s="974"/>
      <c r="BE67" s="970"/>
    </row>
    <row r="68" spans="1:65" ht="15.75" customHeight="1" thickBot="1">
      <c r="A68" s="974"/>
      <c r="B68" s="2356" t="s">
        <v>2532</v>
      </c>
      <c r="C68" s="2357"/>
      <c r="D68" s="2357"/>
      <c r="E68" s="2357"/>
      <c r="F68" s="2357"/>
      <c r="G68" s="2357"/>
      <c r="H68" s="2357"/>
      <c r="I68" s="2357"/>
      <c r="J68" s="2357"/>
      <c r="K68" s="2357"/>
      <c r="L68" s="2357"/>
      <c r="M68" s="2357"/>
      <c r="N68" s="2357"/>
      <c r="O68" s="2357"/>
      <c r="P68" s="2357"/>
      <c r="Q68" s="2357"/>
      <c r="R68" s="2357"/>
      <c r="S68" s="2357"/>
      <c r="T68" s="2357"/>
      <c r="U68" s="2357"/>
      <c r="V68" s="2357"/>
      <c r="W68" s="2357"/>
      <c r="X68" s="2357"/>
      <c r="Y68" s="2357"/>
      <c r="Z68" s="2357"/>
      <c r="AA68" s="2358"/>
      <c r="AB68" s="974"/>
      <c r="AC68" s="2108" t="s">
        <v>2533</v>
      </c>
      <c r="AD68" s="2109"/>
      <c r="AE68" s="2109"/>
      <c r="AF68" s="2109"/>
      <c r="AG68" s="2109"/>
      <c r="AH68" s="2109"/>
      <c r="AI68" s="2109"/>
      <c r="AJ68" s="2109"/>
      <c r="AK68" s="2109"/>
      <c r="AL68" s="2109"/>
      <c r="AM68" s="2109"/>
      <c r="AN68" s="2109"/>
      <c r="AO68" s="2109"/>
      <c r="AP68" s="2109"/>
      <c r="AQ68" s="2109"/>
      <c r="AR68" s="2109"/>
      <c r="AS68" s="2109"/>
      <c r="AT68" s="2109"/>
      <c r="AU68" s="2109"/>
      <c r="AV68" s="2159" t="s">
        <v>837</v>
      </c>
      <c r="AW68" s="2160"/>
      <c r="AX68" s="2160"/>
      <c r="AY68" s="2160"/>
      <c r="AZ68" s="2160"/>
      <c r="BA68" s="2160"/>
      <c r="BB68" s="2160"/>
      <c r="BC68" s="2161"/>
      <c r="BD68" s="974"/>
      <c r="BE68" s="970"/>
      <c r="BM68" s="1016" t="s">
        <v>2534</v>
      </c>
    </row>
    <row r="69" spans="1:65" ht="15.75" customHeight="1" thickTop="1" thickBot="1">
      <c r="A69" s="974"/>
      <c r="B69" s="2162" t="s">
        <v>2535</v>
      </c>
      <c r="C69" s="2163"/>
      <c r="D69" s="2163"/>
      <c r="E69" s="2163"/>
      <c r="F69" s="2163"/>
      <c r="G69" s="2163"/>
      <c r="H69" s="2163"/>
      <c r="I69" s="2163"/>
      <c r="J69" s="2163"/>
      <c r="K69" s="2163"/>
      <c r="L69" s="2163"/>
      <c r="M69" s="2163"/>
      <c r="N69" s="2163"/>
      <c r="O69" s="2164" t="s">
        <v>2536</v>
      </c>
      <c r="P69" s="2165"/>
      <c r="Q69" s="2165"/>
      <c r="R69" s="2165"/>
      <c r="S69" s="2165"/>
      <c r="T69" s="2165"/>
      <c r="U69" s="2165"/>
      <c r="V69" s="2165"/>
      <c r="W69" s="2165"/>
      <c r="X69" s="2165"/>
      <c r="Y69" s="2165"/>
      <c r="Z69" s="2165"/>
      <c r="AA69" s="2166"/>
      <c r="AB69" s="974"/>
      <c r="AC69" s="2167" t="s">
        <v>2537</v>
      </c>
      <c r="AD69" s="2168"/>
      <c r="AE69" s="2168"/>
      <c r="AF69" s="2168"/>
      <c r="AG69" s="2168"/>
      <c r="AH69" s="2168"/>
      <c r="AI69" s="2168"/>
      <c r="AJ69" s="2168"/>
      <c r="AK69" s="2168"/>
      <c r="AL69" s="2168"/>
      <c r="AM69" s="2168"/>
      <c r="AN69" s="2168"/>
      <c r="AO69" s="2168"/>
      <c r="AP69" s="2168"/>
      <c r="AQ69" s="2168"/>
      <c r="AR69" s="2168"/>
      <c r="AS69" s="2168"/>
      <c r="AT69" s="2168"/>
      <c r="AU69" s="2168"/>
      <c r="AV69" s="2169"/>
      <c r="AW69" s="2170"/>
      <c r="AX69" s="2170"/>
      <c r="AY69" s="2170"/>
      <c r="AZ69" s="2170"/>
      <c r="BA69" s="2170"/>
      <c r="BB69" s="2170"/>
      <c r="BC69" s="2171"/>
      <c r="BD69" s="974"/>
      <c r="BE69" s="970"/>
      <c r="BM69" s="1015" t="s">
        <v>894</v>
      </c>
    </row>
    <row r="70" spans="1:65" ht="15.75" customHeight="1">
      <c r="A70" s="974"/>
      <c r="B70" s="2172" t="s">
        <v>2538</v>
      </c>
      <c r="C70" s="2173"/>
      <c r="D70" s="2173"/>
      <c r="E70" s="2173"/>
      <c r="F70" s="2173"/>
      <c r="G70" s="2173"/>
      <c r="H70" s="2173"/>
      <c r="I70" s="2173"/>
      <c r="J70" s="2173"/>
      <c r="K70" s="2173"/>
      <c r="L70" s="2173"/>
      <c r="M70" s="2173"/>
      <c r="N70" s="2173"/>
      <c r="O70" s="2137">
        <v>0</v>
      </c>
      <c r="P70" s="2137"/>
      <c r="Q70" s="2137"/>
      <c r="R70" s="2137"/>
      <c r="S70" s="2137"/>
      <c r="T70" s="2137"/>
      <c r="U70" s="2137"/>
      <c r="V70" s="2137"/>
      <c r="W70" s="2137"/>
      <c r="X70" s="2137"/>
      <c r="Y70" s="2137"/>
      <c r="Z70" s="2137"/>
      <c r="AA70" s="2138"/>
      <c r="AB70" s="974"/>
      <c r="AC70" s="2345" t="s">
        <v>2539</v>
      </c>
      <c r="AD70" s="2141"/>
      <c r="AE70" s="2141"/>
      <c r="AF70" s="2370"/>
      <c r="AG70" s="2370"/>
      <c r="AH70" s="2370"/>
      <c r="AI70" s="2370"/>
      <c r="AJ70" s="2370"/>
      <c r="AK70" s="2370"/>
      <c r="AL70" s="2370"/>
      <c r="AM70" s="2370"/>
      <c r="AN70" s="2370"/>
      <c r="AO70" s="2370"/>
      <c r="AP70" s="2370"/>
      <c r="AQ70" s="2370"/>
      <c r="AR70" s="2370"/>
      <c r="AS70" s="2370"/>
      <c r="AT70" s="2370"/>
      <c r="AU70" s="2371"/>
      <c r="AV70" s="974"/>
      <c r="AW70" s="974"/>
      <c r="AX70" s="974"/>
      <c r="AY70" s="974"/>
      <c r="AZ70" s="974"/>
      <c r="BA70" s="974"/>
      <c r="BB70" s="974"/>
      <c r="BC70" s="974"/>
      <c r="BD70" s="974"/>
      <c r="BE70" s="970"/>
      <c r="BM70" s="1014" t="s">
        <v>837</v>
      </c>
    </row>
    <row r="71" spans="1:65" ht="15.75" customHeight="1" thickBot="1">
      <c r="A71" s="974"/>
      <c r="B71" s="2172" t="s">
        <v>2540</v>
      </c>
      <c r="C71" s="2173"/>
      <c r="D71" s="2173"/>
      <c r="E71" s="2173"/>
      <c r="F71" s="2173"/>
      <c r="G71" s="2173"/>
      <c r="H71" s="2173"/>
      <c r="I71" s="2173"/>
      <c r="J71" s="2173"/>
      <c r="K71" s="2173"/>
      <c r="L71" s="2173"/>
      <c r="M71" s="2173"/>
      <c r="N71" s="2173"/>
      <c r="O71" s="2137">
        <v>0</v>
      </c>
      <c r="P71" s="2137"/>
      <c r="Q71" s="2137"/>
      <c r="R71" s="2137"/>
      <c r="S71" s="2137"/>
      <c r="T71" s="2137"/>
      <c r="U71" s="2137"/>
      <c r="V71" s="2137"/>
      <c r="W71" s="2137"/>
      <c r="X71" s="2137"/>
      <c r="Y71" s="2137"/>
      <c r="Z71" s="2137"/>
      <c r="AA71" s="2138"/>
      <c r="AB71" s="974"/>
      <c r="AC71" s="2372" t="s">
        <v>2541</v>
      </c>
      <c r="AD71" s="2373"/>
      <c r="AE71" s="2373"/>
      <c r="AF71" s="2374"/>
      <c r="AG71" s="2374"/>
      <c r="AH71" s="2374"/>
      <c r="AI71" s="2374"/>
      <c r="AJ71" s="2374"/>
      <c r="AK71" s="2374"/>
      <c r="AL71" s="2374"/>
      <c r="AM71" s="2374"/>
      <c r="AN71" s="2374"/>
      <c r="AO71" s="2374"/>
      <c r="AP71" s="2374"/>
      <c r="AQ71" s="2374"/>
      <c r="AR71" s="2374"/>
      <c r="AS71" s="2374"/>
      <c r="AT71" s="2374"/>
      <c r="AU71" s="2375"/>
      <c r="AV71" s="974"/>
      <c r="AW71" s="974"/>
      <c r="AX71" s="974"/>
      <c r="AY71" s="974"/>
      <c r="AZ71" s="974"/>
      <c r="BA71" s="974"/>
      <c r="BB71" s="974"/>
      <c r="BC71" s="974"/>
      <c r="BD71" s="974"/>
      <c r="BE71" s="970"/>
      <c r="BM71" s="965" t="s">
        <v>2542</v>
      </c>
    </row>
    <row r="72" spans="1:65" ht="15.75" customHeight="1">
      <c r="A72" s="974"/>
      <c r="B72" s="2172" t="s">
        <v>2543</v>
      </c>
      <c r="C72" s="2173"/>
      <c r="D72" s="2173"/>
      <c r="E72" s="2173"/>
      <c r="F72" s="2173"/>
      <c r="G72" s="2173"/>
      <c r="H72" s="2173"/>
      <c r="I72" s="2173"/>
      <c r="J72" s="2173"/>
      <c r="K72" s="2173"/>
      <c r="L72" s="2173"/>
      <c r="M72" s="2173"/>
      <c r="N72" s="2173"/>
      <c r="O72" s="2137">
        <v>0</v>
      </c>
      <c r="P72" s="2137"/>
      <c r="Q72" s="2137"/>
      <c r="R72" s="2137"/>
      <c r="S72" s="2137"/>
      <c r="T72" s="2137"/>
      <c r="U72" s="2137"/>
      <c r="V72" s="2137"/>
      <c r="W72" s="2137"/>
      <c r="X72" s="2137"/>
      <c r="Y72" s="2137"/>
      <c r="Z72" s="2137"/>
      <c r="AA72" s="2138"/>
      <c r="AB72" s="974"/>
      <c r="AC72" s="2139" t="s">
        <v>2544</v>
      </c>
      <c r="AD72" s="2140"/>
      <c r="AE72" s="2140"/>
      <c r="AF72" s="2140"/>
      <c r="AG72" s="2140"/>
      <c r="AH72" s="2140"/>
      <c r="AI72" s="2140"/>
      <c r="AJ72" s="2140"/>
      <c r="AK72" s="2140"/>
      <c r="AL72" s="2140"/>
      <c r="AM72" s="2140"/>
      <c r="AN72" s="2140"/>
      <c r="AO72" s="2140"/>
      <c r="AP72" s="2140"/>
      <c r="AQ72" s="2140"/>
      <c r="AR72" s="2140"/>
      <c r="AS72" s="2140"/>
      <c r="AT72" s="2140"/>
      <c r="AU72" s="2140"/>
      <c r="AV72" s="2141"/>
      <c r="AW72" s="2141"/>
      <c r="AX72" s="2141"/>
      <c r="AY72" s="2141"/>
      <c r="AZ72" s="2141"/>
      <c r="BA72" s="2141"/>
      <c r="BB72" s="2141"/>
      <c r="BC72" s="2142"/>
      <c r="BD72" s="974"/>
      <c r="BE72" s="970"/>
    </row>
    <row r="73" spans="1:65" ht="15.75" customHeight="1">
      <c r="A73" s="974"/>
      <c r="B73" s="2143" t="s">
        <v>2545</v>
      </c>
      <c r="C73" s="2144"/>
      <c r="D73" s="2144"/>
      <c r="E73" s="2144"/>
      <c r="F73" s="2144"/>
      <c r="G73" s="2144"/>
      <c r="H73" s="2144"/>
      <c r="I73" s="2144"/>
      <c r="J73" s="2144"/>
      <c r="K73" s="2144"/>
      <c r="L73" s="2144"/>
      <c r="M73" s="2144"/>
      <c r="N73" s="2144"/>
      <c r="O73" s="2137">
        <v>0</v>
      </c>
      <c r="P73" s="2137"/>
      <c r="Q73" s="2137"/>
      <c r="R73" s="2137"/>
      <c r="S73" s="2137"/>
      <c r="T73" s="2137"/>
      <c r="U73" s="2137"/>
      <c r="V73" s="2137"/>
      <c r="W73" s="2137"/>
      <c r="X73" s="2137"/>
      <c r="Y73" s="2137"/>
      <c r="Z73" s="2137"/>
      <c r="AA73" s="2138"/>
      <c r="AB73" s="974"/>
      <c r="AC73" s="2327" t="s">
        <v>2546</v>
      </c>
      <c r="AD73" s="2328"/>
      <c r="AE73" s="2328"/>
      <c r="AF73" s="2328"/>
      <c r="AG73" s="2328"/>
      <c r="AH73" s="2328"/>
      <c r="AI73" s="2328"/>
      <c r="AJ73" s="2328"/>
      <c r="AK73" s="2328"/>
      <c r="AL73" s="2328"/>
      <c r="AM73" s="2328"/>
      <c r="AN73" s="2328"/>
      <c r="AO73" s="2328"/>
      <c r="AP73" s="2328"/>
      <c r="AQ73" s="2328"/>
      <c r="AR73" s="2328"/>
      <c r="AS73" s="2328"/>
      <c r="AT73" s="2328"/>
      <c r="AU73" s="2328"/>
      <c r="AV73" s="2328"/>
      <c r="AW73" s="2328"/>
      <c r="AX73" s="2328"/>
      <c r="AY73" s="2328"/>
      <c r="AZ73" s="2328"/>
      <c r="BA73" s="2328"/>
      <c r="BB73" s="2328"/>
      <c r="BC73" s="2329"/>
      <c r="BD73" s="974"/>
      <c r="BE73" s="970"/>
    </row>
    <row r="74" spans="1:65" ht="15.75" customHeight="1">
      <c r="A74" s="974"/>
      <c r="B74" s="2276"/>
      <c r="C74" s="2277"/>
      <c r="D74" s="2277"/>
      <c r="E74" s="2277"/>
      <c r="F74" s="2277"/>
      <c r="G74" s="2277"/>
      <c r="H74" s="2277"/>
      <c r="I74" s="2277"/>
      <c r="J74" s="2277"/>
      <c r="K74" s="2277"/>
      <c r="L74" s="2277"/>
      <c r="M74" s="2277"/>
      <c r="N74" s="2277"/>
      <c r="O74" s="2137"/>
      <c r="P74" s="2137"/>
      <c r="Q74" s="2137"/>
      <c r="R74" s="2137"/>
      <c r="S74" s="2137"/>
      <c r="T74" s="2137"/>
      <c r="U74" s="2137"/>
      <c r="V74" s="2137"/>
      <c r="W74" s="2137"/>
      <c r="X74" s="2137"/>
      <c r="Y74" s="2137"/>
      <c r="Z74" s="2137"/>
      <c r="AA74" s="2138"/>
      <c r="AB74" s="974"/>
      <c r="AC74" s="2327"/>
      <c r="AD74" s="2328"/>
      <c r="AE74" s="2328"/>
      <c r="AF74" s="2328"/>
      <c r="AG74" s="2328"/>
      <c r="AH74" s="2328"/>
      <c r="AI74" s="2328"/>
      <c r="AJ74" s="2328"/>
      <c r="AK74" s="2328"/>
      <c r="AL74" s="2328"/>
      <c r="AM74" s="2328"/>
      <c r="AN74" s="2328"/>
      <c r="AO74" s="2328"/>
      <c r="AP74" s="2328"/>
      <c r="AQ74" s="2328"/>
      <c r="AR74" s="2328"/>
      <c r="AS74" s="2328"/>
      <c r="AT74" s="2328"/>
      <c r="AU74" s="2328"/>
      <c r="AV74" s="2328"/>
      <c r="AW74" s="2328"/>
      <c r="AX74" s="2328"/>
      <c r="AY74" s="2328"/>
      <c r="AZ74" s="2328"/>
      <c r="BA74" s="2328"/>
      <c r="BB74" s="2328"/>
      <c r="BC74" s="2329"/>
      <c r="BD74" s="974"/>
      <c r="BE74" s="970"/>
    </row>
    <row r="75" spans="1:65" ht="15.75" customHeight="1" thickBot="1">
      <c r="A75" s="974"/>
      <c r="B75" s="2368" t="s">
        <v>1558</v>
      </c>
      <c r="C75" s="2369"/>
      <c r="D75" s="2369"/>
      <c r="E75" s="2369"/>
      <c r="F75" s="2369"/>
      <c r="G75" s="2369"/>
      <c r="H75" s="2369"/>
      <c r="I75" s="2369"/>
      <c r="J75" s="2369"/>
      <c r="K75" s="2369"/>
      <c r="L75" s="2369"/>
      <c r="M75" s="2369"/>
      <c r="N75" s="2369"/>
      <c r="O75" s="2145">
        <f>SUM(O70:AA74)</f>
        <v>0</v>
      </c>
      <c r="P75" s="2145"/>
      <c r="Q75" s="2145"/>
      <c r="R75" s="2145"/>
      <c r="S75" s="2145"/>
      <c r="T75" s="2145"/>
      <c r="U75" s="2145"/>
      <c r="V75" s="2145"/>
      <c r="W75" s="2145"/>
      <c r="X75" s="2145"/>
      <c r="Y75" s="2145"/>
      <c r="Z75" s="2145"/>
      <c r="AA75" s="2146"/>
      <c r="AB75" s="974"/>
      <c r="AC75" s="2327"/>
      <c r="AD75" s="2328"/>
      <c r="AE75" s="2328"/>
      <c r="AF75" s="2328"/>
      <c r="AG75" s="2328"/>
      <c r="AH75" s="2328"/>
      <c r="AI75" s="2328"/>
      <c r="AJ75" s="2328"/>
      <c r="AK75" s="2328"/>
      <c r="AL75" s="2328"/>
      <c r="AM75" s="2328"/>
      <c r="AN75" s="2328"/>
      <c r="AO75" s="2328"/>
      <c r="AP75" s="2328"/>
      <c r="AQ75" s="2328"/>
      <c r="AR75" s="2328"/>
      <c r="AS75" s="2328"/>
      <c r="AT75" s="2328"/>
      <c r="AU75" s="2328"/>
      <c r="AV75" s="2328"/>
      <c r="AW75" s="2328"/>
      <c r="AX75" s="2328"/>
      <c r="AY75" s="2328"/>
      <c r="AZ75" s="2328"/>
      <c r="BA75" s="2328"/>
      <c r="BB75" s="2328"/>
      <c r="BC75" s="2329"/>
      <c r="BD75" s="974"/>
      <c r="BE75" s="970"/>
    </row>
    <row r="76" spans="1:65" ht="15.75" customHeight="1">
      <c r="A76" s="974"/>
      <c r="B76" s="974"/>
      <c r="C76" s="974"/>
      <c r="D76" s="974"/>
      <c r="E76" s="974"/>
      <c r="F76" s="974"/>
      <c r="G76" s="974"/>
      <c r="H76" s="974"/>
      <c r="I76" s="974"/>
      <c r="J76" s="974"/>
      <c r="K76" s="974"/>
      <c r="L76" s="974"/>
      <c r="M76" s="974"/>
      <c r="N76" s="974"/>
      <c r="O76" s="974"/>
      <c r="P76" s="974"/>
      <c r="Q76" s="974"/>
      <c r="R76" s="974"/>
      <c r="S76" s="974"/>
      <c r="T76" s="974"/>
      <c r="U76" s="974"/>
      <c r="V76" s="974"/>
      <c r="W76" s="974"/>
      <c r="X76" s="974"/>
      <c r="Y76" s="974"/>
      <c r="Z76" s="974"/>
      <c r="AA76" s="974"/>
      <c r="AB76" s="974"/>
      <c r="AC76" s="2327"/>
      <c r="AD76" s="2328"/>
      <c r="AE76" s="2328"/>
      <c r="AF76" s="2328"/>
      <c r="AG76" s="2328"/>
      <c r="AH76" s="2328"/>
      <c r="AI76" s="2328"/>
      <c r="AJ76" s="2328"/>
      <c r="AK76" s="2328"/>
      <c r="AL76" s="2328"/>
      <c r="AM76" s="2328"/>
      <c r="AN76" s="2328"/>
      <c r="AO76" s="2328"/>
      <c r="AP76" s="2328"/>
      <c r="AQ76" s="2328"/>
      <c r="AR76" s="2328"/>
      <c r="AS76" s="2328"/>
      <c r="AT76" s="2328"/>
      <c r="AU76" s="2328"/>
      <c r="AV76" s="2328"/>
      <c r="AW76" s="2328"/>
      <c r="AX76" s="2328"/>
      <c r="AY76" s="2328"/>
      <c r="AZ76" s="2328"/>
      <c r="BA76" s="2328"/>
      <c r="BB76" s="2328"/>
      <c r="BC76" s="2329"/>
      <c r="BD76" s="974"/>
      <c r="BE76" s="970"/>
    </row>
    <row r="77" spans="1:65" ht="15.75" customHeight="1" thickBot="1">
      <c r="A77" s="974"/>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2330"/>
      <c r="AD77" s="2331"/>
      <c r="AE77" s="2331"/>
      <c r="AF77" s="2331"/>
      <c r="AG77" s="2331"/>
      <c r="AH77" s="2331"/>
      <c r="AI77" s="2331"/>
      <c r="AJ77" s="2331"/>
      <c r="AK77" s="2331"/>
      <c r="AL77" s="2331"/>
      <c r="AM77" s="2331"/>
      <c r="AN77" s="2331"/>
      <c r="AO77" s="2331"/>
      <c r="AP77" s="2331"/>
      <c r="AQ77" s="2331"/>
      <c r="AR77" s="2331"/>
      <c r="AS77" s="2331"/>
      <c r="AT77" s="2331"/>
      <c r="AU77" s="2331"/>
      <c r="AV77" s="2331"/>
      <c r="AW77" s="2331"/>
      <c r="AX77" s="2331"/>
      <c r="AY77" s="2331"/>
      <c r="AZ77" s="2331"/>
      <c r="BA77" s="2331"/>
      <c r="BB77" s="2331"/>
      <c r="BC77" s="2332"/>
      <c r="BD77" s="974"/>
      <c r="BE77" s="970"/>
    </row>
    <row r="78" spans="1:65" ht="15.75" customHeight="1" thickBot="1">
      <c r="A78" s="974"/>
      <c r="B78" s="1002" t="s">
        <v>2547</v>
      </c>
      <c r="C78" s="1008"/>
      <c r="D78" s="1008"/>
      <c r="E78" s="1008"/>
      <c r="F78" s="1008"/>
      <c r="G78" s="1008"/>
      <c r="H78" s="1008"/>
      <c r="I78" s="1008"/>
      <c r="J78" s="1008"/>
      <c r="K78" s="1008"/>
      <c r="L78" s="1008"/>
      <c r="M78" s="1008"/>
      <c r="N78" s="1008"/>
      <c r="O78" s="1008"/>
      <c r="P78" s="1008"/>
      <c r="Q78" s="1007"/>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c r="AU78" s="974"/>
      <c r="AV78" s="974"/>
      <c r="AW78" s="974"/>
      <c r="AX78" s="974"/>
      <c r="AY78" s="974"/>
      <c r="AZ78" s="974"/>
      <c r="BA78" s="974"/>
      <c r="BB78" s="974"/>
      <c r="BC78" s="974"/>
      <c r="BD78" s="974"/>
      <c r="BE78" s="970"/>
    </row>
    <row r="79" spans="1:65" ht="15.75" customHeight="1">
      <c r="A79" s="974"/>
      <c r="B79" s="1002" t="s">
        <v>2548</v>
      </c>
      <c r="C79" s="1001"/>
      <c r="D79" s="1001"/>
      <c r="E79" s="1013"/>
      <c r="F79" s="2157"/>
      <c r="G79" s="2158"/>
      <c r="H79" s="2158"/>
      <c r="I79" s="2158"/>
      <c r="J79" s="2158"/>
      <c r="K79" s="2158"/>
      <c r="L79" s="2158"/>
      <c r="M79" s="2125"/>
      <c r="N79" s="2125"/>
      <c r="O79" s="2125"/>
      <c r="P79" s="2125"/>
      <c r="Q79" s="2126"/>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c r="AU79" s="974"/>
      <c r="AV79" s="974"/>
      <c r="AW79" s="974"/>
      <c r="AX79" s="974"/>
      <c r="AY79" s="974"/>
      <c r="AZ79" s="974"/>
      <c r="BA79" s="974"/>
      <c r="BB79" s="974"/>
      <c r="BC79" s="974"/>
      <c r="BD79" s="974"/>
      <c r="BE79" s="970"/>
    </row>
    <row r="80" spans="1:65" ht="15.75" customHeight="1" thickBot="1">
      <c r="A80" s="974"/>
      <c r="B80" s="1006" t="s">
        <v>2549</v>
      </c>
      <c r="C80" s="1005"/>
      <c r="D80" s="1004"/>
      <c r="E80" s="1004"/>
      <c r="F80" s="1004"/>
      <c r="G80" s="1004"/>
      <c r="H80" s="1004"/>
      <c r="I80" s="1004"/>
      <c r="J80" s="1004"/>
      <c r="K80" s="1004"/>
      <c r="L80" s="1003"/>
      <c r="M80" s="1004"/>
      <c r="N80" s="1003"/>
      <c r="O80" s="2130" t="e">
        <f>BR96/SUM($BR$96:$BR$98)</f>
        <v>#DIV/0!</v>
      </c>
      <c r="P80" s="2131"/>
      <c r="Q80" s="2132"/>
      <c r="R80" s="974"/>
      <c r="S80" s="974"/>
      <c r="T80" s="974"/>
      <c r="U80" s="974"/>
      <c r="V80" s="974"/>
      <c r="W80" s="974"/>
      <c r="X80" s="974"/>
      <c r="Y80" s="974"/>
      <c r="Z80" s="974"/>
      <c r="AA80" s="974"/>
      <c r="AB80" s="974"/>
      <c r="AC80" s="974"/>
      <c r="AD80" s="974"/>
      <c r="AE80" s="974"/>
      <c r="AF80" s="974"/>
      <c r="AG80" s="974"/>
      <c r="AH80" s="974"/>
      <c r="AI80" s="974"/>
      <c r="AJ80" s="974"/>
      <c r="AK80" s="974"/>
      <c r="AL80" s="974"/>
      <c r="AM80" s="974"/>
      <c r="AN80" s="974"/>
      <c r="AO80" s="974"/>
      <c r="AP80" s="974"/>
      <c r="AQ80" s="974"/>
      <c r="AR80" s="974"/>
      <c r="AS80" s="974"/>
      <c r="AT80" s="974"/>
      <c r="AU80" s="974"/>
      <c r="AV80" s="974"/>
      <c r="AW80" s="974"/>
      <c r="AX80" s="974"/>
      <c r="AY80" s="974"/>
      <c r="AZ80" s="974"/>
      <c r="BA80" s="974"/>
      <c r="BB80" s="974"/>
      <c r="BC80" s="974"/>
      <c r="BD80" s="974"/>
      <c r="BE80" s="970"/>
    </row>
    <row r="81" spans="1:70" ht="15.75" customHeight="1" thickBot="1">
      <c r="A81" s="974"/>
      <c r="B81" s="1006" t="s">
        <v>2550</v>
      </c>
      <c r="C81" s="1009"/>
      <c r="D81" s="991"/>
      <c r="E81" s="991"/>
      <c r="F81" s="991"/>
      <c r="G81" s="991"/>
      <c r="H81" s="991"/>
      <c r="I81" s="991"/>
      <c r="J81" s="991"/>
      <c r="K81" s="991"/>
      <c r="L81" s="991"/>
      <c r="M81" s="991"/>
      <c r="N81" s="1011"/>
      <c r="O81" s="2121" t="s">
        <v>2339</v>
      </c>
      <c r="P81" s="2122"/>
      <c r="Q81" s="2123"/>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c r="AU81" s="974"/>
      <c r="AV81" s="974"/>
      <c r="AW81" s="974"/>
      <c r="AX81" s="974"/>
      <c r="AY81" s="974"/>
      <c r="AZ81" s="974"/>
      <c r="BA81" s="974"/>
      <c r="BB81" s="974"/>
      <c r="BC81" s="974"/>
      <c r="BD81" s="974"/>
      <c r="BE81" s="970"/>
    </row>
    <row r="82" spans="1:70" ht="15.75" customHeight="1" thickBo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c r="AU82" s="974"/>
      <c r="AV82" s="974"/>
      <c r="AW82" s="974"/>
      <c r="AX82" s="974"/>
      <c r="AY82" s="974"/>
      <c r="AZ82" s="974"/>
      <c r="BA82" s="974"/>
      <c r="BB82" s="974"/>
      <c r="BC82" s="974"/>
      <c r="BD82" s="974"/>
      <c r="BE82" s="970"/>
    </row>
    <row r="83" spans="1:70" ht="15.75" customHeight="1">
      <c r="A83" s="974"/>
      <c r="B83" s="2507" t="s">
        <v>2551</v>
      </c>
      <c r="C83" s="2508"/>
      <c r="D83" s="2508"/>
      <c r="E83" s="2508"/>
      <c r="F83" s="2508"/>
      <c r="G83" s="2508"/>
      <c r="H83" s="2508"/>
      <c r="I83" s="2508"/>
      <c r="J83" s="2508"/>
      <c r="K83" s="2508"/>
      <c r="L83" s="2508"/>
      <c r="M83" s="2508"/>
      <c r="N83" s="2508"/>
      <c r="O83" s="2508"/>
      <c r="P83" s="2508"/>
      <c r="Q83" s="2508"/>
      <c r="R83" s="2508"/>
      <c r="S83" s="2508"/>
      <c r="T83" s="2508"/>
      <c r="U83" s="2508"/>
      <c r="V83" s="2508"/>
      <c r="W83" s="2508"/>
      <c r="X83" s="2508"/>
      <c r="Y83" s="2508"/>
      <c r="Z83" s="2508"/>
      <c r="AA83" s="2508"/>
      <c r="AB83" s="2508"/>
      <c r="AC83" s="2508"/>
      <c r="AD83" s="2508"/>
      <c r="AE83" s="2508"/>
      <c r="AF83" s="2508"/>
      <c r="AG83" s="2508"/>
      <c r="AH83" s="2509"/>
      <c r="AI83" s="974"/>
      <c r="AJ83" s="2111" t="s">
        <v>2552</v>
      </c>
      <c r="AK83" s="2112"/>
      <c r="AL83" s="2112"/>
      <c r="AM83" s="2112"/>
      <c r="AN83" s="2112"/>
      <c r="AO83" s="2112"/>
      <c r="AP83" s="2112"/>
      <c r="AQ83" s="2112"/>
      <c r="AR83" s="2112"/>
      <c r="AS83" s="2112"/>
      <c r="AT83" s="2112"/>
      <c r="AU83" s="2112"/>
      <c r="AV83" s="2112"/>
      <c r="AW83" s="2112"/>
      <c r="AX83" s="2112"/>
      <c r="AY83" s="2133" t="s">
        <v>894</v>
      </c>
      <c r="AZ83" s="2133"/>
      <c r="BA83" s="2133"/>
      <c r="BB83" s="2134"/>
      <c r="BC83" s="974"/>
      <c r="BD83" s="974"/>
      <c r="BE83" s="970"/>
    </row>
    <row r="84" spans="1:70" ht="15.75" customHeight="1">
      <c r="A84" s="974"/>
      <c r="B84" s="2103"/>
      <c r="C84" s="2104"/>
      <c r="D84" s="2104"/>
      <c r="E84" s="2104"/>
      <c r="F84" s="2104"/>
      <c r="G84" s="2104"/>
      <c r="H84" s="2104"/>
      <c r="I84" s="2104" t="s">
        <v>2553</v>
      </c>
      <c r="J84" s="2104"/>
      <c r="K84" s="2104"/>
      <c r="L84" s="2104"/>
      <c r="M84" s="2104"/>
      <c r="N84" s="2104"/>
      <c r="O84" s="2104" t="s">
        <v>2554</v>
      </c>
      <c r="P84" s="2104"/>
      <c r="Q84" s="2104"/>
      <c r="R84" s="2104"/>
      <c r="S84" s="2104"/>
      <c r="T84" s="2104"/>
      <c r="U84" s="2104"/>
      <c r="V84" s="2105" t="s">
        <v>2555</v>
      </c>
      <c r="W84" s="2105"/>
      <c r="X84" s="2105"/>
      <c r="Y84" s="2105"/>
      <c r="Z84" s="2105"/>
      <c r="AA84" s="2105"/>
      <c r="AB84" s="2106" t="s">
        <v>2556</v>
      </c>
      <c r="AC84" s="2106"/>
      <c r="AD84" s="2106"/>
      <c r="AE84" s="2106"/>
      <c r="AF84" s="2106"/>
      <c r="AG84" s="2106"/>
      <c r="AH84" s="2107"/>
      <c r="AI84" s="974"/>
      <c r="AJ84" s="2113"/>
      <c r="AK84" s="2114"/>
      <c r="AL84" s="2114"/>
      <c r="AM84" s="2114"/>
      <c r="AN84" s="2114"/>
      <c r="AO84" s="2114"/>
      <c r="AP84" s="2114"/>
      <c r="AQ84" s="2114"/>
      <c r="AR84" s="2114"/>
      <c r="AS84" s="2114"/>
      <c r="AT84" s="2114"/>
      <c r="AU84" s="2114"/>
      <c r="AV84" s="2114"/>
      <c r="AW84" s="2114"/>
      <c r="AX84" s="2114"/>
      <c r="AY84" s="2135"/>
      <c r="AZ84" s="2135"/>
      <c r="BA84" s="2135"/>
      <c r="BB84" s="2136"/>
      <c r="BC84" s="974"/>
      <c r="BD84" s="974"/>
      <c r="BE84" s="970"/>
    </row>
    <row r="85" spans="1:70" ht="15.75" customHeight="1">
      <c r="A85" s="974"/>
      <c r="B85" s="2103"/>
      <c r="C85" s="2104"/>
      <c r="D85" s="2104"/>
      <c r="E85" s="2104"/>
      <c r="F85" s="2104"/>
      <c r="G85" s="2104"/>
      <c r="H85" s="2104"/>
      <c r="I85" s="2104"/>
      <c r="J85" s="2104"/>
      <c r="K85" s="2104"/>
      <c r="L85" s="2104"/>
      <c r="M85" s="2104"/>
      <c r="N85" s="2104"/>
      <c r="O85" s="2104"/>
      <c r="P85" s="2104"/>
      <c r="Q85" s="2104"/>
      <c r="R85" s="2104"/>
      <c r="S85" s="2104"/>
      <c r="T85" s="2104"/>
      <c r="U85" s="2104"/>
      <c r="V85" s="2105"/>
      <c r="W85" s="2105"/>
      <c r="X85" s="2105"/>
      <c r="Y85" s="2105"/>
      <c r="Z85" s="2105"/>
      <c r="AA85" s="2105"/>
      <c r="AB85" s="2106"/>
      <c r="AC85" s="2106"/>
      <c r="AD85" s="2106"/>
      <c r="AE85" s="2106"/>
      <c r="AF85" s="2106"/>
      <c r="AG85" s="2106"/>
      <c r="AH85" s="2107"/>
      <c r="AI85" s="974"/>
      <c r="AJ85" s="2113"/>
      <c r="AK85" s="2114"/>
      <c r="AL85" s="2114"/>
      <c r="AM85" s="2114"/>
      <c r="AN85" s="2114"/>
      <c r="AO85" s="2114"/>
      <c r="AP85" s="2114"/>
      <c r="AQ85" s="2114"/>
      <c r="AR85" s="2114"/>
      <c r="AS85" s="2114"/>
      <c r="AT85" s="2114"/>
      <c r="AU85" s="2114"/>
      <c r="AV85" s="2114"/>
      <c r="AW85" s="2114"/>
      <c r="AX85" s="2114"/>
      <c r="AY85" s="2135"/>
      <c r="AZ85" s="2135"/>
      <c r="BA85" s="2135"/>
      <c r="BB85" s="2136"/>
      <c r="BC85" s="974"/>
      <c r="BD85" s="974"/>
      <c r="BE85" s="970"/>
    </row>
    <row r="86" spans="1:70" ht="15.75" customHeight="1">
      <c r="A86" s="974"/>
      <c r="B86" s="2103" t="s">
        <v>2557</v>
      </c>
      <c r="C86" s="2104"/>
      <c r="D86" s="2104"/>
      <c r="E86" s="2104"/>
      <c r="F86" s="2104"/>
      <c r="G86" s="2104"/>
      <c r="H86" s="2104"/>
      <c r="I86" s="2101">
        <v>0</v>
      </c>
      <c r="J86" s="2101"/>
      <c r="K86" s="2101"/>
      <c r="L86" s="2101"/>
      <c r="M86" s="2101"/>
      <c r="N86" s="2101"/>
      <c r="O86" s="2101">
        <v>0</v>
      </c>
      <c r="P86" s="2101"/>
      <c r="Q86" s="2101"/>
      <c r="R86" s="2101"/>
      <c r="S86" s="2101"/>
      <c r="T86" s="2101"/>
      <c r="U86" s="2101"/>
      <c r="V86" s="2101">
        <v>0</v>
      </c>
      <c r="W86" s="2101"/>
      <c r="X86" s="2101"/>
      <c r="Y86" s="2101"/>
      <c r="Z86" s="2101"/>
      <c r="AA86" s="2101"/>
      <c r="AB86" s="2101">
        <v>0</v>
      </c>
      <c r="AC86" s="2101"/>
      <c r="AD86" s="2101"/>
      <c r="AE86" s="2101"/>
      <c r="AF86" s="2101"/>
      <c r="AG86" s="2101"/>
      <c r="AH86" s="2102"/>
      <c r="AI86" s="974"/>
      <c r="AJ86" s="2113"/>
      <c r="AK86" s="2114"/>
      <c r="AL86" s="2114"/>
      <c r="AM86" s="2114"/>
      <c r="AN86" s="2114"/>
      <c r="AO86" s="2114"/>
      <c r="AP86" s="2114"/>
      <c r="AQ86" s="2114"/>
      <c r="AR86" s="2114"/>
      <c r="AS86" s="2114"/>
      <c r="AT86" s="2114"/>
      <c r="AU86" s="2114"/>
      <c r="AV86" s="2114"/>
      <c r="AW86" s="2114"/>
      <c r="AX86" s="2114"/>
      <c r="AY86" s="2135"/>
      <c r="AZ86" s="2135"/>
      <c r="BA86" s="2135"/>
      <c r="BB86" s="2136"/>
      <c r="BC86" s="974"/>
      <c r="BD86" s="974"/>
      <c r="BE86" s="970"/>
    </row>
    <row r="87" spans="1:70" ht="15.75" customHeight="1">
      <c r="A87" s="974"/>
      <c r="B87" s="2103" t="s">
        <v>2558</v>
      </c>
      <c r="C87" s="2104"/>
      <c r="D87" s="2104"/>
      <c r="E87" s="2104"/>
      <c r="F87" s="2104"/>
      <c r="G87" s="2104"/>
      <c r="H87" s="2104"/>
      <c r="I87" s="2101">
        <v>0</v>
      </c>
      <c r="J87" s="2101"/>
      <c r="K87" s="2101"/>
      <c r="L87" s="2101"/>
      <c r="M87" s="2101"/>
      <c r="N87" s="2101"/>
      <c r="O87" s="2101">
        <v>0</v>
      </c>
      <c r="P87" s="2101"/>
      <c r="Q87" s="2101"/>
      <c r="R87" s="2101"/>
      <c r="S87" s="2101"/>
      <c r="T87" s="2101"/>
      <c r="U87" s="2101"/>
      <c r="V87" s="2101">
        <v>0</v>
      </c>
      <c r="W87" s="2101"/>
      <c r="X87" s="2101"/>
      <c r="Y87" s="2101"/>
      <c r="Z87" s="2101"/>
      <c r="AA87" s="2101"/>
      <c r="AB87" s="2101">
        <v>0</v>
      </c>
      <c r="AC87" s="2101"/>
      <c r="AD87" s="2101"/>
      <c r="AE87" s="2101"/>
      <c r="AF87" s="2101"/>
      <c r="AG87" s="2101"/>
      <c r="AH87" s="2102"/>
      <c r="AI87" s="974"/>
      <c r="AJ87" s="2115" t="s">
        <v>2559</v>
      </c>
      <c r="AK87" s="2116"/>
      <c r="AL87" s="2116"/>
      <c r="AM87" s="2116"/>
      <c r="AN87" s="2116"/>
      <c r="AO87" s="2116"/>
      <c r="AP87" s="2116"/>
      <c r="AQ87" s="2116"/>
      <c r="AR87" s="2116"/>
      <c r="AS87" s="2116"/>
      <c r="AT87" s="2116"/>
      <c r="AU87" s="2116"/>
      <c r="AV87" s="2116"/>
      <c r="AW87" s="2116"/>
      <c r="AX87" s="2116"/>
      <c r="AY87" s="2116"/>
      <c r="AZ87" s="2116"/>
      <c r="BA87" s="2116"/>
      <c r="BB87" s="2117"/>
      <c r="BC87" s="974"/>
      <c r="BD87" s="974"/>
      <c r="BE87" s="970"/>
    </row>
    <row r="88" spans="1:70" ht="15.75" customHeight="1" thickBot="1">
      <c r="A88" s="974"/>
      <c r="B88" s="2097" t="s">
        <v>2560</v>
      </c>
      <c r="C88" s="2098"/>
      <c r="D88" s="2098"/>
      <c r="E88" s="2098"/>
      <c r="F88" s="2098"/>
      <c r="G88" s="2098"/>
      <c r="H88" s="2098"/>
      <c r="I88" s="2099">
        <v>0</v>
      </c>
      <c r="J88" s="2099"/>
      <c r="K88" s="2099"/>
      <c r="L88" s="2099"/>
      <c r="M88" s="2099"/>
      <c r="N88" s="2099"/>
      <c r="O88" s="2099">
        <v>0</v>
      </c>
      <c r="P88" s="2099"/>
      <c r="Q88" s="2099"/>
      <c r="R88" s="2099"/>
      <c r="S88" s="2099"/>
      <c r="T88" s="2099"/>
      <c r="U88" s="2099"/>
      <c r="V88" s="2099">
        <v>0</v>
      </c>
      <c r="W88" s="2099"/>
      <c r="X88" s="2099"/>
      <c r="Y88" s="2099"/>
      <c r="Z88" s="2099"/>
      <c r="AA88" s="2099"/>
      <c r="AB88" s="2099">
        <v>0</v>
      </c>
      <c r="AC88" s="2099"/>
      <c r="AD88" s="2099"/>
      <c r="AE88" s="2099"/>
      <c r="AF88" s="2099"/>
      <c r="AG88" s="2099"/>
      <c r="AH88" s="2100"/>
      <c r="AI88" s="974"/>
      <c r="AJ88" s="2118"/>
      <c r="AK88" s="2119"/>
      <c r="AL88" s="2119"/>
      <c r="AM88" s="2119"/>
      <c r="AN88" s="2119"/>
      <c r="AO88" s="2119"/>
      <c r="AP88" s="2119"/>
      <c r="AQ88" s="2119"/>
      <c r="AR88" s="2119"/>
      <c r="AS88" s="2119"/>
      <c r="AT88" s="2119"/>
      <c r="AU88" s="2119"/>
      <c r="AV88" s="2119"/>
      <c r="AW88" s="2119"/>
      <c r="AX88" s="2119"/>
      <c r="AY88" s="2119"/>
      <c r="AZ88" s="2119"/>
      <c r="BA88" s="2119"/>
      <c r="BB88" s="2120"/>
      <c r="BC88" s="974"/>
      <c r="BD88" s="974"/>
      <c r="BE88" s="970"/>
    </row>
    <row r="89" spans="1:70" ht="15.75" customHeight="1">
      <c r="A89" s="974"/>
      <c r="B89" s="974"/>
      <c r="C89" s="974"/>
      <c r="D89" s="974"/>
      <c r="E89" s="974"/>
      <c r="F89" s="974"/>
      <c r="G89" s="974"/>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c r="AL89" s="974"/>
      <c r="AM89" s="974"/>
      <c r="AN89" s="974"/>
      <c r="AO89" s="974"/>
      <c r="AP89" s="974"/>
      <c r="AQ89" s="974"/>
      <c r="AR89" s="974"/>
      <c r="AS89" s="974"/>
      <c r="AT89" s="974"/>
      <c r="AU89" s="974"/>
      <c r="AV89" s="974"/>
      <c r="AW89" s="974"/>
      <c r="AX89" s="974"/>
      <c r="AY89" s="974"/>
      <c r="AZ89" s="974"/>
      <c r="BA89" s="974"/>
      <c r="BB89" s="974"/>
      <c r="BC89" s="974"/>
      <c r="BD89" s="974"/>
      <c r="BE89" s="970"/>
    </row>
    <row r="90" spans="1:70" ht="15.75" customHeight="1" thickBot="1">
      <c r="A90" s="974"/>
      <c r="B90" s="974"/>
      <c r="C90" s="974"/>
      <c r="D90" s="974"/>
      <c r="E90" s="974"/>
      <c r="F90" s="974"/>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c r="AL90" s="974"/>
      <c r="AM90" s="974"/>
      <c r="AN90" s="974"/>
      <c r="AO90" s="974"/>
      <c r="AP90" s="974"/>
      <c r="AQ90" s="974"/>
      <c r="AR90" s="974"/>
      <c r="AS90" s="974"/>
      <c r="AT90" s="974"/>
      <c r="AU90" s="974"/>
      <c r="AV90" s="974"/>
      <c r="AW90" s="974"/>
      <c r="AX90" s="974"/>
      <c r="AY90" s="974"/>
      <c r="AZ90" s="974"/>
      <c r="BA90" s="974"/>
      <c r="BB90" s="974"/>
      <c r="BC90" s="974"/>
      <c r="BD90" s="974"/>
      <c r="BE90" s="970"/>
    </row>
    <row r="91" spans="1:70" ht="15.75" customHeight="1" thickBot="1">
      <c r="A91" s="974"/>
      <c r="B91" s="1002" t="s">
        <v>2561</v>
      </c>
      <c r="C91" s="1012"/>
      <c r="D91" s="1008"/>
      <c r="E91" s="1008"/>
      <c r="F91" s="1008"/>
      <c r="G91" s="1008"/>
      <c r="H91" s="1008"/>
      <c r="I91" s="1008"/>
      <c r="J91" s="1008"/>
      <c r="K91" s="1008"/>
      <c r="L91" s="1008"/>
      <c r="M91" s="1008"/>
      <c r="N91" s="1008"/>
      <c r="O91" s="1008"/>
      <c r="P91" s="1008"/>
      <c r="Q91" s="1007"/>
      <c r="R91" s="974"/>
      <c r="S91" s="974"/>
      <c r="T91" s="974"/>
      <c r="U91" s="974"/>
      <c r="V91" s="974"/>
      <c r="W91" s="974"/>
      <c r="X91" s="974"/>
      <c r="Y91" s="974"/>
      <c r="Z91" s="974"/>
      <c r="AA91" s="974"/>
      <c r="AB91" s="974"/>
      <c r="AC91" s="974"/>
      <c r="AD91" s="974"/>
      <c r="AE91" s="974"/>
      <c r="AF91" s="974"/>
      <c r="AG91" s="974"/>
      <c r="AH91" s="974"/>
      <c r="AI91" s="974"/>
      <c r="AJ91" s="974"/>
      <c r="AK91" s="974"/>
      <c r="AL91" s="974"/>
      <c r="AM91" s="974"/>
      <c r="AN91" s="974"/>
      <c r="AO91" s="974"/>
      <c r="AP91" s="974"/>
      <c r="AQ91" s="974"/>
      <c r="AR91" s="974"/>
      <c r="AS91" s="974"/>
      <c r="AT91" s="974"/>
      <c r="AU91" s="974"/>
      <c r="AV91" s="974"/>
      <c r="AW91" s="974"/>
      <c r="AX91" s="974"/>
      <c r="AY91" s="974"/>
      <c r="AZ91" s="974"/>
      <c r="BA91" s="974"/>
      <c r="BB91" s="974"/>
      <c r="BC91" s="974"/>
      <c r="BD91" s="974"/>
      <c r="BE91" s="970"/>
    </row>
    <row r="92" spans="1:70" ht="15.75" customHeight="1">
      <c r="A92" s="974"/>
      <c r="B92" s="999" t="s">
        <v>2548</v>
      </c>
      <c r="C92" s="999"/>
      <c r="D92" s="998"/>
      <c r="E92" s="997"/>
      <c r="F92" s="2124"/>
      <c r="G92" s="2125"/>
      <c r="H92" s="2125"/>
      <c r="I92" s="2125"/>
      <c r="J92" s="2125"/>
      <c r="K92" s="2125"/>
      <c r="L92" s="2125"/>
      <c r="M92" s="2125"/>
      <c r="N92" s="2125"/>
      <c r="O92" s="2125"/>
      <c r="P92" s="2125"/>
      <c r="Q92" s="2126"/>
      <c r="R92" s="974"/>
      <c r="S92" s="974"/>
      <c r="T92" s="974"/>
      <c r="U92" s="974"/>
      <c r="V92" s="974"/>
      <c r="W92" s="974"/>
      <c r="X92" s="974"/>
      <c r="Y92" s="974"/>
      <c r="Z92" s="974"/>
      <c r="AA92" s="974"/>
      <c r="AB92" s="974"/>
      <c r="AC92" s="974"/>
      <c r="AD92" s="974"/>
      <c r="AE92" s="974"/>
      <c r="AF92" s="974"/>
      <c r="AG92" s="974"/>
      <c r="AH92" s="974"/>
      <c r="AI92" s="974"/>
      <c r="AJ92" s="974"/>
      <c r="AK92" s="974"/>
      <c r="AL92" s="974"/>
      <c r="AM92" s="974"/>
      <c r="AN92" s="974"/>
      <c r="AO92" s="974"/>
      <c r="AP92" s="974"/>
      <c r="AQ92" s="974"/>
      <c r="AR92" s="974"/>
      <c r="AS92" s="974"/>
      <c r="AT92" s="974"/>
      <c r="AU92" s="974"/>
      <c r="AV92" s="974"/>
      <c r="AW92" s="974"/>
      <c r="AX92" s="974"/>
      <c r="AY92" s="974"/>
      <c r="AZ92" s="974"/>
      <c r="BA92" s="974"/>
      <c r="BB92" s="974"/>
      <c r="BC92" s="974"/>
      <c r="BD92" s="974"/>
      <c r="BE92" s="970"/>
    </row>
    <row r="93" spans="1:70" ht="15.75" customHeight="1" thickBot="1">
      <c r="A93" s="974"/>
      <c r="B93" s="1006" t="s">
        <v>2549</v>
      </c>
      <c r="C93" s="1005"/>
      <c r="D93" s="1004"/>
      <c r="E93" s="1004"/>
      <c r="F93" s="1004"/>
      <c r="G93" s="1004"/>
      <c r="H93" s="1004"/>
      <c r="I93" s="1004"/>
      <c r="J93" s="1004"/>
      <c r="K93" s="1004"/>
      <c r="L93" s="1003"/>
      <c r="M93" s="1004"/>
      <c r="N93" s="1003"/>
      <c r="O93" s="2130" t="e">
        <f>BR97/SUM($BR$96:$BR$98)</f>
        <v>#DIV/0!</v>
      </c>
      <c r="P93" s="2131"/>
      <c r="Q93" s="2132"/>
      <c r="R93" s="974"/>
      <c r="S93" s="974"/>
      <c r="T93" s="974"/>
      <c r="U93" s="974"/>
      <c r="V93" s="974"/>
      <c r="W93" s="974"/>
      <c r="X93" s="974"/>
      <c r="Y93" s="974"/>
      <c r="Z93" s="974"/>
      <c r="AA93" s="974"/>
      <c r="AB93" s="974"/>
      <c r="AC93" s="974"/>
      <c r="AD93" s="974"/>
      <c r="AE93" s="974"/>
      <c r="AF93" s="974"/>
      <c r="AG93" s="974"/>
      <c r="AH93" s="974"/>
      <c r="AI93" s="974"/>
      <c r="AJ93" s="974"/>
      <c r="AK93" s="974"/>
      <c r="AL93" s="974"/>
      <c r="AM93" s="974"/>
      <c r="AN93" s="974"/>
      <c r="AO93" s="974"/>
      <c r="AP93" s="974"/>
      <c r="AQ93" s="974"/>
      <c r="AR93" s="974"/>
      <c r="AS93" s="974"/>
      <c r="AT93" s="974"/>
      <c r="AU93" s="974"/>
      <c r="AV93" s="974"/>
      <c r="AW93" s="974"/>
      <c r="AX93" s="974"/>
      <c r="AY93" s="974"/>
      <c r="AZ93" s="974"/>
      <c r="BA93" s="974"/>
      <c r="BB93" s="974"/>
      <c r="BC93" s="974"/>
      <c r="BD93" s="974"/>
      <c r="BE93" s="970"/>
    </row>
    <row r="94" spans="1:70" ht="15.75" customHeight="1" thickBot="1">
      <c r="A94" s="974"/>
      <c r="B94" s="1006" t="s">
        <v>2562</v>
      </c>
      <c r="C94" s="1009"/>
      <c r="D94" s="991"/>
      <c r="E94" s="991"/>
      <c r="F94" s="991"/>
      <c r="G94" s="991"/>
      <c r="H94" s="991"/>
      <c r="I94" s="991"/>
      <c r="J94" s="991"/>
      <c r="K94" s="991"/>
      <c r="L94" s="991"/>
      <c r="M94" s="991"/>
      <c r="N94" s="1011"/>
      <c r="O94" s="2121" t="s">
        <v>2339</v>
      </c>
      <c r="P94" s="2122"/>
      <c r="Q94" s="2123"/>
      <c r="R94" s="974"/>
      <c r="S94" s="974"/>
      <c r="T94" s="974"/>
      <c r="U94" s="974"/>
      <c r="V94" s="974"/>
      <c r="W94" s="974"/>
      <c r="X94" s="974"/>
      <c r="Y94" s="974"/>
      <c r="Z94" s="974"/>
      <c r="AA94" s="974"/>
      <c r="AB94" s="974"/>
      <c r="AC94" s="974"/>
      <c r="AD94" s="974"/>
      <c r="AE94" s="974"/>
      <c r="AF94" s="974"/>
      <c r="AG94" s="974"/>
      <c r="AH94" s="974"/>
      <c r="AI94" s="974"/>
      <c r="AJ94" s="974"/>
      <c r="AK94" s="974"/>
      <c r="AL94" s="974"/>
      <c r="AM94" s="974"/>
      <c r="AN94" s="974"/>
      <c r="AO94" s="974"/>
      <c r="AP94" s="974"/>
      <c r="AQ94" s="974"/>
      <c r="AR94" s="974"/>
      <c r="AS94" s="974"/>
      <c r="AT94" s="974"/>
      <c r="AU94" s="974"/>
      <c r="AV94" s="974"/>
      <c r="AW94" s="974"/>
      <c r="AX94" s="974"/>
      <c r="AY94" s="974"/>
      <c r="AZ94" s="974"/>
      <c r="BA94" s="974"/>
      <c r="BB94" s="974"/>
      <c r="BC94" s="974"/>
      <c r="BD94" s="974"/>
      <c r="BE94" s="970"/>
    </row>
    <row r="95" spans="1:70" ht="15.75" customHeight="1" thickBot="1">
      <c r="A95" s="974"/>
      <c r="B95" s="974"/>
      <c r="C95" s="974"/>
      <c r="D95" s="974"/>
      <c r="E95" s="974"/>
      <c r="F95" s="974"/>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974"/>
      <c r="AM95" s="974"/>
      <c r="AN95" s="974"/>
      <c r="AO95" s="974"/>
      <c r="AP95" s="974"/>
      <c r="AQ95" s="974"/>
      <c r="AR95" s="974"/>
      <c r="AS95" s="974"/>
      <c r="AT95" s="974"/>
      <c r="AU95" s="974"/>
      <c r="AV95" s="974"/>
      <c r="AW95" s="974"/>
      <c r="AX95" s="974"/>
      <c r="AY95" s="974"/>
      <c r="AZ95" s="974"/>
      <c r="BA95" s="974"/>
      <c r="BB95" s="974"/>
      <c r="BC95" s="974"/>
      <c r="BD95" s="974"/>
      <c r="BE95" s="970"/>
    </row>
    <row r="96" spans="1:70" ht="15.75" customHeight="1">
      <c r="A96" s="974"/>
      <c r="B96" s="2507" t="s">
        <v>2563</v>
      </c>
      <c r="C96" s="2508"/>
      <c r="D96" s="2508"/>
      <c r="E96" s="2508"/>
      <c r="F96" s="2508"/>
      <c r="G96" s="2508"/>
      <c r="H96" s="2508"/>
      <c r="I96" s="2508"/>
      <c r="J96" s="2508"/>
      <c r="K96" s="2508"/>
      <c r="L96" s="2508"/>
      <c r="M96" s="2508"/>
      <c r="N96" s="2508"/>
      <c r="O96" s="2508"/>
      <c r="P96" s="2508"/>
      <c r="Q96" s="2508"/>
      <c r="R96" s="2508"/>
      <c r="S96" s="2508"/>
      <c r="T96" s="2508"/>
      <c r="U96" s="2508"/>
      <c r="V96" s="2508"/>
      <c r="W96" s="2508"/>
      <c r="X96" s="2508"/>
      <c r="Y96" s="2508"/>
      <c r="Z96" s="2508"/>
      <c r="AA96" s="2508"/>
      <c r="AB96" s="2508"/>
      <c r="AC96" s="2508"/>
      <c r="AD96" s="2508"/>
      <c r="AE96" s="2508"/>
      <c r="AF96" s="2508"/>
      <c r="AG96" s="2508"/>
      <c r="AH96" s="2509"/>
      <c r="AI96" s="974"/>
      <c r="AJ96" s="2111" t="s">
        <v>2564</v>
      </c>
      <c r="AK96" s="2112"/>
      <c r="AL96" s="2112"/>
      <c r="AM96" s="2112"/>
      <c r="AN96" s="2112"/>
      <c r="AO96" s="2112"/>
      <c r="AP96" s="2112"/>
      <c r="AQ96" s="2112"/>
      <c r="AR96" s="2112"/>
      <c r="AS96" s="2112"/>
      <c r="AT96" s="2112"/>
      <c r="AU96" s="2112"/>
      <c r="AV96" s="2112"/>
      <c r="AW96" s="2112"/>
      <c r="AX96" s="2112"/>
      <c r="AY96" s="2133" t="s">
        <v>894</v>
      </c>
      <c r="AZ96" s="2133"/>
      <c r="BA96" s="2133"/>
      <c r="BB96" s="2134"/>
      <c r="BC96" s="974"/>
      <c r="BD96" s="974"/>
      <c r="BE96" s="970"/>
      <c r="BQ96" s="1010" t="str">
        <f>Application!M243</f>
        <v>CPP - Rancho Niguel GP, LLC</v>
      </c>
      <c r="BR96" s="1010">
        <f>Application!AH245</f>
        <v>0</v>
      </c>
    </row>
    <row r="97" spans="1:70" ht="15.75" customHeight="1">
      <c r="A97" s="974"/>
      <c r="B97" s="2103"/>
      <c r="C97" s="2104"/>
      <c r="D97" s="2104"/>
      <c r="E97" s="2104"/>
      <c r="F97" s="2104"/>
      <c r="G97" s="2104"/>
      <c r="H97" s="2104"/>
      <c r="I97" s="2104" t="s">
        <v>2553</v>
      </c>
      <c r="J97" s="2104"/>
      <c r="K97" s="2104"/>
      <c r="L97" s="2104"/>
      <c r="M97" s="2104"/>
      <c r="N97" s="2104"/>
      <c r="O97" s="2104" t="s">
        <v>2554</v>
      </c>
      <c r="P97" s="2104"/>
      <c r="Q97" s="2104"/>
      <c r="R97" s="2104"/>
      <c r="S97" s="2104"/>
      <c r="T97" s="2104"/>
      <c r="U97" s="2104"/>
      <c r="V97" s="2105" t="s">
        <v>2555</v>
      </c>
      <c r="W97" s="2105"/>
      <c r="X97" s="2105"/>
      <c r="Y97" s="2105"/>
      <c r="Z97" s="2105"/>
      <c r="AA97" s="2105"/>
      <c r="AB97" s="2106" t="s">
        <v>2556</v>
      </c>
      <c r="AC97" s="2106"/>
      <c r="AD97" s="2106"/>
      <c r="AE97" s="2106"/>
      <c r="AF97" s="2106"/>
      <c r="AG97" s="2106"/>
      <c r="AH97" s="2107"/>
      <c r="AI97" s="974"/>
      <c r="AJ97" s="2113"/>
      <c r="AK97" s="2114"/>
      <c r="AL97" s="2114"/>
      <c r="AM97" s="2114"/>
      <c r="AN97" s="2114"/>
      <c r="AO97" s="2114"/>
      <c r="AP97" s="2114"/>
      <c r="AQ97" s="2114"/>
      <c r="AR97" s="2114"/>
      <c r="AS97" s="2114"/>
      <c r="AT97" s="2114"/>
      <c r="AU97" s="2114"/>
      <c r="AV97" s="2114"/>
      <c r="AW97" s="2114"/>
      <c r="AX97" s="2114"/>
      <c r="AY97" s="2135"/>
      <c r="AZ97" s="2135"/>
      <c r="BA97" s="2135"/>
      <c r="BB97" s="2136"/>
      <c r="BC97" s="974"/>
      <c r="BD97" s="974"/>
      <c r="BE97" s="970"/>
      <c r="BQ97" s="1010" t="str">
        <f>Application!M251</f>
        <v>FFAH V RANCHO NIGUEL APARTMENTS CA, LLC</v>
      </c>
      <c r="BR97" s="1010">
        <f>Application!AH253</f>
        <v>0</v>
      </c>
    </row>
    <row r="98" spans="1:70" ht="15.75" customHeight="1">
      <c r="A98" s="974"/>
      <c r="B98" s="2103"/>
      <c r="C98" s="2104"/>
      <c r="D98" s="2104"/>
      <c r="E98" s="2104"/>
      <c r="F98" s="2104"/>
      <c r="G98" s="2104"/>
      <c r="H98" s="2104"/>
      <c r="I98" s="2104"/>
      <c r="J98" s="2104"/>
      <c r="K98" s="2104"/>
      <c r="L98" s="2104"/>
      <c r="M98" s="2104"/>
      <c r="N98" s="2104"/>
      <c r="O98" s="2104"/>
      <c r="P98" s="2104"/>
      <c r="Q98" s="2104"/>
      <c r="R98" s="2104"/>
      <c r="S98" s="2104"/>
      <c r="T98" s="2104"/>
      <c r="U98" s="2104"/>
      <c r="V98" s="2105"/>
      <c r="W98" s="2105"/>
      <c r="X98" s="2105"/>
      <c r="Y98" s="2105"/>
      <c r="Z98" s="2105"/>
      <c r="AA98" s="2105"/>
      <c r="AB98" s="2106"/>
      <c r="AC98" s="2106"/>
      <c r="AD98" s="2106"/>
      <c r="AE98" s="2106"/>
      <c r="AF98" s="2106"/>
      <c r="AG98" s="2106"/>
      <c r="AH98" s="2107"/>
      <c r="AI98" s="974"/>
      <c r="AJ98" s="2113"/>
      <c r="AK98" s="2114"/>
      <c r="AL98" s="2114"/>
      <c r="AM98" s="2114"/>
      <c r="AN98" s="2114"/>
      <c r="AO98" s="2114"/>
      <c r="AP98" s="2114"/>
      <c r="AQ98" s="2114"/>
      <c r="AR98" s="2114"/>
      <c r="AS98" s="2114"/>
      <c r="AT98" s="2114"/>
      <c r="AU98" s="2114"/>
      <c r="AV98" s="2114"/>
      <c r="AW98" s="2114"/>
      <c r="AX98" s="2114"/>
      <c r="AY98" s="2135"/>
      <c r="AZ98" s="2135"/>
      <c r="BA98" s="2135"/>
      <c r="BB98" s="2136"/>
      <c r="BC98" s="974"/>
      <c r="BD98" s="974"/>
      <c r="BE98" s="970"/>
      <c r="BQ98" s="1010">
        <f>Application!M259</f>
        <v>0</v>
      </c>
      <c r="BR98" s="1010">
        <f>Application!AH261</f>
        <v>0</v>
      </c>
    </row>
    <row r="99" spans="1:70" ht="15.75" customHeight="1">
      <c r="A99" s="974"/>
      <c r="B99" s="2103" t="s">
        <v>2557</v>
      </c>
      <c r="C99" s="2104"/>
      <c r="D99" s="2104"/>
      <c r="E99" s="2104"/>
      <c r="F99" s="2104"/>
      <c r="G99" s="2104"/>
      <c r="H99" s="2104"/>
      <c r="I99" s="2101">
        <v>0</v>
      </c>
      <c r="J99" s="2101"/>
      <c r="K99" s="2101"/>
      <c r="L99" s="2101"/>
      <c r="M99" s="2101"/>
      <c r="N99" s="2101"/>
      <c r="O99" s="2101">
        <v>0</v>
      </c>
      <c r="P99" s="2101"/>
      <c r="Q99" s="2101"/>
      <c r="R99" s="2101"/>
      <c r="S99" s="2101"/>
      <c r="T99" s="2101"/>
      <c r="U99" s="2101"/>
      <c r="V99" s="2101">
        <v>0</v>
      </c>
      <c r="W99" s="2101"/>
      <c r="X99" s="2101"/>
      <c r="Y99" s="2101"/>
      <c r="Z99" s="2101"/>
      <c r="AA99" s="2101"/>
      <c r="AB99" s="2101">
        <v>0</v>
      </c>
      <c r="AC99" s="2101"/>
      <c r="AD99" s="2101"/>
      <c r="AE99" s="2101"/>
      <c r="AF99" s="2101"/>
      <c r="AG99" s="2101"/>
      <c r="AH99" s="2102"/>
      <c r="AI99" s="974"/>
      <c r="AJ99" s="2113"/>
      <c r="AK99" s="2114"/>
      <c r="AL99" s="2114"/>
      <c r="AM99" s="2114"/>
      <c r="AN99" s="2114"/>
      <c r="AO99" s="2114"/>
      <c r="AP99" s="2114"/>
      <c r="AQ99" s="2114"/>
      <c r="AR99" s="2114"/>
      <c r="AS99" s="2114"/>
      <c r="AT99" s="2114"/>
      <c r="AU99" s="2114"/>
      <c r="AV99" s="2114"/>
      <c r="AW99" s="2114"/>
      <c r="AX99" s="2114"/>
      <c r="AY99" s="2135"/>
      <c r="AZ99" s="2135"/>
      <c r="BA99" s="2135"/>
      <c r="BB99" s="2136"/>
      <c r="BC99" s="974"/>
      <c r="BD99" s="974"/>
      <c r="BE99" s="970"/>
    </row>
    <row r="100" spans="1:70" ht="15.75" customHeight="1">
      <c r="A100" s="974"/>
      <c r="B100" s="2103" t="s">
        <v>2558</v>
      </c>
      <c r="C100" s="2104"/>
      <c r="D100" s="2104"/>
      <c r="E100" s="2104"/>
      <c r="F100" s="2104"/>
      <c r="G100" s="2104"/>
      <c r="H100" s="2104"/>
      <c r="I100" s="2101">
        <v>0</v>
      </c>
      <c r="J100" s="2101"/>
      <c r="K100" s="2101"/>
      <c r="L100" s="2101"/>
      <c r="M100" s="2101"/>
      <c r="N100" s="2101"/>
      <c r="O100" s="2101">
        <v>0</v>
      </c>
      <c r="P100" s="2101"/>
      <c r="Q100" s="2101"/>
      <c r="R100" s="2101"/>
      <c r="S100" s="2101"/>
      <c r="T100" s="2101"/>
      <c r="U100" s="2101"/>
      <c r="V100" s="2101">
        <v>0</v>
      </c>
      <c r="W100" s="2101"/>
      <c r="X100" s="2101"/>
      <c r="Y100" s="2101"/>
      <c r="Z100" s="2101"/>
      <c r="AA100" s="2101"/>
      <c r="AB100" s="2101">
        <v>0</v>
      </c>
      <c r="AC100" s="2101"/>
      <c r="AD100" s="2101"/>
      <c r="AE100" s="2101"/>
      <c r="AF100" s="2101"/>
      <c r="AG100" s="2101"/>
      <c r="AH100" s="2102"/>
      <c r="AI100" s="974"/>
      <c r="AJ100" s="2115" t="s">
        <v>2559</v>
      </c>
      <c r="AK100" s="2116"/>
      <c r="AL100" s="2116"/>
      <c r="AM100" s="2116"/>
      <c r="AN100" s="2116"/>
      <c r="AO100" s="2116"/>
      <c r="AP100" s="2116"/>
      <c r="AQ100" s="2116"/>
      <c r="AR100" s="2116"/>
      <c r="AS100" s="2116"/>
      <c r="AT100" s="2116"/>
      <c r="AU100" s="2116"/>
      <c r="AV100" s="2116"/>
      <c r="AW100" s="2116"/>
      <c r="AX100" s="2116"/>
      <c r="AY100" s="2116"/>
      <c r="AZ100" s="2116"/>
      <c r="BA100" s="2116"/>
      <c r="BB100" s="2117"/>
      <c r="BC100" s="974"/>
      <c r="BD100" s="974"/>
      <c r="BE100" s="970"/>
    </row>
    <row r="101" spans="1:70" ht="15.75" customHeight="1" thickBot="1">
      <c r="A101" s="974"/>
      <c r="B101" s="2097" t="s">
        <v>2560</v>
      </c>
      <c r="C101" s="2098"/>
      <c r="D101" s="2098"/>
      <c r="E101" s="2098"/>
      <c r="F101" s="2098"/>
      <c r="G101" s="2098"/>
      <c r="H101" s="2098"/>
      <c r="I101" s="2099">
        <v>0</v>
      </c>
      <c r="J101" s="2099"/>
      <c r="K101" s="2099"/>
      <c r="L101" s="2099"/>
      <c r="M101" s="2099"/>
      <c r="N101" s="2099"/>
      <c r="O101" s="2099">
        <v>0</v>
      </c>
      <c r="P101" s="2099"/>
      <c r="Q101" s="2099"/>
      <c r="R101" s="2099"/>
      <c r="S101" s="2099"/>
      <c r="T101" s="2099"/>
      <c r="U101" s="2099"/>
      <c r="V101" s="2099">
        <v>0</v>
      </c>
      <c r="W101" s="2099"/>
      <c r="X101" s="2099"/>
      <c r="Y101" s="2099"/>
      <c r="Z101" s="2099"/>
      <c r="AA101" s="2099"/>
      <c r="AB101" s="2099">
        <v>0</v>
      </c>
      <c r="AC101" s="2099"/>
      <c r="AD101" s="2099"/>
      <c r="AE101" s="2099"/>
      <c r="AF101" s="2099"/>
      <c r="AG101" s="2099"/>
      <c r="AH101" s="2100"/>
      <c r="AI101" s="974"/>
      <c r="AJ101" s="2118"/>
      <c r="AK101" s="2119"/>
      <c r="AL101" s="2119"/>
      <c r="AM101" s="2119"/>
      <c r="AN101" s="2119"/>
      <c r="AO101" s="2119"/>
      <c r="AP101" s="2119"/>
      <c r="AQ101" s="2119"/>
      <c r="AR101" s="2119"/>
      <c r="AS101" s="2119"/>
      <c r="AT101" s="2119"/>
      <c r="AU101" s="2119"/>
      <c r="AV101" s="2119"/>
      <c r="AW101" s="2119"/>
      <c r="AX101" s="2119"/>
      <c r="AY101" s="2119"/>
      <c r="AZ101" s="2119"/>
      <c r="BA101" s="2119"/>
      <c r="BB101" s="2120"/>
      <c r="BC101" s="974"/>
      <c r="BD101" s="974"/>
      <c r="BE101" s="970"/>
    </row>
    <row r="102" spans="1:70" ht="15.75" customHeight="1" thickBot="1">
      <c r="A102" s="974"/>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c r="AU102" s="974"/>
      <c r="AV102" s="974"/>
      <c r="AW102" s="974"/>
      <c r="AX102" s="974"/>
      <c r="AY102" s="974"/>
      <c r="AZ102" s="974"/>
      <c r="BA102" s="974"/>
      <c r="BB102" s="974"/>
      <c r="BC102" s="974"/>
      <c r="BD102" s="974"/>
      <c r="BE102" s="970"/>
    </row>
    <row r="103" spans="1:70" ht="15.75" customHeight="1" thickBot="1">
      <c r="A103" s="974"/>
      <c r="B103" s="993" t="s">
        <v>2565</v>
      </c>
      <c r="C103" s="1009"/>
      <c r="D103" s="991"/>
      <c r="E103" s="991"/>
      <c r="F103" s="1008"/>
      <c r="G103" s="1008"/>
      <c r="H103" s="1008"/>
      <c r="I103" s="1008"/>
      <c r="J103" s="1008"/>
      <c r="K103" s="1008"/>
      <c r="L103" s="1008"/>
      <c r="M103" s="1008"/>
      <c r="N103" s="1008"/>
      <c r="O103" s="1007"/>
      <c r="P103" s="1008"/>
      <c r="Q103" s="1008"/>
      <c r="R103" s="1007"/>
      <c r="S103" s="974" t="s">
        <v>253</v>
      </c>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c r="AU103" s="974"/>
      <c r="AV103" s="974"/>
      <c r="AW103" s="974"/>
      <c r="AX103" s="974"/>
      <c r="AY103" s="974"/>
      <c r="AZ103" s="974"/>
      <c r="BA103" s="974"/>
      <c r="BB103" s="974"/>
      <c r="BC103" s="974"/>
      <c r="BD103" s="974"/>
      <c r="BE103" s="970"/>
    </row>
    <row r="104" spans="1:70" ht="15.75" customHeight="1">
      <c r="A104" s="974"/>
      <c r="B104" s="999" t="s">
        <v>2548</v>
      </c>
      <c r="C104" s="999"/>
      <c r="D104" s="998"/>
      <c r="E104" s="997"/>
      <c r="F104" s="2127"/>
      <c r="G104" s="2128"/>
      <c r="H104" s="2128"/>
      <c r="I104" s="2128"/>
      <c r="J104" s="2128"/>
      <c r="K104" s="2128"/>
      <c r="L104" s="2128"/>
      <c r="M104" s="2128"/>
      <c r="N104" s="2128"/>
      <c r="O104" s="2128"/>
      <c r="P104" s="2128"/>
      <c r="Q104" s="2128"/>
      <c r="R104" s="2129"/>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c r="AU104" s="974"/>
      <c r="AV104" s="974"/>
      <c r="AW104" s="974"/>
      <c r="AX104" s="974"/>
      <c r="AY104" s="974"/>
      <c r="AZ104" s="974"/>
      <c r="BA104" s="974"/>
      <c r="BB104" s="974"/>
      <c r="BC104" s="974"/>
      <c r="BD104" s="974"/>
      <c r="BE104" s="970"/>
    </row>
    <row r="105" spans="1:70" ht="15.75" customHeight="1" thickBot="1">
      <c r="A105" s="974"/>
      <c r="B105" s="1006" t="s">
        <v>2549</v>
      </c>
      <c r="C105" s="1005"/>
      <c r="D105" s="1004"/>
      <c r="E105" s="1004"/>
      <c r="F105" s="1004"/>
      <c r="G105" s="1004"/>
      <c r="H105" s="1004"/>
      <c r="I105" s="1004"/>
      <c r="J105" s="1004"/>
      <c r="K105" s="1004"/>
      <c r="L105" s="1003"/>
      <c r="M105" s="1004"/>
      <c r="N105" s="1003"/>
      <c r="O105" s="2121" t="e">
        <f>BR98/SUM(BR96:BR98)</f>
        <v>#DIV/0!</v>
      </c>
      <c r="P105" s="2122"/>
      <c r="Q105" s="2122"/>
      <c r="R105" s="2123"/>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c r="AU105" s="974"/>
      <c r="AV105" s="974"/>
      <c r="AW105" s="974"/>
      <c r="AX105" s="974"/>
      <c r="AY105" s="974"/>
      <c r="AZ105" s="974"/>
      <c r="BA105" s="974"/>
      <c r="BB105" s="974"/>
      <c r="BC105" s="974"/>
      <c r="BD105" s="974"/>
      <c r="BE105" s="970"/>
    </row>
    <row r="106" spans="1:70" ht="15.75" customHeight="1" thickBot="1">
      <c r="A106" s="974"/>
      <c r="B106" s="974"/>
      <c r="C106" s="974"/>
      <c r="D106" s="974"/>
      <c r="E106" s="974"/>
      <c r="F106" s="974"/>
      <c r="G106" s="974"/>
      <c r="H106" s="974"/>
      <c r="I106" s="974"/>
      <c r="J106" s="974"/>
      <c r="K106" s="974"/>
      <c r="L106" s="974"/>
      <c r="M106" s="974"/>
      <c r="N106" s="974"/>
      <c r="O106" s="974"/>
      <c r="P106" s="996"/>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c r="AL106" s="974"/>
      <c r="AM106" s="974"/>
      <c r="AN106" s="974"/>
      <c r="AO106" s="974"/>
      <c r="AP106" s="974"/>
      <c r="AQ106" s="974"/>
      <c r="AR106" s="974"/>
      <c r="AS106" s="974"/>
      <c r="AT106" s="974"/>
      <c r="AU106" s="974"/>
      <c r="AV106" s="974"/>
      <c r="AW106" s="974"/>
      <c r="AX106" s="974"/>
      <c r="AY106" s="974"/>
      <c r="AZ106" s="974"/>
      <c r="BA106" s="974"/>
      <c r="BB106" s="974"/>
      <c r="BC106" s="974"/>
      <c r="BD106" s="974"/>
      <c r="BE106" s="970"/>
    </row>
    <row r="107" spans="1:70" ht="15.75" customHeight="1">
      <c r="A107" s="974"/>
      <c r="B107" s="2108" t="s">
        <v>2566</v>
      </c>
      <c r="C107" s="2109"/>
      <c r="D107" s="2109"/>
      <c r="E107" s="2109"/>
      <c r="F107" s="2109"/>
      <c r="G107" s="2109"/>
      <c r="H107" s="2109"/>
      <c r="I107" s="2109"/>
      <c r="J107" s="2109"/>
      <c r="K107" s="2109"/>
      <c r="L107" s="2109"/>
      <c r="M107" s="2109"/>
      <c r="N107" s="2109"/>
      <c r="O107" s="2109"/>
      <c r="P107" s="2109"/>
      <c r="Q107" s="2109"/>
      <c r="R107" s="2109"/>
      <c r="S107" s="2109"/>
      <c r="T107" s="2109"/>
      <c r="U107" s="2109"/>
      <c r="V107" s="2109"/>
      <c r="W107" s="2109"/>
      <c r="X107" s="2109"/>
      <c r="Y107" s="2109"/>
      <c r="Z107" s="2109"/>
      <c r="AA107" s="2109"/>
      <c r="AB107" s="2109"/>
      <c r="AC107" s="2109"/>
      <c r="AD107" s="2109"/>
      <c r="AE107" s="2109"/>
      <c r="AF107" s="2109"/>
      <c r="AG107" s="2109"/>
      <c r="AH107" s="2110"/>
      <c r="AI107" s="974"/>
      <c r="AJ107" s="974"/>
      <c r="AK107" s="974"/>
      <c r="AL107" s="974"/>
      <c r="AM107" s="974"/>
      <c r="AN107" s="974"/>
      <c r="AO107" s="974"/>
      <c r="AP107" s="974"/>
      <c r="AQ107" s="974"/>
      <c r="AR107" s="974"/>
      <c r="AS107" s="974"/>
      <c r="AT107" s="974"/>
      <c r="AU107" s="974"/>
      <c r="AV107" s="974"/>
      <c r="AW107" s="974"/>
      <c r="AX107" s="974"/>
      <c r="AY107" s="974"/>
      <c r="AZ107" s="974"/>
      <c r="BA107" s="974"/>
      <c r="BB107" s="974"/>
      <c r="BC107" s="974"/>
      <c r="BD107" s="974"/>
      <c r="BE107" s="970"/>
    </row>
    <row r="108" spans="1:70" ht="16.5" customHeight="1">
      <c r="A108" s="974"/>
      <c r="B108" s="2103"/>
      <c r="C108" s="2104"/>
      <c r="D108" s="2104"/>
      <c r="E108" s="2104"/>
      <c r="F108" s="2104"/>
      <c r="G108" s="2104"/>
      <c r="H108" s="2104"/>
      <c r="I108" s="2104" t="s">
        <v>2553</v>
      </c>
      <c r="J108" s="2104"/>
      <c r="K108" s="2104"/>
      <c r="L108" s="2104"/>
      <c r="M108" s="2104"/>
      <c r="N108" s="2104"/>
      <c r="O108" s="2104" t="s">
        <v>2554</v>
      </c>
      <c r="P108" s="2104"/>
      <c r="Q108" s="2104"/>
      <c r="R108" s="2104"/>
      <c r="S108" s="2104"/>
      <c r="T108" s="2104"/>
      <c r="U108" s="2104"/>
      <c r="V108" s="2105" t="s">
        <v>2555</v>
      </c>
      <c r="W108" s="2105"/>
      <c r="X108" s="2105"/>
      <c r="Y108" s="2105"/>
      <c r="Z108" s="2105"/>
      <c r="AA108" s="2105"/>
      <c r="AB108" s="2106" t="s">
        <v>2556</v>
      </c>
      <c r="AC108" s="2106"/>
      <c r="AD108" s="2106"/>
      <c r="AE108" s="2106"/>
      <c r="AF108" s="2106"/>
      <c r="AG108" s="2106"/>
      <c r="AH108" s="2107"/>
      <c r="AI108" s="974"/>
      <c r="AJ108" s="974"/>
      <c r="AK108" s="974"/>
      <c r="AL108" s="974"/>
      <c r="AM108" s="974"/>
      <c r="AN108" s="974"/>
      <c r="AO108" s="974"/>
      <c r="AP108" s="974"/>
      <c r="AQ108" s="974"/>
      <c r="AR108" s="974"/>
      <c r="AS108" s="974"/>
      <c r="AT108" s="974"/>
      <c r="AU108" s="974"/>
      <c r="AV108" s="974"/>
      <c r="AW108" s="974"/>
      <c r="AX108" s="974"/>
      <c r="AY108" s="974"/>
      <c r="AZ108" s="974"/>
      <c r="BA108" s="974"/>
      <c r="BB108" s="974"/>
      <c r="BC108" s="974"/>
      <c r="BD108" s="974"/>
      <c r="BE108" s="970"/>
    </row>
    <row r="109" spans="1:70" ht="16.5" customHeight="1">
      <c r="A109" s="974"/>
      <c r="B109" s="2103"/>
      <c r="C109" s="2104"/>
      <c r="D109" s="2104"/>
      <c r="E109" s="2104"/>
      <c r="F109" s="2104"/>
      <c r="G109" s="2104"/>
      <c r="H109" s="2104"/>
      <c r="I109" s="2104"/>
      <c r="J109" s="2104"/>
      <c r="K109" s="2104"/>
      <c r="L109" s="2104"/>
      <c r="M109" s="2104"/>
      <c r="N109" s="2104"/>
      <c r="O109" s="2104"/>
      <c r="P109" s="2104"/>
      <c r="Q109" s="2104"/>
      <c r="R109" s="2104"/>
      <c r="S109" s="2104"/>
      <c r="T109" s="2104"/>
      <c r="U109" s="2104"/>
      <c r="V109" s="2105"/>
      <c r="W109" s="2105"/>
      <c r="X109" s="2105"/>
      <c r="Y109" s="2105"/>
      <c r="Z109" s="2105"/>
      <c r="AA109" s="2105"/>
      <c r="AB109" s="2106"/>
      <c r="AC109" s="2106"/>
      <c r="AD109" s="2106"/>
      <c r="AE109" s="2106"/>
      <c r="AF109" s="2106"/>
      <c r="AG109" s="2106"/>
      <c r="AH109" s="2107"/>
      <c r="AI109" s="974"/>
      <c r="AJ109" s="974"/>
      <c r="AK109" s="974"/>
      <c r="AL109" s="974"/>
      <c r="AM109" s="974"/>
      <c r="AN109" s="974"/>
      <c r="AO109" s="974"/>
      <c r="AP109" s="974"/>
      <c r="AQ109" s="974"/>
      <c r="AR109" s="974"/>
      <c r="AS109" s="974"/>
      <c r="AT109" s="974"/>
      <c r="AU109" s="974"/>
      <c r="AV109" s="974"/>
      <c r="AW109" s="974"/>
      <c r="AX109" s="974"/>
      <c r="AY109" s="974"/>
      <c r="AZ109" s="974"/>
      <c r="BA109" s="974"/>
      <c r="BB109" s="974"/>
      <c r="BC109" s="974"/>
      <c r="BD109" s="974"/>
      <c r="BE109" s="970"/>
    </row>
    <row r="110" spans="1:70" ht="15.75" customHeight="1">
      <c r="A110" s="974"/>
      <c r="B110" s="2103" t="s">
        <v>2557</v>
      </c>
      <c r="C110" s="2104"/>
      <c r="D110" s="2104"/>
      <c r="E110" s="2104"/>
      <c r="F110" s="2104"/>
      <c r="G110" s="2104"/>
      <c r="H110" s="2104"/>
      <c r="I110" s="2101">
        <v>0</v>
      </c>
      <c r="J110" s="2101"/>
      <c r="K110" s="2101"/>
      <c r="L110" s="2101"/>
      <c r="M110" s="2101"/>
      <c r="N110" s="2101"/>
      <c r="O110" s="2101">
        <v>0</v>
      </c>
      <c r="P110" s="2101"/>
      <c r="Q110" s="2101"/>
      <c r="R110" s="2101"/>
      <c r="S110" s="2101"/>
      <c r="T110" s="2101"/>
      <c r="U110" s="2101"/>
      <c r="V110" s="2101">
        <v>0</v>
      </c>
      <c r="W110" s="2101"/>
      <c r="X110" s="2101"/>
      <c r="Y110" s="2101"/>
      <c r="Z110" s="2101"/>
      <c r="AA110" s="2101"/>
      <c r="AB110" s="2101">
        <v>0</v>
      </c>
      <c r="AC110" s="2101"/>
      <c r="AD110" s="2101"/>
      <c r="AE110" s="2101"/>
      <c r="AF110" s="2101"/>
      <c r="AG110" s="2101"/>
      <c r="AH110" s="2102"/>
      <c r="AI110" s="974"/>
      <c r="AJ110" s="974"/>
      <c r="AK110" s="974"/>
      <c r="AL110" s="974"/>
      <c r="AM110" s="974"/>
      <c r="AN110" s="974"/>
      <c r="AO110" s="974"/>
      <c r="AP110" s="974"/>
      <c r="AQ110" s="974"/>
      <c r="AR110" s="974"/>
      <c r="AS110" s="974"/>
      <c r="AT110" s="974"/>
      <c r="AU110" s="974"/>
      <c r="AV110" s="974"/>
      <c r="AW110" s="974"/>
      <c r="AX110" s="974"/>
      <c r="AY110" s="974"/>
      <c r="AZ110" s="974"/>
      <c r="BA110" s="974"/>
      <c r="BB110" s="974"/>
      <c r="BC110" s="974"/>
      <c r="BD110" s="974"/>
      <c r="BE110" s="970"/>
    </row>
    <row r="111" spans="1:70" ht="15.75" customHeight="1">
      <c r="A111" s="974"/>
      <c r="B111" s="2103" t="s">
        <v>2558</v>
      </c>
      <c r="C111" s="2104"/>
      <c r="D111" s="2104"/>
      <c r="E111" s="2104"/>
      <c r="F111" s="2104"/>
      <c r="G111" s="2104"/>
      <c r="H111" s="2104"/>
      <c r="I111" s="2101">
        <v>0</v>
      </c>
      <c r="J111" s="2101"/>
      <c r="K111" s="2101"/>
      <c r="L111" s="2101"/>
      <c r="M111" s="2101"/>
      <c r="N111" s="2101"/>
      <c r="O111" s="2101">
        <v>0</v>
      </c>
      <c r="P111" s="2101"/>
      <c r="Q111" s="2101"/>
      <c r="R111" s="2101"/>
      <c r="S111" s="2101"/>
      <c r="T111" s="2101"/>
      <c r="U111" s="2101"/>
      <c r="V111" s="2101">
        <v>0</v>
      </c>
      <c r="W111" s="2101"/>
      <c r="X111" s="2101"/>
      <c r="Y111" s="2101"/>
      <c r="Z111" s="2101"/>
      <c r="AA111" s="2101"/>
      <c r="AB111" s="2101">
        <v>0</v>
      </c>
      <c r="AC111" s="2101"/>
      <c r="AD111" s="2101"/>
      <c r="AE111" s="2101"/>
      <c r="AF111" s="2101"/>
      <c r="AG111" s="2101"/>
      <c r="AH111" s="2102"/>
      <c r="AI111" s="974"/>
      <c r="AJ111" s="974"/>
      <c r="AK111" s="974"/>
      <c r="AL111" s="974"/>
      <c r="AM111" s="974"/>
      <c r="AN111" s="974"/>
      <c r="AO111" s="974"/>
      <c r="AP111" s="974"/>
      <c r="AQ111" s="974"/>
      <c r="AR111" s="974"/>
      <c r="AS111" s="974"/>
      <c r="AT111" s="974"/>
      <c r="AU111" s="974"/>
      <c r="AV111" s="974"/>
      <c r="AW111" s="974"/>
      <c r="AX111" s="974"/>
      <c r="AY111" s="974"/>
      <c r="AZ111" s="974"/>
      <c r="BA111" s="974"/>
      <c r="BB111" s="974"/>
      <c r="BC111" s="974"/>
      <c r="BD111" s="974"/>
      <c r="BE111" s="970"/>
    </row>
    <row r="112" spans="1:70" ht="15.75" customHeight="1" thickBot="1">
      <c r="A112" s="974"/>
      <c r="B112" s="2097" t="s">
        <v>2560</v>
      </c>
      <c r="C112" s="2098"/>
      <c r="D112" s="2098"/>
      <c r="E112" s="2098"/>
      <c r="F112" s="2098"/>
      <c r="G112" s="2098"/>
      <c r="H112" s="2098"/>
      <c r="I112" s="2099">
        <v>0</v>
      </c>
      <c r="J112" s="2099"/>
      <c r="K112" s="2099"/>
      <c r="L112" s="2099"/>
      <c r="M112" s="2099"/>
      <c r="N112" s="2099"/>
      <c r="O112" s="2099">
        <v>0</v>
      </c>
      <c r="P112" s="2099"/>
      <c r="Q112" s="2099"/>
      <c r="R112" s="2099"/>
      <c r="S112" s="2099"/>
      <c r="T112" s="2099"/>
      <c r="U112" s="2099"/>
      <c r="V112" s="2099">
        <v>0</v>
      </c>
      <c r="W112" s="2099"/>
      <c r="X112" s="2099"/>
      <c r="Y112" s="2099"/>
      <c r="Z112" s="2099"/>
      <c r="AA112" s="2099"/>
      <c r="AB112" s="2099">
        <v>0</v>
      </c>
      <c r="AC112" s="2099"/>
      <c r="AD112" s="2099"/>
      <c r="AE112" s="2099"/>
      <c r="AF112" s="2099"/>
      <c r="AG112" s="2099"/>
      <c r="AH112" s="2100"/>
      <c r="AI112" s="974"/>
      <c r="AJ112" s="974"/>
      <c r="AK112" s="974"/>
      <c r="AL112" s="974"/>
      <c r="AM112" s="974"/>
      <c r="AN112" s="974"/>
      <c r="AO112" s="974"/>
      <c r="AP112" s="974"/>
      <c r="AQ112" s="974"/>
      <c r="AR112" s="974"/>
      <c r="AS112" s="974"/>
      <c r="AT112" s="974"/>
      <c r="AU112" s="974"/>
      <c r="AV112" s="974"/>
      <c r="AW112" s="974"/>
      <c r="AX112" s="974"/>
      <c r="AY112" s="974"/>
      <c r="AZ112" s="974"/>
      <c r="BA112" s="974"/>
      <c r="BB112" s="974"/>
      <c r="BC112" s="974"/>
      <c r="BD112" s="974"/>
      <c r="BE112" s="970"/>
    </row>
    <row r="113" spans="1:57" ht="15.75" customHeight="1" thickBot="1">
      <c r="A113" s="974"/>
      <c r="B113" s="974"/>
      <c r="C113" s="974"/>
      <c r="D113" s="974"/>
      <c r="E113" s="974"/>
      <c r="F113" s="974"/>
      <c r="G113" s="974"/>
      <c r="H113" s="974"/>
      <c r="I113" s="974"/>
      <c r="J113" s="974"/>
      <c r="K113" s="974"/>
      <c r="L113" s="974"/>
      <c r="M113" s="974"/>
      <c r="N113" s="974"/>
      <c r="O113" s="974"/>
      <c r="P113" s="974"/>
      <c r="Q113" s="974"/>
      <c r="R113" s="974"/>
      <c r="S113" s="974"/>
      <c r="T113" s="974"/>
      <c r="U113" s="974" t="s">
        <v>253</v>
      </c>
      <c r="V113" s="974"/>
      <c r="W113" s="974"/>
      <c r="X113" s="974"/>
      <c r="Y113" s="974"/>
      <c r="Z113" s="974"/>
      <c r="AA113" s="974"/>
      <c r="AB113" s="974"/>
      <c r="AC113" s="974"/>
      <c r="AD113" s="974"/>
      <c r="AE113" s="974"/>
      <c r="AF113" s="974"/>
      <c r="AG113" s="974"/>
      <c r="AH113" s="974"/>
      <c r="AI113" s="974"/>
      <c r="AJ113" s="974"/>
      <c r="AK113" s="974"/>
      <c r="AL113" s="974"/>
      <c r="AM113" s="974"/>
      <c r="AN113" s="974"/>
      <c r="AO113" s="974"/>
      <c r="AP113" s="974"/>
      <c r="AQ113" s="974"/>
      <c r="AR113" s="974"/>
      <c r="AS113" s="974"/>
      <c r="AT113" s="974"/>
      <c r="AU113" s="974"/>
      <c r="AV113" s="974"/>
      <c r="AW113" s="974"/>
      <c r="AX113" s="974"/>
      <c r="AY113" s="974"/>
      <c r="AZ113" s="974"/>
      <c r="BA113" s="974"/>
      <c r="BB113" s="974"/>
      <c r="BC113" s="974"/>
      <c r="BD113" s="974"/>
      <c r="BE113" s="970"/>
    </row>
    <row r="114" spans="1:57" ht="15.75" customHeight="1" thickBot="1">
      <c r="A114" s="974"/>
      <c r="B114" s="1002" t="s">
        <v>2567</v>
      </c>
      <c r="C114" s="1001"/>
      <c r="D114" s="1001"/>
      <c r="E114" s="1001"/>
      <c r="F114" s="1001"/>
      <c r="G114" s="1001"/>
      <c r="H114" s="1001"/>
      <c r="I114" s="1001"/>
      <c r="J114" s="1001"/>
      <c r="K114" s="1001"/>
      <c r="L114" s="1001"/>
      <c r="M114" s="1001"/>
      <c r="N114" s="1001"/>
      <c r="O114" s="1001"/>
      <c r="P114" s="1001"/>
      <c r="Q114" s="1001"/>
      <c r="R114" s="1000"/>
      <c r="S114" s="974"/>
      <c r="T114" s="974"/>
      <c r="U114" s="974"/>
      <c r="V114" s="974"/>
      <c r="W114" s="974"/>
      <c r="X114" s="974"/>
      <c r="Y114" s="974"/>
      <c r="Z114" s="974"/>
      <c r="AA114" s="974"/>
      <c r="AB114" s="974"/>
      <c r="AC114" s="974"/>
      <c r="AD114" s="974"/>
      <c r="AE114" s="974"/>
      <c r="AF114" s="974"/>
      <c r="AG114" s="974"/>
      <c r="AH114" s="974"/>
      <c r="AI114" s="974"/>
      <c r="AJ114" s="974"/>
      <c r="AK114" s="974"/>
      <c r="AL114" s="974"/>
      <c r="AM114" s="974"/>
      <c r="AN114" s="974"/>
      <c r="AO114" s="974"/>
      <c r="AP114" s="974"/>
      <c r="AQ114" s="974"/>
      <c r="AR114" s="974"/>
      <c r="AS114" s="974"/>
      <c r="AT114" s="974"/>
      <c r="AU114" s="974"/>
      <c r="AV114" s="974"/>
      <c r="AW114" s="974"/>
      <c r="AX114" s="974"/>
      <c r="AY114" s="974"/>
      <c r="AZ114" s="974"/>
      <c r="BA114" s="974"/>
      <c r="BB114" s="974"/>
      <c r="BC114" s="974"/>
      <c r="BD114" s="974"/>
      <c r="BE114" s="970"/>
    </row>
    <row r="115" spans="1:57" ht="15.75" customHeight="1">
      <c r="A115" s="974"/>
      <c r="B115" s="999" t="s">
        <v>2548</v>
      </c>
      <c r="C115" s="999"/>
      <c r="D115" s="998"/>
      <c r="E115" s="997"/>
      <c r="F115" s="2127"/>
      <c r="G115" s="2128"/>
      <c r="H115" s="2128"/>
      <c r="I115" s="2128"/>
      <c r="J115" s="2128"/>
      <c r="K115" s="2128"/>
      <c r="L115" s="2128"/>
      <c r="M115" s="2128"/>
      <c r="N115" s="2128"/>
      <c r="O115" s="2128"/>
      <c r="P115" s="2128"/>
      <c r="Q115" s="2128"/>
      <c r="R115" s="2129"/>
      <c r="S115" s="974"/>
      <c r="T115" s="974"/>
      <c r="U115" s="974"/>
      <c r="V115" s="974"/>
      <c r="W115" s="974"/>
      <c r="X115" s="974"/>
      <c r="Y115" s="974"/>
      <c r="Z115" s="974"/>
      <c r="AA115" s="974"/>
      <c r="AB115" s="974"/>
      <c r="AC115" s="974"/>
      <c r="AD115" s="974"/>
      <c r="AE115" s="974"/>
      <c r="AF115" s="974"/>
      <c r="AG115" s="974"/>
      <c r="AH115" s="974"/>
      <c r="AI115" s="974"/>
      <c r="AJ115" s="974"/>
      <c r="AK115" s="974"/>
      <c r="AL115" s="974"/>
      <c r="AM115" s="974"/>
      <c r="AN115" s="974"/>
      <c r="AO115" s="974"/>
      <c r="AP115" s="974"/>
      <c r="AQ115" s="974"/>
      <c r="AR115" s="974"/>
      <c r="AS115" s="974"/>
      <c r="AT115" s="974"/>
      <c r="AU115" s="974"/>
      <c r="AV115" s="974"/>
      <c r="AW115" s="974"/>
      <c r="AX115" s="974"/>
      <c r="AY115" s="974"/>
      <c r="AZ115" s="974"/>
      <c r="BA115" s="974"/>
      <c r="BB115" s="974"/>
      <c r="BC115" s="974"/>
      <c r="BD115" s="974"/>
      <c r="BE115" s="970"/>
    </row>
    <row r="116" spans="1:57" ht="15.75" customHeight="1" thickBot="1">
      <c r="A116" s="974"/>
      <c r="B116" s="974"/>
      <c r="C116" s="974"/>
      <c r="D116" s="974"/>
      <c r="E116" s="974"/>
      <c r="F116" s="974"/>
      <c r="G116" s="974"/>
      <c r="H116" s="974"/>
      <c r="I116" s="974"/>
      <c r="J116" s="974"/>
      <c r="K116" s="974"/>
      <c r="L116" s="974"/>
      <c r="M116" s="974"/>
      <c r="N116" s="974"/>
      <c r="O116" s="974"/>
      <c r="P116" s="974"/>
      <c r="Q116" s="974"/>
      <c r="R116" s="974"/>
      <c r="S116" s="974"/>
      <c r="T116" s="974"/>
      <c r="U116" s="974"/>
      <c r="V116" s="974"/>
      <c r="W116" s="974"/>
      <c r="X116" s="974"/>
      <c r="Y116" s="974"/>
      <c r="Z116" s="974"/>
      <c r="AA116" s="974"/>
      <c r="AB116" s="974"/>
      <c r="AC116" s="974"/>
      <c r="AD116" s="974"/>
      <c r="AE116" s="974"/>
      <c r="AF116" s="974"/>
      <c r="AG116" s="974"/>
      <c r="AH116" s="974"/>
      <c r="AI116" s="974"/>
      <c r="AJ116" s="974"/>
      <c r="AK116" s="974"/>
      <c r="AL116" s="974"/>
      <c r="AM116" s="974"/>
      <c r="AN116" s="974"/>
      <c r="AO116" s="974"/>
      <c r="AP116" s="974"/>
      <c r="AQ116" s="974"/>
      <c r="AR116" s="974"/>
      <c r="AS116" s="974"/>
      <c r="AT116" s="974"/>
      <c r="AU116" s="974"/>
      <c r="AV116" s="974"/>
      <c r="AW116" s="974"/>
      <c r="AX116" s="974"/>
      <c r="AY116" s="974"/>
      <c r="AZ116" s="974"/>
      <c r="BA116" s="974"/>
      <c r="BB116" s="974"/>
      <c r="BC116" s="974"/>
      <c r="BD116" s="974"/>
      <c r="BE116" s="970"/>
    </row>
    <row r="117" spans="1:57" ht="15.75" customHeight="1">
      <c r="A117" s="974"/>
      <c r="B117" s="2111" t="s">
        <v>2568</v>
      </c>
      <c r="C117" s="2112"/>
      <c r="D117" s="2112"/>
      <c r="E117" s="2112"/>
      <c r="F117" s="2112"/>
      <c r="G117" s="2112"/>
      <c r="H117" s="2112"/>
      <c r="I117" s="2112"/>
      <c r="J117" s="2112"/>
      <c r="K117" s="2112"/>
      <c r="L117" s="2112"/>
      <c r="M117" s="2112"/>
      <c r="N117" s="2112"/>
      <c r="O117" s="2112"/>
      <c r="P117" s="2112"/>
      <c r="Q117" s="2133" t="s">
        <v>894</v>
      </c>
      <c r="R117" s="2133"/>
      <c r="S117" s="2133"/>
      <c r="T117" s="2134"/>
      <c r="U117" s="974"/>
      <c r="V117" s="974"/>
      <c r="W117" s="974"/>
      <c r="X117" s="974"/>
      <c r="Y117" s="974"/>
      <c r="Z117" s="974"/>
      <c r="AA117" s="974"/>
      <c r="AB117" s="974"/>
      <c r="AC117" s="974"/>
      <c r="AD117" s="974"/>
      <c r="AE117" s="974"/>
      <c r="AF117" s="974"/>
      <c r="AG117" s="974"/>
      <c r="AH117" s="974"/>
      <c r="AI117" s="974"/>
      <c r="AJ117" s="974"/>
      <c r="AK117" s="974"/>
      <c r="AL117" s="974"/>
      <c r="AM117" s="974"/>
      <c r="AN117" s="974"/>
      <c r="AO117" s="974"/>
      <c r="AP117" s="974"/>
      <c r="AQ117" s="974"/>
      <c r="AR117" s="974"/>
      <c r="AS117" s="974"/>
      <c r="AT117" s="974"/>
      <c r="AU117" s="974"/>
      <c r="AV117" s="974"/>
      <c r="AW117" s="974"/>
      <c r="AX117" s="974"/>
      <c r="AY117" s="974"/>
      <c r="AZ117" s="974"/>
      <c r="BA117" s="974"/>
      <c r="BB117" s="974"/>
      <c r="BC117" s="974"/>
      <c r="BD117" s="974"/>
      <c r="BE117" s="970"/>
    </row>
    <row r="118" spans="1:57" ht="15.75" customHeight="1">
      <c r="A118" s="974"/>
      <c r="B118" s="2113"/>
      <c r="C118" s="2114"/>
      <c r="D118" s="2114"/>
      <c r="E118" s="2114"/>
      <c r="F118" s="2114"/>
      <c r="G118" s="2114"/>
      <c r="H118" s="2114"/>
      <c r="I118" s="2114"/>
      <c r="J118" s="2114"/>
      <c r="K118" s="2114"/>
      <c r="L118" s="2114"/>
      <c r="M118" s="2114"/>
      <c r="N118" s="2114"/>
      <c r="O118" s="2114"/>
      <c r="P118" s="2114"/>
      <c r="Q118" s="2135"/>
      <c r="R118" s="2135"/>
      <c r="S118" s="2135"/>
      <c r="T118" s="2136"/>
      <c r="U118" s="974"/>
      <c r="V118" s="974"/>
      <c r="W118" s="974"/>
      <c r="X118" s="974"/>
      <c r="Y118" s="974"/>
      <c r="Z118" s="974"/>
      <c r="AA118" s="974"/>
      <c r="AB118" s="974"/>
      <c r="AC118" s="974"/>
      <c r="AD118" s="974"/>
      <c r="AE118" s="974"/>
      <c r="AF118" s="974"/>
      <c r="AG118" s="974"/>
      <c r="AH118" s="974"/>
      <c r="AI118" s="974"/>
      <c r="AJ118" s="974"/>
      <c r="AK118" s="974"/>
      <c r="AL118" s="974"/>
      <c r="AM118" s="974"/>
      <c r="AN118" s="974"/>
      <c r="AO118" s="974"/>
      <c r="AP118" s="974"/>
      <c r="AQ118" s="974"/>
      <c r="AR118" s="974"/>
      <c r="AS118" s="974"/>
      <c r="AT118" s="974"/>
      <c r="AU118" s="974"/>
      <c r="AV118" s="974"/>
      <c r="AW118" s="974"/>
      <c r="AX118" s="974"/>
      <c r="AY118" s="974"/>
      <c r="AZ118" s="974"/>
      <c r="BA118" s="974"/>
      <c r="BB118" s="974"/>
      <c r="BC118" s="974"/>
      <c r="BD118" s="974"/>
      <c r="BE118" s="970"/>
    </row>
    <row r="119" spans="1:57" ht="15.75" customHeight="1">
      <c r="A119" s="974"/>
      <c r="B119" s="2113"/>
      <c r="C119" s="2114"/>
      <c r="D119" s="2114"/>
      <c r="E119" s="2114"/>
      <c r="F119" s="2114"/>
      <c r="G119" s="2114"/>
      <c r="H119" s="2114"/>
      <c r="I119" s="2114"/>
      <c r="J119" s="2114"/>
      <c r="K119" s="2114"/>
      <c r="L119" s="2114"/>
      <c r="M119" s="2114"/>
      <c r="N119" s="2114"/>
      <c r="O119" s="2114"/>
      <c r="P119" s="2114"/>
      <c r="Q119" s="2135"/>
      <c r="R119" s="2135"/>
      <c r="S119" s="2135"/>
      <c r="T119" s="2136"/>
      <c r="U119" s="974"/>
      <c r="V119" s="974"/>
      <c r="W119" s="974"/>
      <c r="X119" s="974"/>
      <c r="Y119" s="974"/>
      <c r="Z119" s="974"/>
      <c r="AA119" s="974"/>
      <c r="AB119" s="974"/>
      <c r="AC119" s="974"/>
      <c r="AD119" s="974"/>
      <c r="AE119" s="974"/>
      <c r="AF119" s="974"/>
      <c r="AG119" s="974"/>
      <c r="AH119" s="974"/>
      <c r="AI119" s="974"/>
      <c r="AJ119" s="974"/>
      <c r="AK119" s="974"/>
      <c r="AL119" s="974"/>
      <c r="AM119" s="974"/>
      <c r="AN119" s="974"/>
      <c r="AO119" s="974"/>
      <c r="AP119" s="974"/>
      <c r="AQ119" s="974"/>
      <c r="AR119" s="974"/>
      <c r="AS119" s="974"/>
      <c r="AT119" s="974"/>
      <c r="AU119" s="974"/>
      <c r="AV119" s="974"/>
      <c r="AW119" s="974"/>
      <c r="AX119" s="974"/>
      <c r="AY119" s="974"/>
      <c r="AZ119" s="974"/>
      <c r="BA119" s="974"/>
      <c r="BB119" s="974"/>
      <c r="BC119" s="974"/>
      <c r="BD119" s="974"/>
      <c r="BE119" s="970"/>
    </row>
    <row r="120" spans="1:57" ht="15.75" customHeight="1">
      <c r="A120" s="974"/>
      <c r="B120" s="2113"/>
      <c r="C120" s="2114"/>
      <c r="D120" s="2114"/>
      <c r="E120" s="2114"/>
      <c r="F120" s="2114"/>
      <c r="G120" s="2114"/>
      <c r="H120" s="2114"/>
      <c r="I120" s="2114"/>
      <c r="J120" s="2114"/>
      <c r="K120" s="2114"/>
      <c r="L120" s="2114"/>
      <c r="M120" s="2114"/>
      <c r="N120" s="2114"/>
      <c r="O120" s="2114"/>
      <c r="P120" s="2114"/>
      <c r="Q120" s="2135"/>
      <c r="R120" s="2135"/>
      <c r="S120" s="2135"/>
      <c r="T120" s="2136"/>
      <c r="U120" s="974"/>
      <c r="V120" s="974"/>
      <c r="W120" s="974"/>
      <c r="X120" s="974"/>
      <c r="Y120" s="974"/>
      <c r="Z120" s="974"/>
      <c r="AA120" s="974"/>
      <c r="AB120" s="974"/>
      <c r="AC120" s="974"/>
      <c r="AD120" s="974"/>
      <c r="AE120" s="974"/>
      <c r="AF120" s="974"/>
      <c r="AG120" s="974"/>
      <c r="AH120" s="974"/>
      <c r="AI120" s="974"/>
      <c r="AJ120" s="974"/>
      <c r="AK120" s="974"/>
      <c r="AL120" s="974"/>
      <c r="AM120" s="974"/>
      <c r="AN120" s="974"/>
      <c r="AO120" s="974"/>
      <c r="AP120" s="974"/>
      <c r="AQ120" s="974"/>
      <c r="AR120" s="974"/>
      <c r="AS120" s="974"/>
      <c r="AT120" s="974"/>
      <c r="AU120" s="974"/>
      <c r="AV120" s="974"/>
      <c r="AW120" s="974"/>
      <c r="AX120" s="974"/>
      <c r="AY120" s="974"/>
      <c r="AZ120" s="974"/>
      <c r="BA120" s="974"/>
      <c r="BB120" s="974"/>
      <c r="BC120" s="974"/>
      <c r="BD120" s="974"/>
      <c r="BE120" s="970"/>
    </row>
    <row r="121" spans="1:57" ht="15.75" customHeight="1">
      <c r="A121" s="974"/>
      <c r="B121" s="2115" t="s">
        <v>2569</v>
      </c>
      <c r="C121" s="2116"/>
      <c r="D121" s="2116"/>
      <c r="E121" s="2116"/>
      <c r="F121" s="2116"/>
      <c r="G121" s="2116"/>
      <c r="H121" s="2116"/>
      <c r="I121" s="2116"/>
      <c r="J121" s="2116"/>
      <c r="K121" s="2116"/>
      <c r="L121" s="2116"/>
      <c r="M121" s="2116"/>
      <c r="N121" s="2116"/>
      <c r="O121" s="2116"/>
      <c r="P121" s="2116"/>
      <c r="Q121" s="2116"/>
      <c r="R121" s="2116"/>
      <c r="S121" s="2116"/>
      <c r="T121" s="2117"/>
      <c r="U121" s="974"/>
      <c r="V121" s="974"/>
      <c r="W121" s="974"/>
      <c r="X121" s="974"/>
      <c r="Y121" s="974"/>
      <c r="Z121" s="974"/>
      <c r="AA121" s="974"/>
      <c r="AB121" s="974"/>
      <c r="AC121" s="974"/>
      <c r="AD121" s="974"/>
      <c r="AE121" s="974"/>
      <c r="AF121" s="974"/>
      <c r="AG121" s="974"/>
      <c r="AH121" s="974"/>
      <c r="AI121" s="974"/>
      <c r="AJ121" s="974"/>
      <c r="AK121" s="974"/>
      <c r="AL121" s="974"/>
      <c r="AM121" s="974"/>
      <c r="AN121" s="974"/>
      <c r="AO121" s="974"/>
      <c r="AP121" s="974"/>
      <c r="AQ121" s="974"/>
      <c r="AR121" s="974"/>
      <c r="AS121" s="974"/>
      <c r="AT121" s="974"/>
      <c r="AU121" s="974"/>
      <c r="AV121" s="974"/>
      <c r="AW121" s="974"/>
      <c r="AX121" s="974"/>
      <c r="AY121" s="974"/>
      <c r="AZ121" s="974"/>
      <c r="BA121" s="974"/>
      <c r="BB121" s="974"/>
      <c r="BC121" s="974"/>
      <c r="BD121" s="974"/>
      <c r="BE121" s="970"/>
    </row>
    <row r="122" spans="1:57" ht="15.75" customHeight="1" thickBot="1">
      <c r="A122" s="974"/>
      <c r="B122" s="2118"/>
      <c r="C122" s="2119"/>
      <c r="D122" s="2119"/>
      <c r="E122" s="2119"/>
      <c r="F122" s="2119"/>
      <c r="G122" s="2119"/>
      <c r="H122" s="2119"/>
      <c r="I122" s="2119"/>
      <c r="J122" s="2119"/>
      <c r="K122" s="2119"/>
      <c r="L122" s="2119"/>
      <c r="M122" s="2119"/>
      <c r="N122" s="2119"/>
      <c r="O122" s="2119"/>
      <c r="P122" s="2119"/>
      <c r="Q122" s="2119"/>
      <c r="R122" s="2119"/>
      <c r="S122" s="2119"/>
      <c r="T122" s="2120"/>
      <c r="U122" s="974"/>
      <c r="V122" s="974"/>
      <c r="W122" s="974"/>
      <c r="X122" s="974"/>
      <c r="Y122" s="974"/>
      <c r="Z122" s="974"/>
      <c r="AA122" s="974"/>
      <c r="AB122" s="974"/>
      <c r="AC122" s="974"/>
      <c r="AD122" s="974"/>
      <c r="AE122" s="974"/>
      <c r="AF122" s="974"/>
      <c r="AG122" s="974"/>
      <c r="AH122" s="974"/>
      <c r="AI122" s="974"/>
      <c r="AJ122" s="974"/>
      <c r="AK122" s="974"/>
      <c r="AL122" s="974"/>
      <c r="AM122" s="974"/>
      <c r="AN122" s="974"/>
      <c r="AO122" s="974"/>
      <c r="AP122" s="974"/>
      <c r="AQ122" s="974"/>
      <c r="AR122" s="974"/>
      <c r="AS122" s="974"/>
      <c r="AT122" s="974"/>
      <c r="AU122" s="974"/>
      <c r="AV122" s="974"/>
      <c r="AW122" s="974"/>
      <c r="AX122" s="974"/>
      <c r="AY122" s="974"/>
      <c r="AZ122" s="974"/>
      <c r="BA122" s="974"/>
      <c r="BB122" s="974"/>
      <c r="BC122" s="974"/>
      <c r="BD122" s="974"/>
      <c r="BE122" s="970"/>
    </row>
    <row r="123" spans="1:57" ht="15.75" customHeight="1" thickBot="1">
      <c r="A123" s="974"/>
      <c r="B123" s="974"/>
      <c r="C123" s="974"/>
      <c r="D123" s="974"/>
      <c r="E123" s="974"/>
      <c r="F123" s="974"/>
      <c r="G123" s="974"/>
      <c r="H123" s="974"/>
      <c r="I123" s="974"/>
      <c r="J123" s="974"/>
      <c r="K123" s="974"/>
      <c r="L123" s="974"/>
      <c r="M123" s="974"/>
      <c r="N123" s="974"/>
      <c r="O123" s="974"/>
      <c r="P123" s="974"/>
      <c r="Q123" s="974"/>
      <c r="R123" s="974"/>
      <c r="S123" s="974"/>
      <c r="T123" s="974"/>
      <c r="U123" s="974"/>
      <c r="V123" s="974"/>
      <c r="W123" s="974"/>
      <c r="X123" s="974"/>
      <c r="Y123" s="974"/>
      <c r="Z123" s="974"/>
      <c r="AA123" s="974"/>
      <c r="AB123" s="974"/>
      <c r="AC123" s="974"/>
      <c r="AD123" s="974"/>
      <c r="AE123" s="974"/>
      <c r="AF123" s="974"/>
      <c r="AG123" s="974"/>
      <c r="AH123" s="974"/>
      <c r="AI123" s="974"/>
      <c r="AJ123" s="974"/>
      <c r="AK123" s="974"/>
      <c r="AL123" s="974"/>
      <c r="AM123" s="974"/>
      <c r="AN123" s="974"/>
      <c r="AO123" s="974"/>
      <c r="AP123" s="974"/>
      <c r="AQ123" s="974"/>
      <c r="AR123" s="974"/>
      <c r="AS123" s="974"/>
      <c r="AT123" s="974"/>
      <c r="AU123" s="974"/>
      <c r="AV123" s="974"/>
      <c r="AW123" s="974"/>
      <c r="AX123" s="974"/>
      <c r="AY123" s="974"/>
      <c r="AZ123" s="974"/>
      <c r="BA123" s="974"/>
      <c r="BB123" s="974"/>
      <c r="BC123" s="974"/>
      <c r="BD123" s="974"/>
      <c r="BE123" s="970"/>
    </row>
    <row r="124" spans="1:57" ht="15.75" customHeight="1" thickBot="1">
      <c r="A124" s="974"/>
      <c r="B124" s="993" t="s">
        <v>2570</v>
      </c>
      <c r="C124" s="991"/>
      <c r="D124" s="991"/>
      <c r="E124" s="991"/>
      <c r="F124" s="991"/>
      <c r="G124" s="991"/>
      <c r="H124" s="991"/>
      <c r="I124" s="991"/>
      <c r="J124" s="991"/>
      <c r="K124" s="991"/>
      <c r="L124" s="991"/>
      <c r="M124" s="991"/>
      <c r="N124" s="991"/>
      <c r="O124" s="991"/>
      <c r="P124" s="991"/>
      <c r="Q124" s="991"/>
      <c r="R124" s="990"/>
      <c r="S124" s="974"/>
      <c r="T124" s="974"/>
      <c r="U124" s="974"/>
      <c r="V124" s="974"/>
      <c r="W124" s="974"/>
      <c r="X124" s="974"/>
      <c r="Y124" s="974"/>
      <c r="Z124" s="974"/>
      <c r="AA124" s="974"/>
      <c r="AB124" s="974"/>
      <c r="AC124" s="974"/>
      <c r="AD124" s="974"/>
      <c r="AE124" s="974"/>
      <c r="AF124" s="974"/>
      <c r="AG124" s="974"/>
      <c r="AH124" s="974"/>
      <c r="AI124" s="974"/>
      <c r="AJ124" s="974"/>
      <c r="AK124" s="974"/>
      <c r="AL124" s="974"/>
      <c r="AM124" s="974"/>
      <c r="AN124" s="974"/>
      <c r="AO124" s="974"/>
      <c r="AP124" s="974"/>
      <c r="AQ124" s="974"/>
      <c r="AR124" s="974"/>
      <c r="AS124" s="974"/>
      <c r="AT124" s="974"/>
      <c r="AU124" s="974"/>
      <c r="AV124" s="974"/>
      <c r="AW124" s="974"/>
      <c r="AX124" s="974"/>
      <c r="AY124" s="974"/>
      <c r="AZ124" s="974"/>
      <c r="BA124" s="974"/>
      <c r="BB124" s="974"/>
      <c r="BC124" s="974"/>
      <c r="BD124" s="974"/>
      <c r="BE124" s="970"/>
    </row>
    <row r="125" spans="1:57" ht="15.75" customHeight="1" thickBot="1">
      <c r="A125" s="974"/>
      <c r="B125" s="974"/>
      <c r="C125" s="974"/>
      <c r="D125" s="974"/>
      <c r="E125" s="974"/>
      <c r="F125" s="974"/>
      <c r="G125" s="974"/>
      <c r="H125" s="974"/>
      <c r="I125" s="974"/>
      <c r="J125" s="974"/>
      <c r="K125" s="974"/>
      <c r="L125" s="974"/>
      <c r="M125" s="974"/>
      <c r="N125" s="974"/>
      <c r="O125" s="974"/>
      <c r="P125" s="996"/>
      <c r="Q125" s="974"/>
      <c r="R125" s="974"/>
      <c r="S125" s="974"/>
      <c r="T125" s="974"/>
      <c r="U125" s="974"/>
      <c r="V125" s="974"/>
      <c r="W125" s="974"/>
      <c r="X125" s="2111" t="s">
        <v>2571</v>
      </c>
      <c r="Y125" s="2112"/>
      <c r="Z125" s="2112"/>
      <c r="AA125" s="2112"/>
      <c r="AB125" s="2112"/>
      <c r="AC125" s="2112"/>
      <c r="AD125" s="2112"/>
      <c r="AE125" s="2112"/>
      <c r="AF125" s="2112"/>
      <c r="AG125" s="2112"/>
      <c r="AH125" s="2112"/>
      <c r="AI125" s="2112"/>
      <c r="AJ125" s="2112"/>
      <c r="AK125" s="2112"/>
      <c r="AL125" s="2112"/>
      <c r="AM125" s="2112"/>
      <c r="AN125" s="2112"/>
      <c r="AO125" s="2112"/>
      <c r="AP125" s="2112"/>
      <c r="AQ125" s="2112"/>
      <c r="AR125" s="2112"/>
      <c r="AS125" s="2112"/>
      <c r="AT125" s="2112"/>
      <c r="AU125" s="2112"/>
      <c r="AV125" s="2112"/>
      <c r="AW125" s="2112"/>
      <c r="AX125" s="2112"/>
      <c r="AY125" s="2112"/>
      <c r="AZ125" s="2112"/>
      <c r="BA125" s="2112"/>
      <c r="BB125" s="2112"/>
      <c r="BC125" s="2112"/>
      <c r="BD125" s="2359"/>
      <c r="BE125" s="970"/>
    </row>
    <row r="126" spans="1:57" ht="15.75" customHeight="1">
      <c r="A126" s="974"/>
      <c r="B126" s="2361" t="s">
        <v>2381</v>
      </c>
      <c r="C126" s="2362"/>
      <c r="D126" s="2362"/>
      <c r="E126" s="2362"/>
      <c r="F126" s="2362"/>
      <c r="G126" s="2362"/>
      <c r="H126" s="2362"/>
      <c r="I126" s="2362"/>
      <c r="J126" s="2362"/>
      <c r="K126" s="2362"/>
      <c r="L126" s="2362"/>
      <c r="M126" s="2362"/>
      <c r="N126" s="2362"/>
      <c r="O126" s="2362"/>
      <c r="P126" s="2362"/>
      <c r="Q126" s="2362"/>
      <c r="R126" s="2362"/>
      <c r="S126" s="2362"/>
      <c r="T126" s="2362"/>
      <c r="U126" s="2363"/>
      <c r="V126" s="974"/>
      <c r="W126" s="974"/>
      <c r="X126" s="2113"/>
      <c r="Y126" s="2114"/>
      <c r="Z126" s="2114"/>
      <c r="AA126" s="2114"/>
      <c r="AB126" s="2114"/>
      <c r="AC126" s="2114"/>
      <c r="AD126" s="2114"/>
      <c r="AE126" s="2114"/>
      <c r="AF126" s="2114"/>
      <c r="AG126" s="2114"/>
      <c r="AH126" s="2114"/>
      <c r="AI126" s="2114"/>
      <c r="AJ126" s="2114"/>
      <c r="AK126" s="2114"/>
      <c r="AL126" s="2114"/>
      <c r="AM126" s="2114"/>
      <c r="AN126" s="2114"/>
      <c r="AO126" s="2114"/>
      <c r="AP126" s="2114"/>
      <c r="AQ126" s="2114"/>
      <c r="AR126" s="2114"/>
      <c r="AS126" s="2114"/>
      <c r="AT126" s="2114"/>
      <c r="AU126" s="2114"/>
      <c r="AV126" s="2114"/>
      <c r="AW126" s="2114"/>
      <c r="AX126" s="2114"/>
      <c r="AY126" s="2114"/>
      <c r="AZ126" s="2114"/>
      <c r="BA126" s="2114"/>
      <c r="BB126" s="2114"/>
      <c r="BC126" s="2114"/>
      <c r="BD126" s="2360"/>
      <c r="BE126" s="970"/>
    </row>
    <row r="127" spans="1:57" ht="15.75" customHeight="1">
      <c r="A127" s="974"/>
      <c r="B127" s="2324"/>
      <c r="C127" s="2325"/>
      <c r="D127" s="2325"/>
      <c r="E127" s="2325"/>
      <c r="F127" s="2325"/>
      <c r="G127" s="2325"/>
      <c r="H127" s="2325"/>
      <c r="I127" s="2104" t="s">
        <v>2572</v>
      </c>
      <c r="J127" s="2104"/>
      <c r="K127" s="2104"/>
      <c r="L127" s="2104"/>
      <c r="M127" s="2104"/>
      <c r="N127" s="2104"/>
      <c r="O127" s="2364" t="s">
        <v>2573</v>
      </c>
      <c r="P127" s="2364"/>
      <c r="Q127" s="2364"/>
      <c r="R127" s="2364"/>
      <c r="S127" s="2364"/>
      <c r="T127" s="2364"/>
      <c r="U127" s="2365"/>
      <c r="V127" s="974"/>
      <c r="W127" s="974"/>
      <c r="X127" s="2327" t="s">
        <v>2546</v>
      </c>
      <c r="Y127" s="2328"/>
      <c r="Z127" s="2328"/>
      <c r="AA127" s="2328"/>
      <c r="AB127" s="2328"/>
      <c r="AC127" s="2328"/>
      <c r="AD127" s="2328"/>
      <c r="AE127" s="2328"/>
      <c r="AF127" s="2328"/>
      <c r="AG127" s="2328"/>
      <c r="AH127" s="2328"/>
      <c r="AI127" s="2328"/>
      <c r="AJ127" s="2328"/>
      <c r="AK127" s="2328"/>
      <c r="AL127" s="2328"/>
      <c r="AM127" s="2328"/>
      <c r="AN127" s="2328"/>
      <c r="AO127" s="2328"/>
      <c r="AP127" s="2328"/>
      <c r="AQ127" s="2328"/>
      <c r="AR127" s="2328"/>
      <c r="AS127" s="2328"/>
      <c r="AT127" s="2328"/>
      <c r="AU127" s="2328"/>
      <c r="AV127" s="2328"/>
      <c r="AW127" s="2328"/>
      <c r="AX127" s="2328"/>
      <c r="AY127" s="2328"/>
      <c r="AZ127" s="2328"/>
      <c r="BA127" s="2328"/>
      <c r="BB127" s="2328"/>
      <c r="BC127" s="2328"/>
      <c r="BD127" s="2329"/>
      <c r="BE127" s="970"/>
    </row>
    <row r="128" spans="1:57" ht="15.75" customHeight="1">
      <c r="A128" s="974"/>
      <c r="B128" s="2341" t="s">
        <v>2574</v>
      </c>
      <c r="C128" s="2342"/>
      <c r="D128" s="2342"/>
      <c r="E128" s="2342"/>
      <c r="F128" s="2342"/>
      <c r="G128" s="2342"/>
      <c r="H128" s="2342"/>
      <c r="I128" s="2101">
        <v>0</v>
      </c>
      <c r="J128" s="2101"/>
      <c r="K128" s="2101"/>
      <c r="L128" s="2101"/>
      <c r="M128" s="2101"/>
      <c r="N128" s="2101"/>
      <c r="O128" s="2101">
        <v>0</v>
      </c>
      <c r="P128" s="2101"/>
      <c r="Q128" s="2101"/>
      <c r="R128" s="2101"/>
      <c r="S128" s="2101"/>
      <c r="T128" s="2101"/>
      <c r="U128" s="2102"/>
      <c r="V128" s="974"/>
      <c r="W128" s="974"/>
      <c r="X128" s="2327"/>
      <c r="Y128" s="2328"/>
      <c r="Z128" s="2328"/>
      <c r="AA128" s="2328"/>
      <c r="AB128" s="2328"/>
      <c r="AC128" s="2328"/>
      <c r="AD128" s="2328"/>
      <c r="AE128" s="2328"/>
      <c r="AF128" s="2328"/>
      <c r="AG128" s="2328"/>
      <c r="AH128" s="2328"/>
      <c r="AI128" s="2328"/>
      <c r="AJ128" s="2328"/>
      <c r="AK128" s="2328"/>
      <c r="AL128" s="2328"/>
      <c r="AM128" s="2328"/>
      <c r="AN128" s="2328"/>
      <c r="AO128" s="2328"/>
      <c r="AP128" s="2328"/>
      <c r="AQ128" s="2328"/>
      <c r="AR128" s="2328"/>
      <c r="AS128" s="2328"/>
      <c r="AT128" s="2328"/>
      <c r="AU128" s="2328"/>
      <c r="AV128" s="2328"/>
      <c r="AW128" s="2328"/>
      <c r="AX128" s="2328"/>
      <c r="AY128" s="2328"/>
      <c r="AZ128" s="2328"/>
      <c r="BA128" s="2328"/>
      <c r="BB128" s="2328"/>
      <c r="BC128" s="2328"/>
      <c r="BD128" s="2329"/>
      <c r="BE128" s="970"/>
    </row>
    <row r="129" spans="1:57" ht="15.75" customHeight="1" thickBot="1">
      <c r="A129" s="974"/>
      <c r="B129" s="2343" t="s">
        <v>2575</v>
      </c>
      <c r="C129" s="2344"/>
      <c r="D129" s="2344"/>
      <c r="E129" s="2344"/>
      <c r="F129" s="2344"/>
      <c r="G129" s="2344"/>
      <c r="H129" s="2344"/>
      <c r="I129" s="2099">
        <v>0</v>
      </c>
      <c r="J129" s="2099"/>
      <c r="K129" s="2099"/>
      <c r="L129" s="2099"/>
      <c r="M129" s="2099"/>
      <c r="N129" s="2099"/>
      <c r="O129" s="2366"/>
      <c r="P129" s="2366"/>
      <c r="Q129" s="2366"/>
      <c r="R129" s="2366"/>
      <c r="S129" s="2366"/>
      <c r="T129" s="2366"/>
      <c r="U129" s="2367"/>
      <c r="V129" s="974"/>
      <c r="W129" s="974"/>
      <c r="X129" s="2327"/>
      <c r="Y129" s="2328"/>
      <c r="Z129" s="2328"/>
      <c r="AA129" s="2328"/>
      <c r="AB129" s="2328"/>
      <c r="AC129" s="2328"/>
      <c r="AD129" s="2328"/>
      <c r="AE129" s="2328"/>
      <c r="AF129" s="2328"/>
      <c r="AG129" s="2328"/>
      <c r="AH129" s="2328"/>
      <c r="AI129" s="2328"/>
      <c r="AJ129" s="2328"/>
      <c r="AK129" s="2328"/>
      <c r="AL129" s="2328"/>
      <c r="AM129" s="2328"/>
      <c r="AN129" s="2328"/>
      <c r="AO129" s="2328"/>
      <c r="AP129" s="2328"/>
      <c r="AQ129" s="2328"/>
      <c r="AR129" s="2328"/>
      <c r="AS129" s="2328"/>
      <c r="AT129" s="2328"/>
      <c r="AU129" s="2328"/>
      <c r="AV129" s="2328"/>
      <c r="AW129" s="2328"/>
      <c r="AX129" s="2328"/>
      <c r="AY129" s="2328"/>
      <c r="AZ129" s="2328"/>
      <c r="BA129" s="2328"/>
      <c r="BB129" s="2328"/>
      <c r="BC129" s="2328"/>
      <c r="BD129" s="2329"/>
      <c r="BE129" s="970"/>
    </row>
    <row r="130" spans="1:57" ht="15.75" customHeight="1" thickBot="1">
      <c r="A130" s="974"/>
      <c r="B130" s="974"/>
      <c r="C130" s="974"/>
      <c r="D130" s="974"/>
      <c r="E130" s="974"/>
      <c r="F130" s="974"/>
      <c r="G130" s="974"/>
      <c r="H130" s="974"/>
      <c r="I130" s="974"/>
      <c r="J130" s="974"/>
      <c r="K130" s="974"/>
      <c r="L130" s="974"/>
      <c r="M130" s="974"/>
      <c r="N130" s="974"/>
      <c r="O130" s="974"/>
      <c r="P130" s="974"/>
      <c r="Q130" s="974"/>
      <c r="R130" s="974"/>
      <c r="S130" s="974"/>
      <c r="T130" s="974"/>
      <c r="U130" s="974"/>
      <c r="V130" s="974"/>
      <c r="W130" s="974"/>
      <c r="X130" s="2327"/>
      <c r="Y130" s="2328"/>
      <c r="Z130" s="2328"/>
      <c r="AA130" s="2328"/>
      <c r="AB130" s="2328"/>
      <c r="AC130" s="2328"/>
      <c r="AD130" s="2328"/>
      <c r="AE130" s="2328"/>
      <c r="AF130" s="2328"/>
      <c r="AG130" s="2328"/>
      <c r="AH130" s="2328"/>
      <c r="AI130" s="2328"/>
      <c r="AJ130" s="2328"/>
      <c r="AK130" s="2328"/>
      <c r="AL130" s="2328"/>
      <c r="AM130" s="2328"/>
      <c r="AN130" s="2328"/>
      <c r="AO130" s="2328"/>
      <c r="AP130" s="2328"/>
      <c r="AQ130" s="2328"/>
      <c r="AR130" s="2328"/>
      <c r="AS130" s="2328"/>
      <c r="AT130" s="2328"/>
      <c r="AU130" s="2328"/>
      <c r="AV130" s="2328"/>
      <c r="AW130" s="2328"/>
      <c r="AX130" s="2328"/>
      <c r="AY130" s="2328"/>
      <c r="AZ130" s="2328"/>
      <c r="BA130" s="2328"/>
      <c r="BB130" s="2328"/>
      <c r="BC130" s="2328"/>
      <c r="BD130" s="2329"/>
      <c r="BE130" s="970"/>
    </row>
    <row r="131" spans="1:57" ht="15.75" customHeight="1" thickBot="1">
      <c r="A131" s="974"/>
      <c r="B131" s="993" t="s">
        <v>2576</v>
      </c>
      <c r="C131" s="992"/>
      <c r="D131" s="992"/>
      <c r="E131" s="992"/>
      <c r="F131" s="992"/>
      <c r="G131" s="992"/>
      <c r="H131" s="992"/>
      <c r="I131" s="992"/>
      <c r="J131" s="992"/>
      <c r="K131" s="992"/>
      <c r="L131" s="992"/>
      <c r="M131" s="992"/>
      <c r="N131" s="992"/>
      <c r="O131" s="992"/>
      <c r="P131" s="994"/>
      <c r="Q131" s="984" t="s">
        <v>253</v>
      </c>
      <c r="R131" s="984" t="s">
        <v>253</v>
      </c>
      <c r="S131" s="974"/>
      <c r="T131" s="974"/>
      <c r="U131" s="974"/>
      <c r="V131" s="974" t="s">
        <v>253</v>
      </c>
      <c r="W131" s="974"/>
      <c r="X131" s="2327"/>
      <c r="Y131" s="2328"/>
      <c r="Z131" s="2328"/>
      <c r="AA131" s="2328"/>
      <c r="AB131" s="2328"/>
      <c r="AC131" s="2328"/>
      <c r="AD131" s="2328"/>
      <c r="AE131" s="2328"/>
      <c r="AF131" s="2328"/>
      <c r="AG131" s="2328"/>
      <c r="AH131" s="2328"/>
      <c r="AI131" s="2328"/>
      <c r="AJ131" s="2328"/>
      <c r="AK131" s="2328"/>
      <c r="AL131" s="2328"/>
      <c r="AM131" s="2328"/>
      <c r="AN131" s="2328"/>
      <c r="AO131" s="2328"/>
      <c r="AP131" s="2328"/>
      <c r="AQ131" s="2328"/>
      <c r="AR131" s="2328"/>
      <c r="AS131" s="2328"/>
      <c r="AT131" s="2328"/>
      <c r="AU131" s="2328"/>
      <c r="AV131" s="2328"/>
      <c r="AW131" s="2328"/>
      <c r="AX131" s="2328"/>
      <c r="AY131" s="2328"/>
      <c r="AZ131" s="2328"/>
      <c r="BA131" s="2328"/>
      <c r="BB131" s="2328"/>
      <c r="BC131" s="2328"/>
      <c r="BD131" s="2329"/>
      <c r="BE131" s="970"/>
    </row>
    <row r="132" spans="1:57" ht="15.75" customHeight="1" thickBot="1">
      <c r="A132" s="974"/>
      <c r="B132" s="974"/>
      <c r="C132" s="974"/>
      <c r="D132" s="974"/>
      <c r="E132" s="974"/>
      <c r="F132" s="974"/>
      <c r="G132" s="974"/>
      <c r="H132" s="974"/>
      <c r="I132" s="974"/>
      <c r="J132" s="974"/>
      <c r="K132" s="974"/>
      <c r="L132" s="974"/>
      <c r="M132" s="974"/>
      <c r="N132" s="974"/>
      <c r="O132" s="974"/>
      <c r="P132" s="974"/>
      <c r="Q132" s="974"/>
      <c r="R132" s="974"/>
      <c r="S132" s="974"/>
      <c r="T132" s="974"/>
      <c r="U132" s="974"/>
      <c r="V132" s="974"/>
      <c r="W132" s="974"/>
      <c r="X132" s="2327"/>
      <c r="Y132" s="2328"/>
      <c r="Z132" s="2328"/>
      <c r="AA132" s="2328"/>
      <c r="AB132" s="2328"/>
      <c r="AC132" s="2328"/>
      <c r="AD132" s="2328"/>
      <c r="AE132" s="2328"/>
      <c r="AF132" s="2328"/>
      <c r="AG132" s="2328"/>
      <c r="AH132" s="2328"/>
      <c r="AI132" s="2328"/>
      <c r="AJ132" s="2328"/>
      <c r="AK132" s="2328"/>
      <c r="AL132" s="2328"/>
      <c r="AM132" s="2328"/>
      <c r="AN132" s="2328"/>
      <c r="AO132" s="2328"/>
      <c r="AP132" s="2328"/>
      <c r="AQ132" s="2328"/>
      <c r="AR132" s="2328"/>
      <c r="AS132" s="2328"/>
      <c r="AT132" s="2328"/>
      <c r="AU132" s="2328"/>
      <c r="AV132" s="2328"/>
      <c r="AW132" s="2328"/>
      <c r="AX132" s="2328"/>
      <c r="AY132" s="2328"/>
      <c r="AZ132" s="2328"/>
      <c r="BA132" s="2328"/>
      <c r="BB132" s="2328"/>
      <c r="BC132" s="2328"/>
      <c r="BD132" s="2329"/>
      <c r="BE132" s="970"/>
    </row>
    <row r="133" spans="1:57" ht="15.75" customHeight="1">
      <c r="A133" s="974"/>
      <c r="B133" s="2356" t="s">
        <v>2577</v>
      </c>
      <c r="C133" s="2357"/>
      <c r="D133" s="2357"/>
      <c r="E133" s="2357"/>
      <c r="F133" s="2357"/>
      <c r="G133" s="2357"/>
      <c r="H133" s="2357"/>
      <c r="I133" s="2357"/>
      <c r="J133" s="2357"/>
      <c r="K133" s="2357"/>
      <c r="L133" s="2357"/>
      <c r="M133" s="2357"/>
      <c r="N133" s="2357"/>
      <c r="O133" s="2357"/>
      <c r="P133" s="2357"/>
      <c r="Q133" s="2357"/>
      <c r="R133" s="2357"/>
      <c r="S133" s="2357"/>
      <c r="T133" s="2357"/>
      <c r="U133" s="2358"/>
      <c r="V133" s="974"/>
      <c r="W133" s="974"/>
      <c r="X133" s="2327"/>
      <c r="Y133" s="2328"/>
      <c r="Z133" s="2328"/>
      <c r="AA133" s="2328"/>
      <c r="AB133" s="2328"/>
      <c r="AC133" s="2328"/>
      <c r="AD133" s="2328"/>
      <c r="AE133" s="2328"/>
      <c r="AF133" s="2328"/>
      <c r="AG133" s="2328"/>
      <c r="AH133" s="2328"/>
      <c r="AI133" s="2328"/>
      <c r="AJ133" s="2328"/>
      <c r="AK133" s="2328"/>
      <c r="AL133" s="2328"/>
      <c r="AM133" s="2328"/>
      <c r="AN133" s="2328"/>
      <c r="AO133" s="2328"/>
      <c r="AP133" s="2328"/>
      <c r="AQ133" s="2328"/>
      <c r="AR133" s="2328"/>
      <c r="AS133" s="2328"/>
      <c r="AT133" s="2328"/>
      <c r="AU133" s="2328"/>
      <c r="AV133" s="2328"/>
      <c r="AW133" s="2328"/>
      <c r="AX133" s="2328"/>
      <c r="AY133" s="2328"/>
      <c r="AZ133" s="2328"/>
      <c r="BA133" s="2328"/>
      <c r="BB133" s="2328"/>
      <c r="BC133" s="2328"/>
      <c r="BD133" s="2329"/>
      <c r="BE133" s="970"/>
    </row>
    <row r="134" spans="1:57" ht="15.75" customHeight="1">
      <c r="A134" s="974"/>
      <c r="B134" s="2324"/>
      <c r="C134" s="2325"/>
      <c r="D134" s="2325"/>
      <c r="E134" s="2325"/>
      <c r="F134" s="2325"/>
      <c r="G134" s="2325"/>
      <c r="H134" s="2325"/>
      <c r="I134" s="2339" t="s">
        <v>2554</v>
      </c>
      <c r="J134" s="2339"/>
      <c r="K134" s="2339"/>
      <c r="L134" s="2339"/>
      <c r="M134" s="2339"/>
      <c r="N134" s="2339"/>
      <c r="O134" s="2339"/>
      <c r="P134" s="2339" t="s">
        <v>2555</v>
      </c>
      <c r="Q134" s="2339"/>
      <c r="R134" s="2339"/>
      <c r="S134" s="2339"/>
      <c r="T134" s="2339"/>
      <c r="U134" s="2340"/>
      <c r="V134" s="974"/>
      <c r="W134" s="974"/>
      <c r="X134" s="2327"/>
      <c r="Y134" s="2328"/>
      <c r="Z134" s="2328"/>
      <c r="AA134" s="2328"/>
      <c r="AB134" s="2328"/>
      <c r="AC134" s="2328"/>
      <c r="AD134" s="2328"/>
      <c r="AE134" s="2328"/>
      <c r="AF134" s="2328"/>
      <c r="AG134" s="2328"/>
      <c r="AH134" s="2328"/>
      <c r="AI134" s="2328"/>
      <c r="AJ134" s="2328"/>
      <c r="AK134" s="2328"/>
      <c r="AL134" s="2328"/>
      <c r="AM134" s="2328"/>
      <c r="AN134" s="2328"/>
      <c r="AO134" s="2328"/>
      <c r="AP134" s="2328"/>
      <c r="AQ134" s="2328"/>
      <c r="AR134" s="2328"/>
      <c r="AS134" s="2328"/>
      <c r="AT134" s="2328"/>
      <c r="AU134" s="2328"/>
      <c r="AV134" s="2328"/>
      <c r="AW134" s="2328"/>
      <c r="AX134" s="2328"/>
      <c r="AY134" s="2328"/>
      <c r="AZ134" s="2328"/>
      <c r="BA134" s="2328"/>
      <c r="BB134" s="2328"/>
      <c r="BC134" s="2328"/>
      <c r="BD134" s="2329"/>
      <c r="BE134" s="970"/>
    </row>
    <row r="135" spans="1:57" ht="15.75" customHeight="1">
      <c r="A135" s="974"/>
      <c r="B135" s="2324"/>
      <c r="C135" s="2325"/>
      <c r="D135" s="2325"/>
      <c r="E135" s="2325"/>
      <c r="F135" s="2325"/>
      <c r="G135" s="2325"/>
      <c r="H135" s="2325"/>
      <c r="I135" s="2339"/>
      <c r="J135" s="2339"/>
      <c r="K135" s="2339"/>
      <c r="L135" s="2339"/>
      <c r="M135" s="2339"/>
      <c r="N135" s="2339"/>
      <c r="O135" s="2339"/>
      <c r="P135" s="2339"/>
      <c r="Q135" s="2339"/>
      <c r="R135" s="2339"/>
      <c r="S135" s="2339"/>
      <c r="T135" s="2339"/>
      <c r="U135" s="2340"/>
      <c r="V135" s="974"/>
      <c r="W135" s="974"/>
      <c r="X135" s="2327"/>
      <c r="Y135" s="2328"/>
      <c r="Z135" s="2328"/>
      <c r="AA135" s="2328"/>
      <c r="AB135" s="2328"/>
      <c r="AC135" s="2328"/>
      <c r="AD135" s="2328"/>
      <c r="AE135" s="2328"/>
      <c r="AF135" s="2328"/>
      <c r="AG135" s="2328"/>
      <c r="AH135" s="2328"/>
      <c r="AI135" s="2328"/>
      <c r="AJ135" s="2328"/>
      <c r="AK135" s="2328"/>
      <c r="AL135" s="2328"/>
      <c r="AM135" s="2328"/>
      <c r="AN135" s="2328"/>
      <c r="AO135" s="2328"/>
      <c r="AP135" s="2328"/>
      <c r="AQ135" s="2328"/>
      <c r="AR135" s="2328"/>
      <c r="AS135" s="2328"/>
      <c r="AT135" s="2328"/>
      <c r="AU135" s="2328"/>
      <c r="AV135" s="2328"/>
      <c r="AW135" s="2328"/>
      <c r="AX135" s="2328"/>
      <c r="AY135" s="2328"/>
      <c r="AZ135" s="2328"/>
      <c r="BA135" s="2328"/>
      <c r="BB135" s="2328"/>
      <c r="BC135" s="2328"/>
      <c r="BD135" s="2329"/>
      <c r="BE135" s="970"/>
    </row>
    <row r="136" spans="1:57" ht="15.75" customHeight="1">
      <c r="A136" s="974"/>
      <c r="B136" s="2341" t="s">
        <v>2574</v>
      </c>
      <c r="C136" s="2342"/>
      <c r="D136" s="2342"/>
      <c r="E136" s="2342"/>
      <c r="F136" s="2342"/>
      <c r="G136" s="2342"/>
      <c r="H136" s="2342"/>
      <c r="I136" s="2101">
        <v>0</v>
      </c>
      <c r="J136" s="2101"/>
      <c r="K136" s="2101"/>
      <c r="L136" s="2101"/>
      <c r="M136" s="2101"/>
      <c r="N136" s="2101"/>
      <c r="O136" s="2101"/>
      <c r="P136" s="2101">
        <v>0</v>
      </c>
      <c r="Q136" s="2101"/>
      <c r="R136" s="2101"/>
      <c r="S136" s="2101"/>
      <c r="T136" s="2101"/>
      <c r="U136" s="2102"/>
      <c r="V136" s="974"/>
      <c r="W136" s="974"/>
      <c r="X136" s="2327"/>
      <c r="Y136" s="2328"/>
      <c r="Z136" s="2328"/>
      <c r="AA136" s="2328"/>
      <c r="AB136" s="2328"/>
      <c r="AC136" s="2328"/>
      <c r="AD136" s="2328"/>
      <c r="AE136" s="2328"/>
      <c r="AF136" s="2328"/>
      <c r="AG136" s="2328"/>
      <c r="AH136" s="2328"/>
      <c r="AI136" s="2328"/>
      <c r="AJ136" s="2328"/>
      <c r="AK136" s="2328"/>
      <c r="AL136" s="2328"/>
      <c r="AM136" s="2328"/>
      <c r="AN136" s="2328"/>
      <c r="AO136" s="2328"/>
      <c r="AP136" s="2328"/>
      <c r="AQ136" s="2328"/>
      <c r="AR136" s="2328"/>
      <c r="AS136" s="2328"/>
      <c r="AT136" s="2328"/>
      <c r="AU136" s="2328"/>
      <c r="AV136" s="2328"/>
      <c r="AW136" s="2328"/>
      <c r="AX136" s="2328"/>
      <c r="AY136" s="2328"/>
      <c r="AZ136" s="2328"/>
      <c r="BA136" s="2328"/>
      <c r="BB136" s="2328"/>
      <c r="BC136" s="2328"/>
      <c r="BD136" s="2329"/>
      <c r="BE136" s="970"/>
    </row>
    <row r="137" spans="1:57" ht="15.75" customHeight="1" thickBot="1">
      <c r="A137" s="974"/>
      <c r="B137" s="2343" t="s">
        <v>2575</v>
      </c>
      <c r="C137" s="2344"/>
      <c r="D137" s="2344"/>
      <c r="E137" s="2344"/>
      <c r="F137" s="2344"/>
      <c r="G137" s="2344"/>
      <c r="H137" s="2344"/>
      <c r="I137" s="2099">
        <v>0</v>
      </c>
      <c r="J137" s="2099"/>
      <c r="K137" s="2099"/>
      <c r="L137" s="2099"/>
      <c r="M137" s="2099"/>
      <c r="N137" s="2099"/>
      <c r="O137" s="2099"/>
      <c r="P137" s="2099">
        <v>0</v>
      </c>
      <c r="Q137" s="2099"/>
      <c r="R137" s="2099"/>
      <c r="S137" s="2099"/>
      <c r="T137" s="2099"/>
      <c r="U137" s="2100"/>
      <c r="V137" s="974"/>
      <c r="W137" s="974"/>
      <c r="X137" s="2330"/>
      <c r="Y137" s="2331"/>
      <c r="Z137" s="2331"/>
      <c r="AA137" s="2331"/>
      <c r="AB137" s="2331"/>
      <c r="AC137" s="2331"/>
      <c r="AD137" s="2331"/>
      <c r="AE137" s="2331"/>
      <c r="AF137" s="2331"/>
      <c r="AG137" s="2331"/>
      <c r="AH137" s="2331"/>
      <c r="AI137" s="2331"/>
      <c r="AJ137" s="2331"/>
      <c r="AK137" s="2331"/>
      <c r="AL137" s="2331"/>
      <c r="AM137" s="2331"/>
      <c r="AN137" s="2331"/>
      <c r="AO137" s="2331"/>
      <c r="AP137" s="2331"/>
      <c r="AQ137" s="2331"/>
      <c r="AR137" s="2331"/>
      <c r="AS137" s="2331"/>
      <c r="AT137" s="2331"/>
      <c r="AU137" s="2331"/>
      <c r="AV137" s="2331"/>
      <c r="AW137" s="2331"/>
      <c r="AX137" s="2331"/>
      <c r="AY137" s="2331"/>
      <c r="AZ137" s="2331"/>
      <c r="BA137" s="2331"/>
      <c r="BB137" s="2331"/>
      <c r="BC137" s="2331"/>
      <c r="BD137" s="2332"/>
      <c r="BE137" s="970"/>
    </row>
    <row r="138" spans="1:57" ht="15.75" customHeight="1" thickBot="1">
      <c r="A138" s="974"/>
      <c r="B138" s="974"/>
      <c r="C138" s="974"/>
      <c r="D138" s="974"/>
      <c r="E138" s="974"/>
      <c r="F138" s="974"/>
      <c r="G138" s="974"/>
      <c r="H138" s="974"/>
      <c r="I138" s="974"/>
      <c r="J138" s="974"/>
      <c r="K138" s="974"/>
      <c r="L138" s="974"/>
      <c r="M138" s="974"/>
      <c r="N138" s="974"/>
      <c r="O138" s="974"/>
      <c r="P138" s="974"/>
      <c r="Q138" s="995"/>
      <c r="R138" s="974"/>
      <c r="S138" s="974"/>
      <c r="T138" s="974"/>
      <c r="U138" s="974"/>
      <c r="V138" s="974"/>
      <c r="W138" s="974"/>
      <c r="X138" s="974"/>
      <c r="Y138" s="974"/>
      <c r="Z138" s="974"/>
      <c r="AA138" s="974"/>
      <c r="AB138" s="974"/>
      <c r="AC138" s="974"/>
      <c r="AD138" s="974"/>
      <c r="AE138" s="974"/>
      <c r="AF138" s="974"/>
      <c r="AG138" s="974"/>
      <c r="AH138" s="974"/>
      <c r="AI138" s="974"/>
      <c r="AJ138" s="974"/>
      <c r="AK138" s="974"/>
      <c r="AL138" s="974"/>
      <c r="AM138" s="974"/>
      <c r="AN138" s="974"/>
      <c r="AO138" s="974"/>
      <c r="AP138" s="974"/>
      <c r="AQ138" s="974"/>
      <c r="AR138" s="974"/>
      <c r="AS138" s="974"/>
      <c r="AT138" s="974"/>
      <c r="AU138" s="974"/>
      <c r="AV138" s="974"/>
      <c r="AW138" s="974"/>
      <c r="AX138" s="974"/>
      <c r="AY138" s="974"/>
      <c r="AZ138" s="974"/>
      <c r="BA138" s="974"/>
      <c r="BB138" s="974"/>
      <c r="BC138" s="974"/>
      <c r="BD138" s="974"/>
      <c r="BE138" s="970"/>
    </row>
    <row r="139" spans="1:57" ht="15.75" customHeight="1">
      <c r="A139" s="974"/>
      <c r="B139" s="2321" t="s">
        <v>2578</v>
      </c>
      <c r="C139" s="2322"/>
      <c r="D139" s="2322"/>
      <c r="E139" s="2322"/>
      <c r="F139" s="2322"/>
      <c r="G139" s="2322"/>
      <c r="H139" s="2322"/>
      <c r="I139" s="2322"/>
      <c r="J139" s="2322"/>
      <c r="K139" s="2322"/>
      <c r="L139" s="2322"/>
      <c r="M139" s="2322"/>
      <c r="N139" s="2322"/>
      <c r="O139" s="2322"/>
      <c r="P139" s="2322"/>
      <c r="Q139" s="2322"/>
      <c r="R139" s="2322"/>
      <c r="S139" s="2322"/>
      <c r="T139" s="2322"/>
      <c r="U139" s="2322"/>
      <c r="V139" s="2322"/>
      <c r="W139" s="2322"/>
      <c r="X139" s="2322"/>
      <c r="Y139" s="2322"/>
      <c r="Z139" s="2322"/>
      <c r="AA139" s="2322"/>
      <c r="AB139" s="2322"/>
      <c r="AC139" s="2322"/>
      <c r="AD139" s="2322"/>
      <c r="AE139" s="2322"/>
      <c r="AF139" s="2322"/>
      <c r="AG139" s="2322"/>
      <c r="AH139" s="2160" t="s">
        <v>894</v>
      </c>
      <c r="AI139" s="2160"/>
      <c r="AJ139" s="2160"/>
      <c r="AK139" s="2160"/>
      <c r="AL139" s="2160"/>
      <c r="AM139" s="2160"/>
      <c r="AN139" s="2160"/>
      <c r="AO139" s="2160"/>
      <c r="AP139" s="2160"/>
      <c r="AQ139" s="2160"/>
      <c r="AR139" s="2160"/>
      <c r="AS139" s="2160"/>
      <c r="AT139" s="2160"/>
      <c r="AU139" s="2160"/>
      <c r="AV139" s="2160"/>
      <c r="AW139" s="2160"/>
      <c r="AX139" s="2161"/>
      <c r="AY139" s="974"/>
      <c r="AZ139" s="974"/>
      <c r="BA139" s="974"/>
      <c r="BB139" s="974"/>
      <c r="BC139" s="974"/>
      <c r="BD139" s="974"/>
      <c r="BE139" s="970"/>
    </row>
    <row r="140" spans="1:57" ht="15.75" customHeight="1">
      <c r="A140" s="974"/>
      <c r="B140" s="2346" t="s">
        <v>2579</v>
      </c>
      <c r="C140" s="2347"/>
      <c r="D140" s="2347"/>
      <c r="E140" s="2347"/>
      <c r="F140" s="2347"/>
      <c r="G140" s="2347"/>
      <c r="H140" s="2347"/>
      <c r="I140" s="2347"/>
      <c r="J140" s="2347"/>
      <c r="K140" s="2347"/>
      <c r="L140" s="2347"/>
      <c r="M140" s="2347"/>
      <c r="N140" s="2347"/>
      <c r="O140" s="2347"/>
      <c r="P140" s="2347"/>
      <c r="Q140" s="2347"/>
      <c r="R140" s="2348" t="s">
        <v>2580</v>
      </c>
      <c r="S140" s="2348"/>
      <c r="T140" s="2348"/>
      <c r="U140" s="2348"/>
      <c r="V140" s="2348"/>
      <c r="W140" s="2348"/>
      <c r="X140" s="2348"/>
      <c r="Y140" s="2348"/>
      <c r="Z140" s="2348"/>
      <c r="AA140" s="2348"/>
      <c r="AB140" s="2348"/>
      <c r="AC140" s="2348"/>
      <c r="AD140" s="2348"/>
      <c r="AE140" s="2348"/>
      <c r="AF140" s="2348"/>
      <c r="AG140" s="2348"/>
      <c r="AH140" s="2348"/>
      <c r="AI140" s="2348"/>
      <c r="AJ140" s="2348"/>
      <c r="AK140" s="2348"/>
      <c r="AL140" s="2348"/>
      <c r="AM140" s="2348"/>
      <c r="AN140" s="2348"/>
      <c r="AO140" s="2348"/>
      <c r="AP140" s="2348"/>
      <c r="AQ140" s="2348"/>
      <c r="AR140" s="2348"/>
      <c r="AS140" s="2348"/>
      <c r="AT140" s="2348"/>
      <c r="AU140" s="2348"/>
      <c r="AV140" s="2348"/>
      <c r="AW140" s="2348"/>
      <c r="AX140" s="2349"/>
      <c r="AY140" s="974"/>
      <c r="AZ140" s="974"/>
      <c r="BA140" s="974"/>
      <c r="BB140" s="974"/>
      <c r="BC140" s="974" t="s">
        <v>253</v>
      </c>
      <c r="BD140" s="974"/>
      <c r="BE140" s="970"/>
    </row>
    <row r="141" spans="1:57" ht="15.75" customHeight="1">
      <c r="A141" s="974"/>
      <c r="B141" s="2350" t="s">
        <v>2581</v>
      </c>
      <c r="C141" s="2351"/>
      <c r="D141" s="2351"/>
      <c r="E141" s="2351"/>
      <c r="F141" s="2351"/>
      <c r="G141" s="2351"/>
      <c r="H141" s="2351"/>
      <c r="I141" s="2351"/>
      <c r="J141" s="2351"/>
      <c r="K141" s="2351"/>
      <c r="L141" s="2351"/>
      <c r="M141" s="2351"/>
      <c r="N141" s="2351"/>
      <c r="O141" s="2351"/>
      <c r="P141" s="2351"/>
      <c r="Q141" s="2351"/>
      <c r="R141" s="2351"/>
      <c r="S141" s="2351"/>
      <c r="T141" s="2351"/>
      <c r="U141" s="2351"/>
      <c r="V141" s="2351"/>
      <c r="W141" s="2351"/>
      <c r="X141" s="2351"/>
      <c r="Y141" s="2351"/>
      <c r="Z141" s="2351"/>
      <c r="AA141" s="2351"/>
      <c r="AB141" s="2351"/>
      <c r="AC141" s="2351"/>
      <c r="AD141" s="2351"/>
      <c r="AE141" s="2351"/>
      <c r="AF141" s="2351"/>
      <c r="AG141" s="2351"/>
      <c r="AH141" s="2351"/>
      <c r="AI141" s="2351"/>
      <c r="AJ141" s="2351"/>
      <c r="AK141" s="2351"/>
      <c r="AL141" s="2351"/>
      <c r="AM141" s="2351"/>
      <c r="AN141" s="2351"/>
      <c r="AO141" s="2351"/>
      <c r="AP141" s="2351"/>
      <c r="AQ141" s="2351"/>
      <c r="AR141" s="2351"/>
      <c r="AS141" s="2351"/>
      <c r="AT141" s="2351"/>
      <c r="AU141" s="2351"/>
      <c r="AV141" s="2351"/>
      <c r="AW141" s="2351"/>
      <c r="AX141" s="2352"/>
      <c r="AY141" s="974"/>
      <c r="AZ141" s="974"/>
      <c r="BA141" s="974"/>
      <c r="BB141" s="974"/>
      <c r="BC141" s="974"/>
      <c r="BD141" s="974"/>
      <c r="BE141" s="970"/>
    </row>
    <row r="142" spans="1:57" ht="15.75" customHeight="1">
      <c r="A142" s="974"/>
      <c r="B142" s="2350"/>
      <c r="C142" s="2351"/>
      <c r="D142" s="2351"/>
      <c r="E142" s="2351"/>
      <c r="F142" s="2351"/>
      <c r="G142" s="2351"/>
      <c r="H142" s="2351"/>
      <c r="I142" s="2351"/>
      <c r="J142" s="2351"/>
      <c r="K142" s="2351"/>
      <c r="L142" s="2351"/>
      <c r="M142" s="2351"/>
      <c r="N142" s="2351"/>
      <c r="O142" s="2351"/>
      <c r="P142" s="2351"/>
      <c r="Q142" s="2351"/>
      <c r="R142" s="2351"/>
      <c r="S142" s="2351"/>
      <c r="T142" s="2351"/>
      <c r="U142" s="2351"/>
      <c r="V142" s="2351"/>
      <c r="W142" s="2351"/>
      <c r="X142" s="2351"/>
      <c r="Y142" s="2351"/>
      <c r="Z142" s="2351"/>
      <c r="AA142" s="2351"/>
      <c r="AB142" s="2351"/>
      <c r="AC142" s="2351"/>
      <c r="AD142" s="2351"/>
      <c r="AE142" s="2351"/>
      <c r="AF142" s="2351"/>
      <c r="AG142" s="2351"/>
      <c r="AH142" s="2351"/>
      <c r="AI142" s="2351"/>
      <c r="AJ142" s="2351"/>
      <c r="AK142" s="2351"/>
      <c r="AL142" s="2351"/>
      <c r="AM142" s="2351"/>
      <c r="AN142" s="2351"/>
      <c r="AO142" s="2351"/>
      <c r="AP142" s="2351"/>
      <c r="AQ142" s="2351"/>
      <c r="AR142" s="2351"/>
      <c r="AS142" s="2351"/>
      <c r="AT142" s="2351"/>
      <c r="AU142" s="2351"/>
      <c r="AV142" s="2351"/>
      <c r="AW142" s="2351"/>
      <c r="AX142" s="2352"/>
      <c r="AY142" s="974"/>
      <c r="AZ142" s="974"/>
      <c r="BA142" s="974"/>
      <c r="BB142" s="974"/>
      <c r="BC142" s="974"/>
      <c r="BD142" s="974"/>
      <c r="BE142" s="970"/>
    </row>
    <row r="143" spans="1:57" ht="15.75" customHeight="1">
      <c r="A143" s="974"/>
      <c r="B143" s="2350"/>
      <c r="C143" s="2351"/>
      <c r="D143" s="2351"/>
      <c r="E143" s="2351"/>
      <c r="F143" s="2351"/>
      <c r="G143" s="2351"/>
      <c r="H143" s="2351"/>
      <c r="I143" s="2351"/>
      <c r="J143" s="2351"/>
      <c r="K143" s="2351"/>
      <c r="L143" s="2351"/>
      <c r="M143" s="2351"/>
      <c r="N143" s="2351"/>
      <c r="O143" s="2351"/>
      <c r="P143" s="2351"/>
      <c r="Q143" s="2351"/>
      <c r="R143" s="2351"/>
      <c r="S143" s="2351"/>
      <c r="T143" s="2351"/>
      <c r="U143" s="2351"/>
      <c r="V143" s="2351"/>
      <c r="W143" s="2351"/>
      <c r="X143" s="2351"/>
      <c r="Y143" s="2351"/>
      <c r="Z143" s="2351"/>
      <c r="AA143" s="2351"/>
      <c r="AB143" s="2351"/>
      <c r="AC143" s="2351"/>
      <c r="AD143" s="2351"/>
      <c r="AE143" s="2351"/>
      <c r="AF143" s="2351"/>
      <c r="AG143" s="2351"/>
      <c r="AH143" s="2351"/>
      <c r="AI143" s="2351"/>
      <c r="AJ143" s="2351"/>
      <c r="AK143" s="2351"/>
      <c r="AL143" s="2351"/>
      <c r="AM143" s="2351"/>
      <c r="AN143" s="2351"/>
      <c r="AO143" s="2351"/>
      <c r="AP143" s="2351"/>
      <c r="AQ143" s="2351"/>
      <c r="AR143" s="2351"/>
      <c r="AS143" s="2351"/>
      <c r="AT143" s="2351"/>
      <c r="AU143" s="2351"/>
      <c r="AV143" s="2351"/>
      <c r="AW143" s="2351"/>
      <c r="AX143" s="2352"/>
      <c r="AY143" s="974"/>
      <c r="AZ143" s="974"/>
      <c r="BA143" s="974"/>
      <c r="BB143" s="974"/>
      <c r="BC143" s="974"/>
      <c r="BD143" s="974"/>
      <c r="BE143" s="970"/>
    </row>
    <row r="144" spans="1:57" ht="15.75" customHeight="1">
      <c r="A144" s="974"/>
      <c r="B144" s="2350"/>
      <c r="C144" s="2351"/>
      <c r="D144" s="2351"/>
      <c r="E144" s="2351"/>
      <c r="F144" s="2351"/>
      <c r="G144" s="2351"/>
      <c r="H144" s="2351"/>
      <c r="I144" s="2351"/>
      <c r="J144" s="2351"/>
      <c r="K144" s="2351"/>
      <c r="L144" s="2351"/>
      <c r="M144" s="2351"/>
      <c r="N144" s="2351"/>
      <c r="O144" s="2351"/>
      <c r="P144" s="2351"/>
      <c r="Q144" s="2351"/>
      <c r="R144" s="2351"/>
      <c r="S144" s="2351"/>
      <c r="T144" s="2351"/>
      <c r="U144" s="2351"/>
      <c r="V144" s="2351"/>
      <c r="W144" s="2351"/>
      <c r="X144" s="2351"/>
      <c r="Y144" s="2351"/>
      <c r="Z144" s="2351"/>
      <c r="AA144" s="2351"/>
      <c r="AB144" s="2351"/>
      <c r="AC144" s="2351"/>
      <c r="AD144" s="2351"/>
      <c r="AE144" s="2351"/>
      <c r="AF144" s="2351"/>
      <c r="AG144" s="2351"/>
      <c r="AH144" s="2351"/>
      <c r="AI144" s="2351"/>
      <c r="AJ144" s="2351"/>
      <c r="AK144" s="2351"/>
      <c r="AL144" s="2351"/>
      <c r="AM144" s="2351"/>
      <c r="AN144" s="2351"/>
      <c r="AO144" s="2351"/>
      <c r="AP144" s="2351"/>
      <c r="AQ144" s="2351"/>
      <c r="AR144" s="2351"/>
      <c r="AS144" s="2351"/>
      <c r="AT144" s="2351"/>
      <c r="AU144" s="2351"/>
      <c r="AV144" s="2351"/>
      <c r="AW144" s="2351"/>
      <c r="AX144" s="2352"/>
      <c r="AY144" s="974"/>
      <c r="AZ144" s="974"/>
      <c r="BA144" s="974"/>
      <c r="BB144" s="974"/>
      <c r="BC144" s="974"/>
      <c r="BD144" s="974"/>
      <c r="BE144" s="970"/>
    </row>
    <row r="145" spans="1:57" ht="15.75" customHeight="1">
      <c r="A145" s="974"/>
      <c r="B145" s="2350"/>
      <c r="C145" s="2351"/>
      <c r="D145" s="2351"/>
      <c r="E145" s="2351"/>
      <c r="F145" s="2351"/>
      <c r="G145" s="2351"/>
      <c r="H145" s="2351"/>
      <c r="I145" s="2351"/>
      <c r="J145" s="2351"/>
      <c r="K145" s="2351"/>
      <c r="L145" s="2351"/>
      <c r="M145" s="2351"/>
      <c r="N145" s="2351"/>
      <c r="O145" s="2351"/>
      <c r="P145" s="2351"/>
      <c r="Q145" s="2351"/>
      <c r="R145" s="2351"/>
      <c r="S145" s="2351"/>
      <c r="T145" s="2351"/>
      <c r="U145" s="2351"/>
      <c r="V145" s="2351"/>
      <c r="W145" s="2351"/>
      <c r="X145" s="2351"/>
      <c r="Y145" s="2351"/>
      <c r="Z145" s="2351"/>
      <c r="AA145" s="2351"/>
      <c r="AB145" s="2351"/>
      <c r="AC145" s="2351"/>
      <c r="AD145" s="2351"/>
      <c r="AE145" s="2351"/>
      <c r="AF145" s="2351"/>
      <c r="AG145" s="2351"/>
      <c r="AH145" s="2351"/>
      <c r="AI145" s="2351"/>
      <c r="AJ145" s="2351"/>
      <c r="AK145" s="2351"/>
      <c r="AL145" s="2351"/>
      <c r="AM145" s="2351"/>
      <c r="AN145" s="2351"/>
      <c r="AO145" s="2351"/>
      <c r="AP145" s="2351"/>
      <c r="AQ145" s="2351"/>
      <c r="AR145" s="2351"/>
      <c r="AS145" s="2351"/>
      <c r="AT145" s="2351"/>
      <c r="AU145" s="2351"/>
      <c r="AV145" s="2351"/>
      <c r="AW145" s="2351"/>
      <c r="AX145" s="2352"/>
      <c r="AY145" s="974"/>
      <c r="AZ145" s="974"/>
      <c r="BA145" s="974"/>
      <c r="BB145" s="974"/>
      <c r="BC145" s="974"/>
      <c r="BD145" s="974"/>
      <c r="BE145" s="970"/>
    </row>
    <row r="146" spans="1:57" ht="15.75" customHeight="1">
      <c r="A146" s="974"/>
      <c r="B146" s="2350"/>
      <c r="C146" s="2351"/>
      <c r="D146" s="2351"/>
      <c r="E146" s="2351"/>
      <c r="F146" s="2351"/>
      <c r="G146" s="2351"/>
      <c r="H146" s="2351"/>
      <c r="I146" s="2351"/>
      <c r="J146" s="2351"/>
      <c r="K146" s="2351"/>
      <c r="L146" s="2351"/>
      <c r="M146" s="2351"/>
      <c r="N146" s="2351"/>
      <c r="O146" s="2351"/>
      <c r="P146" s="2351"/>
      <c r="Q146" s="2351"/>
      <c r="R146" s="2351"/>
      <c r="S146" s="2351"/>
      <c r="T146" s="2351"/>
      <c r="U146" s="2351"/>
      <c r="V146" s="2351"/>
      <c r="W146" s="2351"/>
      <c r="X146" s="2351"/>
      <c r="Y146" s="2351"/>
      <c r="Z146" s="2351"/>
      <c r="AA146" s="2351"/>
      <c r="AB146" s="2351"/>
      <c r="AC146" s="2351"/>
      <c r="AD146" s="2351"/>
      <c r="AE146" s="2351"/>
      <c r="AF146" s="2351"/>
      <c r="AG146" s="2351"/>
      <c r="AH146" s="2351"/>
      <c r="AI146" s="2351"/>
      <c r="AJ146" s="2351"/>
      <c r="AK146" s="2351"/>
      <c r="AL146" s="2351"/>
      <c r="AM146" s="2351"/>
      <c r="AN146" s="2351"/>
      <c r="AO146" s="2351"/>
      <c r="AP146" s="2351"/>
      <c r="AQ146" s="2351"/>
      <c r="AR146" s="2351"/>
      <c r="AS146" s="2351"/>
      <c r="AT146" s="2351"/>
      <c r="AU146" s="2351"/>
      <c r="AV146" s="2351"/>
      <c r="AW146" s="2351"/>
      <c r="AX146" s="2352"/>
      <c r="AY146" s="974"/>
      <c r="AZ146" s="974"/>
      <c r="BA146" s="974"/>
      <c r="BB146" s="974"/>
      <c r="BC146" s="974"/>
      <c r="BD146" s="974"/>
      <c r="BE146" s="970"/>
    </row>
    <row r="147" spans="1:57" ht="15.75" customHeight="1">
      <c r="A147" s="974"/>
      <c r="B147" s="2350"/>
      <c r="C147" s="2351"/>
      <c r="D147" s="2351"/>
      <c r="E147" s="2351"/>
      <c r="F147" s="2351"/>
      <c r="G147" s="2351"/>
      <c r="H147" s="2351"/>
      <c r="I147" s="2351"/>
      <c r="J147" s="2351"/>
      <c r="K147" s="2351"/>
      <c r="L147" s="2351"/>
      <c r="M147" s="2351"/>
      <c r="N147" s="2351"/>
      <c r="O147" s="2351"/>
      <c r="P147" s="2351"/>
      <c r="Q147" s="2351"/>
      <c r="R147" s="2351"/>
      <c r="S147" s="2351"/>
      <c r="T147" s="2351"/>
      <c r="U147" s="2351"/>
      <c r="V147" s="2351"/>
      <c r="W147" s="2351"/>
      <c r="X147" s="2351"/>
      <c r="Y147" s="2351"/>
      <c r="Z147" s="2351"/>
      <c r="AA147" s="2351"/>
      <c r="AB147" s="2351"/>
      <c r="AC147" s="2351"/>
      <c r="AD147" s="2351"/>
      <c r="AE147" s="2351"/>
      <c r="AF147" s="2351"/>
      <c r="AG147" s="2351"/>
      <c r="AH147" s="2351"/>
      <c r="AI147" s="2351"/>
      <c r="AJ147" s="2351"/>
      <c r="AK147" s="2351"/>
      <c r="AL147" s="2351"/>
      <c r="AM147" s="2351"/>
      <c r="AN147" s="2351"/>
      <c r="AO147" s="2351"/>
      <c r="AP147" s="2351"/>
      <c r="AQ147" s="2351"/>
      <c r="AR147" s="2351"/>
      <c r="AS147" s="2351"/>
      <c r="AT147" s="2351"/>
      <c r="AU147" s="2351"/>
      <c r="AV147" s="2351"/>
      <c r="AW147" s="2351"/>
      <c r="AX147" s="2352"/>
      <c r="AY147" s="974"/>
      <c r="AZ147" s="974"/>
      <c r="BA147" s="974"/>
      <c r="BB147" s="974"/>
      <c r="BC147" s="974"/>
      <c r="BD147" s="974"/>
      <c r="BE147" s="970"/>
    </row>
    <row r="148" spans="1:57" ht="15.75" customHeight="1">
      <c r="A148" s="974"/>
      <c r="B148" s="2350"/>
      <c r="C148" s="2351"/>
      <c r="D148" s="2351"/>
      <c r="E148" s="2351"/>
      <c r="F148" s="2351"/>
      <c r="G148" s="2351"/>
      <c r="H148" s="2351"/>
      <c r="I148" s="2351"/>
      <c r="J148" s="2351"/>
      <c r="K148" s="2351"/>
      <c r="L148" s="2351"/>
      <c r="M148" s="2351"/>
      <c r="N148" s="2351"/>
      <c r="O148" s="2351"/>
      <c r="P148" s="2351"/>
      <c r="Q148" s="2351"/>
      <c r="R148" s="2351"/>
      <c r="S148" s="2351"/>
      <c r="T148" s="2351"/>
      <c r="U148" s="2351"/>
      <c r="V148" s="2351"/>
      <c r="W148" s="2351"/>
      <c r="X148" s="2351"/>
      <c r="Y148" s="2351"/>
      <c r="Z148" s="2351"/>
      <c r="AA148" s="2351"/>
      <c r="AB148" s="2351"/>
      <c r="AC148" s="2351"/>
      <c r="AD148" s="2351"/>
      <c r="AE148" s="2351"/>
      <c r="AF148" s="2351"/>
      <c r="AG148" s="2351"/>
      <c r="AH148" s="2351"/>
      <c r="AI148" s="2351"/>
      <c r="AJ148" s="2351"/>
      <c r="AK148" s="2351"/>
      <c r="AL148" s="2351"/>
      <c r="AM148" s="2351"/>
      <c r="AN148" s="2351"/>
      <c r="AO148" s="2351"/>
      <c r="AP148" s="2351"/>
      <c r="AQ148" s="2351"/>
      <c r="AR148" s="2351"/>
      <c r="AS148" s="2351"/>
      <c r="AT148" s="2351"/>
      <c r="AU148" s="2351"/>
      <c r="AV148" s="2351"/>
      <c r="AW148" s="2351"/>
      <c r="AX148" s="2352"/>
      <c r="AY148" s="974"/>
      <c r="AZ148" s="974"/>
      <c r="BA148" s="974"/>
      <c r="BB148" s="974"/>
      <c r="BC148" s="974"/>
      <c r="BD148" s="974"/>
      <c r="BE148" s="970"/>
    </row>
    <row r="149" spans="1:57" ht="15.75" customHeight="1">
      <c r="A149" s="974"/>
      <c r="B149" s="2350"/>
      <c r="C149" s="2351"/>
      <c r="D149" s="2351"/>
      <c r="E149" s="2351"/>
      <c r="F149" s="2351"/>
      <c r="G149" s="2351"/>
      <c r="H149" s="2351"/>
      <c r="I149" s="2351"/>
      <c r="J149" s="2351"/>
      <c r="K149" s="2351"/>
      <c r="L149" s="2351"/>
      <c r="M149" s="2351"/>
      <c r="N149" s="2351"/>
      <c r="O149" s="2351"/>
      <c r="P149" s="2351"/>
      <c r="Q149" s="2351"/>
      <c r="R149" s="2351"/>
      <c r="S149" s="2351"/>
      <c r="T149" s="2351"/>
      <c r="U149" s="2351"/>
      <c r="V149" s="2351"/>
      <c r="W149" s="2351"/>
      <c r="X149" s="2351"/>
      <c r="Y149" s="2351"/>
      <c r="Z149" s="2351"/>
      <c r="AA149" s="2351"/>
      <c r="AB149" s="2351"/>
      <c r="AC149" s="2351"/>
      <c r="AD149" s="2351"/>
      <c r="AE149" s="2351"/>
      <c r="AF149" s="2351"/>
      <c r="AG149" s="2351"/>
      <c r="AH149" s="2351"/>
      <c r="AI149" s="2351"/>
      <c r="AJ149" s="2351"/>
      <c r="AK149" s="2351"/>
      <c r="AL149" s="2351"/>
      <c r="AM149" s="2351"/>
      <c r="AN149" s="2351"/>
      <c r="AO149" s="2351"/>
      <c r="AP149" s="2351"/>
      <c r="AQ149" s="2351"/>
      <c r="AR149" s="2351"/>
      <c r="AS149" s="2351"/>
      <c r="AT149" s="2351"/>
      <c r="AU149" s="2351"/>
      <c r="AV149" s="2351"/>
      <c r="AW149" s="2351"/>
      <c r="AX149" s="2352"/>
      <c r="AY149" s="974"/>
      <c r="AZ149" s="974"/>
      <c r="BA149" s="974"/>
      <c r="BB149" s="974"/>
      <c r="BC149" s="974"/>
      <c r="BD149" s="974"/>
      <c r="BE149" s="970"/>
    </row>
    <row r="150" spans="1:57" ht="15.75" customHeight="1" thickBot="1">
      <c r="A150" s="974"/>
      <c r="B150" s="2353"/>
      <c r="C150" s="2354"/>
      <c r="D150" s="2354"/>
      <c r="E150" s="2354"/>
      <c r="F150" s="2354"/>
      <c r="G150" s="2354"/>
      <c r="H150" s="2354"/>
      <c r="I150" s="2354"/>
      <c r="J150" s="2354"/>
      <c r="K150" s="2354"/>
      <c r="L150" s="2354"/>
      <c r="M150" s="2354"/>
      <c r="N150" s="2354"/>
      <c r="O150" s="2354"/>
      <c r="P150" s="2354"/>
      <c r="Q150" s="2354"/>
      <c r="R150" s="2354"/>
      <c r="S150" s="2354"/>
      <c r="T150" s="2354"/>
      <c r="U150" s="2354"/>
      <c r="V150" s="2354"/>
      <c r="W150" s="2354"/>
      <c r="X150" s="2354"/>
      <c r="Y150" s="2354"/>
      <c r="Z150" s="2354"/>
      <c r="AA150" s="2354"/>
      <c r="AB150" s="2354"/>
      <c r="AC150" s="2354"/>
      <c r="AD150" s="2354"/>
      <c r="AE150" s="2354"/>
      <c r="AF150" s="2354"/>
      <c r="AG150" s="2354"/>
      <c r="AH150" s="2354"/>
      <c r="AI150" s="2354"/>
      <c r="AJ150" s="2354"/>
      <c r="AK150" s="2354"/>
      <c r="AL150" s="2354"/>
      <c r="AM150" s="2354"/>
      <c r="AN150" s="2354"/>
      <c r="AO150" s="2354"/>
      <c r="AP150" s="2354"/>
      <c r="AQ150" s="2354"/>
      <c r="AR150" s="2354"/>
      <c r="AS150" s="2354"/>
      <c r="AT150" s="2354"/>
      <c r="AU150" s="2354"/>
      <c r="AV150" s="2354"/>
      <c r="AW150" s="2354"/>
      <c r="AX150" s="2355"/>
      <c r="AY150" s="974"/>
      <c r="AZ150" s="974"/>
      <c r="BA150" s="974"/>
      <c r="BB150" s="974"/>
      <c r="BC150" s="974"/>
      <c r="BD150" s="974"/>
      <c r="BE150" s="970"/>
    </row>
    <row r="151" spans="1:57" ht="15.75" customHeight="1" thickBot="1">
      <c r="A151" s="974"/>
      <c r="B151" s="974"/>
      <c r="C151" s="974"/>
      <c r="D151" s="974"/>
      <c r="E151" s="974"/>
      <c r="F151" s="974"/>
      <c r="G151" s="974"/>
      <c r="H151" s="974"/>
      <c r="I151" s="974"/>
      <c r="J151" s="974"/>
      <c r="K151" s="974"/>
      <c r="L151" s="974"/>
      <c r="M151" s="974"/>
      <c r="N151" s="974"/>
      <c r="O151" s="974"/>
      <c r="P151" s="974"/>
      <c r="Q151" s="974"/>
      <c r="R151" s="974"/>
      <c r="S151" s="974"/>
      <c r="T151" s="974"/>
      <c r="U151" s="974"/>
      <c r="V151" s="974"/>
      <c r="W151" s="974"/>
      <c r="X151" s="974"/>
      <c r="Y151" s="974"/>
      <c r="Z151" s="974"/>
      <c r="AA151" s="974"/>
      <c r="AB151" s="974"/>
      <c r="AC151" s="974"/>
      <c r="AD151" s="974"/>
      <c r="AE151" s="974"/>
      <c r="AF151" s="974"/>
      <c r="AG151" s="974"/>
      <c r="AH151" s="974"/>
      <c r="AI151" s="974"/>
      <c r="AJ151" s="974"/>
      <c r="AK151" s="974"/>
      <c r="AL151" s="974"/>
      <c r="AM151" s="974"/>
      <c r="AN151" s="974"/>
      <c r="AO151" s="974"/>
      <c r="AP151" s="974"/>
      <c r="AQ151" s="974"/>
      <c r="AR151" s="974"/>
      <c r="AS151" s="974"/>
      <c r="AT151" s="974"/>
      <c r="AU151" s="974"/>
      <c r="AV151" s="974"/>
      <c r="AW151" s="974"/>
      <c r="AX151" s="974"/>
      <c r="AY151" s="974"/>
      <c r="AZ151" s="974"/>
      <c r="BA151" s="974"/>
      <c r="BB151" s="974"/>
      <c r="BC151" s="974"/>
      <c r="BD151" s="974"/>
      <c r="BE151" s="970"/>
    </row>
    <row r="152" spans="1:57" ht="15.75" customHeight="1" thickBot="1">
      <c r="A152" s="974"/>
      <c r="B152" s="993" t="s">
        <v>2582</v>
      </c>
      <c r="C152" s="992"/>
      <c r="D152" s="992"/>
      <c r="E152" s="992"/>
      <c r="F152" s="992"/>
      <c r="G152" s="992"/>
      <c r="H152" s="992"/>
      <c r="I152" s="992"/>
      <c r="J152" s="992"/>
      <c r="K152" s="992"/>
      <c r="L152" s="992"/>
      <c r="M152" s="994"/>
      <c r="N152" s="984"/>
      <c r="O152" s="984"/>
      <c r="P152" s="974"/>
      <c r="Q152" s="974"/>
      <c r="R152" s="974"/>
      <c r="S152" s="974"/>
      <c r="T152" s="974"/>
      <c r="U152" s="974" t="s">
        <v>253</v>
      </c>
      <c r="V152" s="974"/>
      <c r="W152" s="974"/>
      <c r="X152" s="993" t="s">
        <v>2583</v>
      </c>
      <c r="Y152" s="992"/>
      <c r="Z152" s="992"/>
      <c r="AA152" s="992"/>
      <c r="AB152" s="992"/>
      <c r="AC152" s="992"/>
      <c r="AD152" s="992"/>
      <c r="AE152" s="992"/>
      <c r="AF152" s="992"/>
      <c r="AG152" s="992"/>
      <c r="AH152" s="992"/>
      <c r="AI152" s="992"/>
      <c r="AJ152" s="992"/>
      <c r="AK152" s="991"/>
      <c r="AL152" s="991"/>
      <c r="AM152" s="990"/>
      <c r="AN152" s="974"/>
      <c r="AO152" s="974"/>
      <c r="AP152" s="974"/>
      <c r="AQ152" s="974"/>
      <c r="AR152" s="974"/>
      <c r="AS152" s="974"/>
      <c r="AT152" s="974"/>
      <c r="AU152" s="974"/>
      <c r="AV152" s="974"/>
      <c r="AW152" s="974"/>
      <c r="AX152" s="974"/>
      <c r="AY152" s="974"/>
      <c r="AZ152" s="974"/>
      <c r="BA152" s="974"/>
      <c r="BB152" s="974"/>
      <c r="BC152" s="974"/>
      <c r="BD152" s="974"/>
      <c r="BE152" s="970"/>
    </row>
    <row r="153" spans="1:57" ht="15.75" customHeight="1" thickBot="1">
      <c r="A153" s="974"/>
      <c r="B153" s="974"/>
      <c r="C153" s="974"/>
      <c r="D153" s="974"/>
      <c r="E153" s="974"/>
      <c r="F153" s="974"/>
      <c r="G153" s="974"/>
      <c r="H153" s="974"/>
      <c r="I153" s="974"/>
      <c r="J153" s="974"/>
      <c r="K153" s="974"/>
      <c r="L153" s="974"/>
      <c r="M153" s="974"/>
      <c r="N153" s="974"/>
      <c r="O153" s="974"/>
      <c r="P153" s="984"/>
      <c r="Q153" s="974"/>
      <c r="R153" s="974"/>
      <c r="S153" s="974"/>
      <c r="T153" s="974"/>
      <c r="U153" s="974"/>
      <c r="V153" s="974"/>
      <c r="W153" s="974"/>
      <c r="X153" s="974"/>
      <c r="Y153" s="974"/>
      <c r="Z153" s="974"/>
      <c r="AA153" s="974"/>
      <c r="AB153" s="974"/>
      <c r="AC153" s="974"/>
      <c r="AD153" s="974"/>
      <c r="AE153" s="974"/>
      <c r="AF153" s="974"/>
      <c r="AG153" s="974"/>
      <c r="AH153" s="974"/>
      <c r="AI153" s="974"/>
      <c r="AJ153" s="974"/>
      <c r="AK153" s="974"/>
      <c r="AL153" s="974"/>
      <c r="AM153" s="974"/>
      <c r="AN153" s="974"/>
      <c r="AO153" s="974"/>
      <c r="AP153" s="974"/>
      <c r="AQ153" s="974"/>
      <c r="AR153" s="974"/>
      <c r="AS153" s="974"/>
      <c r="AT153" s="974"/>
      <c r="AU153" s="974"/>
      <c r="AV153" s="974"/>
      <c r="AW153" s="974"/>
      <c r="AX153" s="974"/>
      <c r="AY153" s="974"/>
      <c r="AZ153" s="974"/>
      <c r="BA153" s="974"/>
      <c r="BB153" s="974"/>
      <c r="BC153" s="974"/>
      <c r="BD153" s="974"/>
      <c r="BE153" s="970"/>
    </row>
    <row r="154" spans="1:57" ht="15.75" customHeight="1">
      <c r="A154" s="974"/>
      <c r="B154" s="2345" t="s">
        <v>2584</v>
      </c>
      <c r="C154" s="2141"/>
      <c r="D154" s="2141"/>
      <c r="E154" s="2141"/>
      <c r="F154" s="2141"/>
      <c r="G154" s="2141"/>
      <c r="H154" s="2141"/>
      <c r="I154" s="2141"/>
      <c r="J154" s="2141"/>
      <c r="K154" s="2141"/>
      <c r="L154" s="2141"/>
      <c r="M154" s="2141"/>
      <c r="N154" s="2141"/>
      <c r="O154" s="2141"/>
      <c r="P154" s="2141"/>
      <c r="Q154" s="2141"/>
      <c r="R154" s="2141"/>
      <c r="S154" s="2141"/>
      <c r="T154" s="2141"/>
      <c r="U154" s="2142"/>
      <c r="V154" s="974"/>
      <c r="W154" s="982"/>
      <c r="X154" s="2345" t="s">
        <v>2585</v>
      </c>
      <c r="Y154" s="2141"/>
      <c r="Z154" s="2141"/>
      <c r="AA154" s="2141"/>
      <c r="AB154" s="2141"/>
      <c r="AC154" s="2141"/>
      <c r="AD154" s="2141"/>
      <c r="AE154" s="2141"/>
      <c r="AF154" s="2141"/>
      <c r="AG154" s="2141"/>
      <c r="AH154" s="2141"/>
      <c r="AI154" s="2141"/>
      <c r="AJ154" s="2141"/>
      <c r="AK154" s="2141"/>
      <c r="AL154" s="2141"/>
      <c r="AM154" s="2141"/>
      <c r="AN154" s="2141"/>
      <c r="AO154" s="2141"/>
      <c r="AP154" s="2141"/>
      <c r="AQ154" s="2142"/>
      <c r="AR154" s="974"/>
      <c r="AS154" s="974"/>
      <c r="AT154" s="974"/>
      <c r="AU154" s="974"/>
      <c r="AV154" s="974"/>
      <c r="AW154" s="974"/>
      <c r="AX154" s="974"/>
      <c r="AY154" s="974"/>
      <c r="AZ154" s="974"/>
      <c r="BA154" s="974"/>
      <c r="BB154" s="974"/>
      <c r="BC154" s="974"/>
      <c r="BD154" s="974"/>
      <c r="BE154" s="970"/>
    </row>
    <row r="155" spans="1:57" ht="15.75" customHeight="1">
      <c r="A155" s="974"/>
      <c r="B155" s="2324"/>
      <c r="C155" s="2325"/>
      <c r="D155" s="2325"/>
      <c r="E155" s="2325"/>
      <c r="F155" s="2325"/>
      <c r="G155" s="2325"/>
      <c r="H155" s="2325"/>
      <c r="I155" s="2339" t="s">
        <v>2554</v>
      </c>
      <c r="J155" s="2339"/>
      <c r="K155" s="2339"/>
      <c r="L155" s="2339"/>
      <c r="M155" s="2339"/>
      <c r="N155" s="2339"/>
      <c r="O155" s="2339"/>
      <c r="P155" s="2339" t="s">
        <v>2586</v>
      </c>
      <c r="Q155" s="2339"/>
      <c r="R155" s="2339"/>
      <c r="S155" s="2339"/>
      <c r="T155" s="2339"/>
      <c r="U155" s="2340"/>
      <c r="V155" s="974"/>
      <c r="W155" s="974"/>
      <c r="X155" s="2324"/>
      <c r="Y155" s="2325"/>
      <c r="Z155" s="2325"/>
      <c r="AA155" s="2325"/>
      <c r="AB155" s="2325"/>
      <c r="AC155" s="2325"/>
      <c r="AD155" s="2325"/>
      <c r="AE155" s="2339" t="s">
        <v>2554</v>
      </c>
      <c r="AF155" s="2339"/>
      <c r="AG155" s="2339"/>
      <c r="AH155" s="2339"/>
      <c r="AI155" s="2339"/>
      <c r="AJ155" s="2339"/>
      <c r="AK155" s="2339"/>
      <c r="AL155" s="2339" t="s">
        <v>2555</v>
      </c>
      <c r="AM155" s="2339"/>
      <c r="AN155" s="2339"/>
      <c r="AO155" s="2339"/>
      <c r="AP155" s="2339"/>
      <c r="AQ155" s="2340"/>
      <c r="AR155" s="974"/>
      <c r="AS155" s="974"/>
      <c r="AT155" s="974"/>
      <c r="AU155" s="974"/>
      <c r="AV155" s="974"/>
      <c r="AW155" s="974"/>
      <c r="AX155" s="974"/>
      <c r="AY155" s="974"/>
      <c r="AZ155" s="974"/>
      <c r="BA155" s="974"/>
      <c r="BB155" s="974"/>
      <c r="BC155" s="974"/>
      <c r="BD155" s="974"/>
      <c r="BE155" s="970"/>
    </row>
    <row r="156" spans="1:57" ht="15.75" customHeight="1">
      <c r="A156" s="974"/>
      <c r="B156" s="2324"/>
      <c r="C156" s="2325"/>
      <c r="D156" s="2325"/>
      <c r="E156" s="2325"/>
      <c r="F156" s="2325"/>
      <c r="G156" s="2325"/>
      <c r="H156" s="2325"/>
      <c r="I156" s="2339"/>
      <c r="J156" s="2339"/>
      <c r="K156" s="2339"/>
      <c r="L156" s="2339"/>
      <c r="M156" s="2339"/>
      <c r="N156" s="2339"/>
      <c r="O156" s="2339"/>
      <c r="P156" s="2339"/>
      <c r="Q156" s="2339"/>
      <c r="R156" s="2339"/>
      <c r="S156" s="2339"/>
      <c r="T156" s="2339"/>
      <c r="U156" s="2340"/>
      <c r="V156" s="974"/>
      <c r="W156" s="974"/>
      <c r="X156" s="2324"/>
      <c r="Y156" s="2325"/>
      <c r="Z156" s="2325"/>
      <c r="AA156" s="2325"/>
      <c r="AB156" s="2325"/>
      <c r="AC156" s="2325"/>
      <c r="AD156" s="2325"/>
      <c r="AE156" s="2339"/>
      <c r="AF156" s="2339"/>
      <c r="AG156" s="2339"/>
      <c r="AH156" s="2339"/>
      <c r="AI156" s="2339"/>
      <c r="AJ156" s="2339"/>
      <c r="AK156" s="2339"/>
      <c r="AL156" s="2339"/>
      <c r="AM156" s="2339"/>
      <c r="AN156" s="2339"/>
      <c r="AO156" s="2339"/>
      <c r="AP156" s="2339"/>
      <c r="AQ156" s="2340"/>
      <c r="AR156" s="974"/>
      <c r="AS156" s="974"/>
      <c r="AT156" s="974"/>
      <c r="AU156" s="974"/>
      <c r="AV156" s="974"/>
      <c r="AW156" s="974"/>
      <c r="AX156" s="974"/>
      <c r="AY156" s="974"/>
      <c r="AZ156" s="974"/>
      <c r="BA156" s="974"/>
      <c r="BB156" s="974"/>
      <c r="BC156" s="974"/>
      <c r="BD156" s="974"/>
      <c r="BE156" s="970"/>
    </row>
    <row r="157" spans="1:57" ht="15.75" customHeight="1" thickBot="1">
      <c r="A157" s="974"/>
      <c r="B157" s="2341" t="s">
        <v>2574</v>
      </c>
      <c r="C157" s="2342"/>
      <c r="D157" s="2342"/>
      <c r="E157" s="2342"/>
      <c r="F157" s="2342"/>
      <c r="G157" s="2342"/>
      <c r="H157" s="2342"/>
      <c r="I157" s="2101">
        <v>0</v>
      </c>
      <c r="J157" s="2101"/>
      <c r="K157" s="2101"/>
      <c r="L157" s="2101"/>
      <c r="M157" s="2101"/>
      <c r="N157" s="2101"/>
      <c r="O157" s="2101"/>
      <c r="P157" s="2101">
        <v>0</v>
      </c>
      <c r="Q157" s="2101"/>
      <c r="R157" s="2101"/>
      <c r="S157" s="2101"/>
      <c r="T157" s="2101"/>
      <c r="U157" s="2102"/>
      <c r="V157" s="974"/>
      <c r="W157" s="974"/>
      <c r="X157" s="2343" t="s">
        <v>2574</v>
      </c>
      <c r="Y157" s="2344"/>
      <c r="Z157" s="2344"/>
      <c r="AA157" s="2344"/>
      <c r="AB157" s="2344"/>
      <c r="AC157" s="2344"/>
      <c r="AD157" s="2344"/>
      <c r="AE157" s="2099">
        <v>0</v>
      </c>
      <c r="AF157" s="2099"/>
      <c r="AG157" s="2099"/>
      <c r="AH157" s="2099"/>
      <c r="AI157" s="2099"/>
      <c r="AJ157" s="2099"/>
      <c r="AK157" s="2099"/>
      <c r="AL157" s="2099">
        <v>0</v>
      </c>
      <c r="AM157" s="2099"/>
      <c r="AN157" s="2099"/>
      <c r="AO157" s="2099"/>
      <c r="AP157" s="2099"/>
      <c r="AQ157" s="2100"/>
      <c r="AR157" s="974"/>
      <c r="AS157" s="974"/>
      <c r="AT157" s="974"/>
      <c r="AU157" s="974"/>
      <c r="AV157" s="974"/>
      <c r="AW157" s="974"/>
      <c r="AX157" s="974"/>
      <c r="AY157" s="974"/>
      <c r="AZ157" s="974"/>
      <c r="BA157" s="974"/>
      <c r="BB157" s="974"/>
      <c r="BC157" s="974"/>
      <c r="BD157" s="974"/>
      <c r="BE157" s="970"/>
    </row>
    <row r="158" spans="1:57" ht="15.75" customHeight="1" thickBot="1">
      <c r="A158" s="974"/>
      <c r="B158" s="2343" t="s">
        <v>2575</v>
      </c>
      <c r="C158" s="2344"/>
      <c r="D158" s="2344"/>
      <c r="E158" s="2344"/>
      <c r="F158" s="2344"/>
      <c r="G158" s="2344"/>
      <c r="H158" s="2344"/>
      <c r="I158" s="2099">
        <v>0</v>
      </c>
      <c r="J158" s="2099"/>
      <c r="K158" s="2099"/>
      <c r="L158" s="2099"/>
      <c r="M158" s="2099"/>
      <c r="N158" s="2099"/>
      <c r="O158" s="2099"/>
      <c r="P158" s="2099">
        <v>0</v>
      </c>
      <c r="Q158" s="2099"/>
      <c r="R158" s="2099"/>
      <c r="S158" s="2099"/>
      <c r="T158" s="2099"/>
      <c r="U158" s="2100"/>
      <c r="V158" s="974"/>
      <c r="W158" s="974"/>
      <c r="X158" s="974"/>
      <c r="Y158" s="974"/>
      <c r="Z158" s="974"/>
      <c r="AA158" s="974"/>
      <c r="AB158" s="974"/>
      <c r="AC158" s="974"/>
      <c r="AD158" s="974"/>
      <c r="AE158" s="974"/>
      <c r="AF158" s="974"/>
      <c r="AG158" s="974"/>
      <c r="AH158" s="974"/>
      <c r="AI158" s="974"/>
      <c r="AJ158" s="974"/>
      <c r="AK158" s="974"/>
      <c r="AL158" s="974"/>
      <c r="AM158" s="974"/>
      <c r="AN158" s="974"/>
      <c r="AO158" s="974"/>
      <c r="AP158" s="974"/>
      <c r="AQ158" s="974"/>
      <c r="AR158" s="974"/>
      <c r="AS158" s="974"/>
      <c r="AT158" s="974"/>
      <c r="AU158" s="974"/>
      <c r="AV158" s="974"/>
      <c r="AW158" s="974"/>
      <c r="AX158" s="974"/>
      <c r="AY158" s="974"/>
      <c r="AZ158" s="974"/>
      <c r="BA158" s="974"/>
      <c r="BB158" s="974"/>
      <c r="BC158" s="974"/>
      <c r="BD158" s="974"/>
      <c r="BE158" s="970"/>
    </row>
    <row r="159" spans="1:57" ht="15.75" customHeight="1" thickBot="1">
      <c r="A159" s="974"/>
      <c r="B159" s="974"/>
      <c r="C159" s="974"/>
      <c r="D159" s="974"/>
      <c r="E159" s="974"/>
      <c r="F159" s="974"/>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c r="AL159" s="974"/>
      <c r="AM159" s="974"/>
      <c r="AN159" s="974"/>
      <c r="AO159" s="974"/>
      <c r="AP159" s="974"/>
      <c r="AQ159" s="974"/>
      <c r="AR159" s="974"/>
      <c r="AS159" s="974"/>
      <c r="AT159" s="974"/>
      <c r="AU159" s="974"/>
      <c r="AV159" s="974"/>
      <c r="AW159" s="974"/>
      <c r="AX159" s="974"/>
      <c r="AY159" s="974"/>
      <c r="AZ159" s="974"/>
      <c r="BA159" s="974"/>
      <c r="BB159" s="974"/>
      <c r="BC159" s="974"/>
      <c r="BD159" s="974"/>
      <c r="BE159" s="970"/>
    </row>
    <row r="160" spans="1:57" ht="15.75" customHeight="1">
      <c r="A160" s="974"/>
      <c r="B160" s="974"/>
      <c r="C160" s="2345" t="s">
        <v>2587</v>
      </c>
      <c r="D160" s="2141"/>
      <c r="E160" s="2141"/>
      <c r="F160" s="2141"/>
      <c r="G160" s="2141"/>
      <c r="H160" s="2141"/>
      <c r="I160" s="2141"/>
      <c r="J160" s="2141"/>
      <c r="K160" s="2141"/>
      <c r="L160" s="2141"/>
      <c r="M160" s="2141"/>
      <c r="N160" s="2141"/>
      <c r="O160" s="2141"/>
      <c r="P160" s="2141"/>
      <c r="Q160" s="2141"/>
      <c r="R160" s="2141"/>
      <c r="S160" s="2141"/>
      <c r="T160" s="2141"/>
      <c r="U160" s="2141"/>
      <c r="V160" s="2141"/>
      <c r="W160" s="2141"/>
      <c r="X160" s="2141"/>
      <c r="Y160" s="2141"/>
      <c r="Z160" s="2141"/>
      <c r="AA160" s="2141"/>
      <c r="AB160" s="2141"/>
      <c r="AC160" s="2141"/>
      <c r="AD160" s="2141"/>
      <c r="AE160" s="2141"/>
      <c r="AF160" s="2141"/>
      <c r="AG160" s="2142"/>
      <c r="AH160" s="974"/>
      <c r="AI160" s="974"/>
      <c r="AJ160" s="974"/>
      <c r="AK160" s="974"/>
      <c r="AL160" s="974"/>
      <c r="AM160" s="974"/>
      <c r="AN160" s="974"/>
      <c r="AO160" s="974"/>
      <c r="AP160" s="974"/>
      <c r="AQ160" s="974"/>
      <c r="AR160" s="974"/>
      <c r="AS160" s="974"/>
      <c r="AT160" s="974"/>
      <c r="AU160" s="974"/>
      <c r="AV160" s="974"/>
      <c r="AW160" s="974"/>
      <c r="AX160" s="974"/>
      <c r="AY160" s="974"/>
      <c r="AZ160" s="974"/>
      <c r="BA160" s="974"/>
      <c r="BB160" s="974"/>
      <c r="BC160" s="974"/>
      <c r="BD160" s="974"/>
      <c r="BE160" s="970"/>
    </row>
    <row r="161" spans="1:57" ht="15.75" customHeight="1">
      <c r="A161" s="974"/>
      <c r="B161" s="974"/>
      <c r="C161" s="2324" t="s">
        <v>2588</v>
      </c>
      <c r="D161" s="2325"/>
      <c r="E161" s="2325"/>
      <c r="F161" s="2325"/>
      <c r="G161" s="2325"/>
      <c r="H161" s="2325"/>
      <c r="I161" s="2325"/>
      <c r="J161" s="2325"/>
      <c r="K161" s="2325"/>
      <c r="L161" s="2325"/>
      <c r="M161" s="2325"/>
      <c r="N161" s="2325"/>
      <c r="O161" s="2325"/>
      <c r="P161" s="2325"/>
      <c r="Q161" s="2325" t="s">
        <v>2589</v>
      </c>
      <c r="R161" s="2325"/>
      <c r="S161" s="2325"/>
      <c r="T161" s="2106" t="s">
        <v>2590</v>
      </c>
      <c r="U161" s="2106"/>
      <c r="V161" s="2106"/>
      <c r="W161" s="2106"/>
      <c r="X161" s="2106"/>
      <c r="Y161" s="2106"/>
      <c r="Z161" s="2106"/>
      <c r="AA161" s="2106"/>
      <c r="AB161" s="2325" t="s">
        <v>2591</v>
      </c>
      <c r="AC161" s="2325"/>
      <c r="AD161" s="2325"/>
      <c r="AE161" s="2325"/>
      <c r="AF161" s="2325"/>
      <c r="AG161" s="2326"/>
      <c r="AH161" s="974"/>
      <c r="AI161" s="974"/>
      <c r="AJ161" s="974"/>
      <c r="AK161" s="974"/>
      <c r="AL161" s="974"/>
      <c r="AM161" s="974"/>
      <c r="AN161" s="974"/>
      <c r="AO161" s="974"/>
      <c r="AP161" s="974"/>
      <c r="AQ161" s="974"/>
      <c r="AR161" s="974"/>
      <c r="AS161" s="974"/>
      <c r="AT161" s="974"/>
      <c r="AU161" s="974"/>
      <c r="AV161" s="974"/>
      <c r="AW161" s="974"/>
      <c r="AX161" s="974"/>
      <c r="AY161" s="974"/>
      <c r="AZ161" s="974"/>
      <c r="BA161" s="974"/>
      <c r="BB161" s="974"/>
      <c r="BC161" s="974"/>
      <c r="BD161" s="974"/>
      <c r="BE161" s="970"/>
    </row>
    <row r="162" spans="1:57" ht="15.75" customHeight="1">
      <c r="A162" s="974"/>
      <c r="B162" s="974"/>
      <c r="C162" s="2333" t="s">
        <v>2592</v>
      </c>
      <c r="D162" s="2334"/>
      <c r="E162" s="2334"/>
      <c r="F162" s="2334"/>
      <c r="G162" s="2334"/>
      <c r="H162" s="2334"/>
      <c r="I162" s="2334"/>
      <c r="J162" s="2334"/>
      <c r="K162" s="2334"/>
      <c r="L162" s="2334"/>
      <c r="M162" s="2334"/>
      <c r="N162" s="2334"/>
      <c r="O162" s="2334"/>
      <c r="P162" s="2334"/>
      <c r="Q162" s="2283">
        <v>55</v>
      </c>
      <c r="R162" s="2283"/>
      <c r="S162" s="2283"/>
      <c r="T162" s="2297"/>
      <c r="U162" s="2297"/>
      <c r="V162" s="2297"/>
      <c r="W162" s="2297"/>
      <c r="X162" s="2297"/>
      <c r="Y162" s="2297"/>
      <c r="Z162" s="2297"/>
      <c r="AA162" s="2297"/>
      <c r="AB162" s="989"/>
      <c r="AC162" s="989"/>
      <c r="AD162" s="989"/>
      <c r="AE162" s="989"/>
      <c r="AF162" s="989"/>
      <c r="AG162" s="988"/>
      <c r="AH162" s="974"/>
      <c r="AI162" s="974"/>
      <c r="AJ162" s="974"/>
      <c r="AK162" s="974"/>
      <c r="AL162" s="974"/>
      <c r="AM162" s="974"/>
      <c r="AN162" s="974"/>
      <c r="AO162" s="974"/>
      <c r="AP162" s="974" t="s">
        <v>253</v>
      </c>
      <c r="AQ162" s="974"/>
      <c r="AR162" s="974"/>
      <c r="AS162" s="974"/>
      <c r="AT162" s="974"/>
      <c r="AU162" s="974"/>
      <c r="AV162" s="974"/>
      <c r="AW162" s="974"/>
      <c r="AX162" s="974"/>
      <c r="AY162" s="974"/>
      <c r="AZ162" s="974"/>
      <c r="BA162" s="974"/>
      <c r="BB162" s="974"/>
      <c r="BC162" s="974"/>
      <c r="BD162" s="974"/>
      <c r="BE162" s="970"/>
    </row>
    <row r="163" spans="1:57" ht="15.75" customHeight="1">
      <c r="A163" s="974"/>
      <c r="B163" s="974"/>
      <c r="C163" s="2333" t="s">
        <v>2593</v>
      </c>
      <c r="D163" s="2334"/>
      <c r="E163" s="2334"/>
      <c r="F163" s="2334"/>
      <c r="G163" s="2334"/>
      <c r="H163" s="2334"/>
      <c r="I163" s="2334"/>
      <c r="J163" s="2334"/>
      <c r="K163" s="2334"/>
      <c r="L163" s="2334"/>
      <c r="M163" s="2334"/>
      <c r="N163" s="2334"/>
      <c r="O163" s="2334"/>
      <c r="P163" s="2334"/>
      <c r="Q163" s="2283">
        <v>55</v>
      </c>
      <c r="R163" s="2283"/>
      <c r="S163" s="2283"/>
      <c r="T163" s="2336"/>
      <c r="U163" s="2336"/>
      <c r="V163" s="2336"/>
      <c r="W163" s="2336"/>
      <c r="X163" s="2336"/>
      <c r="Y163" s="2336"/>
      <c r="Z163" s="2336"/>
      <c r="AA163" s="2336"/>
      <c r="AB163" s="989"/>
      <c r="AC163" s="989"/>
      <c r="AD163" s="989"/>
      <c r="AE163" s="989"/>
      <c r="AF163" s="989"/>
      <c r="AG163" s="988"/>
      <c r="AH163" s="974"/>
      <c r="AI163" s="974"/>
      <c r="AJ163" s="974"/>
      <c r="AK163" s="974"/>
      <c r="AL163" s="974"/>
      <c r="AM163" s="974"/>
      <c r="AN163" s="974"/>
      <c r="AO163" s="974"/>
      <c r="AP163" s="974"/>
      <c r="AQ163" s="974"/>
      <c r="AR163" s="974"/>
      <c r="AS163" s="974"/>
      <c r="AT163" s="974"/>
      <c r="AU163" s="974"/>
      <c r="AV163" s="974"/>
      <c r="AW163" s="974"/>
      <c r="AX163" s="974"/>
      <c r="AY163" s="974"/>
      <c r="AZ163" s="974"/>
      <c r="BA163" s="974"/>
      <c r="BB163" s="974"/>
      <c r="BC163" s="974"/>
      <c r="BD163" s="974"/>
      <c r="BE163" s="970"/>
    </row>
    <row r="164" spans="1:57" ht="15.75" customHeight="1">
      <c r="A164" s="974"/>
      <c r="B164" s="974"/>
      <c r="C164" s="2333" t="s">
        <v>2594</v>
      </c>
      <c r="D164" s="2334"/>
      <c r="E164" s="2334"/>
      <c r="F164" s="2334"/>
      <c r="G164" s="2334"/>
      <c r="H164" s="2334"/>
      <c r="I164" s="2334"/>
      <c r="J164" s="2334"/>
      <c r="K164" s="2334"/>
      <c r="L164" s="2334"/>
      <c r="M164" s="2334"/>
      <c r="N164" s="2334"/>
      <c r="O164" s="2334"/>
      <c r="P164" s="2334"/>
      <c r="Q164" s="2283">
        <v>55</v>
      </c>
      <c r="R164" s="2283"/>
      <c r="S164" s="2283"/>
      <c r="T164" s="2297"/>
      <c r="U164" s="2297"/>
      <c r="V164" s="2297"/>
      <c r="W164" s="2297"/>
      <c r="X164" s="2297"/>
      <c r="Y164" s="2297"/>
      <c r="Z164" s="2297"/>
      <c r="AA164" s="2297"/>
      <c r="AB164" s="989"/>
      <c r="AC164" s="989"/>
      <c r="AD164" s="989"/>
      <c r="AE164" s="989"/>
      <c r="AF164" s="989"/>
      <c r="AG164" s="988"/>
      <c r="AH164" s="974"/>
      <c r="AI164" s="974"/>
      <c r="AJ164" s="974"/>
      <c r="AK164" s="974"/>
      <c r="AL164" s="974"/>
      <c r="AM164" s="974"/>
      <c r="AN164" s="974"/>
      <c r="AO164" s="974"/>
      <c r="AP164" s="974"/>
      <c r="AQ164" s="974"/>
      <c r="AR164" s="974"/>
      <c r="AS164" s="974"/>
      <c r="AT164" s="974"/>
      <c r="AU164" s="974"/>
      <c r="AV164" s="974"/>
      <c r="AW164" s="974"/>
      <c r="AX164" s="974"/>
      <c r="AY164" s="974"/>
      <c r="AZ164" s="974"/>
      <c r="BA164" s="974"/>
      <c r="BB164" s="974"/>
      <c r="BC164" s="974"/>
      <c r="BD164" s="974"/>
      <c r="BE164" s="970"/>
    </row>
    <row r="165" spans="1:57" ht="15.75" customHeight="1">
      <c r="A165" s="974"/>
      <c r="B165" s="974"/>
      <c r="C165" s="2333" t="s">
        <v>2519</v>
      </c>
      <c r="D165" s="2334"/>
      <c r="E165" s="2334"/>
      <c r="F165" s="2334"/>
      <c r="G165" s="2334"/>
      <c r="H165" s="2334"/>
      <c r="I165" s="2334"/>
      <c r="J165" s="2334"/>
      <c r="K165" s="2334"/>
      <c r="L165" s="2334"/>
      <c r="M165" s="2334"/>
      <c r="N165" s="2334"/>
      <c r="O165" s="2334"/>
      <c r="P165" s="2334"/>
      <c r="Q165" s="2283">
        <v>55</v>
      </c>
      <c r="R165" s="2283"/>
      <c r="S165" s="2283"/>
      <c r="T165" s="2297"/>
      <c r="U165" s="2297"/>
      <c r="V165" s="2297"/>
      <c r="W165" s="2297"/>
      <c r="X165" s="2297"/>
      <c r="Y165" s="2297"/>
      <c r="Z165" s="2297"/>
      <c r="AA165" s="2297"/>
      <c r="AB165" s="2337">
        <v>0</v>
      </c>
      <c r="AC165" s="2337"/>
      <c r="AD165" s="2337"/>
      <c r="AE165" s="2337"/>
      <c r="AF165" s="2337"/>
      <c r="AG165" s="2338"/>
      <c r="AH165" s="974"/>
      <c r="AI165" s="974"/>
      <c r="AJ165" s="974"/>
      <c r="AK165" s="974"/>
      <c r="AL165" s="974"/>
      <c r="AM165" s="974"/>
      <c r="AN165" s="974"/>
      <c r="AO165" s="974"/>
      <c r="AP165" s="974"/>
      <c r="AQ165" s="974"/>
      <c r="AR165" s="974"/>
      <c r="AS165" s="974"/>
      <c r="AT165" s="974"/>
      <c r="AU165" s="974"/>
      <c r="AV165" s="974"/>
      <c r="AW165" s="974"/>
      <c r="AX165" s="974"/>
      <c r="AY165" s="974"/>
      <c r="AZ165" s="974"/>
      <c r="BA165" s="974"/>
      <c r="BB165" s="974"/>
      <c r="BC165" s="974"/>
      <c r="BD165" s="974"/>
      <c r="BE165" s="970"/>
    </row>
    <row r="166" spans="1:57" ht="15.75" customHeight="1">
      <c r="A166" s="974"/>
      <c r="B166" s="974"/>
      <c r="C166" s="2333" t="s">
        <v>232</v>
      </c>
      <c r="D166" s="2334"/>
      <c r="E166" s="2334"/>
      <c r="F166" s="2335" t="s">
        <v>2595</v>
      </c>
      <c r="G166" s="2335"/>
      <c r="H166" s="2335"/>
      <c r="I166" s="2335"/>
      <c r="J166" s="2335"/>
      <c r="K166" s="2335"/>
      <c r="L166" s="2335"/>
      <c r="M166" s="2335"/>
      <c r="N166" s="2335"/>
      <c r="O166" s="2335"/>
      <c r="P166" s="2335"/>
      <c r="Q166" s="2283">
        <v>55</v>
      </c>
      <c r="R166" s="2283"/>
      <c r="S166" s="2283"/>
      <c r="T166" s="2336"/>
      <c r="U166" s="2336"/>
      <c r="V166" s="2336"/>
      <c r="W166" s="2336"/>
      <c r="X166" s="2336"/>
      <c r="Y166" s="2336"/>
      <c r="Z166" s="2336"/>
      <c r="AA166" s="2336"/>
      <c r="AB166" s="2337">
        <v>0</v>
      </c>
      <c r="AC166" s="2337"/>
      <c r="AD166" s="2337"/>
      <c r="AE166" s="2337"/>
      <c r="AF166" s="2337"/>
      <c r="AG166" s="2338"/>
      <c r="AH166" s="974"/>
      <c r="AI166" s="974"/>
      <c r="AJ166" s="974"/>
      <c r="AK166" s="974"/>
      <c r="AL166" s="974"/>
      <c r="AM166" s="974"/>
      <c r="AN166" s="974"/>
      <c r="AO166" s="974"/>
      <c r="AP166" s="974"/>
      <c r="AQ166" s="974"/>
      <c r="AR166" s="974"/>
      <c r="AS166" s="974"/>
      <c r="AT166" s="974"/>
      <c r="AU166" s="974"/>
      <c r="AV166" s="974"/>
      <c r="AW166" s="974"/>
      <c r="AX166" s="974"/>
      <c r="AY166" s="974"/>
      <c r="AZ166" s="974"/>
      <c r="BA166" s="974"/>
      <c r="BB166" s="974"/>
      <c r="BC166" s="974"/>
      <c r="BD166" s="974"/>
      <c r="BE166" s="970"/>
    </row>
    <row r="167" spans="1:57" ht="15.75" customHeight="1">
      <c r="A167" s="974"/>
      <c r="B167" s="974"/>
      <c r="C167" s="2333" t="s">
        <v>232</v>
      </c>
      <c r="D167" s="2334"/>
      <c r="E167" s="2334"/>
      <c r="F167" s="2335" t="s">
        <v>2595</v>
      </c>
      <c r="G167" s="2335"/>
      <c r="H167" s="2335"/>
      <c r="I167" s="2335"/>
      <c r="J167" s="2335"/>
      <c r="K167" s="2335"/>
      <c r="L167" s="2335"/>
      <c r="M167" s="2335"/>
      <c r="N167" s="2335"/>
      <c r="O167" s="2335"/>
      <c r="P167" s="2335"/>
      <c r="Q167" s="2283">
        <v>55</v>
      </c>
      <c r="R167" s="2283"/>
      <c r="S167" s="2283"/>
      <c r="T167" s="2336"/>
      <c r="U167" s="2336"/>
      <c r="V167" s="2336"/>
      <c r="W167" s="2336"/>
      <c r="X167" s="2336"/>
      <c r="Y167" s="2336"/>
      <c r="Z167" s="2336"/>
      <c r="AA167" s="2336"/>
      <c r="AB167" s="2337">
        <v>0</v>
      </c>
      <c r="AC167" s="2337"/>
      <c r="AD167" s="2337"/>
      <c r="AE167" s="2337"/>
      <c r="AF167" s="2337"/>
      <c r="AG167" s="2338"/>
      <c r="AH167" s="974"/>
      <c r="AI167" s="974"/>
      <c r="AJ167" s="974"/>
      <c r="AK167" s="974" t="s">
        <v>253</v>
      </c>
      <c r="AL167" s="974"/>
      <c r="AM167" s="974"/>
      <c r="AN167" s="974"/>
      <c r="AO167" s="974"/>
      <c r="AP167" s="974"/>
      <c r="AQ167" s="974"/>
      <c r="AR167" s="974"/>
      <c r="AS167" s="974"/>
      <c r="AT167" s="974"/>
      <c r="AU167" s="974"/>
      <c r="AV167" s="974"/>
      <c r="AW167" s="974"/>
      <c r="AX167" s="974"/>
      <c r="AY167" s="974"/>
      <c r="AZ167" s="974"/>
      <c r="BA167" s="974"/>
      <c r="BB167" s="974"/>
      <c r="BC167" s="974"/>
      <c r="BD167" s="974"/>
      <c r="BE167" s="970"/>
    </row>
    <row r="168" spans="1:57" ht="15.75" customHeight="1" thickBot="1">
      <c r="A168" s="974"/>
      <c r="B168" s="974"/>
      <c r="C168" s="2304" t="s">
        <v>232</v>
      </c>
      <c r="D168" s="2305"/>
      <c r="E168" s="2305"/>
      <c r="F168" s="2306" t="s">
        <v>2595</v>
      </c>
      <c r="G168" s="2306"/>
      <c r="H168" s="2306"/>
      <c r="I168" s="2306"/>
      <c r="J168" s="2306"/>
      <c r="K168" s="2306"/>
      <c r="L168" s="2306"/>
      <c r="M168" s="2306"/>
      <c r="N168" s="2306"/>
      <c r="O168" s="2306"/>
      <c r="P168" s="2306"/>
      <c r="Q168" s="2307">
        <v>55</v>
      </c>
      <c r="R168" s="2307"/>
      <c r="S168" s="2307"/>
      <c r="T168" s="2308"/>
      <c r="U168" s="2308"/>
      <c r="V168" s="2308"/>
      <c r="W168" s="2308"/>
      <c r="X168" s="2308"/>
      <c r="Y168" s="2308"/>
      <c r="Z168" s="2308"/>
      <c r="AA168" s="2308"/>
      <c r="AB168" s="2309">
        <v>0</v>
      </c>
      <c r="AC168" s="2309"/>
      <c r="AD168" s="2309"/>
      <c r="AE168" s="2309"/>
      <c r="AF168" s="2309"/>
      <c r="AG168" s="2310"/>
      <c r="AH168" s="974"/>
      <c r="AI168" s="974"/>
      <c r="AJ168" s="974"/>
      <c r="AK168" s="974"/>
      <c r="AL168" s="974"/>
      <c r="AM168" s="974"/>
      <c r="AN168" s="974"/>
      <c r="AO168" s="974"/>
      <c r="AP168" s="974"/>
      <c r="AQ168" s="974"/>
      <c r="AR168" s="974"/>
      <c r="AS168" s="974"/>
      <c r="AT168" s="974"/>
      <c r="AU168" s="974"/>
      <c r="AV168" s="974"/>
      <c r="AW168" s="974"/>
      <c r="AX168" s="974"/>
      <c r="AY168" s="974"/>
      <c r="AZ168" s="974"/>
      <c r="BA168" s="974"/>
      <c r="BB168" s="974"/>
      <c r="BC168" s="974"/>
      <c r="BD168" s="974"/>
      <c r="BE168" s="970"/>
    </row>
    <row r="169" spans="1:57" ht="15.75" customHeight="1" thickBot="1">
      <c r="A169" s="974"/>
      <c r="B169" s="974"/>
      <c r="C169" s="974"/>
      <c r="D169" s="974"/>
      <c r="E169" s="974"/>
      <c r="F169" s="974"/>
      <c r="G169" s="974"/>
      <c r="H169" s="974"/>
      <c r="I169" s="974"/>
      <c r="J169" s="974"/>
      <c r="K169" s="974"/>
      <c r="L169" s="974"/>
      <c r="M169" s="974"/>
      <c r="N169" s="974"/>
      <c r="O169" s="974"/>
      <c r="P169" s="974"/>
      <c r="Q169" s="974"/>
      <c r="R169" s="974"/>
      <c r="S169" s="974"/>
      <c r="T169" s="974"/>
      <c r="U169" s="974"/>
      <c r="V169" s="974"/>
      <c r="W169" s="974"/>
      <c r="X169" s="974"/>
      <c r="Y169" s="974"/>
      <c r="Z169" s="974"/>
      <c r="AA169" s="974"/>
      <c r="AB169" s="974"/>
      <c r="AC169" s="974"/>
      <c r="AD169" s="974"/>
      <c r="AE169" s="974"/>
      <c r="AF169" s="974"/>
      <c r="AG169" s="974"/>
      <c r="AH169" s="974"/>
      <c r="AI169" s="974"/>
      <c r="AJ169" s="974"/>
      <c r="AK169" s="974"/>
      <c r="AL169" s="974"/>
      <c r="AM169" s="974"/>
      <c r="AN169" s="974"/>
      <c r="AO169" s="974"/>
      <c r="AP169" s="974"/>
      <c r="AQ169" s="974"/>
      <c r="AR169" s="974"/>
      <c r="AS169" s="974"/>
      <c r="AT169" s="974"/>
      <c r="AU169" s="974"/>
      <c r="AV169" s="974"/>
      <c r="AW169" s="974"/>
      <c r="AX169" s="974"/>
      <c r="AY169" s="974"/>
      <c r="AZ169" s="974"/>
      <c r="BA169" s="974"/>
      <c r="BB169" s="974"/>
      <c r="BC169" s="974"/>
      <c r="BD169" s="974"/>
      <c r="BE169" s="970"/>
    </row>
    <row r="170" spans="1:57" ht="15.75" customHeight="1">
      <c r="A170" s="974"/>
      <c r="B170" s="974"/>
      <c r="C170" s="2108" t="s">
        <v>2596</v>
      </c>
      <c r="D170" s="2109"/>
      <c r="E170" s="2109"/>
      <c r="F170" s="2109"/>
      <c r="G170" s="2109"/>
      <c r="H170" s="2109"/>
      <c r="I170" s="2109"/>
      <c r="J170" s="2109"/>
      <c r="K170" s="2109"/>
      <c r="L170" s="2109"/>
      <c r="M170" s="2109"/>
      <c r="N170" s="2110"/>
      <c r="O170" s="974"/>
      <c r="P170" s="2321" t="s">
        <v>2597</v>
      </c>
      <c r="Q170" s="2322"/>
      <c r="R170" s="2322"/>
      <c r="S170" s="2322"/>
      <c r="T170" s="2322"/>
      <c r="U170" s="2322"/>
      <c r="V170" s="2322"/>
      <c r="W170" s="2322"/>
      <c r="X170" s="2322"/>
      <c r="Y170" s="2322"/>
      <c r="Z170" s="2322"/>
      <c r="AA170" s="2322"/>
      <c r="AB170" s="2322"/>
      <c r="AC170" s="2322"/>
      <c r="AD170" s="2322"/>
      <c r="AE170" s="2322"/>
      <c r="AF170" s="2322"/>
      <c r="AG170" s="2322"/>
      <c r="AH170" s="2322"/>
      <c r="AI170" s="2322"/>
      <c r="AJ170" s="2322"/>
      <c r="AK170" s="2322"/>
      <c r="AL170" s="2322"/>
      <c r="AM170" s="2322"/>
      <c r="AN170" s="2322"/>
      <c r="AO170" s="2323"/>
      <c r="AP170" s="974"/>
      <c r="AQ170" s="974"/>
      <c r="AR170" s="974"/>
      <c r="AS170" s="974"/>
      <c r="AT170" s="974"/>
      <c r="AU170" s="974"/>
      <c r="AV170" s="974"/>
      <c r="AW170" s="974"/>
      <c r="AX170" s="974"/>
      <c r="AY170" s="974"/>
      <c r="AZ170" s="974"/>
      <c r="BA170" s="974"/>
      <c r="BB170" s="974"/>
      <c r="BC170" s="974"/>
      <c r="BD170" s="974"/>
      <c r="BE170" s="970"/>
    </row>
    <row r="171" spans="1:57" ht="15.75" customHeight="1">
      <c r="A171" s="974"/>
      <c r="B171" s="974"/>
      <c r="C171" s="2324" t="s">
        <v>2598</v>
      </c>
      <c r="D171" s="2325"/>
      <c r="E171" s="2325"/>
      <c r="F171" s="2325"/>
      <c r="G171" s="2325"/>
      <c r="H171" s="2325"/>
      <c r="I171" s="2325" t="s">
        <v>2599</v>
      </c>
      <c r="J171" s="2325"/>
      <c r="K171" s="2325"/>
      <c r="L171" s="2325"/>
      <c r="M171" s="2325"/>
      <c r="N171" s="2326"/>
      <c r="O171" s="974"/>
      <c r="P171" s="2327" t="s">
        <v>2546</v>
      </c>
      <c r="Q171" s="2328"/>
      <c r="R171" s="2328"/>
      <c r="S171" s="2328"/>
      <c r="T171" s="2328"/>
      <c r="U171" s="2328"/>
      <c r="V171" s="2328"/>
      <c r="W171" s="2328"/>
      <c r="X171" s="2328"/>
      <c r="Y171" s="2328"/>
      <c r="Z171" s="2328"/>
      <c r="AA171" s="2328"/>
      <c r="AB171" s="2328"/>
      <c r="AC171" s="2328"/>
      <c r="AD171" s="2328"/>
      <c r="AE171" s="2328"/>
      <c r="AF171" s="2328"/>
      <c r="AG171" s="2328"/>
      <c r="AH171" s="2328"/>
      <c r="AI171" s="2328"/>
      <c r="AJ171" s="2328"/>
      <c r="AK171" s="2328"/>
      <c r="AL171" s="2328"/>
      <c r="AM171" s="2328"/>
      <c r="AN171" s="2328"/>
      <c r="AO171" s="2329"/>
      <c r="AP171" s="974"/>
      <c r="AQ171" s="974"/>
      <c r="AR171" s="974"/>
      <c r="AS171" s="974"/>
      <c r="AT171" s="974"/>
      <c r="AU171" s="974"/>
      <c r="AV171" s="974"/>
      <c r="AW171" s="974"/>
      <c r="AX171" s="974"/>
      <c r="AY171" s="974"/>
      <c r="AZ171" s="974"/>
      <c r="BA171" s="974"/>
      <c r="BB171" s="974"/>
      <c r="BC171" s="974"/>
      <c r="BD171" s="974"/>
      <c r="BE171" s="970"/>
    </row>
    <row r="172" spans="1:57" ht="15.75" customHeight="1">
      <c r="A172" s="974"/>
      <c r="B172" s="974"/>
      <c r="C172" s="2276"/>
      <c r="D172" s="2277"/>
      <c r="E172" s="2277"/>
      <c r="F172" s="2277"/>
      <c r="G172" s="2277"/>
      <c r="H172" s="2277"/>
      <c r="I172" s="2297"/>
      <c r="J172" s="2297"/>
      <c r="K172" s="2297"/>
      <c r="L172" s="2297"/>
      <c r="M172" s="2297"/>
      <c r="N172" s="2298"/>
      <c r="O172" s="974"/>
      <c r="P172" s="2327"/>
      <c r="Q172" s="2328"/>
      <c r="R172" s="2328"/>
      <c r="S172" s="2328"/>
      <c r="T172" s="2328"/>
      <c r="U172" s="2328"/>
      <c r="V172" s="2328"/>
      <c r="W172" s="2328"/>
      <c r="X172" s="2328"/>
      <c r="Y172" s="2328"/>
      <c r="Z172" s="2328"/>
      <c r="AA172" s="2328"/>
      <c r="AB172" s="2328"/>
      <c r="AC172" s="2328"/>
      <c r="AD172" s="2328"/>
      <c r="AE172" s="2328"/>
      <c r="AF172" s="2328"/>
      <c r="AG172" s="2328"/>
      <c r="AH172" s="2328"/>
      <c r="AI172" s="2328"/>
      <c r="AJ172" s="2328"/>
      <c r="AK172" s="2328"/>
      <c r="AL172" s="2328"/>
      <c r="AM172" s="2328"/>
      <c r="AN172" s="2328"/>
      <c r="AO172" s="2329"/>
      <c r="AP172" s="974"/>
      <c r="AQ172" s="974"/>
      <c r="AR172" s="974"/>
      <c r="AS172" s="974"/>
      <c r="AT172" s="974"/>
      <c r="AU172" s="974"/>
      <c r="AV172" s="974"/>
      <c r="AW172" s="974"/>
      <c r="AX172" s="974"/>
      <c r="AY172" s="974"/>
      <c r="AZ172" s="974"/>
      <c r="BA172" s="974"/>
      <c r="BB172" s="974"/>
      <c r="BC172" s="974"/>
      <c r="BD172" s="974"/>
      <c r="BE172" s="970"/>
    </row>
    <row r="173" spans="1:57" ht="15.75" customHeight="1">
      <c r="A173" s="974"/>
      <c r="B173" s="974"/>
      <c r="C173" s="2276"/>
      <c r="D173" s="2277"/>
      <c r="E173" s="2277"/>
      <c r="F173" s="2277"/>
      <c r="G173" s="2277"/>
      <c r="H173" s="2277"/>
      <c r="I173" s="2297"/>
      <c r="J173" s="2297"/>
      <c r="K173" s="2297"/>
      <c r="L173" s="2297"/>
      <c r="M173" s="2297"/>
      <c r="N173" s="2298"/>
      <c r="O173" s="974"/>
      <c r="P173" s="2327"/>
      <c r="Q173" s="2328"/>
      <c r="R173" s="2328"/>
      <c r="S173" s="2328"/>
      <c r="T173" s="2328"/>
      <c r="U173" s="2328"/>
      <c r="V173" s="2328"/>
      <c r="W173" s="2328"/>
      <c r="X173" s="2328"/>
      <c r="Y173" s="2328"/>
      <c r="Z173" s="2328"/>
      <c r="AA173" s="2328"/>
      <c r="AB173" s="2328"/>
      <c r="AC173" s="2328"/>
      <c r="AD173" s="2328"/>
      <c r="AE173" s="2328"/>
      <c r="AF173" s="2328"/>
      <c r="AG173" s="2328"/>
      <c r="AH173" s="2328"/>
      <c r="AI173" s="2328"/>
      <c r="AJ173" s="2328"/>
      <c r="AK173" s="2328"/>
      <c r="AL173" s="2328"/>
      <c r="AM173" s="2328"/>
      <c r="AN173" s="2328"/>
      <c r="AO173" s="2329"/>
      <c r="AP173" s="974"/>
      <c r="AQ173" s="974"/>
      <c r="AR173" s="974"/>
      <c r="AS173" s="974"/>
      <c r="AT173" s="974"/>
      <c r="AU173" s="974"/>
      <c r="AV173" s="974"/>
      <c r="AW173" s="974"/>
      <c r="AX173" s="974"/>
      <c r="AY173" s="974"/>
      <c r="AZ173" s="974"/>
      <c r="BA173" s="974"/>
      <c r="BB173" s="974"/>
      <c r="BC173" s="974"/>
      <c r="BD173" s="974"/>
      <c r="BE173" s="970"/>
    </row>
    <row r="174" spans="1:57" ht="15.75" customHeight="1">
      <c r="A174" s="974"/>
      <c r="B174" s="974"/>
      <c r="C174" s="2276"/>
      <c r="D174" s="2277"/>
      <c r="E174" s="2277"/>
      <c r="F174" s="2277"/>
      <c r="G174" s="2277"/>
      <c r="H174" s="2277"/>
      <c r="I174" s="2297"/>
      <c r="J174" s="2297"/>
      <c r="K174" s="2297"/>
      <c r="L174" s="2297"/>
      <c r="M174" s="2297"/>
      <c r="N174" s="2298"/>
      <c r="O174" s="974"/>
      <c r="P174" s="2327"/>
      <c r="Q174" s="2328"/>
      <c r="R174" s="2328"/>
      <c r="S174" s="2328"/>
      <c r="T174" s="2328"/>
      <c r="U174" s="2328"/>
      <c r="V174" s="2328"/>
      <c r="W174" s="2328"/>
      <c r="X174" s="2328"/>
      <c r="Y174" s="2328"/>
      <c r="Z174" s="2328"/>
      <c r="AA174" s="2328"/>
      <c r="AB174" s="2328"/>
      <c r="AC174" s="2328"/>
      <c r="AD174" s="2328"/>
      <c r="AE174" s="2328"/>
      <c r="AF174" s="2328"/>
      <c r="AG174" s="2328"/>
      <c r="AH174" s="2328"/>
      <c r="AI174" s="2328"/>
      <c r="AJ174" s="2328"/>
      <c r="AK174" s="2328"/>
      <c r="AL174" s="2328"/>
      <c r="AM174" s="2328"/>
      <c r="AN174" s="2328"/>
      <c r="AO174" s="2329"/>
      <c r="AP174" s="974"/>
      <c r="AQ174" s="974"/>
      <c r="AR174" s="974"/>
      <c r="AS174" s="974"/>
      <c r="AT174" s="974"/>
      <c r="AU174" s="974"/>
      <c r="AV174" s="974"/>
      <c r="AW174" s="974"/>
      <c r="AX174" s="974"/>
      <c r="AY174" s="974"/>
      <c r="AZ174" s="974"/>
      <c r="BA174" s="974"/>
      <c r="BB174" s="974"/>
      <c r="BC174" s="974"/>
      <c r="BD174" s="974"/>
      <c r="BE174" s="970"/>
    </row>
    <row r="175" spans="1:57" ht="15.75" customHeight="1">
      <c r="A175" s="974"/>
      <c r="B175" s="974"/>
      <c r="C175" s="2276"/>
      <c r="D175" s="2277"/>
      <c r="E175" s="2277"/>
      <c r="F175" s="2277"/>
      <c r="G175" s="2277"/>
      <c r="H175" s="2277"/>
      <c r="I175" s="2297"/>
      <c r="J175" s="2297"/>
      <c r="K175" s="2297"/>
      <c r="L175" s="2297"/>
      <c r="M175" s="2297"/>
      <c r="N175" s="2298"/>
      <c r="O175" s="974"/>
      <c r="P175" s="2327"/>
      <c r="Q175" s="2328"/>
      <c r="R175" s="2328"/>
      <c r="S175" s="2328"/>
      <c r="T175" s="2328"/>
      <c r="U175" s="2328"/>
      <c r="V175" s="2328"/>
      <c r="W175" s="2328"/>
      <c r="X175" s="2328"/>
      <c r="Y175" s="2328"/>
      <c r="Z175" s="2328"/>
      <c r="AA175" s="2328"/>
      <c r="AB175" s="2328"/>
      <c r="AC175" s="2328"/>
      <c r="AD175" s="2328"/>
      <c r="AE175" s="2328"/>
      <c r="AF175" s="2328"/>
      <c r="AG175" s="2328"/>
      <c r="AH175" s="2328"/>
      <c r="AI175" s="2328"/>
      <c r="AJ175" s="2328"/>
      <c r="AK175" s="2328"/>
      <c r="AL175" s="2328"/>
      <c r="AM175" s="2328"/>
      <c r="AN175" s="2328"/>
      <c r="AO175" s="2329"/>
      <c r="AP175" s="974"/>
      <c r="AQ175" s="974"/>
      <c r="AR175" s="974"/>
      <c r="AS175" s="974"/>
      <c r="AT175" s="974"/>
      <c r="AU175" s="974"/>
      <c r="AV175" s="974"/>
      <c r="AW175" s="974"/>
      <c r="AX175" s="974"/>
      <c r="AY175" s="974"/>
      <c r="AZ175" s="974"/>
      <c r="BA175" s="974"/>
      <c r="BB175" s="974"/>
      <c r="BC175" s="974"/>
      <c r="BD175" s="974"/>
      <c r="BE175" s="970"/>
    </row>
    <row r="176" spans="1:57" ht="15.75" customHeight="1">
      <c r="A176" s="974"/>
      <c r="B176" s="974"/>
      <c r="C176" s="2276"/>
      <c r="D176" s="2277"/>
      <c r="E176" s="2277"/>
      <c r="F176" s="2277"/>
      <c r="G176" s="2277"/>
      <c r="H176" s="2277"/>
      <c r="I176" s="2297"/>
      <c r="J176" s="2297"/>
      <c r="K176" s="2297"/>
      <c r="L176" s="2297"/>
      <c r="M176" s="2297"/>
      <c r="N176" s="2298"/>
      <c r="O176" s="974"/>
      <c r="P176" s="2327"/>
      <c r="Q176" s="2328"/>
      <c r="R176" s="2328"/>
      <c r="S176" s="2328"/>
      <c r="T176" s="2328"/>
      <c r="U176" s="2328"/>
      <c r="V176" s="2328"/>
      <c r="W176" s="2328"/>
      <c r="X176" s="2328"/>
      <c r="Y176" s="2328"/>
      <c r="Z176" s="2328"/>
      <c r="AA176" s="2328"/>
      <c r="AB176" s="2328"/>
      <c r="AC176" s="2328"/>
      <c r="AD176" s="2328"/>
      <c r="AE176" s="2328"/>
      <c r="AF176" s="2328"/>
      <c r="AG176" s="2328"/>
      <c r="AH176" s="2328"/>
      <c r="AI176" s="2328"/>
      <c r="AJ176" s="2328"/>
      <c r="AK176" s="2328"/>
      <c r="AL176" s="2328"/>
      <c r="AM176" s="2328"/>
      <c r="AN176" s="2328"/>
      <c r="AO176" s="2329"/>
      <c r="AP176" s="974"/>
      <c r="AQ176" s="974"/>
      <c r="AR176" s="974"/>
      <c r="AS176" s="974"/>
      <c r="AT176" s="974"/>
      <c r="AU176" s="974"/>
      <c r="AV176" s="974"/>
      <c r="AW176" s="974"/>
      <c r="AX176" s="974"/>
      <c r="AY176" s="974"/>
      <c r="AZ176" s="974"/>
      <c r="BA176" s="974"/>
      <c r="BB176" s="974"/>
      <c r="BC176" s="974"/>
      <c r="BD176" s="974"/>
      <c r="BE176" s="970"/>
    </row>
    <row r="177" spans="1:57" ht="15.75" customHeight="1">
      <c r="A177" s="974"/>
      <c r="B177" s="974"/>
      <c r="C177" s="2276"/>
      <c r="D177" s="2277"/>
      <c r="E177" s="2277"/>
      <c r="F177" s="2277"/>
      <c r="G177" s="2277"/>
      <c r="H177" s="2277"/>
      <c r="I177" s="2297"/>
      <c r="J177" s="2297"/>
      <c r="K177" s="2297"/>
      <c r="L177" s="2297"/>
      <c r="M177" s="2297"/>
      <c r="N177" s="2298"/>
      <c r="O177" s="974"/>
      <c r="P177" s="2327"/>
      <c r="Q177" s="2328"/>
      <c r="R177" s="2328"/>
      <c r="S177" s="2328"/>
      <c r="T177" s="2328"/>
      <c r="U177" s="2328"/>
      <c r="V177" s="2328"/>
      <c r="W177" s="2328"/>
      <c r="X177" s="2328"/>
      <c r="Y177" s="2328"/>
      <c r="Z177" s="2328"/>
      <c r="AA177" s="2328"/>
      <c r="AB177" s="2328"/>
      <c r="AC177" s="2328"/>
      <c r="AD177" s="2328"/>
      <c r="AE177" s="2328"/>
      <c r="AF177" s="2328"/>
      <c r="AG177" s="2328"/>
      <c r="AH177" s="2328"/>
      <c r="AI177" s="2328"/>
      <c r="AJ177" s="2328"/>
      <c r="AK177" s="2328"/>
      <c r="AL177" s="2328"/>
      <c r="AM177" s="2328"/>
      <c r="AN177" s="2328"/>
      <c r="AO177" s="2329"/>
      <c r="AP177" s="974"/>
      <c r="AQ177" s="974"/>
      <c r="AR177" s="974"/>
      <c r="AS177" s="974"/>
      <c r="AT177" s="974"/>
      <c r="AU177" s="974"/>
      <c r="AV177" s="974"/>
      <c r="AW177" s="974"/>
      <c r="AX177" s="974"/>
      <c r="AY177" s="974"/>
      <c r="AZ177" s="974"/>
      <c r="BA177" s="974"/>
      <c r="BB177" s="974"/>
      <c r="BC177" s="974"/>
      <c r="BD177" s="974"/>
      <c r="BE177" s="970"/>
    </row>
    <row r="178" spans="1:57" ht="15.75" customHeight="1" thickBot="1">
      <c r="A178" s="974"/>
      <c r="B178" s="974"/>
      <c r="C178" s="2311"/>
      <c r="D178" s="2312"/>
      <c r="E178" s="2312"/>
      <c r="F178" s="2312"/>
      <c r="G178" s="2312"/>
      <c r="H178" s="2312"/>
      <c r="I178" s="2313"/>
      <c r="J178" s="2313"/>
      <c r="K178" s="2313"/>
      <c r="L178" s="2313"/>
      <c r="M178" s="2313"/>
      <c r="N178" s="2314"/>
      <c r="O178" s="974"/>
      <c r="P178" s="2330"/>
      <c r="Q178" s="2331"/>
      <c r="R178" s="2331"/>
      <c r="S178" s="2331"/>
      <c r="T178" s="2331"/>
      <c r="U178" s="2331"/>
      <c r="V178" s="2331"/>
      <c r="W178" s="2331"/>
      <c r="X178" s="2331"/>
      <c r="Y178" s="2331"/>
      <c r="Z178" s="2331"/>
      <c r="AA178" s="2331"/>
      <c r="AB178" s="2331"/>
      <c r="AC178" s="2331"/>
      <c r="AD178" s="2331"/>
      <c r="AE178" s="2331"/>
      <c r="AF178" s="2331"/>
      <c r="AG178" s="2331"/>
      <c r="AH178" s="2331"/>
      <c r="AI178" s="2331"/>
      <c r="AJ178" s="2331"/>
      <c r="AK178" s="2331"/>
      <c r="AL178" s="2331"/>
      <c r="AM178" s="2331"/>
      <c r="AN178" s="2331"/>
      <c r="AO178" s="2332"/>
      <c r="AP178" s="974"/>
      <c r="AQ178" s="974"/>
      <c r="AR178" s="974"/>
      <c r="AS178" s="974"/>
      <c r="AT178" s="974"/>
      <c r="AU178" s="974"/>
      <c r="AV178" s="974"/>
      <c r="AW178" s="974"/>
      <c r="AX178" s="974"/>
      <c r="AY178" s="974"/>
      <c r="AZ178" s="974"/>
      <c r="BA178" s="974"/>
      <c r="BB178" s="974"/>
      <c r="BC178" s="974"/>
      <c r="BD178" s="974"/>
      <c r="BE178" s="970"/>
    </row>
    <row r="179" spans="1:57" ht="15.75" customHeight="1" thickBot="1">
      <c r="A179" s="974"/>
      <c r="B179" s="974"/>
      <c r="C179" s="974"/>
      <c r="D179" s="974"/>
      <c r="E179" s="974"/>
      <c r="F179" s="974"/>
      <c r="G179" s="974"/>
      <c r="H179" s="974"/>
      <c r="I179" s="974"/>
      <c r="J179" s="974"/>
      <c r="K179" s="974"/>
      <c r="L179" s="974"/>
      <c r="M179" s="974"/>
      <c r="N179" s="974"/>
      <c r="O179" s="974"/>
      <c r="P179" s="974"/>
      <c r="Q179" s="974"/>
      <c r="R179" s="974"/>
      <c r="S179" s="974"/>
      <c r="T179" s="974"/>
      <c r="U179" s="974"/>
      <c r="V179" s="974"/>
      <c r="W179" s="974"/>
      <c r="X179" s="974"/>
      <c r="Y179" s="974"/>
      <c r="Z179" s="974"/>
      <c r="AA179" s="974"/>
      <c r="AB179" s="974"/>
      <c r="AC179" s="974"/>
      <c r="AD179" s="974"/>
      <c r="AE179" s="974"/>
      <c r="AF179" s="974"/>
      <c r="AG179" s="974"/>
      <c r="AH179" s="974"/>
      <c r="AI179" s="974"/>
      <c r="AJ179" s="974"/>
      <c r="AK179" s="974"/>
      <c r="AL179" s="974"/>
      <c r="AM179" s="974"/>
      <c r="AN179" s="974"/>
      <c r="AO179" s="974"/>
      <c r="AP179" s="974"/>
      <c r="AQ179" s="974"/>
      <c r="AR179" s="974"/>
      <c r="AS179" s="974"/>
      <c r="AT179" s="974"/>
      <c r="AU179" s="974"/>
      <c r="AV179" s="974"/>
      <c r="AW179" s="974"/>
      <c r="AX179" s="974"/>
      <c r="AY179" s="974"/>
      <c r="AZ179" s="974"/>
      <c r="BA179" s="974"/>
      <c r="BB179" s="974"/>
      <c r="BC179" s="974"/>
      <c r="BD179" s="974"/>
      <c r="BE179" s="970"/>
    </row>
    <row r="180" spans="1:57" ht="15.75" customHeight="1" thickBot="1">
      <c r="A180" s="974"/>
      <c r="B180" s="974"/>
      <c r="C180" s="2315" t="s">
        <v>2600</v>
      </c>
      <c r="D180" s="2316"/>
      <c r="E180" s="2316"/>
      <c r="F180" s="2316"/>
      <c r="G180" s="2316"/>
      <c r="H180" s="2316"/>
      <c r="I180" s="2316"/>
      <c r="J180" s="2316"/>
      <c r="K180" s="2316"/>
      <c r="L180" s="2316"/>
      <c r="M180" s="2316"/>
      <c r="N180" s="2316"/>
      <c r="O180" s="2316"/>
      <c r="P180" s="2316"/>
      <c r="Q180" s="2316"/>
      <c r="R180" s="2316"/>
      <c r="S180" s="2316"/>
      <c r="T180" s="2316"/>
      <c r="U180" s="2316"/>
      <c r="V180" s="2316"/>
      <c r="W180" s="2316"/>
      <c r="X180" s="2316"/>
      <c r="Y180" s="2316"/>
      <c r="Z180" s="2316"/>
      <c r="AA180" s="2316"/>
      <c r="AB180" s="2316"/>
      <c r="AC180" s="2316"/>
      <c r="AD180" s="2316"/>
      <c r="AE180" s="2317"/>
      <c r="AF180" s="974"/>
      <c r="AG180" s="974"/>
      <c r="AH180" s="2510" t="s">
        <v>2601</v>
      </c>
      <c r="AI180" s="2511"/>
      <c r="AJ180" s="2511"/>
      <c r="AK180" s="2511"/>
      <c r="AL180" s="2511"/>
      <c r="AM180" s="2511"/>
      <c r="AN180" s="2511"/>
      <c r="AO180" s="2511"/>
      <c r="AP180" s="2511"/>
      <c r="AQ180" s="2511"/>
      <c r="AR180" s="2511"/>
      <c r="AS180" s="2511"/>
      <c r="AT180" s="2511"/>
      <c r="AU180" s="2511"/>
      <c r="AV180" s="2511"/>
      <c r="AW180" s="2511"/>
      <c r="AX180" s="2511"/>
      <c r="AY180" s="2511"/>
      <c r="AZ180" s="2511"/>
      <c r="BA180" s="2511"/>
      <c r="BB180" s="2511"/>
      <c r="BC180" s="2511"/>
      <c r="BD180" s="2511"/>
      <c r="BE180" s="2512"/>
    </row>
    <row r="181" spans="1:57" ht="15.75" customHeight="1" thickBot="1">
      <c r="A181" s="974"/>
      <c r="B181" s="974"/>
      <c r="C181" s="2318"/>
      <c r="D181" s="2319"/>
      <c r="E181" s="2319"/>
      <c r="F181" s="2319"/>
      <c r="G181" s="2319"/>
      <c r="H181" s="2319"/>
      <c r="I181" s="2319"/>
      <c r="J181" s="2319"/>
      <c r="K181" s="2319"/>
      <c r="L181" s="2319"/>
      <c r="M181" s="2319"/>
      <c r="N181" s="2319"/>
      <c r="O181" s="2319"/>
      <c r="P181" s="2319"/>
      <c r="Q181" s="2319"/>
      <c r="R181" s="2319"/>
      <c r="S181" s="2319"/>
      <c r="T181" s="2319"/>
      <c r="U181" s="2319"/>
      <c r="V181" s="2319"/>
      <c r="W181" s="2319"/>
      <c r="X181" s="2319"/>
      <c r="Y181" s="2319"/>
      <c r="Z181" s="2319"/>
      <c r="AA181" s="2319"/>
      <c r="AB181" s="2319"/>
      <c r="AC181" s="2319"/>
      <c r="AD181" s="2319"/>
      <c r="AE181" s="2320"/>
      <c r="AF181" s="974"/>
      <c r="AG181" s="974"/>
      <c r="AH181" s="2513" t="s">
        <v>2602</v>
      </c>
      <c r="AI181" s="2513"/>
      <c r="AJ181" s="2513"/>
      <c r="AK181" s="2513"/>
      <c r="AL181" s="2513"/>
      <c r="AM181" s="2513"/>
      <c r="AN181" s="2513"/>
      <c r="AO181" s="2513"/>
      <c r="AP181" s="2513"/>
      <c r="AQ181" s="2513"/>
      <c r="AR181" s="2513"/>
      <c r="AS181" s="2513"/>
      <c r="AT181" s="2513"/>
      <c r="AU181" s="2513"/>
      <c r="AV181" s="2513"/>
      <c r="AW181" s="2513"/>
      <c r="AX181" s="2513"/>
      <c r="AY181" s="2513"/>
      <c r="AZ181" s="2513"/>
      <c r="BA181" s="2513"/>
      <c r="BB181" s="2513"/>
      <c r="BC181" s="2513"/>
      <c r="BD181" s="2513"/>
      <c r="BE181" s="2513"/>
    </row>
    <row r="182" spans="1:57" ht="15.75" customHeight="1">
      <c r="A182" s="974"/>
      <c r="B182" s="974"/>
      <c r="C182" s="2108" t="s">
        <v>2588</v>
      </c>
      <c r="D182" s="2109"/>
      <c r="E182" s="2109"/>
      <c r="F182" s="2109"/>
      <c r="G182" s="2109"/>
      <c r="H182" s="2109"/>
      <c r="I182" s="2109"/>
      <c r="J182" s="2109"/>
      <c r="K182" s="2109"/>
      <c r="L182" s="2109"/>
      <c r="M182" s="2109"/>
      <c r="N182" s="2109" t="s">
        <v>2603</v>
      </c>
      <c r="O182" s="2109"/>
      <c r="P182" s="2109"/>
      <c r="Q182" s="2109"/>
      <c r="R182" s="2109"/>
      <c r="S182" s="2109"/>
      <c r="T182" s="2109"/>
      <c r="U182" s="2141" t="s">
        <v>2588</v>
      </c>
      <c r="V182" s="2141"/>
      <c r="W182" s="2141"/>
      <c r="X182" s="2141"/>
      <c r="Y182" s="2141"/>
      <c r="Z182" s="2141"/>
      <c r="AA182" s="2141"/>
      <c r="AB182" s="2141"/>
      <c r="AC182" s="2141"/>
      <c r="AD182" s="2141"/>
      <c r="AE182" s="2142"/>
      <c r="AF182" s="974"/>
      <c r="AG182" s="974"/>
      <c r="AH182" s="2296" t="s">
        <v>2604</v>
      </c>
      <c r="AI182" s="2296"/>
      <c r="AJ182" s="2296"/>
      <c r="AK182" s="2296"/>
      <c r="AL182" s="2296"/>
      <c r="AM182" s="2296"/>
      <c r="AN182" s="2296"/>
      <c r="AO182" s="2296"/>
      <c r="AP182" s="2296"/>
      <c r="AQ182" s="2296"/>
      <c r="AR182" s="2296"/>
      <c r="AS182" s="2296"/>
      <c r="AT182" s="2296"/>
      <c r="AU182" s="2521">
        <v>2500000</v>
      </c>
      <c r="AV182" s="2521"/>
      <c r="AW182" s="2521"/>
      <c r="AX182" s="2521"/>
      <c r="AY182" s="2521"/>
      <c r="AZ182" s="2521"/>
      <c r="BA182" s="2521"/>
      <c r="BB182" s="2521"/>
      <c r="BC182" s="2525"/>
      <c r="BD182" s="2526"/>
      <c r="BE182" s="2527"/>
    </row>
    <row r="183" spans="1:57" ht="15.75" customHeight="1">
      <c r="A183" s="974"/>
      <c r="B183" s="974"/>
      <c r="C183" s="2285" t="s">
        <v>2605</v>
      </c>
      <c r="D183" s="2286"/>
      <c r="E183" s="2286"/>
      <c r="F183" s="2286"/>
      <c r="G183" s="2286"/>
      <c r="H183" s="2286"/>
      <c r="I183" s="2286"/>
      <c r="J183" s="2286"/>
      <c r="K183" s="2286"/>
      <c r="L183" s="2286"/>
      <c r="M183" s="2286"/>
      <c r="N183" s="2299">
        <f>'Sources and Uses Budget'!B105</f>
        <v>34110411</v>
      </c>
      <c r="O183" s="2299"/>
      <c r="P183" s="2299"/>
      <c r="Q183" s="2299"/>
      <c r="R183" s="2299"/>
      <c r="S183" s="2299"/>
      <c r="T183" s="2299"/>
      <c r="U183" s="2300"/>
      <c r="V183" s="2300"/>
      <c r="W183" s="2300"/>
      <c r="X183" s="2300"/>
      <c r="Y183" s="2300"/>
      <c r="Z183" s="2300"/>
      <c r="AA183" s="2300"/>
      <c r="AB183" s="2300"/>
      <c r="AC183" s="2300"/>
      <c r="AD183" s="2300"/>
      <c r="AE183" s="2301"/>
      <c r="AF183" s="974"/>
      <c r="AG183" s="974"/>
      <c r="AH183" s="2296" t="s">
        <v>2606</v>
      </c>
      <c r="AI183" s="2296"/>
      <c r="AJ183" s="2296"/>
      <c r="AK183" s="2296"/>
      <c r="AL183" s="2296"/>
      <c r="AM183" s="2296"/>
      <c r="AN183" s="2296"/>
      <c r="AO183" s="2296"/>
      <c r="AP183" s="2296"/>
      <c r="AQ183" s="2296"/>
      <c r="AR183" s="2296"/>
      <c r="AS183" s="2296"/>
      <c r="AT183" s="2296"/>
      <c r="AU183" s="2522">
        <f>MAX(0,Application!AG439-100)*20000</f>
        <v>0</v>
      </c>
      <c r="AV183" s="2522"/>
      <c r="AW183" s="2522"/>
      <c r="AX183" s="2522"/>
      <c r="AY183" s="2522"/>
      <c r="AZ183" s="2522"/>
      <c r="BA183" s="2522"/>
      <c r="BB183" s="2522"/>
      <c r="BC183" s="2255"/>
      <c r="BD183" s="2256"/>
      <c r="BE183" s="2257"/>
    </row>
    <row r="184" spans="1:57" ht="15.75" customHeight="1">
      <c r="A184" s="974"/>
      <c r="B184" s="974"/>
      <c r="C184" s="2285" t="s">
        <v>2607</v>
      </c>
      <c r="D184" s="2286"/>
      <c r="E184" s="2286"/>
      <c r="F184" s="2286"/>
      <c r="G184" s="2286"/>
      <c r="H184" s="2286"/>
      <c r="I184" s="2286"/>
      <c r="J184" s="2286"/>
      <c r="K184" s="2286"/>
      <c r="L184" s="2286"/>
      <c r="M184" s="2286"/>
      <c r="N184" s="2299">
        <f>N183/J29</f>
        <v>682208.22</v>
      </c>
      <c r="O184" s="2299"/>
      <c r="P184" s="2299"/>
      <c r="Q184" s="2299"/>
      <c r="R184" s="2299"/>
      <c r="S184" s="2299"/>
      <c r="T184" s="2299"/>
      <c r="U184" s="1222"/>
      <c r="V184" s="1222"/>
      <c r="W184" s="1222"/>
      <c r="X184" s="1222"/>
      <c r="Y184" s="1222"/>
      <c r="Z184" s="1222"/>
      <c r="AA184" s="1222"/>
      <c r="AB184" s="1222"/>
      <c r="AC184" s="1222"/>
      <c r="AD184" s="1222"/>
      <c r="AE184" s="1223"/>
      <c r="AF184" s="974"/>
      <c r="AG184" s="974"/>
      <c r="AH184" s="2514" t="s">
        <v>2608</v>
      </c>
      <c r="AI184" s="2514"/>
      <c r="AJ184" s="2514"/>
      <c r="AK184" s="2514"/>
      <c r="AL184" s="2514"/>
      <c r="AM184" s="2514"/>
      <c r="AN184" s="2514"/>
      <c r="AO184" s="2514"/>
      <c r="AP184" s="2514"/>
      <c r="AQ184" s="2514"/>
      <c r="AR184" s="2514"/>
      <c r="AS184" s="2514"/>
      <c r="AT184" s="2514"/>
      <c r="AU184" s="2254">
        <f>AU182+AU183</f>
        <v>2500000</v>
      </c>
      <c r="AV184" s="2254"/>
      <c r="AW184" s="2254"/>
      <c r="AX184" s="2254"/>
      <c r="AY184" s="2254"/>
      <c r="AZ184" s="2254"/>
      <c r="BA184" s="2254"/>
      <c r="BB184" s="2254"/>
      <c r="BC184" s="2255"/>
      <c r="BD184" s="2256"/>
      <c r="BE184" s="2257"/>
    </row>
    <row r="185" spans="1:57" ht="15.75" customHeight="1">
      <c r="A185" s="974"/>
      <c r="B185" s="974"/>
      <c r="C185" s="2302" t="s">
        <v>2609</v>
      </c>
      <c r="D185" s="2303"/>
      <c r="E185" s="2303"/>
      <c r="F185" s="2303"/>
      <c r="G185" s="2303"/>
      <c r="H185" s="2303"/>
      <c r="I185" s="2303"/>
      <c r="J185" s="2303"/>
      <c r="K185" s="2303"/>
      <c r="L185" s="2303"/>
      <c r="M185" s="2303"/>
      <c r="N185" s="2137">
        <v>0</v>
      </c>
      <c r="O185" s="2137"/>
      <c r="P185" s="2137"/>
      <c r="Q185" s="2137"/>
      <c r="R185" s="2137"/>
      <c r="S185" s="2137"/>
      <c r="T185" s="2137"/>
      <c r="U185" s="2280"/>
      <c r="V185" s="2280"/>
      <c r="W185" s="2280"/>
      <c r="X185" s="2280"/>
      <c r="Y185" s="2280"/>
      <c r="Z185" s="2280"/>
      <c r="AA185" s="2280"/>
      <c r="AB185" s="2280"/>
      <c r="AC185" s="2280"/>
      <c r="AD185" s="2280"/>
      <c r="AE185" s="2281"/>
      <c r="AF185" s="974"/>
      <c r="AG185" s="974"/>
      <c r="AH185" s="2524" t="s">
        <v>2610</v>
      </c>
      <c r="AI185" s="2524"/>
      <c r="AJ185" s="2524"/>
      <c r="AK185" s="2524"/>
      <c r="AL185" s="2524"/>
      <c r="AM185" s="2524"/>
      <c r="AN185" s="2524"/>
      <c r="AO185" s="2524"/>
      <c r="AP185" s="2524"/>
      <c r="AQ185" s="2524"/>
      <c r="AR185" s="2524"/>
      <c r="AS185" s="2524"/>
      <c r="AT185" s="2524"/>
      <c r="AU185" s="2523" t="str">
        <f>IF(AU189-AU192&lt;=AU184,"Y","N")</f>
        <v>Y</v>
      </c>
      <c r="AV185" s="2523"/>
      <c r="AW185" s="2523"/>
      <c r="AX185" s="2523"/>
      <c r="AY185" s="2523"/>
      <c r="AZ185" s="2523"/>
      <c r="BA185" s="2523"/>
      <c r="BB185" s="2523"/>
      <c r="BC185" s="2255"/>
      <c r="BD185" s="2256"/>
      <c r="BE185" s="2257"/>
    </row>
    <row r="186" spans="1:57" ht="15.75" customHeight="1" thickBot="1">
      <c r="A186" s="974"/>
      <c r="B186" s="974"/>
      <c r="C186" s="2285" t="s">
        <v>2611</v>
      </c>
      <c r="D186" s="2286"/>
      <c r="E186" s="2286"/>
      <c r="F186" s="2286"/>
      <c r="G186" s="2286"/>
      <c r="H186" s="2286"/>
      <c r="I186" s="2286"/>
      <c r="J186" s="2286"/>
      <c r="K186" s="2286"/>
      <c r="L186" s="2286"/>
      <c r="M186" s="2286"/>
      <c r="N186" s="2287">
        <f>SUM('Sources and Uses Budget'!B85:B86)</f>
        <v>75000</v>
      </c>
      <c r="O186" s="2287"/>
      <c r="P186" s="2287"/>
      <c r="Q186" s="2287"/>
      <c r="R186" s="2287"/>
      <c r="S186" s="2287"/>
      <c r="T186" s="2287"/>
      <c r="U186" s="2280"/>
      <c r="V186" s="2280"/>
      <c r="W186" s="2280"/>
      <c r="X186" s="2280"/>
      <c r="Y186" s="2280"/>
      <c r="Z186" s="2280"/>
      <c r="AA186" s="2280"/>
      <c r="AB186" s="2280"/>
      <c r="AC186" s="2280"/>
      <c r="AD186" s="2280"/>
      <c r="AE186" s="2281"/>
      <c r="AF186" s="974"/>
      <c r="AG186" s="974"/>
      <c r="AH186" s="987"/>
      <c r="AI186" s="974"/>
      <c r="AJ186" s="974"/>
      <c r="AK186" s="974"/>
      <c r="AL186" s="974"/>
      <c r="AM186" s="974"/>
      <c r="AN186" s="974"/>
      <c r="AO186" s="974"/>
      <c r="AP186" s="974"/>
      <c r="AQ186" s="974"/>
      <c r="AR186" s="974"/>
      <c r="AS186" s="974"/>
      <c r="AT186" s="974"/>
      <c r="AU186" s="974"/>
      <c r="AV186" s="974"/>
      <c r="AW186" s="974"/>
      <c r="AX186" s="974"/>
      <c r="AY186" s="974"/>
      <c r="AZ186" s="974"/>
      <c r="BA186" s="974"/>
      <c r="BB186" s="974"/>
      <c r="BC186" s="974"/>
      <c r="BD186" s="974"/>
      <c r="BE186" s="970"/>
    </row>
    <row r="187" spans="1:57" ht="15.75" customHeight="1" thickBot="1">
      <c r="A187" s="974"/>
      <c r="B187" s="974"/>
      <c r="C187" s="2285" t="s">
        <v>2612</v>
      </c>
      <c r="D187" s="2286"/>
      <c r="E187" s="2286"/>
      <c r="F187" s="2286"/>
      <c r="G187" s="2286"/>
      <c r="H187" s="2286"/>
      <c r="I187" s="2286"/>
      <c r="J187" s="2286"/>
      <c r="K187" s="2286"/>
      <c r="L187" s="2286"/>
      <c r="M187" s="2286"/>
      <c r="N187" s="2287">
        <f>'Sources and Uses Budget'!B8</f>
        <v>1800000</v>
      </c>
      <c r="O187" s="2287"/>
      <c r="P187" s="2287"/>
      <c r="Q187" s="2287"/>
      <c r="R187" s="2287"/>
      <c r="S187" s="2287"/>
      <c r="T187" s="2287"/>
      <c r="U187" s="2280"/>
      <c r="V187" s="2280"/>
      <c r="W187" s="2280"/>
      <c r="X187" s="2280"/>
      <c r="Y187" s="2280"/>
      <c r="Z187" s="2280"/>
      <c r="AA187" s="2280"/>
      <c r="AB187" s="2280"/>
      <c r="AC187" s="2280"/>
      <c r="AD187" s="2280"/>
      <c r="AE187" s="2281"/>
      <c r="AF187" s="974"/>
      <c r="AG187" s="974"/>
      <c r="AH187" s="2288" t="s">
        <v>1511</v>
      </c>
      <c r="AI187" s="2289"/>
      <c r="AJ187" s="2289"/>
      <c r="AK187" s="2289"/>
      <c r="AL187" s="2289"/>
      <c r="AM187" s="2289"/>
      <c r="AN187" s="2289"/>
      <c r="AO187" s="2289"/>
      <c r="AP187" s="2289"/>
      <c r="AQ187" s="2289"/>
      <c r="AR187" s="2289"/>
      <c r="AS187" s="2289"/>
      <c r="AT187" s="2289"/>
      <c r="AU187" s="2289"/>
      <c r="AV187" s="2289"/>
      <c r="AW187" s="2289"/>
      <c r="AX187" s="2289"/>
      <c r="AY187" s="2289"/>
      <c r="AZ187" s="2289"/>
      <c r="BA187" s="2289"/>
      <c r="BB187" s="2289"/>
      <c r="BC187" s="2289"/>
      <c r="BD187" s="2289"/>
      <c r="BE187" s="2290"/>
    </row>
    <row r="188" spans="1:57" ht="15.75" customHeight="1">
      <c r="A188" s="974"/>
      <c r="B188" s="974"/>
      <c r="C188" s="2285" t="s">
        <v>2613</v>
      </c>
      <c r="D188" s="2286"/>
      <c r="E188" s="2286"/>
      <c r="F188" s="2286"/>
      <c r="G188" s="2286"/>
      <c r="H188" s="2286"/>
      <c r="I188" s="2286"/>
      <c r="J188" s="2286"/>
      <c r="K188" s="2286"/>
      <c r="L188" s="2286"/>
      <c r="M188" s="2286"/>
      <c r="N188" s="2279">
        <v>0</v>
      </c>
      <c r="O188" s="2279"/>
      <c r="P188" s="2279"/>
      <c r="Q188" s="2279"/>
      <c r="R188" s="2279"/>
      <c r="S188" s="2279"/>
      <c r="T188" s="2279"/>
      <c r="U188" s="2280"/>
      <c r="V188" s="2280"/>
      <c r="W188" s="2280"/>
      <c r="X188" s="2280"/>
      <c r="Y188" s="2280"/>
      <c r="Z188" s="2280"/>
      <c r="AA188" s="2280"/>
      <c r="AB188" s="2280"/>
      <c r="AC188" s="2280"/>
      <c r="AD188" s="2280"/>
      <c r="AE188" s="2281"/>
      <c r="AF188" s="974"/>
      <c r="AG188" s="974"/>
      <c r="AH188" s="2291" t="s">
        <v>1511</v>
      </c>
      <c r="AI188" s="2291"/>
      <c r="AJ188" s="2291"/>
      <c r="AK188" s="2291"/>
      <c r="AL188" s="2291"/>
      <c r="AM188" s="2291"/>
      <c r="AN188" s="2291"/>
      <c r="AO188" s="2291"/>
      <c r="AP188" s="2291"/>
      <c r="AQ188" s="2291"/>
      <c r="AR188" s="2291"/>
      <c r="AS188" s="2291"/>
      <c r="AT188" s="2291"/>
      <c r="AU188" s="2292">
        <v>0</v>
      </c>
      <c r="AV188" s="2292"/>
      <c r="AW188" s="2292"/>
      <c r="AX188" s="2292"/>
      <c r="AY188" s="2292"/>
      <c r="AZ188" s="2292"/>
      <c r="BA188" s="2292"/>
      <c r="BB188" s="2292"/>
      <c r="BC188" s="2293"/>
      <c r="BD188" s="2294"/>
      <c r="BE188" s="2295"/>
    </row>
    <row r="189" spans="1:57" ht="15.75" customHeight="1">
      <c r="A189" s="974"/>
      <c r="B189" s="974"/>
      <c r="C189" s="2285" t="s">
        <v>2614</v>
      </c>
      <c r="D189" s="2286"/>
      <c r="E189" s="2286"/>
      <c r="F189" s="2286"/>
      <c r="G189" s="2286"/>
      <c r="H189" s="2286"/>
      <c r="I189" s="2286"/>
      <c r="J189" s="2286"/>
      <c r="K189" s="2286"/>
      <c r="L189" s="2286"/>
      <c r="M189" s="2286"/>
      <c r="N189" s="2279">
        <v>0</v>
      </c>
      <c r="O189" s="2279"/>
      <c r="P189" s="2279"/>
      <c r="Q189" s="2279"/>
      <c r="R189" s="2279"/>
      <c r="S189" s="2279"/>
      <c r="T189" s="2279"/>
      <c r="U189" s="2280"/>
      <c r="V189" s="2280"/>
      <c r="W189" s="2280"/>
      <c r="X189" s="2280"/>
      <c r="Y189" s="2280"/>
      <c r="Z189" s="2280"/>
      <c r="AA189" s="2280"/>
      <c r="AB189" s="2280"/>
      <c r="AC189" s="2280"/>
      <c r="AD189" s="2280"/>
      <c r="AE189" s="2281"/>
      <c r="AF189" s="974"/>
      <c r="AG189" s="974"/>
      <c r="AH189" s="2296" t="s">
        <v>2615</v>
      </c>
      <c r="AI189" s="2296"/>
      <c r="AJ189" s="2296"/>
      <c r="AK189" s="2296"/>
      <c r="AL189" s="2296"/>
      <c r="AM189" s="2296"/>
      <c r="AN189" s="2296"/>
      <c r="AO189" s="2296"/>
      <c r="AP189" s="2296"/>
      <c r="AQ189" s="2296"/>
      <c r="AR189" s="2296"/>
      <c r="AS189" s="2296"/>
      <c r="AT189" s="2296"/>
      <c r="AU189" s="2284"/>
      <c r="AV189" s="2284"/>
      <c r="AW189" s="2284"/>
      <c r="AX189" s="2284"/>
      <c r="AY189" s="2284"/>
      <c r="AZ189" s="2284"/>
      <c r="BA189" s="2284"/>
      <c r="BB189" s="2284"/>
      <c r="BC189" s="2255"/>
      <c r="BD189" s="2256"/>
      <c r="BE189" s="2257"/>
    </row>
    <row r="190" spans="1:57" ht="15.75" customHeight="1">
      <c r="A190" s="974"/>
      <c r="B190" s="974"/>
      <c r="C190" s="2282" t="s">
        <v>1099</v>
      </c>
      <c r="D190" s="2283"/>
      <c r="E190" s="2278" t="s">
        <v>2595</v>
      </c>
      <c r="F190" s="2278"/>
      <c r="G190" s="2278"/>
      <c r="H190" s="2278"/>
      <c r="I190" s="2278"/>
      <c r="J190" s="2278"/>
      <c r="K190" s="2278"/>
      <c r="L190" s="2278"/>
      <c r="M190" s="2278"/>
      <c r="N190" s="2279">
        <v>0</v>
      </c>
      <c r="O190" s="2279"/>
      <c r="P190" s="2279"/>
      <c r="Q190" s="2279"/>
      <c r="R190" s="2279"/>
      <c r="S190" s="2279"/>
      <c r="T190" s="2279"/>
      <c r="U190" s="2280"/>
      <c r="V190" s="2280"/>
      <c r="W190" s="2280"/>
      <c r="X190" s="2280"/>
      <c r="Y190" s="2280"/>
      <c r="Z190" s="2280"/>
      <c r="AA190" s="2280"/>
      <c r="AB190" s="2280"/>
      <c r="AC190" s="2280"/>
      <c r="AD190" s="2280"/>
      <c r="AE190" s="2281"/>
      <c r="AF190" s="974"/>
      <c r="AG190" s="974"/>
      <c r="AH190" s="2514" t="s">
        <v>2601</v>
      </c>
      <c r="AI190" s="2514"/>
      <c r="AJ190" s="2514"/>
      <c r="AK190" s="2514"/>
      <c r="AL190" s="2514"/>
      <c r="AM190" s="2514"/>
      <c r="AN190" s="2514"/>
      <c r="AO190" s="2514"/>
      <c r="AP190" s="2514"/>
      <c r="AQ190" s="2514"/>
      <c r="AR190" s="2514"/>
      <c r="AS190" s="2514"/>
      <c r="AT190" s="2514"/>
      <c r="AU190" s="2254">
        <f>SUM(AU188:BB189)</f>
        <v>0</v>
      </c>
      <c r="AV190" s="2254"/>
      <c r="AW190" s="2254"/>
      <c r="AX190" s="2254"/>
      <c r="AY190" s="2254"/>
      <c r="AZ190" s="2254"/>
      <c r="BA190" s="2254"/>
      <c r="BB190" s="2254"/>
      <c r="BC190" s="2255"/>
      <c r="BD190" s="2256"/>
      <c r="BE190" s="2257"/>
    </row>
    <row r="191" spans="1:57" ht="15.75" customHeight="1" thickBot="1">
      <c r="A191" s="974"/>
      <c r="B191" s="974"/>
      <c r="C191" s="2276" t="s">
        <v>1099</v>
      </c>
      <c r="D191" s="2277"/>
      <c r="E191" s="2278" t="s">
        <v>2595</v>
      </c>
      <c r="F191" s="2278"/>
      <c r="G191" s="2278"/>
      <c r="H191" s="2278"/>
      <c r="I191" s="2278"/>
      <c r="J191" s="2278"/>
      <c r="K191" s="2278"/>
      <c r="L191" s="2278"/>
      <c r="M191" s="2278"/>
      <c r="N191" s="2279">
        <v>0</v>
      </c>
      <c r="O191" s="2279"/>
      <c r="P191" s="2279"/>
      <c r="Q191" s="2279"/>
      <c r="R191" s="2279"/>
      <c r="S191" s="2279"/>
      <c r="T191" s="2279"/>
      <c r="U191" s="2280"/>
      <c r="V191" s="2280"/>
      <c r="W191" s="2280"/>
      <c r="X191" s="2280"/>
      <c r="Y191" s="2280"/>
      <c r="Z191" s="2280"/>
      <c r="AA191" s="2280"/>
      <c r="AB191" s="2280"/>
      <c r="AC191" s="2280"/>
      <c r="AD191" s="2280"/>
      <c r="AE191" s="2281"/>
      <c r="AF191" s="974"/>
      <c r="AG191" s="974"/>
      <c r="AH191" s="974"/>
      <c r="AI191" s="974"/>
      <c r="AJ191" s="974"/>
      <c r="AK191" s="974"/>
      <c r="AL191" s="974"/>
      <c r="AM191" s="974"/>
      <c r="AN191" s="974"/>
      <c r="AO191" s="974"/>
      <c r="AP191" s="974"/>
      <c r="AQ191" s="974"/>
      <c r="AR191" s="974"/>
      <c r="AS191" s="974"/>
      <c r="AT191" s="974"/>
      <c r="AU191" s="974"/>
      <c r="AV191" s="974"/>
      <c r="AW191" s="974"/>
      <c r="AX191" s="974"/>
      <c r="AY191" s="974"/>
      <c r="AZ191" s="974"/>
      <c r="BA191" s="974"/>
      <c r="BB191" s="974"/>
      <c r="BC191" s="2258"/>
      <c r="BD191" s="2259"/>
      <c r="BE191" s="2260"/>
    </row>
    <row r="192" spans="1:57" ht="15.75" customHeight="1" thickBot="1">
      <c r="A192" s="974"/>
      <c r="B192" s="974"/>
      <c r="C192" s="2265" t="s">
        <v>1099</v>
      </c>
      <c r="D192" s="2266"/>
      <c r="E192" s="2267" t="s">
        <v>2595</v>
      </c>
      <c r="F192" s="2267"/>
      <c r="G192" s="2267"/>
      <c r="H192" s="2267"/>
      <c r="I192" s="2267"/>
      <c r="J192" s="2267"/>
      <c r="K192" s="2267"/>
      <c r="L192" s="2267"/>
      <c r="M192" s="2268"/>
      <c r="N192" s="2269">
        <v>0</v>
      </c>
      <c r="O192" s="2269"/>
      <c r="P192" s="2269"/>
      <c r="Q192" s="2269"/>
      <c r="R192" s="2269"/>
      <c r="S192" s="2269"/>
      <c r="T192" s="2270"/>
      <c r="U192" s="2271"/>
      <c r="V192" s="2272"/>
      <c r="W192" s="2272"/>
      <c r="X192" s="2272"/>
      <c r="Y192" s="2272"/>
      <c r="Z192" s="2272"/>
      <c r="AA192" s="2272"/>
      <c r="AB192" s="2272"/>
      <c r="AC192" s="2272"/>
      <c r="AD192" s="2272"/>
      <c r="AE192" s="2273"/>
      <c r="AF192" s="974"/>
      <c r="AG192" s="974"/>
      <c r="AH192" s="2239" t="s">
        <v>2616</v>
      </c>
      <c r="AI192" s="2240"/>
      <c r="AJ192" s="2240"/>
      <c r="AK192" s="2240"/>
      <c r="AL192" s="2240"/>
      <c r="AM192" s="2240"/>
      <c r="AN192" s="2240"/>
      <c r="AO192" s="2240"/>
      <c r="AP192" s="2240"/>
      <c r="AQ192" s="2240"/>
      <c r="AR192" s="2240"/>
      <c r="AS192" s="2240"/>
      <c r="AT192" s="2240"/>
      <c r="AU192" s="2249"/>
      <c r="AV192" s="2249"/>
      <c r="AW192" s="2249"/>
      <c r="AX192" s="2249"/>
      <c r="AY192" s="2249"/>
      <c r="AZ192" s="2249"/>
      <c r="BA192" s="2249"/>
      <c r="BB192" s="2249"/>
      <c r="BC192" s="986"/>
      <c r="BD192" s="986"/>
      <c r="BE192" s="985"/>
    </row>
    <row r="193" spans="1:57" ht="15.75" customHeight="1">
      <c r="A193" s="974"/>
      <c r="B193" s="974"/>
      <c r="C193" s="2261" t="s">
        <v>2617</v>
      </c>
      <c r="D193" s="2262"/>
      <c r="E193" s="2262"/>
      <c r="F193" s="2262"/>
      <c r="G193" s="2262"/>
      <c r="H193" s="2262"/>
      <c r="I193" s="2262"/>
      <c r="J193" s="2262"/>
      <c r="K193" s="2262"/>
      <c r="L193" s="2262"/>
      <c r="M193" s="2262"/>
      <c r="N193" s="2263">
        <f>SUM(N185:T192)</f>
        <v>1875000</v>
      </c>
      <c r="O193" s="2263"/>
      <c r="P193" s="2263"/>
      <c r="Q193" s="2263"/>
      <c r="R193" s="2263"/>
      <c r="S193" s="2263"/>
      <c r="T193" s="2264"/>
      <c r="U193" s="974"/>
      <c r="V193" s="974"/>
      <c r="W193" s="974"/>
      <c r="X193" s="974"/>
      <c r="Y193" s="974"/>
      <c r="Z193" s="974"/>
      <c r="AA193" s="974"/>
      <c r="AB193" s="974"/>
      <c r="AC193" s="974"/>
      <c r="AD193" s="974"/>
      <c r="AE193" s="974"/>
      <c r="AF193" s="974"/>
      <c r="AG193" s="974"/>
      <c r="AH193" s="2274" t="s">
        <v>2618</v>
      </c>
      <c r="AI193" s="2274"/>
      <c r="AJ193" s="2274"/>
      <c r="AK193" s="2274"/>
      <c r="AL193" s="2274"/>
      <c r="AM193" s="2274"/>
      <c r="AN193" s="2274"/>
      <c r="AO193" s="2274"/>
      <c r="AP193" s="2274"/>
      <c r="AQ193" s="2274"/>
      <c r="AR193" s="2274"/>
      <c r="AS193" s="2274"/>
      <c r="AT193" s="2274"/>
      <c r="AU193" s="2274"/>
      <c r="AV193" s="2274"/>
      <c r="AW193" s="2274"/>
      <c r="AX193" s="2274"/>
      <c r="AY193" s="2274"/>
      <c r="AZ193" s="2274"/>
      <c r="BA193" s="2274"/>
      <c r="BB193" s="2274"/>
      <c r="BC193" s="2274"/>
      <c r="BD193" s="2274"/>
      <c r="BE193" s="2275"/>
    </row>
    <row r="194" spans="1:57" ht="15.75" customHeight="1" thickBot="1">
      <c r="A194" s="974"/>
      <c r="B194" s="974"/>
      <c r="C194" s="2241" t="s">
        <v>2619</v>
      </c>
      <c r="D194" s="2242"/>
      <c r="E194" s="2242"/>
      <c r="F194" s="2242"/>
      <c r="G194" s="2242"/>
      <c r="H194" s="2242"/>
      <c r="I194" s="2242"/>
      <c r="J194" s="2242"/>
      <c r="K194" s="2242"/>
      <c r="L194" s="2242"/>
      <c r="M194" s="2242"/>
      <c r="N194" s="2243">
        <f>(N183-N193)/J29</f>
        <v>644708.22</v>
      </c>
      <c r="O194" s="2244"/>
      <c r="P194" s="2244"/>
      <c r="Q194" s="2244"/>
      <c r="R194" s="2244"/>
      <c r="S194" s="2244"/>
      <c r="T194" s="2245"/>
      <c r="U194" s="984"/>
      <c r="V194" s="974"/>
      <c r="W194" s="974"/>
      <c r="X194" s="974"/>
      <c r="Y194" s="974"/>
      <c r="Z194" s="974"/>
      <c r="AA194" s="974"/>
      <c r="AB194" s="974"/>
      <c r="AC194" s="974"/>
      <c r="AD194" s="974"/>
      <c r="AE194" s="974"/>
      <c r="AF194" s="974"/>
      <c r="AG194" s="974"/>
      <c r="AH194" s="2274"/>
      <c r="AI194" s="2274"/>
      <c r="AJ194" s="2274"/>
      <c r="AK194" s="2274"/>
      <c r="AL194" s="2274"/>
      <c r="AM194" s="2274"/>
      <c r="AN194" s="2274"/>
      <c r="AO194" s="2274"/>
      <c r="AP194" s="2274"/>
      <c r="AQ194" s="2274"/>
      <c r="AR194" s="2274"/>
      <c r="AS194" s="2274"/>
      <c r="AT194" s="2274"/>
      <c r="AU194" s="2274"/>
      <c r="AV194" s="2274"/>
      <c r="AW194" s="2274"/>
      <c r="AX194" s="2274"/>
      <c r="AY194" s="2274"/>
      <c r="AZ194" s="2274"/>
      <c r="BA194" s="2274"/>
      <c r="BB194" s="2274"/>
      <c r="BC194" s="2274"/>
      <c r="BD194" s="2274"/>
      <c r="BE194" s="2275"/>
    </row>
    <row r="195" spans="1:57" ht="15.75" customHeight="1">
      <c r="A195" s="974"/>
      <c r="B195" s="974"/>
      <c r="C195" s="974"/>
      <c r="D195" s="974"/>
      <c r="E195" s="974"/>
      <c r="F195" s="974"/>
      <c r="G195" s="974"/>
      <c r="H195" s="974"/>
      <c r="I195" s="974"/>
      <c r="J195" s="974"/>
      <c r="K195" s="974"/>
      <c r="L195" s="974"/>
      <c r="M195" s="974"/>
      <c r="N195" s="974"/>
      <c r="O195" s="974"/>
      <c r="P195" s="974"/>
      <c r="Q195" s="974"/>
      <c r="R195" s="974"/>
      <c r="S195" s="974"/>
      <c r="T195" s="974"/>
      <c r="U195" s="974"/>
      <c r="V195" s="974"/>
      <c r="W195" s="974"/>
      <c r="X195" s="974"/>
      <c r="Y195" s="974"/>
      <c r="Z195" s="974"/>
      <c r="AA195" s="974"/>
      <c r="AB195" s="974"/>
      <c r="AC195" s="974"/>
      <c r="AD195" s="974"/>
      <c r="AE195" s="974"/>
      <c r="AF195" s="974"/>
      <c r="AG195" s="974"/>
      <c r="AH195" s="2246"/>
      <c r="AI195" s="2246"/>
      <c r="AJ195" s="2246"/>
      <c r="AK195" s="2246"/>
      <c r="AL195" s="2246"/>
      <c r="AM195" s="2246"/>
      <c r="AN195" s="2246"/>
      <c r="AO195" s="2246"/>
      <c r="AP195" s="2246"/>
      <c r="AQ195" s="2246"/>
      <c r="AR195" s="2246"/>
      <c r="AS195" s="2250"/>
      <c r="AT195" s="2250"/>
      <c r="AU195" s="2250"/>
      <c r="AV195" s="2250"/>
      <c r="AW195" s="2250"/>
      <c r="AX195" s="2250"/>
      <c r="AY195" s="2250"/>
      <c r="AZ195" s="2250"/>
      <c r="BA195" s="2250"/>
      <c r="BB195" s="2250"/>
      <c r="BC195" s="2250"/>
      <c r="BD195" s="2250"/>
      <c r="BE195" s="970"/>
    </row>
    <row r="196" spans="1:57" ht="15.75" customHeight="1" thickBot="1">
      <c r="A196" s="974"/>
      <c r="B196" s="974"/>
      <c r="C196" s="974"/>
      <c r="D196" s="974"/>
      <c r="E196" s="974"/>
      <c r="F196" s="974"/>
      <c r="G196" s="974"/>
      <c r="H196" s="974"/>
      <c r="I196" s="974"/>
      <c r="J196" s="974"/>
      <c r="K196" s="974"/>
      <c r="L196" s="974"/>
      <c r="M196" s="974"/>
      <c r="N196" s="974"/>
      <c r="O196" s="974"/>
      <c r="P196" s="974"/>
      <c r="Q196" s="974"/>
      <c r="R196" s="974"/>
      <c r="S196" s="974"/>
      <c r="T196" s="974"/>
      <c r="U196" s="974"/>
      <c r="V196" s="974"/>
      <c r="W196" s="974"/>
      <c r="X196" s="974"/>
      <c r="Y196" s="974"/>
      <c r="Z196" s="974"/>
      <c r="AA196" s="974"/>
      <c r="AB196" s="974"/>
      <c r="AC196" s="974"/>
      <c r="AD196" s="974"/>
      <c r="AE196" s="974"/>
      <c r="AF196" s="974"/>
      <c r="AG196" s="974"/>
      <c r="AH196" s="974"/>
      <c r="AI196" s="974"/>
      <c r="AJ196" s="974"/>
      <c r="AK196" s="974"/>
      <c r="AL196" s="974"/>
      <c r="AM196" s="974"/>
      <c r="AN196" s="974"/>
      <c r="AO196" s="974"/>
      <c r="AP196" s="974"/>
      <c r="AQ196" s="974"/>
      <c r="AR196" s="974"/>
      <c r="AS196" s="974"/>
      <c r="AT196" s="974"/>
      <c r="AU196" s="974"/>
      <c r="AV196" s="974"/>
      <c r="AW196" s="974"/>
      <c r="AX196" s="974"/>
      <c r="AY196" s="974"/>
      <c r="AZ196" s="974"/>
      <c r="BA196" s="974"/>
      <c r="BB196" s="974"/>
      <c r="BC196" s="974"/>
      <c r="BD196" s="974"/>
      <c r="BE196" s="970"/>
    </row>
    <row r="197" spans="1:57" ht="15.75" customHeight="1" thickBot="1">
      <c r="A197" s="974"/>
      <c r="B197" s="974"/>
      <c r="C197" s="2251" t="s">
        <v>2620</v>
      </c>
      <c r="D197" s="2252"/>
      <c r="E197" s="2252"/>
      <c r="F197" s="2252"/>
      <c r="G197" s="2252"/>
      <c r="H197" s="2252"/>
      <c r="I197" s="2252"/>
      <c r="J197" s="2252"/>
      <c r="K197" s="2252"/>
      <c r="L197" s="2252"/>
      <c r="M197" s="2252"/>
      <c r="N197" s="2252"/>
      <c r="O197" s="2252"/>
      <c r="P197" s="2252"/>
      <c r="Q197" s="2252"/>
      <c r="R197" s="2252"/>
      <c r="S197" s="2252"/>
      <c r="T197" s="2252"/>
      <c r="U197" s="2252"/>
      <c r="V197" s="2252"/>
      <c r="W197" s="2252"/>
      <c r="X197" s="2252"/>
      <c r="Y197" s="2252"/>
      <c r="Z197" s="2252"/>
      <c r="AA197" s="2252"/>
      <c r="AB197" s="2252"/>
      <c r="AC197" s="2252"/>
      <c r="AD197" s="2252"/>
      <c r="AE197" s="2253"/>
      <c r="AF197" s="974"/>
      <c r="AG197" s="974"/>
      <c r="AH197" s="974"/>
      <c r="AI197" s="974"/>
      <c r="AJ197" s="974"/>
      <c r="AK197" s="974"/>
      <c r="AL197" s="974"/>
      <c r="AM197" s="974"/>
      <c r="AN197" s="974"/>
      <c r="AO197" s="974"/>
      <c r="AP197" s="974"/>
      <c r="AQ197" s="974"/>
      <c r="AR197" s="974"/>
      <c r="AS197" s="974"/>
      <c r="AT197" s="974"/>
      <c r="AU197" s="974"/>
      <c r="AV197" s="974"/>
      <c r="AW197" s="974"/>
      <c r="AX197" s="974"/>
      <c r="AY197" s="974"/>
      <c r="AZ197" s="974"/>
      <c r="BA197" s="974"/>
      <c r="BB197" s="974"/>
      <c r="BC197" s="974"/>
      <c r="BD197" s="974"/>
      <c r="BE197" s="970"/>
    </row>
    <row r="198" spans="1:57" ht="15.75" customHeight="1">
      <c r="A198" s="974"/>
      <c r="B198" s="974"/>
      <c r="C198" s="2517" t="s">
        <v>2621</v>
      </c>
      <c r="D198" s="2517"/>
      <c r="E198" s="2517"/>
      <c r="F198" s="2517"/>
      <c r="G198" s="2517"/>
      <c r="H198" s="2517"/>
      <c r="I198" s="2517"/>
      <c r="J198" s="2517"/>
      <c r="K198" s="2517"/>
      <c r="L198" s="2517"/>
      <c r="M198" s="2517"/>
      <c r="N198" s="2517"/>
      <c r="O198" s="2518" t="s">
        <v>2622</v>
      </c>
      <c r="P198" s="2518"/>
      <c r="Q198" s="2518"/>
      <c r="R198" s="2518"/>
      <c r="S198" s="2518"/>
      <c r="T198" s="2518"/>
      <c r="U198" s="2518"/>
      <c r="V198" s="2518"/>
      <c r="W198" s="2518"/>
      <c r="X198" s="2518" t="s">
        <v>2623</v>
      </c>
      <c r="Y198" s="2518"/>
      <c r="Z198" s="2518"/>
      <c r="AA198" s="2518"/>
      <c r="AB198" s="2518"/>
      <c r="AC198" s="2518"/>
      <c r="AD198" s="2518"/>
      <c r="AE198" s="2518"/>
      <c r="AF198" s="974"/>
      <c r="AG198" s="974"/>
      <c r="AH198" s="974"/>
      <c r="AI198" s="974"/>
      <c r="AJ198" s="974"/>
      <c r="AK198" s="974"/>
      <c r="AL198" s="974"/>
      <c r="AM198" s="974"/>
      <c r="AN198" s="974"/>
      <c r="AO198" s="974"/>
      <c r="AP198" s="974"/>
      <c r="AQ198" s="974"/>
      <c r="AR198" s="974"/>
      <c r="AS198" s="974"/>
      <c r="AT198" s="974"/>
      <c r="AU198" s="974"/>
      <c r="AV198" s="974"/>
      <c r="AW198" s="974"/>
      <c r="AX198" s="974"/>
      <c r="AY198" s="974"/>
      <c r="AZ198" s="974"/>
      <c r="BA198" s="974"/>
      <c r="BB198" s="974"/>
      <c r="BC198" s="974"/>
      <c r="BD198" s="974"/>
      <c r="BE198" s="970"/>
    </row>
    <row r="199" spans="1:57" ht="15.75" customHeight="1">
      <c r="A199" s="974"/>
      <c r="B199" s="974"/>
      <c r="C199" s="2515" t="s">
        <v>2624</v>
      </c>
      <c r="D199" s="2515"/>
      <c r="E199" s="2515"/>
      <c r="F199" s="2515"/>
      <c r="G199" s="2515"/>
      <c r="H199" s="2515"/>
      <c r="I199" s="2515"/>
      <c r="J199" s="2515"/>
      <c r="K199" s="2515"/>
      <c r="L199" s="2515"/>
      <c r="M199" s="2515"/>
      <c r="N199" s="2515"/>
      <c r="O199" s="2247" t="s">
        <v>2625</v>
      </c>
      <c r="P199" s="2247"/>
      <c r="Q199" s="2247"/>
      <c r="R199" s="2247"/>
      <c r="S199" s="2247"/>
      <c r="T199" s="2247"/>
      <c r="U199" s="2247"/>
      <c r="V199" s="2247"/>
      <c r="W199" s="2247"/>
      <c r="X199" s="2248">
        <v>0.03</v>
      </c>
      <c r="Y199" s="2248"/>
      <c r="Z199" s="2248"/>
      <c r="AA199" s="2248"/>
      <c r="AB199" s="2248"/>
      <c r="AC199" s="2248"/>
      <c r="AD199" s="2248"/>
      <c r="AE199" s="2248"/>
      <c r="AF199" s="974"/>
      <c r="AG199" s="974"/>
      <c r="AH199" s="974"/>
      <c r="AI199" s="974"/>
      <c r="AJ199" s="974"/>
      <c r="AK199" s="974"/>
      <c r="AL199" s="974"/>
      <c r="AM199" s="974"/>
      <c r="AN199" s="974"/>
      <c r="AO199" s="974"/>
      <c r="AP199" s="974"/>
      <c r="AQ199" s="974"/>
      <c r="AR199" s="974"/>
      <c r="AS199" s="974"/>
      <c r="AT199" s="974"/>
      <c r="AU199" s="974"/>
      <c r="AV199" s="974"/>
      <c r="AW199" s="974"/>
      <c r="AX199" s="974"/>
      <c r="AY199" s="974"/>
      <c r="AZ199" s="974"/>
      <c r="BA199" s="974"/>
      <c r="BB199" s="974"/>
      <c r="BC199" s="974"/>
      <c r="BD199" s="974"/>
      <c r="BE199" s="970"/>
    </row>
    <row r="200" spans="1:57" ht="15.75" customHeight="1">
      <c r="A200" s="974"/>
      <c r="B200" s="974"/>
      <c r="C200" s="2515" t="s">
        <v>2626</v>
      </c>
      <c r="D200" s="2515"/>
      <c r="E200" s="2515"/>
      <c r="F200" s="2515"/>
      <c r="G200" s="2515"/>
      <c r="H200" s="2515"/>
      <c r="I200" s="2515"/>
      <c r="J200" s="2515"/>
      <c r="K200" s="2515"/>
      <c r="L200" s="2515"/>
      <c r="M200" s="2515"/>
      <c r="N200" s="2515"/>
      <c r="O200" s="2247" t="s">
        <v>2625</v>
      </c>
      <c r="P200" s="2247"/>
      <c r="Q200" s="2247"/>
      <c r="R200" s="2247"/>
      <c r="S200" s="2247"/>
      <c r="T200" s="2247"/>
      <c r="U200" s="2247"/>
      <c r="V200" s="2247"/>
      <c r="W200" s="2247"/>
      <c r="X200" s="2248">
        <v>0.03</v>
      </c>
      <c r="Y200" s="2248"/>
      <c r="Z200" s="2248"/>
      <c r="AA200" s="2248"/>
      <c r="AB200" s="2248"/>
      <c r="AC200" s="2248"/>
      <c r="AD200" s="2248"/>
      <c r="AE200" s="2248"/>
      <c r="AF200" s="974"/>
      <c r="AG200" s="974"/>
      <c r="AH200" s="974"/>
      <c r="AI200" s="974"/>
      <c r="AJ200" s="974"/>
      <c r="AK200" s="974"/>
      <c r="AL200" s="974"/>
      <c r="AM200" s="974"/>
      <c r="AN200" s="974"/>
      <c r="AO200" s="974"/>
      <c r="AP200" s="974"/>
      <c r="AQ200" s="974"/>
      <c r="AR200" s="974"/>
      <c r="AS200" s="974"/>
      <c r="AT200" s="974"/>
      <c r="AU200" s="974"/>
      <c r="AV200" s="974"/>
      <c r="AW200" s="974"/>
      <c r="AX200" s="974"/>
      <c r="AY200" s="974"/>
      <c r="AZ200" s="974"/>
      <c r="BA200" s="974"/>
      <c r="BB200" s="974"/>
      <c r="BC200" s="974"/>
      <c r="BD200" s="974"/>
      <c r="BE200" s="970"/>
    </row>
    <row r="201" spans="1:57" ht="15.75" customHeight="1">
      <c r="A201" s="974"/>
      <c r="B201" s="974"/>
      <c r="C201" s="2515" t="s">
        <v>2627</v>
      </c>
      <c r="D201" s="2515"/>
      <c r="E201" s="2515"/>
      <c r="F201" s="2515"/>
      <c r="G201" s="2515"/>
      <c r="H201" s="2515"/>
      <c r="I201" s="2515"/>
      <c r="J201" s="2515"/>
      <c r="K201" s="2515"/>
      <c r="L201" s="2515"/>
      <c r="M201" s="2515"/>
      <c r="N201" s="2515"/>
      <c r="O201" s="2519">
        <f>SUM(O199:W200)</f>
        <v>0</v>
      </c>
      <c r="P201" s="2520"/>
      <c r="Q201" s="2520"/>
      <c r="R201" s="2520"/>
      <c r="S201" s="2520"/>
      <c r="T201" s="2520"/>
      <c r="U201" s="2520"/>
      <c r="V201" s="2520"/>
      <c r="W201" s="2520"/>
      <c r="X201" s="2520" t="s">
        <v>2628</v>
      </c>
      <c r="Y201" s="2520"/>
      <c r="Z201" s="2520"/>
      <c r="AA201" s="2520"/>
      <c r="AB201" s="2520"/>
      <c r="AC201" s="2520"/>
      <c r="AD201" s="2520"/>
      <c r="AE201" s="2520"/>
      <c r="AF201" s="974"/>
      <c r="AG201" s="974"/>
      <c r="AH201" s="974"/>
      <c r="AI201" s="974"/>
      <c r="AJ201" s="974"/>
      <c r="AK201" s="974"/>
      <c r="AL201" s="974"/>
      <c r="AM201" s="974"/>
      <c r="AN201" s="974"/>
      <c r="AO201" s="974"/>
      <c r="AP201" s="974"/>
      <c r="AQ201" s="974"/>
      <c r="AR201" s="974"/>
      <c r="AS201" s="974"/>
      <c r="AT201" s="974"/>
      <c r="AU201" s="974"/>
      <c r="AV201" s="974"/>
      <c r="AW201" s="974"/>
      <c r="AX201" s="974"/>
      <c r="AY201" s="974"/>
      <c r="AZ201" s="974"/>
      <c r="BA201" s="974"/>
      <c r="BB201" s="974"/>
      <c r="BC201" s="974"/>
      <c r="BD201" s="974"/>
      <c r="BE201" s="970"/>
    </row>
    <row r="202" spans="1:57" ht="15.75" customHeight="1">
      <c r="A202" s="974"/>
      <c r="B202" s="974"/>
      <c r="C202" s="2516" t="s">
        <v>2629</v>
      </c>
      <c r="D202" s="2516"/>
      <c r="E202" s="2516"/>
      <c r="F202" s="2516"/>
      <c r="G202" s="2516"/>
      <c r="H202" s="2516"/>
      <c r="I202" s="2516"/>
      <c r="J202" s="2516"/>
      <c r="K202" s="2516"/>
      <c r="L202" s="2516"/>
      <c r="M202" s="2516"/>
      <c r="N202" s="2516"/>
      <c r="O202" s="2516"/>
      <c r="P202" s="2516"/>
      <c r="Q202" s="2516"/>
      <c r="R202" s="2516"/>
      <c r="S202" s="2516"/>
      <c r="T202" s="2516"/>
      <c r="U202" s="2516"/>
      <c r="V202" s="2516"/>
      <c r="W202" s="2516"/>
      <c r="X202" s="2516"/>
      <c r="Y202" s="2516"/>
      <c r="Z202" s="2516"/>
      <c r="AA202" s="2516"/>
      <c r="AB202" s="2516"/>
      <c r="AC202" s="2516"/>
      <c r="AD202" s="2516"/>
      <c r="AE202" s="2516"/>
      <c r="AF202" s="974"/>
      <c r="AG202" s="974"/>
      <c r="AH202" s="974"/>
      <c r="AI202" s="974"/>
      <c r="AJ202" s="974"/>
      <c r="AK202" s="974"/>
      <c r="AL202" s="974"/>
      <c r="AM202" s="974"/>
      <c r="AN202" s="974"/>
      <c r="AO202" s="974"/>
      <c r="AP202" s="974"/>
      <c r="AQ202" s="974"/>
      <c r="AR202" s="974"/>
      <c r="AS202" s="974"/>
      <c r="AT202" s="974"/>
      <c r="AU202" s="974"/>
      <c r="AV202" s="974"/>
      <c r="AW202" s="974"/>
      <c r="AX202" s="974"/>
      <c r="AY202" s="974"/>
      <c r="AZ202" s="974"/>
      <c r="BA202" s="974"/>
      <c r="BB202" s="974"/>
      <c r="BC202" s="974"/>
      <c r="BD202" s="974"/>
      <c r="BE202" s="970"/>
    </row>
    <row r="203" spans="1:57" ht="15.75" customHeight="1" thickBot="1">
      <c r="A203" s="974"/>
      <c r="B203" s="974"/>
      <c r="C203" s="974"/>
      <c r="D203" s="974"/>
      <c r="E203" s="974"/>
      <c r="F203" s="974"/>
      <c r="G203" s="974"/>
      <c r="H203" s="974"/>
      <c r="I203" s="974"/>
      <c r="J203" s="974"/>
      <c r="K203" s="974"/>
      <c r="L203" s="974"/>
      <c r="M203" s="974"/>
      <c r="N203" s="974"/>
      <c r="O203" s="974"/>
      <c r="P203" s="974"/>
      <c r="Q203" s="974"/>
      <c r="R203" s="974"/>
      <c r="S203" s="974"/>
      <c r="T203" s="974"/>
      <c r="U203" s="974"/>
      <c r="V203" s="974"/>
      <c r="W203" s="974"/>
      <c r="X203" s="974"/>
      <c r="Y203" s="974"/>
      <c r="Z203" s="974"/>
      <c r="AA203" s="974"/>
      <c r="AB203" s="974"/>
      <c r="AC203" s="974"/>
      <c r="AD203" s="974"/>
      <c r="AE203" s="974"/>
      <c r="AF203" s="974"/>
      <c r="AG203" s="974"/>
      <c r="AH203" s="974"/>
      <c r="AI203" s="974"/>
      <c r="AJ203" s="974"/>
      <c r="AK203" s="974"/>
      <c r="AL203" s="974"/>
      <c r="AM203" s="974"/>
      <c r="AN203" s="974"/>
      <c r="AO203" s="974"/>
      <c r="AP203" s="974"/>
      <c r="AQ203" s="974"/>
      <c r="AR203" s="974"/>
      <c r="AS203" s="974"/>
      <c r="AT203" s="974"/>
      <c r="AU203" s="974"/>
      <c r="AV203" s="974"/>
      <c r="AW203" s="974"/>
      <c r="AX203" s="974"/>
      <c r="AY203" s="974"/>
      <c r="AZ203" s="974"/>
      <c r="BA203" s="974"/>
      <c r="BB203" s="974"/>
      <c r="BC203" s="974"/>
      <c r="BD203" s="974"/>
      <c r="BE203" s="970"/>
    </row>
    <row r="204" spans="1:57" ht="15.75" customHeight="1" thickBot="1">
      <c r="A204" s="974"/>
      <c r="B204" s="974"/>
      <c r="C204" s="2226" t="s">
        <v>2630</v>
      </c>
      <c r="D204" s="2227"/>
      <c r="E204" s="2227"/>
      <c r="F204" s="2227"/>
      <c r="G204" s="2227"/>
      <c r="H204" s="2227"/>
      <c r="I204" s="2227"/>
      <c r="J204" s="2227"/>
      <c r="K204" s="2227"/>
      <c r="L204" s="2227"/>
      <c r="M204" s="2227"/>
      <c r="N204" s="2227"/>
      <c r="O204" s="2227"/>
      <c r="P204" s="2227"/>
      <c r="Q204" s="2227"/>
      <c r="R204" s="2227"/>
      <c r="S204" s="2227"/>
      <c r="T204" s="2227"/>
      <c r="U204" s="2227"/>
      <c r="V204" s="2227"/>
      <c r="W204" s="2227"/>
      <c r="X204" s="2227"/>
      <c r="Y204" s="2227"/>
      <c r="Z204" s="2227"/>
      <c r="AA204" s="2227"/>
      <c r="AB204" s="2227"/>
      <c r="AC204" s="2227"/>
      <c r="AD204" s="2227"/>
      <c r="AE204" s="2227"/>
      <c r="AF204" s="2227"/>
      <c r="AG204" s="2227"/>
      <c r="AH204" s="2227"/>
      <c r="AI204" s="2227"/>
      <c r="AJ204" s="2227"/>
      <c r="AK204" s="2228"/>
      <c r="AL204" s="974"/>
      <c r="AM204" s="974"/>
      <c r="AN204" s="974"/>
      <c r="AO204" s="974"/>
      <c r="AP204" s="974"/>
      <c r="AQ204" s="974"/>
      <c r="AR204" s="974"/>
      <c r="AS204" s="974"/>
      <c r="AT204" s="974"/>
      <c r="AU204" s="974"/>
      <c r="AV204" s="974"/>
      <c r="AW204" s="974"/>
      <c r="AX204" s="974"/>
      <c r="AY204" s="974"/>
      <c r="AZ204" s="974"/>
      <c r="BA204" s="974"/>
      <c r="BB204" s="974"/>
      <c r="BC204" s="974"/>
      <c r="BD204" s="974"/>
      <c r="BE204" s="970"/>
    </row>
    <row r="205" spans="1:57" ht="15.75" customHeight="1">
      <c r="A205" s="974"/>
      <c r="B205" s="974"/>
      <c r="C205" s="2229" t="s">
        <v>2631</v>
      </c>
      <c r="D205" s="2187"/>
      <c r="E205" s="2187"/>
      <c r="F205" s="2230"/>
      <c r="G205" s="2186" t="s">
        <v>2632</v>
      </c>
      <c r="H205" s="2187"/>
      <c r="I205" s="2187"/>
      <c r="J205" s="2187"/>
      <c r="K205" s="2187"/>
      <c r="L205" s="2187"/>
      <c r="M205" s="2187"/>
      <c r="N205" s="2187"/>
      <c r="O205" s="2230"/>
      <c r="P205" s="2233" t="s">
        <v>2633</v>
      </c>
      <c r="Q205" s="2234"/>
      <c r="R205" s="2234"/>
      <c r="S205" s="2234"/>
      <c r="T205" s="2235"/>
      <c r="U205" s="2180" t="s">
        <v>2634</v>
      </c>
      <c r="V205" s="2181"/>
      <c r="W205" s="2181"/>
      <c r="X205" s="2182"/>
      <c r="Y205" s="2180" t="s">
        <v>2635</v>
      </c>
      <c r="Z205" s="2181"/>
      <c r="AA205" s="2181"/>
      <c r="AB205" s="2182"/>
      <c r="AC205" s="2180" t="s">
        <v>2636</v>
      </c>
      <c r="AD205" s="2181"/>
      <c r="AE205" s="2181"/>
      <c r="AF205" s="2182"/>
      <c r="AG205" s="2186" t="s">
        <v>2637</v>
      </c>
      <c r="AH205" s="2187"/>
      <c r="AI205" s="2187"/>
      <c r="AJ205" s="2187"/>
      <c r="AK205" s="2188"/>
      <c r="AL205" s="974"/>
      <c r="AM205" s="974"/>
      <c r="AN205" s="974"/>
      <c r="AO205" s="974"/>
      <c r="AP205" s="974"/>
      <c r="AQ205" s="974"/>
      <c r="AR205" s="974"/>
      <c r="AS205" s="974"/>
      <c r="AT205" s="974"/>
      <c r="AU205" s="974"/>
      <c r="AV205" s="974"/>
      <c r="AW205" s="974"/>
      <c r="AX205" s="974"/>
      <c r="AY205" s="974"/>
      <c r="AZ205" s="974"/>
      <c r="BA205" s="974"/>
      <c r="BB205" s="974"/>
      <c r="BC205" s="974"/>
      <c r="BD205" s="974"/>
      <c r="BE205" s="970"/>
    </row>
    <row r="206" spans="1:57" ht="15.75" customHeight="1">
      <c r="A206" s="974"/>
      <c r="B206" s="974"/>
      <c r="C206" s="2231"/>
      <c r="D206" s="2190"/>
      <c r="E206" s="2190"/>
      <c r="F206" s="2232"/>
      <c r="G206" s="2189"/>
      <c r="H206" s="2190"/>
      <c r="I206" s="2190"/>
      <c r="J206" s="2190"/>
      <c r="K206" s="2190"/>
      <c r="L206" s="2190"/>
      <c r="M206" s="2190"/>
      <c r="N206" s="2190"/>
      <c r="O206" s="2232"/>
      <c r="P206" s="2236"/>
      <c r="Q206" s="2237"/>
      <c r="R206" s="2237"/>
      <c r="S206" s="2237"/>
      <c r="T206" s="2238"/>
      <c r="U206" s="2183"/>
      <c r="V206" s="2184"/>
      <c r="W206" s="2184"/>
      <c r="X206" s="2185"/>
      <c r="Y206" s="2183"/>
      <c r="Z206" s="2184"/>
      <c r="AA206" s="2184"/>
      <c r="AB206" s="2185"/>
      <c r="AC206" s="2183"/>
      <c r="AD206" s="2184"/>
      <c r="AE206" s="2184"/>
      <c r="AF206" s="2185"/>
      <c r="AG206" s="2189"/>
      <c r="AH206" s="2190"/>
      <c r="AI206" s="2190"/>
      <c r="AJ206" s="2190"/>
      <c r="AK206" s="2191"/>
      <c r="AL206" s="974"/>
      <c r="AM206" s="974"/>
      <c r="AN206" s="974"/>
      <c r="AO206" s="974"/>
      <c r="AP206" s="974"/>
      <c r="AQ206" s="974"/>
      <c r="AR206" s="974"/>
      <c r="AS206" s="974"/>
      <c r="AT206" s="974"/>
      <c r="AU206" s="974"/>
      <c r="AV206" s="974"/>
      <c r="AW206" s="974"/>
      <c r="AX206" s="974"/>
      <c r="AY206" s="974"/>
      <c r="AZ206" s="974"/>
      <c r="BA206" s="974"/>
      <c r="BB206" s="974"/>
      <c r="BC206" s="974"/>
      <c r="BD206" s="974"/>
      <c r="BE206" s="970"/>
    </row>
    <row r="207" spans="1:57" ht="15.75" customHeight="1">
      <c r="A207" s="974"/>
      <c r="B207" s="974"/>
      <c r="C207" s="2192">
        <v>1</v>
      </c>
      <c r="D207" s="2193"/>
      <c r="E207" s="2193"/>
      <c r="F207" s="2193"/>
      <c r="G207" s="2194" t="s">
        <v>663</v>
      </c>
      <c r="H207" s="2194"/>
      <c r="I207" s="2194"/>
      <c r="J207" s="2194"/>
      <c r="K207" s="2194"/>
      <c r="L207" s="2194"/>
      <c r="M207" s="2194"/>
      <c r="N207" s="2194"/>
      <c r="O207" s="2194"/>
      <c r="P207" s="2195"/>
      <c r="Q207" s="2196"/>
      <c r="R207" s="2196"/>
      <c r="S207" s="2196"/>
      <c r="T207" s="2196"/>
      <c r="U207" s="2197" t="s">
        <v>663</v>
      </c>
      <c r="V207" s="2197"/>
      <c r="W207" s="2197"/>
      <c r="X207" s="2197"/>
      <c r="Y207" s="2197" t="s">
        <v>663</v>
      </c>
      <c r="Z207" s="2197"/>
      <c r="AA207" s="2197"/>
      <c r="AB207" s="2197"/>
      <c r="AC207" s="2198" t="s">
        <v>663</v>
      </c>
      <c r="AD207" s="2198"/>
      <c r="AE207" s="2198"/>
      <c r="AF207" s="2198"/>
      <c r="AG207" s="2177"/>
      <c r="AH207" s="2178"/>
      <c r="AI207" s="2178"/>
      <c r="AJ207" s="2178"/>
      <c r="AK207" s="2179"/>
      <c r="AL207" s="974"/>
      <c r="AM207" s="974"/>
      <c r="AN207" s="974"/>
      <c r="AO207" s="974"/>
      <c r="AP207" s="974"/>
      <c r="AQ207" s="974"/>
      <c r="AR207" s="974"/>
      <c r="AS207" s="974"/>
      <c r="AT207" s="974"/>
      <c r="AU207" s="974"/>
      <c r="AV207" s="974"/>
      <c r="AW207" s="974"/>
      <c r="AX207" s="974"/>
      <c r="AY207" s="974"/>
      <c r="AZ207" s="974"/>
      <c r="BA207" s="974"/>
      <c r="BB207" s="974"/>
      <c r="BC207" s="974"/>
      <c r="BD207" s="974"/>
      <c r="BE207" s="970"/>
    </row>
    <row r="208" spans="1:57" ht="15.75" customHeight="1">
      <c r="A208" s="974"/>
      <c r="B208" s="974"/>
      <c r="C208" s="2192">
        <v>2</v>
      </c>
      <c r="D208" s="2193"/>
      <c r="E208" s="2193"/>
      <c r="F208" s="2193"/>
      <c r="G208" s="2194" t="s">
        <v>663</v>
      </c>
      <c r="H208" s="2194"/>
      <c r="I208" s="2194"/>
      <c r="J208" s="2194"/>
      <c r="K208" s="2194"/>
      <c r="L208" s="2194"/>
      <c r="M208" s="2194"/>
      <c r="N208" s="2194"/>
      <c r="O208" s="2194"/>
      <c r="P208" s="2195"/>
      <c r="Q208" s="2195"/>
      <c r="R208" s="2195"/>
      <c r="S208" s="2195"/>
      <c r="T208" s="2195"/>
      <c r="U208" s="2197" t="s">
        <v>663</v>
      </c>
      <c r="V208" s="2197"/>
      <c r="W208" s="2197"/>
      <c r="X208" s="2197"/>
      <c r="Y208" s="2197" t="s">
        <v>663</v>
      </c>
      <c r="Z208" s="2197"/>
      <c r="AA208" s="2197"/>
      <c r="AB208" s="2197"/>
      <c r="AC208" s="2198" t="s">
        <v>663</v>
      </c>
      <c r="AD208" s="2198"/>
      <c r="AE208" s="2198"/>
      <c r="AF208" s="2198"/>
      <c r="AG208" s="2177"/>
      <c r="AH208" s="2178"/>
      <c r="AI208" s="2178"/>
      <c r="AJ208" s="2178"/>
      <c r="AK208" s="2179"/>
      <c r="AL208" s="974"/>
      <c r="AM208" s="974"/>
      <c r="AN208" s="974"/>
      <c r="AO208" s="974"/>
      <c r="AP208" s="974"/>
      <c r="AQ208" s="974"/>
      <c r="AR208" s="974"/>
      <c r="AS208" s="974"/>
      <c r="AT208" s="974"/>
      <c r="AU208" s="974"/>
      <c r="AV208" s="974"/>
      <c r="AW208" s="974"/>
      <c r="AX208" s="974"/>
      <c r="AY208" s="974"/>
      <c r="AZ208" s="974"/>
      <c r="BA208" s="974"/>
      <c r="BB208" s="974"/>
      <c r="BC208" s="974"/>
      <c r="BD208" s="974"/>
      <c r="BE208" s="970"/>
    </row>
    <row r="209" spans="1:57" ht="15.75" customHeight="1">
      <c r="A209" s="974"/>
      <c r="B209" s="974"/>
      <c r="C209" s="2192">
        <v>3</v>
      </c>
      <c r="D209" s="2193"/>
      <c r="E209" s="2193"/>
      <c r="F209" s="2193"/>
      <c r="G209" s="2194" t="s">
        <v>663</v>
      </c>
      <c r="H209" s="2194"/>
      <c r="I209" s="2194"/>
      <c r="J209" s="2194"/>
      <c r="K209" s="2194"/>
      <c r="L209" s="2194"/>
      <c r="M209" s="2194"/>
      <c r="N209" s="2194"/>
      <c r="O209" s="2194"/>
      <c r="P209" s="2195"/>
      <c r="Q209" s="2195"/>
      <c r="R209" s="2195"/>
      <c r="S209" s="2195"/>
      <c r="T209" s="2195"/>
      <c r="U209" s="2197" t="s">
        <v>663</v>
      </c>
      <c r="V209" s="2197"/>
      <c r="W209" s="2197"/>
      <c r="X209" s="2197"/>
      <c r="Y209" s="2197" t="s">
        <v>663</v>
      </c>
      <c r="Z209" s="2197"/>
      <c r="AA209" s="2197"/>
      <c r="AB209" s="2197"/>
      <c r="AC209" s="2198" t="s">
        <v>663</v>
      </c>
      <c r="AD209" s="2198"/>
      <c r="AE209" s="2198"/>
      <c r="AF209" s="2198"/>
      <c r="AG209" s="2177"/>
      <c r="AH209" s="2178"/>
      <c r="AI209" s="2178"/>
      <c r="AJ209" s="2178"/>
      <c r="AK209" s="2179"/>
      <c r="AL209" s="974"/>
      <c r="AM209" s="974"/>
      <c r="AN209" s="974"/>
      <c r="AO209" s="974"/>
      <c r="AP209" s="974"/>
      <c r="AQ209" s="974"/>
      <c r="AR209" s="974"/>
      <c r="AS209" s="974"/>
      <c r="AT209" s="974"/>
      <c r="AU209" s="974"/>
      <c r="AV209" s="974"/>
      <c r="AW209" s="974"/>
      <c r="AX209" s="974"/>
      <c r="AY209" s="974"/>
      <c r="AZ209" s="974"/>
      <c r="BA209" s="974"/>
      <c r="BB209" s="974"/>
      <c r="BC209" s="974"/>
      <c r="BD209" s="974"/>
      <c r="BE209" s="970"/>
    </row>
    <row r="210" spans="1:57" ht="15.75" customHeight="1">
      <c r="A210" s="974"/>
      <c r="B210" s="974"/>
      <c r="C210" s="2192">
        <v>4</v>
      </c>
      <c r="D210" s="2193"/>
      <c r="E210" s="2193"/>
      <c r="F210" s="2193"/>
      <c r="G210" s="2194" t="s">
        <v>663</v>
      </c>
      <c r="H210" s="2194"/>
      <c r="I210" s="2194"/>
      <c r="J210" s="2194"/>
      <c r="K210" s="2194"/>
      <c r="L210" s="2194"/>
      <c r="M210" s="2194"/>
      <c r="N210" s="2194"/>
      <c r="O210" s="2194"/>
      <c r="P210" s="2195"/>
      <c r="Q210" s="2195"/>
      <c r="R210" s="2195"/>
      <c r="S210" s="2195"/>
      <c r="T210" s="2195"/>
      <c r="U210" s="2197" t="s">
        <v>663</v>
      </c>
      <c r="V210" s="2197"/>
      <c r="W210" s="2197"/>
      <c r="X210" s="2197"/>
      <c r="Y210" s="2197" t="s">
        <v>663</v>
      </c>
      <c r="Z210" s="2197"/>
      <c r="AA210" s="2197"/>
      <c r="AB210" s="2197"/>
      <c r="AC210" s="2198" t="s">
        <v>663</v>
      </c>
      <c r="AD210" s="2198"/>
      <c r="AE210" s="2198"/>
      <c r="AF210" s="2198"/>
      <c r="AG210" s="2177"/>
      <c r="AH210" s="2178"/>
      <c r="AI210" s="2178"/>
      <c r="AJ210" s="2178"/>
      <c r="AK210" s="2179"/>
      <c r="AL210" s="974"/>
      <c r="AM210" s="974"/>
      <c r="AN210" s="974"/>
      <c r="AO210" s="974"/>
      <c r="AP210" s="974"/>
      <c r="AQ210" s="974"/>
      <c r="AR210" s="974"/>
      <c r="AS210" s="974"/>
      <c r="AT210" s="974"/>
      <c r="AU210" s="974"/>
      <c r="AV210" s="974"/>
      <c r="AW210" s="974"/>
      <c r="AX210" s="974"/>
      <c r="AY210" s="974"/>
      <c r="AZ210" s="974"/>
      <c r="BA210" s="974"/>
      <c r="BB210" s="974"/>
      <c r="BC210" s="974"/>
      <c r="BD210" s="974"/>
      <c r="BE210" s="970"/>
    </row>
    <row r="211" spans="1:57" ht="15.75" customHeight="1">
      <c r="A211" s="974"/>
      <c r="B211" s="974"/>
      <c r="C211" s="2192">
        <v>5</v>
      </c>
      <c r="D211" s="2193"/>
      <c r="E211" s="2193"/>
      <c r="F211" s="2193"/>
      <c r="G211" s="2194"/>
      <c r="H211" s="2194"/>
      <c r="I211" s="2194"/>
      <c r="J211" s="2194"/>
      <c r="K211" s="2194"/>
      <c r="L211" s="2194"/>
      <c r="M211" s="2194"/>
      <c r="N211" s="2194"/>
      <c r="O211" s="2194"/>
      <c r="P211" s="2195"/>
      <c r="Q211" s="2195"/>
      <c r="R211" s="2195"/>
      <c r="S211" s="2195"/>
      <c r="T211" s="2195"/>
      <c r="U211" s="2197" t="s">
        <v>663</v>
      </c>
      <c r="V211" s="2197"/>
      <c r="W211" s="2197"/>
      <c r="X211" s="2197"/>
      <c r="Y211" s="2197" t="s">
        <v>663</v>
      </c>
      <c r="Z211" s="2197"/>
      <c r="AA211" s="2197"/>
      <c r="AB211" s="2197"/>
      <c r="AC211" s="2198" t="s">
        <v>663</v>
      </c>
      <c r="AD211" s="2198"/>
      <c r="AE211" s="2198"/>
      <c r="AF211" s="2198"/>
      <c r="AG211" s="2177"/>
      <c r="AH211" s="2178"/>
      <c r="AI211" s="2178"/>
      <c r="AJ211" s="2178"/>
      <c r="AK211" s="2179"/>
      <c r="AL211" s="974"/>
      <c r="AM211" s="974"/>
      <c r="AN211" s="974"/>
      <c r="AO211" s="974"/>
      <c r="AP211" s="974"/>
      <c r="AQ211" s="974"/>
      <c r="AR211" s="974"/>
      <c r="AS211" s="974"/>
      <c r="AT211" s="974"/>
      <c r="AU211" s="974"/>
      <c r="AV211" s="974"/>
      <c r="AW211" s="974"/>
      <c r="AX211" s="974"/>
      <c r="AY211" s="974"/>
      <c r="AZ211" s="974"/>
      <c r="BA211" s="974"/>
      <c r="BB211" s="974"/>
      <c r="BC211" s="974"/>
      <c r="BD211" s="974"/>
      <c r="BE211" s="970"/>
    </row>
    <row r="212" spans="1:57" ht="15.75" customHeight="1">
      <c r="A212" s="974"/>
      <c r="B212" s="974"/>
      <c r="C212" s="2192">
        <v>6</v>
      </c>
      <c r="D212" s="2193"/>
      <c r="E212" s="2193"/>
      <c r="F212" s="2193"/>
      <c r="G212" s="2194" t="s">
        <v>663</v>
      </c>
      <c r="H212" s="2194"/>
      <c r="I212" s="2194"/>
      <c r="J212" s="2194"/>
      <c r="K212" s="2194"/>
      <c r="L212" s="2194"/>
      <c r="M212" s="2194"/>
      <c r="N212" s="2194"/>
      <c r="O212" s="2194"/>
      <c r="P212" s="2195"/>
      <c r="Q212" s="2195"/>
      <c r="R212" s="2195"/>
      <c r="S212" s="2195"/>
      <c r="T212" s="2195"/>
      <c r="U212" s="2197"/>
      <c r="V212" s="2197"/>
      <c r="W212" s="2197"/>
      <c r="X212" s="2197"/>
      <c r="Y212" s="2197"/>
      <c r="Z212" s="2197"/>
      <c r="AA212" s="2197"/>
      <c r="AB212" s="2197"/>
      <c r="AC212" s="2198" t="s">
        <v>663</v>
      </c>
      <c r="AD212" s="2198"/>
      <c r="AE212" s="2198"/>
      <c r="AF212" s="2198"/>
      <c r="AG212" s="2177"/>
      <c r="AH212" s="2178"/>
      <c r="AI212" s="2178"/>
      <c r="AJ212" s="2178"/>
      <c r="AK212" s="2179"/>
      <c r="AL212" s="974"/>
      <c r="AM212" s="974"/>
      <c r="AN212" s="974"/>
      <c r="AO212" s="974"/>
      <c r="AP212" s="974"/>
      <c r="AQ212" s="974"/>
      <c r="AR212" s="974"/>
      <c r="AS212" s="974"/>
      <c r="AT212" s="974"/>
      <c r="AU212" s="974"/>
      <c r="AV212" s="974"/>
      <c r="AW212" s="974"/>
      <c r="AX212" s="974"/>
      <c r="AY212" s="974"/>
      <c r="AZ212" s="974"/>
      <c r="BA212" s="974"/>
      <c r="BB212" s="974"/>
      <c r="BC212" s="974"/>
      <c r="BD212" s="974"/>
      <c r="BE212" s="970"/>
    </row>
    <row r="213" spans="1:57" ht="15.75" customHeight="1">
      <c r="A213" s="974"/>
      <c r="B213" s="974"/>
      <c r="C213" s="2192">
        <v>7</v>
      </c>
      <c r="D213" s="2193"/>
      <c r="E213" s="2193"/>
      <c r="F213" s="2193"/>
      <c r="G213" s="2528"/>
      <c r="H213" s="2529"/>
      <c r="I213" s="2529"/>
      <c r="J213" s="2529"/>
      <c r="K213" s="2529"/>
      <c r="L213" s="2529"/>
      <c r="M213" s="2529"/>
      <c r="N213" s="2529"/>
      <c r="O213" s="2530"/>
      <c r="P213" s="2195"/>
      <c r="Q213" s="2195"/>
      <c r="R213" s="2195"/>
      <c r="S213" s="2195"/>
      <c r="T213" s="2195"/>
      <c r="U213" s="2197"/>
      <c r="V213" s="2197"/>
      <c r="W213" s="2197"/>
      <c r="X213" s="2197"/>
      <c r="Y213" s="2197"/>
      <c r="Z213" s="2197"/>
      <c r="AA213" s="2197"/>
      <c r="AB213" s="2197"/>
      <c r="AC213" s="2198" t="s">
        <v>663</v>
      </c>
      <c r="AD213" s="2198"/>
      <c r="AE213" s="2198"/>
      <c r="AF213" s="2198"/>
      <c r="AG213" s="2177"/>
      <c r="AH213" s="2178"/>
      <c r="AI213" s="2178"/>
      <c r="AJ213" s="2178"/>
      <c r="AK213" s="2179"/>
      <c r="AL213" s="974"/>
      <c r="AM213" s="974"/>
      <c r="AN213" s="974"/>
      <c r="AO213" s="974"/>
      <c r="AP213" s="974"/>
      <c r="AQ213" s="974"/>
      <c r="AR213" s="974"/>
      <c r="AS213" s="974"/>
      <c r="AT213" s="974"/>
      <c r="AU213" s="974"/>
      <c r="AV213" s="974"/>
      <c r="AW213" s="974"/>
      <c r="AX213" s="974"/>
      <c r="AY213" s="974"/>
      <c r="AZ213" s="974"/>
      <c r="BA213" s="974"/>
      <c r="BB213" s="974"/>
      <c r="BC213" s="974"/>
      <c r="BD213" s="974"/>
      <c r="BE213" s="970"/>
    </row>
    <row r="214" spans="1:57" ht="15.75" customHeight="1">
      <c r="A214" s="974"/>
      <c r="B214" s="974"/>
      <c r="C214" s="2531" t="s">
        <v>2638</v>
      </c>
      <c r="D214" s="2532"/>
      <c r="E214" s="2532"/>
      <c r="F214" s="2532"/>
      <c r="G214" s="2532"/>
      <c r="H214" s="2532"/>
      <c r="I214" s="2532"/>
      <c r="J214" s="2532"/>
      <c r="K214" s="2532"/>
      <c r="L214" s="2532"/>
      <c r="M214" s="2532"/>
      <c r="N214" s="2532"/>
      <c r="O214" s="2532"/>
      <c r="P214" s="2533"/>
      <c r="Q214" s="2533"/>
      <c r="R214" s="2533"/>
      <c r="S214" s="2533"/>
      <c r="T214" s="2533"/>
      <c r="U214" s="2534">
        <v>0</v>
      </c>
      <c r="V214" s="2534"/>
      <c r="W214" s="2534"/>
      <c r="X214" s="2534"/>
      <c r="Y214" s="2534">
        <v>0</v>
      </c>
      <c r="Z214" s="2534"/>
      <c r="AA214" s="2534"/>
      <c r="AB214" s="2534"/>
      <c r="AC214" s="2535">
        <v>0</v>
      </c>
      <c r="AD214" s="2535"/>
      <c r="AE214" s="2535"/>
      <c r="AF214" s="2535"/>
      <c r="AG214" s="2174"/>
      <c r="AH214" s="2175"/>
      <c r="AI214" s="2175"/>
      <c r="AJ214" s="2175"/>
      <c r="AK214" s="2176"/>
      <c r="AL214" s="974"/>
      <c r="AM214" s="974"/>
      <c r="AN214" s="974"/>
      <c r="AO214" s="974"/>
      <c r="AP214" s="974"/>
      <c r="AQ214" s="974"/>
      <c r="AR214" s="974"/>
      <c r="AS214" s="974"/>
      <c r="AT214" s="974"/>
      <c r="AU214" s="974"/>
      <c r="AV214" s="974"/>
      <c r="AW214" s="974"/>
      <c r="AX214" s="974"/>
      <c r="AY214" s="974"/>
      <c r="AZ214" s="974"/>
      <c r="BA214" s="974"/>
      <c r="BB214" s="974"/>
      <c r="BC214" s="974"/>
      <c r="BD214" s="974"/>
      <c r="BE214" s="970"/>
    </row>
    <row r="215" spans="1:57" ht="15.75" customHeight="1">
      <c r="A215" s="974"/>
      <c r="B215" s="974"/>
      <c r="C215" s="974" t="s">
        <v>2639</v>
      </c>
      <c r="D215" s="974"/>
      <c r="E215" s="974"/>
      <c r="F215" s="974"/>
      <c r="G215" s="974"/>
      <c r="H215" s="974"/>
      <c r="I215" s="974"/>
      <c r="J215" s="974"/>
      <c r="K215" s="974"/>
      <c r="L215" s="974"/>
      <c r="M215" s="974"/>
      <c r="N215" s="974"/>
      <c r="O215" s="974"/>
      <c r="P215" s="974"/>
      <c r="Q215" s="974"/>
      <c r="R215" s="974"/>
      <c r="S215" s="974"/>
      <c r="T215" s="974"/>
      <c r="U215" s="974"/>
      <c r="V215" s="974"/>
      <c r="W215" s="974"/>
      <c r="X215" s="974"/>
      <c r="Y215" s="974"/>
      <c r="Z215" s="974"/>
      <c r="AA215" s="974"/>
      <c r="AB215" s="974"/>
      <c r="AC215" s="974"/>
      <c r="AD215" s="974"/>
      <c r="AE215" s="974"/>
      <c r="AF215" s="974"/>
      <c r="AG215" s="974"/>
      <c r="AH215" s="974"/>
      <c r="AI215" s="974"/>
      <c r="AJ215" s="974"/>
      <c r="AK215" s="974"/>
      <c r="AL215" s="974"/>
      <c r="AM215" s="974"/>
      <c r="AN215" s="974"/>
      <c r="AO215" s="974"/>
      <c r="AP215" s="974"/>
      <c r="AQ215" s="974"/>
      <c r="AR215" s="974"/>
      <c r="AS215" s="974"/>
      <c r="AT215" s="974"/>
      <c r="AU215" s="974"/>
      <c r="AV215" s="974"/>
      <c r="AW215" s="974"/>
      <c r="AX215" s="974"/>
      <c r="AY215" s="974"/>
      <c r="AZ215" s="974"/>
      <c r="BA215" s="974"/>
      <c r="BB215" s="974"/>
      <c r="BC215" s="974"/>
      <c r="BD215" s="974"/>
      <c r="BE215" s="970"/>
    </row>
    <row r="216" spans="1:57" ht="15.75" customHeight="1">
      <c r="A216" s="974"/>
      <c r="B216" s="974"/>
      <c r="C216" s="974"/>
      <c r="D216" s="974"/>
      <c r="E216" s="974"/>
      <c r="F216" s="974"/>
      <c r="G216" s="974"/>
      <c r="H216" s="974"/>
      <c r="I216" s="974"/>
      <c r="J216" s="974"/>
      <c r="K216" s="974"/>
      <c r="L216" s="974"/>
      <c r="M216" s="974"/>
      <c r="N216" s="974"/>
      <c r="O216" s="974"/>
      <c r="P216" s="974"/>
      <c r="Q216" s="974"/>
      <c r="R216" s="974"/>
      <c r="S216" s="974"/>
      <c r="T216" s="974"/>
      <c r="U216" s="974"/>
      <c r="V216" s="974"/>
      <c r="W216" s="974"/>
      <c r="X216" s="974"/>
      <c r="Y216" s="974"/>
      <c r="Z216" s="974"/>
      <c r="AA216" s="974"/>
      <c r="AB216" s="974"/>
      <c r="AC216" s="974"/>
      <c r="AD216" s="974"/>
      <c r="AE216" s="974"/>
      <c r="AF216" s="974"/>
      <c r="AG216" s="974"/>
      <c r="AH216" s="974"/>
      <c r="AI216" s="974"/>
      <c r="AJ216" s="974"/>
      <c r="AK216" s="974"/>
      <c r="AL216" s="974"/>
      <c r="AM216" s="974"/>
      <c r="AN216" s="974"/>
      <c r="AO216" s="974"/>
      <c r="AP216" s="974"/>
      <c r="AQ216" s="974"/>
      <c r="AR216" s="974"/>
      <c r="AS216" s="974"/>
      <c r="AT216" s="974"/>
      <c r="AU216" s="974"/>
      <c r="AV216" s="974"/>
      <c r="AW216" s="974"/>
      <c r="AX216" s="974"/>
      <c r="AY216" s="974"/>
      <c r="AZ216" s="974"/>
      <c r="BA216" s="974"/>
      <c r="BB216" s="974"/>
      <c r="BC216" s="974"/>
      <c r="BD216" s="974"/>
      <c r="BE216" s="970"/>
    </row>
    <row r="217" spans="1:57" ht="15.75" customHeight="1">
      <c r="A217" s="974"/>
      <c r="B217" s="974"/>
      <c r="C217" s="974"/>
      <c r="D217" s="974"/>
      <c r="E217" s="974"/>
      <c r="F217" s="974"/>
      <c r="G217" s="974"/>
      <c r="H217" s="974"/>
      <c r="I217" s="974"/>
      <c r="J217" s="974"/>
      <c r="K217" s="974"/>
      <c r="L217" s="974"/>
      <c r="M217" s="974"/>
      <c r="N217" s="974"/>
      <c r="O217" s="974"/>
      <c r="P217" s="974"/>
      <c r="Q217" s="974"/>
      <c r="R217" s="974"/>
      <c r="S217" s="974"/>
      <c r="T217" s="974"/>
      <c r="U217" s="974"/>
      <c r="V217" s="974"/>
      <c r="W217" s="974"/>
      <c r="X217" s="974"/>
      <c r="Y217" s="974"/>
      <c r="Z217" s="974"/>
      <c r="AA217" s="974"/>
      <c r="AB217" s="974"/>
      <c r="AC217" s="974"/>
      <c r="AD217" s="974"/>
      <c r="AE217" s="974"/>
      <c r="AF217" s="974"/>
      <c r="AG217" s="974"/>
      <c r="AH217" s="974"/>
      <c r="AI217" s="974"/>
      <c r="AJ217" s="974"/>
      <c r="AK217" s="974"/>
      <c r="AL217" s="974"/>
      <c r="AM217" s="974"/>
      <c r="AN217" s="974"/>
      <c r="AO217" s="974"/>
      <c r="AP217" s="974"/>
      <c r="AQ217" s="974"/>
      <c r="AR217" s="974"/>
      <c r="AS217" s="974"/>
      <c r="AT217" s="974"/>
      <c r="AU217" s="974"/>
      <c r="AV217" s="974"/>
      <c r="AW217" s="974"/>
      <c r="AX217" s="974"/>
      <c r="AY217" s="974"/>
      <c r="AZ217" s="974"/>
      <c r="BA217" s="974"/>
      <c r="BB217" s="974"/>
      <c r="BC217" s="974"/>
      <c r="BD217" s="974"/>
      <c r="BE217" s="970"/>
    </row>
    <row r="218" spans="1:57" ht="15.75" customHeight="1" thickBot="1">
      <c r="A218" s="974"/>
      <c r="B218" s="974"/>
      <c r="C218" s="974"/>
      <c r="D218" s="974"/>
      <c r="E218" s="974"/>
      <c r="F218" s="974"/>
      <c r="G218" s="974"/>
      <c r="H218" s="974"/>
      <c r="I218" s="974"/>
      <c r="J218" s="974"/>
      <c r="K218" s="974"/>
      <c r="L218" s="974"/>
      <c r="M218" s="974"/>
      <c r="N218" s="974"/>
      <c r="O218" s="974"/>
      <c r="P218" s="974"/>
      <c r="Q218" s="974"/>
      <c r="R218" s="974"/>
      <c r="S218" s="974"/>
      <c r="T218" s="974"/>
      <c r="U218" s="974"/>
      <c r="V218" s="974"/>
      <c r="W218" s="974"/>
      <c r="X218" s="974"/>
      <c r="Y218" s="974"/>
      <c r="Z218" s="974"/>
      <c r="AA218" s="974"/>
      <c r="AB218" s="974"/>
      <c r="AC218" s="974"/>
      <c r="AD218" s="974"/>
      <c r="AE218" s="974"/>
      <c r="AF218" s="974"/>
      <c r="AG218" s="974"/>
      <c r="AH218" s="974"/>
      <c r="AI218" s="974"/>
      <c r="AJ218" s="974"/>
      <c r="AK218" s="974"/>
      <c r="AL218" s="974"/>
      <c r="AM218" s="974"/>
      <c r="AN218" s="974"/>
      <c r="AO218" s="974"/>
      <c r="AP218" s="974"/>
      <c r="AQ218" s="974"/>
      <c r="AR218" s="974"/>
      <c r="AS218" s="974"/>
      <c r="AT218" s="974"/>
      <c r="AU218" s="974"/>
      <c r="AV218" s="974"/>
      <c r="AW218" s="974"/>
      <c r="AX218" s="974"/>
      <c r="AY218" s="974"/>
      <c r="AZ218" s="974"/>
      <c r="BA218" s="974"/>
      <c r="BB218" s="974"/>
      <c r="BC218" s="974"/>
      <c r="BD218" s="974"/>
      <c r="BE218" s="970"/>
    </row>
    <row r="219" spans="1:57" ht="15.75" customHeight="1">
      <c r="A219" s="974"/>
      <c r="B219" s="2202" t="s">
        <v>2640</v>
      </c>
      <c r="C219" s="2203"/>
      <c r="D219" s="2203"/>
      <c r="E219" s="2203"/>
      <c r="F219" s="2203"/>
      <c r="G219" s="2203"/>
      <c r="H219" s="2203"/>
      <c r="I219" s="2203"/>
      <c r="J219" s="2203"/>
      <c r="K219" s="2203"/>
      <c r="L219" s="2203"/>
      <c r="M219" s="2203"/>
      <c r="N219" s="2203"/>
      <c r="O219" s="2203"/>
      <c r="P219" s="2203"/>
      <c r="Q219" s="2203"/>
      <c r="R219" s="2203"/>
      <c r="S219" s="2203"/>
      <c r="T219" s="2203"/>
      <c r="U219" s="2203"/>
      <c r="V219" s="2203"/>
      <c r="W219" s="2203"/>
      <c r="X219" s="2203"/>
      <c r="Y219" s="2203"/>
      <c r="Z219" s="2203"/>
      <c r="AA219" s="2203"/>
      <c r="AB219" s="2203"/>
      <c r="AC219" s="2203"/>
      <c r="AD219" s="2203"/>
      <c r="AE219" s="2203"/>
      <c r="AF219" s="2203"/>
      <c r="AG219" s="2203"/>
      <c r="AH219" s="2203"/>
      <c r="AI219" s="2203"/>
      <c r="AJ219" s="2203"/>
      <c r="AK219" s="2203"/>
      <c r="AL219" s="2203"/>
      <c r="AM219" s="2203"/>
      <c r="AN219" s="2203"/>
      <c r="AO219" s="2203"/>
      <c r="AP219" s="2203"/>
      <c r="AQ219" s="2203"/>
      <c r="AR219" s="2203"/>
      <c r="AS219" s="2203"/>
      <c r="AT219" s="2203"/>
      <c r="AU219" s="2203"/>
      <c r="AV219" s="2203"/>
      <c r="AW219" s="2203"/>
      <c r="AX219" s="2203"/>
      <c r="AY219" s="2203"/>
      <c r="AZ219" s="2203"/>
      <c r="BA219" s="2203"/>
      <c r="BB219" s="2203"/>
      <c r="BC219" s="2203"/>
      <c r="BD219" s="2204"/>
      <c r="BE219" s="970"/>
    </row>
    <row r="220" spans="1:57" ht="15.75" customHeight="1">
      <c r="A220" s="974"/>
      <c r="B220" s="2205"/>
      <c r="C220" s="2206"/>
      <c r="D220" s="2206"/>
      <c r="E220" s="2206"/>
      <c r="F220" s="2206"/>
      <c r="G220" s="2206"/>
      <c r="H220" s="2206"/>
      <c r="I220" s="2206"/>
      <c r="J220" s="2206"/>
      <c r="K220" s="2206"/>
      <c r="L220" s="2206"/>
      <c r="M220" s="2206"/>
      <c r="N220" s="2206"/>
      <c r="O220" s="2206"/>
      <c r="P220" s="2206"/>
      <c r="Q220" s="2206"/>
      <c r="R220" s="2206"/>
      <c r="S220" s="2206"/>
      <c r="T220" s="2206"/>
      <c r="U220" s="2206"/>
      <c r="V220" s="2206"/>
      <c r="W220" s="2206"/>
      <c r="X220" s="2206"/>
      <c r="Y220" s="2206"/>
      <c r="Z220" s="2206"/>
      <c r="AA220" s="2206"/>
      <c r="AB220" s="2206"/>
      <c r="AC220" s="2206"/>
      <c r="AD220" s="2206"/>
      <c r="AE220" s="2206"/>
      <c r="AF220" s="2206"/>
      <c r="AG220" s="2206"/>
      <c r="AH220" s="2206"/>
      <c r="AI220" s="2206"/>
      <c r="AJ220" s="2206"/>
      <c r="AK220" s="2206"/>
      <c r="AL220" s="2206"/>
      <c r="AM220" s="2206"/>
      <c r="AN220" s="2206"/>
      <c r="AO220" s="2206"/>
      <c r="AP220" s="2206"/>
      <c r="AQ220" s="2206"/>
      <c r="AR220" s="2206"/>
      <c r="AS220" s="2206"/>
      <c r="AT220" s="2206"/>
      <c r="AU220" s="2206"/>
      <c r="AV220" s="2206"/>
      <c r="AW220" s="2206"/>
      <c r="AX220" s="2206"/>
      <c r="AY220" s="2206"/>
      <c r="AZ220" s="2206"/>
      <c r="BA220" s="2206"/>
      <c r="BB220" s="2206"/>
      <c r="BC220" s="2206"/>
      <c r="BD220" s="2207"/>
      <c r="BE220" s="970"/>
    </row>
    <row r="221" spans="1:57" ht="15.75" customHeight="1">
      <c r="A221" s="974"/>
      <c r="B221" s="2208" t="s">
        <v>2641</v>
      </c>
      <c r="C221" s="2209"/>
      <c r="D221" s="2209"/>
      <c r="E221" s="2209"/>
      <c r="F221" s="2209"/>
      <c r="G221" s="2209"/>
      <c r="H221" s="2209"/>
      <c r="I221" s="2209"/>
      <c r="J221" s="2209"/>
      <c r="K221" s="2209"/>
      <c r="L221" s="2209"/>
      <c r="M221" s="2209"/>
      <c r="N221" s="2209"/>
      <c r="O221" s="2209"/>
      <c r="P221" s="2209"/>
      <c r="Q221" s="2209"/>
      <c r="R221" s="2209"/>
      <c r="S221" s="2209"/>
      <c r="T221" s="2209"/>
      <c r="U221" s="2209"/>
      <c r="V221" s="2209"/>
      <c r="W221" s="2209"/>
      <c r="X221" s="2209"/>
      <c r="Y221" s="2209"/>
      <c r="Z221" s="2209"/>
      <c r="AA221" s="2209"/>
      <c r="AB221" s="2209"/>
      <c r="AC221" s="2209"/>
      <c r="AD221" s="2209"/>
      <c r="AE221" s="2209"/>
      <c r="AF221" s="2209"/>
      <c r="AG221" s="2209"/>
      <c r="AH221" s="2209"/>
      <c r="AI221" s="2209"/>
      <c r="AJ221" s="2209"/>
      <c r="AK221" s="2209"/>
      <c r="AL221" s="2209"/>
      <c r="AM221" s="2209"/>
      <c r="AN221" s="2209"/>
      <c r="AO221" s="2209"/>
      <c r="AP221" s="2209"/>
      <c r="AQ221" s="2209"/>
      <c r="AR221" s="2209"/>
      <c r="AS221" s="2209"/>
      <c r="AT221" s="2209"/>
      <c r="AU221" s="2209"/>
      <c r="AV221" s="2209"/>
      <c r="AW221" s="2209"/>
      <c r="AX221" s="2209"/>
      <c r="AY221" s="2209"/>
      <c r="AZ221" s="2209"/>
      <c r="BA221" s="2209"/>
      <c r="BB221" s="2209"/>
      <c r="BC221" s="2209"/>
      <c r="BD221" s="2210"/>
      <c r="BE221" s="970"/>
    </row>
    <row r="222" spans="1:57" ht="15.75" customHeight="1">
      <c r="A222" s="974"/>
      <c r="B222" s="2208" t="s">
        <v>2642</v>
      </c>
      <c r="C222" s="2209"/>
      <c r="D222" s="2209"/>
      <c r="E222" s="2209"/>
      <c r="F222" s="2209"/>
      <c r="G222" s="2209"/>
      <c r="H222" s="2209"/>
      <c r="I222" s="2209"/>
      <c r="J222" s="2209"/>
      <c r="K222" s="2209"/>
      <c r="L222" s="2209"/>
      <c r="M222" s="2209"/>
      <c r="N222" s="2209"/>
      <c r="O222" s="2209"/>
      <c r="P222" s="2209"/>
      <c r="Q222" s="2209"/>
      <c r="R222" s="2209"/>
      <c r="S222" s="2209"/>
      <c r="T222" s="2209"/>
      <c r="U222" s="2209"/>
      <c r="V222" s="2209"/>
      <c r="W222" s="2209"/>
      <c r="X222" s="2209"/>
      <c r="Y222" s="2209"/>
      <c r="Z222" s="2209"/>
      <c r="AA222" s="2209"/>
      <c r="AB222" s="2209"/>
      <c r="AC222" s="2209"/>
      <c r="AD222" s="2209"/>
      <c r="AE222" s="2209"/>
      <c r="AF222" s="2209"/>
      <c r="AG222" s="2209"/>
      <c r="AH222" s="2209"/>
      <c r="AI222" s="2209"/>
      <c r="AJ222" s="2209"/>
      <c r="AK222" s="2209"/>
      <c r="AL222" s="2209"/>
      <c r="AM222" s="2209"/>
      <c r="AN222" s="2209"/>
      <c r="AO222" s="2209"/>
      <c r="AP222" s="2209"/>
      <c r="AQ222" s="2209"/>
      <c r="AR222" s="2209"/>
      <c r="AS222" s="2209"/>
      <c r="AT222" s="2209"/>
      <c r="AU222" s="2209"/>
      <c r="AV222" s="2209"/>
      <c r="AW222" s="2209"/>
      <c r="AX222" s="2209"/>
      <c r="AY222" s="2209"/>
      <c r="AZ222" s="2209"/>
      <c r="BA222" s="2209"/>
      <c r="BB222" s="2209"/>
      <c r="BC222" s="2209"/>
      <c r="BD222" s="2210"/>
      <c r="BE222" s="970"/>
    </row>
    <row r="223" spans="1:57" ht="15.75" customHeight="1">
      <c r="A223" s="974"/>
      <c r="B223" s="980"/>
      <c r="C223" s="974"/>
      <c r="D223" s="974"/>
      <c r="E223" s="974"/>
      <c r="F223" s="974"/>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c r="AL223" s="974"/>
      <c r="AM223" s="974"/>
      <c r="AN223" s="974"/>
      <c r="AO223" s="974"/>
      <c r="AP223" s="974"/>
      <c r="AQ223" s="974"/>
      <c r="AR223" s="974"/>
      <c r="AS223" s="974"/>
      <c r="AT223" s="974"/>
      <c r="AU223" s="974"/>
      <c r="AV223" s="974"/>
      <c r="AW223" s="974"/>
      <c r="AX223" s="974"/>
      <c r="AY223" s="974"/>
      <c r="AZ223" s="974"/>
      <c r="BA223" s="974"/>
      <c r="BB223" s="974"/>
      <c r="BC223" s="974"/>
      <c r="BD223" s="970"/>
      <c r="BE223" s="970"/>
    </row>
    <row r="224" spans="1:57" ht="15.75" customHeight="1">
      <c r="A224" s="974"/>
      <c r="B224" s="2211" t="s">
        <v>2643</v>
      </c>
      <c r="C224" s="2212"/>
      <c r="D224" s="2212"/>
      <c r="E224" s="2212"/>
      <c r="F224" s="2212"/>
      <c r="G224" s="2212"/>
      <c r="H224" s="2212"/>
      <c r="I224" s="2212"/>
      <c r="J224" s="2212"/>
      <c r="K224" s="2212"/>
      <c r="L224" s="2212"/>
      <c r="M224" s="2212"/>
      <c r="N224" s="2212"/>
      <c r="O224" s="2212"/>
      <c r="P224" s="2212"/>
      <c r="Q224" s="2212"/>
      <c r="R224" s="2212"/>
      <c r="S224" s="2212"/>
      <c r="T224" s="2212"/>
      <c r="U224" s="2212"/>
      <c r="V224" s="2212"/>
      <c r="W224" s="2212"/>
      <c r="X224" s="2212"/>
      <c r="Y224" s="2212"/>
      <c r="Z224" s="2212"/>
      <c r="AA224" s="2212"/>
      <c r="AB224" s="2212"/>
      <c r="AC224" s="2212"/>
      <c r="AD224" s="2212"/>
      <c r="AE224" s="2212"/>
      <c r="AF224" s="2212"/>
      <c r="AG224" s="2212"/>
      <c r="AH224" s="2212"/>
      <c r="AI224" s="2212"/>
      <c r="AJ224" s="2212"/>
      <c r="AK224" s="2212"/>
      <c r="AL224" s="2212"/>
      <c r="AM224" s="2212"/>
      <c r="AN224" s="2212"/>
      <c r="AO224" s="2212"/>
      <c r="AP224" s="2212"/>
      <c r="AQ224" s="2212"/>
      <c r="AR224" s="2212"/>
      <c r="AS224" s="2212"/>
      <c r="AT224" s="2212"/>
      <c r="AU224" s="2212"/>
      <c r="AV224" s="2212"/>
      <c r="AW224" s="2212"/>
      <c r="AX224" s="2212"/>
      <c r="AY224" s="2212"/>
      <c r="AZ224" s="2212"/>
      <c r="BA224" s="2212"/>
      <c r="BB224" s="2212"/>
      <c r="BC224" s="2212"/>
      <c r="BD224" s="2213"/>
      <c r="BE224" s="970"/>
    </row>
    <row r="225" spans="1:57" ht="15.75" customHeight="1">
      <c r="A225" s="974"/>
      <c r="B225" s="983"/>
      <c r="C225" s="974"/>
      <c r="D225" s="974"/>
      <c r="E225" s="974"/>
      <c r="F225" s="974"/>
      <c r="G225" s="974"/>
      <c r="H225" s="974"/>
      <c r="I225" s="974"/>
      <c r="J225" s="974"/>
      <c r="K225" s="974"/>
      <c r="L225" s="974"/>
      <c r="M225" s="974"/>
      <c r="N225" s="974"/>
      <c r="O225" s="974"/>
      <c r="P225" s="974"/>
      <c r="Q225" s="974"/>
      <c r="R225" s="974"/>
      <c r="S225" s="974"/>
      <c r="T225" s="974"/>
      <c r="U225" s="974"/>
      <c r="V225" s="974"/>
      <c r="W225" s="974"/>
      <c r="X225" s="974"/>
      <c r="Y225" s="974"/>
      <c r="Z225" s="974"/>
      <c r="AA225" s="974"/>
      <c r="AB225" s="974"/>
      <c r="AC225" s="974"/>
      <c r="AD225" s="974"/>
      <c r="AE225" s="974"/>
      <c r="AF225" s="974"/>
      <c r="AG225" s="974"/>
      <c r="AH225" s="974"/>
      <c r="AI225" s="974"/>
      <c r="AJ225" s="974"/>
      <c r="AK225" s="974"/>
      <c r="AL225" s="974"/>
      <c r="AM225" s="974"/>
      <c r="AN225" s="974"/>
      <c r="AO225" s="974"/>
      <c r="AP225" s="974"/>
      <c r="AQ225" s="974"/>
      <c r="AR225" s="974"/>
      <c r="AS225" s="974"/>
      <c r="AT225" s="974"/>
      <c r="AU225" s="974"/>
      <c r="AV225" s="974"/>
      <c r="AW225" s="974"/>
      <c r="AX225" s="974"/>
      <c r="AY225" s="974"/>
      <c r="AZ225" s="974"/>
      <c r="BA225" s="974"/>
      <c r="BB225" s="974"/>
      <c r="BC225" s="974"/>
      <c r="BD225" s="970"/>
      <c r="BE225" s="970"/>
    </row>
    <row r="226" spans="1:57" ht="15.75" customHeight="1">
      <c r="A226" s="974"/>
      <c r="B226" s="981"/>
      <c r="C226" s="974"/>
      <c r="D226" s="974"/>
      <c r="E226" s="974"/>
      <c r="F226" s="974"/>
      <c r="G226" s="974"/>
      <c r="H226" s="982" t="s">
        <v>2644</v>
      </c>
      <c r="I226" s="974"/>
      <c r="J226" s="974"/>
      <c r="K226" s="974"/>
      <c r="L226" s="974"/>
      <c r="M226" s="974"/>
      <c r="N226" s="974"/>
      <c r="O226" s="974"/>
      <c r="P226" s="974"/>
      <c r="Q226" s="974"/>
      <c r="R226" s="974"/>
      <c r="S226" s="974"/>
      <c r="T226" s="974"/>
      <c r="U226" s="974"/>
      <c r="V226" s="974"/>
      <c r="W226" s="974"/>
      <c r="X226" s="974"/>
      <c r="Y226" s="974"/>
      <c r="Z226" s="974"/>
      <c r="AA226" s="974"/>
      <c r="AB226" s="974"/>
      <c r="AC226" s="974"/>
      <c r="AD226" s="974"/>
      <c r="AE226" s="974"/>
      <c r="AF226" s="974"/>
      <c r="AG226" s="974"/>
      <c r="AH226" s="974"/>
      <c r="AI226" s="974"/>
      <c r="AJ226" s="974"/>
      <c r="AK226" s="974"/>
      <c r="AL226" s="974"/>
      <c r="AM226" s="974"/>
      <c r="AN226" s="974"/>
      <c r="AO226" s="974"/>
      <c r="AP226" s="974"/>
      <c r="AQ226" s="974"/>
      <c r="AR226" s="974"/>
      <c r="AS226" s="974"/>
      <c r="AT226" s="974"/>
      <c r="AU226" s="974"/>
      <c r="AV226" s="974"/>
      <c r="AW226" s="974"/>
      <c r="AX226" s="974"/>
      <c r="AY226" s="974"/>
      <c r="AZ226" s="974"/>
      <c r="BA226" s="974"/>
      <c r="BB226" s="974"/>
      <c r="BC226" s="974"/>
      <c r="BD226" s="970"/>
      <c r="BE226" s="970"/>
    </row>
    <row r="227" spans="1:57" ht="15.75" customHeight="1">
      <c r="A227" s="974"/>
      <c r="B227" s="981"/>
      <c r="C227" s="974"/>
      <c r="D227" s="974"/>
      <c r="E227" s="974"/>
      <c r="F227" s="974"/>
      <c r="G227" s="974"/>
      <c r="H227" s="974"/>
      <c r="I227" s="974"/>
      <c r="J227" s="974"/>
      <c r="K227" s="974"/>
      <c r="L227" s="974"/>
      <c r="M227" s="974"/>
      <c r="N227" s="974"/>
      <c r="O227" s="974"/>
      <c r="P227" s="974"/>
      <c r="Q227" s="974"/>
      <c r="R227" s="974"/>
      <c r="S227" s="974"/>
      <c r="T227" s="974"/>
      <c r="U227" s="974"/>
      <c r="V227" s="974"/>
      <c r="W227" s="974"/>
      <c r="X227" s="974"/>
      <c r="Y227" s="974"/>
      <c r="Z227" s="974"/>
      <c r="AA227" s="974"/>
      <c r="AB227" s="974"/>
      <c r="AC227" s="974"/>
      <c r="AD227" s="974"/>
      <c r="AE227" s="974"/>
      <c r="AF227" s="974"/>
      <c r="AG227" s="974"/>
      <c r="AH227" s="974"/>
      <c r="AI227" s="974"/>
      <c r="AJ227" s="974"/>
      <c r="AK227" s="974"/>
      <c r="AL227" s="974"/>
      <c r="AM227" s="974"/>
      <c r="AN227" s="974"/>
      <c r="AO227" s="974"/>
      <c r="AP227" s="974"/>
      <c r="AQ227" s="974"/>
      <c r="AR227" s="974"/>
      <c r="AS227" s="974"/>
      <c r="AT227" s="974"/>
      <c r="AU227" s="974"/>
      <c r="AV227" s="974"/>
      <c r="AW227" s="974"/>
      <c r="AX227" s="974"/>
      <c r="AY227" s="974"/>
      <c r="AZ227" s="974"/>
      <c r="BA227" s="974"/>
      <c r="BB227" s="974"/>
      <c r="BC227" s="974"/>
      <c r="BD227" s="970"/>
      <c r="BE227" s="970"/>
    </row>
    <row r="228" spans="1:57" ht="15.75" customHeight="1">
      <c r="A228" s="974"/>
      <c r="B228" s="981"/>
      <c r="C228" s="974"/>
      <c r="D228" s="974"/>
      <c r="E228" s="974"/>
      <c r="F228" s="974"/>
      <c r="G228" s="974"/>
      <c r="H228" s="2225" t="s">
        <v>2645</v>
      </c>
      <c r="I228" s="2225"/>
      <c r="J228" s="2225"/>
      <c r="K228" s="2225"/>
      <c r="L228" s="2225"/>
      <c r="M228" s="2225"/>
      <c r="N228" s="2225"/>
      <c r="O228" s="2225"/>
      <c r="P228" s="2225"/>
      <c r="Q228" s="2225"/>
      <c r="R228" s="2225"/>
      <c r="S228" s="2225"/>
      <c r="T228" s="2225"/>
      <c r="U228" s="2225"/>
      <c r="V228" s="2225"/>
      <c r="W228" s="2225"/>
      <c r="X228" s="2225"/>
      <c r="Y228" s="2225"/>
      <c r="Z228" s="2225"/>
      <c r="AA228" s="2225"/>
      <c r="AB228" s="2225"/>
      <c r="AC228" s="2225"/>
      <c r="AD228" s="2225"/>
      <c r="AE228" s="2225"/>
      <c r="AF228" s="2225"/>
      <c r="AG228" s="2225"/>
      <c r="AH228" s="2225"/>
      <c r="AI228" s="2225"/>
      <c r="AJ228" s="2225"/>
      <c r="AK228" s="2225"/>
      <c r="AL228" s="2225"/>
      <c r="AM228" s="2225"/>
      <c r="AN228" s="2225"/>
      <c r="AO228" s="2225"/>
      <c r="AP228" s="2225"/>
      <c r="AQ228" s="2225"/>
      <c r="AR228" s="2225"/>
      <c r="AS228" s="2225"/>
      <c r="AT228" s="2225"/>
      <c r="AU228" s="2225"/>
      <c r="AV228" s="2225"/>
      <c r="AW228" s="2225"/>
      <c r="AX228" s="2225"/>
      <c r="AY228" s="2225"/>
      <c r="AZ228" s="974"/>
      <c r="BA228" s="974"/>
      <c r="BB228" s="974"/>
      <c r="BC228" s="974"/>
      <c r="BD228" s="970"/>
      <c r="BE228" s="970"/>
    </row>
    <row r="229" spans="1:57" ht="15.75" customHeight="1">
      <c r="A229" s="974"/>
      <c r="B229" s="981"/>
      <c r="C229" s="974"/>
      <c r="D229" s="974"/>
      <c r="E229" s="974"/>
      <c r="F229" s="974"/>
      <c r="G229" s="974"/>
      <c r="H229" s="974"/>
      <c r="I229" s="974"/>
      <c r="J229" s="974"/>
      <c r="K229" s="974"/>
      <c r="L229" s="974"/>
      <c r="M229" s="974"/>
      <c r="N229" s="974"/>
      <c r="O229" s="974"/>
      <c r="P229" s="974"/>
      <c r="Q229" s="974"/>
      <c r="R229" s="974"/>
      <c r="S229" s="974"/>
      <c r="T229" s="974"/>
      <c r="U229" s="974"/>
      <c r="V229" s="974"/>
      <c r="W229" s="974"/>
      <c r="X229" s="974"/>
      <c r="Y229" s="974"/>
      <c r="Z229" s="974"/>
      <c r="AA229" s="974"/>
      <c r="AB229" s="974"/>
      <c r="AC229" s="974"/>
      <c r="AD229" s="974"/>
      <c r="AE229" s="974"/>
      <c r="AF229" s="974"/>
      <c r="AG229" s="974"/>
      <c r="AH229" s="974"/>
      <c r="AI229" s="974"/>
      <c r="AJ229" s="974"/>
      <c r="AK229" s="974"/>
      <c r="AL229" s="974"/>
      <c r="AM229" s="974"/>
      <c r="AN229" s="974"/>
      <c r="AO229" s="974"/>
      <c r="AP229" s="974"/>
      <c r="AQ229" s="974"/>
      <c r="AR229" s="974"/>
      <c r="AS229" s="974"/>
      <c r="AT229" s="974"/>
      <c r="AU229" s="974"/>
      <c r="AV229" s="974"/>
      <c r="AW229" s="974"/>
      <c r="AX229" s="974"/>
      <c r="AY229" s="974"/>
      <c r="AZ229" s="974"/>
      <c r="BA229" s="974"/>
      <c r="BB229" s="974"/>
      <c r="BC229" s="974"/>
      <c r="BD229" s="970"/>
      <c r="BE229" s="970"/>
    </row>
    <row r="230" spans="1:57" ht="15.75" customHeight="1">
      <c r="A230" s="974"/>
      <c r="B230" s="981"/>
      <c r="C230" s="974"/>
      <c r="D230" s="974"/>
      <c r="E230" s="974"/>
      <c r="F230" s="974"/>
      <c r="G230" s="974"/>
      <c r="H230" s="2224" t="s">
        <v>2646</v>
      </c>
      <c r="I230" s="2224"/>
      <c r="J230" s="2224"/>
      <c r="K230" s="2224"/>
      <c r="L230" s="2224"/>
      <c r="M230" s="2224"/>
      <c r="N230" s="2224"/>
      <c r="O230" s="2224"/>
      <c r="P230" s="2224"/>
      <c r="Q230" s="2224"/>
      <c r="R230" s="2224"/>
      <c r="S230" s="2224"/>
      <c r="T230" s="2224"/>
      <c r="U230" s="2224"/>
      <c r="V230" s="2224"/>
      <c r="W230" s="2224"/>
      <c r="X230" s="2224"/>
      <c r="Y230" s="2224"/>
      <c r="Z230" s="2224"/>
      <c r="AA230" s="2224"/>
      <c r="AB230" s="2224"/>
      <c r="AC230" s="2224"/>
      <c r="AD230" s="2224"/>
      <c r="AE230" s="2224"/>
      <c r="AF230" s="2224"/>
      <c r="AG230" s="2224"/>
      <c r="AH230" s="2224"/>
      <c r="AI230" s="2224"/>
      <c r="AJ230" s="2224"/>
      <c r="AK230" s="2224"/>
      <c r="AL230" s="2224"/>
      <c r="AM230" s="2224"/>
      <c r="AN230" s="2224"/>
      <c r="AO230" s="2224"/>
      <c r="AP230" s="2224"/>
      <c r="AQ230" s="2224"/>
      <c r="AR230" s="2224"/>
      <c r="AS230" s="2224"/>
      <c r="AT230" s="2224"/>
      <c r="AU230" s="2224"/>
      <c r="AV230" s="2224"/>
      <c r="AW230" s="2224"/>
      <c r="AX230" s="2224"/>
      <c r="AY230" s="2224"/>
      <c r="AZ230" s="2224"/>
      <c r="BA230" s="974"/>
      <c r="BB230" s="974"/>
      <c r="BC230" s="974"/>
      <c r="BD230" s="970"/>
      <c r="BE230" s="970"/>
    </row>
    <row r="231" spans="1:57" ht="15.75" customHeight="1">
      <c r="A231" s="974"/>
      <c r="B231" s="980"/>
      <c r="C231" s="974"/>
      <c r="D231" s="974"/>
      <c r="E231" s="974"/>
      <c r="F231" s="974"/>
      <c r="G231" s="974"/>
      <c r="H231" s="2224"/>
      <c r="I231" s="2224"/>
      <c r="J231" s="2224"/>
      <c r="K231" s="2224"/>
      <c r="L231" s="2224"/>
      <c r="M231" s="2224"/>
      <c r="N231" s="2224"/>
      <c r="O231" s="2224"/>
      <c r="P231" s="2224"/>
      <c r="Q231" s="2224"/>
      <c r="R231" s="2224"/>
      <c r="S231" s="2224"/>
      <c r="T231" s="2224"/>
      <c r="U231" s="2224"/>
      <c r="V231" s="2224"/>
      <c r="W231" s="2224"/>
      <c r="X231" s="2224"/>
      <c r="Y231" s="2224"/>
      <c r="Z231" s="2224"/>
      <c r="AA231" s="2224"/>
      <c r="AB231" s="2224"/>
      <c r="AC231" s="2224"/>
      <c r="AD231" s="2224"/>
      <c r="AE231" s="2224"/>
      <c r="AF231" s="2224"/>
      <c r="AG231" s="2224"/>
      <c r="AH231" s="2224"/>
      <c r="AI231" s="2224"/>
      <c r="AJ231" s="2224"/>
      <c r="AK231" s="2224"/>
      <c r="AL231" s="2224"/>
      <c r="AM231" s="2224"/>
      <c r="AN231" s="2224"/>
      <c r="AO231" s="2224"/>
      <c r="AP231" s="2224"/>
      <c r="AQ231" s="2224"/>
      <c r="AR231" s="2224"/>
      <c r="AS231" s="2224"/>
      <c r="AT231" s="2224"/>
      <c r="AU231" s="2224"/>
      <c r="AV231" s="2224"/>
      <c r="AW231" s="2224"/>
      <c r="AX231" s="2224"/>
      <c r="AY231" s="2224"/>
      <c r="AZ231" s="2224"/>
      <c r="BA231" s="974"/>
      <c r="BB231" s="974"/>
      <c r="BC231" s="974"/>
      <c r="BD231" s="970"/>
      <c r="BE231" s="970"/>
    </row>
    <row r="232" spans="1:57" ht="15.75" customHeight="1">
      <c r="A232" s="974"/>
      <c r="B232" s="980"/>
      <c r="C232" s="974"/>
      <c r="D232" s="974"/>
      <c r="E232" s="974"/>
      <c r="F232" s="974"/>
      <c r="G232" s="974"/>
      <c r="H232" s="2224"/>
      <c r="I232" s="2224"/>
      <c r="J232" s="2224"/>
      <c r="K232" s="2224"/>
      <c r="L232" s="2224"/>
      <c r="M232" s="2224"/>
      <c r="N232" s="2224"/>
      <c r="O232" s="2224"/>
      <c r="P232" s="2224"/>
      <c r="Q232" s="2224"/>
      <c r="R232" s="2224"/>
      <c r="S232" s="2224"/>
      <c r="T232" s="2224"/>
      <c r="U232" s="2224"/>
      <c r="V232" s="2224"/>
      <c r="W232" s="2224"/>
      <c r="X232" s="2224"/>
      <c r="Y232" s="2224"/>
      <c r="Z232" s="2224"/>
      <c r="AA232" s="2224"/>
      <c r="AB232" s="2224"/>
      <c r="AC232" s="2224"/>
      <c r="AD232" s="2224"/>
      <c r="AE232" s="2224"/>
      <c r="AF232" s="2224"/>
      <c r="AG232" s="2224"/>
      <c r="AH232" s="2224"/>
      <c r="AI232" s="2224"/>
      <c r="AJ232" s="2224"/>
      <c r="AK232" s="2224"/>
      <c r="AL232" s="2224"/>
      <c r="AM232" s="2224"/>
      <c r="AN232" s="2224"/>
      <c r="AO232" s="2224"/>
      <c r="AP232" s="2224"/>
      <c r="AQ232" s="2224"/>
      <c r="AR232" s="2224"/>
      <c r="AS232" s="2224"/>
      <c r="AT232" s="2224"/>
      <c r="AU232" s="2224"/>
      <c r="AV232" s="2224"/>
      <c r="AW232" s="2224"/>
      <c r="AX232" s="2224"/>
      <c r="AY232" s="2224"/>
      <c r="AZ232" s="2224"/>
      <c r="BA232" s="974"/>
      <c r="BB232" s="974"/>
      <c r="BC232" s="974"/>
      <c r="BD232" s="970"/>
      <c r="BE232" s="970"/>
    </row>
    <row r="233" spans="1:57" ht="15.75" customHeight="1">
      <c r="A233" s="974"/>
      <c r="B233" s="980"/>
      <c r="C233" s="974"/>
      <c r="D233" s="974"/>
      <c r="E233" s="974"/>
      <c r="F233" s="974"/>
      <c r="G233" s="974"/>
      <c r="H233" s="2224"/>
      <c r="I233" s="2224"/>
      <c r="J233" s="2224"/>
      <c r="K233" s="2224"/>
      <c r="L233" s="2224"/>
      <c r="M233" s="2224"/>
      <c r="N233" s="2224"/>
      <c r="O233" s="2224"/>
      <c r="P233" s="2224"/>
      <c r="Q233" s="2224"/>
      <c r="R233" s="2224"/>
      <c r="S233" s="2224"/>
      <c r="T233" s="2224"/>
      <c r="U233" s="2224"/>
      <c r="V233" s="2224"/>
      <c r="W233" s="2224"/>
      <c r="X233" s="2224"/>
      <c r="Y233" s="2224"/>
      <c r="Z233" s="2224"/>
      <c r="AA233" s="2224"/>
      <c r="AB233" s="2224"/>
      <c r="AC233" s="2224"/>
      <c r="AD233" s="2224"/>
      <c r="AE233" s="2224"/>
      <c r="AF233" s="2224"/>
      <c r="AG233" s="2224"/>
      <c r="AH233" s="2224"/>
      <c r="AI233" s="2224"/>
      <c r="AJ233" s="2224"/>
      <c r="AK233" s="2224"/>
      <c r="AL233" s="2224"/>
      <c r="AM233" s="2224"/>
      <c r="AN233" s="2224"/>
      <c r="AO233" s="2224"/>
      <c r="AP233" s="2224"/>
      <c r="AQ233" s="2224"/>
      <c r="AR233" s="2224"/>
      <c r="AS233" s="2224"/>
      <c r="AT233" s="2224"/>
      <c r="AU233" s="2224"/>
      <c r="AV233" s="2224"/>
      <c r="AW233" s="2224"/>
      <c r="AX233" s="2224"/>
      <c r="AY233" s="2224"/>
      <c r="AZ233" s="2224"/>
      <c r="BA233" s="974"/>
      <c r="BB233" s="974"/>
      <c r="BC233" s="974"/>
      <c r="BD233" s="970"/>
      <c r="BE233" s="970"/>
    </row>
    <row r="234" spans="1:57" ht="15.75" customHeight="1">
      <c r="A234" s="974"/>
      <c r="B234" s="980"/>
      <c r="C234" s="974"/>
      <c r="D234" s="974"/>
      <c r="E234" s="974"/>
      <c r="F234" s="974"/>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c r="AL234" s="974"/>
      <c r="AM234" s="974"/>
      <c r="AN234" s="974"/>
      <c r="AO234" s="974"/>
      <c r="AP234" s="974"/>
      <c r="AQ234" s="974"/>
      <c r="AR234" s="974"/>
      <c r="AS234" s="974"/>
      <c r="AT234" s="974"/>
      <c r="AU234" s="974"/>
      <c r="AV234" s="974"/>
      <c r="AW234" s="974"/>
      <c r="AX234" s="974"/>
      <c r="AY234" s="974"/>
      <c r="AZ234" s="974"/>
      <c r="BA234" s="974"/>
      <c r="BB234" s="974"/>
      <c r="BC234" s="974"/>
      <c r="BD234" s="970"/>
      <c r="BE234" s="970"/>
    </row>
    <row r="235" spans="1:57" ht="15.75" customHeight="1" thickBot="1">
      <c r="A235" s="974"/>
      <c r="B235" s="979"/>
      <c r="C235" s="969"/>
      <c r="D235" s="969"/>
      <c r="E235" s="969"/>
      <c r="F235" s="969"/>
      <c r="G235" s="969"/>
      <c r="H235" s="2223" t="s">
        <v>2647</v>
      </c>
      <c r="I235" s="2223"/>
      <c r="J235" s="2223"/>
      <c r="K235" s="2223"/>
      <c r="L235" s="2223"/>
      <c r="M235" s="2223"/>
      <c r="N235" s="2223"/>
      <c r="O235" s="2223"/>
      <c r="P235" s="2223"/>
      <c r="Q235" s="2223"/>
      <c r="R235" s="2223"/>
      <c r="S235" s="2223"/>
      <c r="T235" s="2223"/>
      <c r="U235" s="2223"/>
      <c r="V235" s="2223"/>
      <c r="W235" s="2223"/>
      <c r="X235" s="2223"/>
      <c r="Y235" s="2223"/>
      <c r="Z235" s="2223"/>
      <c r="AA235" s="2223"/>
      <c r="AB235" s="2223"/>
      <c r="AC235" s="2223"/>
      <c r="AD235" s="2223"/>
      <c r="AE235" s="2223"/>
      <c r="AF235" s="2223"/>
      <c r="AG235" s="2223"/>
      <c r="AH235" s="2223"/>
      <c r="AI235" s="2223"/>
      <c r="AJ235" s="2223"/>
      <c r="AK235" s="2223"/>
      <c r="AL235" s="2223"/>
      <c r="AM235" s="2223"/>
      <c r="AN235" s="2223"/>
      <c r="AO235" s="2223"/>
      <c r="AP235" s="2223"/>
      <c r="AQ235" s="2223"/>
      <c r="AR235" s="2223"/>
      <c r="AS235" s="2223"/>
      <c r="AT235" s="2223"/>
      <c r="AU235" s="2223"/>
      <c r="AV235" s="2223"/>
      <c r="AW235" s="969"/>
      <c r="AX235" s="969"/>
      <c r="AY235" s="969"/>
      <c r="AZ235" s="969"/>
      <c r="BA235" s="969"/>
      <c r="BB235" s="969"/>
      <c r="BC235" s="969"/>
      <c r="BD235" s="968"/>
      <c r="BE235" s="970"/>
    </row>
    <row r="236" spans="1:57" ht="15.75" customHeight="1" thickBot="1">
      <c r="A236" s="974"/>
      <c r="B236" s="977"/>
      <c r="C236" s="976"/>
      <c r="D236" s="976"/>
      <c r="E236" s="976"/>
      <c r="F236" s="976"/>
      <c r="G236" s="976"/>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c r="AL236" s="976"/>
      <c r="AM236" s="976"/>
      <c r="AN236" s="976"/>
      <c r="AO236" s="976"/>
      <c r="AP236" s="976"/>
      <c r="AQ236" s="976"/>
      <c r="AR236" s="976"/>
      <c r="AS236" s="976"/>
      <c r="AT236" s="976"/>
      <c r="AU236" s="976"/>
      <c r="AV236" s="976"/>
      <c r="AW236" s="976"/>
      <c r="AX236" s="976"/>
      <c r="AY236" s="976"/>
      <c r="AZ236" s="976"/>
      <c r="BA236" s="976"/>
      <c r="BB236" s="976"/>
      <c r="BC236" s="976"/>
      <c r="BD236" s="975"/>
      <c r="BE236" s="970"/>
    </row>
    <row r="237" spans="1:57" ht="30" customHeight="1" thickBot="1">
      <c r="A237" s="974"/>
      <c r="B237" s="977"/>
      <c r="C237" s="976"/>
      <c r="D237" s="976"/>
      <c r="E237" s="976"/>
      <c r="F237" s="976"/>
      <c r="G237" s="976"/>
      <c r="H237" s="2199" t="s">
        <v>2648</v>
      </c>
      <c r="I237" s="2199"/>
      <c r="J237" s="2199"/>
      <c r="K237" s="2199"/>
      <c r="L237" s="976"/>
      <c r="M237" s="976"/>
      <c r="N237" s="976"/>
      <c r="O237" s="976"/>
      <c r="P237" s="976"/>
      <c r="Q237" s="976"/>
      <c r="R237" s="976"/>
      <c r="S237" s="2220"/>
      <c r="T237" s="2221"/>
      <c r="U237" s="2221"/>
      <c r="V237" s="2221"/>
      <c r="W237" s="2221"/>
      <c r="X237" s="2221"/>
      <c r="Y237" s="2221"/>
      <c r="Z237" s="2221"/>
      <c r="AA237" s="2221"/>
      <c r="AB237" s="2221"/>
      <c r="AC237" s="2221"/>
      <c r="AD237" s="2221"/>
      <c r="AE237" s="2221"/>
      <c r="AF237" s="2221"/>
      <c r="AG237" s="2221"/>
      <c r="AH237" s="2221"/>
      <c r="AI237" s="2221"/>
      <c r="AJ237" s="2222"/>
      <c r="AK237" s="976"/>
      <c r="AL237" s="976"/>
      <c r="AM237" s="976"/>
      <c r="AN237" s="976"/>
      <c r="AO237" s="976"/>
      <c r="AP237" s="976"/>
      <c r="AQ237" s="976"/>
      <c r="AR237" s="976"/>
      <c r="AS237" s="976"/>
      <c r="AT237" s="976"/>
      <c r="AU237" s="976"/>
      <c r="AV237" s="976"/>
      <c r="AW237" s="976"/>
      <c r="AX237" s="976"/>
      <c r="AY237" s="976"/>
      <c r="AZ237" s="976"/>
      <c r="BA237" s="976"/>
      <c r="BB237" s="976"/>
      <c r="BC237" s="976"/>
      <c r="BD237" s="975"/>
      <c r="BE237" s="970"/>
    </row>
    <row r="238" spans="1:57" ht="15.75" customHeight="1" thickBot="1">
      <c r="A238" s="974"/>
      <c r="B238" s="977"/>
      <c r="C238" s="976"/>
      <c r="D238" s="976"/>
      <c r="E238" s="976"/>
      <c r="F238" s="976"/>
      <c r="G238" s="976"/>
      <c r="H238" s="978"/>
      <c r="I238" s="978"/>
      <c r="J238" s="978"/>
      <c r="K238" s="978"/>
      <c r="L238" s="976"/>
      <c r="M238" s="976"/>
      <c r="N238" s="976"/>
      <c r="O238" s="976"/>
      <c r="P238" s="976"/>
      <c r="Q238" s="976"/>
      <c r="R238" s="976"/>
      <c r="S238" s="976"/>
      <c r="T238" s="976"/>
      <c r="U238" s="976"/>
      <c r="V238" s="976"/>
      <c r="W238" s="976"/>
      <c r="X238" s="976"/>
      <c r="Y238" s="976"/>
      <c r="Z238" s="976"/>
      <c r="AA238" s="976"/>
      <c r="AB238" s="976"/>
      <c r="AC238" s="976"/>
      <c r="AD238" s="976"/>
      <c r="AE238" s="976"/>
      <c r="AF238" s="976"/>
      <c r="AG238" s="976"/>
      <c r="AH238" s="976"/>
      <c r="AI238" s="976"/>
      <c r="AJ238" s="976"/>
      <c r="AK238" s="976"/>
      <c r="AL238" s="976"/>
      <c r="AM238" s="976"/>
      <c r="AN238" s="976"/>
      <c r="AO238" s="976"/>
      <c r="AP238" s="976"/>
      <c r="AQ238" s="976"/>
      <c r="AR238" s="976"/>
      <c r="AS238" s="976"/>
      <c r="AT238" s="976"/>
      <c r="AU238" s="976"/>
      <c r="AV238" s="976"/>
      <c r="AW238" s="976"/>
      <c r="AX238" s="976"/>
      <c r="AY238" s="976"/>
      <c r="AZ238" s="976"/>
      <c r="BA238" s="976"/>
      <c r="BB238" s="976"/>
      <c r="BC238" s="976"/>
      <c r="BD238" s="975"/>
      <c r="BE238" s="970"/>
    </row>
    <row r="239" spans="1:57" ht="15.75" customHeight="1" thickBot="1">
      <c r="A239" s="974"/>
      <c r="B239" s="977"/>
      <c r="C239" s="976"/>
      <c r="D239" s="976"/>
      <c r="E239" s="976"/>
      <c r="F239" s="976"/>
      <c r="G239" s="976"/>
      <c r="H239" s="2199" t="s">
        <v>2548</v>
      </c>
      <c r="I239" s="2199"/>
      <c r="J239" s="2199"/>
      <c r="K239" s="978"/>
      <c r="L239" s="976"/>
      <c r="M239" s="976"/>
      <c r="N239" s="976"/>
      <c r="O239" s="976"/>
      <c r="P239" s="976"/>
      <c r="Q239" s="976"/>
      <c r="R239" s="976"/>
      <c r="S239" s="2217"/>
      <c r="T239" s="2218"/>
      <c r="U239" s="2218"/>
      <c r="V239" s="2218"/>
      <c r="W239" s="2218"/>
      <c r="X239" s="2218"/>
      <c r="Y239" s="2218"/>
      <c r="Z239" s="2218"/>
      <c r="AA239" s="2218"/>
      <c r="AB239" s="2218"/>
      <c r="AC239" s="2218"/>
      <c r="AD239" s="2218"/>
      <c r="AE239" s="2218"/>
      <c r="AF239" s="2218"/>
      <c r="AG239" s="2218"/>
      <c r="AH239" s="2218"/>
      <c r="AI239" s="2218"/>
      <c r="AJ239" s="2219"/>
      <c r="AK239" s="976"/>
      <c r="AL239" s="976"/>
      <c r="AM239" s="976"/>
      <c r="AN239" s="976"/>
      <c r="AO239" s="976"/>
      <c r="AP239" s="976"/>
      <c r="AQ239" s="976"/>
      <c r="AR239" s="976"/>
      <c r="AS239" s="976"/>
      <c r="AT239" s="976"/>
      <c r="AU239" s="976"/>
      <c r="AV239" s="976"/>
      <c r="AW239" s="976"/>
      <c r="AX239" s="976"/>
      <c r="AY239" s="976"/>
      <c r="AZ239" s="976"/>
      <c r="BA239" s="976"/>
      <c r="BB239" s="976"/>
      <c r="BC239" s="976"/>
      <c r="BD239" s="975"/>
      <c r="BE239" s="970"/>
    </row>
    <row r="240" spans="1:57" ht="15.75" customHeight="1" thickBot="1">
      <c r="A240" s="974"/>
      <c r="B240" s="977"/>
      <c r="C240" s="976"/>
      <c r="D240" s="976"/>
      <c r="E240" s="976"/>
      <c r="F240" s="976"/>
      <c r="G240" s="976"/>
      <c r="H240" s="978"/>
      <c r="I240" s="978"/>
      <c r="J240" s="978"/>
      <c r="K240" s="978"/>
      <c r="L240" s="976"/>
      <c r="M240" s="976"/>
      <c r="N240" s="976"/>
      <c r="O240" s="976"/>
      <c r="P240" s="976"/>
      <c r="Q240" s="976"/>
      <c r="R240" s="976"/>
      <c r="S240" s="976"/>
      <c r="T240" s="976"/>
      <c r="U240" s="976"/>
      <c r="V240" s="976"/>
      <c r="W240" s="976"/>
      <c r="X240" s="976"/>
      <c r="Y240" s="976"/>
      <c r="Z240" s="976"/>
      <c r="AA240" s="976"/>
      <c r="AB240" s="976"/>
      <c r="AC240" s="976"/>
      <c r="AD240" s="976"/>
      <c r="AE240" s="976"/>
      <c r="AF240" s="976"/>
      <c r="AG240" s="976"/>
      <c r="AH240" s="976"/>
      <c r="AI240" s="976"/>
      <c r="AJ240" s="976"/>
      <c r="AK240" s="976"/>
      <c r="AL240" s="976"/>
      <c r="AM240" s="976"/>
      <c r="AN240" s="976"/>
      <c r="AO240" s="976"/>
      <c r="AP240" s="976"/>
      <c r="AQ240" s="976"/>
      <c r="AR240" s="976"/>
      <c r="AS240" s="976"/>
      <c r="AT240" s="976"/>
      <c r="AU240" s="976"/>
      <c r="AV240" s="976"/>
      <c r="AW240" s="976"/>
      <c r="AX240" s="976"/>
      <c r="AY240" s="976"/>
      <c r="AZ240" s="976"/>
      <c r="BA240" s="976"/>
      <c r="BB240" s="976"/>
      <c r="BC240" s="976"/>
      <c r="BD240" s="975"/>
      <c r="BE240" s="970"/>
    </row>
    <row r="241" spans="1:57" ht="15.75" customHeight="1" thickBot="1">
      <c r="A241" s="974"/>
      <c r="B241" s="977"/>
      <c r="C241" s="976"/>
      <c r="D241" s="976"/>
      <c r="E241" s="976"/>
      <c r="F241" s="976"/>
      <c r="G241" s="976"/>
      <c r="H241" s="2199" t="s">
        <v>870</v>
      </c>
      <c r="I241" s="2199"/>
      <c r="J241" s="978"/>
      <c r="K241" s="978"/>
      <c r="L241" s="976"/>
      <c r="M241" s="976"/>
      <c r="N241" s="976"/>
      <c r="O241" s="976"/>
      <c r="P241" s="976"/>
      <c r="Q241" s="976"/>
      <c r="R241" s="976"/>
      <c r="S241" s="2217"/>
      <c r="T241" s="2218"/>
      <c r="U241" s="2218"/>
      <c r="V241" s="2218"/>
      <c r="W241" s="2218"/>
      <c r="X241" s="2218"/>
      <c r="Y241" s="2218"/>
      <c r="Z241" s="2218"/>
      <c r="AA241" s="2218"/>
      <c r="AB241" s="2218"/>
      <c r="AC241" s="2218"/>
      <c r="AD241" s="2218"/>
      <c r="AE241" s="2218"/>
      <c r="AF241" s="2218"/>
      <c r="AG241" s="2218"/>
      <c r="AH241" s="2218"/>
      <c r="AI241" s="2218"/>
      <c r="AJ241" s="2219"/>
      <c r="AK241" s="976"/>
      <c r="AL241" s="976"/>
      <c r="AM241" s="976"/>
      <c r="AN241" s="976"/>
      <c r="AO241" s="976"/>
      <c r="AP241" s="976"/>
      <c r="AQ241" s="976"/>
      <c r="AR241" s="976"/>
      <c r="AS241" s="976"/>
      <c r="AT241" s="976"/>
      <c r="AU241" s="976"/>
      <c r="AV241" s="976"/>
      <c r="AW241" s="976"/>
      <c r="AX241" s="976"/>
      <c r="AY241" s="976"/>
      <c r="AZ241" s="976"/>
      <c r="BA241" s="976"/>
      <c r="BB241" s="976"/>
      <c r="BC241" s="976"/>
      <c r="BD241" s="975"/>
      <c r="BE241" s="970"/>
    </row>
    <row r="242" spans="1:57" ht="15.75" customHeight="1" thickBot="1">
      <c r="A242" s="974"/>
      <c r="B242" s="977"/>
      <c r="C242" s="976"/>
      <c r="D242" s="976"/>
      <c r="E242" s="976"/>
      <c r="F242" s="976"/>
      <c r="G242" s="976"/>
      <c r="H242" s="976"/>
      <c r="I242" s="976"/>
      <c r="J242" s="976"/>
      <c r="K242" s="976"/>
      <c r="L242" s="976"/>
      <c r="M242" s="976"/>
      <c r="N242" s="976"/>
      <c r="O242" s="976"/>
      <c r="P242" s="976"/>
      <c r="Q242" s="976"/>
      <c r="R242" s="976"/>
      <c r="S242" s="976"/>
      <c r="T242" s="976"/>
      <c r="U242" s="976"/>
      <c r="V242" s="976"/>
      <c r="W242" s="976"/>
      <c r="X242" s="976"/>
      <c r="Y242" s="976"/>
      <c r="Z242" s="976"/>
      <c r="AA242" s="976"/>
      <c r="AB242" s="976"/>
      <c r="AC242" s="976"/>
      <c r="AD242" s="976"/>
      <c r="AE242" s="976"/>
      <c r="AF242" s="976"/>
      <c r="AG242" s="976"/>
      <c r="AH242" s="976"/>
      <c r="AI242" s="976"/>
      <c r="AJ242" s="976"/>
      <c r="AK242" s="976"/>
      <c r="AL242" s="976"/>
      <c r="AM242" s="976"/>
      <c r="AN242" s="976"/>
      <c r="AO242" s="976"/>
      <c r="AP242" s="976"/>
      <c r="AQ242" s="976"/>
      <c r="AR242" s="976"/>
      <c r="AS242" s="976"/>
      <c r="AT242" s="976"/>
      <c r="AU242" s="976"/>
      <c r="AV242" s="976"/>
      <c r="AW242" s="976"/>
      <c r="AX242" s="976"/>
      <c r="AY242" s="976"/>
      <c r="AZ242" s="976"/>
      <c r="BA242" s="976"/>
      <c r="BB242" s="976"/>
      <c r="BC242" s="976"/>
      <c r="BD242" s="975"/>
      <c r="BE242" s="970"/>
    </row>
    <row r="243" spans="1:57" ht="15.75" customHeight="1" thickBot="1">
      <c r="A243" s="974"/>
      <c r="B243" s="977"/>
      <c r="C243" s="976"/>
      <c r="D243" s="976"/>
      <c r="E243" s="976"/>
      <c r="F243" s="976"/>
      <c r="G243" s="976"/>
      <c r="H243" s="2200" t="s">
        <v>2649</v>
      </c>
      <c r="I243" s="2200"/>
      <c r="J243" s="2200"/>
      <c r="K243" s="2200"/>
      <c r="L243" s="2200"/>
      <c r="M243" s="2200"/>
      <c r="N243" s="2200"/>
      <c r="O243" s="2200"/>
      <c r="P243" s="976"/>
      <c r="Q243" s="976"/>
      <c r="R243" s="976"/>
      <c r="S243" s="2217"/>
      <c r="T243" s="2218"/>
      <c r="U243" s="2218"/>
      <c r="V243" s="2218"/>
      <c r="W243" s="2218"/>
      <c r="X243" s="2218"/>
      <c r="Y243" s="2218"/>
      <c r="Z243" s="2218"/>
      <c r="AA243" s="2218"/>
      <c r="AB243" s="2218"/>
      <c r="AC243" s="2218"/>
      <c r="AD243" s="2218"/>
      <c r="AE243" s="2218"/>
      <c r="AF243" s="2218"/>
      <c r="AG243" s="2218"/>
      <c r="AH243" s="2218"/>
      <c r="AI243" s="2218"/>
      <c r="AJ243" s="2219"/>
      <c r="AK243" s="976"/>
      <c r="AL243" s="976"/>
      <c r="AM243" s="976"/>
      <c r="AN243" s="976"/>
      <c r="AO243" s="976"/>
      <c r="AP243" s="976"/>
      <c r="AQ243" s="976"/>
      <c r="AR243" s="976"/>
      <c r="AS243" s="976"/>
      <c r="AT243" s="976"/>
      <c r="AU243" s="976"/>
      <c r="AV243" s="976"/>
      <c r="AW243" s="976"/>
      <c r="AX243" s="976"/>
      <c r="AY243" s="976"/>
      <c r="AZ243" s="976"/>
      <c r="BA243" s="976"/>
      <c r="BB243" s="976"/>
      <c r="BC243" s="976"/>
      <c r="BD243" s="975"/>
      <c r="BE243" s="970"/>
    </row>
    <row r="244" spans="1:57" ht="15.75" customHeight="1" thickBot="1">
      <c r="A244" s="974"/>
      <c r="B244" s="977"/>
      <c r="C244" s="976"/>
      <c r="D244" s="976"/>
      <c r="E244" s="976"/>
      <c r="F244" s="976"/>
      <c r="G244" s="976"/>
      <c r="H244" s="976"/>
      <c r="I244" s="976"/>
      <c r="J244" s="976"/>
      <c r="K244" s="976"/>
      <c r="L244" s="976"/>
      <c r="M244" s="976"/>
      <c r="N244" s="976"/>
      <c r="O244" s="976"/>
      <c r="P244" s="976"/>
      <c r="Q244" s="976"/>
      <c r="R244" s="976"/>
      <c r="S244" s="976"/>
      <c r="T244" s="976"/>
      <c r="U244" s="976"/>
      <c r="V244" s="976"/>
      <c r="W244" s="976"/>
      <c r="X244" s="976"/>
      <c r="Y244" s="976"/>
      <c r="Z244" s="976"/>
      <c r="AA244" s="976"/>
      <c r="AB244" s="976"/>
      <c r="AC244" s="976"/>
      <c r="AD244" s="976"/>
      <c r="AE244" s="976"/>
      <c r="AF244" s="976"/>
      <c r="AG244" s="976"/>
      <c r="AH244" s="976"/>
      <c r="AI244" s="976"/>
      <c r="AJ244" s="976"/>
      <c r="AK244" s="976"/>
      <c r="AL244" s="976"/>
      <c r="AM244" s="976"/>
      <c r="AN244" s="976"/>
      <c r="AO244" s="976"/>
      <c r="AP244" s="976"/>
      <c r="AQ244" s="976"/>
      <c r="AR244" s="976"/>
      <c r="AS244" s="976"/>
      <c r="AT244" s="976"/>
      <c r="AU244" s="976"/>
      <c r="AV244" s="976"/>
      <c r="AW244" s="976"/>
      <c r="AX244" s="976"/>
      <c r="AY244" s="976"/>
      <c r="AZ244" s="976"/>
      <c r="BA244" s="976"/>
      <c r="BB244" s="976"/>
      <c r="BC244" s="976"/>
      <c r="BD244" s="975"/>
      <c r="BE244" s="970"/>
    </row>
    <row r="245" spans="1:57" ht="15.75" customHeight="1" thickBot="1">
      <c r="A245" s="974"/>
      <c r="B245" s="977"/>
      <c r="C245" s="976"/>
      <c r="D245" s="976"/>
      <c r="E245" s="976"/>
      <c r="F245" s="976"/>
      <c r="G245" s="976"/>
      <c r="H245" s="2201" t="s">
        <v>2650</v>
      </c>
      <c r="I245" s="2201"/>
      <c r="J245" s="976"/>
      <c r="K245" s="976"/>
      <c r="L245" s="976"/>
      <c r="M245" s="976"/>
      <c r="N245" s="976"/>
      <c r="O245" s="976"/>
      <c r="P245" s="976"/>
      <c r="Q245" s="976"/>
      <c r="R245" s="976"/>
      <c r="S245" s="2214"/>
      <c r="T245" s="2215"/>
      <c r="U245" s="2215"/>
      <c r="V245" s="2215"/>
      <c r="W245" s="2215"/>
      <c r="X245" s="2215"/>
      <c r="Y245" s="2215"/>
      <c r="Z245" s="2215"/>
      <c r="AA245" s="2215"/>
      <c r="AB245" s="2215"/>
      <c r="AC245" s="2215"/>
      <c r="AD245" s="2215"/>
      <c r="AE245" s="2215"/>
      <c r="AF245" s="2215"/>
      <c r="AG245" s="2215"/>
      <c r="AH245" s="2215"/>
      <c r="AI245" s="2215"/>
      <c r="AJ245" s="2216"/>
      <c r="AK245" s="976"/>
      <c r="AL245" s="976"/>
      <c r="AM245" s="976"/>
      <c r="AN245" s="976"/>
      <c r="AO245" s="976"/>
      <c r="AP245" s="976"/>
      <c r="AQ245" s="976"/>
      <c r="AR245" s="976"/>
      <c r="AS245" s="976"/>
      <c r="AT245" s="976"/>
      <c r="AU245" s="976"/>
      <c r="AV245" s="976"/>
      <c r="AW245" s="976"/>
      <c r="AX245" s="976"/>
      <c r="AY245" s="976"/>
      <c r="AZ245" s="976"/>
      <c r="BA245" s="976"/>
      <c r="BB245" s="976"/>
      <c r="BC245" s="976"/>
      <c r="BD245" s="975"/>
      <c r="BE245" s="970"/>
    </row>
    <row r="246" spans="1:57" ht="15.75" customHeight="1" thickBot="1">
      <c r="A246" s="974"/>
      <c r="B246" s="973"/>
      <c r="C246" s="972"/>
      <c r="D246" s="972"/>
      <c r="E246" s="972"/>
      <c r="F246" s="972"/>
      <c r="G246" s="972"/>
      <c r="H246" s="972"/>
      <c r="I246" s="972"/>
      <c r="J246" s="972"/>
      <c r="K246" s="972"/>
      <c r="L246" s="972"/>
      <c r="M246" s="972"/>
      <c r="N246" s="972"/>
      <c r="O246" s="972"/>
      <c r="P246" s="972"/>
      <c r="Q246" s="972"/>
      <c r="R246" s="972"/>
      <c r="S246" s="972"/>
      <c r="T246" s="972"/>
      <c r="U246" s="972"/>
      <c r="V246" s="972"/>
      <c r="W246" s="972"/>
      <c r="X246" s="972"/>
      <c r="Y246" s="972"/>
      <c r="Z246" s="972"/>
      <c r="AA246" s="972"/>
      <c r="AB246" s="972"/>
      <c r="AC246" s="972"/>
      <c r="AD246" s="972"/>
      <c r="AE246" s="972"/>
      <c r="AF246" s="972"/>
      <c r="AG246" s="972"/>
      <c r="AH246" s="972"/>
      <c r="AI246" s="972"/>
      <c r="AJ246" s="972"/>
      <c r="AK246" s="972"/>
      <c r="AL246" s="972"/>
      <c r="AM246" s="972"/>
      <c r="AN246" s="972"/>
      <c r="AO246" s="972"/>
      <c r="AP246" s="972"/>
      <c r="AQ246" s="972"/>
      <c r="AR246" s="972"/>
      <c r="AS246" s="972"/>
      <c r="AT246" s="972"/>
      <c r="AU246" s="972"/>
      <c r="AV246" s="972"/>
      <c r="AW246" s="972"/>
      <c r="AX246" s="972"/>
      <c r="AY246" s="972"/>
      <c r="AZ246" s="972"/>
      <c r="BA246" s="972"/>
      <c r="BB246" s="972"/>
      <c r="BC246" s="972"/>
      <c r="BD246" s="971"/>
      <c r="BE246" s="970"/>
    </row>
    <row r="247" spans="1:57" ht="15.75" customHeight="1" thickBot="1">
      <c r="A247" s="969"/>
      <c r="B247" s="969"/>
      <c r="C247" s="969"/>
      <c r="D247" s="969"/>
      <c r="E247" s="969"/>
      <c r="F247" s="969"/>
      <c r="G247" s="969"/>
      <c r="H247" s="969"/>
      <c r="I247" s="969"/>
      <c r="J247" s="969"/>
      <c r="K247" s="969"/>
      <c r="L247" s="969"/>
      <c r="M247" s="969"/>
      <c r="N247" s="969"/>
      <c r="O247" s="969"/>
      <c r="P247" s="969"/>
      <c r="Q247" s="969"/>
      <c r="R247" s="969"/>
      <c r="S247" s="969"/>
      <c r="T247" s="969"/>
      <c r="U247" s="969"/>
      <c r="V247" s="969"/>
      <c r="W247" s="969"/>
      <c r="X247" s="969"/>
      <c r="Y247" s="969"/>
      <c r="Z247" s="969"/>
      <c r="AA247" s="969"/>
      <c r="AB247" s="969"/>
      <c r="AC247" s="969"/>
      <c r="AD247" s="969"/>
      <c r="AE247" s="969"/>
      <c r="AF247" s="969"/>
      <c r="AG247" s="969"/>
      <c r="AH247" s="969"/>
      <c r="AI247" s="969"/>
      <c r="AJ247" s="969"/>
      <c r="AK247" s="969"/>
      <c r="AL247" s="969"/>
      <c r="AM247" s="969"/>
      <c r="AN247" s="969"/>
      <c r="AO247" s="969"/>
      <c r="AP247" s="969"/>
      <c r="AQ247" s="969"/>
      <c r="AR247" s="969"/>
      <c r="AS247" s="969"/>
      <c r="AT247" s="969"/>
      <c r="AU247" s="969"/>
      <c r="AV247" s="969"/>
      <c r="AW247" s="969"/>
      <c r="AX247" s="969"/>
      <c r="AY247" s="969"/>
      <c r="AZ247" s="969"/>
      <c r="BA247" s="969"/>
      <c r="BB247" s="969"/>
      <c r="BC247" s="969"/>
      <c r="BD247" s="969"/>
      <c r="BE247" s="968"/>
    </row>
    <row r="250" spans="1:57" ht="15.75" customHeight="1">
      <c r="D250" s="966"/>
    </row>
    <row r="251" spans="1:57" ht="15.75" customHeight="1">
      <c r="D251" s="967"/>
    </row>
    <row r="252" spans="1:57" ht="15.75" customHeight="1">
      <c r="D252" s="966"/>
    </row>
    <row r="253" spans="1:57" ht="15.75" customHeight="1">
      <c r="D253" s="966"/>
    </row>
    <row r="254" spans="1:57" ht="15.75" customHeight="1">
      <c r="R254" s="965"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44" sqref="A44"/>
    </sheetView>
  </sheetViews>
  <sheetFormatPr defaultColWidth="0" defaultRowHeight="12.95" customHeight="1"/>
  <cols>
    <col min="1" max="1" width="1.5703125" style="291" customWidth="1"/>
    <col min="2" max="2" width="0.85546875" style="291" customWidth="1"/>
    <col min="3" max="18" width="2.5703125" style="291" customWidth="1"/>
    <col min="19" max="19" width="6.28515625" style="291" customWidth="1"/>
    <col min="20" max="39" width="2.7109375" style="291" customWidth="1"/>
    <col min="40" max="40" width="1.5703125" style="291" customWidth="1"/>
    <col min="41" max="256" width="2.5703125" style="291" hidden="1"/>
    <col min="257" max="257" width="1.5703125" style="291" hidden="1" customWidth="1"/>
    <col min="258" max="258" width="0.85546875" style="291" hidden="1" customWidth="1"/>
    <col min="259" max="274" width="2.5703125" style="291" hidden="1" customWidth="1"/>
    <col min="275" max="275" width="4" style="291" hidden="1" customWidth="1"/>
    <col min="276" max="279" width="2.5703125" style="291" hidden="1" customWidth="1"/>
    <col min="280" max="280" width="2.42578125" style="291" hidden="1" customWidth="1"/>
    <col min="281" max="284" width="2.5703125" style="291" hidden="1" customWidth="1"/>
    <col min="285" max="285" width="2.42578125" style="291" hidden="1" customWidth="1"/>
    <col min="286" max="289" width="2.5703125" style="291" hidden="1" customWidth="1"/>
    <col min="290" max="295" width="2.42578125" style="291" hidden="1" customWidth="1"/>
    <col min="296" max="296" width="1.5703125" style="291" hidden="1" customWidth="1"/>
    <col min="297" max="512" width="2.5703125" style="291" hidden="1"/>
    <col min="513" max="513" width="1.5703125" style="291" hidden="1" customWidth="1"/>
    <col min="514" max="514" width="0.85546875" style="291" hidden="1" customWidth="1"/>
    <col min="515" max="530" width="2.5703125" style="291" hidden="1" customWidth="1"/>
    <col min="531" max="531" width="4" style="291" hidden="1" customWidth="1"/>
    <col min="532" max="535" width="2.5703125" style="291" hidden="1" customWidth="1"/>
    <col min="536" max="536" width="2.42578125" style="291" hidden="1" customWidth="1"/>
    <col min="537" max="540" width="2.5703125" style="291" hidden="1" customWidth="1"/>
    <col min="541" max="541" width="2.42578125" style="291" hidden="1" customWidth="1"/>
    <col min="542" max="545" width="2.5703125" style="291" hidden="1" customWidth="1"/>
    <col min="546" max="551" width="2.42578125" style="291" hidden="1" customWidth="1"/>
    <col min="552" max="552" width="1.5703125" style="291" hidden="1" customWidth="1"/>
    <col min="553" max="768" width="2.5703125" style="291" hidden="1"/>
    <col min="769" max="769" width="1.5703125" style="291" hidden="1" customWidth="1"/>
    <col min="770" max="770" width="0.85546875" style="291" hidden="1" customWidth="1"/>
    <col min="771" max="786" width="2.5703125" style="291" hidden="1" customWidth="1"/>
    <col min="787" max="787" width="4" style="291" hidden="1" customWidth="1"/>
    <col min="788" max="791" width="2.5703125" style="291" hidden="1" customWidth="1"/>
    <col min="792" max="792" width="2.42578125" style="291" hidden="1" customWidth="1"/>
    <col min="793" max="796" width="2.5703125" style="291" hidden="1" customWidth="1"/>
    <col min="797" max="797" width="2.42578125" style="291" hidden="1" customWidth="1"/>
    <col min="798" max="801" width="2.5703125" style="291" hidden="1" customWidth="1"/>
    <col min="802" max="807" width="2.42578125" style="291" hidden="1" customWidth="1"/>
    <col min="808" max="808" width="1.5703125" style="291" hidden="1" customWidth="1"/>
    <col min="809" max="1024" width="2.5703125" style="291" hidden="1"/>
    <col min="1025" max="1025" width="1.5703125" style="291" hidden="1" customWidth="1"/>
    <col min="1026" max="1026" width="0.85546875" style="291" hidden="1" customWidth="1"/>
    <col min="1027" max="1042" width="2.5703125" style="291" hidden="1" customWidth="1"/>
    <col min="1043" max="1043" width="4" style="291" hidden="1" customWidth="1"/>
    <col min="1044" max="1047" width="2.5703125" style="291" hidden="1" customWidth="1"/>
    <col min="1048" max="1048" width="2.42578125" style="291" hidden="1" customWidth="1"/>
    <col min="1049" max="1052" width="2.5703125" style="291" hidden="1" customWidth="1"/>
    <col min="1053" max="1053" width="2.42578125" style="291" hidden="1" customWidth="1"/>
    <col min="1054" max="1057" width="2.5703125" style="291" hidden="1" customWidth="1"/>
    <col min="1058" max="1063" width="2.42578125" style="291" hidden="1" customWidth="1"/>
    <col min="1064" max="1064" width="1.5703125" style="291" hidden="1" customWidth="1"/>
    <col min="1065" max="1280" width="2.5703125" style="291" hidden="1"/>
    <col min="1281" max="1281" width="1.5703125" style="291" hidden="1" customWidth="1"/>
    <col min="1282" max="1282" width="0.85546875" style="291" hidden="1" customWidth="1"/>
    <col min="1283" max="1298" width="2.5703125" style="291" hidden="1" customWidth="1"/>
    <col min="1299" max="1299" width="4" style="291" hidden="1" customWidth="1"/>
    <col min="1300" max="1303" width="2.5703125" style="291" hidden="1" customWidth="1"/>
    <col min="1304" max="1304" width="2.42578125" style="291" hidden="1" customWidth="1"/>
    <col min="1305" max="1308" width="2.5703125" style="291" hidden="1" customWidth="1"/>
    <col min="1309" max="1309" width="2.42578125" style="291" hidden="1" customWidth="1"/>
    <col min="1310" max="1313" width="2.5703125" style="291" hidden="1" customWidth="1"/>
    <col min="1314" max="1319" width="2.42578125" style="291" hidden="1" customWidth="1"/>
    <col min="1320" max="1320" width="1.5703125" style="291" hidden="1" customWidth="1"/>
    <col min="1321" max="1536" width="2.5703125" style="291" hidden="1"/>
    <col min="1537" max="1537" width="1.5703125" style="291" hidden="1" customWidth="1"/>
    <col min="1538" max="1538" width="0.85546875" style="291" hidden="1" customWidth="1"/>
    <col min="1539" max="1554" width="2.5703125" style="291" hidden="1" customWidth="1"/>
    <col min="1555" max="1555" width="4" style="291" hidden="1" customWidth="1"/>
    <col min="1556" max="1559" width="2.5703125" style="291" hidden="1" customWidth="1"/>
    <col min="1560" max="1560" width="2.42578125" style="291" hidden="1" customWidth="1"/>
    <col min="1561" max="1564" width="2.5703125" style="291" hidden="1" customWidth="1"/>
    <col min="1565" max="1565" width="2.42578125" style="291" hidden="1" customWidth="1"/>
    <col min="1566" max="1569" width="2.5703125" style="291" hidden="1" customWidth="1"/>
    <col min="1570" max="1575" width="2.42578125" style="291" hidden="1" customWidth="1"/>
    <col min="1576" max="1576" width="1.5703125" style="291" hidden="1" customWidth="1"/>
    <col min="1577" max="1792" width="2.5703125" style="291" hidden="1"/>
    <col min="1793" max="1793" width="1.5703125" style="291" hidden="1" customWidth="1"/>
    <col min="1794" max="1794" width="0.85546875" style="291" hidden="1" customWidth="1"/>
    <col min="1795" max="1810" width="2.5703125" style="291" hidden="1" customWidth="1"/>
    <col min="1811" max="1811" width="4" style="291" hidden="1" customWidth="1"/>
    <col min="1812" max="1815" width="2.5703125" style="291" hidden="1" customWidth="1"/>
    <col min="1816" max="1816" width="2.42578125" style="291" hidden="1" customWidth="1"/>
    <col min="1817" max="1820" width="2.5703125" style="291" hidden="1" customWidth="1"/>
    <col min="1821" max="1821" width="2.42578125" style="291" hidden="1" customWidth="1"/>
    <col min="1822" max="1825" width="2.5703125" style="291" hidden="1" customWidth="1"/>
    <col min="1826" max="1831" width="2.42578125" style="291" hidden="1" customWidth="1"/>
    <col min="1832" max="1832" width="1.5703125" style="291" hidden="1" customWidth="1"/>
    <col min="1833" max="2048" width="2.5703125" style="291" hidden="1"/>
    <col min="2049" max="2049" width="1.5703125" style="291" hidden="1" customWidth="1"/>
    <col min="2050" max="2050" width="0.85546875" style="291" hidden="1" customWidth="1"/>
    <col min="2051" max="2066" width="2.5703125" style="291" hidden="1" customWidth="1"/>
    <col min="2067" max="2067" width="4" style="291" hidden="1" customWidth="1"/>
    <col min="2068" max="2071" width="2.5703125" style="291" hidden="1" customWidth="1"/>
    <col min="2072" max="2072" width="2.42578125" style="291" hidden="1" customWidth="1"/>
    <col min="2073" max="2076" width="2.5703125" style="291" hidden="1" customWidth="1"/>
    <col min="2077" max="2077" width="2.42578125" style="291" hidden="1" customWidth="1"/>
    <col min="2078" max="2081" width="2.5703125" style="291" hidden="1" customWidth="1"/>
    <col min="2082" max="2087" width="2.42578125" style="291" hidden="1" customWidth="1"/>
    <col min="2088" max="2088" width="1.5703125" style="291" hidden="1" customWidth="1"/>
    <col min="2089" max="2304" width="2.5703125" style="291" hidden="1"/>
    <col min="2305" max="2305" width="1.5703125" style="291" hidden="1" customWidth="1"/>
    <col min="2306" max="2306" width="0.85546875" style="291" hidden="1" customWidth="1"/>
    <col min="2307" max="2322" width="2.5703125" style="291" hidden="1" customWidth="1"/>
    <col min="2323" max="2323" width="4" style="291" hidden="1" customWidth="1"/>
    <col min="2324" max="2327" width="2.5703125" style="291" hidden="1" customWidth="1"/>
    <col min="2328" max="2328" width="2.42578125" style="291" hidden="1" customWidth="1"/>
    <col min="2329" max="2332" width="2.5703125" style="291" hidden="1" customWidth="1"/>
    <col min="2333" max="2333" width="2.42578125" style="291" hidden="1" customWidth="1"/>
    <col min="2334" max="2337" width="2.5703125" style="291" hidden="1" customWidth="1"/>
    <col min="2338" max="2343" width="2.42578125" style="291" hidden="1" customWidth="1"/>
    <col min="2344" max="2344" width="1.5703125" style="291" hidden="1" customWidth="1"/>
    <col min="2345" max="2560" width="2.5703125" style="291" hidden="1"/>
    <col min="2561" max="2561" width="1.5703125" style="291" hidden="1" customWidth="1"/>
    <col min="2562" max="2562" width="0.85546875" style="291" hidden="1" customWidth="1"/>
    <col min="2563" max="2578" width="2.5703125" style="291" hidden="1" customWidth="1"/>
    <col min="2579" max="2579" width="4" style="291" hidden="1" customWidth="1"/>
    <col min="2580" max="2583" width="2.5703125" style="291" hidden="1" customWidth="1"/>
    <col min="2584" max="2584" width="2.42578125" style="291" hidden="1" customWidth="1"/>
    <col min="2585" max="2588" width="2.5703125" style="291" hidden="1" customWidth="1"/>
    <col min="2589" max="2589" width="2.42578125" style="291" hidden="1" customWidth="1"/>
    <col min="2590" max="2593" width="2.5703125" style="291" hidden="1" customWidth="1"/>
    <col min="2594" max="2599" width="2.42578125" style="291" hidden="1" customWidth="1"/>
    <col min="2600" max="2600" width="1.5703125" style="291" hidden="1" customWidth="1"/>
    <col min="2601" max="2816" width="2.5703125" style="291" hidden="1"/>
    <col min="2817" max="2817" width="1.5703125" style="291" hidden="1" customWidth="1"/>
    <col min="2818" max="2818" width="0.85546875" style="291" hidden="1" customWidth="1"/>
    <col min="2819" max="2834" width="2.5703125" style="291" hidden="1" customWidth="1"/>
    <col min="2835" max="2835" width="4" style="291" hidden="1" customWidth="1"/>
    <col min="2836" max="2839" width="2.5703125" style="291" hidden="1" customWidth="1"/>
    <col min="2840" max="2840" width="2.42578125" style="291" hidden="1" customWidth="1"/>
    <col min="2841" max="2844" width="2.5703125" style="291" hidden="1" customWidth="1"/>
    <col min="2845" max="2845" width="2.42578125" style="291" hidden="1" customWidth="1"/>
    <col min="2846" max="2849" width="2.5703125" style="291" hidden="1" customWidth="1"/>
    <col min="2850" max="2855" width="2.42578125" style="291" hidden="1" customWidth="1"/>
    <col min="2856" max="2856" width="1.5703125" style="291" hidden="1" customWidth="1"/>
    <col min="2857" max="3072" width="2.5703125" style="291" hidden="1"/>
    <col min="3073" max="3073" width="1.5703125" style="291" hidden="1" customWidth="1"/>
    <col min="3074" max="3074" width="0.85546875" style="291" hidden="1" customWidth="1"/>
    <col min="3075" max="3090" width="2.5703125" style="291" hidden="1" customWidth="1"/>
    <col min="3091" max="3091" width="4" style="291" hidden="1" customWidth="1"/>
    <col min="3092" max="3095" width="2.5703125" style="291" hidden="1" customWidth="1"/>
    <col min="3096" max="3096" width="2.42578125" style="291" hidden="1" customWidth="1"/>
    <col min="3097" max="3100" width="2.5703125" style="291" hidden="1" customWidth="1"/>
    <col min="3101" max="3101" width="2.42578125" style="291" hidden="1" customWidth="1"/>
    <col min="3102" max="3105" width="2.5703125" style="291" hidden="1" customWidth="1"/>
    <col min="3106" max="3111" width="2.42578125" style="291" hidden="1" customWidth="1"/>
    <col min="3112" max="3112" width="1.5703125" style="291" hidden="1" customWidth="1"/>
    <col min="3113" max="3328" width="2.5703125" style="291" hidden="1"/>
    <col min="3329" max="3329" width="1.5703125" style="291" hidden="1" customWidth="1"/>
    <col min="3330" max="3330" width="0.85546875" style="291" hidden="1" customWidth="1"/>
    <col min="3331" max="3346" width="2.5703125" style="291" hidden="1" customWidth="1"/>
    <col min="3347" max="3347" width="4" style="291" hidden="1" customWidth="1"/>
    <col min="3348" max="3351" width="2.5703125" style="291" hidden="1" customWidth="1"/>
    <col min="3352" max="3352" width="2.42578125" style="291" hidden="1" customWidth="1"/>
    <col min="3353" max="3356" width="2.5703125" style="291" hidden="1" customWidth="1"/>
    <col min="3357" max="3357" width="2.42578125" style="291" hidden="1" customWidth="1"/>
    <col min="3358" max="3361" width="2.5703125" style="291" hidden="1" customWidth="1"/>
    <col min="3362" max="3367" width="2.42578125" style="291" hidden="1" customWidth="1"/>
    <col min="3368" max="3368" width="1.5703125" style="291" hidden="1" customWidth="1"/>
    <col min="3369" max="3584" width="2.5703125" style="291" hidden="1"/>
    <col min="3585" max="3585" width="1.5703125" style="291" hidden="1" customWidth="1"/>
    <col min="3586" max="3586" width="0.85546875" style="291" hidden="1" customWidth="1"/>
    <col min="3587" max="3602" width="2.5703125" style="291" hidden="1" customWidth="1"/>
    <col min="3603" max="3603" width="4" style="291" hidden="1" customWidth="1"/>
    <col min="3604" max="3607" width="2.5703125" style="291" hidden="1" customWidth="1"/>
    <col min="3608" max="3608" width="2.42578125" style="291" hidden="1" customWidth="1"/>
    <col min="3609" max="3612" width="2.5703125" style="291" hidden="1" customWidth="1"/>
    <col min="3613" max="3613" width="2.42578125" style="291" hidden="1" customWidth="1"/>
    <col min="3614" max="3617" width="2.5703125" style="291" hidden="1" customWidth="1"/>
    <col min="3618" max="3623" width="2.42578125" style="291" hidden="1" customWidth="1"/>
    <col min="3624" max="3624" width="1.5703125" style="291" hidden="1" customWidth="1"/>
    <col min="3625" max="3840" width="2.5703125" style="291" hidden="1"/>
    <col min="3841" max="3841" width="1.5703125" style="291" hidden="1" customWidth="1"/>
    <col min="3842" max="3842" width="0.85546875" style="291" hidden="1" customWidth="1"/>
    <col min="3843" max="3858" width="2.5703125" style="291" hidden="1" customWidth="1"/>
    <col min="3859" max="3859" width="4" style="291" hidden="1" customWidth="1"/>
    <col min="3860" max="3863" width="2.5703125" style="291" hidden="1" customWidth="1"/>
    <col min="3864" max="3864" width="2.42578125" style="291" hidden="1" customWidth="1"/>
    <col min="3865" max="3868" width="2.5703125" style="291" hidden="1" customWidth="1"/>
    <col min="3869" max="3869" width="2.42578125" style="291" hidden="1" customWidth="1"/>
    <col min="3870" max="3873" width="2.5703125" style="291" hidden="1" customWidth="1"/>
    <col min="3874" max="3879" width="2.42578125" style="291" hidden="1" customWidth="1"/>
    <col min="3880" max="3880" width="1.5703125" style="291" hidden="1" customWidth="1"/>
    <col min="3881" max="4096" width="2.5703125" style="291" hidden="1"/>
    <col min="4097" max="4097" width="1.5703125" style="291" hidden="1" customWidth="1"/>
    <col min="4098" max="4098" width="0.85546875" style="291" hidden="1" customWidth="1"/>
    <col min="4099" max="4114" width="2.5703125" style="291" hidden="1" customWidth="1"/>
    <col min="4115" max="4115" width="4" style="291" hidden="1" customWidth="1"/>
    <col min="4116" max="4119" width="2.5703125" style="291" hidden="1" customWidth="1"/>
    <col min="4120" max="4120" width="2.42578125" style="291" hidden="1" customWidth="1"/>
    <col min="4121" max="4124" width="2.5703125" style="291" hidden="1" customWidth="1"/>
    <col min="4125" max="4125" width="2.42578125" style="291" hidden="1" customWidth="1"/>
    <col min="4126" max="4129" width="2.5703125" style="291" hidden="1" customWidth="1"/>
    <col min="4130" max="4135" width="2.42578125" style="291" hidden="1" customWidth="1"/>
    <col min="4136" max="4136" width="1.5703125" style="291" hidden="1" customWidth="1"/>
    <col min="4137" max="4352" width="2.5703125" style="291" hidden="1"/>
    <col min="4353" max="4353" width="1.5703125" style="291" hidden="1" customWidth="1"/>
    <col min="4354" max="4354" width="0.85546875" style="291" hidden="1" customWidth="1"/>
    <col min="4355" max="4370" width="2.5703125" style="291" hidden="1" customWidth="1"/>
    <col min="4371" max="4371" width="4" style="291" hidden="1" customWidth="1"/>
    <col min="4372" max="4375" width="2.5703125" style="291" hidden="1" customWidth="1"/>
    <col min="4376" max="4376" width="2.42578125" style="291" hidden="1" customWidth="1"/>
    <col min="4377" max="4380" width="2.5703125" style="291" hidden="1" customWidth="1"/>
    <col min="4381" max="4381" width="2.42578125" style="291" hidden="1" customWidth="1"/>
    <col min="4382" max="4385" width="2.5703125" style="291" hidden="1" customWidth="1"/>
    <col min="4386" max="4391" width="2.42578125" style="291" hidden="1" customWidth="1"/>
    <col min="4392" max="4392" width="1.5703125" style="291" hidden="1" customWidth="1"/>
    <col min="4393" max="4608" width="2.5703125" style="291" hidden="1"/>
    <col min="4609" max="4609" width="1.5703125" style="291" hidden="1" customWidth="1"/>
    <col min="4610" max="4610" width="0.85546875" style="291" hidden="1" customWidth="1"/>
    <col min="4611" max="4626" width="2.5703125" style="291" hidden="1" customWidth="1"/>
    <col min="4627" max="4627" width="4" style="291" hidden="1" customWidth="1"/>
    <col min="4628" max="4631" width="2.5703125" style="291" hidden="1" customWidth="1"/>
    <col min="4632" max="4632" width="2.42578125" style="291" hidden="1" customWidth="1"/>
    <col min="4633" max="4636" width="2.5703125" style="291" hidden="1" customWidth="1"/>
    <col min="4637" max="4637" width="2.42578125" style="291" hidden="1" customWidth="1"/>
    <col min="4638" max="4641" width="2.5703125" style="291" hidden="1" customWidth="1"/>
    <col min="4642" max="4647" width="2.42578125" style="291" hidden="1" customWidth="1"/>
    <col min="4648" max="4648" width="1.5703125" style="291" hidden="1" customWidth="1"/>
    <col min="4649" max="4864" width="2.5703125" style="291" hidden="1"/>
    <col min="4865" max="4865" width="1.5703125" style="291" hidden="1" customWidth="1"/>
    <col min="4866" max="4866" width="0.85546875" style="291" hidden="1" customWidth="1"/>
    <col min="4867" max="4882" width="2.5703125" style="291" hidden="1" customWidth="1"/>
    <col min="4883" max="4883" width="4" style="291" hidden="1" customWidth="1"/>
    <col min="4884" max="4887" width="2.5703125" style="291" hidden="1" customWidth="1"/>
    <col min="4888" max="4888" width="2.42578125" style="291" hidden="1" customWidth="1"/>
    <col min="4889" max="4892" width="2.5703125" style="291" hidden="1" customWidth="1"/>
    <col min="4893" max="4893" width="2.42578125" style="291" hidden="1" customWidth="1"/>
    <col min="4894" max="4897" width="2.5703125" style="291" hidden="1" customWidth="1"/>
    <col min="4898" max="4903" width="2.42578125" style="291" hidden="1" customWidth="1"/>
    <col min="4904" max="4904" width="1.5703125" style="291" hidden="1" customWidth="1"/>
    <col min="4905" max="5120" width="2.5703125" style="291" hidden="1"/>
    <col min="5121" max="5121" width="1.5703125" style="291" hidden="1" customWidth="1"/>
    <col min="5122" max="5122" width="0.85546875" style="291" hidden="1" customWidth="1"/>
    <col min="5123" max="5138" width="2.5703125" style="291" hidden="1" customWidth="1"/>
    <col min="5139" max="5139" width="4" style="291" hidden="1" customWidth="1"/>
    <col min="5140" max="5143" width="2.5703125" style="291" hidden="1" customWidth="1"/>
    <col min="5144" max="5144" width="2.42578125" style="291" hidden="1" customWidth="1"/>
    <col min="5145" max="5148" width="2.5703125" style="291" hidden="1" customWidth="1"/>
    <col min="5149" max="5149" width="2.42578125" style="291" hidden="1" customWidth="1"/>
    <col min="5150" max="5153" width="2.5703125" style="291" hidden="1" customWidth="1"/>
    <col min="5154" max="5159" width="2.42578125" style="291" hidden="1" customWidth="1"/>
    <col min="5160" max="5160" width="1.5703125" style="291" hidden="1" customWidth="1"/>
    <col min="5161" max="5376" width="2.5703125" style="291" hidden="1"/>
    <col min="5377" max="5377" width="1.5703125" style="291" hidden="1" customWidth="1"/>
    <col min="5378" max="5378" width="0.85546875" style="291" hidden="1" customWidth="1"/>
    <col min="5379" max="5394" width="2.5703125" style="291" hidden="1" customWidth="1"/>
    <col min="5395" max="5395" width="4" style="291" hidden="1" customWidth="1"/>
    <col min="5396" max="5399" width="2.5703125" style="291" hidden="1" customWidth="1"/>
    <col min="5400" max="5400" width="2.42578125" style="291" hidden="1" customWidth="1"/>
    <col min="5401" max="5404" width="2.5703125" style="291" hidden="1" customWidth="1"/>
    <col min="5405" max="5405" width="2.42578125" style="291" hidden="1" customWidth="1"/>
    <col min="5406" max="5409" width="2.5703125" style="291" hidden="1" customWidth="1"/>
    <col min="5410" max="5415" width="2.42578125" style="291" hidden="1" customWidth="1"/>
    <col min="5416" max="5416" width="1.5703125" style="291" hidden="1" customWidth="1"/>
    <col min="5417" max="5632" width="2.5703125" style="291" hidden="1"/>
    <col min="5633" max="5633" width="1.5703125" style="291" hidden="1" customWidth="1"/>
    <col min="5634" max="5634" width="0.85546875" style="291" hidden="1" customWidth="1"/>
    <col min="5635" max="5650" width="2.5703125" style="291" hidden="1" customWidth="1"/>
    <col min="5651" max="5651" width="4" style="291" hidden="1" customWidth="1"/>
    <col min="5652" max="5655" width="2.5703125" style="291" hidden="1" customWidth="1"/>
    <col min="5656" max="5656" width="2.42578125" style="291" hidden="1" customWidth="1"/>
    <col min="5657" max="5660" width="2.5703125" style="291" hidden="1" customWidth="1"/>
    <col min="5661" max="5661" width="2.42578125" style="291" hidden="1" customWidth="1"/>
    <col min="5662" max="5665" width="2.5703125" style="291" hidden="1" customWidth="1"/>
    <col min="5666" max="5671" width="2.42578125" style="291" hidden="1" customWidth="1"/>
    <col min="5672" max="5672" width="1.5703125" style="291" hidden="1" customWidth="1"/>
    <col min="5673" max="5888" width="2.5703125" style="291" hidden="1"/>
    <col min="5889" max="5889" width="1.5703125" style="291" hidden="1" customWidth="1"/>
    <col min="5890" max="5890" width="0.85546875" style="291" hidden="1" customWidth="1"/>
    <col min="5891" max="5906" width="2.5703125" style="291" hidden="1" customWidth="1"/>
    <col min="5907" max="5907" width="4" style="291" hidden="1" customWidth="1"/>
    <col min="5908" max="5911" width="2.5703125" style="291" hidden="1" customWidth="1"/>
    <col min="5912" max="5912" width="2.42578125" style="291" hidden="1" customWidth="1"/>
    <col min="5913" max="5916" width="2.5703125" style="291" hidden="1" customWidth="1"/>
    <col min="5917" max="5917" width="2.42578125" style="291" hidden="1" customWidth="1"/>
    <col min="5918" max="5921" width="2.5703125" style="291" hidden="1" customWidth="1"/>
    <col min="5922" max="5927" width="2.42578125" style="291" hidden="1" customWidth="1"/>
    <col min="5928" max="5928" width="1.5703125" style="291" hidden="1" customWidth="1"/>
    <col min="5929" max="6144" width="2.5703125" style="291" hidden="1"/>
    <col min="6145" max="6145" width="1.5703125" style="291" hidden="1" customWidth="1"/>
    <col min="6146" max="6146" width="0.85546875" style="291" hidden="1" customWidth="1"/>
    <col min="6147" max="6162" width="2.5703125" style="291" hidden="1" customWidth="1"/>
    <col min="6163" max="6163" width="4" style="291" hidden="1" customWidth="1"/>
    <col min="6164" max="6167" width="2.5703125" style="291" hidden="1" customWidth="1"/>
    <col min="6168" max="6168" width="2.42578125" style="291" hidden="1" customWidth="1"/>
    <col min="6169" max="6172" width="2.5703125" style="291" hidden="1" customWidth="1"/>
    <col min="6173" max="6173" width="2.42578125" style="291" hidden="1" customWidth="1"/>
    <col min="6174" max="6177" width="2.5703125" style="291" hidden="1" customWidth="1"/>
    <col min="6178" max="6183" width="2.42578125" style="291" hidden="1" customWidth="1"/>
    <col min="6184" max="6184" width="1.5703125" style="291" hidden="1" customWidth="1"/>
    <col min="6185" max="6400" width="2.5703125" style="291" hidden="1"/>
    <col min="6401" max="6401" width="1.5703125" style="291" hidden="1" customWidth="1"/>
    <col min="6402" max="6402" width="0.85546875" style="291" hidden="1" customWidth="1"/>
    <col min="6403" max="6418" width="2.5703125" style="291" hidden="1" customWidth="1"/>
    <col min="6419" max="6419" width="4" style="291" hidden="1" customWidth="1"/>
    <col min="6420" max="6423" width="2.5703125" style="291" hidden="1" customWidth="1"/>
    <col min="6424" max="6424" width="2.42578125" style="291" hidden="1" customWidth="1"/>
    <col min="6425" max="6428" width="2.5703125" style="291" hidden="1" customWidth="1"/>
    <col min="6429" max="6429" width="2.42578125" style="291" hidden="1" customWidth="1"/>
    <col min="6430" max="6433" width="2.5703125" style="291" hidden="1" customWidth="1"/>
    <col min="6434" max="6439" width="2.42578125" style="291" hidden="1" customWidth="1"/>
    <col min="6440" max="6440" width="1.5703125" style="291" hidden="1" customWidth="1"/>
    <col min="6441" max="6656" width="2.5703125" style="291" hidden="1"/>
    <col min="6657" max="6657" width="1.5703125" style="291" hidden="1" customWidth="1"/>
    <col min="6658" max="6658" width="0.85546875" style="291" hidden="1" customWidth="1"/>
    <col min="6659" max="6674" width="2.5703125" style="291" hidden="1" customWidth="1"/>
    <col min="6675" max="6675" width="4" style="291" hidden="1" customWidth="1"/>
    <col min="6676" max="6679" width="2.5703125" style="291" hidden="1" customWidth="1"/>
    <col min="6680" max="6680" width="2.42578125" style="291" hidden="1" customWidth="1"/>
    <col min="6681" max="6684" width="2.5703125" style="291" hidden="1" customWidth="1"/>
    <col min="6685" max="6685" width="2.42578125" style="291" hidden="1" customWidth="1"/>
    <col min="6686" max="6689" width="2.5703125" style="291" hidden="1" customWidth="1"/>
    <col min="6690" max="6695" width="2.42578125" style="291" hidden="1" customWidth="1"/>
    <col min="6696" max="6696" width="1.5703125" style="291" hidden="1" customWidth="1"/>
    <col min="6697" max="6912" width="2.5703125" style="291" hidden="1"/>
    <col min="6913" max="6913" width="1.5703125" style="291" hidden="1" customWidth="1"/>
    <col min="6914" max="6914" width="0.85546875" style="291" hidden="1" customWidth="1"/>
    <col min="6915" max="6930" width="2.5703125" style="291" hidden="1" customWidth="1"/>
    <col min="6931" max="6931" width="4" style="291" hidden="1" customWidth="1"/>
    <col min="6932" max="6935" width="2.5703125" style="291" hidden="1" customWidth="1"/>
    <col min="6936" max="6936" width="2.42578125" style="291" hidden="1" customWidth="1"/>
    <col min="6937" max="6940" width="2.5703125" style="291" hidden="1" customWidth="1"/>
    <col min="6941" max="6941" width="2.42578125" style="291" hidden="1" customWidth="1"/>
    <col min="6942" max="6945" width="2.5703125" style="291" hidden="1" customWidth="1"/>
    <col min="6946" max="6951" width="2.42578125" style="291" hidden="1" customWidth="1"/>
    <col min="6952" max="6952" width="1.5703125" style="291" hidden="1" customWidth="1"/>
    <col min="6953" max="7168" width="2.5703125" style="291" hidden="1"/>
    <col min="7169" max="7169" width="1.5703125" style="291" hidden="1" customWidth="1"/>
    <col min="7170" max="7170" width="0.85546875" style="291" hidden="1" customWidth="1"/>
    <col min="7171" max="7186" width="2.5703125" style="291" hidden="1" customWidth="1"/>
    <col min="7187" max="7187" width="4" style="291" hidden="1" customWidth="1"/>
    <col min="7188" max="7191" width="2.5703125" style="291" hidden="1" customWidth="1"/>
    <col min="7192" max="7192" width="2.42578125" style="291" hidden="1" customWidth="1"/>
    <col min="7193" max="7196" width="2.5703125" style="291" hidden="1" customWidth="1"/>
    <col min="7197" max="7197" width="2.42578125" style="291" hidden="1" customWidth="1"/>
    <col min="7198" max="7201" width="2.5703125" style="291" hidden="1" customWidth="1"/>
    <col min="7202" max="7207" width="2.42578125" style="291" hidden="1" customWidth="1"/>
    <col min="7208" max="7208" width="1.5703125" style="291" hidden="1" customWidth="1"/>
    <col min="7209" max="7424" width="2.5703125" style="291" hidden="1"/>
    <col min="7425" max="7425" width="1.5703125" style="291" hidden="1" customWidth="1"/>
    <col min="7426" max="7426" width="0.85546875" style="291" hidden="1" customWidth="1"/>
    <col min="7427" max="7442" width="2.5703125" style="291" hidden="1" customWidth="1"/>
    <col min="7443" max="7443" width="4" style="291" hidden="1" customWidth="1"/>
    <col min="7444" max="7447" width="2.5703125" style="291" hidden="1" customWidth="1"/>
    <col min="7448" max="7448" width="2.42578125" style="291" hidden="1" customWidth="1"/>
    <col min="7449" max="7452" width="2.5703125" style="291" hidden="1" customWidth="1"/>
    <col min="7453" max="7453" width="2.42578125" style="291" hidden="1" customWidth="1"/>
    <col min="7454" max="7457" width="2.5703125" style="291" hidden="1" customWidth="1"/>
    <col min="7458" max="7463" width="2.42578125" style="291" hidden="1" customWidth="1"/>
    <col min="7464" max="7464" width="1.5703125" style="291" hidden="1" customWidth="1"/>
    <col min="7465" max="7680" width="2.5703125" style="291" hidden="1"/>
    <col min="7681" max="7681" width="1.5703125" style="291" hidden="1" customWidth="1"/>
    <col min="7682" max="7682" width="0.85546875" style="291" hidden="1" customWidth="1"/>
    <col min="7683" max="7698" width="2.5703125" style="291" hidden="1" customWidth="1"/>
    <col min="7699" max="7699" width="4" style="291" hidden="1" customWidth="1"/>
    <col min="7700" max="7703" width="2.5703125" style="291" hidden="1" customWidth="1"/>
    <col min="7704" max="7704" width="2.42578125" style="291" hidden="1" customWidth="1"/>
    <col min="7705" max="7708" width="2.5703125" style="291" hidden="1" customWidth="1"/>
    <col min="7709" max="7709" width="2.42578125" style="291" hidden="1" customWidth="1"/>
    <col min="7710" max="7713" width="2.5703125" style="291" hidden="1" customWidth="1"/>
    <col min="7714" max="7719" width="2.42578125" style="291" hidden="1" customWidth="1"/>
    <col min="7720" max="7720" width="1.5703125" style="291" hidden="1" customWidth="1"/>
    <col min="7721" max="7936" width="2.5703125" style="291" hidden="1"/>
    <col min="7937" max="7937" width="1.5703125" style="291" hidden="1" customWidth="1"/>
    <col min="7938" max="7938" width="0.85546875" style="291" hidden="1" customWidth="1"/>
    <col min="7939" max="7954" width="2.5703125" style="291" hidden="1" customWidth="1"/>
    <col min="7955" max="7955" width="4" style="291" hidden="1" customWidth="1"/>
    <col min="7956" max="7959" width="2.5703125" style="291" hidden="1" customWidth="1"/>
    <col min="7960" max="7960" width="2.42578125" style="291" hidden="1" customWidth="1"/>
    <col min="7961" max="7964" width="2.5703125" style="291" hidden="1" customWidth="1"/>
    <col min="7965" max="7965" width="2.42578125" style="291" hidden="1" customWidth="1"/>
    <col min="7966" max="7969" width="2.5703125" style="291" hidden="1" customWidth="1"/>
    <col min="7970" max="7975" width="2.42578125" style="291" hidden="1" customWidth="1"/>
    <col min="7976" max="7976" width="1.5703125" style="291" hidden="1" customWidth="1"/>
    <col min="7977" max="8192" width="2.5703125" style="291" hidden="1"/>
    <col min="8193" max="8193" width="1.5703125" style="291" hidden="1" customWidth="1"/>
    <col min="8194" max="8194" width="0.85546875" style="291" hidden="1" customWidth="1"/>
    <col min="8195" max="8210" width="2.5703125" style="291" hidden="1" customWidth="1"/>
    <col min="8211" max="8211" width="4" style="291" hidden="1" customWidth="1"/>
    <col min="8212" max="8215" width="2.5703125" style="291" hidden="1" customWidth="1"/>
    <col min="8216" max="8216" width="2.42578125" style="291" hidden="1" customWidth="1"/>
    <col min="8217" max="8220" width="2.5703125" style="291" hidden="1" customWidth="1"/>
    <col min="8221" max="8221" width="2.42578125" style="291" hidden="1" customWidth="1"/>
    <col min="8222" max="8225" width="2.5703125" style="291" hidden="1" customWidth="1"/>
    <col min="8226" max="8231" width="2.42578125" style="291" hidden="1" customWidth="1"/>
    <col min="8232" max="8232" width="1.5703125" style="291" hidden="1" customWidth="1"/>
    <col min="8233" max="8448" width="2.5703125" style="291" hidden="1"/>
    <col min="8449" max="8449" width="1.5703125" style="291" hidden="1" customWidth="1"/>
    <col min="8450" max="8450" width="0.85546875" style="291" hidden="1" customWidth="1"/>
    <col min="8451" max="8466" width="2.5703125" style="291" hidden="1" customWidth="1"/>
    <col min="8467" max="8467" width="4" style="291" hidden="1" customWidth="1"/>
    <col min="8468" max="8471" width="2.5703125" style="291" hidden="1" customWidth="1"/>
    <col min="8472" max="8472" width="2.42578125" style="291" hidden="1" customWidth="1"/>
    <col min="8473" max="8476" width="2.5703125" style="291" hidden="1" customWidth="1"/>
    <col min="8477" max="8477" width="2.42578125" style="291" hidden="1" customWidth="1"/>
    <col min="8478" max="8481" width="2.5703125" style="291" hidden="1" customWidth="1"/>
    <col min="8482" max="8487" width="2.42578125" style="291" hidden="1" customWidth="1"/>
    <col min="8488" max="8488" width="1.5703125" style="291" hidden="1" customWidth="1"/>
    <col min="8489" max="8704" width="2.5703125" style="291" hidden="1"/>
    <col min="8705" max="8705" width="1.5703125" style="291" hidden="1" customWidth="1"/>
    <col min="8706" max="8706" width="0.85546875" style="291" hidden="1" customWidth="1"/>
    <col min="8707" max="8722" width="2.5703125" style="291" hidden="1" customWidth="1"/>
    <col min="8723" max="8723" width="4" style="291" hidden="1" customWidth="1"/>
    <col min="8724" max="8727" width="2.5703125" style="291" hidden="1" customWidth="1"/>
    <col min="8728" max="8728" width="2.42578125" style="291" hidden="1" customWidth="1"/>
    <col min="8729" max="8732" width="2.5703125" style="291" hidden="1" customWidth="1"/>
    <col min="8733" max="8733" width="2.42578125" style="291" hidden="1" customWidth="1"/>
    <col min="8734" max="8737" width="2.5703125" style="291" hidden="1" customWidth="1"/>
    <col min="8738" max="8743" width="2.42578125" style="291" hidden="1" customWidth="1"/>
    <col min="8744" max="8744" width="1.5703125" style="291" hidden="1" customWidth="1"/>
    <col min="8745" max="8960" width="2.5703125" style="291" hidden="1"/>
    <col min="8961" max="8961" width="1.5703125" style="291" hidden="1" customWidth="1"/>
    <col min="8962" max="8962" width="0.85546875" style="291" hidden="1" customWidth="1"/>
    <col min="8963" max="8978" width="2.5703125" style="291" hidden="1" customWidth="1"/>
    <col min="8979" max="8979" width="4" style="291" hidden="1" customWidth="1"/>
    <col min="8980" max="8983" width="2.5703125" style="291" hidden="1" customWidth="1"/>
    <col min="8984" max="8984" width="2.42578125" style="291" hidden="1" customWidth="1"/>
    <col min="8985" max="8988" width="2.5703125" style="291" hidden="1" customWidth="1"/>
    <col min="8989" max="8989" width="2.42578125" style="291" hidden="1" customWidth="1"/>
    <col min="8990" max="8993" width="2.5703125" style="291" hidden="1" customWidth="1"/>
    <col min="8994" max="8999" width="2.42578125" style="291" hidden="1" customWidth="1"/>
    <col min="9000" max="9000" width="1.5703125" style="291" hidden="1" customWidth="1"/>
    <col min="9001" max="9216" width="2.5703125" style="291" hidden="1"/>
    <col min="9217" max="9217" width="1.5703125" style="291" hidden="1" customWidth="1"/>
    <col min="9218" max="9218" width="0.85546875" style="291" hidden="1" customWidth="1"/>
    <col min="9219" max="9234" width="2.5703125" style="291" hidden="1" customWidth="1"/>
    <col min="9235" max="9235" width="4" style="291" hidden="1" customWidth="1"/>
    <col min="9236" max="9239" width="2.5703125" style="291" hidden="1" customWidth="1"/>
    <col min="9240" max="9240" width="2.42578125" style="291" hidden="1" customWidth="1"/>
    <col min="9241" max="9244" width="2.5703125" style="291" hidden="1" customWidth="1"/>
    <col min="9245" max="9245" width="2.42578125" style="291" hidden="1" customWidth="1"/>
    <col min="9246" max="9249" width="2.5703125" style="291" hidden="1" customWidth="1"/>
    <col min="9250" max="9255" width="2.42578125" style="291" hidden="1" customWidth="1"/>
    <col min="9256" max="9256" width="1.5703125" style="291" hidden="1" customWidth="1"/>
    <col min="9257" max="9472" width="2.5703125" style="291" hidden="1"/>
    <col min="9473" max="9473" width="1.5703125" style="291" hidden="1" customWidth="1"/>
    <col min="9474" max="9474" width="0.85546875" style="291" hidden="1" customWidth="1"/>
    <col min="9475" max="9490" width="2.5703125" style="291" hidden="1" customWidth="1"/>
    <col min="9491" max="9491" width="4" style="291" hidden="1" customWidth="1"/>
    <col min="9492" max="9495" width="2.5703125" style="291" hidden="1" customWidth="1"/>
    <col min="9496" max="9496" width="2.42578125" style="291" hidden="1" customWidth="1"/>
    <col min="9497" max="9500" width="2.5703125" style="291" hidden="1" customWidth="1"/>
    <col min="9501" max="9501" width="2.42578125" style="291" hidden="1" customWidth="1"/>
    <col min="9502" max="9505" width="2.5703125" style="291" hidden="1" customWidth="1"/>
    <col min="9506" max="9511" width="2.42578125" style="291" hidden="1" customWidth="1"/>
    <col min="9512" max="9512" width="1.5703125" style="291" hidden="1" customWidth="1"/>
    <col min="9513" max="9728" width="2.5703125" style="291" hidden="1"/>
    <col min="9729" max="9729" width="1.5703125" style="291" hidden="1" customWidth="1"/>
    <col min="9730" max="9730" width="0.85546875" style="291" hidden="1" customWidth="1"/>
    <col min="9731" max="9746" width="2.5703125" style="291" hidden="1" customWidth="1"/>
    <col min="9747" max="9747" width="4" style="291" hidden="1" customWidth="1"/>
    <col min="9748" max="9751" width="2.5703125" style="291" hidden="1" customWidth="1"/>
    <col min="9752" max="9752" width="2.42578125" style="291" hidden="1" customWidth="1"/>
    <col min="9753" max="9756" width="2.5703125" style="291" hidden="1" customWidth="1"/>
    <col min="9757" max="9757" width="2.42578125" style="291" hidden="1" customWidth="1"/>
    <col min="9758" max="9761" width="2.5703125" style="291" hidden="1" customWidth="1"/>
    <col min="9762" max="9767" width="2.42578125" style="291" hidden="1" customWidth="1"/>
    <col min="9768" max="9768" width="1.5703125" style="291" hidden="1" customWidth="1"/>
    <col min="9769" max="9984" width="2.5703125" style="291" hidden="1"/>
    <col min="9985" max="9985" width="1.5703125" style="291" hidden="1" customWidth="1"/>
    <col min="9986" max="9986" width="0.85546875" style="291" hidden="1" customWidth="1"/>
    <col min="9987" max="10002" width="2.5703125" style="291" hidden="1" customWidth="1"/>
    <col min="10003" max="10003" width="4" style="291" hidden="1" customWidth="1"/>
    <col min="10004" max="10007" width="2.5703125" style="291" hidden="1" customWidth="1"/>
    <col min="10008" max="10008" width="2.42578125" style="291" hidden="1" customWidth="1"/>
    <col min="10009" max="10012" width="2.5703125" style="291" hidden="1" customWidth="1"/>
    <col min="10013" max="10013" width="2.42578125" style="291" hidden="1" customWidth="1"/>
    <col min="10014" max="10017" width="2.5703125" style="291" hidden="1" customWidth="1"/>
    <col min="10018" max="10023" width="2.42578125" style="291" hidden="1" customWidth="1"/>
    <col min="10024" max="10024" width="1.5703125" style="291" hidden="1" customWidth="1"/>
    <col min="10025" max="10240" width="2.5703125" style="291" hidden="1"/>
    <col min="10241" max="10241" width="1.5703125" style="291" hidden="1" customWidth="1"/>
    <col min="10242" max="10242" width="0.85546875" style="291" hidden="1" customWidth="1"/>
    <col min="10243" max="10258" width="2.5703125" style="291" hidden="1" customWidth="1"/>
    <col min="10259" max="10259" width="4" style="291" hidden="1" customWidth="1"/>
    <col min="10260" max="10263" width="2.5703125" style="291" hidden="1" customWidth="1"/>
    <col min="10264" max="10264" width="2.42578125" style="291" hidden="1" customWidth="1"/>
    <col min="10265" max="10268" width="2.5703125" style="291" hidden="1" customWidth="1"/>
    <col min="10269" max="10269" width="2.42578125" style="291" hidden="1" customWidth="1"/>
    <col min="10270" max="10273" width="2.5703125" style="291" hidden="1" customWidth="1"/>
    <col min="10274" max="10279" width="2.42578125" style="291" hidden="1" customWidth="1"/>
    <col min="10280" max="10280" width="1.5703125" style="291" hidden="1" customWidth="1"/>
    <col min="10281" max="10496" width="2.5703125" style="291" hidden="1"/>
    <col min="10497" max="10497" width="1.5703125" style="291" hidden="1" customWidth="1"/>
    <col min="10498" max="10498" width="0.85546875" style="291" hidden="1" customWidth="1"/>
    <col min="10499" max="10514" width="2.5703125" style="291" hidden="1" customWidth="1"/>
    <col min="10515" max="10515" width="4" style="291" hidden="1" customWidth="1"/>
    <col min="10516" max="10519" width="2.5703125" style="291" hidden="1" customWidth="1"/>
    <col min="10520" max="10520" width="2.42578125" style="291" hidden="1" customWidth="1"/>
    <col min="10521" max="10524" width="2.5703125" style="291" hidden="1" customWidth="1"/>
    <col min="10525" max="10525" width="2.42578125" style="291" hidden="1" customWidth="1"/>
    <col min="10526" max="10529" width="2.5703125" style="291" hidden="1" customWidth="1"/>
    <col min="10530" max="10535" width="2.42578125" style="291" hidden="1" customWidth="1"/>
    <col min="10536" max="10536" width="1.5703125" style="291" hidden="1" customWidth="1"/>
    <col min="10537" max="10752" width="2.5703125" style="291" hidden="1"/>
    <col min="10753" max="10753" width="1.5703125" style="291" hidden="1" customWidth="1"/>
    <col min="10754" max="10754" width="0.85546875" style="291" hidden="1" customWidth="1"/>
    <col min="10755" max="10770" width="2.5703125" style="291" hidden="1" customWidth="1"/>
    <col min="10771" max="10771" width="4" style="291" hidden="1" customWidth="1"/>
    <col min="10772" max="10775" width="2.5703125" style="291" hidden="1" customWidth="1"/>
    <col min="10776" max="10776" width="2.42578125" style="291" hidden="1" customWidth="1"/>
    <col min="10777" max="10780" width="2.5703125" style="291" hidden="1" customWidth="1"/>
    <col min="10781" max="10781" width="2.42578125" style="291" hidden="1" customWidth="1"/>
    <col min="10782" max="10785" width="2.5703125" style="291" hidden="1" customWidth="1"/>
    <col min="10786" max="10791" width="2.42578125" style="291" hidden="1" customWidth="1"/>
    <col min="10792" max="10792" width="1.5703125" style="291" hidden="1" customWidth="1"/>
    <col min="10793" max="11008" width="2.5703125" style="291" hidden="1"/>
    <col min="11009" max="11009" width="1.5703125" style="291" hidden="1" customWidth="1"/>
    <col min="11010" max="11010" width="0.85546875" style="291" hidden="1" customWidth="1"/>
    <col min="11011" max="11026" width="2.5703125" style="291" hidden="1" customWidth="1"/>
    <col min="11027" max="11027" width="4" style="291" hidden="1" customWidth="1"/>
    <col min="11028" max="11031" width="2.5703125" style="291" hidden="1" customWidth="1"/>
    <col min="11032" max="11032" width="2.42578125" style="291" hidden="1" customWidth="1"/>
    <col min="11033" max="11036" width="2.5703125" style="291" hidden="1" customWidth="1"/>
    <col min="11037" max="11037" width="2.42578125" style="291" hidden="1" customWidth="1"/>
    <col min="11038" max="11041" width="2.5703125" style="291" hidden="1" customWidth="1"/>
    <col min="11042" max="11047" width="2.42578125" style="291" hidden="1" customWidth="1"/>
    <col min="11048" max="11048" width="1.5703125" style="291" hidden="1" customWidth="1"/>
    <col min="11049" max="11264" width="2.5703125" style="291" hidden="1"/>
    <col min="11265" max="11265" width="1.5703125" style="291" hidden="1" customWidth="1"/>
    <col min="11266" max="11266" width="0.85546875" style="291" hidden="1" customWidth="1"/>
    <col min="11267" max="11282" width="2.5703125" style="291" hidden="1" customWidth="1"/>
    <col min="11283" max="11283" width="4" style="291" hidden="1" customWidth="1"/>
    <col min="11284" max="11287" width="2.5703125" style="291" hidden="1" customWidth="1"/>
    <col min="11288" max="11288" width="2.42578125" style="291" hidden="1" customWidth="1"/>
    <col min="11289" max="11292" width="2.5703125" style="291" hidden="1" customWidth="1"/>
    <col min="11293" max="11293" width="2.42578125" style="291" hidden="1" customWidth="1"/>
    <col min="11294" max="11297" width="2.5703125" style="291" hidden="1" customWidth="1"/>
    <col min="11298" max="11303" width="2.42578125" style="291" hidden="1" customWidth="1"/>
    <col min="11304" max="11304" width="1.5703125" style="291" hidden="1" customWidth="1"/>
    <col min="11305" max="11520" width="2.5703125" style="291" hidden="1"/>
    <col min="11521" max="11521" width="1.5703125" style="291" hidden="1" customWidth="1"/>
    <col min="11522" max="11522" width="0.85546875" style="291" hidden="1" customWidth="1"/>
    <col min="11523" max="11538" width="2.5703125" style="291" hidden="1" customWidth="1"/>
    <col min="11539" max="11539" width="4" style="291" hidden="1" customWidth="1"/>
    <col min="11540" max="11543" width="2.5703125" style="291" hidden="1" customWidth="1"/>
    <col min="11544" max="11544" width="2.42578125" style="291" hidden="1" customWidth="1"/>
    <col min="11545" max="11548" width="2.5703125" style="291" hidden="1" customWidth="1"/>
    <col min="11549" max="11549" width="2.42578125" style="291" hidden="1" customWidth="1"/>
    <col min="11550" max="11553" width="2.5703125" style="291" hidden="1" customWidth="1"/>
    <col min="11554" max="11559" width="2.42578125" style="291" hidden="1" customWidth="1"/>
    <col min="11560" max="11560" width="1.5703125" style="291" hidden="1" customWidth="1"/>
    <col min="11561" max="11776" width="2.5703125" style="291" hidden="1"/>
    <col min="11777" max="11777" width="1.5703125" style="291" hidden="1" customWidth="1"/>
    <col min="11778" max="11778" width="0.85546875" style="291" hidden="1" customWidth="1"/>
    <col min="11779" max="11794" width="2.5703125" style="291" hidden="1" customWidth="1"/>
    <col min="11795" max="11795" width="4" style="291" hidden="1" customWidth="1"/>
    <col min="11796" max="11799" width="2.5703125" style="291" hidden="1" customWidth="1"/>
    <col min="11800" max="11800" width="2.42578125" style="291" hidden="1" customWidth="1"/>
    <col min="11801" max="11804" width="2.5703125" style="291" hidden="1" customWidth="1"/>
    <col min="11805" max="11805" width="2.42578125" style="291" hidden="1" customWidth="1"/>
    <col min="11806" max="11809" width="2.5703125" style="291" hidden="1" customWidth="1"/>
    <col min="11810" max="11815" width="2.42578125" style="291" hidden="1" customWidth="1"/>
    <col min="11816" max="11816" width="1.5703125" style="291" hidden="1" customWidth="1"/>
    <col min="11817" max="12032" width="2.5703125" style="291" hidden="1"/>
    <col min="12033" max="12033" width="1.5703125" style="291" hidden="1" customWidth="1"/>
    <col min="12034" max="12034" width="0.85546875" style="291" hidden="1" customWidth="1"/>
    <col min="12035" max="12050" width="2.5703125" style="291" hidden="1" customWidth="1"/>
    <col min="12051" max="12051" width="4" style="291" hidden="1" customWidth="1"/>
    <col min="12052" max="12055" width="2.5703125" style="291" hidden="1" customWidth="1"/>
    <col min="12056" max="12056" width="2.42578125" style="291" hidden="1" customWidth="1"/>
    <col min="12057" max="12060" width="2.5703125" style="291" hidden="1" customWidth="1"/>
    <col min="12061" max="12061" width="2.42578125" style="291" hidden="1" customWidth="1"/>
    <col min="12062" max="12065" width="2.5703125" style="291" hidden="1" customWidth="1"/>
    <col min="12066" max="12071" width="2.42578125" style="291" hidden="1" customWidth="1"/>
    <col min="12072" max="12072" width="1.5703125" style="291" hidden="1" customWidth="1"/>
    <col min="12073" max="12288" width="2.5703125" style="291" hidden="1"/>
    <col min="12289" max="12289" width="1.5703125" style="291" hidden="1" customWidth="1"/>
    <col min="12290" max="12290" width="0.85546875" style="291" hidden="1" customWidth="1"/>
    <col min="12291" max="12306" width="2.5703125" style="291" hidden="1" customWidth="1"/>
    <col min="12307" max="12307" width="4" style="291" hidden="1" customWidth="1"/>
    <col min="12308" max="12311" width="2.5703125" style="291" hidden="1" customWidth="1"/>
    <col min="12312" max="12312" width="2.42578125" style="291" hidden="1" customWidth="1"/>
    <col min="12313" max="12316" width="2.5703125" style="291" hidden="1" customWidth="1"/>
    <col min="12317" max="12317" width="2.42578125" style="291" hidden="1" customWidth="1"/>
    <col min="12318" max="12321" width="2.5703125" style="291" hidden="1" customWidth="1"/>
    <col min="12322" max="12327" width="2.42578125" style="291" hidden="1" customWidth="1"/>
    <col min="12328" max="12328" width="1.5703125" style="291" hidden="1" customWidth="1"/>
    <col min="12329" max="12544" width="2.5703125" style="291" hidden="1"/>
    <col min="12545" max="12545" width="1.5703125" style="291" hidden="1" customWidth="1"/>
    <col min="12546" max="12546" width="0.85546875" style="291" hidden="1" customWidth="1"/>
    <col min="12547" max="12562" width="2.5703125" style="291" hidden="1" customWidth="1"/>
    <col min="12563" max="12563" width="4" style="291" hidden="1" customWidth="1"/>
    <col min="12564" max="12567" width="2.5703125" style="291" hidden="1" customWidth="1"/>
    <col min="12568" max="12568" width="2.42578125" style="291" hidden="1" customWidth="1"/>
    <col min="12569" max="12572" width="2.5703125" style="291" hidden="1" customWidth="1"/>
    <col min="12573" max="12573" width="2.42578125" style="291" hidden="1" customWidth="1"/>
    <col min="12574" max="12577" width="2.5703125" style="291" hidden="1" customWidth="1"/>
    <col min="12578" max="12583" width="2.42578125" style="291" hidden="1" customWidth="1"/>
    <col min="12584" max="12584" width="1.5703125" style="291" hidden="1" customWidth="1"/>
    <col min="12585" max="12800" width="2.5703125" style="291" hidden="1"/>
    <col min="12801" max="12801" width="1.5703125" style="291" hidden="1" customWidth="1"/>
    <col min="12802" max="12802" width="0.85546875" style="291" hidden="1" customWidth="1"/>
    <col min="12803" max="12818" width="2.5703125" style="291" hidden="1" customWidth="1"/>
    <col min="12819" max="12819" width="4" style="291" hidden="1" customWidth="1"/>
    <col min="12820" max="12823" width="2.5703125" style="291" hidden="1" customWidth="1"/>
    <col min="12824" max="12824" width="2.42578125" style="291" hidden="1" customWidth="1"/>
    <col min="12825" max="12828" width="2.5703125" style="291" hidden="1" customWidth="1"/>
    <col min="12829" max="12829" width="2.42578125" style="291" hidden="1" customWidth="1"/>
    <col min="12830" max="12833" width="2.5703125" style="291" hidden="1" customWidth="1"/>
    <col min="12834" max="12839" width="2.42578125" style="291" hidden="1" customWidth="1"/>
    <col min="12840" max="12840" width="1.5703125" style="291" hidden="1" customWidth="1"/>
    <col min="12841" max="13056" width="2.5703125" style="291" hidden="1"/>
    <col min="13057" max="13057" width="1.5703125" style="291" hidden="1" customWidth="1"/>
    <col min="13058" max="13058" width="0.85546875" style="291" hidden="1" customWidth="1"/>
    <col min="13059" max="13074" width="2.5703125" style="291" hidden="1" customWidth="1"/>
    <col min="13075" max="13075" width="4" style="291" hidden="1" customWidth="1"/>
    <col min="13076" max="13079" width="2.5703125" style="291" hidden="1" customWidth="1"/>
    <col min="13080" max="13080" width="2.42578125" style="291" hidden="1" customWidth="1"/>
    <col min="13081" max="13084" width="2.5703125" style="291" hidden="1" customWidth="1"/>
    <col min="13085" max="13085" width="2.42578125" style="291" hidden="1" customWidth="1"/>
    <col min="13086" max="13089" width="2.5703125" style="291" hidden="1" customWidth="1"/>
    <col min="13090" max="13095" width="2.42578125" style="291" hidden="1" customWidth="1"/>
    <col min="13096" max="13096" width="1.5703125" style="291" hidden="1" customWidth="1"/>
    <col min="13097" max="13312" width="2.5703125" style="291" hidden="1"/>
    <col min="13313" max="13313" width="1.5703125" style="291" hidden="1" customWidth="1"/>
    <col min="13314" max="13314" width="0.85546875" style="291" hidden="1" customWidth="1"/>
    <col min="13315" max="13330" width="2.5703125" style="291" hidden="1" customWidth="1"/>
    <col min="13331" max="13331" width="4" style="291" hidden="1" customWidth="1"/>
    <col min="13332" max="13335" width="2.5703125" style="291" hidden="1" customWidth="1"/>
    <col min="13336" max="13336" width="2.42578125" style="291" hidden="1" customWidth="1"/>
    <col min="13337" max="13340" width="2.5703125" style="291" hidden="1" customWidth="1"/>
    <col min="13341" max="13341" width="2.42578125" style="291" hidden="1" customWidth="1"/>
    <col min="13342" max="13345" width="2.5703125" style="291" hidden="1" customWidth="1"/>
    <col min="13346" max="13351" width="2.42578125" style="291" hidden="1" customWidth="1"/>
    <col min="13352" max="13352" width="1.5703125" style="291" hidden="1" customWidth="1"/>
    <col min="13353" max="13568" width="2.5703125" style="291" hidden="1"/>
    <col min="13569" max="13569" width="1.5703125" style="291" hidden="1" customWidth="1"/>
    <col min="13570" max="13570" width="0.85546875" style="291" hidden="1" customWidth="1"/>
    <col min="13571" max="13586" width="2.5703125" style="291" hidden="1" customWidth="1"/>
    <col min="13587" max="13587" width="4" style="291" hidden="1" customWidth="1"/>
    <col min="13588" max="13591" width="2.5703125" style="291" hidden="1" customWidth="1"/>
    <col min="13592" max="13592" width="2.42578125" style="291" hidden="1" customWidth="1"/>
    <col min="13593" max="13596" width="2.5703125" style="291" hidden="1" customWidth="1"/>
    <col min="13597" max="13597" width="2.42578125" style="291" hidden="1" customWidth="1"/>
    <col min="13598" max="13601" width="2.5703125" style="291" hidden="1" customWidth="1"/>
    <col min="13602" max="13607" width="2.42578125" style="291" hidden="1" customWidth="1"/>
    <col min="13608" max="13608" width="1.5703125" style="291" hidden="1" customWidth="1"/>
    <col min="13609" max="13824" width="2.5703125" style="291" hidden="1"/>
    <col min="13825" max="13825" width="1.5703125" style="291" hidden="1" customWidth="1"/>
    <col min="13826" max="13826" width="0.85546875" style="291" hidden="1" customWidth="1"/>
    <col min="13827" max="13842" width="2.5703125" style="291" hidden="1" customWidth="1"/>
    <col min="13843" max="13843" width="4" style="291" hidden="1" customWidth="1"/>
    <col min="13844" max="13847" width="2.5703125" style="291" hidden="1" customWidth="1"/>
    <col min="13848" max="13848" width="2.42578125" style="291" hidden="1" customWidth="1"/>
    <col min="13849" max="13852" width="2.5703125" style="291" hidden="1" customWidth="1"/>
    <col min="13853" max="13853" width="2.42578125" style="291" hidden="1" customWidth="1"/>
    <col min="13854" max="13857" width="2.5703125" style="291" hidden="1" customWidth="1"/>
    <col min="13858" max="13863" width="2.42578125" style="291" hidden="1" customWidth="1"/>
    <col min="13864" max="13864" width="1.5703125" style="291" hidden="1" customWidth="1"/>
    <col min="13865" max="14080" width="2.5703125" style="291" hidden="1"/>
    <col min="14081" max="14081" width="1.5703125" style="291" hidden="1" customWidth="1"/>
    <col min="14082" max="14082" width="0.85546875" style="291" hidden="1" customWidth="1"/>
    <col min="14083" max="14098" width="2.5703125" style="291" hidden="1" customWidth="1"/>
    <col min="14099" max="14099" width="4" style="291" hidden="1" customWidth="1"/>
    <col min="14100" max="14103" width="2.5703125" style="291" hidden="1" customWidth="1"/>
    <col min="14104" max="14104" width="2.42578125" style="291" hidden="1" customWidth="1"/>
    <col min="14105" max="14108" width="2.5703125" style="291" hidden="1" customWidth="1"/>
    <col min="14109" max="14109" width="2.42578125" style="291" hidden="1" customWidth="1"/>
    <col min="14110" max="14113" width="2.5703125" style="291" hidden="1" customWidth="1"/>
    <col min="14114" max="14119" width="2.42578125" style="291" hidden="1" customWidth="1"/>
    <col min="14120" max="14120" width="1.5703125" style="291" hidden="1" customWidth="1"/>
    <col min="14121" max="14336" width="2.5703125" style="291" hidden="1"/>
    <col min="14337" max="14337" width="1.5703125" style="291" hidden="1" customWidth="1"/>
    <col min="14338" max="14338" width="0.85546875" style="291" hidden="1" customWidth="1"/>
    <col min="14339" max="14354" width="2.5703125" style="291" hidden="1" customWidth="1"/>
    <col min="14355" max="14355" width="4" style="291" hidden="1" customWidth="1"/>
    <col min="14356" max="14359" width="2.5703125" style="291" hidden="1" customWidth="1"/>
    <col min="14360" max="14360" width="2.42578125" style="291" hidden="1" customWidth="1"/>
    <col min="14361" max="14364" width="2.5703125" style="291" hidden="1" customWidth="1"/>
    <col min="14365" max="14365" width="2.42578125" style="291" hidden="1" customWidth="1"/>
    <col min="14366" max="14369" width="2.5703125" style="291" hidden="1" customWidth="1"/>
    <col min="14370" max="14375" width="2.42578125" style="291" hidden="1" customWidth="1"/>
    <col min="14376" max="14376" width="1.5703125" style="291" hidden="1" customWidth="1"/>
    <col min="14377" max="14592" width="2.5703125" style="291" hidden="1"/>
    <col min="14593" max="14593" width="1.5703125" style="291" hidden="1" customWidth="1"/>
    <col min="14594" max="14594" width="0.85546875" style="291" hidden="1" customWidth="1"/>
    <col min="14595" max="14610" width="2.5703125" style="291" hidden="1" customWidth="1"/>
    <col min="14611" max="14611" width="4" style="291" hidden="1" customWidth="1"/>
    <col min="14612" max="14615" width="2.5703125" style="291" hidden="1" customWidth="1"/>
    <col min="14616" max="14616" width="2.42578125" style="291" hidden="1" customWidth="1"/>
    <col min="14617" max="14620" width="2.5703125" style="291" hidden="1" customWidth="1"/>
    <col min="14621" max="14621" width="2.42578125" style="291" hidden="1" customWidth="1"/>
    <col min="14622" max="14625" width="2.5703125" style="291" hidden="1" customWidth="1"/>
    <col min="14626" max="14631" width="2.42578125" style="291" hidden="1" customWidth="1"/>
    <col min="14632" max="14632" width="1.5703125" style="291" hidden="1" customWidth="1"/>
    <col min="14633" max="14848" width="2.5703125" style="291" hidden="1"/>
    <col min="14849" max="14849" width="1.5703125" style="291" hidden="1" customWidth="1"/>
    <col min="14850" max="14850" width="0.85546875" style="291" hidden="1" customWidth="1"/>
    <col min="14851" max="14866" width="2.5703125" style="291" hidden="1" customWidth="1"/>
    <col min="14867" max="14867" width="4" style="291" hidden="1" customWidth="1"/>
    <col min="14868" max="14871" width="2.5703125" style="291" hidden="1" customWidth="1"/>
    <col min="14872" max="14872" width="2.42578125" style="291" hidden="1" customWidth="1"/>
    <col min="14873" max="14876" width="2.5703125" style="291" hidden="1" customWidth="1"/>
    <col min="14877" max="14877" width="2.42578125" style="291" hidden="1" customWidth="1"/>
    <col min="14878" max="14881" width="2.5703125" style="291" hidden="1" customWidth="1"/>
    <col min="14882" max="14887" width="2.42578125" style="291" hidden="1" customWidth="1"/>
    <col min="14888" max="14888" width="1.5703125" style="291" hidden="1" customWidth="1"/>
    <col min="14889" max="15104" width="2.5703125" style="291" hidden="1"/>
    <col min="15105" max="15105" width="1.5703125" style="291" hidden="1" customWidth="1"/>
    <col min="15106" max="15106" width="0.85546875" style="291" hidden="1" customWidth="1"/>
    <col min="15107" max="15122" width="2.5703125" style="291" hidden="1" customWidth="1"/>
    <col min="15123" max="15123" width="4" style="291" hidden="1" customWidth="1"/>
    <col min="15124" max="15127" width="2.5703125" style="291" hidden="1" customWidth="1"/>
    <col min="15128" max="15128" width="2.42578125" style="291" hidden="1" customWidth="1"/>
    <col min="15129" max="15132" width="2.5703125" style="291" hidden="1" customWidth="1"/>
    <col min="15133" max="15133" width="2.42578125" style="291" hidden="1" customWidth="1"/>
    <col min="15134" max="15137" width="2.5703125" style="291" hidden="1" customWidth="1"/>
    <col min="15138" max="15143" width="2.42578125" style="291" hidden="1" customWidth="1"/>
    <col min="15144" max="15144" width="1.5703125" style="291" hidden="1" customWidth="1"/>
    <col min="15145" max="15360" width="2.5703125" style="291" hidden="1"/>
    <col min="15361" max="15361" width="1.5703125" style="291" hidden="1" customWidth="1"/>
    <col min="15362" max="15362" width="0.85546875" style="291" hidden="1" customWidth="1"/>
    <col min="15363" max="15378" width="2.5703125" style="291" hidden="1" customWidth="1"/>
    <col min="15379" max="15379" width="4" style="291" hidden="1" customWidth="1"/>
    <col min="15380" max="15383" width="2.5703125" style="291" hidden="1" customWidth="1"/>
    <col min="15384" max="15384" width="2.42578125" style="291" hidden="1" customWidth="1"/>
    <col min="15385" max="15388" width="2.5703125" style="291" hidden="1" customWidth="1"/>
    <col min="15389" max="15389" width="2.42578125" style="291" hidden="1" customWidth="1"/>
    <col min="15390" max="15393" width="2.5703125" style="291" hidden="1" customWidth="1"/>
    <col min="15394" max="15399" width="2.42578125" style="291" hidden="1" customWidth="1"/>
    <col min="15400" max="15400" width="1.5703125" style="291" hidden="1" customWidth="1"/>
    <col min="15401" max="15616" width="2.5703125" style="291" hidden="1"/>
    <col min="15617" max="15617" width="1.5703125" style="291" hidden="1" customWidth="1"/>
    <col min="15618" max="15618" width="0.85546875" style="291" hidden="1" customWidth="1"/>
    <col min="15619" max="15634" width="2.5703125" style="291" hidden="1" customWidth="1"/>
    <col min="15635" max="15635" width="4" style="291" hidden="1" customWidth="1"/>
    <col min="15636" max="15639" width="2.5703125" style="291" hidden="1" customWidth="1"/>
    <col min="15640" max="15640" width="2.42578125" style="291" hidden="1" customWidth="1"/>
    <col min="15641" max="15644" width="2.5703125" style="291" hidden="1" customWidth="1"/>
    <col min="15645" max="15645" width="2.42578125" style="291" hidden="1" customWidth="1"/>
    <col min="15646" max="15649" width="2.5703125" style="291" hidden="1" customWidth="1"/>
    <col min="15650" max="15655" width="2.42578125" style="291" hidden="1" customWidth="1"/>
    <col min="15656" max="15656" width="1.5703125" style="291" hidden="1" customWidth="1"/>
    <col min="15657" max="15872" width="2.5703125" style="291" hidden="1"/>
    <col min="15873" max="15873" width="1.5703125" style="291" hidden="1" customWidth="1"/>
    <col min="15874" max="15874" width="0.85546875" style="291" hidden="1" customWidth="1"/>
    <col min="15875" max="15890" width="2.5703125" style="291" hidden="1" customWidth="1"/>
    <col min="15891" max="15891" width="4" style="291" hidden="1" customWidth="1"/>
    <col min="15892" max="15895" width="2.5703125" style="291" hidden="1" customWidth="1"/>
    <col min="15896" max="15896" width="2.42578125" style="291" hidden="1" customWidth="1"/>
    <col min="15897" max="15900" width="2.5703125" style="291" hidden="1" customWidth="1"/>
    <col min="15901" max="15901" width="2.42578125" style="291" hidden="1" customWidth="1"/>
    <col min="15902" max="15905" width="2.5703125" style="291" hidden="1" customWidth="1"/>
    <col min="15906" max="15911" width="2.42578125" style="291" hidden="1" customWidth="1"/>
    <col min="15912" max="15912" width="1.5703125" style="291" hidden="1" customWidth="1"/>
    <col min="15913" max="16128" width="2.5703125" style="291" hidden="1"/>
    <col min="16129" max="16129" width="1.5703125" style="291" hidden="1" customWidth="1"/>
    <col min="16130" max="16130" width="0.85546875" style="291" hidden="1" customWidth="1"/>
    <col min="16131" max="16146" width="2.5703125" style="291" hidden="1" customWidth="1"/>
    <col min="16147" max="16147" width="4" style="291" hidden="1" customWidth="1"/>
    <col min="16148" max="16151" width="2.5703125" style="291" hidden="1" customWidth="1"/>
    <col min="16152" max="16152" width="2.42578125" style="291" hidden="1" customWidth="1"/>
    <col min="16153" max="16156" width="2.5703125" style="291" hidden="1" customWidth="1"/>
    <col min="16157" max="16157" width="2.42578125" style="291" hidden="1" customWidth="1"/>
    <col min="16158" max="16161" width="2.5703125" style="291" hidden="1" customWidth="1"/>
    <col min="16162" max="16167" width="2.42578125" style="291" hidden="1" customWidth="1"/>
    <col min="16168" max="16168" width="1.5703125" style="291" hidden="1" customWidth="1"/>
    <col min="16169" max="16384" width="2.5703125" style="291" hidden="1"/>
  </cols>
  <sheetData>
    <row r="1" spans="1:40" ht="12.95" customHeight="1">
      <c r="A1" s="2567" t="s">
        <v>2651</v>
      </c>
      <c r="B1" s="2567"/>
      <c r="C1" s="2567"/>
      <c r="D1" s="2567"/>
      <c r="E1" s="2567"/>
      <c r="F1" s="2567"/>
      <c r="G1" s="2567"/>
      <c r="H1" s="2567"/>
      <c r="I1" s="2567"/>
      <c r="J1" s="2567"/>
      <c r="K1" s="2567"/>
      <c r="L1" s="2567"/>
      <c r="M1" s="2567"/>
      <c r="N1" s="2567"/>
      <c r="O1" s="2567"/>
      <c r="P1" s="2567"/>
      <c r="Q1" s="2567"/>
      <c r="R1" s="2567"/>
      <c r="S1" s="2567"/>
      <c r="T1" s="2567"/>
      <c r="U1" s="2567"/>
      <c r="V1" s="2567"/>
      <c r="W1" s="2567"/>
      <c r="X1" s="2567"/>
      <c r="Y1" s="2567"/>
      <c r="Z1" s="2567"/>
      <c r="AA1" s="2567"/>
      <c r="AB1" s="2567"/>
      <c r="AC1" s="2567"/>
      <c r="AD1" s="2567"/>
      <c r="AE1" s="2567"/>
      <c r="AF1" s="2567"/>
      <c r="AG1" s="2567"/>
      <c r="AH1" s="2567"/>
      <c r="AI1" s="2567"/>
      <c r="AJ1" s="2567"/>
      <c r="AK1" s="2567"/>
      <c r="AL1" s="2567"/>
      <c r="AM1" s="2567"/>
      <c r="AN1" s="2567"/>
    </row>
    <row r="2" spans="1:40" ht="12.95" customHeight="1" thickBot="1">
      <c r="A2" s="2568"/>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row>
    <row r="3" spans="1:40" ht="12.95" customHeight="1" thickTop="1">
      <c r="A3" s="1102" t="str">
        <f>+A1</f>
        <v>V. BASIS AND CREDITS : 4% FEDERAL AND STATE CREDIT</v>
      </c>
      <c r="B3" s="1102"/>
      <c r="C3" s="60"/>
      <c r="D3" s="60"/>
      <c r="E3" s="60"/>
      <c r="F3" s="60"/>
      <c r="G3" s="60"/>
      <c r="H3" s="60"/>
      <c r="I3" s="60"/>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row>
    <row r="4" spans="1:40" ht="12.95" customHeight="1">
      <c r="A4" s="293"/>
      <c r="B4" s="1102"/>
      <c r="C4" s="1102"/>
      <c r="D4" s="1102"/>
      <c r="E4" s="1102"/>
      <c r="F4" s="1102"/>
      <c r="G4" s="1102"/>
      <c r="H4" s="1102"/>
      <c r="I4" s="1102"/>
      <c r="J4" s="1102"/>
      <c r="K4" s="1102"/>
      <c r="L4" s="1102"/>
      <c r="M4" s="1102"/>
      <c r="N4" s="1102"/>
      <c r="O4" s="1102"/>
      <c r="P4" s="1102"/>
      <c r="Q4" s="1102"/>
      <c r="R4" s="1102"/>
      <c r="S4" s="1102"/>
      <c r="T4" s="1102"/>
      <c r="U4" s="1102"/>
      <c r="V4" s="1102"/>
      <c r="W4" s="1102"/>
      <c r="X4" s="1102"/>
      <c r="Y4" s="1102"/>
      <c r="Z4" s="1102"/>
      <c r="AA4" s="1102"/>
      <c r="AB4" s="1102"/>
      <c r="AC4" s="1102"/>
      <c r="AD4" s="1102"/>
      <c r="AE4" s="1102"/>
      <c r="AF4" s="1102"/>
      <c r="AG4" s="1102"/>
      <c r="AH4" s="1102"/>
      <c r="AI4" s="1102"/>
      <c r="AJ4" s="1102"/>
      <c r="AK4" s="1102"/>
      <c r="AL4" s="1102"/>
      <c r="AM4" s="1102"/>
      <c r="AN4" s="1102"/>
    </row>
    <row r="5" spans="1:40" ht="12.95" customHeight="1">
      <c r="A5" s="293" t="s">
        <v>919</v>
      </c>
      <c r="B5" s="1102"/>
      <c r="C5" s="293" t="s">
        <v>269</v>
      </c>
      <c r="D5" s="1102"/>
      <c r="E5" s="1102"/>
      <c r="F5" s="293"/>
      <c r="G5" s="1102"/>
      <c r="H5" s="1102"/>
      <c r="I5" s="1102"/>
      <c r="J5" s="1102"/>
      <c r="K5" s="1102"/>
      <c r="L5" s="1102"/>
      <c r="M5" s="1102"/>
      <c r="N5" s="1102"/>
      <c r="O5" s="1102"/>
      <c r="P5" s="1102"/>
      <c r="Q5" s="1102"/>
      <c r="R5" s="1102"/>
      <c r="S5" s="1102"/>
      <c r="T5" s="1102"/>
      <c r="U5" s="1102"/>
      <c r="V5" s="1102"/>
      <c r="W5" s="1102"/>
      <c r="X5" s="1102"/>
      <c r="Y5" s="1102"/>
      <c r="Z5" s="1102"/>
      <c r="AA5" s="1102"/>
      <c r="AB5" s="1102"/>
      <c r="AC5" s="1102"/>
      <c r="AD5" s="1102"/>
      <c r="AE5" s="1102"/>
      <c r="AF5" s="1102"/>
      <c r="AG5" s="1102"/>
      <c r="AH5" s="1102"/>
      <c r="AI5" s="1102"/>
      <c r="AJ5" s="1102"/>
      <c r="AK5" s="1102"/>
      <c r="AL5" s="1102"/>
      <c r="AM5" s="1102"/>
      <c r="AN5" s="1102"/>
    </row>
    <row r="6" spans="1:40" ht="12.95" customHeight="1">
      <c r="A6" s="293"/>
      <c r="B6" s="1102"/>
      <c r="C6" s="1102" t="s">
        <v>2652</v>
      </c>
      <c r="D6" s="1102"/>
      <c r="E6" s="1102"/>
      <c r="F6" s="1102"/>
      <c r="G6" s="1102"/>
      <c r="H6" s="1102"/>
      <c r="I6" s="1102"/>
      <c r="J6" s="1102"/>
      <c r="K6" s="1102"/>
      <c r="L6" s="1102"/>
      <c r="M6" s="1102"/>
      <c r="N6" s="1102"/>
      <c r="O6" s="1102"/>
      <c r="P6" s="1102"/>
      <c r="Q6" s="1102"/>
      <c r="R6" s="1102"/>
      <c r="S6" s="1102"/>
      <c r="T6" s="1102"/>
      <c r="U6" s="1102"/>
      <c r="V6" s="1102"/>
      <c r="W6" s="1102"/>
      <c r="X6" s="1102"/>
      <c r="Y6" s="1102"/>
      <c r="Z6" s="1102"/>
      <c r="AA6" s="1102"/>
      <c r="AB6" s="1102"/>
      <c r="AC6" s="1102"/>
      <c r="AD6" s="1102"/>
      <c r="AE6" s="1102"/>
      <c r="AF6" s="1102"/>
      <c r="AG6" s="1102"/>
      <c r="AH6" s="1102"/>
      <c r="AI6" s="1102"/>
      <c r="AJ6" s="1102"/>
      <c r="AK6" s="1102"/>
      <c r="AL6" s="1102"/>
      <c r="AM6" s="1102"/>
      <c r="AN6" s="1102"/>
    </row>
    <row r="7" spans="1:40" ht="12.95" customHeight="1">
      <c r="A7" s="1102"/>
      <c r="B7" s="294"/>
      <c r="C7" s="295"/>
      <c r="D7" s="295"/>
      <c r="E7" s="295"/>
      <c r="F7" s="295"/>
      <c r="G7" s="295"/>
      <c r="H7" s="295"/>
      <c r="I7" s="295"/>
      <c r="J7" s="295"/>
      <c r="K7" s="295"/>
      <c r="L7" s="295"/>
      <c r="M7" s="295"/>
      <c r="N7" s="295"/>
      <c r="O7" s="295"/>
      <c r="P7" s="295"/>
      <c r="Q7" s="295"/>
      <c r="R7" s="295"/>
      <c r="S7" s="295"/>
      <c r="T7" s="2569" t="str">
        <f xml:space="preserve"> IF(T25=100%,'Sources and Basis Breakdown'!G2,'Sources and Basis Breakdown'!F2)</f>
        <v>30% PVC for New Const/
Rehabilitation
DDA/QCT
Building(s)</v>
      </c>
      <c r="U7" s="2569"/>
      <c r="V7" s="2569"/>
      <c r="W7" s="2569"/>
      <c r="X7" s="2569"/>
      <c r="Y7" s="2569" t="str">
        <f>IF(T25=100%,"",'Sources and Basis Breakdown'!G2)</f>
        <v>30% PVC for New Const/
Rehabilitation
NON-DDA/
NON-QCT Building(s)</v>
      </c>
      <c r="Z7" s="2569"/>
      <c r="AA7" s="2569"/>
      <c r="AB7" s="2569"/>
      <c r="AC7" s="2569"/>
      <c r="AD7" s="2569" t="str">
        <f xml:space="preserve"> IF(T25=100%, 'Sources and Basis Breakdown'!J2,'Sources and Basis Breakdown'!I2)</f>
        <v>30% PVC for Acquisition
DDA/QCT Building(s)</v>
      </c>
      <c r="AE7" s="2569"/>
      <c r="AF7" s="2569"/>
      <c r="AG7" s="2569"/>
      <c r="AH7" s="2569"/>
      <c r="AI7" s="2569" t="str">
        <f>IF(T25=100%,"",'Sources and Basis Breakdown'!J2)</f>
        <v>30% PVC for Acquisition
NON-DDA/
NON-QCT Building(s)</v>
      </c>
      <c r="AJ7" s="2569"/>
      <c r="AK7" s="2569"/>
      <c r="AL7" s="2569"/>
      <c r="AM7" s="2569"/>
      <c r="AN7" s="1102"/>
    </row>
    <row r="8" spans="1:40" ht="12.95" customHeight="1">
      <c r="A8" s="1102"/>
      <c r="B8" s="296"/>
      <c r="C8" s="1102"/>
      <c r="D8" s="1102"/>
      <c r="E8" s="1102"/>
      <c r="F8" s="1102"/>
      <c r="G8" s="1102"/>
      <c r="H8" s="1102"/>
      <c r="I8" s="1102"/>
      <c r="J8" s="1102"/>
      <c r="K8" s="1102"/>
      <c r="L8" s="1102"/>
      <c r="M8" s="1102"/>
      <c r="N8" s="1102"/>
      <c r="O8" s="1102"/>
      <c r="P8" s="1102"/>
      <c r="Q8" s="1102"/>
      <c r="R8" s="1102"/>
      <c r="S8" s="1102"/>
      <c r="T8" s="2569"/>
      <c r="U8" s="2569"/>
      <c r="V8" s="2569"/>
      <c r="W8" s="2569"/>
      <c r="X8" s="2569"/>
      <c r="Y8" s="2569"/>
      <c r="Z8" s="2569"/>
      <c r="AA8" s="2569"/>
      <c r="AB8" s="2569"/>
      <c r="AC8" s="2569"/>
      <c r="AD8" s="2569"/>
      <c r="AE8" s="2569"/>
      <c r="AF8" s="2569"/>
      <c r="AG8" s="2569"/>
      <c r="AH8" s="2569"/>
      <c r="AI8" s="2569"/>
      <c r="AJ8" s="2569"/>
      <c r="AK8" s="2569"/>
      <c r="AL8" s="2569"/>
      <c r="AM8" s="2569"/>
      <c r="AN8" s="1102"/>
    </row>
    <row r="9" spans="1:40" ht="12.95" customHeight="1">
      <c r="A9" s="1102"/>
      <c r="B9" s="296"/>
      <c r="C9" s="1102"/>
      <c r="D9" s="1102"/>
      <c r="E9" s="1102"/>
      <c r="F9" s="1102"/>
      <c r="G9" s="1102"/>
      <c r="H9" s="1102"/>
      <c r="I9" s="1102"/>
      <c r="J9" s="1102"/>
      <c r="K9" s="1102"/>
      <c r="L9" s="1102"/>
      <c r="M9" s="1102"/>
      <c r="N9" s="1102"/>
      <c r="O9" s="1102"/>
      <c r="P9" s="1102"/>
      <c r="Q9" s="1102"/>
      <c r="R9" s="1102"/>
      <c r="S9" s="1102"/>
      <c r="T9" s="2569"/>
      <c r="U9" s="2569"/>
      <c r="V9" s="2569"/>
      <c r="W9" s="2569"/>
      <c r="X9" s="2569"/>
      <c r="Y9" s="2569"/>
      <c r="Z9" s="2569"/>
      <c r="AA9" s="2569"/>
      <c r="AB9" s="2569"/>
      <c r="AC9" s="2569"/>
      <c r="AD9" s="2569"/>
      <c r="AE9" s="2569"/>
      <c r="AF9" s="2569"/>
      <c r="AG9" s="2569"/>
      <c r="AH9" s="2569"/>
      <c r="AI9" s="2569"/>
      <c r="AJ9" s="2569"/>
      <c r="AK9" s="2569"/>
      <c r="AL9" s="2569"/>
      <c r="AM9" s="2569"/>
      <c r="AN9" s="1102"/>
    </row>
    <row r="10" spans="1:40" ht="12.95" customHeight="1">
      <c r="A10" s="1102"/>
      <c r="B10" s="297"/>
      <c r="C10" s="298"/>
      <c r="D10" s="298"/>
      <c r="E10" s="298"/>
      <c r="F10" s="298"/>
      <c r="G10" s="298"/>
      <c r="H10" s="298"/>
      <c r="I10" s="298"/>
      <c r="J10" s="298"/>
      <c r="K10" s="298"/>
      <c r="L10" s="298"/>
      <c r="M10" s="298"/>
      <c r="N10" s="298"/>
      <c r="O10" s="298"/>
      <c r="P10" s="298"/>
      <c r="Q10" s="298"/>
      <c r="R10" s="298"/>
      <c r="S10" s="298"/>
      <c r="T10" s="2569"/>
      <c r="U10" s="2569"/>
      <c r="V10" s="2569"/>
      <c r="W10" s="2569"/>
      <c r="X10" s="2569"/>
      <c r="Y10" s="2569"/>
      <c r="Z10" s="2569"/>
      <c r="AA10" s="2569"/>
      <c r="AB10" s="2569"/>
      <c r="AC10" s="2569"/>
      <c r="AD10" s="2569"/>
      <c r="AE10" s="2569"/>
      <c r="AF10" s="2569"/>
      <c r="AG10" s="2569"/>
      <c r="AH10" s="2569"/>
      <c r="AI10" s="2569"/>
      <c r="AJ10" s="2569"/>
      <c r="AK10" s="2569"/>
      <c r="AL10" s="2569"/>
      <c r="AM10" s="2569"/>
      <c r="AN10" s="1102"/>
    </row>
    <row r="11" spans="1:40" ht="12.95" customHeight="1">
      <c r="A11" s="1102"/>
      <c r="B11" s="2548" t="s">
        <v>1934</v>
      </c>
      <c r="C11" s="2549"/>
      <c r="D11" s="2549"/>
      <c r="E11" s="2549"/>
      <c r="F11" s="2549"/>
      <c r="G11" s="2549"/>
      <c r="H11" s="2549"/>
      <c r="I11" s="2549"/>
      <c r="J11" s="2549"/>
      <c r="K11" s="2549"/>
      <c r="L11" s="2549"/>
      <c r="M11" s="2549"/>
      <c r="N11" s="2549"/>
      <c r="O11" s="2549"/>
      <c r="P11" s="2549"/>
      <c r="Q11" s="2549"/>
      <c r="R11" s="2549"/>
      <c r="S11" s="2550"/>
      <c r="T11" s="2570">
        <f>IF('Sources and Basis Breakdown'!F107=0,'Sources and Basis Breakdown'!E107,'Sources and Basis Breakdown'!F107)</f>
        <v>9223805</v>
      </c>
      <c r="U11" s="2571"/>
      <c r="V11" s="2571"/>
      <c r="W11" s="2571"/>
      <c r="X11" s="2571"/>
      <c r="Y11" s="2570">
        <f>IF(Y7="",0,IF('Sources and Basis Breakdown'!G107+'Sources and Basis Breakdown'!F107='Sources and Basis Breakdown'!E107,'Sources and Basis Breakdown'!G107,0))</f>
        <v>0</v>
      </c>
      <c r="Z11" s="2571"/>
      <c r="AA11" s="2571"/>
      <c r="AB11" s="2571"/>
      <c r="AC11" s="2571"/>
      <c r="AD11" s="2571">
        <f>IF('Sources and Basis Breakdown'!I107=0,'Sources and Basis Breakdown'!H107,'Sources and Basis Breakdown'!I107)</f>
        <v>20888678</v>
      </c>
      <c r="AE11" s="2571"/>
      <c r="AF11" s="2571"/>
      <c r="AG11" s="2571"/>
      <c r="AH11" s="2571"/>
      <c r="AI11" s="2571">
        <f>IF(Y7="",0,IF('Sources and Basis Breakdown'!I107+'Sources and Basis Breakdown'!J107='Sources and Basis Breakdown'!H107,'Sources and Basis Breakdown'!J107,0))</f>
        <v>0</v>
      </c>
      <c r="AJ11" s="2571"/>
      <c r="AK11" s="2571"/>
      <c r="AL11" s="2571"/>
      <c r="AM11" s="2571"/>
      <c r="AN11" s="1102"/>
    </row>
    <row r="12" spans="1:40" ht="12.95" customHeight="1">
      <c r="A12" s="1102"/>
      <c r="B12" s="2563" t="s">
        <v>2653</v>
      </c>
      <c r="C12" s="1247"/>
      <c r="D12" s="1247"/>
      <c r="E12" s="1247"/>
      <c r="F12" s="1247"/>
      <c r="G12" s="1247"/>
      <c r="H12" s="1247"/>
      <c r="I12" s="1247"/>
      <c r="J12" s="1247"/>
      <c r="K12" s="1247"/>
      <c r="L12" s="1247"/>
      <c r="M12" s="1247"/>
      <c r="N12" s="1247"/>
      <c r="O12" s="1247"/>
      <c r="P12" s="1247"/>
      <c r="Q12" s="1247"/>
      <c r="R12" s="1247"/>
      <c r="S12" s="2564"/>
      <c r="T12" s="2536"/>
      <c r="U12" s="2537"/>
      <c r="V12" s="2537"/>
      <c r="W12" s="2537"/>
      <c r="X12" s="2538"/>
      <c r="Y12" s="2536"/>
      <c r="Z12" s="2537"/>
      <c r="AA12" s="2537"/>
      <c r="AB12" s="2537"/>
      <c r="AC12" s="2538"/>
      <c r="AD12" s="2536"/>
      <c r="AE12" s="2537"/>
      <c r="AF12" s="2537"/>
      <c r="AG12" s="2537"/>
      <c r="AH12" s="2538"/>
      <c r="AI12" s="2536"/>
      <c r="AJ12" s="2537"/>
      <c r="AK12" s="2537"/>
      <c r="AL12" s="2537"/>
      <c r="AM12" s="2538"/>
      <c r="AN12" s="1102"/>
    </row>
    <row r="13" spans="1:40" ht="12.95" customHeight="1">
      <c r="A13" s="1102"/>
      <c r="B13" s="323"/>
      <c r="C13" s="2565" t="s">
        <v>2654</v>
      </c>
      <c r="D13" s="2565"/>
      <c r="E13" s="2565"/>
      <c r="F13" s="2565"/>
      <c r="G13" s="2565"/>
      <c r="H13" s="2565"/>
      <c r="I13" s="2565"/>
      <c r="J13" s="2565"/>
      <c r="K13" s="2565"/>
      <c r="L13" s="2565"/>
      <c r="M13" s="2565"/>
      <c r="N13" s="2565"/>
      <c r="O13" s="2565"/>
      <c r="P13" s="2565"/>
      <c r="Q13" s="2565"/>
      <c r="R13" s="2565"/>
      <c r="S13" s="2566"/>
      <c r="T13" s="2572"/>
      <c r="U13" s="2573"/>
      <c r="V13" s="2573"/>
      <c r="W13" s="2573"/>
      <c r="X13" s="2573"/>
      <c r="Y13" s="2572"/>
      <c r="Z13" s="2573"/>
      <c r="AA13" s="2573"/>
      <c r="AB13" s="2573"/>
      <c r="AC13" s="2573"/>
      <c r="AD13" s="2573"/>
      <c r="AE13" s="2573"/>
      <c r="AF13" s="2573"/>
      <c r="AG13" s="2573"/>
      <c r="AH13" s="2573"/>
      <c r="AI13" s="2573"/>
      <c r="AJ13" s="2573"/>
      <c r="AK13" s="2573"/>
      <c r="AL13" s="2573"/>
      <c r="AM13" s="2573"/>
      <c r="AN13" s="1102"/>
    </row>
    <row r="14" spans="1:40" ht="12.95" customHeight="1">
      <c r="A14" s="1102"/>
      <c r="B14" s="323"/>
      <c r="C14" s="2565" t="s">
        <v>2655</v>
      </c>
      <c r="D14" s="2565"/>
      <c r="E14" s="2565"/>
      <c r="F14" s="2565"/>
      <c r="G14" s="2565"/>
      <c r="H14" s="2565"/>
      <c r="I14" s="2565"/>
      <c r="J14" s="2565"/>
      <c r="K14" s="2565"/>
      <c r="L14" s="2565"/>
      <c r="M14" s="2565"/>
      <c r="N14" s="2565"/>
      <c r="O14" s="2565"/>
      <c r="P14" s="2565"/>
      <c r="Q14" s="2565"/>
      <c r="R14" s="2565"/>
      <c r="S14" s="2566"/>
      <c r="T14" s="2539"/>
      <c r="U14" s="2540"/>
      <c r="V14" s="2540"/>
      <c r="W14" s="2540"/>
      <c r="X14" s="2540"/>
      <c r="Y14" s="2539"/>
      <c r="Z14" s="2540"/>
      <c r="AA14" s="2540"/>
      <c r="AB14" s="2540"/>
      <c r="AC14" s="2540"/>
      <c r="AD14" s="2540"/>
      <c r="AE14" s="2540"/>
      <c r="AF14" s="2540"/>
      <c r="AG14" s="2540"/>
      <c r="AH14" s="2540"/>
      <c r="AI14" s="2540"/>
      <c r="AJ14" s="2540"/>
      <c r="AK14" s="2540"/>
      <c r="AL14" s="2540"/>
      <c r="AM14" s="2540"/>
      <c r="AN14" s="1102"/>
    </row>
    <row r="15" spans="1:40" ht="12.95" customHeight="1">
      <c r="A15" s="1102"/>
      <c r="B15" s="323"/>
      <c r="C15" s="2565" t="s">
        <v>2656</v>
      </c>
      <c r="D15" s="2565"/>
      <c r="E15" s="2565"/>
      <c r="F15" s="2565"/>
      <c r="G15" s="2565"/>
      <c r="H15" s="2565"/>
      <c r="I15" s="2565"/>
      <c r="J15" s="2565"/>
      <c r="K15" s="2565"/>
      <c r="L15" s="2565"/>
      <c r="M15" s="2565"/>
      <c r="N15" s="2565"/>
      <c r="O15" s="2565"/>
      <c r="P15" s="2565"/>
      <c r="Q15" s="2565"/>
      <c r="R15" s="2565"/>
      <c r="S15" s="2566"/>
      <c r="T15" s="2539"/>
      <c r="U15" s="2540"/>
      <c r="V15" s="2540"/>
      <c r="W15" s="2540"/>
      <c r="X15" s="2540"/>
      <c r="Y15" s="2539"/>
      <c r="Z15" s="2540"/>
      <c r="AA15" s="2540"/>
      <c r="AB15" s="2540"/>
      <c r="AC15" s="2540"/>
      <c r="AD15" s="2540"/>
      <c r="AE15" s="2540"/>
      <c r="AF15" s="2540"/>
      <c r="AG15" s="2540"/>
      <c r="AH15" s="2540"/>
      <c r="AI15" s="2540"/>
      <c r="AJ15" s="2540"/>
      <c r="AK15" s="2540"/>
      <c r="AL15" s="2540"/>
      <c r="AM15" s="2540"/>
      <c r="AN15" s="1102"/>
    </row>
    <row r="16" spans="1:40" ht="12.95" customHeight="1">
      <c r="A16" s="1102"/>
      <c r="B16" s="323"/>
      <c r="C16" s="2565" t="s">
        <v>2657</v>
      </c>
      <c r="D16" s="2565"/>
      <c r="E16" s="2565"/>
      <c r="F16" s="2565"/>
      <c r="G16" s="2565"/>
      <c r="H16" s="2565"/>
      <c r="I16" s="2565"/>
      <c r="J16" s="2565"/>
      <c r="K16" s="2565"/>
      <c r="L16" s="2565"/>
      <c r="M16" s="2565"/>
      <c r="N16" s="2565"/>
      <c r="O16" s="2565"/>
      <c r="P16" s="2565"/>
      <c r="Q16" s="2565"/>
      <c r="R16" s="2565"/>
      <c r="S16" s="2566"/>
      <c r="T16" s="2539"/>
      <c r="U16" s="2540"/>
      <c r="V16" s="2540"/>
      <c r="W16" s="2540"/>
      <c r="X16" s="2540"/>
      <c r="Y16" s="2539"/>
      <c r="Z16" s="2540"/>
      <c r="AA16" s="2540"/>
      <c r="AB16" s="2540"/>
      <c r="AC16" s="2540"/>
      <c r="AD16" s="2540"/>
      <c r="AE16" s="2540"/>
      <c r="AF16" s="2540"/>
      <c r="AG16" s="2540"/>
      <c r="AH16" s="2540"/>
      <c r="AI16" s="2540"/>
      <c r="AJ16" s="2540"/>
      <c r="AK16" s="2540"/>
      <c r="AL16" s="2540"/>
      <c r="AM16" s="2540"/>
      <c r="AN16" s="1102"/>
    </row>
    <row r="17" spans="1:40" ht="12.95" customHeight="1">
      <c r="A17" s="1102"/>
      <c r="B17" s="323"/>
      <c r="C17" s="2565" t="s">
        <v>2658</v>
      </c>
      <c r="D17" s="2565"/>
      <c r="E17" s="2565"/>
      <c r="F17" s="2565"/>
      <c r="G17" s="2565"/>
      <c r="H17" s="2565"/>
      <c r="I17" s="2565"/>
      <c r="J17" s="2565"/>
      <c r="K17" s="2565"/>
      <c r="L17" s="2565"/>
      <c r="M17" s="2565"/>
      <c r="N17" s="2565"/>
      <c r="O17" s="2565"/>
      <c r="P17" s="2565"/>
      <c r="Q17" s="2565"/>
      <c r="R17" s="2565"/>
      <c r="S17" s="2566"/>
      <c r="T17" s="2539"/>
      <c r="U17" s="2540"/>
      <c r="V17" s="2540"/>
      <c r="W17" s="2540"/>
      <c r="X17" s="2540"/>
      <c r="Y17" s="2539"/>
      <c r="Z17" s="2540"/>
      <c r="AA17" s="2540"/>
      <c r="AB17" s="2540"/>
      <c r="AC17" s="2540"/>
      <c r="AD17" s="2540"/>
      <c r="AE17" s="2540"/>
      <c r="AF17" s="2540"/>
      <c r="AG17" s="2540"/>
      <c r="AH17" s="2540"/>
      <c r="AI17" s="2540"/>
      <c r="AJ17" s="2540"/>
      <c r="AK17" s="2540"/>
      <c r="AL17" s="2540"/>
      <c r="AM17" s="2540"/>
      <c r="AN17" s="1102"/>
    </row>
    <row r="18" spans="1:40" ht="12.95" customHeight="1">
      <c r="A18" s="1101"/>
      <c r="B18" s="962"/>
      <c r="C18" s="1700" t="s">
        <v>2659</v>
      </c>
      <c r="D18" s="1700"/>
      <c r="E18" s="1700"/>
      <c r="F18" s="1700"/>
      <c r="G18" s="1700"/>
      <c r="H18" s="1700"/>
      <c r="I18" s="1700"/>
      <c r="J18" s="1700"/>
      <c r="K18" s="1700"/>
      <c r="L18" s="1700"/>
      <c r="M18" s="1700"/>
      <c r="N18" s="1700"/>
      <c r="O18" s="1700"/>
      <c r="P18" s="1700"/>
      <c r="Q18" s="1700"/>
      <c r="R18" s="1700"/>
      <c r="S18" s="1701"/>
      <c r="T18" s="2539"/>
      <c r="U18" s="2540"/>
      <c r="V18" s="2540"/>
      <c r="W18" s="2540"/>
      <c r="X18" s="2540"/>
      <c r="Y18" s="2539"/>
      <c r="Z18" s="2540"/>
      <c r="AA18" s="2540"/>
      <c r="AB18" s="2540"/>
      <c r="AC18" s="2540"/>
      <c r="AD18" s="2540"/>
      <c r="AE18" s="2540"/>
      <c r="AF18" s="2540"/>
      <c r="AG18" s="2540"/>
      <c r="AH18" s="2540"/>
      <c r="AI18" s="2540"/>
      <c r="AJ18" s="2540"/>
      <c r="AK18" s="2540"/>
      <c r="AL18" s="2540"/>
      <c r="AM18" s="2540"/>
      <c r="AN18" s="1102"/>
    </row>
    <row r="19" spans="1:40" ht="12.95" customHeight="1">
      <c r="A19" s="1102"/>
      <c r="B19" s="962"/>
      <c r="C19" s="1700" t="s">
        <v>2659</v>
      </c>
      <c r="D19" s="1700"/>
      <c r="E19" s="1700"/>
      <c r="F19" s="1700"/>
      <c r="G19" s="1700"/>
      <c r="H19" s="1700"/>
      <c r="I19" s="1700"/>
      <c r="J19" s="1700"/>
      <c r="K19" s="1700"/>
      <c r="L19" s="1700"/>
      <c r="M19" s="1700"/>
      <c r="N19" s="1700"/>
      <c r="O19" s="1700"/>
      <c r="P19" s="1700"/>
      <c r="Q19" s="1700"/>
      <c r="R19" s="1700"/>
      <c r="S19" s="1701"/>
      <c r="T19" s="2539"/>
      <c r="U19" s="2540"/>
      <c r="V19" s="2540"/>
      <c r="W19" s="2540"/>
      <c r="X19" s="2540"/>
      <c r="Y19" s="2539"/>
      <c r="Z19" s="2540"/>
      <c r="AA19" s="2540"/>
      <c r="AB19" s="2540"/>
      <c r="AC19" s="2540"/>
      <c r="AD19" s="2540"/>
      <c r="AE19" s="2540"/>
      <c r="AF19" s="2540"/>
      <c r="AG19" s="2540"/>
      <c r="AH19" s="2540"/>
      <c r="AI19" s="2540"/>
      <c r="AJ19" s="2540"/>
      <c r="AK19" s="2540"/>
      <c r="AL19" s="2540"/>
      <c r="AM19" s="2540"/>
      <c r="AN19" s="1102"/>
    </row>
    <row r="20" spans="1:40" ht="12.95" customHeight="1">
      <c r="A20" s="1102"/>
      <c r="B20" s="2548" t="s">
        <v>2660</v>
      </c>
      <c r="C20" s="2549"/>
      <c r="D20" s="2549"/>
      <c r="E20" s="2549"/>
      <c r="F20" s="2549"/>
      <c r="G20" s="2549"/>
      <c r="H20" s="2549"/>
      <c r="I20" s="2549"/>
      <c r="J20" s="2549"/>
      <c r="K20" s="2549"/>
      <c r="L20" s="2549"/>
      <c r="M20" s="2549"/>
      <c r="N20" s="2549"/>
      <c r="O20" s="2549"/>
      <c r="P20" s="2549"/>
      <c r="Q20" s="2549"/>
      <c r="R20" s="2549"/>
      <c r="S20" s="2550"/>
      <c r="T20" s="2541">
        <f>SUM(T13:X19)</f>
        <v>0</v>
      </c>
      <c r="U20" s="2542"/>
      <c r="V20" s="2542"/>
      <c r="W20" s="2542"/>
      <c r="X20" s="2542"/>
      <c r="Y20" s="2541">
        <f>SUM(Y13:AC19)</f>
        <v>0</v>
      </c>
      <c r="Z20" s="2542"/>
      <c r="AA20" s="2542"/>
      <c r="AB20" s="2542"/>
      <c r="AC20" s="2542"/>
      <c r="AD20" s="2543">
        <f>SUM(AD13:AH19)</f>
        <v>0</v>
      </c>
      <c r="AE20" s="2544"/>
      <c r="AF20" s="2544"/>
      <c r="AG20" s="2544"/>
      <c r="AH20" s="2541"/>
      <c r="AI20" s="2543">
        <f>SUM(AI13:AM19)</f>
        <v>0</v>
      </c>
      <c r="AJ20" s="2544"/>
      <c r="AK20" s="2544"/>
      <c r="AL20" s="2544"/>
      <c r="AM20" s="2541"/>
      <c r="AN20" s="1102"/>
    </row>
    <row r="21" spans="1:40" ht="12.95" customHeight="1">
      <c r="A21" s="1102"/>
      <c r="B21" s="2548" t="s">
        <v>2661</v>
      </c>
      <c r="C21" s="2549"/>
      <c r="D21" s="2549"/>
      <c r="E21" s="2549"/>
      <c r="F21" s="2549"/>
      <c r="G21" s="2549"/>
      <c r="H21" s="2549"/>
      <c r="I21" s="2549"/>
      <c r="J21" s="2549"/>
      <c r="K21" s="2549"/>
      <c r="L21" s="2549"/>
      <c r="M21" s="2549"/>
      <c r="N21" s="2549"/>
      <c r="O21" s="2549"/>
      <c r="P21" s="2549"/>
      <c r="Q21" s="2549"/>
      <c r="R21" s="2549"/>
      <c r="S21" s="2550"/>
      <c r="T21" s="2539"/>
      <c r="U21" s="2540"/>
      <c r="V21" s="2540"/>
      <c r="W21" s="2540"/>
      <c r="X21" s="2540"/>
      <c r="Y21" s="2539"/>
      <c r="Z21" s="2540"/>
      <c r="AA21" s="2540"/>
      <c r="AB21" s="2540"/>
      <c r="AC21" s="2540"/>
      <c r="AD21" s="2536"/>
      <c r="AE21" s="2537"/>
      <c r="AF21" s="2537"/>
      <c r="AG21" s="2537"/>
      <c r="AH21" s="2538"/>
      <c r="AI21" s="2536"/>
      <c r="AJ21" s="2537"/>
      <c r="AK21" s="2537"/>
      <c r="AL21" s="2537"/>
      <c r="AM21" s="2538"/>
      <c r="AN21" s="1102"/>
    </row>
    <row r="22" spans="1:40" ht="12.95" customHeight="1">
      <c r="A22" s="1102"/>
      <c r="B22" s="2548" t="s">
        <v>2662</v>
      </c>
      <c r="C22" s="2549"/>
      <c r="D22" s="2549"/>
      <c r="E22" s="2549"/>
      <c r="F22" s="2549"/>
      <c r="G22" s="2549"/>
      <c r="H22" s="2549"/>
      <c r="I22" s="2549"/>
      <c r="J22" s="2549"/>
      <c r="K22" s="2549"/>
      <c r="L22" s="2549"/>
      <c r="M22" s="2549"/>
      <c r="N22" s="2549"/>
      <c r="O22" s="2549"/>
      <c r="P22" s="2549"/>
      <c r="Q22" s="2549"/>
      <c r="R22" s="2549"/>
      <c r="S22" s="2550"/>
      <c r="T22" s="2574">
        <f>(ABS(T20)+ABS(T21))*-1</f>
        <v>0</v>
      </c>
      <c r="U22" s="2575"/>
      <c r="V22" s="2575"/>
      <c r="W22" s="2575"/>
      <c r="X22" s="2575"/>
      <c r="Y22" s="2574">
        <f>(Y20+Y21)*-1</f>
        <v>0</v>
      </c>
      <c r="Z22" s="2575"/>
      <c r="AA22" s="2575"/>
      <c r="AB22" s="2575"/>
      <c r="AC22" s="2575"/>
      <c r="AD22" s="2576">
        <f>(AD20)*-1</f>
        <v>0</v>
      </c>
      <c r="AE22" s="2577"/>
      <c r="AF22" s="2577"/>
      <c r="AG22" s="2577"/>
      <c r="AH22" s="2574"/>
      <c r="AI22" s="2576">
        <f>(AI20)*-1</f>
        <v>0</v>
      </c>
      <c r="AJ22" s="2577"/>
      <c r="AK22" s="2577"/>
      <c r="AL22" s="2577"/>
      <c r="AM22" s="2574"/>
      <c r="AN22" s="1102"/>
    </row>
    <row r="23" spans="1:40" ht="12.95" customHeight="1">
      <c r="A23" s="1102"/>
      <c r="B23" s="2548" t="s">
        <v>2663</v>
      </c>
      <c r="C23" s="2549"/>
      <c r="D23" s="2549"/>
      <c r="E23" s="2549"/>
      <c r="F23" s="2549"/>
      <c r="G23" s="2549"/>
      <c r="H23" s="2549"/>
      <c r="I23" s="2549"/>
      <c r="J23" s="2549"/>
      <c r="K23" s="2549"/>
      <c r="L23" s="2549"/>
      <c r="M23" s="2549"/>
      <c r="N23" s="2549"/>
      <c r="O23" s="2549"/>
      <c r="P23" s="2549"/>
      <c r="Q23" s="2549"/>
      <c r="R23" s="2549"/>
      <c r="S23" s="2550"/>
      <c r="T23" s="2541">
        <f>T11+T22</f>
        <v>9223805</v>
      </c>
      <c r="U23" s="2542"/>
      <c r="V23" s="2542"/>
      <c r="W23" s="2542"/>
      <c r="X23" s="2542"/>
      <c r="Y23" s="2541">
        <f>Y11+Y22</f>
        <v>0</v>
      </c>
      <c r="Z23" s="2542"/>
      <c r="AA23" s="2542"/>
      <c r="AB23" s="2542"/>
      <c r="AC23" s="2542"/>
      <c r="AD23" s="2541">
        <f>AD11+AD22</f>
        <v>20888678</v>
      </c>
      <c r="AE23" s="2542"/>
      <c r="AF23" s="2542"/>
      <c r="AG23" s="2542"/>
      <c r="AH23" s="2542"/>
      <c r="AI23" s="2541">
        <f>AI11+AI22</f>
        <v>0</v>
      </c>
      <c r="AJ23" s="2542"/>
      <c r="AK23" s="2542"/>
      <c r="AL23" s="2542"/>
      <c r="AM23" s="2542"/>
      <c r="AN23" s="1102"/>
    </row>
    <row r="24" spans="1:40" ht="12.95" customHeight="1">
      <c r="A24" s="1102"/>
      <c r="B24" s="2548" t="s">
        <v>2664</v>
      </c>
      <c r="C24" s="2549"/>
      <c r="D24" s="2549"/>
      <c r="E24" s="2549"/>
      <c r="F24" s="2549"/>
      <c r="G24" s="2549"/>
      <c r="H24" s="2549"/>
      <c r="I24" s="2549"/>
      <c r="J24" s="2549"/>
      <c r="K24" s="2549"/>
      <c r="L24" s="2549"/>
      <c r="M24" s="2549"/>
      <c r="N24" s="2549"/>
      <c r="O24" s="2549"/>
      <c r="P24" s="2549"/>
      <c r="Q24" s="2549"/>
      <c r="R24" s="2549"/>
      <c r="S24" s="2550"/>
      <c r="T24" s="2543">
        <f>Application!AJ1052</f>
        <v>60349056</v>
      </c>
      <c r="U24" s="2544"/>
      <c r="V24" s="2544"/>
      <c r="W24" s="2544"/>
      <c r="X24" s="2544"/>
      <c r="Y24" s="2544"/>
      <c r="Z24" s="2544"/>
      <c r="AA24" s="2544"/>
      <c r="AB24" s="2544"/>
      <c r="AC24" s="2544"/>
      <c r="AD24" s="2544"/>
      <c r="AE24" s="2544"/>
      <c r="AF24" s="2544"/>
      <c r="AG24" s="2544"/>
      <c r="AH24" s="2544"/>
      <c r="AI24" s="2544"/>
      <c r="AJ24" s="2544"/>
      <c r="AK24" s="2544"/>
      <c r="AL24" s="2544"/>
      <c r="AM24" s="2541"/>
      <c r="AN24" s="1102"/>
    </row>
    <row r="25" spans="1:40" ht="12.95" customHeight="1">
      <c r="A25" s="1102"/>
      <c r="B25" s="2552" t="s">
        <v>2665</v>
      </c>
      <c r="C25" s="2553"/>
      <c r="D25" s="2553"/>
      <c r="E25" s="2553"/>
      <c r="F25" s="2553"/>
      <c r="G25" s="2553"/>
      <c r="H25" s="2553"/>
      <c r="I25" s="2553"/>
      <c r="J25" s="2553"/>
      <c r="K25" s="2553"/>
      <c r="L25" s="2553"/>
      <c r="M25" s="2553"/>
      <c r="N25" s="2553"/>
      <c r="O25" s="2553"/>
      <c r="P25" s="2553"/>
      <c r="Q25" s="2553"/>
      <c r="R25" s="2553"/>
      <c r="S25" s="2554"/>
      <c r="T25" s="2578">
        <f>IF(OR(Application!T196="yes",Application!T195="yes"),1.3,1)</f>
        <v>1.3</v>
      </c>
      <c r="U25" s="2579"/>
      <c r="V25" s="2579"/>
      <c r="W25" s="2579"/>
      <c r="X25" s="2579"/>
      <c r="Y25" s="2578">
        <v>1</v>
      </c>
      <c r="Z25" s="2579"/>
      <c r="AA25" s="2579"/>
      <c r="AB25" s="2579"/>
      <c r="AC25" s="2579"/>
      <c r="AD25" s="2578">
        <v>1</v>
      </c>
      <c r="AE25" s="2579"/>
      <c r="AF25" s="2579"/>
      <c r="AG25" s="2579"/>
      <c r="AH25" s="2580"/>
      <c r="AI25" s="2578">
        <v>1</v>
      </c>
      <c r="AJ25" s="2579"/>
      <c r="AK25" s="2579"/>
      <c r="AL25" s="2579"/>
      <c r="AM25" s="2580"/>
      <c r="AN25" s="1102"/>
    </row>
    <row r="26" spans="1:40" ht="12.95" customHeight="1">
      <c r="A26" s="1102"/>
      <c r="B26" s="2548" t="s">
        <v>2666</v>
      </c>
      <c r="C26" s="2549"/>
      <c r="D26" s="2549"/>
      <c r="E26" s="2549"/>
      <c r="F26" s="2549"/>
      <c r="G26" s="2549"/>
      <c r="H26" s="2549"/>
      <c r="I26" s="2549"/>
      <c r="J26" s="2549"/>
      <c r="K26" s="2549"/>
      <c r="L26" s="2549"/>
      <c r="M26" s="2549"/>
      <c r="N26" s="2549"/>
      <c r="O26" s="2549"/>
      <c r="P26" s="2549"/>
      <c r="Q26" s="2549"/>
      <c r="R26" s="2549"/>
      <c r="S26" s="2550"/>
      <c r="T26" s="2541">
        <f>T23*T25</f>
        <v>11990946.5</v>
      </c>
      <c r="U26" s="2542"/>
      <c r="V26" s="2542"/>
      <c r="W26" s="2542"/>
      <c r="X26" s="2542"/>
      <c r="Y26" s="2541">
        <f>Y23*Y25</f>
        <v>0</v>
      </c>
      <c r="Z26" s="2542"/>
      <c r="AA26" s="2542"/>
      <c r="AB26" s="2542"/>
      <c r="AC26" s="2542"/>
      <c r="AD26" s="2541">
        <f>AD23*AD25</f>
        <v>20888678</v>
      </c>
      <c r="AE26" s="2542"/>
      <c r="AF26" s="2542"/>
      <c r="AG26" s="2542"/>
      <c r="AH26" s="2542"/>
      <c r="AI26" s="2541">
        <f>AI23*AI25</f>
        <v>0</v>
      </c>
      <c r="AJ26" s="2542"/>
      <c r="AK26" s="2542"/>
      <c r="AL26" s="2542"/>
      <c r="AM26" s="2542"/>
      <c r="AN26" s="1102"/>
    </row>
    <row r="27" spans="1:40" ht="12.95" customHeight="1">
      <c r="A27" s="299"/>
      <c r="B27" s="2555" t="s">
        <v>2667</v>
      </c>
      <c r="C27" s="2556"/>
      <c r="D27" s="2556"/>
      <c r="E27" s="2556"/>
      <c r="F27" s="2556"/>
      <c r="G27" s="2556"/>
      <c r="H27" s="2556"/>
      <c r="I27" s="2556"/>
      <c r="J27" s="2556"/>
      <c r="K27" s="2556"/>
      <c r="L27" s="2556"/>
      <c r="M27" s="2556"/>
      <c r="N27" s="2556"/>
      <c r="O27" s="2556"/>
      <c r="P27" s="2556"/>
      <c r="Q27" s="2556"/>
      <c r="R27" s="2556"/>
      <c r="S27" s="2557"/>
      <c r="T27" s="2561">
        <f>Application!$AG$445</f>
        <v>1</v>
      </c>
      <c r="U27" s="2562"/>
      <c r="V27" s="2562"/>
      <c r="W27" s="2562"/>
      <c r="X27" s="2562"/>
      <c r="Y27" s="2561">
        <f>Application!$AG$445</f>
        <v>1</v>
      </c>
      <c r="Z27" s="2562"/>
      <c r="AA27" s="2562"/>
      <c r="AB27" s="2562"/>
      <c r="AC27" s="2562"/>
      <c r="AD27" s="2561">
        <f>Application!$AG$445</f>
        <v>1</v>
      </c>
      <c r="AE27" s="2562"/>
      <c r="AF27" s="2562"/>
      <c r="AG27" s="2562"/>
      <c r="AH27" s="2562"/>
      <c r="AI27" s="2561">
        <f>Application!$AG$445</f>
        <v>1</v>
      </c>
      <c r="AJ27" s="2562"/>
      <c r="AK27" s="2562"/>
      <c r="AL27" s="2562"/>
      <c r="AM27" s="2562"/>
      <c r="AN27" s="1102"/>
    </row>
    <row r="28" spans="1:40" ht="12.95" customHeight="1">
      <c r="A28" s="293"/>
      <c r="B28" s="2548" t="s">
        <v>2668</v>
      </c>
      <c r="C28" s="2549"/>
      <c r="D28" s="2549"/>
      <c r="E28" s="2549"/>
      <c r="F28" s="2549"/>
      <c r="G28" s="2549"/>
      <c r="H28" s="2549"/>
      <c r="I28" s="2549"/>
      <c r="J28" s="2549"/>
      <c r="K28" s="2549"/>
      <c r="L28" s="2549"/>
      <c r="M28" s="2549"/>
      <c r="N28" s="2549"/>
      <c r="O28" s="2549"/>
      <c r="P28" s="2549"/>
      <c r="Q28" s="2549"/>
      <c r="R28" s="2549"/>
      <c r="S28" s="2550"/>
      <c r="T28" s="2541">
        <f>IF(ISERROR((T26*T27)),0,(T26*T27))</f>
        <v>11990946.5</v>
      </c>
      <c r="U28" s="2542"/>
      <c r="V28" s="2542"/>
      <c r="W28" s="2542"/>
      <c r="X28" s="2542"/>
      <c r="Y28" s="2541">
        <f>IF(ISERROR((Y26*Y27)),0,(Y26*Y27))</f>
        <v>0</v>
      </c>
      <c r="Z28" s="2542"/>
      <c r="AA28" s="2542"/>
      <c r="AB28" s="2542"/>
      <c r="AC28" s="2542"/>
      <c r="AD28" s="2541">
        <f>IF(ISERROR((AD26*AD27)),0,(AD26*AD27))</f>
        <v>20888678</v>
      </c>
      <c r="AE28" s="2542"/>
      <c r="AF28" s="2542"/>
      <c r="AG28" s="2542"/>
      <c r="AH28" s="2542"/>
      <c r="AI28" s="2541">
        <f>IF(ISERROR((AI26*AI27)),0,(AI26*AI27))</f>
        <v>0</v>
      </c>
      <c r="AJ28" s="2542"/>
      <c r="AK28" s="2542"/>
      <c r="AL28" s="2542"/>
      <c r="AM28" s="2542"/>
      <c r="AN28" s="1102"/>
    </row>
    <row r="29" spans="1:40" ht="12.95" customHeight="1">
      <c r="A29" s="1102"/>
      <c r="B29" s="2548" t="s">
        <v>2669</v>
      </c>
      <c r="C29" s="2549"/>
      <c r="D29" s="2549"/>
      <c r="E29" s="2549"/>
      <c r="F29" s="2549"/>
      <c r="G29" s="2549"/>
      <c r="H29" s="2549"/>
      <c r="I29" s="2549"/>
      <c r="J29" s="2549"/>
      <c r="K29" s="2549"/>
      <c r="L29" s="2549"/>
      <c r="M29" s="2549"/>
      <c r="N29" s="2549"/>
      <c r="O29" s="2549"/>
      <c r="P29" s="2549"/>
      <c r="Q29" s="2549"/>
      <c r="R29" s="2549"/>
      <c r="S29" s="2550"/>
      <c r="T29" s="2543">
        <f>T28+Y28+AD28+AI28</f>
        <v>32879624.5</v>
      </c>
      <c r="U29" s="2544"/>
      <c r="V29" s="2544"/>
      <c r="W29" s="2544"/>
      <c r="X29" s="2544"/>
      <c r="Y29" s="2544"/>
      <c r="Z29" s="2544"/>
      <c r="AA29" s="2544"/>
      <c r="AB29" s="2544"/>
      <c r="AC29" s="2544"/>
      <c r="AD29" s="2544"/>
      <c r="AE29" s="2544"/>
      <c r="AF29" s="2544"/>
      <c r="AG29" s="2544"/>
      <c r="AH29" s="2544"/>
      <c r="AI29" s="2544"/>
      <c r="AJ29" s="2544"/>
      <c r="AK29" s="2544"/>
      <c r="AL29" s="2544"/>
      <c r="AM29" s="2541"/>
      <c r="AN29" s="1102"/>
    </row>
    <row r="30" spans="1:40" ht="12.95" customHeight="1">
      <c r="A30" s="1102"/>
      <c r="B30" s="2551" t="s">
        <v>2670</v>
      </c>
      <c r="C30" s="2551"/>
      <c r="D30" s="2551"/>
      <c r="E30" s="2551"/>
      <c r="F30" s="2551"/>
      <c r="G30" s="2551"/>
      <c r="H30" s="2551"/>
      <c r="I30" s="2551"/>
      <c r="J30" s="2551"/>
      <c r="K30" s="2551"/>
      <c r="L30" s="2551"/>
      <c r="M30" s="2551"/>
      <c r="N30" s="2551"/>
      <c r="O30" s="2551"/>
      <c r="P30" s="2551"/>
      <c r="Q30" s="2551"/>
      <c r="R30" s="2551"/>
      <c r="S30" s="2551"/>
      <c r="T30" s="2551"/>
      <c r="U30" s="2551"/>
      <c r="V30" s="2551"/>
      <c r="W30" s="2551"/>
      <c r="X30" s="2551"/>
      <c r="Y30" s="2551"/>
      <c r="Z30" s="2551"/>
      <c r="AA30" s="2551"/>
      <c r="AB30" s="2551"/>
      <c r="AC30" s="2551"/>
      <c r="AD30" s="2551"/>
      <c r="AE30" s="2551"/>
      <c r="AF30" s="2551"/>
      <c r="AG30" s="2551"/>
      <c r="AH30" s="2551"/>
      <c r="AI30" s="2551"/>
      <c r="AJ30" s="2551"/>
      <c r="AK30" s="2551"/>
      <c r="AL30" s="2551"/>
      <c r="AM30" s="2551"/>
      <c r="AN30" s="1102"/>
    </row>
    <row r="31" spans="1:40" ht="12.95" customHeight="1">
      <c r="A31" s="1102"/>
      <c r="B31" s="2551" t="s">
        <v>2671</v>
      </c>
      <c r="C31" s="2551"/>
      <c r="D31" s="2551"/>
      <c r="E31" s="2551"/>
      <c r="F31" s="2551"/>
      <c r="G31" s="2551"/>
      <c r="H31" s="2551"/>
      <c r="I31" s="2551"/>
      <c r="J31" s="2551"/>
      <c r="K31" s="2551"/>
      <c r="L31" s="2551"/>
      <c r="M31" s="2551"/>
      <c r="N31" s="2551"/>
      <c r="O31" s="2551"/>
      <c r="P31" s="2551"/>
      <c r="Q31" s="2551"/>
      <c r="R31" s="2551"/>
      <c r="S31" s="2551"/>
      <c r="T31" s="2551"/>
      <c r="U31" s="2551"/>
      <c r="V31" s="2551"/>
      <c r="W31" s="2551"/>
      <c r="X31" s="2551"/>
      <c r="Y31" s="2551"/>
      <c r="Z31" s="2551"/>
      <c r="AA31" s="2551"/>
      <c r="AB31" s="2551"/>
      <c r="AC31" s="2551"/>
      <c r="AD31" s="2551"/>
      <c r="AE31" s="2551"/>
      <c r="AF31" s="2551"/>
      <c r="AG31" s="2551"/>
      <c r="AH31" s="2551"/>
      <c r="AI31" s="2551"/>
      <c r="AJ31" s="2551"/>
      <c r="AK31" s="2551"/>
      <c r="AL31" s="2551"/>
      <c r="AM31" s="2551"/>
      <c r="AN31" s="389"/>
    </row>
    <row r="32" spans="1:40" ht="12.95" customHeight="1">
      <c r="A32" s="1102"/>
      <c r="B32" s="1225"/>
      <c r="C32" s="382" t="s">
        <v>2672</v>
      </c>
      <c r="D32" s="1225"/>
      <c r="E32" s="1225"/>
      <c r="F32" s="1225"/>
      <c r="G32" s="1225"/>
      <c r="H32" s="1225"/>
      <c r="I32" s="1225"/>
      <c r="J32" s="1225"/>
      <c r="K32" s="1225"/>
      <c r="L32" s="1225"/>
      <c r="M32" s="1225"/>
      <c r="N32" s="1225"/>
      <c r="O32" s="1225"/>
      <c r="P32" s="1225"/>
      <c r="Q32" s="1225"/>
      <c r="R32" s="1225"/>
      <c r="S32" s="1225"/>
      <c r="T32" s="1225"/>
      <c r="U32" s="1225"/>
      <c r="V32" s="1225"/>
      <c r="W32" s="1225"/>
      <c r="X32" s="1225"/>
      <c r="Y32" s="1225"/>
      <c r="Z32" s="1225"/>
      <c r="AA32" s="1225"/>
      <c r="AB32" s="1225"/>
      <c r="AC32" s="1225"/>
      <c r="AD32" s="1225"/>
      <c r="AE32" s="1225"/>
      <c r="AF32" s="1225"/>
      <c r="AG32" s="1225"/>
      <c r="AH32" s="1225"/>
      <c r="AI32" s="1225"/>
      <c r="AJ32" s="1225"/>
      <c r="AK32" s="1225"/>
      <c r="AL32" s="1225"/>
      <c r="AM32" s="1225"/>
      <c r="AN32" s="1102"/>
    </row>
    <row r="34" spans="1:76" ht="12.95" customHeight="1">
      <c r="A34" s="293" t="s">
        <v>960</v>
      </c>
      <c r="B34" s="1102"/>
      <c r="C34" s="293" t="s">
        <v>278</v>
      </c>
      <c r="D34" s="1102"/>
      <c r="E34" s="1102"/>
      <c r="F34" s="1102"/>
      <c r="G34" s="1102"/>
      <c r="H34" s="1102"/>
      <c r="I34" s="1102"/>
      <c r="J34" s="1102"/>
      <c r="K34" s="1102"/>
      <c r="L34" s="1102"/>
      <c r="M34" s="1102"/>
      <c r="N34" s="1102"/>
      <c r="O34" s="1102"/>
      <c r="P34" s="1102"/>
      <c r="Q34" s="1102"/>
      <c r="R34" s="1102"/>
      <c r="S34" s="1102"/>
      <c r="T34" s="1102"/>
      <c r="U34" s="1102"/>
      <c r="V34" s="1102"/>
      <c r="W34" s="1102"/>
      <c r="X34" s="1102"/>
      <c r="Y34" s="1102"/>
      <c r="Z34" s="1102"/>
      <c r="AA34" s="1102"/>
      <c r="AB34" s="1102"/>
      <c r="AC34" s="1102"/>
      <c r="AD34" s="1102"/>
      <c r="AE34" s="1102"/>
      <c r="AF34" s="1102"/>
      <c r="AG34" s="1102"/>
      <c r="AH34" s="1102"/>
      <c r="AI34" s="1102"/>
      <c r="AJ34" s="1102"/>
      <c r="AK34" s="1102"/>
      <c r="AL34" s="1102"/>
      <c r="AM34" s="1102"/>
      <c r="AN34" s="1102"/>
      <c r="AO34" s="1102"/>
      <c r="AP34" s="1102"/>
      <c r="AQ34" s="1102"/>
      <c r="AR34" s="1102"/>
      <c r="AS34" s="1102"/>
      <c r="AT34" s="1102"/>
      <c r="AU34" s="1102"/>
      <c r="AV34" s="1102"/>
      <c r="AW34" s="1102"/>
      <c r="AX34" s="1102"/>
      <c r="AY34" s="1102"/>
      <c r="AZ34" s="1102"/>
      <c r="BA34" s="1102"/>
      <c r="BB34" s="1102"/>
      <c r="BC34" s="1102"/>
      <c r="BD34" s="1102"/>
      <c r="BE34" s="1102"/>
      <c r="BF34" s="1102"/>
      <c r="BG34" s="1102"/>
      <c r="BH34" s="1102"/>
      <c r="BI34" s="1102"/>
      <c r="BJ34" s="1102"/>
      <c r="BK34" s="1102"/>
      <c r="BL34" s="1102"/>
      <c r="BM34" s="1102"/>
      <c r="BN34" s="1102"/>
      <c r="BO34" s="1102"/>
      <c r="BP34" s="1102"/>
      <c r="BQ34" s="1102"/>
      <c r="BR34" s="1102"/>
      <c r="BS34" s="1102"/>
      <c r="BT34" s="1102"/>
      <c r="BU34" s="1102"/>
      <c r="BV34" s="1102"/>
      <c r="BW34" s="1102"/>
      <c r="BX34" s="1102"/>
    </row>
    <row r="35" spans="1:76" ht="12.95" customHeight="1">
      <c r="A35" s="1102"/>
      <c r="B35" s="294"/>
      <c r="C35" s="295"/>
      <c r="D35" s="295"/>
      <c r="E35" s="295"/>
      <c r="F35" s="295"/>
      <c r="G35" s="295"/>
      <c r="H35" s="295"/>
      <c r="I35" s="295"/>
      <c r="J35" s="295"/>
      <c r="K35" s="295"/>
      <c r="L35" s="295"/>
      <c r="M35" s="295"/>
      <c r="N35" s="295"/>
      <c r="O35" s="295"/>
      <c r="P35" s="295"/>
      <c r="Q35" s="295"/>
      <c r="R35" s="295"/>
      <c r="S35" s="295"/>
      <c r="T35" s="295"/>
      <c r="U35" s="295"/>
      <c r="V35" s="295"/>
      <c r="W35" s="295"/>
      <c r="X35" s="300"/>
      <c r="Y35" s="2569" t="s">
        <v>2673</v>
      </c>
      <c r="Z35" s="2569"/>
      <c r="AA35" s="2569"/>
      <c r="AB35" s="2569"/>
      <c r="AC35" s="2569"/>
      <c r="AD35" s="2592" t="s">
        <v>2674</v>
      </c>
      <c r="AE35" s="2592"/>
      <c r="AF35" s="2592"/>
      <c r="AG35" s="2592"/>
      <c r="AH35" s="2592"/>
      <c r="AI35" s="1102"/>
      <c r="AJ35" s="1102"/>
      <c r="AK35" s="1102"/>
      <c r="AL35" s="1102"/>
      <c r="AM35" s="1102"/>
      <c r="AN35" s="1102"/>
      <c r="AO35" s="1102"/>
      <c r="AP35" s="1102"/>
      <c r="AQ35" s="1102"/>
      <c r="AR35" s="1102"/>
      <c r="AS35" s="1102"/>
      <c r="AT35" s="1102"/>
      <c r="AU35" s="1102"/>
      <c r="AV35" s="1102"/>
      <c r="AW35" s="1102"/>
      <c r="AX35" s="1102"/>
      <c r="AY35" s="1102"/>
      <c r="AZ35" s="1102"/>
      <c r="BA35" s="1102"/>
      <c r="BB35" s="1102"/>
      <c r="BC35" s="1102"/>
      <c r="BD35" s="1102"/>
      <c r="BE35" s="1102"/>
      <c r="BF35" s="1102"/>
      <c r="BG35" s="1102"/>
      <c r="BH35" s="1102"/>
      <c r="BI35" s="1102"/>
      <c r="BJ35" s="1102"/>
      <c r="BK35" s="1102"/>
      <c r="BL35" s="1102"/>
      <c r="BM35" s="1102"/>
      <c r="BN35" s="1102"/>
      <c r="BO35" s="1102"/>
      <c r="BP35" s="1102"/>
      <c r="BQ35" s="1102"/>
      <c r="BR35" s="1102"/>
      <c r="BS35" s="1102"/>
      <c r="BT35" s="1102"/>
      <c r="BU35" s="1102"/>
      <c r="BV35" s="1102"/>
      <c r="BW35" s="1102"/>
      <c r="BX35" s="1102"/>
    </row>
    <row r="36" spans="1:76" ht="12.95" customHeight="1">
      <c r="A36" s="1102"/>
      <c r="B36" s="296"/>
      <c r="C36" s="1102"/>
      <c r="D36" s="1102"/>
      <c r="E36" s="1102"/>
      <c r="F36" s="1102"/>
      <c r="G36" s="1102"/>
      <c r="H36" s="1102"/>
      <c r="I36" s="1102"/>
      <c r="J36" s="1102"/>
      <c r="K36" s="1102"/>
      <c r="L36" s="1102"/>
      <c r="M36" s="1102"/>
      <c r="N36" s="1102"/>
      <c r="O36" s="1102"/>
      <c r="P36" s="1102"/>
      <c r="Q36" s="1102"/>
      <c r="R36" s="1102"/>
      <c r="S36" s="1102"/>
      <c r="T36" s="1102"/>
      <c r="U36" s="1102"/>
      <c r="V36" s="1102"/>
      <c r="W36" s="1102"/>
      <c r="X36" s="301"/>
      <c r="Y36" s="2569"/>
      <c r="Z36" s="2569"/>
      <c r="AA36" s="2569"/>
      <c r="AB36" s="2569"/>
      <c r="AC36" s="2569"/>
      <c r="AD36" s="2592"/>
      <c r="AE36" s="2592"/>
      <c r="AF36" s="2592"/>
      <c r="AG36" s="2592"/>
      <c r="AH36" s="2592"/>
      <c r="AI36" s="1102"/>
      <c r="AJ36" s="1102"/>
      <c r="AK36" s="1102"/>
      <c r="AL36" s="1102"/>
      <c r="AM36" s="1102"/>
      <c r="AN36" s="1102"/>
      <c r="AO36" s="1102"/>
      <c r="AP36" s="1102"/>
      <c r="AQ36" s="1102"/>
      <c r="AR36" s="1102"/>
      <c r="AS36" s="1102"/>
      <c r="AT36" s="1102"/>
      <c r="AU36" s="1102"/>
      <c r="AV36" s="1102"/>
      <c r="AW36" s="1102"/>
      <c r="AX36" s="1102"/>
      <c r="AY36" s="1102"/>
      <c r="AZ36" s="1102"/>
      <c r="BA36" s="1102"/>
      <c r="BB36" s="1102"/>
      <c r="BC36" s="1102"/>
      <c r="BD36" s="1102"/>
      <c r="BE36" s="1102"/>
      <c r="BF36" s="1102"/>
      <c r="BG36" s="1102"/>
      <c r="BH36" s="1102"/>
      <c r="BI36" s="1102"/>
      <c r="BJ36" s="1102"/>
      <c r="BK36" s="1102"/>
      <c r="BL36" s="1102"/>
      <c r="BM36" s="1102"/>
      <c r="BN36" s="1102"/>
      <c r="BO36" s="1102"/>
      <c r="BP36" s="1102"/>
      <c r="BQ36" s="1102"/>
      <c r="BR36" s="1102"/>
      <c r="BS36" s="1102"/>
      <c r="BT36" s="1102"/>
      <c r="BU36" s="1102"/>
      <c r="BV36" s="1102"/>
      <c r="BW36" s="1102"/>
      <c r="BX36" s="1102"/>
    </row>
    <row r="37" spans="1:76" ht="12.95" customHeight="1">
      <c r="A37" s="1102"/>
      <c r="B37" s="297"/>
      <c r="C37" s="298"/>
      <c r="D37" s="298"/>
      <c r="E37" s="298"/>
      <c r="F37" s="298"/>
      <c r="G37" s="298"/>
      <c r="H37" s="298"/>
      <c r="I37" s="298"/>
      <c r="J37" s="298"/>
      <c r="K37" s="298"/>
      <c r="L37" s="298"/>
      <c r="M37" s="298"/>
      <c r="N37" s="298"/>
      <c r="O37" s="298"/>
      <c r="P37" s="298"/>
      <c r="Q37" s="298"/>
      <c r="R37" s="298"/>
      <c r="S37" s="298"/>
      <c r="T37" s="298"/>
      <c r="U37" s="298"/>
      <c r="V37" s="298"/>
      <c r="W37" s="298"/>
      <c r="X37" s="302"/>
      <c r="Y37" s="2569"/>
      <c r="Z37" s="2569"/>
      <c r="AA37" s="2569"/>
      <c r="AB37" s="2569"/>
      <c r="AC37" s="2569"/>
      <c r="AD37" s="2592"/>
      <c r="AE37" s="2592"/>
      <c r="AF37" s="2592"/>
      <c r="AG37" s="2592"/>
      <c r="AH37" s="2592"/>
      <c r="AI37" s="1102"/>
      <c r="AJ37" s="1102"/>
      <c r="AK37" s="1102"/>
      <c r="AL37" s="1102"/>
      <c r="AM37" s="1102"/>
      <c r="AN37" s="1102"/>
      <c r="AO37" s="1102"/>
      <c r="AP37" s="1102"/>
      <c r="AQ37" s="1102"/>
      <c r="AR37" s="1102"/>
      <c r="AS37" s="1102"/>
      <c r="AT37" s="1102"/>
      <c r="AU37" s="1102"/>
      <c r="AV37" s="1102"/>
      <c r="AW37" s="1102"/>
      <c r="AX37" s="1102"/>
      <c r="AY37" s="1102"/>
      <c r="AZ37" s="1102"/>
      <c r="BA37" s="1102"/>
      <c r="BB37" s="1102"/>
      <c r="BC37" s="1102"/>
      <c r="BD37" s="1102"/>
      <c r="BE37" s="1102"/>
      <c r="BF37" s="1102"/>
      <c r="BG37" s="1102"/>
      <c r="BH37" s="1102"/>
      <c r="BI37" s="1102"/>
      <c r="BJ37" s="1102"/>
      <c r="BK37" s="1102"/>
      <c r="BL37" s="1102"/>
      <c r="BM37" s="1102"/>
      <c r="BN37" s="1102"/>
      <c r="BO37" s="1102"/>
      <c r="BP37" s="1102"/>
      <c r="BQ37" s="1102"/>
      <c r="BR37" s="1102"/>
      <c r="BS37" s="1102"/>
      <c r="BT37" s="1102"/>
      <c r="BU37" s="1102"/>
      <c r="BV37" s="1102"/>
      <c r="BW37" s="1102"/>
      <c r="BX37" s="1102"/>
    </row>
    <row r="38" spans="1:76" ht="12.95" customHeight="1">
      <c r="A38" s="293"/>
      <c r="B38" s="2548" t="s">
        <v>2668</v>
      </c>
      <c r="C38" s="2549"/>
      <c r="D38" s="2549"/>
      <c r="E38" s="2549"/>
      <c r="F38" s="2549"/>
      <c r="G38" s="2549"/>
      <c r="H38" s="2549"/>
      <c r="I38" s="2549"/>
      <c r="J38" s="2549"/>
      <c r="K38" s="2549"/>
      <c r="L38" s="2549"/>
      <c r="M38" s="2549"/>
      <c r="N38" s="2549"/>
      <c r="O38" s="2549"/>
      <c r="P38" s="2549"/>
      <c r="Q38" s="2549"/>
      <c r="R38" s="2549"/>
      <c r="S38" s="2549"/>
      <c r="T38" s="2549"/>
      <c r="U38" s="2549"/>
      <c r="V38" s="2549"/>
      <c r="W38" s="2549"/>
      <c r="X38" s="2550"/>
      <c r="Y38" s="2542">
        <f>IF(T24&gt;=(T23+Y23+AD23+AI23),T28+Y28,0)</f>
        <v>11990946.5</v>
      </c>
      <c r="Z38" s="2542"/>
      <c r="AA38" s="2542"/>
      <c r="AB38" s="2542"/>
      <c r="AC38" s="2542"/>
      <c r="AD38" s="2542">
        <f>IF(T24&gt;=(T23+Y23+AD23+AI23),AD28+AI28,0)</f>
        <v>20888678</v>
      </c>
      <c r="AE38" s="2542"/>
      <c r="AF38" s="2542"/>
      <c r="AG38" s="2542"/>
      <c r="AH38" s="2542"/>
      <c r="AI38" s="1102"/>
      <c r="AJ38" s="1102"/>
      <c r="AK38" s="1102"/>
      <c r="AL38" s="1102"/>
      <c r="AM38" s="1102"/>
      <c r="AN38" s="1102"/>
      <c r="AO38" s="1102"/>
      <c r="AP38" s="1102"/>
      <c r="AQ38" s="1102"/>
      <c r="AR38" s="1102"/>
      <c r="AS38" s="1102"/>
      <c r="AT38" s="1102"/>
      <c r="AU38" s="1102"/>
      <c r="AV38" s="1102"/>
      <c r="AW38" s="1102"/>
      <c r="AX38" s="1102"/>
      <c r="AY38" s="1102"/>
      <c r="AZ38" s="1102"/>
      <c r="BA38" s="1102"/>
      <c r="BB38" s="1102"/>
      <c r="BC38" s="1102"/>
      <c r="BD38" s="1102"/>
      <c r="BE38" s="1102"/>
      <c r="BF38" s="1102"/>
      <c r="BG38" s="1102"/>
      <c r="BH38" s="1102"/>
      <c r="BI38" s="1102"/>
      <c r="BJ38" s="1102"/>
      <c r="BK38" s="1102"/>
      <c r="BL38" s="1102"/>
      <c r="BM38" s="1102"/>
      <c r="BN38" s="1102"/>
      <c r="BO38" s="1102"/>
      <c r="BP38" s="1102"/>
      <c r="BQ38" s="1102"/>
      <c r="BR38" s="1102"/>
      <c r="BS38" s="1102"/>
      <c r="BT38" s="1102"/>
      <c r="BU38" s="1102"/>
      <c r="BV38" s="1102"/>
      <c r="BW38" s="1102"/>
      <c r="BX38" s="1102"/>
    </row>
    <row r="39" spans="1:76" ht="12.95" customHeight="1">
      <c r="A39" s="1102"/>
      <c r="B39" s="2548" t="s">
        <v>2675</v>
      </c>
      <c r="C39" s="2549"/>
      <c r="D39" s="2549"/>
      <c r="E39" s="2549"/>
      <c r="F39" s="2549"/>
      <c r="G39" s="2549"/>
      <c r="H39" s="2549"/>
      <c r="I39" s="2549"/>
      <c r="J39" s="2549"/>
      <c r="K39" s="2549"/>
      <c r="L39" s="2549"/>
      <c r="M39" s="2549"/>
      <c r="N39" s="2549"/>
      <c r="O39" s="2549"/>
      <c r="P39" s="2549"/>
      <c r="Q39" s="2549"/>
      <c r="R39" s="2549"/>
      <c r="S39" s="2549"/>
      <c r="T39" s="2549"/>
      <c r="U39" s="2549"/>
      <c r="V39" s="2549"/>
      <c r="W39" s="2549"/>
      <c r="X39" s="2550"/>
      <c r="Y39" s="2593">
        <v>0.04</v>
      </c>
      <c r="Z39" s="2593"/>
      <c r="AA39" s="2593"/>
      <c r="AB39" s="2593"/>
      <c r="AC39" s="2593"/>
      <c r="AD39" s="2593">
        <v>0.04</v>
      </c>
      <c r="AE39" s="2593"/>
      <c r="AF39" s="2593"/>
      <c r="AG39" s="2593"/>
      <c r="AH39" s="2593"/>
      <c r="AI39" s="1102"/>
      <c r="AJ39" s="1102"/>
      <c r="AK39" s="1102"/>
      <c r="AL39" s="1102"/>
      <c r="AM39" s="1102"/>
      <c r="AN39" s="1102"/>
      <c r="AO39" s="1102"/>
      <c r="AP39" s="1102"/>
      <c r="AQ39" s="1102"/>
      <c r="AR39" s="1102"/>
      <c r="AS39" s="1102"/>
      <c r="AT39" s="1102"/>
      <c r="AU39" s="1102"/>
      <c r="AV39" s="1102"/>
      <c r="AW39" s="1102"/>
      <c r="AX39" s="1102"/>
      <c r="AY39" s="1102"/>
      <c r="AZ39" s="1102"/>
      <c r="BA39" s="1102"/>
      <c r="BB39" s="1102"/>
      <c r="BC39" s="1102"/>
      <c r="BD39" s="1102"/>
      <c r="BE39" s="1102"/>
      <c r="BF39" s="1102"/>
      <c r="BG39" s="1102"/>
      <c r="BH39" s="1102"/>
      <c r="BI39" s="1102"/>
      <c r="BJ39" s="1102"/>
      <c r="BK39" s="1102"/>
      <c r="BL39" s="1102"/>
      <c r="BM39" s="1102"/>
      <c r="BN39" s="1102"/>
      <c r="BO39" s="1102"/>
      <c r="BP39" s="1102"/>
      <c r="BQ39" s="1102"/>
      <c r="BR39" s="1102"/>
      <c r="BS39" s="1102"/>
      <c r="BT39" s="1102"/>
      <c r="BU39" s="1102"/>
      <c r="BV39" s="1102"/>
      <c r="BW39" s="1102"/>
      <c r="BX39" s="1102"/>
    </row>
    <row r="40" spans="1:76" ht="12.95" customHeight="1">
      <c r="A40" s="293"/>
      <c r="B40" s="2548" t="s">
        <v>2676</v>
      </c>
      <c r="C40" s="2549"/>
      <c r="D40" s="2549"/>
      <c r="E40" s="2549"/>
      <c r="F40" s="2549"/>
      <c r="G40" s="2549"/>
      <c r="H40" s="2549"/>
      <c r="I40" s="2549"/>
      <c r="J40" s="2549"/>
      <c r="K40" s="2549"/>
      <c r="L40" s="2549"/>
      <c r="M40" s="2549"/>
      <c r="N40" s="2549"/>
      <c r="O40" s="2549"/>
      <c r="P40" s="2549"/>
      <c r="Q40" s="2549"/>
      <c r="R40" s="2549"/>
      <c r="S40" s="2549"/>
      <c r="T40" s="2549"/>
      <c r="U40" s="2549"/>
      <c r="V40" s="2549"/>
      <c r="W40" s="2549"/>
      <c r="X40" s="2550"/>
      <c r="Y40" s="2542">
        <f>ROUND(Y38*Y39,0)</f>
        <v>479638</v>
      </c>
      <c r="Z40" s="2542"/>
      <c r="AA40" s="2542"/>
      <c r="AB40" s="2542"/>
      <c r="AC40" s="2542"/>
      <c r="AD40" s="2541">
        <f>ROUND(AD38*AD39,0)</f>
        <v>835547</v>
      </c>
      <c r="AE40" s="2542"/>
      <c r="AF40" s="2542"/>
      <c r="AG40" s="2542"/>
      <c r="AH40" s="2542"/>
      <c r="AI40" s="1102"/>
      <c r="AJ40" s="1102"/>
      <c r="AK40" s="1102"/>
      <c r="AL40" s="1102"/>
      <c r="AM40" s="1102"/>
      <c r="AN40" s="1102"/>
      <c r="AO40" s="1102"/>
      <c r="AP40" s="1102"/>
      <c r="AQ40" s="1102"/>
      <c r="AR40" s="1102"/>
      <c r="AS40" s="1102"/>
      <c r="AT40" s="1102"/>
      <c r="AU40" s="1102"/>
      <c r="AV40" s="1102"/>
      <c r="AW40" s="1102"/>
      <c r="AX40" s="1102"/>
      <c r="AY40" s="1102"/>
      <c r="AZ40" s="1102"/>
      <c r="BA40" s="1102"/>
      <c r="BB40" s="1102"/>
      <c r="BC40" s="1102"/>
      <c r="BD40" s="1102"/>
      <c r="BE40" s="1102"/>
      <c r="BF40" s="1102"/>
      <c r="BG40" s="1102"/>
      <c r="BH40" s="1102"/>
      <c r="BI40" s="1102"/>
      <c r="BJ40" s="1102"/>
      <c r="BK40" s="1102"/>
      <c r="BL40" s="1102"/>
      <c r="BM40" s="1102"/>
      <c r="BN40" s="1102"/>
      <c r="BO40" s="1102"/>
      <c r="BP40" s="1102"/>
      <c r="BQ40" s="1102"/>
      <c r="BR40" s="1102"/>
      <c r="BS40" s="1102"/>
      <c r="BT40" s="1102"/>
      <c r="BU40" s="1102"/>
      <c r="BV40" s="1102"/>
      <c r="BW40" s="1102"/>
      <c r="BX40" s="1102"/>
    </row>
    <row r="41" spans="1:76" ht="12.95" customHeight="1">
      <c r="A41" s="1102"/>
      <c r="B41" s="2548" t="s">
        <v>2677</v>
      </c>
      <c r="C41" s="2549"/>
      <c r="D41" s="2549"/>
      <c r="E41" s="2549"/>
      <c r="F41" s="2549"/>
      <c r="G41" s="2549"/>
      <c r="H41" s="2549"/>
      <c r="I41" s="2549"/>
      <c r="J41" s="2549"/>
      <c r="K41" s="2549"/>
      <c r="L41" s="2549"/>
      <c r="M41" s="2549"/>
      <c r="N41" s="2549"/>
      <c r="O41" s="2549"/>
      <c r="P41" s="2549"/>
      <c r="Q41" s="2549"/>
      <c r="R41" s="2549"/>
      <c r="S41" s="2549"/>
      <c r="T41" s="2549"/>
      <c r="U41" s="2549"/>
      <c r="V41" s="2549"/>
      <c r="W41" s="2549"/>
      <c r="X41" s="2550"/>
      <c r="Y41" s="2543">
        <f>Y40+AD40</f>
        <v>1315185</v>
      </c>
      <c r="Z41" s="2544"/>
      <c r="AA41" s="2544"/>
      <c r="AB41" s="2544"/>
      <c r="AC41" s="2544"/>
      <c r="AD41" s="2544"/>
      <c r="AE41" s="2544"/>
      <c r="AF41" s="2544"/>
      <c r="AG41" s="2544"/>
      <c r="AH41" s="2541"/>
      <c r="AI41" s="1102"/>
      <c r="AJ41" s="1102"/>
      <c r="AK41" s="1102"/>
      <c r="AL41" s="1102"/>
      <c r="AM41" s="1102"/>
      <c r="AN41" s="1102"/>
      <c r="AO41" s="1102"/>
      <c r="AP41" s="1102"/>
      <c r="AQ41" s="1102"/>
      <c r="AR41" s="1102"/>
      <c r="AS41" s="1102"/>
      <c r="AT41" s="1102"/>
      <c r="AU41" s="1102"/>
      <c r="AV41" s="1102"/>
      <c r="AW41" s="1102"/>
      <c r="AX41" s="1102"/>
      <c r="AY41" s="1102"/>
      <c r="AZ41" s="1102"/>
      <c r="BA41" s="1102"/>
      <c r="BB41" s="1102"/>
      <c r="BC41" s="1102"/>
      <c r="BD41" s="1102"/>
      <c r="BE41" s="1102"/>
      <c r="BF41" s="1102"/>
      <c r="BG41" s="1102"/>
      <c r="BH41" s="1102"/>
      <c r="BI41" s="1102"/>
      <c r="BJ41" s="1102"/>
      <c r="BK41" s="1102"/>
      <c r="BL41" s="1102"/>
      <c r="BM41" s="1102"/>
      <c r="BN41" s="1102"/>
      <c r="BO41" s="1102"/>
      <c r="BP41" s="1102"/>
      <c r="BQ41" s="1102"/>
      <c r="BR41" s="1102"/>
      <c r="BS41" s="1102"/>
      <c r="BT41" s="1102"/>
      <c r="BU41" s="1102"/>
      <c r="BV41" s="1102"/>
      <c r="BW41" s="1102"/>
      <c r="BX41" s="1102"/>
    </row>
    <row r="42" spans="1:76" ht="12.95" customHeight="1">
      <c r="A42" s="293"/>
      <c r="B42" s="755"/>
      <c r="C42" s="755"/>
      <c r="D42" s="755"/>
      <c r="E42" s="755"/>
      <c r="F42" s="755"/>
      <c r="G42" s="755"/>
      <c r="H42" s="755"/>
      <c r="I42" s="755"/>
      <c r="J42" s="755"/>
      <c r="K42" s="755"/>
      <c r="L42" s="755"/>
      <c r="M42" s="755"/>
      <c r="N42" s="755"/>
      <c r="O42" s="755"/>
      <c r="P42" s="755"/>
      <c r="Q42" s="755"/>
      <c r="R42" s="755"/>
      <c r="S42" s="755"/>
      <c r="T42" s="755"/>
      <c r="U42" s="755"/>
      <c r="V42" s="755"/>
      <c r="W42" s="755"/>
      <c r="X42" s="755"/>
      <c r="Y42" s="755"/>
      <c r="Z42" s="755"/>
      <c r="AA42" s="755"/>
      <c r="AB42" s="755"/>
      <c r="AC42" s="755"/>
      <c r="AD42" s="755"/>
      <c r="AE42" s="755"/>
      <c r="AF42" s="755"/>
      <c r="AG42" s="755"/>
      <c r="AH42" s="755"/>
      <c r="AI42" s="1102"/>
      <c r="AJ42" s="1102"/>
      <c r="AK42" s="1102"/>
      <c r="AL42" s="1102"/>
      <c r="AM42" s="1102"/>
      <c r="AN42" s="1102"/>
      <c r="AO42" s="1102"/>
      <c r="AP42" s="1102"/>
      <c r="AQ42" s="1102"/>
      <c r="AR42" s="1102"/>
      <c r="AS42" s="1102"/>
      <c r="AT42" s="1102"/>
      <c r="AU42" s="1102"/>
      <c r="AV42" s="1102"/>
      <c r="AW42" s="1102"/>
      <c r="AX42" s="1102"/>
      <c r="AY42" s="1102"/>
      <c r="AZ42" s="1102"/>
      <c r="BA42" s="1102"/>
      <c r="BB42" s="1102"/>
      <c r="BC42" s="1102"/>
      <c r="BD42" s="1102"/>
      <c r="BE42" s="1102"/>
      <c r="BF42" s="1102"/>
      <c r="BG42" s="1102"/>
      <c r="BH42" s="1102"/>
      <c r="BI42" s="1102"/>
      <c r="BJ42" s="1102"/>
      <c r="BK42" s="1102"/>
      <c r="BL42" s="1102"/>
      <c r="BM42" s="1102"/>
      <c r="BN42" s="1102"/>
      <c r="BO42" s="1102"/>
      <c r="BP42" s="1102"/>
      <c r="BQ42" s="1102"/>
      <c r="BR42" s="1102"/>
      <c r="BS42" s="1102"/>
      <c r="BT42" s="1102"/>
      <c r="BU42" s="1102"/>
      <c r="BV42" s="1102"/>
      <c r="BW42" s="1102"/>
      <c r="BX42" s="1102"/>
    </row>
    <row r="43" spans="1:76" ht="12.95" customHeight="1">
      <c r="A43" s="1102"/>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3"/>
      <c r="AH43" s="303"/>
      <c r="AI43" s="1102"/>
      <c r="AJ43" s="1102"/>
      <c r="AK43" s="1102"/>
      <c r="AL43" s="1102"/>
      <c r="AM43" s="1102"/>
      <c r="AN43" s="1102"/>
      <c r="AO43" s="1102"/>
      <c r="AP43" s="1102"/>
      <c r="AQ43" s="1102"/>
      <c r="AR43" s="1102"/>
      <c r="AS43" s="1102"/>
      <c r="AT43" s="1102"/>
      <c r="AU43" s="1102"/>
      <c r="AV43" s="1102"/>
      <c r="AW43" s="1102"/>
      <c r="AX43" s="1102"/>
      <c r="AY43" s="1102"/>
      <c r="AZ43" s="1102"/>
      <c r="BA43" s="1102"/>
      <c r="BB43" s="1102"/>
      <c r="BC43" s="1102"/>
      <c r="BD43" s="1102"/>
      <c r="BE43" s="1102"/>
      <c r="BF43" s="1102"/>
      <c r="BG43" s="1102"/>
      <c r="BH43" s="1102"/>
      <c r="BI43" s="1102"/>
      <c r="BJ43" s="1102"/>
      <c r="BK43" s="1102"/>
      <c r="BL43" s="1102"/>
      <c r="BM43" s="1102"/>
      <c r="BN43" s="1102"/>
      <c r="BO43" s="1102"/>
      <c r="BP43" s="1102"/>
      <c r="BQ43" s="1102"/>
      <c r="BR43" s="1102"/>
      <c r="BS43" s="1102"/>
      <c r="BT43" s="1102"/>
      <c r="BU43" s="1102"/>
      <c r="BV43" s="1102"/>
      <c r="BW43" s="1102"/>
      <c r="BX43" s="1102"/>
    </row>
    <row r="44" spans="1:76" s="118" customFormat="1" ht="12.95" customHeight="1" thickBot="1">
      <c r="A44" s="2546" t="s">
        <v>2678</v>
      </c>
      <c r="B44" s="2546"/>
      <c r="C44" s="2546"/>
      <c r="D44" s="2546"/>
      <c r="E44" s="2546"/>
      <c r="F44" s="2546"/>
      <c r="G44" s="2546"/>
      <c r="H44" s="2546"/>
      <c r="I44" s="2546"/>
      <c r="J44" s="2546"/>
      <c r="K44" s="2546"/>
      <c r="L44" s="2546"/>
      <c r="M44" s="2546"/>
      <c r="N44" s="2546"/>
      <c r="O44" s="2546"/>
      <c r="P44" s="2546"/>
      <c r="Q44" s="2546"/>
      <c r="R44" s="2546"/>
      <c r="S44" s="2546"/>
      <c r="T44" s="2546"/>
      <c r="U44" s="2546"/>
      <c r="V44" s="2546"/>
      <c r="W44" s="2546"/>
      <c r="X44" s="2546"/>
      <c r="Y44" s="2546"/>
      <c r="Z44" s="2546"/>
      <c r="AA44" s="2546"/>
      <c r="AB44" s="2546"/>
      <c r="AC44" s="2546"/>
      <c r="AD44" s="2546"/>
      <c r="AE44" s="2546"/>
      <c r="AF44" s="2546"/>
      <c r="AG44" s="2546"/>
      <c r="AH44" s="2546"/>
      <c r="AI44" s="2546"/>
      <c r="AJ44" s="2546"/>
      <c r="AK44" s="2546"/>
      <c r="AL44" s="2546"/>
      <c r="AM44" s="2546"/>
      <c r="AN44" s="2546"/>
      <c r="AO44" s="2546"/>
      <c r="AP44" s="2546"/>
      <c r="AQ44" s="2546"/>
      <c r="AR44" s="2546"/>
      <c r="AS44" s="2546"/>
      <c r="AT44" s="2546"/>
      <c r="AU44" s="2546"/>
      <c r="AV44" s="2546"/>
      <c r="AW44" s="2546"/>
      <c r="AX44" s="2546"/>
      <c r="AY44" s="2546"/>
      <c r="AZ44" s="2546"/>
      <c r="BA44" s="2546"/>
      <c r="BB44" s="2546"/>
      <c r="BC44" s="2546"/>
      <c r="BD44" s="2546"/>
      <c r="BE44" s="2546"/>
      <c r="BF44" s="2546"/>
      <c r="BG44" s="2546"/>
      <c r="BH44" s="2546"/>
      <c r="BI44" s="2546"/>
      <c r="BJ44" s="2546"/>
      <c r="BK44" s="2546"/>
      <c r="BL44" s="2546"/>
      <c r="BM44" s="2546"/>
      <c r="BN44" s="2546"/>
      <c r="BO44" s="2546"/>
      <c r="BP44" s="2546"/>
      <c r="BQ44" s="2546"/>
      <c r="BR44" s="2546"/>
      <c r="BS44" s="2546"/>
      <c r="BT44" s="2546"/>
      <c r="BU44" s="2546"/>
      <c r="BV44" s="2546"/>
      <c r="BW44" s="2546"/>
      <c r="BX44" s="2546"/>
    </row>
    <row r="45" spans="1:76" s="118" customFormat="1" ht="12.95" customHeight="1" thickTop="1"/>
    <row r="46" spans="1:76" ht="12.95" customHeight="1">
      <c r="A46" s="293" t="s">
        <v>1038</v>
      </c>
      <c r="B46" s="1102"/>
      <c r="C46" s="293" t="s">
        <v>281</v>
      </c>
      <c r="D46" s="1102"/>
      <c r="E46" s="1102"/>
      <c r="F46" s="1102"/>
      <c r="G46" s="1102"/>
      <c r="H46" s="1102"/>
      <c r="I46" s="1102"/>
      <c r="J46" s="1102"/>
      <c r="K46" s="1102"/>
      <c r="L46" s="1102"/>
      <c r="M46" s="1102"/>
      <c r="N46" s="1102"/>
      <c r="O46" s="1102"/>
      <c r="P46" s="1102"/>
      <c r="Q46" s="1102"/>
      <c r="R46" s="1102"/>
      <c r="S46" s="1102"/>
      <c r="T46" s="1102"/>
      <c r="U46" s="1102"/>
      <c r="V46" s="1102"/>
      <c r="W46" s="1102"/>
      <c r="X46" s="1102"/>
      <c r="Y46" s="1102"/>
      <c r="Z46" s="1102"/>
      <c r="AA46" s="1102"/>
      <c r="AB46" s="1102"/>
      <c r="AC46" s="1102"/>
      <c r="AD46" s="1102"/>
      <c r="AE46" s="1102"/>
      <c r="AF46" s="1102"/>
      <c r="AG46" s="1102"/>
      <c r="AH46" s="1102"/>
      <c r="AI46" s="1102"/>
      <c r="AJ46" s="1102"/>
      <c r="AK46" s="1102"/>
      <c r="AL46" s="1102"/>
      <c r="AM46" s="1102"/>
      <c r="AN46" s="1102"/>
      <c r="AO46" s="1102"/>
      <c r="AP46" s="1102"/>
      <c r="AQ46" s="1102"/>
      <c r="AR46" s="1102"/>
      <c r="AS46" s="1102"/>
      <c r="AT46" s="1102"/>
      <c r="AU46" s="1102"/>
      <c r="AV46" s="1102"/>
      <c r="AW46" s="1102"/>
      <c r="AX46" s="1102"/>
      <c r="AY46" s="1102"/>
      <c r="AZ46" s="1102"/>
      <c r="BA46" s="1102"/>
      <c r="BB46" s="1102"/>
      <c r="BC46" s="1102"/>
      <c r="BD46" s="1102"/>
      <c r="BE46" s="1102"/>
      <c r="BF46" s="1102"/>
      <c r="BG46" s="1102"/>
      <c r="BH46" s="1102"/>
      <c r="BI46" s="1102"/>
      <c r="BJ46" s="1102"/>
      <c r="BK46" s="1102"/>
      <c r="BL46" s="1102"/>
      <c r="BM46" s="1102"/>
      <c r="BN46" s="1102"/>
      <c r="BO46" s="1102"/>
      <c r="BP46" s="1102"/>
      <c r="BQ46" s="1102"/>
      <c r="BR46" s="1102"/>
      <c r="BS46" s="1102"/>
      <c r="BT46" s="1102"/>
      <c r="BU46" s="1102"/>
      <c r="BV46" s="1102"/>
      <c r="BW46" s="1102"/>
      <c r="BX46" s="1102"/>
    </row>
    <row r="47" spans="1:76" ht="12.95" customHeight="1">
      <c r="A47" s="1102"/>
      <c r="B47" s="1102"/>
      <c r="C47" s="1102"/>
      <c r="D47" s="293" t="s">
        <v>2679</v>
      </c>
      <c r="E47" s="1102"/>
      <c r="F47" s="1102"/>
      <c r="G47" s="1102"/>
      <c r="H47" s="1102"/>
      <c r="I47" s="1102"/>
      <c r="J47" s="1102"/>
      <c r="K47" s="1102"/>
      <c r="L47" s="1102"/>
      <c r="M47" s="1102"/>
      <c r="N47" s="1102"/>
      <c r="O47" s="1102"/>
      <c r="P47" s="1102"/>
      <c r="Q47" s="1102"/>
      <c r="R47" s="1102"/>
      <c r="S47" s="1102"/>
      <c r="T47" s="1102"/>
      <c r="U47" s="1102"/>
      <c r="V47" s="1102"/>
      <c r="W47" s="1102"/>
      <c r="X47" s="1102"/>
      <c r="Y47" s="1102"/>
      <c r="Z47" s="1102"/>
      <c r="AA47" s="1102"/>
      <c r="AB47" s="2558">
        <f>'Sources and Uses Budget'!B105-MAX(IF('Sources and Uses Budget'!B15="",0,'Sources and Uses Budget'!B15),IF(Application!AG394="",0,Application!AG394))</f>
        <v>34110411</v>
      </c>
      <c r="AC47" s="2559"/>
      <c r="AD47" s="2559"/>
      <c r="AE47" s="2559"/>
      <c r="AF47" s="2560"/>
      <c r="AG47" s="1102"/>
      <c r="AH47" s="1102"/>
      <c r="AI47" s="1102"/>
      <c r="AJ47" s="1102"/>
      <c r="AK47" s="1102"/>
      <c r="AL47" s="1102"/>
      <c r="AM47" s="1102"/>
      <c r="AN47" s="1102"/>
      <c r="AO47" s="1102"/>
      <c r="AP47" s="1102"/>
      <c r="AQ47" s="1102"/>
      <c r="AR47" s="1102"/>
      <c r="AS47" s="1102"/>
      <c r="AT47" s="1102"/>
      <c r="AU47" s="1102"/>
      <c r="AV47" s="1102"/>
      <c r="AW47" s="1102"/>
      <c r="AX47" s="1102"/>
      <c r="AY47" s="1102"/>
      <c r="AZ47" s="1102"/>
      <c r="BA47" s="1102"/>
      <c r="BB47" s="1102"/>
      <c r="BC47" s="1102"/>
      <c r="BD47" s="1102"/>
      <c r="BE47" s="1102"/>
      <c r="BF47" s="1102"/>
      <c r="BG47" s="1102"/>
      <c r="BH47" s="1102"/>
      <c r="BI47" s="1102"/>
      <c r="BJ47" s="1102"/>
      <c r="BK47" s="1102"/>
      <c r="BL47" s="1102"/>
      <c r="BM47" s="1102"/>
      <c r="BN47" s="1102"/>
      <c r="BO47" s="1102"/>
      <c r="BP47" s="1102"/>
      <c r="BQ47" s="1102"/>
      <c r="BR47" s="1102"/>
      <c r="BS47" s="1102"/>
      <c r="BT47" s="1102"/>
      <c r="BU47" s="1102"/>
      <c r="BV47" s="1102"/>
      <c r="BW47" s="1102"/>
      <c r="BX47" s="1102"/>
    </row>
    <row r="48" spans="1:76" ht="12.95" customHeight="1">
      <c r="A48" s="1102"/>
      <c r="B48" s="1102"/>
      <c r="C48" s="1102"/>
      <c r="D48" s="293" t="s">
        <v>174</v>
      </c>
      <c r="E48" s="1102"/>
      <c r="F48" s="1102"/>
      <c r="G48" s="1102"/>
      <c r="H48" s="1102"/>
      <c r="I48" s="1102"/>
      <c r="J48" s="1102"/>
      <c r="K48" s="1102"/>
      <c r="L48" s="1102"/>
      <c r="M48" s="1102"/>
      <c r="N48" s="1102"/>
      <c r="O48" s="1102"/>
      <c r="P48" s="1102"/>
      <c r="Q48" s="1102"/>
      <c r="R48" s="1102"/>
      <c r="S48" s="1102"/>
      <c r="T48" s="1102"/>
      <c r="U48" s="1102"/>
      <c r="V48" s="1102"/>
      <c r="W48" s="1102"/>
      <c r="X48" s="1102"/>
      <c r="Y48" s="1102"/>
      <c r="Z48" s="1102"/>
      <c r="AA48" s="1102"/>
      <c r="AB48" s="2558">
        <f>Application!AO639-MAX(IF('Sources and Uses Budget'!B15="",0,'Sources and Uses Budget'!B15),IF(Application!AG394="",0,Application!AG394))</f>
        <v>22669446</v>
      </c>
      <c r="AC48" s="2559"/>
      <c r="AD48" s="2559"/>
      <c r="AE48" s="2559"/>
      <c r="AF48" s="2560"/>
      <c r="AG48" s="1102"/>
      <c r="AH48" s="1102"/>
      <c r="AI48" s="1102"/>
      <c r="AJ48" s="1102"/>
      <c r="AK48" s="1102"/>
      <c r="AL48" s="1102"/>
      <c r="AM48" s="1102"/>
      <c r="AN48" s="1102"/>
      <c r="AO48" s="1102"/>
      <c r="AP48" s="1102"/>
      <c r="AQ48" s="1102"/>
      <c r="AR48" s="1102"/>
      <c r="AS48" s="1102"/>
      <c r="AT48" s="1102"/>
      <c r="AU48" s="1102"/>
      <c r="AV48" s="1102"/>
      <c r="AW48" s="1102"/>
      <c r="AX48" s="1102"/>
      <c r="AY48" s="1102"/>
      <c r="AZ48" s="1102"/>
      <c r="BA48" s="1102"/>
      <c r="BB48" s="1102"/>
      <c r="BC48" s="1102"/>
      <c r="BD48" s="1102"/>
      <c r="BE48" s="1102"/>
      <c r="BF48" s="1102"/>
      <c r="BG48" s="1102"/>
      <c r="BH48" s="1102"/>
      <c r="BI48" s="1102"/>
      <c r="BJ48" s="1102"/>
      <c r="BK48" s="1102"/>
      <c r="BL48" s="1102"/>
      <c r="BM48" s="1102"/>
      <c r="BN48" s="1102"/>
      <c r="BO48" s="1102"/>
      <c r="BP48" s="1102"/>
      <c r="BQ48" s="1102"/>
      <c r="BR48" s="1102"/>
      <c r="BS48" s="1102"/>
      <c r="BT48" s="1102"/>
      <c r="BU48" s="1102"/>
      <c r="BV48" s="1102"/>
      <c r="BW48" s="1102"/>
      <c r="BX48" s="1102"/>
    </row>
    <row r="49" spans="1:76" ht="12.95" customHeight="1">
      <c r="A49" s="1102"/>
      <c r="B49" s="1102"/>
      <c r="C49" s="1102"/>
      <c r="D49" s="293" t="s">
        <v>2680</v>
      </c>
      <c r="E49" s="1102"/>
      <c r="F49" s="1102"/>
      <c r="G49" s="1102"/>
      <c r="H49" s="1102"/>
      <c r="I49" s="1102"/>
      <c r="J49" s="1102"/>
      <c r="K49" s="1102"/>
      <c r="L49" s="1102"/>
      <c r="M49" s="1102"/>
      <c r="N49" s="1102"/>
      <c r="O49" s="1102"/>
      <c r="P49" s="1102"/>
      <c r="Q49" s="1102"/>
      <c r="R49" s="1102"/>
      <c r="S49" s="1102"/>
      <c r="T49" s="1102"/>
      <c r="U49" s="1102"/>
      <c r="V49" s="1102"/>
      <c r="W49" s="1102"/>
      <c r="X49" s="1102"/>
      <c r="Y49" s="1102"/>
      <c r="Z49" s="1102"/>
      <c r="AA49" s="1102"/>
      <c r="AB49" s="2558">
        <f>AB47-AB48</f>
        <v>11440965</v>
      </c>
      <c r="AC49" s="2559"/>
      <c r="AD49" s="2559"/>
      <c r="AE49" s="2559"/>
      <c r="AF49" s="2560"/>
      <c r="AG49" s="1102"/>
      <c r="AH49" s="1102"/>
      <c r="AI49" s="1102"/>
      <c r="AJ49" s="1102"/>
      <c r="AK49" s="1102"/>
      <c r="AL49" s="1102"/>
      <c r="AM49" s="1102"/>
      <c r="AN49" s="1102"/>
      <c r="AO49" s="1102"/>
      <c r="AP49" s="1102"/>
      <c r="AQ49" s="1102"/>
      <c r="AR49" s="1102"/>
      <c r="AS49" s="1102"/>
      <c r="AT49" s="1102"/>
      <c r="AU49" s="1102"/>
      <c r="AV49" s="1102"/>
      <c r="AW49" s="1102"/>
      <c r="AX49" s="1102"/>
      <c r="AY49" s="1102"/>
      <c r="AZ49" s="1102"/>
      <c r="BA49" s="1102"/>
      <c r="BB49" s="1102"/>
      <c r="BC49" s="1102"/>
      <c r="BD49" s="1102"/>
      <c r="BE49" s="1102"/>
      <c r="BF49" s="1102"/>
      <c r="BG49" s="1102"/>
      <c r="BH49" s="1102"/>
      <c r="BI49" s="1102"/>
      <c r="BJ49" s="1102"/>
      <c r="BK49" s="1102"/>
      <c r="BL49" s="1102"/>
      <c r="BM49" s="1102"/>
      <c r="BN49" s="1102"/>
      <c r="BO49" s="1102"/>
      <c r="BP49" s="1102"/>
      <c r="BQ49" s="1102"/>
      <c r="BR49" s="1102"/>
      <c r="BS49" s="1102"/>
      <c r="BT49" s="1102"/>
      <c r="BU49" s="1102"/>
      <c r="BV49" s="1102"/>
      <c r="BW49" s="1102"/>
      <c r="BX49" s="1102"/>
    </row>
    <row r="50" spans="1:76" ht="12.95" customHeight="1">
      <c r="A50" s="1102"/>
      <c r="B50" s="1102"/>
      <c r="C50" s="1102"/>
      <c r="D50" s="293" t="s">
        <v>2681</v>
      </c>
      <c r="E50" s="1102"/>
      <c r="F50" s="1102"/>
      <c r="G50" s="1102"/>
      <c r="H50" s="1102"/>
      <c r="I50" s="1102"/>
      <c r="J50" s="1102"/>
      <c r="K50" s="1102"/>
      <c r="L50" s="1102"/>
      <c r="M50" s="1102"/>
      <c r="N50" s="1102"/>
      <c r="O50" s="1102"/>
      <c r="P50" s="1102"/>
      <c r="Q50" s="1102"/>
      <c r="R50" s="1102"/>
      <c r="S50" s="1102"/>
      <c r="T50" s="1102"/>
      <c r="U50" s="1102"/>
      <c r="V50" s="1102"/>
      <c r="W50" s="1102"/>
      <c r="X50" s="1102"/>
      <c r="Y50" s="1102"/>
      <c r="Z50" s="1102"/>
      <c r="AA50" s="304"/>
      <c r="AB50" s="2585">
        <v>0.87</v>
      </c>
      <c r="AC50" s="2586"/>
      <c r="AD50" s="2586"/>
      <c r="AE50" s="2586"/>
      <c r="AF50" s="2587"/>
      <c r="AG50" s="1102"/>
      <c r="AH50" s="1102"/>
      <c r="AI50" s="1102"/>
      <c r="AJ50" s="1102"/>
      <c r="AK50" s="1102"/>
      <c r="AL50" s="1102"/>
      <c r="AM50" s="1102"/>
      <c r="AN50" s="1102"/>
      <c r="AO50" s="1102"/>
      <c r="AP50" s="1102"/>
      <c r="AQ50" s="1102"/>
      <c r="AR50" s="1102"/>
      <c r="AS50" s="1102"/>
      <c r="AT50" s="1102"/>
      <c r="AU50" s="1102"/>
      <c r="AV50" s="1102"/>
      <c r="AW50" s="1102"/>
      <c r="AX50" s="1102"/>
      <c r="AY50" s="1102"/>
      <c r="AZ50" s="1102"/>
      <c r="BA50" s="1102"/>
      <c r="BB50" s="1102"/>
      <c r="BC50" s="1102"/>
      <c r="BD50" s="1102"/>
      <c r="BE50" s="1102"/>
      <c r="BF50" s="1102"/>
      <c r="BG50" s="1102"/>
      <c r="BH50" s="1102"/>
      <c r="BI50" s="1102"/>
      <c r="BJ50" s="1102"/>
      <c r="BK50" s="1102"/>
      <c r="BL50" s="1102"/>
      <c r="BM50" s="1102"/>
      <c r="BN50" s="1102"/>
      <c r="BO50" s="1102"/>
      <c r="BP50" s="1102"/>
      <c r="BQ50" s="1102"/>
      <c r="BR50" s="1102"/>
      <c r="BS50" s="1102"/>
      <c r="BT50" s="1102"/>
      <c r="BU50" s="1102"/>
      <c r="BV50" s="1102"/>
      <c r="BW50" s="1102"/>
      <c r="BX50" s="1102"/>
    </row>
    <row r="51" spans="1:76" s="305" customFormat="1" ht="12.95" customHeight="1">
      <c r="A51" s="1102"/>
      <c r="B51" s="1102"/>
      <c r="C51" s="1102"/>
      <c r="D51" s="1102"/>
      <c r="E51" s="2588" t="s">
        <v>2682</v>
      </c>
      <c r="F51" s="2588"/>
      <c r="G51" s="2588"/>
      <c r="H51" s="2588"/>
      <c r="I51" s="2588"/>
      <c r="J51" s="2588"/>
      <c r="K51" s="2588"/>
      <c r="L51" s="2588"/>
      <c r="M51" s="2588"/>
      <c r="N51" s="2588"/>
      <c r="O51" s="2588"/>
      <c r="P51" s="2588"/>
      <c r="Q51" s="2588"/>
      <c r="R51" s="2588"/>
      <c r="S51" s="2588"/>
      <c r="T51" s="2588"/>
      <c r="U51" s="2588"/>
      <c r="V51" s="2588"/>
      <c r="W51" s="2588"/>
      <c r="X51" s="2588"/>
      <c r="Y51" s="2588"/>
      <c r="Z51" s="2588"/>
      <c r="AA51" s="1140"/>
      <c r="AB51" s="1140"/>
      <c r="AC51" s="1140"/>
      <c r="AD51" s="1140"/>
      <c r="AE51" s="1140"/>
      <c r="AF51" s="1140"/>
      <c r="AG51" s="1102"/>
      <c r="AH51" s="1102"/>
      <c r="AI51" s="1102"/>
      <c r="AJ51" s="1102"/>
      <c r="AK51" s="1102"/>
      <c r="AL51" s="1102"/>
      <c r="AM51" s="1102"/>
      <c r="AN51" s="1102"/>
    </row>
    <row r="52" spans="1:76" s="305" customFormat="1" ht="12.95" customHeight="1">
      <c r="A52" s="1102"/>
      <c r="B52" s="1102"/>
      <c r="C52" s="1102"/>
      <c r="D52" s="1102"/>
      <c r="E52" s="2588"/>
      <c r="F52" s="2588"/>
      <c r="G52" s="2588"/>
      <c r="H52" s="2588"/>
      <c r="I52" s="2588"/>
      <c r="J52" s="2588"/>
      <c r="K52" s="2588"/>
      <c r="L52" s="2588"/>
      <c r="M52" s="2588"/>
      <c r="N52" s="2588"/>
      <c r="O52" s="2588"/>
      <c r="P52" s="2588"/>
      <c r="Q52" s="2588"/>
      <c r="R52" s="2588"/>
      <c r="S52" s="2588"/>
      <c r="T52" s="2588"/>
      <c r="U52" s="2588"/>
      <c r="V52" s="2588"/>
      <c r="W52" s="2588"/>
      <c r="X52" s="2588"/>
      <c r="Y52" s="2588"/>
      <c r="Z52" s="2588"/>
      <c r="AA52" s="306"/>
      <c r="AB52" s="306"/>
      <c r="AC52" s="306"/>
      <c r="AD52" s="306"/>
      <c r="AE52" s="306"/>
      <c r="AF52" s="306"/>
      <c r="AG52" s="307"/>
      <c r="AH52" s="1102"/>
      <c r="AI52" s="1102"/>
      <c r="AJ52" s="1102"/>
      <c r="AK52" s="1102"/>
      <c r="AL52" s="1102"/>
      <c r="AM52" s="1102"/>
      <c r="AN52" s="1102"/>
    </row>
    <row r="53" spans="1:76" ht="12.95" customHeight="1">
      <c r="A53" s="1102"/>
      <c r="B53" s="1102"/>
      <c r="C53" s="1102"/>
      <c r="D53" s="1102"/>
      <c r="E53" s="1140"/>
      <c r="F53" s="1140"/>
      <c r="G53" s="1140"/>
      <c r="H53" s="1140"/>
      <c r="I53" s="1140"/>
      <c r="J53" s="1140"/>
      <c r="K53" s="1140"/>
      <c r="L53" s="1140"/>
      <c r="M53" s="1140"/>
      <c r="N53" s="1140"/>
      <c r="O53" s="1140"/>
      <c r="P53" s="1140"/>
      <c r="Q53" s="1140"/>
      <c r="R53" s="1140"/>
      <c r="S53" s="1140"/>
      <c r="T53" s="1140"/>
      <c r="U53" s="1140"/>
      <c r="V53" s="1140"/>
      <c r="W53" s="1140"/>
      <c r="X53" s="1140"/>
      <c r="Y53" s="1140"/>
      <c r="Z53" s="1140"/>
      <c r="AA53" s="1102"/>
      <c r="AB53" s="1102"/>
      <c r="AC53" s="1102"/>
      <c r="AD53" s="1102"/>
      <c r="AE53" s="1102"/>
      <c r="AF53" s="1102"/>
      <c r="AG53" s="1102"/>
      <c r="AH53" s="1102"/>
      <c r="AI53" s="1102"/>
      <c r="AJ53" s="1102"/>
      <c r="AK53" s="1102"/>
      <c r="AL53" s="1102"/>
      <c r="AM53" s="1102"/>
      <c r="AN53" s="1102"/>
      <c r="AO53" s="1102"/>
      <c r="AP53" s="1102"/>
      <c r="AQ53" s="1102"/>
      <c r="AR53" s="1102"/>
      <c r="AS53" s="1102"/>
      <c r="AT53" s="1102"/>
      <c r="AU53" s="1102"/>
      <c r="AV53" s="1102"/>
      <c r="AW53" s="1102"/>
      <c r="AX53" s="1102"/>
      <c r="AY53" s="1102"/>
      <c r="AZ53" s="1102"/>
      <c r="BA53" s="1102"/>
      <c r="BB53" s="1102"/>
      <c r="BC53" s="1102"/>
      <c r="BD53" s="1102"/>
      <c r="BE53" s="1102"/>
      <c r="BF53" s="1102"/>
      <c r="BG53" s="1102"/>
      <c r="BH53" s="1102"/>
      <c r="BI53" s="1102"/>
      <c r="BJ53" s="1102"/>
      <c r="BK53" s="1102"/>
      <c r="BL53" s="1102"/>
      <c r="BM53" s="1102"/>
      <c r="BN53" s="1102"/>
      <c r="BO53" s="1102"/>
      <c r="BP53" s="1102"/>
      <c r="BQ53" s="1102"/>
      <c r="BR53" s="1102"/>
      <c r="BS53" s="1102"/>
      <c r="BT53" s="1102"/>
      <c r="BU53" s="1102"/>
      <c r="BV53" s="1102"/>
      <c r="BW53" s="1102"/>
      <c r="BX53" s="1102"/>
    </row>
    <row r="54" spans="1:76" ht="12.95" customHeight="1">
      <c r="A54" s="1102"/>
      <c r="B54" s="1102"/>
      <c r="C54" s="1102"/>
      <c r="D54" s="293" t="s">
        <v>2683</v>
      </c>
      <c r="E54" s="1102"/>
      <c r="F54" s="1102"/>
      <c r="G54" s="1102"/>
      <c r="H54" s="1102"/>
      <c r="I54" s="1102"/>
      <c r="J54" s="1102"/>
      <c r="K54" s="1102"/>
      <c r="L54" s="1102"/>
      <c r="M54" s="1102"/>
      <c r="N54" s="1102"/>
      <c r="O54" s="1102"/>
      <c r="P54" s="1102"/>
      <c r="Q54" s="1102"/>
      <c r="R54" s="1102"/>
      <c r="S54" s="1102"/>
      <c r="T54" s="1102"/>
      <c r="U54" s="1102"/>
      <c r="V54" s="1102"/>
      <c r="W54" s="1102"/>
      <c r="X54" s="1102"/>
      <c r="Y54" s="1102"/>
      <c r="Z54" s="1102"/>
      <c r="AA54" s="1102"/>
      <c r="AB54" s="2558">
        <f>ROUND(IF(ISERROR((AB49/AB50)),0,(AB49/AB50)),0)</f>
        <v>13150534</v>
      </c>
      <c r="AC54" s="2559"/>
      <c r="AD54" s="2559"/>
      <c r="AE54" s="2559"/>
      <c r="AF54" s="2560"/>
      <c r="AG54" s="1102"/>
      <c r="AH54" s="1102"/>
      <c r="AI54" s="1102"/>
      <c r="AJ54" s="1102"/>
      <c r="AK54" s="1102"/>
      <c r="AL54" s="1102"/>
      <c r="AM54" s="1102"/>
      <c r="AN54" s="1102"/>
      <c r="AO54" s="1102"/>
      <c r="AP54" s="1102"/>
      <c r="AQ54" s="1102"/>
      <c r="AR54" s="1102"/>
      <c r="AS54" s="1102"/>
      <c r="AT54" s="1102"/>
      <c r="AU54" s="1102"/>
      <c r="AV54" s="1102"/>
      <c r="AW54" s="1102"/>
      <c r="AX54" s="1102"/>
      <c r="AY54" s="1102"/>
      <c r="AZ54" s="1102"/>
      <c r="BA54" s="1102"/>
      <c r="BB54" s="1102"/>
      <c r="BC54" s="1102"/>
      <c r="BD54" s="1102"/>
      <c r="BE54" s="1102"/>
      <c r="BF54" s="1102"/>
      <c r="BG54" s="1102"/>
      <c r="BH54" s="1102"/>
      <c r="BI54" s="1102"/>
      <c r="BJ54" s="1102"/>
      <c r="BK54" s="1102"/>
      <c r="BL54" s="1102"/>
      <c r="BM54" s="1102"/>
      <c r="BN54" s="1102"/>
      <c r="BO54" s="1102"/>
      <c r="BP54" s="1102"/>
      <c r="BQ54" s="1102"/>
      <c r="BR54" s="1102"/>
      <c r="BS54" s="1102"/>
      <c r="BT54" s="1102"/>
      <c r="BU54" s="1102"/>
      <c r="BV54" s="1102"/>
      <c r="BW54" s="1102"/>
      <c r="BX54" s="1102"/>
    </row>
    <row r="55" spans="1:76" ht="12.95" customHeight="1">
      <c r="A55" s="1102"/>
      <c r="B55" s="1102"/>
      <c r="C55" s="1102"/>
      <c r="D55" s="293" t="s">
        <v>2684</v>
      </c>
      <c r="E55" s="1102"/>
      <c r="F55" s="1102"/>
      <c r="G55" s="1102"/>
      <c r="H55" s="1102"/>
      <c r="I55" s="1102"/>
      <c r="J55" s="1102"/>
      <c r="K55" s="1102"/>
      <c r="L55" s="1102"/>
      <c r="M55" s="1102"/>
      <c r="N55" s="1102"/>
      <c r="O55" s="1102"/>
      <c r="P55" s="1102"/>
      <c r="Q55" s="1102"/>
      <c r="R55" s="1102"/>
      <c r="S55" s="1102"/>
      <c r="T55" s="1102"/>
      <c r="U55" s="1102"/>
      <c r="V55" s="1102"/>
      <c r="W55" s="1102"/>
      <c r="X55" s="1102"/>
      <c r="Y55" s="1102"/>
      <c r="Z55" s="1102"/>
      <c r="AA55" s="1102"/>
      <c r="AB55" s="2558">
        <f>(AB54/10)</f>
        <v>1315053.3999999999</v>
      </c>
      <c r="AC55" s="2559"/>
      <c r="AD55" s="2559"/>
      <c r="AE55" s="2559"/>
      <c r="AF55" s="2560"/>
      <c r="AG55" s="1102"/>
      <c r="AH55" s="1102"/>
      <c r="AI55" s="1102"/>
      <c r="AJ55" s="1102"/>
      <c r="AK55" s="1102"/>
      <c r="AL55" s="1102"/>
      <c r="AM55" s="1102"/>
      <c r="AN55" s="1102"/>
      <c r="AO55" s="1102"/>
      <c r="AP55" s="1102"/>
      <c r="AQ55" s="1102"/>
      <c r="AR55" s="1102"/>
      <c r="AS55" s="1102"/>
      <c r="AT55" s="1102"/>
      <c r="AU55" s="1102"/>
      <c r="AV55" s="1102"/>
      <c r="AW55" s="1102"/>
      <c r="AX55" s="1102"/>
      <c r="AY55" s="1102"/>
      <c r="AZ55" s="1102"/>
      <c r="BA55" s="1102"/>
      <c r="BB55" s="1102"/>
      <c r="BC55" s="1102"/>
      <c r="BD55" s="1102"/>
      <c r="BE55" s="1102"/>
      <c r="BF55" s="1102"/>
      <c r="BG55" s="1102"/>
      <c r="BH55" s="1102"/>
      <c r="BI55" s="1102"/>
      <c r="BJ55" s="1102"/>
      <c r="BK55" s="1102"/>
      <c r="BL55" s="1102"/>
      <c r="BM55" s="1102"/>
      <c r="BN55" s="1102"/>
      <c r="BO55" s="1102"/>
      <c r="BP55" s="1102"/>
      <c r="BQ55" s="1102"/>
      <c r="BR55" s="1102"/>
      <c r="BS55" s="1102"/>
      <c r="BT55" s="1102"/>
      <c r="BU55" s="1102"/>
      <c r="BV55" s="1102"/>
      <c r="BW55" s="1102"/>
      <c r="BX55" s="1102"/>
    </row>
    <row r="56" spans="1:76" ht="12.95" customHeight="1">
      <c r="A56" s="1102"/>
      <c r="B56" s="1102"/>
      <c r="C56" s="1102"/>
      <c r="D56" s="293" t="s">
        <v>2685</v>
      </c>
      <c r="E56" s="1102"/>
      <c r="F56" s="1102"/>
      <c r="G56" s="1102"/>
      <c r="H56" s="1102"/>
      <c r="I56" s="1102"/>
      <c r="J56" s="1102"/>
      <c r="K56" s="1102"/>
      <c r="L56" s="1102"/>
      <c r="M56" s="1102"/>
      <c r="N56" s="1102"/>
      <c r="O56" s="1102"/>
      <c r="P56" s="1102"/>
      <c r="Q56" s="1102"/>
      <c r="R56" s="1102"/>
      <c r="S56" s="1102"/>
      <c r="T56" s="1102"/>
      <c r="U56" s="1102"/>
      <c r="V56" s="1102"/>
      <c r="W56" s="1102"/>
      <c r="X56" s="1102"/>
      <c r="Y56" s="1102"/>
      <c r="Z56" s="1102"/>
      <c r="AA56" s="1102"/>
      <c r="AB56" s="2589">
        <f>(IF((Y41&lt;AB55),Y41,AB55))</f>
        <v>1315053.3999999999</v>
      </c>
      <c r="AC56" s="2590"/>
      <c r="AD56" s="2590"/>
      <c r="AE56" s="2590"/>
      <c r="AF56" s="2591"/>
      <c r="AG56" s="1102"/>
      <c r="AH56" s="1102"/>
      <c r="AI56" s="1102"/>
      <c r="AJ56" s="1102"/>
      <c r="AK56" s="1102"/>
      <c r="AL56" s="1102"/>
      <c r="AM56" s="1102"/>
      <c r="AN56" s="1102"/>
      <c r="AO56" s="1102"/>
      <c r="AP56" s="1102"/>
      <c r="AQ56" s="1102"/>
      <c r="AR56" s="1102"/>
      <c r="AS56" s="1102"/>
      <c r="AT56" s="1102"/>
      <c r="AU56" s="1102"/>
      <c r="AV56" s="1102"/>
      <c r="AW56" s="1102"/>
      <c r="AX56" s="1102"/>
      <c r="AY56" s="1102"/>
      <c r="AZ56" s="1102"/>
      <c r="BA56" s="1102"/>
      <c r="BB56" s="1102"/>
      <c r="BC56" s="1102"/>
      <c r="BD56" s="1102"/>
      <c r="BE56" s="1102"/>
      <c r="BF56" s="1102"/>
      <c r="BG56" s="1102"/>
      <c r="BH56" s="1102"/>
      <c r="BI56" s="1102"/>
      <c r="BJ56" s="1102"/>
      <c r="BK56" s="1102"/>
      <c r="BL56" s="1102"/>
      <c r="BM56" s="1102"/>
      <c r="BN56" s="1102"/>
      <c r="BO56" s="1102"/>
      <c r="BP56" s="1102"/>
      <c r="BQ56" s="1102"/>
      <c r="BR56" s="1102"/>
      <c r="BS56" s="1102"/>
      <c r="BT56" s="1102"/>
      <c r="BU56" s="1102"/>
      <c r="BV56" s="1102"/>
      <c r="BW56" s="1102"/>
      <c r="BX56" s="1102"/>
    </row>
    <row r="57" spans="1:76" ht="12.95" customHeight="1">
      <c r="A57" s="1102"/>
      <c r="B57" s="1102"/>
      <c r="C57" s="1102"/>
      <c r="D57" s="293" t="s">
        <v>2686</v>
      </c>
      <c r="E57" s="1102"/>
      <c r="F57" s="1102"/>
      <c r="G57" s="1102"/>
      <c r="H57" s="1102"/>
      <c r="I57" s="1102"/>
      <c r="J57" s="1102"/>
      <c r="K57" s="1102"/>
      <c r="L57" s="1102"/>
      <c r="M57" s="1102"/>
      <c r="N57" s="1102"/>
      <c r="O57" s="1102"/>
      <c r="P57" s="1102"/>
      <c r="Q57" s="1102"/>
      <c r="R57" s="1102"/>
      <c r="S57" s="1102"/>
      <c r="T57" s="1102"/>
      <c r="U57" s="1102"/>
      <c r="V57" s="1102"/>
      <c r="W57" s="1102"/>
      <c r="X57" s="1102"/>
      <c r="Y57" s="1102"/>
      <c r="Z57" s="1102"/>
      <c r="AA57" s="1102"/>
      <c r="AB57" s="2558">
        <f>ROUND((10*AB56*AB50),0)</f>
        <v>11440965</v>
      </c>
      <c r="AC57" s="2559"/>
      <c r="AD57" s="2559"/>
      <c r="AE57" s="2559"/>
      <c r="AF57" s="2560"/>
      <c r="AG57" s="1102"/>
      <c r="AH57" s="1102"/>
      <c r="AI57" s="1102"/>
      <c r="AJ57" s="1102"/>
      <c r="AK57" s="1102"/>
      <c r="AL57" s="1102"/>
      <c r="AM57" s="1102"/>
      <c r="AN57" s="1102"/>
      <c r="AO57" s="1102"/>
      <c r="AP57" s="1102"/>
      <c r="AQ57" s="1102"/>
      <c r="AR57" s="1102"/>
      <c r="AS57" s="1102"/>
      <c r="AT57" s="1102"/>
      <c r="AU57" s="1102"/>
      <c r="AV57" s="1102"/>
      <c r="AW57" s="1102"/>
      <c r="AX57" s="1102"/>
      <c r="AY57" s="1102"/>
      <c r="AZ57" s="1102"/>
      <c r="BA57" s="1102"/>
      <c r="BB57" s="1102"/>
      <c r="BC57" s="1102"/>
      <c r="BD57" s="1102"/>
      <c r="BE57" s="1102"/>
      <c r="BF57" s="1102"/>
      <c r="BG57" s="1102"/>
      <c r="BH57" s="1102"/>
      <c r="BI57" s="1102"/>
      <c r="BJ57" s="1102"/>
      <c r="BK57" s="1102"/>
      <c r="BL57" s="1102"/>
      <c r="BM57" s="1102"/>
      <c r="BN57" s="1102"/>
      <c r="BO57" s="1102"/>
      <c r="BP57" s="1102"/>
      <c r="BQ57" s="1102"/>
      <c r="BR57" s="1102"/>
      <c r="BS57" s="1102"/>
      <c r="BT57" s="1102"/>
      <c r="BU57" s="1102"/>
      <c r="BV57" s="1102"/>
      <c r="BW57" s="1102"/>
      <c r="BX57" s="1102"/>
    </row>
    <row r="58" spans="1:76" ht="12.95" customHeight="1">
      <c r="A58" s="1102"/>
      <c r="B58" s="1102"/>
      <c r="C58" s="1102"/>
      <c r="D58" s="293"/>
      <c r="E58" s="1102"/>
      <c r="F58" s="1102"/>
      <c r="G58" s="1102"/>
      <c r="H58" s="1102"/>
      <c r="I58" s="1102"/>
      <c r="J58" s="1102"/>
      <c r="K58" s="1102"/>
      <c r="L58" s="1102"/>
      <c r="M58" s="1102"/>
      <c r="N58" s="1102"/>
      <c r="O58" s="1102"/>
      <c r="P58" s="1102"/>
      <c r="Q58" s="1102"/>
      <c r="R58" s="1102"/>
      <c r="S58" s="1102"/>
      <c r="T58" s="1102"/>
      <c r="U58" s="1102"/>
      <c r="V58" s="1102"/>
      <c r="W58" s="1102"/>
      <c r="X58" s="1102"/>
      <c r="Y58" s="1102"/>
      <c r="Z58" s="1102"/>
      <c r="AA58" s="1102"/>
      <c r="AB58" s="311"/>
      <c r="AC58" s="311"/>
      <c r="AD58" s="311"/>
      <c r="AE58" s="311"/>
      <c r="AF58" s="311"/>
      <c r="AG58" s="1102"/>
      <c r="AH58" s="1102"/>
      <c r="AI58" s="1102"/>
      <c r="AJ58" s="1102"/>
      <c r="AK58" s="1102"/>
      <c r="AL58" s="1102"/>
      <c r="AM58" s="1102"/>
      <c r="AN58" s="1102"/>
      <c r="AO58" s="1102"/>
      <c r="AP58" s="1102"/>
      <c r="AQ58" s="1102"/>
      <c r="AR58" s="1102"/>
      <c r="AS58" s="1102"/>
      <c r="AT58" s="1102"/>
      <c r="AU58" s="1102"/>
      <c r="AV58" s="1102"/>
      <c r="AW58" s="1102"/>
      <c r="AX58" s="1102"/>
      <c r="AY58" s="1102"/>
      <c r="AZ58" s="1102"/>
      <c r="BA58" s="1102"/>
      <c r="BB58" s="1102"/>
      <c r="BC58" s="1102"/>
      <c r="BD58" s="1102"/>
      <c r="BE58" s="1102"/>
      <c r="BF58" s="1102"/>
      <c r="BG58" s="1102"/>
      <c r="BH58" s="1102"/>
      <c r="BI58" s="1102"/>
      <c r="BJ58" s="1102"/>
      <c r="BK58" s="1102"/>
      <c r="BL58" s="1102"/>
      <c r="BM58" s="1102"/>
      <c r="BN58" s="1102"/>
      <c r="BO58" s="1102"/>
      <c r="BP58" s="1102"/>
      <c r="BQ58" s="1102"/>
      <c r="BR58" s="1102"/>
      <c r="BS58" s="1102"/>
      <c r="BT58" s="1102"/>
      <c r="BU58" s="1102"/>
      <c r="BV58" s="1102"/>
      <c r="BW58" s="1102"/>
      <c r="BX58" s="1102"/>
    </row>
    <row r="59" spans="1:76" ht="12.95" customHeight="1">
      <c r="A59" s="1102"/>
      <c r="B59" s="1102"/>
      <c r="C59" s="1102"/>
      <c r="D59" s="293" t="s">
        <v>2687</v>
      </c>
      <c r="E59" s="1102"/>
      <c r="F59" s="1102"/>
      <c r="G59" s="1102"/>
      <c r="H59" s="1102"/>
      <c r="I59" s="1102"/>
      <c r="J59" s="1102"/>
      <c r="K59" s="1102"/>
      <c r="L59" s="1102"/>
      <c r="M59" s="1102"/>
      <c r="N59" s="1102"/>
      <c r="O59" s="1102"/>
      <c r="P59" s="1102"/>
      <c r="Q59" s="1102"/>
      <c r="R59" s="1102"/>
      <c r="S59" s="1102"/>
      <c r="T59" s="1102"/>
      <c r="U59" s="1102"/>
      <c r="V59" s="1102"/>
      <c r="W59" s="1102"/>
      <c r="X59" s="1102"/>
      <c r="Y59" s="1102"/>
      <c r="Z59" s="1102"/>
      <c r="AA59" s="1102"/>
      <c r="AB59" s="2581">
        <f>AB49-AB57</f>
        <v>0</v>
      </c>
      <c r="AC59" s="2581"/>
      <c r="AD59" s="2581"/>
      <c r="AE59" s="2581"/>
      <c r="AF59" s="2581"/>
      <c r="AG59" s="1102"/>
      <c r="AH59" s="1102"/>
      <c r="AI59" s="1102"/>
      <c r="AJ59" s="1102"/>
      <c r="AK59" s="1102"/>
      <c r="AL59" s="1102"/>
      <c r="AM59" s="1102"/>
      <c r="AN59" s="1102"/>
      <c r="AO59" s="1102"/>
      <c r="AP59" s="1102"/>
      <c r="AQ59" s="1102"/>
      <c r="AR59" s="1102"/>
      <c r="AS59" s="1102"/>
      <c r="AT59" s="1102"/>
      <c r="AU59" s="1102"/>
      <c r="AV59" s="1102"/>
      <c r="AW59" s="1102"/>
      <c r="AX59" s="1102"/>
      <c r="AY59" s="1102"/>
      <c r="AZ59" s="1102"/>
      <c r="BA59" s="1102"/>
      <c r="BB59" s="1102"/>
      <c r="BC59" s="1102"/>
      <c r="BD59" s="1102"/>
      <c r="BE59" s="1102"/>
      <c r="BF59" s="1102"/>
      <c r="BG59" s="1102"/>
      <c r="BH59" s="1102"/>
      <c r="BI59" s="1102"/>
      <c r="BJ59" s="1102"/>
      <c r="BK59" s="1102"/>
      <c r="BL59" s="1102"/>
      <c r="BM59" s="1102"/>
      <c r="BN59" s="1102"/>
      <c r="BO59" s="1102"/>
      <c r="BP59" s="1102"/>
      <c r="BQ59" s="1102"/>
      <c r="BR59" s="1102"/>
      <c r="BS59" s="1102"/>
      <c r="BT59" s="1102"/>
      <c r="BU59" s="1102"/>
      <c r="BV59" s="1102"/>
      <c r="BW59" s="1102"/>
      <c r="BX59" s="1102"/>
    </row>
    <row r="60" spans="1:76" ht="12.95" customHeight="1">
      <c r="A60" s="1102"/>
      <c r="B60" s="1102"/>
      <c r="C60" s="1102"/>
      <c r="D60" s="293"/>
      <c r="E60" s="1102"/>
      <c r="F60" s="1102"/>
      <c r="G60" s="1102"/>
      <c r="H60" s="1102"/>
      <c r="I60" s="1102"/>
      <c r="J60" s="1102"/>
      <c r="K60" s="1102"/>
      <c r="L60" s="1102"/>
      <c r="M60" s="1102"/>
      <c r="N60" s="1102"/>
      <c r="O60" s="1102"/>
      <c r="P60" s="1102"/>
      <c r="Q60" s="1102"/>
      <c r="R60" s="1102"/>
      <c r="S60" s="1102"/>
      <c r="T60" s="1102"/>
      <c r="U60" s="1102"/>
      <c r="V60" s="1102"/>
      <c r="W60" s="1102"/>
      <c r="X60" s="1102"/>
      <c r="Y60" s="1102"/>
      <c r="Z60" s="1102"/>
      <c r="AA60" s="1102"/>
      <c r="AB60" s="311"/>
      <c r="AC60" s="311"/>
      <c r="AD60" s="311"/>
      <c r="AE60" s="311"/>
      <c r="AF60" s="311"/>
      <c r="AG60" s="1102"/>
      <c r="AH60" s="1102"/>
      <c r="AI60" s="1102"/>
      <c r="AJ60" s="1102"/>
      <c r="AK60" s="1102"/>
      <c r="AL60" s="1102"/>
      <c r="AM60" s="1102"/>
      <c r="AN60" s="1102"/>
      <c r="AO60" s="1102"/>
      <c r="AP60" s="1102"/>
      <c r="AQ60" s="1102"/>
      <c r="AR60" s="1102"/>
      <c r="AS60" s="1102"/>
      <c r="AT60" s="1102"/>
      <c r="AU60" s="1102"/>
      <c r="AV60" s="1102"/>
      <c r="AW60" s="1102"/>
      <c r="AX60" s="1102"/>
      <c r="AY60" s="1102"/>
      <c r="AZ60" s="1102"/>
      <c r="BA60" s="1102"/>
      <c r="BB60" s="1102"/>
      <c r="BC60" s="1102"/>
      <c r="BD60" s="1102"/>
      <c r="BE60" s="1102"/>
      <c r="BF60" s="1102"/>
      <c r="BG60" s="1102"/>
      <c r="BH60" s="1102"/>
      <c r="BI60" s="1102"/>
      <c r="BJ60" s="1102"/>
      <c r="BK60" s="1102"/>
      <c r="BL60" s="1102"/>
      <c r="BM60" s="1102"/>
      <c r="BN60" s="1102"/>
      <c r="BO60" s="1102"/>
      <c r="BP60" s="1102"/>
      <c r="BQ60" s="1102"/>
      <c r="BR60" s="1102"/>
      <c r="BS60" s="1102"/>
      <c r="BT60" s="1102"/>
      <c r="BU60" s="1102"/>
      <c r="BV60" s="1102"/>
      <c r="BW60" s="1102"/>
      <c r="BX60" s="1102"/>
    </row>
    <row r="61" spans="1:76" s="118" customFormat="1" ht="12.95" customHeight="1" thickBot="1">
      <c r="A61" s="2546" t="str">
        <f>IF(Application!AP205="yes","Farmworker State Credit", "State Credit" )</f>
        <v>State Credit</v>
      </c>
      <c r="B61" s="2546"/>
      <c r="C61" s="2546"/>
      <c r="D61" s="2546"/>
      <c r="E61" s="2546"/>
      <c r="F61" s="2546"/>
      <c r="G61" s="2546"/>
      <c r="H61" s="2546"/>
      <c r="I61" s="2546"/>
      <c r="J61" s="2546"/>
      <c r="K61" s="2546"/>
      <c r="L61" s="2546"/>
      <c r="M61" s="2546"/>
      <c r="N61" s="2546"/>
      <c r="O61" s="2546"/>
      <c r="P61" s="2546"/>
      <c r="Q61" s="2546"/>
      <c r="R61" s="2546"/>
      <c r="S61" s="2546"/>
      <c r="T61" s="2546"/>
      <c r="U61" s="2546"/>
      <c r="V61" s="2546"/>
      <c r="W61" s="2546"/>
      <c r="X61" s="2546"/>
      <c r="Y61" s="2546"/>
      <c r="Z61" s="2546"/>
      <c r="AA61" s="2546"/>
      <c r="AB61" s="2546"/>
      <c r="AC61" s="2546"/>
      <c r="AD61" s="2546"/>
      <c r="AE61" s="2546"/>
      <c r="AF61" s="2546"/>
      <c r="AG61" s="2546"/>
      <c r="AH61" s="2546"/>
      <c r="AI61" s="2546"/>
      <c r="AJ61" s="2546"/>
      <c r="AK61" s="2546"/>
      <c r="AL61" s="2546"/>
      <c r="AM61" s="2546"/>
      <c r="AN61" s="2546"/>
      <c r="AO61" s="2546"/>
      <c r="AP61" s="2546"/>
      <c r="AQ61" s="2546"/>
      <c r="AR61" s="2546"/>
      <c r="AS61" s="2546"/>
      <c r="AT61" s="2546"/>
      <c r="AU61" s="2546"/>
      <c r="AV61" s="2546"/>
      <c r="AW61" s="2546"/>
      <c r="AX61" s="2546"/>
      <c r="AY61" s="2546"/>
      <c r="AZ61" s="2546"/>
      <c r="BA61" s="2546"/>
      <c r="BB61" s="2546"/>
      <c r="BC61" s="2546"/>
      <c r="BD61" s="2546"/>
      <c r="BE61" s="2546"/>
      <c r="BF61" s="2546"/>
      <c r="BG61" s="2546"/>
      <c r="BH61" s="2546"/>
      <c r="BI61" s="2546"/>
      <c r="BJ61" s="2546"/>
      <c r="BK61" s="2546"/>
      <c r="BL61" s="2546"/>
      <c r="BM61" s="2546"/>
      <c r="BN61" s="2546"/>
      <c r="BO61" s="2546"/>
      <c r="BP61" s="2546"/>
      <c r="BQ61" s="2546"/>
      <c r="BR61" s="2546"/>
      <c r="BS61" s="2546"/>
      <c r="BT61" s="2546"/>
      <c r="BU61" s="2546"/>
      <c r="BV61" s="2546"/>
      <c r="BW61" s="2546"/>
      <c r="BX61" s="2546"/>
    </row>
    <row r="62" spans="1:76" s="118" customFormat="1" ht="12.95" customHeight="1" thickTop="1"/>
    <row r="63" spans="1:76" ht="12.95" customHeight="1">
      <c r="A63" s="293" t="s">
        <v>1056</v>
      </c>
      <c r="B63" s="1102"/>
      <c r="C63" s="119" t="s">
        <v>2688</v>
      </c>
      <c r="D63" s="1102"/>
      <c r="E63" s="1102"/>
      <c r="F63" s="1102"/>
      <c r="G63" s="1102"/>
      <c r="H63" s="1102"/>
      <c r="I63" s="1102"/>
      <c r="J63" s="1102"/>
      <c r="K63" s="1102"/>
      <c r="L63" s="1102"/>
      <c r="M63" s="1102"/>
      <c r="N63" s="1102"/>
      <c r="O63" s="1102"/>
      <c r="P63" s="1102"/>
      <c r="Q63" s="1102"/>
      <c r="R63" s="1102"/>
      <c r="S63" s="1102"/>
      <c r="T63" s="1102"/>
      <c r="U63" s="1102"/>
      <c r="V63" s="1102"/>
      <c r="W63" s="1102"/>
      <c r="X63" s="1102"/>
      <c r="Y63" s="2582" t="s">
        <v>2689</v>
      </c>
      <c r="Z63" s="2582"/>
      <c r="AA63" s="2582"/>
      <c r="AB63" s="2582"/>
      <c r="AC63" s="2582"/>
      <c r="AD63" s="2582" t="s">
        <v>2674</v>
      </c>
      <c r="AE63" s="2582"/>
      <c r="AF63" s="2582"/>
      <c r="AG63" s="2582"/>
      <c r="AH63" s="2582"/>
      <c r="AI63" s="1102"/>
      <c r="AJ63" s="1102"/>
      <c r="AK63" s="1102"/>
      <c r="AL63" s="1102"/>
      <c r="AM63" s="1102"/>
      <c r="AN63" s="1102"/>
      <c r="AO63" s="1102"/>
      <c r="AP63" s="1102"/>
      <c r="AQ63" s="1102"/>
      <c r="AR63" s="1102"/>
      <c r="AS63" s="1102"/>
      <c r="AT63" s="1102"/>
      <c r="AU63" s="1102"/>
      <c r="AV63" s="1102"/>
      <c r="AW63" s="1102"/>
      <c r="AX63" s="1102"/>
      <c r="AY63" s="1102"/>
      <c r="AZ63" s="1102"/>
      <c r="BA63" s="1102"/>
      <c r="BB63" s="1102"/>
      <c r="BC63" s="1102"/>
      <c r="BD63" s="1102"/>
      <c r="BE63" s="1102"/>
      <c r="BF63" s="1102"/>
      <c r="BG63" s="1102"/>
      <c r="BH63" s="1102"/>
      <c r="BI63" s="1102"/>
      <c r="BJ63" s="1102"/>
      <c r="BK63" s="1102"/>
      <c r="BL63" s="1102"/>
      <c r="BM63" s="1102"/>
      <c r="BN63" s="1102"/>
      <c r="BO63" s="1102"/>
      <c r="BP63" s="1102"/>
      <c r="BQ63" s="1102"/>
      <c r="BR63" s="1102"/>
      <c r="BS63" s="1102"/>
      <c r="BT63" s="1102"/>
      <c r="BU63" s="1102"/>
      <c r="BV63" s="1102"/>
      <c r="BW63" s="1102"/>
      <c r="BX63" s="1102"/>
    </row>
    <row r="64" spans="1:76" ht="12.95" customHeight="1">
      <c r="A64" s="1102"/>
      <c r="B64" s="1102"/>
      <c r="C64" s="293"/>
      <c r="D64" s="1136" t="s">
        <v>2690</v>
      </c>
      <c r="E64" s="308"/>
      <c r="F64" s="308"/>
      <c r="G64" s="308"/>
      <c r="H64" s="308"/>
      <c r="I64" s="308"/>
      <c r="J64" s="308"/>
      <c r="K64" s="308"/>
      <c r="L64" s="308"/>
      <c r="M64" s="308"/>
      <c r="N64" s="308"/>
      <c r="O64" s="308"/>
      <c r="P64" s="308"/>
      <c r="Q64" s="308"/>
      <c r="R64" s="308"/>
      <c r="S64" s="308"/>
      <c r="T64" s="308"/>
      <c r="U64" s="308"/>
      <c r="V64" s="308"/>
      <c r="W64" s="308"/>
      <c r="X64" s="308"/>
      <c r="Y64" s="2543">
        <f>IF(Application!$Z$205="(select)",0,((T23*T27)+Y28))</f>
        <v>9223805</v>
      </c>
      <c r="Z64" s="2583"/>
      <c r="AA64" s="2583"/>
      <c r="AB64" s="2583"/>
      <c r="AC64" s="2584"/>
      <c r="AD64" s="2543">
        <f>IF(AND(OR(Application!D211="At-Risk",Application!D211="At-Risk and Special Needs"),Application!M358="yes"),AD28+AI28,0)</f>
        <v>0</v>
      </c>
      <c r="AE64" s="2583"/>
      <c r="AF64" s="2583"/>
      <c r="AG64" s="2583"/>
      <c r="AH64" s="2584"/>
      <c r="AI64" s="1102"/>
      <c r="AJ64" s="1102"/>
      <c r="AK64" s="1102"/>
      <c r="AL64" s="1102"/>
      <c r="AM64" s="1102"/>
      <c r="AN64" s="1102"/>
      <c r="AO64" s="1102"/>
      <c r="AP64" s="1102"/>
      <c r="AQ64" s="1102"/>
      <c r="AR64" s="1102"/>
      <c r="AS64" s="1102"/>
      <c r="AT64" s="1102"/>
      <c r="AU64" s="1102"/>
      <c r="AV64" s="1102"/>
      <c r="AW64" s="1102"/>
      <c r="AX64" s="1102"/>
      <c r="AY64" s="1102"/>
      <c r="AZ64" s="1102"/>
      <c r="BA64" s="1102"/>
      <c r="BB64" s="1102"/>
      <c r="BC64" s="1102"/>
      <c r="BD64" s="1102"/>
      <c r="BE64" s="1102"/>
      <c r="BF64" s="1102"/>
      <c r="BG64" s="1102"/>
      <c r="BH64" s="1102"/>
      <c r="BI64" s="1102"/>
      <c r="BJ64" s="1102"/>
      <c r="BK64" s="1102"/>
      <c r="BL64" s="1102"/>
      <c r="BM64" s="1102"/>
      <c r="BN64" s="1102"/>
      <c r="BO64" s="1102"/>
      <c r="BP64" s="1102"/>
      <c r="BQ64" s="1102"/>
      <c r="BR64" s="1102"/>
      <c r="BS64" s="1102"/>
      <c r="BT64" s="1102"/>
      <c r="BU64" s="1102"/>
      <c r="BV64" s="1102"/>
      <c r="BW64" s="1102"/>
      <c r="BX64" s="1102"/>
    </row>
    <row r="65" spans="1:36" ht="12.95" customHeight="1">
      <c r="A65" s="1102"/>
      <c r="B65" s="1102"/>
      <c r="C65" s="293"/>
      <c r="D65" s="1102"/>
      <c r="E65" s="827" t="s">
        <v>2691</v>
      </c>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27"/>
      <c r="AI65" s="327"/>
      <c r="AJ65" s="327"/>
    </row>
    <row r="66" spans="1:36" ht="22.5" customHeight="1">
      <c r="A66" s="1102"/>
      <c r="B66" s="1102"/>
      <c r="C66" s="293"/>
      <c r="D66" s="1102"/>
      <c r="E66" s="827" t="s">
        <v>2692</v>
      </c>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row>
    <row r="67" spans="1:36" ht="12.95" customHeight="1">
      <c r="A67" s="1102"/>
      <c r="B67" s="1102"/>
      <c r="C67" s="293"/>
      <c r="D67" s="293" t="s">
        <v>2693</v>
      </c>
      <c r="E67" s="309"/>
      <c r="F67" s="309"/>
      <c r="G67" s="309"/>
      <c r="H67" s="309"/>
      <c r="I67" s="309"/>
      <c r="J67" s="309"/>
      <c r="K67" s="309"/>
      <c r="L67" s="309"/>
      <c r="M67" s="309"/>
      <c r="N67" s="309"/>
      <c r="O67" s="309"/>
      <c r="P67" s="309"/>
      <c r="Q67" s="309"/>
      <c r="R67" s="309"/>
      <c r="S67" s="309"/>
      <c r="T67" s="309"/>
      <c r="U67" s="309"/>
      <c r="V67" s="309"/>
      <c r="W67" s="309"/>
      <c r="X67" s="309"/>
      <c r="Y67" s="2599">
        <f>IF(OR(Application!Z205="State Farmworker Credit",Application!Z205="$500M (Farmworker Housing)"),0.75,IF(Application!Z205="15% set-aside",0.13,IF(Application!Z205="15% set-aside with qualifying low value rehab",0.95,0.3)))</f>
        <v>0.13</v>
      </c>
      <c r="Z67" s="2599"/>
      <c r="AA67" s="2599"/>
      <c r="AB67" s="2599"/>
      <c r="AC67" s="2599"/>
      <c r="AD67" s="2599">
        <f>IF(Application!Z205="15% set-aside with qualifying low value rehab", 0.95,0.13)</f>
        <v>0.13</v>
      </c>
      <c r="AE67" s="2599"/>
      <c r="AF67" s="2599"/>
      <c r="AG67" s="2599"/>
      <c r="AH67" s="2599"/>
      <c r="AI67" s="1102"/>
      <c r="AJ67" s="1102"/>
    </row>
    <row r="68" spans="1:36" ht="12.95" customHeight="1">
      <c r="A68" s="1102"/>
      <c r="B68" s="1102"/>
      <c r="C68" s="293"/>
      <c r="D68" s="119" t="s">
        <v>2694</v>
      </c>
      <c r="E68" s="1102"/>
      <c r="F68" s="1102"/>
      <c r="G68" s="1102"/>
      <c r="H68" s="1102"/>
      <c r="I68" s="1102"/>
      <c r="J68" s="1102"/>
      <c r="K68" s="1102"/>
      <c r="L68" s="1102"/>
      <c r="M68" s="1102"/>
      <c r="N68" s="1102"/>
      <c r="O68" s="1102"/>
      <c r="P68" s="1102"/>
      <c r="Q68" s="1102"/>
      <c r="R68" s="1102"/>
      <c r="S68" s="1102"/>
      <c r="T68" s="1102"/>
      <c r="U68" s="1102"/>
      <c r="V68" s="1102"/>
      <c r="W68" s="1102"/>
      <c r="X68" s="1102"/>
      <c r="Y68" s="2542">
        <f>ROUND(Y64*Y67,0)</f>
        <v>1199095</v>
      </c>
      <c r="Z68" s="2600"/>
      <c r="AA68" s="2600"/>
      <c r="AB68" s="2600"/>
      <c r="AC68" s="2600"/>
      <c r="AD68" s="2542">
        <f>ROUND(AD64*AD67,0)</f>
        <v>0</v>
      </c>
      <c r="AE68" s="2600"/>
      <c r="AF68" s="2600"/>
      <c r="AG68" s="2600"/>
      <c r="AH68" s="2600"/>
      <c r="AI68" s="1102"/>
      <c r="AJ68" s="1102"/>
    </row>
    <row r="69" spans="1:36" ht="12.95" customHeight="1">
      <c r="A69" s="1102"/>
      <c r="B69" s="1102"/>
      <c r="C69" s="293"/>
      <c r="D69" s="119" t="s">
        <v>2695</v>
      </c>
      <c r="E69" s="1102"/>
      <c r="F69" s="1102"/>
      <c r="G69" s="1102"/>
      <c r="H69" s="1102"/>
      <c r="I69" s="1102"/>
      <c r="J69" s="1102"/>
      <c r="K69" s="1102"/>
      <c r="L69" s="1102"/>
      <c r="M69" s="1102"/>
      <c r="N69" s="1102"/>
      <c r="O69" s="1102"/>
      <c r="P69" s="1102"/>
      <c r="Q69" s="1102"/>
      <c r="R69" s="1102"/>
      <c r="S69" s="1102"/>
      <c r="T69" s="1102"/>
      <c r="U69" s="1102"/>
      <c r="V69" s="1102"/>
      <c r="W69" s="1102"/>
      <c r="X69" s="1102"/>
      <c r="Y69" s="2542">
        <f>IF(OR(Application!Z205="State Farmworker Credit",Application!Z205="$500M (Farmworker Housing)"),Y68+AD68,MIN(Y68+AD68,200000*(Application!G753+Application!O777)))</f>
        <v>1199095</v>
      </c>
      <c r="Z69" s="2542"/>
      <c r="AA69" s="2542"/>
      <c r="AB69" s="2542"/>
      <c r="AC69" s="2542"/>
      <c r="AD69" s="2542"/>
      <c r="AE69" s="2542"/>
      <c r="AF69" s="2542"/>
      <c r="AG69" s="2542"/>
      <c r="AH69" s="2542"/>
      <c r="AI69" s="1102"/>
      <c r="AJ69" s="1102"/>
    </row>
    <row r="70" spans="1:36" ht="12.95" customHeight="1">
      <c r="A70" s="1102"/>
      <c r="B70" s="1102"/>
      <c r="C70" s="293"/>
      <c r="D70" s="1102"/>
      <c r="E70" s="293"/>
      <c r="F70" s="1102"/>
      <c r="G70" s="1102"/>
      <c r="H70" s="1102"/>
      <c r="I70" s="1102"/>
      <c r="J70" s="1102"/>
      <c r="K70" s="1102"/>
      <c r="L70" s="1102"/>
      <c r="M70" s="1102"/>
      <c r="N70" s="1102"/>
      <c r="O70" s="1102"/>
      <c r="P70" s="1102"/>
      <c r="Q70" s="1102"/>
      <c r="R70" s="1102"/>
      <c r="S70" s="1102"/>
      <c r="T70" s="1102"/>
      <c r="U70" s="1102"/>
      <c r="V70" s="1102"/>
      <c r="W70" s="1102"/>
      <c r="X70" s="1102"/>
      <c r="Y70" s="1102"/>
      <c r="Z70" s="1102"/>
      <c r="AA70" s="1102"/>
      <c r="AB70" s="310"/>
      <c r="AC70" s="310"/>
      <c r="AD70" s="310"/>
      <c r="AE70" s="310"/>
      <c r="AF70" s="310"/>
      <c r="AG70" s="1102"/>
      <c r="AH70" s="1102"/>
      <c r="AI70" s="1102"/>
      <c r="AJ70" s="1102"/>
    </row>
    <row r="71" spans="1:36" ht="12.95" customHeight="1">
      <c r="A71" s="293" t="s">
        <v>1068</v>
      </c>
      <c r="B71" s="1102"/>
      <c r="C71" s="119" t="s">
        <v>287</v>
      </c>
      <c r="D71" s="1102"/>
      <c r="E71" s="1102"/>
      <c r="F71" s="1102"/>
      <c r="G71" s="1102"/>
      <c r="H71" s="1102"/>
      <c r="I71" s="1102"/>
      <c r="J71" s="1102"/>
      <c r="K71" s="1102"/>
      <c r="L71" s="1102"/>
      <c r="M71" s="1102"/>
      <c r="N71" s="1102"/>
      <c r="O71" s="1102"/>
      <c r="P71" s="1102"/>
      <c r="Q71" s="1102"/>
      <c r="R71" s="1102"/>
      <c r="S71" s="1102"/>
      <c r="T71" s="1102"/>
      <c r="U71" s="1102"/>
      <c r="V71" s="1102"/>
      <c r="W71" s="1102"/>
      <c r="X71" s="1102"/>
      <c r="Y71" s="1102"/>
      <c r="Z71" s="1102"/>
      <c r="AA71" s="1102"/>
      <c r="AB71" s="1102"/>
      <c r="AC71" s="1102"/>
      <c r="AD71" s="1102"/>
      <c r="AE71" s="1102"/>
      <c r="AF71" s="1102"/>
      <c r="AG71" s="1102"/>
      <c r="AH71" s="1102"/>
      <c r="AI71" s="1102"/>
      <c r="AJ71" s="1102"/>
    </row>
    <row r="72" spans="1:36" ht="12.95" customHeight="1">
      <c r="A72" s="293"/>
      <c r="B72" s="1102"/>
      <c r="C72" s="293"/>
      <c r="D72" s="119" t="s">
        <v>2696</v>
      </c>
      <c r="E72" s="1102"/>
      <c r="F72" s="1102"/>
      <c r="G72" s="1102"/>
      <c r="H72" s="1102"/>
      <c r="I72" s="1102"/>
      <c r="J72" s="1102"/>
      <c r="K72" s="1102"/>
      <c r="L72" s="1102"/>
      <c r="M72" s="1102"/>
      <c r="N72" s="1102"/>
      <c r="O72" s="1102"/>
      <c r="P72" s="1102"/>
      <c r="Q72" s="1102"/>
      <c r="R72" s="1102"/>
      <c r="S72" s="1102"/>
      <c r="T72" s="1102"/>
      <c r="U72" s="1102"/>
      <c r="V72" s="1102"/>
      <c r="W72" s="1102"/>
      <c r="X72" s="1102"/>
      <c r="Y72" s="1102"/>
      <c r="Z72" s="1102"/>
      <c r="AA72" s="1102"/>
      <c r="AB72" s="2585"/>
      <c r="AC72" s="2586"/>
      <c r="AD72" s="2586"/>
      <c r="AE72" s="2586"/>
      <c r="AF72" s="2587"/>
      <c r="AG72" s="1102"/>
      <c r="AH72" s="1102"/>
      <c r="AI72" s="1102"/>
      <c r="AJ72" s="1102"/>
    </row>
    <row r="73" spans="1:36" ht="12.95" customHeight="1">
      <c r="A73" s="293"/>
      <c r="B73" s="1102"/>
      <c r="C73" s="293"/>
      <c r="D73" s="293"/>
      <c r="E73" s="2601" t="s">
        <v>2697</v>
      </c>
      <c r="F73" s="2601"/>
      <c r="G73" s="2601"/>
      <c r="H73" s="2601"/>
      <c r="I73" s="2601"/>
      <c r="J73" s="2601"/>
      <c r="K73" s="2601"/>
      <c r="L73" s="2601"/>
      <c r="M73" s="2601"/>
      <c r="N73" s="2601"/>
      <c r="O73" s="2601"/>
      <c r="P73" s="2601"/>
      <c r="Q73" s="2601"/>
      <c r="R73" s="2601"/>
      <c r="S73" s="2601"/>
      <c r="T73" s="2601"/>
      <c r="U73" s="2601"/>
      <c r="V73" s="2601"/>
      <c r="W73" s="2601"/>
      <c r="X73" s="2601"/>
      <c r="Y73" s="2601"/>
      <c r="Z73" s="2601"/>
      <c r="AA73" s="2601"/>
      <c r="AB73" s="326"/>
      <c r="AC73" s="326"/>
      <c r="AD73" s="1102"/>
      <c r="AE73" s="1102"/>
      <c r="AF73" s="1102"/>
      <c r="AG73" s="1102"/>
      <c r="AH73" s="1102"/>
      <c r="AI73" s="1102"/>
      <c r="AJ73" s="1102"/>
    </row>
    <row r="74" spans="1:36" ht="12.95" customHeight="1">
      <c r="A74" s="293"/>
      <c r="B74" s="1102"/>
      <c r="C74" s="293"/>
      <c r="D74" s="293"/>
      <c r="E74" s="2601"/>
      <c r="F74" s="2601"/>
      <c r="G74" s="2601"/>
      <c r="H74" s="2601"/>
      <c r="I74" s="2601"/>
      <c r="J74" s="2601"/>
      <c r="K74" s="2601"/>
      <c r="L74" s="2601"/>
      <c r="M74" s="2601"/>
      <c r="N74" s="2601"/>
      <c r="O74" s="2601"/>
      <c r="P74" s="2601"/>
      <c r="Q74" s="2601"/>
      <c r="R74" s="2601"/>
      <c r="S74" s="2601"/>
      <c r="T74" s="2601"/>
      <c r="U74" s="2601"/>
      <c r="V74" s="2601"/>
      <c r="W74" s="2601"/>
      <c r="X74" s="2601"/>
      <c r="Y74" s="2601"/>
      <c r="Z74" s="2601"/>
      <c r="AA74" s="2601"/>
      <c r="AB74" s="326"/>
      <c r="AC74" s="326"/>
      <c r="AD74" s="1102"/>
      <c r="AE74" s="1102"/>
      <c r="AF74" s="1102"/>
      <c r="AG74" s="1102"/>
      <c r="AH74" s="1102"/>
      <c r="AI74" s="1102"/>
      <c r="AJ74" s="1102"/>
    </row>
    <row r="75" spans="1:36" ht="12.95" customHeight="1">
      <c r="A75" s="293"/>
      <c r="B75" s="1102"/>
      <c r="C75" s="293"/>
      <c r="D75" s="293"/>
      <c r="E75" s="2601"/>
      <c r="F75" s="2601"/>
      <c r="G75" s="2601"/>
      <c r="H75" s="2601"/>
      <c r="I75" s="2601"/>
      <c r="J75" s="2601"/>
      <c r="K75" s="2601"/>
      <c r="L75" s="2601"/>
      <c r="M75" s="2601"/>
      <c r="N75" s="2601"/>
      <c r="O75" s="2601"/>
      <c r="P75" s="2601"/>
      <c r="Q75" s="2601"/>
      <c r="R75" s="2601"/>
      <c r="S75" s="2601"/>
      <c r="T75" s="2601"/>
      <c r="U75" s="2601"/>
      <c r="V75" s="2601"/>
      <c r="W75" s="2601"/>
      <c r="X75" s="2601"/>
      <c r="Y75" s="2601"/>
      <c r="Z75" s="2601"/>
      <c r="AA75" s="2601"/>
      <c r="AB75" s="326"/>
      <c r="AC75" s="326"/>
      <c r="AD75" s="1102"/>
      <c r="AE75" s="1102"/>
      <c r="AF75" s="1102"/>
      <c r="AG75" s="1102"/>
      <c r="AH75" s="1102"/>
      <c r="AI75" s="1102"/>
      <c r="AJ75" s="1102"/>
    </row>
    <row r="76" spans="1:36" ht="12.95" customHeight="1">
      <c r="A76" s="293"/>
      <c r="B76" s="1102"/>
      <c r="C76" s="293"/>
      <c r="D76" s="293"/>
      <c r="E76" s="312"/>
      <c r="F76" s="312"/>
      <c r="G76" s="312"/>
      <c r="H76" s="312"/>
      <c r="I76" s="312"/>
      <c r="J76" s="312"/>
      <c r="K76" s="312"/>
      <c r="L76" s="312"/>
      <c r="M76" s="312"/>
      <c r="N76" s="312"/>
      <c r="O76" s="312"/>
      <c r="P76" s="312"/>
      <c r="Q76" s="312"/>
      <c r="R76" s="312"/>
      <c r="S76" s="312"/>
      <c r="T76" s="312"/>
      <c r="U76" s="312"/>
      <c r="V76" s="312"/>
      <c r="W76" s="312"/>
      <c r="X76" s="312"/>
      <c r="Y76" s="312"/>
      <c r="Z76" s="312"/>
      <c r="AA76" s="253"/>
      <c r="AB76" s="253"/>
      <c r="AC76" s="253"/>
      <c r="AD76" s="1102"/>
      <c r="AE76" s="1102"/>
      <c r="AF76" s="1102"/>
      <c r="AG76" s="1102"/>
      <c r="AH76" s="1102"/>
      <c r="AI76" s="1102"/>
      <c r="AJ76" s="1102"/>
    </row>
    <row r="77" spans="1:36" ht="12.95" customHeight="1">
      <c r="A77" s="1102"/>
      <c r="B77" s="1102"/>
      <c r="C77" s="293"/>
      <c r="D77" s="119" t="s">
        <v>2698</v>
      </c>
      <c r="E77" s="1102"/>
      <c r="F77" s="1102"/>
      <c r="G77" s="1102"/>
      <c r="H77" s="1102"/>
      <c r="I77" s="1102"/>
      <c r="J77" s="1102"/>
      <c r="K77" s="1102"/>
      <c r="L77" s="1102"/>
      <c r="M77" s="1102"/>
      <c r="N77" s="1102"/>
      <c r="O77" s="1102"/>
      <c r="P77" s="1102"/>
      <c r="Q77" s="1102"/>
      <c r="R77" s="1102"/>
      <c r="S77" s="1102"/>
      <c r="T77" s="1102"/>
      <c r="U77" s="1102"/>
      <c r="V77" s="1102"/>
      <c r="W77" s="1102"/>
      <c r="X77" s="1102"/>
      <c r="Y77" s="1102"/>
      <c r="Z77" s="1102"/>
      <c r="AA77" s="1102"/>
      <c r="AB77" s="2594">
        <f>ROUND(IF(ISERROR((AB59/AB72)),0,(AB59/AB72)),0)</f>
        <v>0</v>
      </c>
      <c r="AC77" s="2594"/>
      <c r="AD77" s="2594"/>
      <c r="AE77" s="2594"/>
      <c r="AF77" s="2594"/>
      <c r="AG77" s="1102"/>
      <c r="AH77" s="1102"/>
      <c r="AI77" s="1102"/>
      <c r="AJ77" s="1102"/>
    </row>
    <row r="78" spans="1:36" ht="12.95" customHeight="1">
      <c r="A78" s="1102"/>
      <c r="B78" s="1102"/>
      <c r="C78" s="293"/>
      <c r="D78" s="119" t="s">
        <v>2699</v>
      </c>
      <c r="E78" s="1102"/>
      <c r="F78" s="1102"/>
      <c r="G78" s="1102"/>
      <c r="H78" s="1102"/>
      <c r="I78" s="1102"/>
      <c r="J78" s="1102"/>
      <c r="K78" s="1102"/>
      <c r="L78" s="1102"/>
      <c r="M78" s="1102"/>
      <c r="N78" s="1102"/>
      <c r="O78" s="1102"/>
      <c r="P78" s="1102"/>
      <c r="Q78" s="1102"/>
      <c r="R78" s="1102"/>
      <c r="S78" s="1102"/>
      <c r="T78" s="1102"/>
      <c r="U78" s="1102"/>
      <c r="V78" s="1102"/>
      <c r="W78" s="1102"/>
      <c r="X78" s="1102"/>
      <c r="Y78" s="1102"/>
      <c r="Z78" s="1102"/>
      <c r="AA78" s="1102"/>
      <c r="AB78" s="2595">
        <f>MIN(Y69,AB77)</f>
        <v>0</v>
      </c>
      <c r="AC78" s="2596"/>
      <c r="AD78" s="2596"/>
      <c r="AE78" s="2596"/>
      <c r="AF78" s="2597"/>
      <c r="AG78" s="1102"/>
      <c r="AH78" s="1102"/>
      <c r="AI78" s="1102"/>
      <c r="AJ78" s="1102"/>
    </row>
    <row r="79" spans="1:36" ht="12.95" customHeight="1">
      <c r="A79" s="1102"/>
      <c r="B79" s="1102"/>
      <c r="C79" s="293"/>
      <c r="D79" s="119" t="s">
        <v>2700</v>
      </c>
      <c r="E79" s="1102"/>
      <c r="F79" s="1102"/>
      <c r="G79" s="1102"/>
      <c r="H79" s="1102"/>
      <c r="I79" s="1102"/>
      <c r="J79" s="1102"/>
      <c r="K79" s="1102"/>
      <c r="L79" s="1102"/>
      <c r="M79" s="1102"/>
      <c r="N79" s="1102"/>
      <c r="O79" s="1102"/>
      <c r="P79" s="1102"/>
      <c r="Q79" s="1102"/>
      <c r="R79" s="1102"/>
      <c r="S79" s="1102"/>
      <c r="T79" s="1102"/>
      <c r="U79" s="1102"/>
      <c r="V79" s="1102"/>
      <c r="W79" s="1102"/>
      <c r="X79" s="1102"/>
      <c r="Y79" s="1102"/>
      <c r="Z79" s="1102"/>
      <c r="AA79" s="1102"/>
      <c r="AB79" s="2598">
        <f>AB78*AB72</f>
        <v>0</v>
      </c>
      <c r="AC79" s="2598"/>
      <c r="AD79" s="2598"/>
      <c r="AE79" s="2598"/>
      <c r="AF79" s="2598"/>
      <c r="AG79" s="1102"/>
      <c r="AH79" s="1102"/>
      <c r="AI79" s="1102"/>
      <c r="AJ79" s="1102"/>
    </row>
    <row r="80" spans="1:36" ht="12.95" customHeight="1">
      <c r="A80" s="1102"/>
      <c r="B80" s="1102"/>
      <c r="C80" s="293"/>
      <c r="D80" s="293"/>
      <c r="E80" s="1102"/>
      <c r="F80" s="1102"/>
      <c r="G80" s="1102"/>
      <c r="H80" s="1102"/>
      <c r="I80" s="1102"/>
      <c r="J80" s="1102"/>
      <c r="K80" s="1102"/>
      <c r="L80" s="1102"/>
      <c r="M80" s="1102"/>
      <c r="N80" s="1102"/>
      <c r="O80" s="1102"/>
      <c r="P80" s="1102"/>
      <c r="Q80" s="1102"/>
      <c r="R80" s="1102"/>
      <c r="S80" s="1102"/>
      <c r="T80" s="1102"/>
      <c r="U80" s="1102"/>
      <c r="V80" s="1102"/>
      <c r="W80" s="1102"/>
      <c r="X80" s="1102"/>
      <c r="Y80" s="1102"/>
      <c r="Z80" s="1102"/>
      <c r="AA80" s="1102"/>
      <c r="AB80" s="313"/>
      <c r="AC80" s="313"/>
      <c r="AD80" s="313"/>
      <c r="AE80" s="313"/>
      <c r="AF80" s="313"/>
      <c r="AG80" s="1102"/>
      <c r="AH80" s="1102"/>
      <c r="AI80" s="1102"/>
      <c r="AJ80" s="1102"/>
    </row>
    <row r="81" spans="1:78" ht="12.95" customHeight="1">
      <c r="A81" s="1102"/>
      <c r="B81" s="1102"/>
      <c r="C81" s="1102"/>
      <c r="D81" s="293" t="s">
        <v>2687</v>
      </c>
      <c r="E81" s="1102"/>
      <c r="F81" s="1102"/>
      <c r="G81" s="1102"/>
      <c r="H81" s="1102"/>
      <c r="I81" s="1102"/>
      <c r="J81" s="1102"/>
      <c r="K81" s="1102"/>
      <c r="L81" s="1102"/>
      <c r="M81" s="1102"/>
      <c r="N81" s="1102"/>
      <c r="O81" s="1102"/>
      <c r="P81" s="1102"/>
      <c r="Q81" s="1102"/>
      <c r="R81" s="1102"/>
      <c r="S81" s="1102"/>
      <c r="T81" s="1102"/>
      <c r="U81" s="1102"/>
      <c r="V81" s="1102"/>
      <c r="W81" s="1102"/>
      <c r="X81" s="1102"/>
      <c r="Y81" s="1102"/>
      <c r="Z81" s="1102"/>
      <c r="AA81" s="1102"/>
      <c r="AB81" s="2581">
        <f>AB49-(AB57+AB79)</f>
        <v>0</v>
      </c>
      <c r="AC81" s="2581"/>
      <c r="AD81" s="2581"/>
      <c r="AE81" s="2581"/>
      <c r="AF81" s="2581"/>
      <c r="AG81" s="1102"/>
      <c r="AH81" s="1102"/>
      <c r="AI81" s="1102"/>
      <c r="AJ81" s="1102"/>
      <c r="AK81" s="1102"/>
      <c r="AL81" s="1102"/>
      <c r="AM81" s="1102"/>
      <c r="AN81" s="1102"/>
      <c r="AO81" s="1102"/>
      <c r="AP81" s="1102"/>
      <c r="AQ81" s="1102"/>
      <c r="AR81" s="1102"/>
      <c r="AS81" s="1102"/>
      <c r="AT81" s="1102"/>
      <c r="AU81" s="1102"/>
      <c r="AV81" s="1102"/>
      <c r="AW81" s="1102"/>
      <c r="AX81" s="1102"/>
      <c r="AY81" s="1102"/>
      <c r="AZ81" s="1102"/>
      <c r="BA81" s="1102"/>
      <c r="BB81" s="1102"/>
      <c r="BC81" s="1102"/>
      <c r="BD81" s="1102"/>
      <c r="BE81" s="1102"/>
      <c r="BF81" s="1102"/>
      <c r="BG81" s="1102"/>
      <c r="BH81" s="1102"/>
      <c r="BI81" s="1102"/>
      <c r="BJ81" s="1102"/>
      <c r="BK81" s="1102"/>
      <c r="BL81" s="1102"/>
      <c r="BM81" s="1102"/>
      <c r="BN81" s="1102"/>
      <c r="BO81" s="1102"/>
      <c r="BP81" s="1102"/>
      <c r="BQ81" s="1102"/>
      <c r="BR81" s="1102"/>
      <c r="BS81" s="1102"/>
      <c r="BT81" s="1102"/>
      <c r="BU81" s="1102"/>
      <c r="BV81" s="1102"/>
      <c r="BW81" s="1102"/>
      <c r="BX81" s="1102"/>
      <c r="BY81" s="1102"/>
      <c r="BZ81" s="1102"/>
    </row>
    <row r="82" spans="1:78" ht="12.95" customHeight="1">
      <c r="A82" s="1102"/>
      <c r="B82" s="1102"/>
      <c r="C82" s="1102"/>
      <c r="D82" s="1102"/>
      <c r="E82" s="1102"/>
      <c r="F82" s="392"/>
      <c r="G82" s="1102"/>
      <c r="H82" s="1102"/>
      <c r="I82" s="1102"/>
      <c r="J82" s="392" t="str">
        <f>IF(AB81&gt;0,"FUNDING GAP MUST NOT EXCEED ZERO","")</f>
        <v/>
      </c>
      <c r="K82" s="1102"/>
      <c r="L82" s="1102"/>
      <c r="M82" s="1102"/>
      <c r="N82" s="1102"/>
      <c r="O82" s="1102"/>
      <c r="P82" s="1102"/>
      <c r="Q82" s="1102"/>
      <c r="R82" s="1102"/>
      <c r="S82" s="1102"/>
      <c r="T82" s="1102"/>
      <c r="U82" s="1102"/>
      <c r="V82" s="1102"/>
      <c r="W82" s="1102"/>
      <c r="X82" s="1102"/>
      <c r="Y82" s="1102"/>
      <c r="Z82" s="1102"/>
      <c r="AA82" s="1102"/>
      <c r="AB82" s="1102"/>
      <c r="AC82" s="1102"/>
      <c r="AD82" s="1102"/>
      <c r="AE82" s="1102"/>
      <c r="AF82" s="1102"/>
      <c r="AG82" s="1102"/>
      <c r="AH82" s="1102"/>
      <c r="AI82" s="1102"/>
      <c r="AJ82" s="1102"/>
      <c r="AK82" s="1102"/>
      <c r="AL82" s="1102"/>
      <c r="AM82" s="1102"/>
      <c r="AN82" s="1102"/>
      <c r="AO82" s="1102"/>
      <c r="AP82" s="1102"/>
      <c r="AQ82" s="1102"/>
      <c r="AR82" s="1102"/>
      <c r="AS82" s="1102"/>
      <c r="AT82" s="1102"/>
      <c r="AU82" s="1102"/>
      <c r="AV82" s="1102"/>
      <c r="AW82" s="1102"/>
      <c r="AX82" s="1102"/>
      <c r="AY82" s="1102"/>
      <c r="AZ82" s="1102"/>
      <c r="BA82" s="1102"/>
      <c r="BB82" s="1102"/>
      <c r="BC82" s="1102"/>
      <c r="BD82" s="1102"/>
      <c r="BE82" s="1102"/>
      <c r="BF82" s="1102"/>
      <c r="BG82" s="1102"/>
      <c r="BH82" s="1102"/>
      <c r="BI82" s="1102"/>
      <c r="BJ82" s="1102"/>
      <c r="BK82" s="1102"/>
      <c r="BL82" s="1102"/>
      <c r="BM82" s="1102"/>
      <c r="BN82" s="1102"/>
      <c r="BO82" s="1102"/>
      <c r="BP82" s="1102"/>
      <c r="BQ82" s="1102"/>
      <c r="BR82" s="1102"/>
      <c r="BS82" s="1102"/>
      <c r="BT82" s="1102"/>
      <c r="BU82" s="1102"/>
      <c r="BV82" s="1102"/>
      <c r="BW82" s="1102"/>
      <c r="BX82" s="1102"/>
      <c r="BY82" s="1102"/>
      <c r="BZ82" s="1102"/>
    </row>
    <row r="83" spans="1:78" ht="12.95" customHeight="1">
      <c r="A83" s="1102"/>
      <c r="B83" s="1102"/>
      <c r="C83" s="1102"/>
      <c r="D83" s="393"/>
      <c r="E83" s="1102"/>
      <c r="F83" s="1102"/>
      <c r="G83" s="1102"/>
      <c r="H83" s="1102"/>
      <c r="I83" s="1102"/>
      <c r="J83" s="1102"/>
      <c r="K83" s="1102"/>
      <c r="L83" s="1102"/>
      <c r="M83" s="1102"/>
      <c r="N83" s="1102"/>
      <c r="O83" s="1102"/>
      <c r="P83" s="1102"/>
      <c r="Q83" s="1102"/>
      <c r="R83" s="1102"/>
      <c r="S83" s="1102"/>
      <c r="T83" s="1102"/>
      <c r="U83" s="1102"/>
      <c r="V83" s="1102"/>
      <c r="W83" s="1102"/>
      <c r="X83" s="1102"/>
      <c r="Y83" s="1102"/>
      <c r="Z83" s="1102"/>
      <c r="AA83" s="1102"/>
      <c r="AB83" s="1102"/>
      <c r="AC83" s="1102"/>
      <c r="AD83" s="1102"/>
      <c r="AE83" s="1102"/>
      <c r="AF83" s="1102"/>
      <c r="AG83" s="1102"/>
      <c r="AH83" s="1102"/>
      <c r="AI83" s="1102"/>
      <c r="AJ83" s="1102"/>
      <c r="AK83" s="1102"/>
      <c r="AL83" s="1102"/>
      <c r="AM83" s="1102"/>
      <c r="AN83" s="1102"/>
      <c r="AO83" s="1102"/>
      <c r="AP83" s="1102"/>
      <c r="AQ83" s="1102"/>
      <c r="AR83" s="1102"/>
      <c r="AS83" s="1102"/>
      <c r="AT83" s="1102"/>
      <c r="AU83" s="1102"/>
      <c r="AV83" s="1102"/>
      <c r="AW83" s="1102"/>
      <c r="AX83" s="1102"/>
      <c r="AY83" s="1102"/>
      <c r="AZ83" s="1102"/>
      <c r="BA83" s="1102"/>
      <c r="BB83" s="1102"/>
      <c r="BC83" s="1102"/>
      <c r="BD83" s="1102"/>
      <c r="BE83" s="1102"/>
      <c r="BF83" s="1102"/>
      <c r="BG83" s="1102"/>
      <c r="BH83" s="1102"/>
      <c r="BI83" s="1102"/>
      <c r="BJ83" s="1102"/>
      <c r="BK83" s="1102"/>
      <c r="BL83" s="1102"/>
      <c r="BM83" s="1102"/>
      <c r="BN83" s="1102"/>
      <c r="BO83" s="1102"/>
      <c r="BP83" s="1102"/>
      <c r="BQ83" s="1102"/>
      <c r="BR83" s="1102"/>
      <c r="BS83" s="1102"/>
      <c r="BT83" s="1102"/>
      <c r="BU83" s="1102"/>
      <c r="BV83" s="1102"/>
      <c r="BW83" s="1102"/>
      <c r="BX83" s="1102"/>
      <c r="BY83" s="1102"/>
      <c r="BZ83" s="1102"/>
    </row>
    <row r="84" spans="1:78" ht="12.95" customHeight="1" thickBot="1">
      <c r="A84" s="2546"/>
      <c r="B84" s="2546"/>
      <c r="C84" s="2546"/>
      <c r="D84" s="2546"/>
      <c r="E84" s="2546"/>
      <c r="F84" s="2546"/>
      <c r="G84" s="2546"/>
      <c r="H84" s="2546"/>
      <c r="I84" s="2546"/>
      <c r="J84" s="2546"/>
      <c r="K84" s="2546"/>
      <c r="L84" s="2546"/>
      <c r="M84" s="2546"/>
      <c r="N84" s="2546"/>
      <c r="O84" s="2546"/>
      <c r="P84" s="2546"/>
      <c r="Q84" s="2546"/>
      <c r="R84" s="2546"/>
      <c r="S84" s="2546"/>
      <c r="T84" s="2546"/>
      <c r="U84" s="2546"/>
      <c r="V84" s="2546"/>
      <c r="W84" s="2546"/>
      <c r="X84" s="2546"/>
      <c r="Y84" s="2546"/>
      <c r="Z84" s="2546"/>
      <c r="AA84" s="2546"/>
      <c r="AB84" s="2546"/>
      <c r="AC84" s="2546"/>
      <c r="AD84" s="2546"/>
      <c r="AE84" s="2546"/>
      <c r="AF84" s="2546"/>
      <c r="AG84" s="2546"/>
      <c r="AH84" s="2546"/>
      <c r="AI84" s="2546"/>
      <c r="AJ84" s="2546"/>
      <c r="AK84" s="2546"/>
      <c r="AL84" s="2546"/>
      <c r="AM84" s="2546"/>
      <c r="AN84" s="2546"/>
      <c r="AO84" s="2546"/>
      <c r="AP84" s="2546"/>
      <c r="AQ84" s="2546"/>
      <c r="AR84" s="2546"/>
      <c r="AS84" s="2546"/>
      <c r="AT84" s="2546"/>
      <c r="AU84" s="2546"/>
      <c r="AV84" s="2546"/>
      <c r="AW84" s="2546"/>
      <c r="AX84" s="2546"/>
      <c r="AY84" s="2546"/>
      <c r="AZ84" s="2546"/>
      <c r="BA84" s="2546"/>
      <c r="BB84" s="2546"/>
      <c r="BC84" s="2546"/>
      <c r="BD84" s="2546"/>
      <c r="BE84" s="2546"/>
      <c r="BF84" s="2546"/>
      <c r="BG84" s="2546"/>
      <c r="BH84" s="2546"/>
      <c r="BI84" s="2546"/>
      <c r="BJ84" s="2546"/>
      <c r="BK84" s="2546"/>
      <c r="BL84" s="2546"/>
      <c r="BM84" s="2546"/>
      <c r="BN84" s="2546"/>
      <c r="BO84" s="2546"/>
      <c r="BP84" s="2546"/>
      <c r="BQ84" s="2546"/>
      <c r="BR84" s="2546"/>
      <c r="BS84" s="2546"/>
      <c r="BT84" s="2546"/>
      <c r="BU84" s="2546"/>
      <c r="BV84" s="2546"/>
      <c r="BW84" s="2546"/>
      <c r="BX84" s="2546"/>
      <c r="BY84" s="1102"/>
      <c r="BZ84" s="1102"/>
    </row>
    <row r="85" spans="1:78" ht="12.95" customHeight="1" thickTop="1">
      <c r="A85" s="1102"/>
      <c r="B85" s="1102"/>
      <c r="C85" s="1102"/>
      <c r="D85" s="1102"/>
      <c r="E85" s="1102"/>
      <c r="F85" s="1102"/>
      <c r="G85" s="1102"/>
      <c r="H85" s="1102"/>
      <c r="I85" s="1102"/>
      <c r="J85" s="1102"/>
      <c r="K85" s="1102"/>
      <c r="L85" s="1102"/>
      <c r="M85" s="1102"/>
      <c r="N85" s="1102"/>
      <c r="O85" s="1102"/>
      <c r="P85" s="1102"/>
      <c r="Q85" s="1102"/>
      <c r="R85" s="1102"/>
      <c r="S85" s="1102"/>
      <c r="T85" s="1102"/>
      <c r="U85" s="1102"/>
      <c r="V85" s="1102"/>
      <c r="W85" s="1102"/>
      <c r="X85" s="1102"/>
      <c r="Y85" s="1102"/>
      <c r="Z85" s="1102"/>
      <c r="AA85" s="1102"/>
      <c r="AB85" s="1102"/>
      <c r="AC85" s="1102"/>
      <c r="AD85" s="1102"/>
      <c r="AE85" s="1102"/>
      <c r="AF85" s="1102"/>
      <c r="AG85" s="1102"/>
      <c r="AH85" s="1102"/>
      <c r="AI85" s="1102"/>
      <c r="AJ85" s="1102"/>
      <c r="AK85" s="1102"/>
      <c r="AL85" s="1102"/>
      <c r="AM85" s="1102"/>
      <c r="AN85" s="1102"/>
      <c r="AO85" s="1102"/>
      <c r="AP85" s="1102"/>
      <c r="AQ85" s="1102"/>
      <c r="AR85" s="1102"/>
      <c r="AS85" s="1102"/>
      <c r="AT85" s="1102"/>
      <c r="AU85" s="1102"/>
      <c r="AV85" s="1102"/>
      <c r="AW85" s="1102"/>
      <c r="AX85" s="1102"/>
      <c r="AY85" s="1102"/>
      <c r="AZ85" s="1102"/>
      <c r="BA85" s="1102"/>
      <c r="BB85" s="1102"/>
      <c r="BC85" s="1102"/>
      <c r="BD85" s="1102"/>
      <c r="BE85" s="1102"/>
      <c r="BF85" s="1102"/>
      <c r="BG85" s="1102"/>
      <c r="BH85" s="1102"/>
      <c r="BI85" s="1102"/>
      <c r="BJ85" s="1102"/>
      <c r="BK85" s="1102"/>
      <c r="BL85" s="1102"/>
      <c r="BM85" s="1102"/>
      <c r="BN85" s="1102"/>
      <c r="BO85" s="1102"/>
      <c r="BP85" s="1102"/>
      <c r="BQ85" s="1102"/>
      <c r="BR85" s="1102"/>
      <c r="BS85" s="1102"/>
      <c r="BT85" s="1102"/>
      <c r="BU85" s="1102"/>
      <c r="BV85" s="1102"/>
      <c r="BW85" s="1102"/>
      <c r="BX85" s="1102"/>
      <c r="BY85" s="1102"/>
      <c r="BZ85" s="1102"/>
    </row>
    <row r="86" spans="1:78" ht="12.95" customHeight="1">
      <c r="A86" s="293"/>
      <c r="B86" s="1102"/>
      <c r="C86" s="119"/>
      <c r="D86" s="1102"/>
      <c r="E86" s="1102"/>
      <c r="F86" s="1102"/>
      <c r="G86" s="1102"/>
      <c r="H86" s="1102"/>
      <c r="I86" s="1102"/>
      <c r="J86" s="1102"/>
      <c r="K86" s="1102"/>
      <c r="L86" s="1102"/>
      <c r="M86" s="1102"/>
      <c r="N86" s="1102"/>
      <c r="O86" s="1102"/>
      <c r="P86" s="1102"/>
      <c r="Q86" s="1102"/>
      <c r="R86" s="1102"/>
      <c r="S86" s="1102"/>
      <c r="T86" s="1102"/>
      <c r="U86" s="1102"/>
      <c r="V86" s="1102"/>
      <c r="W86" s="1102"/>
      <c r="X86" s="1102"/>
      <c r="Y86" s="1102"/>
      <c r="Z86" s="1102"/>
      <c r="AA86" s="1102"/>
      <c r="AB86" s="1102"/>
      <c r="AC86" s="1102"/>
      <c r="AD86" s="1102"/>
      <c r="AE86" s="1102"/>
      <c r="AF86" s="1102"/>
      <c r="AG86" s="1102"/>
      <c r="AH86" s="1102"/>
      <c r="AI86" s="1102"/>
      <c r="AJ86" s="1102"/>
      <c r="AK86" s="1102"/>
      <c r="AL86" s="1102"/>
      <c r="AM86" s="1102"/>
      <c r="AN86" s="1102"/>
      <c r="AO86" s="1102"/>
      <c r="AP86" s="1102"/>
      <c r="AQ86" s="1102"/>
      <c r="AR86" s="1102"/>
      <c r="AS86" s="1102"/>
      <c r="AT86" s="1102"/>
      <c r="AU86" s="1102"/>
      <c r="AV86" s="1102"/>
      <c r="AW86" s="1102"/>
      <c r="AX86" s="1102"/>
      <c r="AY86" s="1102"/>
      <c r="AZ86" s="1102"/>
      <c r="BA86" s="1102"/>
      <c r="BB86" s="1102"/>
      <c r="BC86" s="1102"/>
      <c r="BD86" s="1102"/>
      <c r="BE86" s="1102"/>
      <c r="BF86" s="1102"/>
      <c r="BG86" s="1102"/>
      <c r="BH86" s="1102"/>
      <c r="BI86" s="1102"/>
      <c r="BJ86" s="1102"/>
      <c r="BK86" s="1102"/>
      <c r="BL86" s="1102"/>
      <c r="BM86" s="1102"/>
      <c r="BN86" s="1102"/>
      <c r="BO86" s="1102"/>
      <c r="BP86" s="1102"/>
      <c r="BQ86" s="1102"/>
      <c r="BR86" s="1102"/>
      <c r="BS86" s="1102"/>
      <c r="BT86" s="1102"/>
      <c r="BU86" s="1102"/>
      <c r="BV86" s="1102"/>
      <c r="BW86" s="1102"/>
      <c r="BX86" s="1102"/>
      <c r="BY86" s="1102"/>
      <c r="BZ86" s="1102"/>
    </row>
    <row r="87" spans="1:78" ht="12.95" customHeight="1">
      <c r="A87" s="1102"/>
      <c r="B87" s="1102"/>
      <c r="C87" s="1102"/>
      <c r="D87" s="119"/>
      <c r="E87" s="1102"/>
      <c r="F87" s="1102"/>
      <c r="G87" s="1102"/>
      <c r="H87" s="1102"/>
      <c r="I87" s="1102"/>
      <c r="J87" s="1102"/>
      <c r="K87" s="1102"/>
      <c r="L87" s="1102"/>
      <c r="M87" s="1102"/>
      <c r="N87" s="1102"/>
      <c r="O87" s="1102"/>
      <c r="P87" s="1102"/>
      <c r="Q87" s="1102"/>
      <c r="R87" s="1102"/>
      <c r="S87" s="1102"/>
      <c r="T87" s="1102"/>
      <c r="U87" s="1102"/>
      <c r="V87" s="1102"/>
      <c r="W87" s="1102"/>
      <c r="X87" s="1102"/>
      <c r="Y87" s="1102"/>
      <c r="Z87" s="1102"/>
      <c r="AA87" s="1102"/>
      <c r="AB87" s="2547"/>
      <c r="AC87" s="2547"/>
      <c r="AD87" s="2547"/>
      <c r="AE87" s="2547"/>
      <c r="AF87" s="2547"/>
      <c r="AG87" s="1102"/>
      <c r="AH87" s="1102"/>
      <c r="AI87" s="1102"/>
      <c r="AJ87" s="1102"/>
      <c r="AK87" s="1102"/>
      <c r="AL87" s="1102"/>
      <c r="AM87" s="1102"/>
      <c r="AN87" s="1102"/>
      <c r="AO87" s="1102"/>
      <c r="AP87" s="1102"/>
      <c r="AQ87" s="1102"/>
      <c r="AR87" s="1102"/>
      <c r="AS87" s="1102"/>
      <c r="AT87" s="1102"/>
      <c r="AU87" s="1102"/>
      <c r="AV87" s="1102"/>
      <c r="AW87" s="1102"/>
      <c r="AX87" s="1102"/>
      <c r="AY87" s="1102"/>
      <c r="AZ87" s="1102"/>
      <c r="BA87" s="1102"/>
      <c r="BB87" s="1102"/>
      <c r="BC87" s="1102"/>
      <c r="BD87" s="1102"/>
      <c r="BE87" s="1102"/>
      <c r="BF87" s="1102"/>
      <c r="BG87" s="1102"/>
      <c r="BH87" s="1102"/>
      <c r="BI87" s="1102"/>
      <c r="BJ87" s="1102"/>
      <c r="BK87" s="1102"/>
      <c r="BL87" s="1102"/>
      <c r="BM87" s="1102"/>
      <c r="BN87" s="1102"/>
      <c r="BO87" s="1102"/>
      <c r="BP87" s="1102"/>
      <c r="BQ87" s="1102"/>
      <c r="BR87" s="1102"/>
      <c r="BS87" s="1102"/>
      <c r="BT87" s="1102"/>
      <c r="BU87" s="1102"/>
      <c r="BV87" s="1102"/>
      <c r="BW87" s="1102"/>
      <c r="BX87" s="1102"/>
      <c r="BY87" s="1102"/>
      <c r="BZ87" s="1102"/>
    </row>
    <row r="88" spans="1:78" ht="12.95" customHeight="1" thickBot="1">
      <c r="A88" s="1102"/>
      <c r="B88" s="1102"/>
      <c r="C88" s="1102"/>
      <c r="D88" s="119"/>
      <c r="E88" s="1102"/>
      <c r="F88" s="1102"/>
      <c r="G88" s="1102"/>
      <c r="H88" s="1102"/>
      <c r="I88" s="1102"/>
      <c r="J88" s="1102"/>
      <c r="K88" s="1102"/>
      <c r="L88" s="1102"/>
      <c r="M88" s="1102"/>
      <c r="N88" s="1102"/>
      <c r="O88" s="1102"/>
      <c r="P88" s="1102"/>
      <c r="Q88" s="1102"/>
      <c r="R88" s="1102"/>
      <c r="S88" s="1102"/>
      <c r="T88" s="1102"/>
      <c r="U88" s="1102"/>
      <c r="V88" s="1102"/>
      <c r="W88" s="1102"/>
      <c r="X88" s="1102"/>
      <c r="Y88" s="1102"/>
      <c r="Z88" s="1102"/>
      <c r="AA88" s="1102"/>
      <c r="AB88" s="2545"/>
      <c r="AC88" s="2545"/>
      <c r="AD88" s="2545"/>
      <c r="AE88" s="2545"/>
      <c r="AF88" s="2545"/>
      <c r="AG88" s="1102"/>
      <c r="AH88" s="1102"/>
      <c r="AI88" s="1102"/>
      <c r="AJ88" s="1102"/>
      <c r="AK88" s="1102"/>
      <c r="AL88" s="1102"/>
      <c r="AM88" s="1102"/>
      <c r="AN88" s="1102"/>
      <c r="AO88" s="391"/>
      <c r="AP88" s="391"/>
      <c r="AQ88" s="391"/>
      <c r="AR88" s="391"/>
      <c r="AS88" s="391"/>
      <c r="AT88" s="391"/>
      <c r="AU88" s="391"/>
      <c r="AV88" s="391"/>
      <c r="AW88" s="391"/>
      <c r="AX88" s="391"/>
      <c r="AY88" s="391"/>
      <c r="AZ88" s="391"/>
      <c r="BA88" s="391"/>
      <c r="BB88" s="391"/>
      <c r="BC88" s="391"/>
      <c r="BD88" s="391"/>
      <c r="BE88" s="391"/>
      <c r="BF88" s="391"/>
      <c r="BG88" s="391"/>
      <c r="BH88" s="391"/>
      <c r="BI88" s="391"/>
      <c r="BJ88" s="391"/>
      <c r="BK88" s="391"/>
      <c r="BL88" s="391"/>
      <c r="BM88" s="391"/>
      <c r="BN88" s="391"/>
      <c r="BO88" s="391"/>
      <c r="BP88" s="391"/>
      <c r="BQ88" s="391"/>
      <c r="BR88" s="391"/>
      <c r="BS88" s="391"/>
      <c r="BT88" s="391"/>
      <c r="BU88" s="391"/>
      <c r="BV88" s="391"/>
      <c r="BW88" s="391"/>
      <c r="BX88" s="391"/>
      <c r="BY88" s="391"/>
      <c r="BZ88" s="391"/>
    </row>
    <row r="89" spans="1:78" ht="12.95" customHeight="1" thickTop="1">
      <c r="A89" s="1102"/>
      <c r="B89" s="1102"/>
      <c r="C89" s="1102"/>
      <c r="D89" s="1102"/>
      <c r="E89" s="1102"/>
      <c r="F89" s="1102"/>
      <c r="G89" s="1102"/>
      <c r="H89" s="1102"/>
      <c r="I89" s="1102"/>
      <c r="J89" s="1102"/>
      <c r="K89" s="1102"/>
      <c r="L89" s="1102"/>
      <c r="M89" s="1102"/>
      <c r="N89" s="1102"/>
      <c r="O89" s="1102"/>
      <c r="P89" s="1102"/>
      <c r="Q89" s="1102"/>
      <c r="R89" s="1102"/>
      <c r="S89" s="1102"/>
      <c r="T89" s="1102"/>
      <c r="U89" s="1102"/>
      <c r="V89" s="1102"/>
      <c r="W89" s="1102"/>
      <c r="X89" s="1102"/>
      <c r="Y89" s="1102"/>
      <c r="Z89" s="1102"/>
      <c r="AA89" s="1102"/>
      <c r="AB89" s="1102"/>
      <c r="AC89" s="1102"/>
      <c r="AD89" s="1102"/>
      <c r="AE89" s="1102"/>
      <c r="AF89" s="1102"/>
      <c r="AG89" s="1102"/>
      <c r="AH89" s="1102"/>
      <c r="AI89" s="1102"/>
      <c r="AJ89" s="1102"/>
      <c r="AK89" s="1102"/>
      <c r="AL89" s="1102"/>
      <c r="AM89" s="1102"/>
      <c r="AN89" s="1102"/>
      <c r="AO89" s="1102"/>
      <c r="AP89" s="1102"/>
      <c r="AQ89" s="1102"/>
      <c r="AR89" s="1102"/>
      <c r="AS89" s="1102"/>
      <c r="AT89" s="1102"/>
      <c r="AU89" s="1102"/>
      <c r="AV89" s="1102"/>
      <c r="AW89" s="1102"/>
      <c r="AX89" s="1102"/>
      <c r="AY89" s="1102"/>
      <c r="AZ89" s="1102"/>
      <c r="BA89" s="1102"/>
      <c r="BB89" s="1102"/>
      <c r="BC89" s="1102"/>
      <c r="BD89" s="1102"/>
      <c r="BE89" s="1102"/>
      <c r="BF89" s="1102"/>
      <c r="BG89" s="1102"/>
      <c r="BH89" s="1102"/>
      <c r="BI89" s="1102"/>
      <c r="BJ89" s="1102"/>
      <c r="BK89" s="1102"/>
      <c r="BL89" s="1102"/>
      <c r="BM89" s="1102"/>
      <c r="BN89" s="1102"/>
      <c r="BO89" s="1102"/>
      <c r="BP89" s="1102"/>
      <c r="BQ89" s="1102"/>
      <c r="BR89" s="1102"/>
      <c r="BS89" s="1102"/>
      <c r="BT89" s="1102"/>
      <c r="BU89" s="1102"/>
      <c r="BV89" s="1102"/>
      <c r="BW89" s="1102"/>
      <c r="BX89" s="1102"/>
      <c r="BY89" s="1102"/>
      <c r="BZ89" s="1102"/>
    </row>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85" zoomScaleNormal="85" workbookViewId="0">
      <selection activeCell="J40" sqref="J40"/>
    </sheetView>
  </sheetViews>
  <sheetFormatPr defaultColWidth="9.140625" defaultRowHeight="13.9" zeroHeight="1"/>
  <cols>
    <col min="1" max="2" width="15.7109375" style="199" customWidth="1"/>
    <col min="3" max="3" width="11" style="199" customWidth="1"/>
    <col min="4" max="4" width="15.7109375" style="199" customWidth="1"/>
    <col min="5" max="5" width="3.7109375" style="199" customWidth="1"/>
    <col min="6" max="7" width="15.7109375" style="199" customWidth="1"/>
    <col min="8" max="8" width="3.7109375" style="199" customWidth="1"/>
    <col min="9" max="10" width="15.7109375" style="199" customWidth="1"/>
    <col min="11" max="11" width="3.28515625" style="199" customWidth="1"/>
    <col min="12" max="17" width="15.7109375" style="199" customWidth="1"/>
    <col min="18" max="16384" width="9.140625" style="199"/>
  </cols>
  <sheetData>
    <row r="1" spans="1:12">
      <c r="A1" s="2602" t="s">
        <v>2701</v>
      </c>
      <c r="B1" s="2602"/>
      <c r="C1" s="2602"/>
      <c r="D1" s="2602"/>
      <c r="E1" s="2602"/>
      <c r="F1" s="2602"/>
      <c r="G1" s="2602"/>
      <c r="H1" s="2602"/>
      <c r="I1" s="2602"/>
      <c r="J1" s="2602"/>
      <c r="K1" s="118"/>
      <c r="L1" s="118"/>
    </row>
    <row r="2" spans="1:12">
      <c r="A2" s="123"/>
      <c r="B2" s="123"/>
      <c r="C2" s="123"/>
      <c r="D2" s="123"/>
      <c r="E2" s="123"/>
      <c r="F2" s="123"/>
      <c r="G2" s="123"/>
      <c r="H2" s="123"/>
      <c r="I2" s="123"/>
      <c r="J2" s="123"/>
    </row>
    <row r="3" spans="1:12" ht="96.6">
      <c r="A3" s="314" t="s">
        <v>2702</v>
      </c>
      <c r="B3" s="314" t="s">
        <v>2703</v>
      </c>
      <c r="C3" s="314" t="s">
        <v>2704</v>
      </c>
      <c r="D3" s="958" t="s">
        <v>2705</v>
      </c>
      <c r="E3" s="118"/>
      <c r="F3" s="958" t="s">
        <v>2706</v>
      </c>
      <c r="G3" s="314" t="s">
        <v>2707</v>
      </c>
      <c r="H3" s="315"/>
      <c r="I3" s="314" t="s">
        <v>2708</v>
      </c>
      <c r="J3" s="314" t="s">
        <v>2709</v>
      </c>
      <c r="K3" s="118"/>
      <c r="L3" s="200"/>
    </row>
    <row r="4" spans="1:12">
      <c r="A4" s="316" t="str">
        <f>Application!B718</f>
        <v>2 Bedrooms</v>
      </c>
      <c r="B4" s="891">
        <f>Application!G718</f>
        <v>38</v>
      </c>
      <c r="C4" s="892" t="s">
        <v>1043</v>
      </c>
      <c r="D4" s="316">
        <f>Application!O718</f>
        <v>1688</v>
      </c>
      <c r="E4" s="317"/>
      <c r="F4" s="893">
        <v>3030</v>
      </c>
      <c r="G4" s="316">
        <f>F4*B4</f>
        <v>115140</v>
      </c>
      <c r="H4" s="317"/>
      <c r="I4" s="316">
        <f t="shared" ref="I4:I27" si="0">IF(F4=0,"",(F4-D4))</f>
        <v>1342</v>
      </c>
      <c r="J4" s="316">
        <f t="shared" ref="J4:J27" si="1">IF(F4=0,"",(I4*B4))</f>
        <v>50996</v>
      </c>
      <c r="K4" s="118"/>
      <c r="L4" s="200"/>
    </row>
    <row r="5" spans="1:12">
      <c r="A5" s="316" t="str">
        <f>Application!B719</f>
        <v>2 Bedrooms</v>
      </c>
      <c r="B5" s="891">
        <f>Application!G719</f>
        <v>2</v>
      </c>
      <c r="C5" s="892" t="s">
        <v>1043</v>
      </c>
      <c r="D5" s="316">
        <f>Application!O719</f>
        <v>1666</v>
      </c>
      <c r="E5" s="317"/>
      <c r="F5" s="893">
        <v>2990</v>
      </c>
      <c r="G5" s="316">
        <f t="shared" ref="G5:G38" si="2">F5*B5</f>
        <v>5980</v>
      </c>
      <c r="H5" s="317"/>
      <c r="I5" s="316">
        <f t="shared" si="0"/>
        <v>1324</v>
      </c>
      <c r="J5" s="316">
        <f t="shared" si="1"/>
        <v>2648</v>
      </c>
      <c r="K5" s="118"/>
      <c r="L5" s="200"/>
    </row>
    <row r="6" spans="1:12">
      <c r="A6" s="316" t="str">
        <f>Application!B720</f>
        <v>3 Bedrooms</v>
      </c>
      <c r="B6" s="891">
        <f>Application!G720</f>
        <v>6</v>
      </c>
      <c r="C6" s="892" t="s">
        <v>1043</v>
      </c>
      <c r="D6" s="316">
        <f>Application!O720</f>
        <v>1933</v>
      </c>
      <c r="E6" s="317"/>
      <c r="F6" s="893">
        <v>3900</v>
      </c>
      <c r="G6" s="316">
        <f t="shared" si="2"/>
        <v>23400</v>
      </c>
      <c r="H6" s="317"/>
      <c r="I6" s="316">
        <f t="shared" si="0"/>
        <v>1967</v>
      </c>
      <c r="J6" s="316">
        <f t="shared" si="1"/>
        <v>11802</v>
      </c>
      <c r="K6" s="118"/>
      <c r="L6" s="200"/>
    </row>
    <row r="7" spans="1:12">
      <c r="A7" s="316" t="str">
        <f>Application!B721</f>
        <v>4 Bedrooms</v>
      </c>
      <c r="B7" s="891">
        <f>Application!G721</f>
        <v>4</v>
      </c>
      <c r="C7" s="892" t="s">
        <v>1043</v>
      </c>
      <c r="D7" s="316">
        <f>Application!O721</f>
        <v>2148</v>
      </c>
      <c r="E7" s="317"/>
      <c r="F7" s="893">
        <v>4285</v>
      </c>
      <c r="G7" s="316">
        <f t="shared" si="2"/>
        <v>17140</v>
      </c>
      <c r="H7" s="317"/>
      <c r="I7" s="316">
        <f t="shared" si="0"/>
        <v>2137</v>
      </c>
      <c r="J7" s="316">
        <f t="shared" si="1"/>
        <v>8548</v>
      </c>
      <c r="K7" s="118"/>
      <c r="L7" s="200"/>
    </row>
    <row r="8" spans="1:12">
      <c r="A8" s="316">
        <f>Application!B722</f>
        <v>0</v>
      </c>
      <c r="B8" s="891">
        <f>Application!G722</f>
        <v>0</v>
      </c>
      <c r="C8" s="892"/>
      <c r="D8" s="316">
        <f>Application!O722</f>
        <v>0</v>
      </c>
      <c r="E8" s="317"/>
      <c r="F8" s="893"/>
      <c r="G8" s="316">
        <f t="shared" si="2"/>
        <v>0</v>
      </c>
      <c r="H8" s="317"/>
      <c r="I8" s="316" t="str">
        <f t="shared" si="0"/>
        <v/>
      </c>
      <c r="J8" s="316" t="str">
        <f t="shared" si="1"/>
        <v/>
      </c>
      <c r="K8" s="118"/>
      <c r="L8" s="200"/>
    </row>
    <row r="9" spans="1:12">
      <c r="A9" s="316">
        <f>Application!B723</f>
        <v>0</v>
      </c>
      <c r="B9" s="891">
        <f>Application!G723</f>
        <v>0</v>
      </c>
      <c r="C9" s="892"/>
      <c r="D9" s="316">
        <f>Application!O723</f>
        <v>0</v>
      </c>
      <c r="E9" s="317"/>
      <c r="F9" s="893"/>
      <c r="G9" s="316">
        <f t="shared" si="2"/>
        <v>0</v>
      </c>
      <c r="H9" s="317"/>
      <c r="I9" s="316" t="str">
        <f t="shared" si="0"/>
        <v/>
      </c>
      <c r="J9" s="316" t="str">
        <f t="shared" si="1"/>
        <v/>
      </c>
      <c r="K9" s="118"/>
      <c r="L9" s="200"/>
    </row>
    <row r="10" spans="1:12">
      <c r="A10" s="316">
        <f>Application!B724</f>
        <v>0</v>
      </c>
      <c r="B10" s="891">
        <f>Application!G724</f>
        <v>0</v>
      </c>
      <c r="C10" s="892"/>
      <c r="D10" s="316">
        <f>Application!O724</f>
        <v>0</v>
      </c>
      <c r="E10" s="317"/>
      <c r="F10" s="893"/>
      <c r="G10" s="316">
        <f t="shared" si="2"/>
        <v>0</v>
      </c>
      <c r="H10" s="317"/>
      <c r="I10" s="316" t="str">
        <f t="shared" si="0"/>
        <v/>
      </c>
      <c r="J10" s="316" t="str">
        <f t="shared" si="1"/>
        <v/>
      </c>
      <c r="K10" s="118"/>
      <c r="L10" s="200"/>
    </row>
    <row r="11" spans="1:12">
      <c r="A11" s="316">
        <f>Application!B725</f>
        <v>0</v>
      </c>
      <c r="B11" s="891">
        <f>Application!G725</f>
        <v>0</v>
      </c>
      <c r="C11" s="892"/>
      <c r="D11" s="316">
        <f>Application!O725</f>
        <v>0</v>
      </c>
      <c r="E11" s="317"/>
      <c r="F11" s="893"/>
      <c r="G11" s="316">
        <f t="shared" si="2"/>
        <v>0</v>
      </c>
      <c r="H11" s="317"/>
      <c r="I11" s="316" t="str">
        <f t="shared" si="0"/>
        <v/>
      </c>
      <c r="J11" s="316" t="str">
        <f t="shared" si="1"/>
        <v/>
      </c>
      <c r="K11" s="118"/>
      <c r="L11" s="200"/>
    </row>
    <row r="12" spans="1:12">
      <c r="A12" s="316">
        <f>Application!B726</f>
        <v>0</v>
      </c>
      <c r="B12" s="891">
        <f>Application!G726</f>
        <v>0</v>
      </c>
      <c r="C12" s="892"/>
      <c r="D12" s="316">
        <f>Application!O726</f>
        <v>0</v>
      </c>
      <c r="E12" s="317"/>
      <c r="F12" s="893"/>
      <c r="G12" s="316">
        <f t="shared" si="2"/>
        <v>0</v>
      </c>
      <c r="H12" s="317"/>
      <c r="I12" s="316" t="str">
        <f t="shared" si="0"/>
        <v/>
      </c>
      <c r="J12" s="316" t="str">
        <f t="shared" si="1"/>
        <v/>
      </c>
      <c r="K12" s="118"/>
      <c r="L12" s="200"/>
    </row>
    <row r="13" spans="1:12">
      <c r="A13" s="316">
        <f>Application!B727</f>
        <v>0</v>
      </c>
      <c r="B13" s="891">
        <f>Application!G727</f>
        <v>0</v>
      </c>
      <c r="C13" s="892"/>
      <c r="D13" s="316">
        <f>Application!O727</f>
        <v>0</v>
      </c>
      <c r="E13" s="317"/>
      <c r="F13" s="893"/>
      <c r="G13" s="316">
        <f t="shared" si="2"/>
        <v>0</v>
      </c>
      <c r="H13" s="317"/>
      <c r="I13" s="316" t="str">
        <f t="shared" si="0"/>
        <v/>
      </c>
      <c r="J13" s="316" t="str">
        <f t="shared" si="1"/>
        <v/>
      </c>
      <c r="K13" s="118"/>
      <c r="L13" s="200"/>
    </row>
    <row r="14" spans="1:12">
      <c r="A14" s="316">
        <f>Application!B728</f>
        <v>0</v>
      </c>
      <c r="B14" s="891">
        <f>Application!G728</f>
        <v>0</v>
      </c>
      <c r="C14" s="892"/>
      <c r="D14" s="316">
        <f>Application!O728</f>
        <v>0</v>
      </c>
      <c r="E14" s="317"/>
      <c r="F14" s="893"/>
      <c r="G14" s="316">
        <f t="shared" si="2"/>
        <v>0</v>
      </c>
      <c r="H14" s="317"/>
      <c r="I14" s="316" t="str">
        <f t="shared" si="0"/>
        <v/>
      </c>
      <c r="J14" s="316" t="str">
        <f t="shared" si="1"/>
        <v/>
      </c>
      <c r="K14" s="118"/>
      <c r="L14" s="200"/>
    </row>
    <row r="15" spans="1:12">
      <c r="A15" s="316">
        <f>Application!B729</f>
        <v>0</v>
      </c>
      <c r="B15" s="891">
        <f>Application!G729</f>
        <v>0</v>
      </c>
      <c r="C15" s="892"/>
      <c r="D15" s="316">
        <f>Application!O729</f>
        <v>0</v>
      </c>
      <c r="E15" s="317"/>
      <c r="F15" s="893"/>
      <c r="G15" s="316">
        <f t="shared" si="2"/>
        <v>0</v>
      </c>
      <c r="H15" s="317"/>
      <c r="I15" s="316" t="str">
        <f t="shared" si="0"/>
        <v/>
      </c>
      <c r="J15" s="316" t="str">
        <f t="shared" si="1"/>
        <v/>
      </c>
      <c r="K15" s="118"/>
      <c r="L15" s="200"/>
    </row>
    <row r="16" spans="1:12">
      <c r="A16" s="316">
        <f>Application!B730</f>
        <v>0</v>
      </c>
      <c r="B16" s="891">
        <f>Application!G730</f>
        <v>0</v>
      </c>
      <c r="C16" s="892"/>
      <c r="D16" s="316">
        <f>Application!O730</f>
        <v>0</v>
      </c>
      <c r="E16" s="317"/>
      <c r="F16" s="893"/>
      <c r="G16" s="316">
        <f t="shared" si="2"/>
        <v>0</v>
      </c>
      <c r="H16" s="317"/>
      <c r="I16" s="316" t="str">
        <f t="shared" si="0"/>
        <v/>
      </c>
      <c r="J16" s="316" t="str">
        <f t="shared" si="1"/>
        <v/>
      </c>
      <c r="K16" s="118"/>
      <c r="L16" s="200"/>
    </row>
    <row r="17" spans="1:12">
      <c r="A17" s="316">
        <f>Application!B731</f>
        <v>0</v>
      </c>
      <c r="B17" s="891">
        <f>Application!G731</f>
        <v>0</v>
      </c>
      <c r="C17" s="892"/>
      <c r="D17" s="316">
        <f>Application!O731</f>
        <v>0</v>
      </c>
      <c r="E17" s="317"/>
      <c r="F17" s="893"/>
      <c r="G17" s="316">
        <f t="shared" si="2"/>
        <v>0</v>
      </c>
      <c r="H17" s="317"/>
      <c r="I17" s="316" t="str">
        <f t="shared" si="0"/>
        <v/>
      </c>
      <c r="J17" s="316" t="str">
        <f t="shared" si="1"/>
        <v/>
      </c>
      <c r="K17" s="118"/>
      <c r="L17" s="200"/>
    </row>
    <row r="18" spans="1:12">
      <c r="A18" s="316">
        <f>Application!B732</f>
        <v>0</v>
      </c>
      <c r="B18" s="891">
        <f>Application!G732</f>
        <v>0</v>
      </c>
      <c r="C18" s="892"/>
      <c r="D18" s="316">
        <f>Application!O732</f>
        <v>0</v>
      </c>
      <c r="E18" s="317"/>
      <c r="F18" s="893"/>
      <c r="G18" s="316">
        <f t="shared" si="2"/>
        <v>0</v>
      </c>
      <c r="H18" s="317"/>
      <c r="I18" s="316" t="str">
        <f t="shared" si="0"/>
        <v/>
      </c>
      <c r="J18" s="316" t="str">
        <f t="shared" si="1"/>
        <v/>
      </c>
      <c r="K18" s="118"/>
      <c r="L18" s="200"/>
    </row>
    <row r="19" spans="1:12">
      <c r="A19" s="316">
        <f>Application!B733</f>
        <v>0</v>
      </c>
      <c r="B19" s="891">
        <f>Application!G733</f>
        <v>0</v>
      </c>
      <c r="C19" s="892"/>
      <c r="D19" s="316">
        <f>Application!O733</f>
        <v>0</v>
      </c>
      <c r="E19" s="317"/>
      <c r="F19" s="893"/>
      <c r="G19" s="316">
        <f t="shared" si="2"/>
        <v>0</v>
      </c>
      <c r="H19" s="317"/>
      <c r="I19" s="316" t="str">
        <f t="shared" si="0"/>
        <v/>
      </c>
      <c r="J19" s="316" t="str">
        <f t="shared" si="1"/>
        <v/>
      </c>
      <c r="K19" s="118"/>
      <c r="L19" s="200"/>
    </row>
    <row r="20" spans="1:12">
      <c r="A20" s="316">
        <f>Application!B734</f>
        <v>0</v>
      </c>
      <c r="B20" s="891">
        <f>Application!G734</f>
        <v>0</v>
      </c>
      <c r="C20" s="892"/>
      <c r="D20" s="316">
        <f>Application!O734</f>
        <v>0</v>
      </c>
      <c r="E20" s="317"/>
      <c r="F20" s="893"/>
      <c r="G20" s="316">
        <f t="shared" si="2"/>
        <v>0</v>
      </c>
      <c r="H20" s="317"/>
      <c r="I20" s="316" t="str">
        <f t="shared" si="0"/>
        <v/>
      </c>
      <c r="J20" s="316" t="str">
        <f t="shared" si="1"/>
        <v/>
      </c>
      <c r="K20" s="118"/>
      <c r="L20" s="200"/>
    </row>
    <row r="21" spans="1:12">
      <c r="A21" s="316">
        <f>Application!B735</f>
        <v>0</v>
      </c>
      <c r="B21" s="891">
        <f>Application!G735</f>
        <v>0</v>
      </c>
      <c r="C21" s="892"/>
      <c r="D21" s="316">
        <f>Application!O735</f>
        <v>0</v>
      </c>
      <c r="E21" s="317"/>
      <c r="F21" s="893"/>
      <c r="G21" s="316">
        <f t="shared" si="2"/>
        <v>0</v>
      </c>
      <c r="H21" s="317"/>
      <c r="I21" s="316" t="str">
        <f t="shared" si="0"/>
        <v/>
      </c>
      <c r="J21" s="316" t="str">
        <f t="shared" si="1"/>
        <v/>
      </c>
      <c r="K21" s="118"/>
      <c r="L21" s="200"/>
    </row>
    <row r="22" spans="1:12">
      <c r="A22" s="316">
        <f>Application!B736</f>
        <v>0</v>
      </c>
      <c r="B22" s="891">
        <f>Application!G736</f>
        <v>0</v>
      </c>
      <c r="C22" s="892"/>
      <c r="D22" s="316">
        <f>Application!O736</f>
        <v>0</v>
      </c>
      <c r="E22" s="317"/>
      <c r="F22" s="893"/>
      <c r="G22" s="316">
        <f t="shared" si="2"/>
        <v>0</v>
      </c>
      <c r="H22" s="317"/>
      <c r="I22" s="316" t="str">
        <f t="shared" si="0"/>
        <v/>
      </c>
      <c r="J22" s="316" t="str">
        <f t="shared" si="1"/>
        <v/>
      </c>
      <c r="K22" s="118"/>
      <c r="L22" s="200"/>
    </row>
    <row r="23" spans="1:12">
      <c r="A23" s="316">
        <f>Application!B737</f>
        <v>0</v>
      </c>
      <c r="B23" s="891">
        <f>Application!G737</f>
        <v>0</v>
      </c>
      <c r="C23" s="892"/>
      <c r="D23" s="316">
        <f>Application!O737</f>
        <v>0</v>
      </c>
      <c r="E23" s="317"/>
      <c r="F23" s="893"/>
      <c r="G23" s="316">
        <f t="shared" si="2"/>
        <v>0</v>
      </c>
      <c r="H23" s="317"/>
      <c r="I23" s="316" t="str">
        <f t="shared" si="0"/>
        <v/>
      </c>
      <c r="J23" s="316" t="str">
        <f t="shared" si="1"/>
        <v/>
      </c>
      <c r="K23" s="118"/>
      <c r="L23" s="200"/>
    </row>
    <row r="24" spans="1:12">
      <c r="A24" s="316">
        <f>Application!B738</f>
        <v>0</v>
      </c>
      <c r="B24" s="891">
        <f>Application!G738</f>
        <v>0</v>
      </c>
      <c r="C24" s="892"/>
      <c r="D24" s="316">
        <f>Application!O738</f>
        <v>0</v>
      </c>
      <c r="E24" s="317"/>
      <c r="F24" s="893"/>
      <c r="G24" s="316">
        <f t="shared" si="2"/>
        <v>0</v>
      </c>
      <c r="H24" s="317"/>
      <c r="I24" s="316" t="str">
        <f t="shared" si="0"/>
        <v/>
      </c>
      <c r="J24" s="316" t="str">
        <f t="shared" si="1"/>
        <v/>
      </c>
      <c r="K24" s="118"/>
      <c r="L24" s="200"/>
    </row>
    <row r="25" spans="1:12">
      <c r="A25" s="316">
        <f>Application!B739</f>
        <v>0</v>
      </c>
      <c r="B25" s="891">
        <f>Application!G739</f>
        <v>0</v>
      </c>
      <c r="C25" s="892"/>
      <c r="D25" s="316">
        <f>Application!O739</f>
        <v>0</v>
      </c>
      <c r="E25" s="317"/>
      <c r="F25" s="893"/>
      <c r="G25" s="316">
        <f t="shared" si="2"/>
        <v>0</v>
      </c>
      <c r="H25" s="317"/>
      <c r="I25" s="316" t="str">
        <f t="shared" si="0"/>
        <v/>
      </c>
      <c r="J25" s="316" t="str">
        <f t="shared" si="1"/>
        <v/>
      </c>
      <c r="K25" s="118"/>
      <c r="L25" s="200"/>
    </row>
    <row r="26" spans="1:12">
      <c r="A26" s="316">
        <f>Application!B740</f>
        <v>0</v>
      </c>
      <c r="B26" s="891">
        <f>Application!G740</f>
        <v>0</v>
      </c>
      <c r="C26" s="892"/>
      <c r="D26" s="316">
        <f>Application!O740</f>
        <v>0</v>
      </c>
      <c r="E26" s="317"/>
      <c r="F26" s="893"/>
      <c r="G26" s="316">
        <f t="shared" si="2"/>
        <v>0</v>
      </c>
      <c r="H26" s="317"/>
      <c r="I26" s="316" t="str">
        <f t="shared" si="0"/>
        <v/>
      </c>
      <c r="J26" s="316" t="str">
        <f t="shared" si="1"/>
        <v/>
      </c>
      <c r="K26" s="118"/>
      <c r="L26" s="200"/>
    </row>
    <row r="27" spans="1:12">
      <c r="A27" s="316">
        <f>Application!B741</f>
        <v>0</v>
      </c>
      <c r="B27" s="891">
        <f>Application!G741</f>
        <v>0</v>
      </c>
      <c r="C27" s="892"/>
      <c r="D27" s="316">
        <f>Application!O741</f>
        <v>0</v>
      </c>
      <c r="E27" s="317"/>
      <c r="F27" s="893"/>
      <c r="G27" s="316">
        <f t="shared" si="2"/>
        <v>0</v>
      </c>
      <c r="H27" s="317"/>
      <c r="I27" s="316" t="str">
        <f t="shared" si="0"/>
        <v/>
      </c>
      <c r="J27" s="316" t="str">
        <f t="shared" si="1"/>
        <v/>
      </c>
      <c r="K27" s="118"/>
      <c r="L27" s="200"/>
    </row>
    <row r="28" spans="1:12">
      <c r="A28" s="316">
        <f>Application!B742</f>
        <v>0</v>
      </c>
      <c r="B28" s="891">
        <f>Application!G742</f>
        <v>0</v>
      </c>
      <c r="C28" s="892"/>
      <c r="D28" s="316">
        <f>Application!O742</f>
        <v>0</v>
      </c>
      <c r="E28" s="317"/>
      <c r="F28" s="893"/>
      <c r="G28" s="316">
        <f t="shared" si="2"/>
        <v>0</v>
      </c>
      <c r="H28" s="317"/>
      <c r="I28" s="316" t="str">
        <f t="shared" ref="I28:I37" si="3">IF(F28=0,"",(F28-D28))</f>
        <v/>
      </c>
      <c r="J28" s="316" t="str">
        <f t="shared" ref="J28:J37" si="4">IF(F28=0,"",(I28*B28))</f>
        <v/>
      </c>
      <c r="K28" s="118"/>
      <c r="L28" s="200"/>
    </row>
    <row r="29" spans="1:12">
      <c r="A29" s="316">
        <f>Application!B743</f>
        <v>0</v>
      </c>
      <c r="B29" s="891">
        <f>Application!G743</f>
        <v>0</v>
      </c>
      <c r="C29" s="892"/>
      <c r="D29" s="316">
        <f>Application!O743</f>
        <v>0</v>
      </c>
      <c r="E29" s="317"/>
      <c r="F29" s="893"/>
      <c r="G29" s="316">
        <f t="shared" si="2"/>
        <v>0</v>
      </c>
      <c r="H29" s="317"/>
      <c r="I29" s="316" t="str">
        <f t="shared" si="3"/>
        <v/>
      </c>
      <c r="J29" s="316" t="str">
        <f t="shared" si="4"/>
        <v/>
      </c>
      <c r="K29" s="118"/>
      <c r="L29" s="200"/>
    </row>
    <row r="30" spans="1:12">
      <c r="A30" s="316">
        <f>Application!B744</f>
        <v>0</v>
      </c>
      <c r="B30" s="891">
        <f>Application!G744</f>
        <v>0</v>
      </c>
      <c r="C30" s="892"/>
      <c r="D30" s="316">
        <f>Application!O744</f>
        <v>0</v>
      </c>
      <c r="E30" s="317"/>
      <c r="F30" s="893"/>
      <c r="G30" s="316">
        <f t="shared" si="2"/>
        <v>0</v>
      </c>
      <c r="H30" s="317"/>
      <c r="I30" s="316" t="str">
        <f t="shared" si="3"/>
        <v/>
      </c>
      <c r="J30" s="316" t="str">
        <f t="shared" si="4"/>
        <v/>
      </c>
      <c r="K30" s="118"/>
      <c r="L30" s="200"/>
    </row>
    <row r="31" spans="1:12">
      <c r="A31" s="316">
        <f>Application!B745</f>
        <v>0</v>
      </c>
      <c r="B31" s="891">
        <f>Application!G745</f>
        <v>0</v>
      </c>
      <c r="C31" s="892"/>
      <c r="D31" s="316">
        <f>Application!O745</f>
        <v>0</v>
      </c>
      <c r="E31" s="317"/>
      <c r="F31" s="893"/>
      <c r="G31" s="316">
        <f t="shared" si="2"/>
        <v>0</v>
      </c>
      <c r="H31" s="317"/>
      <c r="I31" s="316" t="str">
        <f t="shared" si="3"/>
        <v/>
      </c>
      <c r="J31" s="316" t="str">
        <f t="shared" si="4"/>
        <v/>
      </c>
      <c r="K31" s="118"/>
      <c r="L31" s="200"/>
    </row>
    <row r="32" spans="1:12">
      <c r="A32" s="316">
        <f>Application!B746</f>
        <v>0</v>
      </c>
      <c r="B32" s="891">
        <f>Application!G746</f>
        <v>0</v>
      </c>
      <c r="C32" s="892"/>
      <c r="D32" s="316">
        <f>Application!O746</f>
        <v>0</v>
      </c>
      <c r="E32" s="317"/>
      <c r="F32" s="893"/>
      <c r="G32" s="316">
        <f t="shared" si="2"/>
        <v>0</v>
      </c>
      <c r="H32" s="317"/>
      <c r="I32" s="316" t="str">
        <f t="shared" si="3"/>
        <v/>
      </c>
      <c r="J32" s="316" t="str">
        <f t="shared" si="4"/>
        <v/>
      </c>
      <c r="K32" s="118"/>
      <c r="L32" s="200"/>
    </row>
    <row r="33" spans="1:12">
      <c r="A33" s="316">
        <f>Application!B747</f>
        <v>0</v>
      </c>
      <c r="B33" s="891">
        <f>Application!G747</f>
        <v>0</v>
      </c>
      <c r="C33" s="892"/>
      <c r="D33" s="316">
        <f>Application!O747</f>
        <v>0</v>
      </c>
      <c r="E33" s="317"/>
      <c r="F33" s="893"/>
      <c r="G33" s="316">
        <f t="shared" si="2"/>
        <v>0</v>
      </c>
      <c r="H33" s="317"/>
      <c r="I33" s="316" t="str">
        <f t="shared" si="3"/>
        <v/>
      </c>
      <c r="J33" s="316" t="str">
        <f t="shared" si="4"/>
        <v/>
      </c>
      <c r="K33" s="118"/>
      <c r="L33" s="200"/>
    </row>
    <row r="34" spans="1:12">
      <c r="A34" s="316">
        <f>Application!B748</f>
        <v>0</v>
      </c>
      <c r="B34" s="891">
        <f>Application!G748</f>
        <v>0</v>
      </c>
      <c r="C34" s="892"/>
      <c r="D34" s="316">
        <f>Application!O748</f>
        <v>0</v>
      </c>
      <c r="E34" s="317"/>
      <c r="F34" s="893"/>
      <c r="G34" s="316">
        <f t="shared" si="2"/>
        <v>0</v>
      </c>
      <c r="H34" s="317"/>
      <c r="I34" s="316" t="str">
        <f t="shared" si="3"/>
        <v/>
      </c>
      <c r="J34" s="316" t="str">
        <f t="shared" si="4"/>
        <v/>
      </c>
      <c r="K34" s="118"/>
      <c r="L34" s="200"/>
    </row>
    <row r="35" spans="1:12">
      <c r="A35" s="316">
        <f>Application!B749</f>
        <v>0</v>
      </c>
      <c r="B35" s="891">
        <f>Application!G749</f>
        <v>0</v>
      </c>
      <c r="C35" s="892"/>
      <c r="D35" s="316">
        <f>Application!O749</f>
        <v>0</v>
      </c>
      <c r="E35" s="317"/>
      <c r="F35" s="893"/>
      <c r="G35" s="316">
        <f t="shared" si="2"/>
        <v>0</v>
      </c>
      <c r="H35" s="317"/>
      <c r="I35" s="316" t="str">
        <f t="shared" si="3"/>
        <v/>
      </c>
      <c r="J35" s="316" t="str">
        <f t="shared" si="4"/>
        <v/>
      </c>
      <c r="K35" s="118"/>
      <c r="L35" s="200"/>
    </row>
    <row r="36" spans="1:12">
      <c r="A36" s="316">
        <f>Application!B750</f>
        <v>0</v>
      </c>
      <c r="B36" s="891">
        <f>Application!G750</f>
        <v>0</v>
      </c>
      <c r="C36" s="892"/>
      <c r="D36" s="316">
        <f>Application!O750</f>
        <v>0</v>
      </c>
      <c r="E36" s="317"/>
      <c r="F36" s="893"/>
      <c r="G36" s="316">
        <f t="shared" si="2"/>
        <v>0</v>
      </c>
      <c r="H36" s="317"/>
      <c r="I36" s="316" t="str">
        <f t="shared" si="3"/>
        <v/>
      </c>
      <c r="J36" s="316" t="str">
        <f t="shared" si="4"/>
        <v/>
      </c>
      <c r="K36" s="118"/>
      <c r="L36" s="200"/>
    </row>
    <row r="37" spans="1:12">
      <c r="A37" s="316">
        <f>Application!B751</f>
        <v>0</v>
      </c>
      <c r="B37" s="891">
        <f>Application!G751</f>
        <v>0</v>
      </c>
      <c r="C37" s="892"/>
      <c r="D37" s="316">
        <f>Application!O751</f>
        <v>0</v>
      </c>
      <c r="E37" s="317"/>
      <c r="F37" s="893"/>
      <c r="G37" s="316">
        <f t="shared" si="2"/>
        <v>0</v>
      </c>
      <c r="H37" s="317"/>
      <c r="I37" s="316" t="str">
        <f t="shared" si="3"/>
        <v/>
      </c>
      <c r="J37" s="316" t="str">
        <f t="shared" si="4"/>
        <v/>
      </c>
      <c r="K37" s="118"/>
      <c r="L37" s="200"/>
    </row>
    <row r="38" spans="1:12">
      <c r="A38" s="316">
        <f>Application!B752</f>
        <v>0</v>
      </c>
      <c r="B38" s="891">
        <f>Application!G752</f>
        <v>0</v>
      </c>
      <c r="C38" s="892"/>
      <c r="D38" s="316">
        <f>Application!O752</f>
        <v>0</v>
      </c>
      <c r="E38" s="317"/>
      <c r="F38" s="893"/>
      <c r="G38" s="316">
        <f t="shared" si="2"/>
        <v>0</v>
      </c>
      <c r="H38" s="317"/>
      <c r="I38" s="316" t="str">
        <f>IF(F38=0,"",(F38-D38))</f>
        <v/>
      </c>
      <c r="J38" s="316" t="str">
        <f>IF(F38=0,"",(I38*B38))</f>
        <v/>
      </c>
      <c r="K38" s="118"/>
      <c r="L38" s="200"/>
    </row>
    <row r="39" spans="1:12">
      <c r="A39" s="118"/>
      <c r="B39" s="118"/>
      <c r="C39" s="118"/>
      <c r="D39" s="317"/>
      <c r="E39" s="317"/>
      <c r="F39" s="317"/>
      <c r="G39" s="317"/>
      <c r="H39" s="317"/>
      <c r="I39" s="317"/>
      <c r="J39" s="118"/>
      <c r="K39" s="118"/>
      <c r="L39" s="200"/>
    </row>
    <row r="40" spans="1:12">
      <c r="A40" s="318" t="s">
        <v>2710</v>
      </c>
      <c r="B40" s="319"/>
      <c r="C40" s="319"/>
      <c r="D40" s="320">
        <f>Application!O753</f>
        <v>87666</v>
      </c>
      <c r="E40" s="317"/>
      <c r="F40" s="317"/>
      <c r="G40" s="320">
        <f>SUM(G4:G38)*12</f>
        <v>1939920</v>
      </c>
      <c r="H40" s="321"/>
      <c r="I40" s="319"/>
      <c r="J40" s="320">
        <f>SUM(J4:J38)*12</f>
        <v>887928</v>
      </c>
      <c r="K40" s="118"/>
      <c r="L40" s="201"/>
    </row>
    <row r="41" spans="1:12">
      <c r="A41" s="318"/>
      <c r="B41" s="319"/>
      <c r="C41" s="319"/>
      <c r="D41" s="321"/>
      <c r="E41" s="317"/>
      <c r="F41" s="317"/>
      <c r="G41" s="321"/>
      <c r="H41" s="321"/>
      <c r="I41" s="319"/>
      <c r="J41" s="321"/>
      <c r="K41" s="118"/>
      <c r="L41" s="201"/>
    </row>
    <row r="42" spans="1:12">
      <c r="A42" s="322" t="s">
        <v>2711</v>
      </c>
      <c r="B42" s="123"/>
      <c r="C42" s="123"/>
      <c r="D42" s="123"/>
      <c r="E42" s="123"/>
      <c r="F42" s="123"/>
      <c r="G42" s="123"/>
      <c r="H42" s="123"/>
      <c r="I42" s="123"/>
      <c r="J42" s="123"/>
    </row>
    <row r="43" spans="1:12">
      <c r="A43" s="322" t="s">
        <v>2712</v>
      </c>
      <c r="B43" s="123"/>
      <c r="C43" s="123"/>
      <c r="D43" s="123"/>
      <c r="E43" s="123"/>
      <c r="F43" s="123"/>
      <c r="G43" s="123"/>
      <c r="H43" s="123"/>
      <c r="I43" s="123"/>
      <c r="J43" s="123"/>
    </row>
    <row r="44" spans="1:12">
      <c r="A44" s="123" t="s">
        <v>2713</v>
      </c>
      <c r="B44" s="123"/>
      <c r="C44" s="123"/>
      <c r="D44" s="123"/>
      <c r="E44" s="123"/>
      <c r="F44" s="123"/>
      <c r="G44" s="123"/>
      <c r="H44" s="123"/>
      <c r="I44" s="123"/>
      <c r="J44" s="123"/>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AH10" sqref="AH10"/>
    </sheetView>
  </sheetViews>
  <sheetFormatPr defaultColWidth="0" defaultRowHeight="13.15" zeroHeight="1"/>
  <cols>
    <col min="1" max="1" width="3.7109375" customWidth="1"/>
    <col min="2" max="2" width="30.5703125" customWidth="1"/>
    <col min="3" max="3" width="9.140625" style="126"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7.45">
      <c r="A1" s="124" t="s">
        <v>2714</v>
      </c>
      <c r="B1" s="124"/>
      <c r="D1" s="1101"/>
      <c r="E1" s="1101"/>
      <c r="F1" s="1101"/>
      <c r="G1" s="1101"/>
      <c r="H1" s="1101"/>
      <c r="I1" s="1101"/>
      <c r="J1" s="1101"/>
      <c r="K1" s="1101"/>
      <c r="L1" s="1101"/>
      <c r="M1" s="1101"/>
      <c r="N1" s="1101"/>
      <c r="O1" s="1101"/>
      <c r="P1" s="1101"/>
      <c r="Q1" s="1101"/>
      <c r="R1" s="1101"/>
      <c r="S1" s="1101"/>
      <c r="T1" s="1101"/>
      <c r="U1" s="1101"/>
      <c r="V1" s="1101"/>
      <c r="W1" s="1101"/>
      <c r="X1" s="1101"/>
      <c r="Y1" s="1101"/>
      <c r="Z1" s="1101"/>
      <c r="AA1" s="1101"/>
      <c r="AB1" s="1101"/>
      <c r="AC1" s="1101"/>
      <c r="AD1" s="1101"/>
      <c r="AE1" s="1101"/>
      <c r="AF1" s="1101"/>
      <c r="AG1" s="1101"/>
      <c r="AH1" s="1101"/>
    </row>
    <row r="2" spans="1:34">
      <c r="A2" s="1101"/>
      <c r="B2" s="1101"/>
      <c r="D2" s="1101"/>
      <c r="E2" s="1101"/>
      <c r="F2" s="1101"/>
      <c r="G2" s="1101"/>
      <c r="H2" s="1101"/>
      <c r="I2" s="1101"/>
      <c r="J2" s="1101"/>
      <c r="K2" s="1101"/>
      <c r="L2" s="1101"/>
      <c r="M2" s="1101"/>
      <c r="N2" s="1101"/>
      <c r="O2" s="1101"/>
      <c r="P2" s="1101"/>
      <c r="Q2" s="1101"/>
      <c r="R2" s="1101"/>
      <c r="S2" s="1101"/>
      <c r="T2" s="1101"/>
      <c r="U2" s="1101"/>
      <c r="V2" s="1101"/>
      <c r="W2" s="1101"/>
      <c r="X2" s="1101"/>
      <c r="Y2" s="1101"/>
      <c r="Z2" s="1101"/>
      <c r="AA2" s="1101"/>
      <c r="AB2" s="1101"/>
      <c r="AC2" s="1101"/>
      <c r="AD2" s="1101"/>
      <c r="AE2" s="1101"/>
      <c r="AF2" s="1101"/>
      <c r="AG2" s="1101"/>
      <c r="AH2" s="1101"/>
    </row>
    <row r="3" spans="1:34" ht="15.6">
      <c r="A3" s="125" t="s">
        <v>2715</v>
      </c>
      <c r="B3" s="125"/>
      <c r="C3" s="147" t="s">
        <v>2716</v>
      </c>
      <c r="D3" s="1133"/>
      <c r="E3" s="148" t="s">
        <v>2717</v>
      </c>
      <c r="F3" s="117"/>
      <c r="G3" s="148" t="s">
        <v>2718</v>
      </c>
      <c r="H3" s="117"/>
      <c r="I3" s="148" t="s">
        <v>2719</v>
      </c>
      <c r="J3" s="117"/>
      <c r="K3" s="148" t="s">
        <v>2720</v>
      </c>
      <c r="L3" s="117"/>
      <c r="M3" s="148" t="s">
        <v>2721</v>
      </c>
      <c r="N3" s="117"/>
      <c r="O3" s="148" t="s">
        <v>2722</v>
      </c>
      <c r="P3" s="117"/>
      <c r="Q3" s="148" t="s">
        <v>2723</v>
      </c>
      <c r="R3" s="117"/>
      <c r="S3" s="148" t="s">
        <v>2724</v>
      </c>
      <c r="T3" s="117"/>
      <c r="U3" s="148" t="s">
        <v>2725</v>
      </c>
      <c r="V3" s="117"/>
      <c r="W3" s="148" t="s">
        <v>2726</v>
      </c>
      <c r="X3" s="117"/>
      <c r="Y3" s="148" t="s">
        <v>2727</v>
      </c>
      <c r="Z3" s="117"/>
      <c r="AA3" s="148" t="s">
        <v>2728</v>
      </c>
      <c r="AB3" s="117"/>
      <c r="AC3" s="148" t="s">
        <v>2729</v>
      </c>
      <c r="AD3" s="117"/>
      <c r="AE3" s="148" t="s">
        <v>2730</v>
      </c>
      <c r="AF3" s="117"/>
      <c r="AG3" s="148" t="s">
        <v>2731</v>
      </c>
      <c r="AH3" s="1133"/>
    </row>
    <row r="4" spans="1:34" s="132" customFormat="1" ht="13.9">
      <c r="A4" s="132" t="s">
        <v>2732</v>
      </c>
      <c r="C4" s="1096">
        <v>1.0249999999999999</v>
      </c>
      <c r="E4" s="132">
        <f>Application!Y801</f>
        <v>1051992</v>
      </c>
      <c r="G4" s="132">
        <f>E4*$C$4</f>
        <v>1078291.7999999998</v>
      </c>
      <c r="I4" s="132">
        <f>G4*$C$4</f>
        <v>1105249.0949999997</v>
      </c>
      <c r="K4" s="132">
        <f>I4*$C$4</f>
        <v>1132880.3223749995</v>
      </c>
      <c r="M4" s="132">
        <f>K4*$C$4</f>
        <v>1161202.3304343745</v>
      </c>
      <c r="O4" s="132">
        <f>M4*$C$4</f>
        <v>1190232.3886952337</v>
      </c>
      <c r="Q4" s="132">
        <f>O4*$C$4</f>
        <v>1219988.1984126144</v>
      </c>
      <c r="S4" s="132">
        <f>Q4*$C$4</f>
        <v>1250487.9033729297</v>
      </c>
      <c r="U4" s="132">
        <f>S4*$C$4</f>
        <v>1281750.1009572528</v>
      </c>
      <c r="W4" s="132">
        <f>U4*$C$4</f>
        <v>1313793.853481184</v>
      </c>
      <c r="Y4" s="132">
        <f>W4*$C$4</f>
        <v>1346638.6998182135</v>
      </c>
      <c r="AA4" s="132">
        <f>Y4*$C$4</f>
        <v>1380304.6673136686</v>
      </c>
      <c r="AC4" s="132">
        <f>AA4*$C$4</f>
        <v>1414812.2839965103</v>
      </c>
      <c r="AE4" s="132">
        <f>AC4*$C$4</f>
        <v>1450182.5910964229</v>
      </c>
      <c r="AG4" s="132">
        <f>AE4*$C$4</f>
        <v>1486437.1558738332</v>
      </c>
    </row>
    <row r="5" spans="1:34" s="123" customFormat="1" ht="13.9">
      <c r="B5" s="123" t="s">
        <v>2079</v>
      </c>
      <c r="C5" s="1097">
        <f>IF(Application!$D$211="Special Needs",0.1,0.05)</f>
        <v>0.05</v>
      </c>
      <c r="E5" s="134">
        <f>-E4*$C$5</f>
        <v>-52599.600000000006</v>
      </c>
      <c r="F5" s="134"/>
      <c r="G5" s="134">
        <f>-G4*$C$5</f>
        <v>-53914.59</v>
      </c>
      <c r="H5" s="134"/>
      <c r="I5" s="134">
        <f>-I4*$C$5</f>
        <v>-55262.45474999999</v>
      </c>
      <c r="J5" s="134"/>
      <c r="K5" s="134">
        <f>-K4*$C$5</f>
        <v>-56644.016118749976</v>
      </c>
      <c r="L5" s="134"/>
      <c r="M5" s="134">
        <f>-M4*$C$5</f>
        <v>-58060.11652171873</v>
      </c>
      <c r="N5" s="134"/>
      <c r="O5" s="134">
        <f>-O4*$C$5</f>
        <v>-59511.619434761691</v>
      </c>
      <c r="P5" s="134"/>
      <c r="Q5" s="134">
        <f>-Q4*$C$5</f>
        <v>-60999.409920630722</v>
      </c>
      <c r="R5" s="134"/>
      <c r="S5" s="134">
        <f>-S4*$C$5</f>
        <v>-62524.395168646486</v>
      </c>
      <c r="T5" s="134"/>
      <c r="U5" s="134">
        <f>-U4*$C$5</f>
        <v>-64087.505047862644</v>
      </c>
      <c r="V5" s="134"/>
      <c r="W5" s="134">
        <f>-W4*$C$5</f>
        <v>-65689.692674059203</v>
      </c>
      <c r="X5" s="134"/>
      <c r="Y5" s="134">
        <f>-Y4*$C$5</f>
        <v>-67331.934990910682</v>
      </c>
      <c r="Z5" s="134"/>
      <c r="AA5" s="134">
        <f>-AA4*$C$5</f>
        <v>-69015.233365683438</v>
      </c>
      <c r="AB5" s="134"/>
      <c r="AC5" s="134">
        <f>-AC4*$C$5</f>
        <v>-70740.614199825519</v>
      </c>
      <c r="AD5" s="134"/>
      <c r="AE5" s="134">
        <f>-AE4*$C$5</f>
        <v>-72509.129554821149</v>
      </c>
      <c r="AF5" s="134"/>
      <c r="AG5" s="134">
        <f>-AG4*$C$5</f>
        <v>-74321.85779369167</v>
      </c>
    </row>
    <row r="6" spans="1:34" s="123" customFormat="1" ht="13.9">
      <c r="A6" s="123" t="s">
        <v>2733</v>
      </c>
      <c r="C6" s="1096">
        <v>1.0249999999999999</v>
      </c>
      <c r="E6" s="135">
        <f>Application!Z809</f>
        <v>887928</v>
      </c>
      <c r="F6" s="135"/>
      <c r="G6" s="135">
        <f>E6*$C$6</f>
        <v>910126.2</v>
      </c>
      <c r="H6" s="135"/>
      <c r="I6" s="135">
        <f>G6*$C$6</f>
        <v>932879.35499999986</v>
      </c>
      <c r="J6" s="135"/>
      <c r="K6" s="135">
        <f>I6*$C$6</f>
        <v>956201.33887499978</v>
      </c>
      <c r="L6" s="135"/>
      <c r="M6" s="135">
        <f>K6*$C$6</f>
        <v>980106.37234687468</v>
      </c>
      <c r="N6" s="135"/>
      <c r="O6" s="135">
        <f>M6*$C$6</f>
        <v>1004609.0316555465</v>
      </c>
      <c r="P6" s="135"/>
      <c r="Q6" s="135">
        <f>O6*$C$6</f>
        <v>1029724.2574469351</v>
      </c>
      <c r="R6" s="135"/>
      <c r="S6" s="135">
        <f>Q6*$C$6</f>
        <v>1055467.3638831084</v>
      </c>
      <c r="T6" s="135"/>
      <c r="U6" s="135">
        <f>S6*$C$6</f>
        <v>1081854.0479801861</v>
      </c>
      <c r="V6" s="135"/>
      <c r="W6" s="135">
        <f>U6*$C$6</f>
        <v>1108900.3991796905</v>
      </c>
      <c r="X6" s="135"/>
      <c r="Y6" s="135">
        <f>W6*$C$6</f>
        <v>1136622.9091591826</v>
      </c>
      <c r="Z6" s="135"/>
      <c r="AA6" s="135">
        <f>Y6*$C$6</f>
        <v>1165038.481888162</v>
      </c>
      <c r="AB6" s="135"/>
      <c r="AC6" s="135">
        <f>AA6*$C$6</f>
        <v>1194164.4439353659</v>
      </c>
      <c r="AD6" s="135"/>
      <c r="AE6" s="135">
        <f>AC6*$C$6</f>
        <v>1224018.5550337499</v>
      </c>
      <c r="AF6" s="135"/>
      <c r="AG6" s="135">
        <f>AE6*$C$6</f>
        <v>1254619.0189095936</v>
      </c>
    </row>
    <row r="7" spans="1:34" s="123" customFormat="1" ht="13.9">
      <c r="B7" s="123" t="s">
        <v>2079</v>
      </c>
      <c r="C7" s="1097">
        <f>IF(Application!$D$211="Special Needs",0.1,0.05)</f>
        <v>0.05</v>
      </c>
      <c r="E7" s="134">
        <f>-E6*$C$7</f>
        <v>-44396.4</v>
      </c>
      <c r="F7" s="134"/>
      <c r="G7" s="134">
        <f>-G6*$C$7</f>
        <v>-45506.31</v>
      </c>
      <c r="H7" s="134"/>
      <c r="I7" s="134">
        <f>-I6*$C$7</f>
        <v>-46643.967749999996</v>
      </c>
      <c r="J7" s="134"/>
      <c r="K7" s="134">
        <f>-K6*$C$7</f>
        <v>-47810.066943749989</v>
      </c>
      <c r="L7" s="134"/>
      <c r="M7" s="134">
        <f>-M6*$C$7</f>
        <v>-49005.318617343735</v>
      </c>
      <c r="N7" s="134"/>
      <c r="O7" s="134">
        <f>-O6*$C$7</f>
        <v>-50230.451582777328</v>
      </c>
      <c r="P7" s="134"/>
      <c r="Q7" s="134">
        <f>-Q6*$C$7</f>
        <v>-51486.212872346754</v>
      </c>
      <c r="R7" s="134"/>
      <c r="S7" s="134">
        <f>-S6*$C$7</f>
        <v>-52773.368194155424</v>
      </c>
      <c r="T7" s="134"/>
      <c r="U7" s="134">
        <f>-U6*$C$7</f>
        <v>-54092.702399009308</v>
      </c>
      <c r="V7" s="134"/>
      <c r="W7" s="134">
        <f>-W6*$C$7</f>
        <v>-55445.019958984529</v>
      </c>
      <c r="X7" s="134"/>
      <c r="Y7" s="134">
        <f>-Y6*$C$7</f>
        <v>-56831.14545795913</v>
      </c>
      <c r="Z7" s="134"/>
      <c r="AA7" s="134">
        <f>-AA6*$C$7</f>
        <v>-58251.924094408103</v>
      </c>
      <c r="AB7" s="134"/>
      <c r="AC7" s="134">
        <f>-AC6*$C$7</f>
        <v>-59708.2221967683</v>
      </c>
      <c r="AD7" s="134"/>
      <c r="AE7" s="134">
        <f>-AE6*$C$7</f>
        <v>-61200.927751687501</v>
      </c>
      <c r="AF7" s="134"/>
      <c r="AG7" s="134">
        <f>-AG6*$C$7</f>
        <v>-62730.950945479679</v>
      </c>
    </row>
    <row r="8" spans="1:34" s="123" customFormat="1" ht="13.9">
      <c r="A8" s="123" t="s">
        <v>214</v>
      </c>
      <c r="C8" s="1096">
        <v>1.0249999999999999</v>
      </c>
      <c r="E8" s="135">
        <f>Application!Z817</f>
        <v>0</v>
      </c>
      <c r="F8" s="135"/>
      <c r="G8" s="135">
        <f>E8*$C$8</f>
        <v>0</v>
      </c>
      <c r="H8" s="135"/>
      <c r="I8" s="135">
        <f>G8*$C$8</f>
        <v>0</v>
      </c>
      <c r="J8" s="135"/>
      <c r="K8" s="135">
        <f>I8*$C$8</f>
        <v>0</v>
      </c>
      <c r="L8" s="135"/>
      <c r="M8" s="135">
        <f>K8*$C$8</f>
        <v>0</v>
      </c>
      <c r="N8" s="135"/>
      <c r="O8" s="135">
        <f>M8*$C$8</f>
        <v>0</v>
      </c>
      <c r="P8" s="135"/>
      <c r="Q8" s="135">
        <f>O8*$C$8</f>
        <v>0</v>
      </c>
      <c r="R8" s="135"/>
      <c r="S8" s="135">
        <f>Q8*$C$8</f>
        <v>0</v>
      </c>
      <c r="T8" s="135"/>
      <c r="U8" s="135">
        <f>S8*$C$8</f>
        <v>0</v>
      </c>
      <c r="V8" s="135"/>
      <c r="W8" s="135">
        <f>U8*$C$8</f>
        <v>0</v>
      </c>
      <c r="X8" s="135"/>
      <c r="Y8" s="135">
        <f>W8*$C$8</f>
        <v>0</v>
      </c>
      <c r="Z8" s="135"/>
      <c r="AA8" s="135">
        <f>Y8*$C$8</f>
        <v>0</v>
      </c>
      <c r="AB8" s="135"/>
      <c r="AC8" s="135">
        <f>AA8*$C$8</f>
        <v>0</v>
      </c>
      <c r="AD8" s="135"/>
      <c r="AE8" s="135">
        <f>AC8*$C$8</f>
        <v>0</v>
      </c>
      <c r="AF8" s="135"/>
      <c r="AG8" s="135">
        <f>AE8*$C$8</f>
        <v>0</v>
      </c>
    </row>
    <row r="9" spans="1:34" s="123" customFormat="1" ht="13.9">
      <c r="B9" s="123" t="s">
        <v>2079</v>
      </c>
      <c r="C9" s="1097">
        <f>IF(Application!$D$211="Special Needs",0.1,0.05)</f>
        <v>0.05</v>
      </c>
      <c r="E9" s="134">
        <f>-E8*$C$9</f>
        <v>0</v>
      </c>
      <c r="F9" s="134"/>
      <c r="G9" s="134">
        <f>-G8*$C$9</f>
        <v>0</v>
      </c>
      <c r="H9" s="134"/>
      <c r="I9" s="134">
        <f>-I8*$C$9</f>
        <v>0</v>
      </c>
      <c r="J9" s="134"/>
      <c r="K9" s="134">
        <f>-K8*$C$9</f>
        <v>0</v>
      </c>
      <c r="L9" s="134"/>
      <c r="M9" s="134">
        <f>-M8*$C$9</f>
        <v>0</v>
      </c>
      <c r="N9" s="134"/>
      <c r="O9" s="134">
        <f>-O8*$C$9</f>
        <v>0</v>
      </c>
      <c r="P9" s="134"/>
      <c r="Q9" s="134">
        <f>-Q8*$C$9</f>
        <v>0</v>
      </c>
      <c r="R9" s="134"/>
      <c r="S9" s="134">
        <f>-S8*$C$9</f>
        <v>0</v>
      </c>
      <c r="T9" s="134"/>
      <c r="U9" s="134">
        <f>-U8*$C$9</f>
        <v>0</v>
      </c>
      <c r="V9" s="134"/>
      <c r="W9" s="134">
        <f>-W8*$C$9</f>
        <v>0</v>
      </c>
      <c r="X9" s="134"/>
      <c r="Y9" s="134">
        <f>-Y8*$C$9</f>
        <v>0</v>
      </c>
      <c r="Z9" s="134"/>
      <c r="AA9" s="134">
        <f>-AA8*$C$9</f>
        <v>0</v>
      </c>
      <c r="AB9" s="134"/>
      <c r="AC9" s="134">
        <f>-AC8*$C$9</f>
        <v>0</v>
      </c>
      <c r="AD9" s="134"/>
      <c r="AE9" s="134">
        <f>-AE8*$C$9</f>
        <v>0</v>
      </c>
      <c r="AF9" s="134"/>
      <c r="AG9" s="134">
        <f>-AG8*$C$9</f>
        <v>0</v>
      </c>
    </row>
    <row r="10" spans="1:34" s="123" customFormat="1" ht="13.9">
      <c r="A10" s="955" t="s">
        <v>2734</v>
      </c>
      <c r="B10" s="955"/>
      <c r="C10" s="1097"/>
      <c r="E10" s="956"/>
      <c r="F10" s="135"/>
      <c r="G10" s="956"/>
      <c r="H10" s="135"/>
      <c r="I10" s="956"/>
      <c r="J10" s="135"/>
      <c r="K10" s="956"/>
      <c r="L10" s="135"/>
      <c r="M10" s="956"/>
      <c r="N10" s="135"/>
      <c r="O10" s="956"/>
      <c r="P10" s="135"/>
      <c r="Q10" s="956"/>
      <c r="R10" s="135"/>
      <c r="S10" s="956"/>
      <c r="T10" s="135"/>
      <c r="U10" s="956"/>
      <c r="V10" s="135"/>
      <c r="W10" s="956"/>
      <c r="X10" s="135"/>
      <c r="Y10" s="956"/>
      <c r="Z10" s="135"/>
      <c r="AA10" s="956"/>
      <c r="AB10" s="135"/>
      <c r="AC10" s="956"/>
      <c r="AD10" s="135"/>
      <c r="AE10" s="956"/>
      <c r="AF10" s="135"/>
      <c r="AG10" s="956"/>
    </row>
    <row r="11" spans="1:34" s="136" customFormat="1" ht="13.9">
      <c r="A11" s="136" t="s">
        <v>2735</v>
      </c>
      <c r="C11" s="128"/>
      <c r="E11" s="136">
        <f>SUM(E4:E10)</f>
        <v>1842924</v>
      </c>
      <c r="G11" s="136">
        <f>SUM(G4:G10)</f>
        <v>1888997.0999999996</v>
      </c>
      <c r="I11" s="136">
        <f>SUM(I4:I10)</f>
        <v>1936222.0274999996</v>
      </c>
      <c r="K11" s="136">
        <f>SUM(K4:K10)</f>
        <v>1984627.5781874994</v>
      </c>
      <c r="M11" s="136">
        <f>SUM(M4:M10)</f>
        <v>2034243.2676421867</v>
      </c>
      <c r="O11" s="136">
        <f>SUM(O4:O10)</f>
        <v>2085099.3493332416</v>
      </c>
      <c r="Q11" s="136">
        <f>SUM(Q4:Q10)</f>
        <v>2137226.833066572</v>
      </c>
      <c r="S11" s="136">
        <f>SUM(S4:S10)</f>
        <v>2190657.5038932362</v>
      </c>
      <c r="U11" s="136">
        <f>SUM(U4:U10)</f>
        <v>2245423.9414905668</v>
      </c>
      <c r="W11" s="136">
        <f>SUM(W4:W10)</f>
        <v>2301559.5400278307</v>
      </c>
      <c r="Y11" s="136">
        <f>SUM(Y4:Y10)</f>
        <v>2359098.528528526</v>
      </c>
      <c r="AA11" s="136">
        <f>SUM(AA4:AA10)</f>
        <v>2418075.9917417387</v>
      </c>
      <c r="AC11" s="136">
        <f>SUM(AC4:AC10)</f>
        <v>2478527.8915352821</v>
      </c>
      <c r="AE11" s="136">
        <f>SUM(AE4:AE10)</f>
        <v>2540491.088823664</v>
      </c>
      <c r="AG11" s="136">
        <f>SUM(AG4:AG10)</f>
        <v>2604003.3660442554</v>
      </c>
    </row>
    <row r="12" spans="1:34">
      <c r="A12" s="1101"/>
      <c r="B12" s="1101"/>
      <c r="C12" s="783"/>
      <c r="D12" s="1101"/>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101"/>
    </row>
    <row r="13" spans="1:34" ht="15.6">
      <c r="A13" s="125" t="s">
        <v>2736</v>
      </c>
      <c r="B13" s="1101"/>
      <c r="C13" s="783"/>
      <c r="D13" s="1101"/>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101"/>
    </row>
    <row r="14" spans="1:34" s="123" customFormat="1" ht="13.9">
      <c r="A14" s="123" t="s">
        <v>2737</v>
      </c>
      <c r="C14" s="1096">
        <v>1.0349999999999999</v>
      </c>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row>
    <row r="15" spans="1:34" s="132" customFormat="1" ht="13.9">
      <c r="A15" s="132" t="s">
        <v>2738</v>
      </c>
      <c r="C15" s="791"/>
      <c r="E15" s="132">
        <f>Application!W847</f>
        <v>29965</v>
      </c>
      <c r="G15" s="132">
        <f>E15*$C$14</f>
        <v>31013.774999999998</v>
      </c>
      <c r="I15" s="132">
        <f>G15*$C$14</f>
        <v>32099.257124999996</v>
      </c>
      <c r="K15" s="132">
        <f>I15*$C$14</f>
        <v>33222.731124374994</v>
      </c>
      <c r="M15" s="132">
        <f>K15*$C$14</f>
        <v>34385.526713728119</v>
      </c>
      <c r="O15" s="132">
        <f>M15*$C$14</f>
        <v>35589.020148708601</v>
      </c>
      <c r="Q15" s="132">
        <f>O15*$C$14</f>
        <v>36834.635853913402</v>
      </c>
      <c r="S15" s="132">
        <f>Q15*$C$14</f>
        <v>38123.848108800368</v>
      </c>
      <c r="U15" s="132">
        <f>S15*$C$14</f>
        <v>39458.182792608379</v>
      </c>
      <c r="W15" s="132">
        <f>U15*$C$14</f>
        <v>40839.219190349671</v>
      </c>
      <c r="Y15" s="132">
        <f>W15*$C$14</f>
        <v>42268.591862011905</v>
      </c>
      <c r="AA15" s="132">
        <f>Y15*$C$14</f>
        <v>43747.992577182318</v>
      </c>
      <c r="AC15" s="132">
        <f>AA15*$C$14</f>
        <v>45279.172317383694</v>
      </c>
      <c r="AE15" s="132">
        <f>AC15*$C$14</f>
        <v>46863.943348492117</v>
      </c>
      <c r="AG15" s="132">
        <f>AE15*$C$14</f>
        <v>48504.181365689336</v>
      </c>
    </row>
    <row r="16" spans="1:34" s="123" customFormat="1" ht="13.9">
      <c r="A16" s="123" t="s">
        <v>1619</v>
      </c>
      <c r="C16" s="783"/>
      <c r="E16" s="135">
        <f>Application!W849</f>
        <v>40392</v>
      </c>
      <c r="F16" s="135"/>
      <c r="G16" s="135">
        <f t="shared" ref="G16:AG21" si="0">E16*$C$14</f>
        <v>41805.719999999994</v>
      </c>
      <c r="H16" s="135"/>
      <c r="I16" s="135">
        <f t="shared" si="0"/>
        <v>43268.920199999993</v>
      </c>
      <c r="J16" s="135"/>
      <c r="K16" s="135">
        <f t="shared" si="0"/>
        <v>44783.332406999987</v>
      </c>
      <c r="L16" s="135"/>
      <c r="M16" s="135">
        <f t="shared" si="0"/>
        <v>46350.749041244984</v>
      </c>
      <c r="N16" s="135"/>
      <c r="O16" s="135">
        <f t="shared" si="0"/>
        <v>47973.025257688554</v>
      </c>
      <c r="P16" s="135"/>
      <c r="Q16" s="135">
        <f t="shared" si="0"/>
        <v>49652.081141707647</v>
      </c>
      <c r="R16" s="135"/>
      <c r="S16" s="135">
        <f t="shared" si="0"/>
        <v>51389.903981667412</v>
      </c>
      <c r="T16" s="135"/>
      <c r="U16" s="135">
        <f t="shared" si="0"/>
        <v>53188.550621025766</v>
      </c>
      <c r="V16" s="135"/>
      <c r="W16" s="135">
        <f t="shared" si="0"/>
        <v>55050.149892761663</v>
      </c>
      <c r="X16" s="135"/>
      <c r="Y16" s="135">
        <f t="shared" si="0"/>
        <v>56976.905139008319</v>
      </c>
      <c r="Z16" s="135"/>
      <c r="AA16" s="135">
        <f t="shared" si="0"/>
        <v>58971.096818873608</v>
      </c>
      <c r="AB16" s="135"/>
      <c r="AC16" s="135">
        <f t="shared" si="0"/>
        <v>61035.085207534183</v>
      </c>
      <c r="AD16" s="135"/>
      <c r="AE16" s="135">
        <f t="shared" si="0"/>
        <v>63171.313189797875</v>
      </c>
      <c r="AF16" s="135"/>
      <c r="AG16" s="135">
        <f t="shared" si="0"/>
        <v>65382.309151440793</v>
      </c>
    </row>
    <row r="17" spans="1:33" s="123" customFormat="1" ht="13.9">
      <c r="A17" s="123" t="s">
        <v>229</v>
      </c>
      <c r="C17" s="783"/>
      <c r="E17" s="135">
        <f>Application!W855</f>
        <v>43201</v>
      </c>
      <c r="F17" s="135"/>
      <c r="G17" s="135">
        <f t="shared" si="0"/>
        <v>44713.034999999996</v>
      </c>
      <c r="H17" s="135"/>
      <c r="I17" s="135">
        <f t="shared" si="0"/>
        <v>46277.991224999991</v>
      </c>
      <c r="J17" s="135"/>
      <c r="K17" s="135">
        <f t="shared" si="0"/>
        <v>47897.720917874984</v>
      </c>
      <c r="L17" s="135"/>
      <c r="M17" s="135">
        <f t="shared" si="0"/>
        <v>49574.141150000607</v>
      </c>
      <c r="N17" s="135"/>
      <c r="O17" s="135">
        <f t="shared" si="0"/>
        <v>51309.236090250626</v>
      </c>
      <c r="P17" s="135"/>
      <c r="Q17" s="135">
        <f t="shared" si="0"/>
        <v>53105.059353409393</v>
      </c>
      <c r="R17" s="135"/>
      <c r="S17" s="135">
        <f t="shared" si="0"/>
        <v>54963.736430778721</v>
      </c>
      <c r="T17" s="135"/>
      <c r="U17" s="135">
        <f t="shared" si="0"/>
        <v>56887.467205855974</v>
      </c>
      <c r="V17" s="135"/>
      <c r="W17" s="135">
        <f t="shared" si="0"/>
        <v>58878.528558060927</v>
      </c>
      <c r="X17" s="135"/>
      <c r="Y17" s="135">
        <f t="shared" si="0"/>
        <v>60939.277057593055</v>
      </c>
      <c r="Z17" s="135"/>
      <c r="AA17" s="135">
        <f t="shared" si="0"/>
        <v>63072.151754608807</v>
      </c>
      <c r="AB17" s="135"/>
      <c r="AC17" s="135">
        <f t="shared" si="0"/>
        <v>65279.677066020107</v>
      </c>
      <c r="AD17" s="135"/>
      <c r="AE17" s="135">
        <f t="shared" si="0"/>
        <v>67564.465763330809</v>
      </c>
      <c r="AF17" s="135"/>
      <c r="AG17" s="135">
        <f t="shared" si="0"/>
        <v>69929.222065047376</v>
      </c>
    </row>
    <row r="18" spans="1:33" s="123" customFormat="1" ht="13.9">
      <c r="A18" s="123" t="s">
        <v>2739</v>
      </c>
      <c r="C18" s="783"/>
      <c r="E18" s="135">
        <f>Application!W862</f>
        <v>182676</v>
      </c>
      <c r="F18" s="135"/>
      <c r="G18" s="135">
        <f t="shared" si="0"/>
        <v>189069.65999999997</v>
      </c>
      <c r="H18" s="135"/>
      <c r="I18" s="135">
        <f t="shared" si="0"/>
        <v>195687.09809999994</v>
      </c>
      <c r="J18" s="135"/>
      <c r="K18" s="135">
        <f t="shared" si="0"/>
        <v>202536.14653349994</v>
      </c>
      <c r="L18" s="135"/>
      <c r="M18" s="135">
        <f t="shared" si="0"/>
        <v>209624.91166217241</v>
      </c>
      <c r="N18" s="135"/>
      <c r="O18" s="135">
        <f t="shared" si="0"/>
        <v>216961.78357034843</v>
      </c>
      <c r="P18" s="135"/>
      <c r="Q18" s="135">
        <f t="shared" si="0"/>
        <v>224555.44599531061</v>
      </c>
      <c r="R18" s="135"/>
      <c r="S18" s="135">
        <f t="shared" si="0"/>
        <v>232414.88660514646</v>
      </c>
      <c r="T18" s="135"/>
      <c r="U18" s="135">
        <f t="shared" si="0"/>
        <v>240549.40763632656</v>
      </c>
      <c r="V18" s="135"/>
      <c r="W18" s="135">
        <f t="shared" si="0"/>
        <v>248968.63690359797</v>
      </c>
      <c r="X18" s="135"/>
      <c r="Y18" s="135">
        <f t="shared" si="0"/>
        <v>257682.53919522389</v>
      </c>
      <c r="Z18" s="135"/>
      <c r="AA18" s="135">
        <f t="shared" si="0"/>
        <v>266701.42806705669</v>
      </c>
      <c r="AB18" s="135"/>
      <c r="AC18" s="135">
        <f t="shared" si="0"/>
        <v>276035.97804940364</v>
      </c>
      <c r="AD18" s="135"/>
      <c r="AE18" s="135">
        <f t="shared" si="0"/>
        <v>285697.23728113272</v>
      </c>
      <c r="AF18" s="135"/>
      <c r="AG18" s="135">
        <f t="shared" si="0"/>
        <v>295696.64058597235</v>
      </c>
    </row>
    <row r="19" spans="1:33" s="123" customFormat="1" ht="13.9">
      <c r="A19" s="123" t="s">
        <v>1844</v>
      </c>
      <c r="C19" s="783"/>
      <c r="E19" s="135">
        <f>Application!W863</f>
        <v>66900</v>
      </c>
      <c r="F19" s="135"/>
      <c r="G19" s="135">
        <f t="shared" si="0"/>
        <v>69241.5</v>
      </c>
      <c r="H19" s="135"/>
      <c r="I19" s="135">
        <f t="shared" si="0"/>
        <v>71664.952499999999</v>
      </c>
      <c r="J19" s="135"/>
      <c r="K19" s="135">
        <f t="shared" si="0"/>
        <v>74173.225837499995</v>
      </c>
      <c r="L19" s="135"/>
      <c r="M19" s="135">
        <f t="shared" si="0"/>
        <v>76769.288741812488</v>
      </c>
      <c r="N19" s="135"/>
      <c r="O19" s="135">
        <f t="shared" si="0"/>
        <v>79456.213847775914</v>
      </c>
      <c r="P19" s="135"/>
      <c r="Q19" s="135">
        <f t="shared" si="0"/>
        <v>82237.181332448061</v>
      </c>
      <c r="R19" s="135"/>
      <c r="S19" s="135">
        <f t="shared" si="0"/>
        <v>85115.48267908374</v>
      </c>
      <c r="T19" s="135"/>
      <c r="U19" s="135">
        <f t="shared" si="0"/>
        <v>88094.52457285166</v>
      </c>
      <c r="V19" s="135"/>
      <c r="W19" s="135">
        <f t="shared" si="0"/>
        <v>91177.832932901467</v>
      </c>
      <c r="X19" s="135"/>
      <c r="Y19" s="135">
        <f t="shared" si="0"/>
        <v>94369.05708555301</v>
      </c>
      <c r="Z19" s="135"/>
      <c r="AA19" s="135">
        <f t="shared" si="0"/>
        <v>97671.974083547364</v>
      </c>
      <c r="AB19" s="135"/>
      <c r="AC19" s="135">
        <f t="shared" si="0"/>
        <v>101090.49317647151</v>
      </c>
      <c r="AD19" s="135"/>
      <c r="AE19" s="135">
        <f t="shared" si="0"/>
        <v>104628.66043764801</v>
      </c>
      <c r="AF19" s="135"/>
      <c r="AG19" s="135">
        <f t="shared" si="0"/>
        <v>108290.66355296568</v>
      </c>
    </row>
    <row r="20" spans="1:33" s="123" customFormat="1" ht="13.9">
      <c r="A20" s="123" t="s">
        <v>231</v>
      </c>
      <c r="C20" s="783"/>
      <c r="E20" s="135">
        <f>Application!W872</f>
        <v>69267</v>
      </c>
      <c r="F20" s="135"/>
      <c r="G20" s="135">
        <f t="shared" si="0"/>
        <v>71691.345000000001</v>
      </c>
      <c r="H20" s="135"/>
      <c r="I20" s="135">
        <f t="shared" si="0"/>
        <v>74200.54207499999</v>
      </c>
      <c r="J20" s="135"/>
      <c r="K20" s="135">
        <f t="shared" si="0"/>
        <v>76797.561047624986</v>
      </c>
      <c r="L20" s="135"/>
      <c r="M20" s="135">
        <f t="shared" si="0"/>
        <v>79485.475684291858</v>
      </c>
      <c r="N20" s="135"/>
      <c r="O20" s="135">
        <f t="shared" si="0"/>
        <v>82267.467333242064</v>
      </c>
      <c r="P20" s="135"/>
      <c r="Q20" s="135">
        <f t="shared" si="0"/>
        <v>85146.828689905524</v>
      </c>
      <c r="R20" s="135"/>
      <c r="S20" s="135">
        <f t="shared" si="0"/>
        <v>88126.967694052204</v>
      </c>
      <c r="T20" s="135"/>
      <c r="U20" s="135">
        <f t="shared" si="0"/>
        <v>91211.411563344023</v>
      </c>
      <c r="V20" s="135"/>
      <c r="W20" s="135">
        <f t="shared" si="0"/>
        <v>94403.810968061051</v>
      </c>
      <c r="X20" s="135"/>
      <c r="Y20" s="135">
        <f t="shared" si="0"/>
        <v>97707.944351943181</v>
      </c>
      <c r="Z20" s="135"/>
      <c r="AA20" s="135">
        <f t="shared" si="0"/>
        <v>101127.72240426118</v>
      </c>
      <c r="AB20" s="135"/>
      <c r="AC20" s="135">
        <f t="shared" si="0"/>
        <v>104667.19268841032</v>
      </c>
      <c r="AD20" s="135"/>
      <c r="AE20" s="135">
        <f t="shared" si="0"/>
        <v>108330.54443250467</v>
      </c>
      <c r="AF20" s="135"/>
      <c r="AG20" s="135">
        <f t="shared" si="0"/>
        <v>112122.11348764233</v>
      </c>
    </row>
    <row r="21" spans="1:33" s="123" customFormat="1" ht="13.9">
      <c r="A21" s="139" t="s">
        <v>2740</v>
      </c>
      <c r="B21" s="139"/>
      <c r="C21" s="783"/>
      <c r="E21" s="145">
        <f>Application!W879</f>
        <v>11865</v>
      </c>
      <c r="F21" s="135"/>
      <c r="G21" s="145">
        <f t="shared" si="0"/>
        <v>12280.275</v>
      </c>
      <c r="H21" s="135"/>
      <c r="I21" s="145">
        <f t="shared" si="0"/>
        <v>12710.084625</v>
      </c>
      <c r="J21" s="135"/>
      <c r="K21" s="145">
        <f t="shared" si="0"/>
        <v>13154.937586874998</v>
      </c>
      <c r="L21" s="135"/>
      <c r="M21" s="145">
        <f t="shared" si="0"/>
        <v>13615.360402415621</v>
      </c>
      <c r="N21" s="135"/>
      <c r="O21" s="145">
        <f t="shared" si="0"/>
        <v>14091.898016500167</v>
      </c>
      <c r="P21" s="135"/>
      <c r="Q21" s="145">
        <f t="shared" si="0"/>
        <v>14585.114447077671</v>
      </c>
      <c r="R21" s="135"/>
      <c r="S21" s="145">
        <f t="shared" si="0"/>
        <v>15095.593452725388</v>
      </c>
      <c r="T21" s="135"/>
      <c r="U21" s="145">
        <f t="shared" si="0"/>
        <v>15623.939223570776</v>
      </c>
      <c r="V21" s="135"/>
      <c r="W21" s="145">
        <f t="shared" si="0"/>
        <v>16170.777096395752</v>
      </c>
      <c r="X21" s="135"/>
      <c r="Y21" s="145">
        <f t="shared" si="0"/>
        <v>16736.754294769602</v>
      </c>
      <c r="Z21" s="135"/>
      <c r="AA21" s="145">
        <f t="shared" si="0"/>
        <v>17322.540695086536</v>
      </c>
      <c r="AB21" s="135"/>
      <c r="AC21" s="145">
        <f t="shared" si="0"/>
        <v>17928.829619414562</v>
      </c>
      <c r="AD21" s="135"/>
      <c r="AE21" s="145">
        <f t="shared" si="0"/>
        <v>18556.338656094071</v>
      </c>
      <c r="AF21" s="135"/>
      <c r="AG21" s="145">
        <f t="shared" si="0"/>
        <v>19205.810509057363</v>
      </c>
    </row>
    <row r="22" spans="1:33" s="136" customFormat="1" ht="13.9">
      <c r="A22" s="136" t="s">
        <v>2741</v>
      </c>
      <c r="C22" s="783"/>
      <c r="E22" s="136">
        <f>SUM(E15:E21)</f>
        <v>444266</v>
      </c>
      <c r="G22" s="136">
        <f>SUM(G15:G21)</f>
        <v>459815.30999999994</v>
      </c>
      <c r="I22" s="136">
        <f>SUM(I15:I21)</f>
        <v>475908.84584999998</v>
      </c>
      <c r="K22" s="136">
        <f>SUM(K15:K21)</f>
        <v>492565.65545474988</v>
      </c>
      <c r="M22" s="136">
        <f>SUM(M15:M21)</f>
        <v>509805.45339566603</v>
      </c>
      <c r="O22" s="136">
        <f>SUM(O15:O21)</f>
        <v>527648.64426451433</v>
      </c>
      <c r="Q22" s="136">
        <f>SUM(Q15:Q21)</f>
        <v>546116.34681377222</v>
      </c>
      <c r="S22" s="136">
        <f>SUM(S15:S21)</f>
        <v>565230.41895225423</v>
      </c>
      <c r="U22" s="136">
        <f>SUM(U15:U21)</f>
        <v>585013.48361558316</v>
      </c>
      <c r="W22" s="136">
        <f>SUM(W15:W21)</f>
        <v>605488.95554212853</v>
      </c>
      <c r="Y22" s="136">
        <f>SUM(Y15:Y21)</f>
        <v>626681.06898610294</v>
      </c>
      <c r="AA22" s="136">
        <f>SUM(AA15:AA21)</f>
        <v>648614.90640061651</v>
      </c>
      <c r="AC22" s="136">
        <f>SUM(AC15:AC21)</f>
        <v>671316.42812463793</v>
      </c>
      <c r="AE22" s="136">
        <f>SUM(AE15:AE21)</f>
        <v>694812.50310900027</v>
      </c>
      <c r="AG22" s="136">
        <f>SUM(AG15:AG21)</f>
        <v>719130.94071781519</v>
      </c>
    </row>
    <row r="23" spans="1:33" s="123" customFormat="1" ht="13.9">
      <c r="C23" s="783"/>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row>
    <row r="24" spans="1:33" s="123" customFormat="1" ht="13.9">
      <c r="A24" s="123" t="s">
        <v>2742</v>
      </c>
      <c r="C24" s="783"/>
      <c r="E24" s="737"/>
      <c r="F24" s="135"/>
      <c r="G24" s="135">
        <f>E24*$C$24</f>
        <v>0</v>
      </c>
      <c r="H24" s="135"/>
      <c r="I24" s="135">
        <f>G24*$C$24</f>
        <v>0</v>
      </c>
      <c r="J24" s="135"/>
      <c r="K24" s="135">
        <f>I24*$C$24</f>
        <v>0</v>
      </c>
      <c r="L24" s="135"/>
      <c r="M24" s="135">
        <f>K24*$C$24</f>
        <v>0</v>
      </c>
      <c r="N24" s="135"/>
      <c r="O24" s="135">
        <f>M24*$C$24</f>
        <v>0</v>
      </c>
      <c r="P24" s="135"/>
      <c r="Q24" s="135">
        <f>O24*$C$24</f>
        <v>0</v>
      </c>
      <c r="R24" s="135"/>
      <c r="S24" s="135">
        <f>Q24*$C$24</f>
        <v>0</v>
      </c>
      <c r="T24" s="135"/>
      <c r="U24" s="135">
        <f>S24*$C$24</f>
        <v>0</v>
      </c>
      <c r="V24" s="135"/>
      <c r="W24" s="135">
        <f>U24*$C$24</f>
        <v>0</v>
      </c>
      <c r="X24" s="135"/>
      <c r="Y24" s="135">
        <f>W24*$C$24</f>
        <v>0</v>
      </c>
      <c r="Z24" s="135"/>
      <c r="AA24" s="135">
        <f>Y24*$C$24</f>
        <v>0</v>
      </c>
      <c r="AB24" s="135"/>
      <c r="AC24" s="135">
        <f>AA24*$C$24</f>
        <v>0</v>
      </c>
      <c r="AD24" s="135"/>
      <c r="AE24" s="135">
        <f>AC24*$C$24</f>
        <v>0</v>
      </c>
      <c r="AF24" s="135"/>
      <c r="AG24" s="135">
        <f>AE24*$C$24</f>
        <v>0</v>
      </c>
    </row>
    <row r="25" spans="1:33" s="123" customFormat="1" ht="13.9">
      <c r="C25" s="783"/>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row>
    <row r="26" spans="1:33" s="123" customFormat="1" ht="13.9">
      <c r="A26" s="123" t="s">
        <v>2743</v>
      </c>
      <c r="C26" s="1096">
        <v>1.0349999999999999</v>
      </c>
      <c r="E26" s="135">
        <f>Application!AC887</f>
        <v>0</v>
      </c>
      <c r="F26" s="135"/>
      <c r="G26" s="135">
        <f>E26*$C$26</f>
        <v>0</v>
      </c>
      <c r="H26" s="135"/>
      <c r="I26" s="135">
        <f>G26*$C$26</f>
        <v>0</v>
      </c>
      <c r="J26" s="135"/>
      <c r="K26" s="135">
        <f>I26*$C$26</f>
        <v>0</v>
      </c>
      <c r="L26" s="135"/>
      <c r="M26" s="135">
        <f>K26*$C$26</f>
        <v>0</v>
      </c>
      <c r="N26" s="135"/>
      <c r="O26" s="135">
        <f>M26*$C$26</f>
        <v>0</v>
      </c>
      <c r="P26" s="135"/>
      <c r="Q26" s="135">
        <f>O26*$C$26</f>
        <v>0</v>
      </c>
      <c r="R26" s="135"/>
      <c r="S26" s="135">
        <f>Q26*$C$26</f>
        <v>0</v>
      </c>
      <c r="T26" s="135"/>
      <c r="U26" s="135">
        <f>S26*$C$26</f>
        <v>0</v>
      </c>
      <c r="V26" s="135"/>
      <c r="W26" s="135">
        <f>U26*$C$26</f>
        <v>0</v>
      </c>
      <c r="X26" s="135"/>
      <c r="Y26" s="135">
        <f>W26*$C$26</f>
        <v>0</v>
      </c>
      <c r="Z26" s="135"/>
      <c r="AA26" s="135">
        <f>Y26*$C$26</f>
        <v>0</v>
      </c>
      <c r="AB26" s="135"/>
      <c r="AC26" s="135">
        <f>AA26*$C$26</f>
        <v>0</v>
      </c>
      <c r="AD26" s="135"/>
      <c r="AE26" s="135">
        <f>AC26*$C$26</f>
        <v>0</v>
      </c>
      <c r="AF26" s="135"/>
      <c r="AG26" s="135">
        <f>AE26*$C$26</f>
        <v>0</v>
      </c>
    </row>
    <row r="27" spans="1:33" s="123" customFormat="1" ht="13.9">
      <c r="A27" s="123" t="s">
        <v>2130</v>
      </c>
      <c r="C27" s="1096">
        <v>1.0349999999999999</v>
      </c>
      <c r="E27" s="135">
        <f>Application!AC888</f>
        <v>22800</v>
      </c>
      <c r="F27" s="135"/>
      <c r="G27" s="135">
        <f>E27*$C$27</f>
        <v>23597.999999999996</v>
      </c>
      <c r="H27" s="135"/>
      <c r="I27" s="135">
        <f>G27*$C$27</f>
        <v>24423.929999999993</v>
      </c>
      <c r="J27" s="135"/>
      <c r="K27" s="135">
        <f>I27*$C$27</f>
        <v>25278.76754999999</v>
      </c>
      <c r="L27" s="135"/>
      <c r="M27" s="135">
        <f>K27*$C$27</f>
        <v>26163.524414249987</v>
      </c>
      <c r="N27" s="135"/>
      <c r="O27" s="135">
        <f>M27*$C$27</f>
        <v>27079.247768748734</v>
      </c>
      <c r="P27" s="135"/>
      <c r="Q27" s="135">
        <f>O27*$C$27</f>
        <v>28027.021440654938</v>
      </c>
      <c r="R27" s="135"/>
      <c r="S27" s="135">
        <f>Q27*$C$27</f>
        <v>29007.96719107786</v>
      </c>
      <c r="T27" s="135"/>
      <c r="U27" s="135">
        <f>S27*$C$27</f>
        <v>30023.246042765582</v>
      </c>
      <c r="V27" s="135"/>
      <c r="W27" s="135">
        <f>U27*$C$27</f>
        <v>31074.059654262375</v>
      </c>
      <c r="X27" s="135"/>
      <c r="Y27" s="135">
        <f>W27*$C$27</f>
        <v>32161.651742161557</v>
      </c>
      <c r="Z27" s="135"/>
      <c r="AA27" s="135">
        <f>Y27*$C$27</f>
        <v>33287.309553137209</v>
      </c>
      <c r="AB27" s="135"/>
      <c r="AC27" s="135">
        <f>AA27*$C$27</f>
        <v>34452.365387497011</v>
      </c>
      <c r="AD27" s="135"/>
      <c r="AE27" s="135">
        <f>AC27*$C$27</f>
        <v>35658.198176059406</v>
      </c>
      <c r="AF27" s="135"/>
      <c r="AG27" s="135">
        <f>AE27*$C$27</f>
        <v>36906.235112221482</v>
      </c>
    </row>
    <row r="28" spans="1:33" s="123" customFormat="1" ht="13.9">
      <c r="A28" s="123" t="s">
        <v>2744</v>
      </c>
      <c r="C28" s="1096"/>
      <c r="E28" s="135">
        <f>Application!AC889</f>
        <v>15300</v>
      </c>
      <c r="F28" s="135"/>
      <c r="G28" s="135">
        <f>$E$28</f>
        <v>15300</v>
      </c>
      <c r="H28" s="135"/>
      <c r="I28" s="135">
        <f>$E$28</f>
        <v>15300</v>
      </c>
      <c r="J28" s="135"/>
      <c r="K28" s="135">
        <f>$E$28</f>
        <v>15300</v>
      </c>
      <c r="L28" s="135"/>
      <c r="M28" s="135">
        <f>$E$28</f>
        <v>15300</v>
      </c>
      <c r="N28" s="135"/>
      <c r="O28" s="135">
        <f>$E$28</f>
        <v>15300</v>
      </c>
      <c r="P28" s="135"/>
      <c r="Q28" s="135">
        <f>$E$28</f>
        <v>15300</v>
      </c>
      <c r="R28" s="135"/>
      <c r="S28" s="135">
        <f>$E$28</f>
        <v>15300</v>
      </c>
      <c r="T28" s="135"/>
      <c r="U28" s="135">
        <f>$E$28</f>
        <v>15300</v>
      </c>
      <c r="V28" s="135"/>
      <c r="W28" s="135">
        <f>$E$28</f>
        <v>15300</v>
      </c>
      <c r="X28" s="135"/>
      <c r="Y28" s="135">
        <f>$E$28</f>
        <v>15300</v>
      </c>
      <c r="Z28" s="135"/>
      <c r="AA28" s="135">
        <f>$E$28</f>
        <v>15300</v>
      </c>
      <c r="AB28" s="135"/>
      <c r="AC28" s="135">
        <f>$E$28</f>
        <v>15300</v>
      </c>
      <c r="AD28" s="135"/>
      <c r="AE28" s="135">
        <f>$E$28</f>
        <v>15300</v>
      </c>
      <c r="AF28" s="135"/>
      <c r="AG28" s="135">
        <f>$E$28</f>
        <v>15300</v>
      </c>
    </row>
    <row r="29" spans="1:33" s="123" customFormat="1" ht="13.9">
      <c r="A29" s="123" t="s">
        <v>2745</v>
      </c>
      <c r="C29" s="1096"/>
      <c r="E29" s="135">
        <f>Application!AC890</f>
        <v>0</v>
      </c>
      <c r="F29" s="135"/>
      <c r="G29" s="135">
        <f>$E$29</f>
        <v>0</v>
      </c>
      <c r="H29" s="135"/>
      <c r="I29" s="135">
        <f>$E$29</f>
        <v>0</v>
      </c>
      <c r="J29" s="135"/>
      <c r="K29" s="135">
        <f>$E$29</f>
        <v>0</v>
      </c>
      <c r="L29" s="135"/>
      <c r="M29" s="135">
        <f>$E$29</f>
        <v>0</v>
      </c>
      <c r="N29" s="135"/>
      <c r="O29" s="135">
        <f>$E$29</f>
        <v>0</v>
      </c>
      <c r="P29" s="135"/>
      <c r="Q29" s="135">
        <f>$E$29</f>
        <v>0</v>
      </c>
      <c r="R29" s="135"/>
      <c r="S29" s="135">
        <f>$E$29</f>
        <v>0</v>
      </c>
      <c r="T29" s="135"/>
      <c r="U29" s="135">
        <f>$E$29</f>
        <v>0</v>
      </c>
      <c r="V29" s="135"/>
      <c r="W29" s="135">
        <f>$E$29</f>
        <v>0</v>
      </c>
      <c r="X29" s="135"/>
      <c r="Y29" s="135">
        <f>$E$29</f>
        <v>0</v>
      </c>
      <c r="Z29" s="135"/>
      <c r="AA29" s="135">
        <f>$E$29</f>
        <v>0</v>
      </c>
      <c r="AB29" s="135"/>
      <c r="AC29" s="135">
        <f>$E$29</f>
        <v>0</v>
      </c>
      <c r="AD29" s="135"/>
      <c r="AE29" s="135">
        <f>$E$29</f>
        <v>0</v>
      </c>
      <c r="AF29" s="135"/>
      <c r="AG29" s="135">
        <f>$E$29</f>
        <v>0</v>
      </c>
    </row>
    <row r="30" spans="1:33" s="123" customFormat="1" ht="13.9">
      <c r="A30" s="123" t="s">
        <v>2746</v>
      </c>
      <c r="C30" s="1096">
        <v>1.02</v>
      </c>
      <c r="E30" s="135">
        <f>Application!AC891</f>
        <v>730</v>
      </c>
      <c r="F30" s="135"/>
      <c r="G30" s="135">
        <f>E30*$C$30</f>
        <v>744.6</v>
      </c>
      <c r="H30" s="135"/>
      <c r="I30" s="135">
        <f>G30*$C$30</f>
        <v>759.49200000000008</v>
      </c>
      <c r="J30" s="135"/>
      <c r="K30" s="135">
        <f>I30*$C$30</f>
        <v>774.68184000000008</v>
      </c>
      <c r="L30" s="135"/>
      <c r="M30" s="135">
        <f>K30*$C$30</f>
        <v>790.17547680000007</v>
      </c>
      <c r="N30" s="135"/>
      <c r="O30" s="135">
        <f>M30*$C$30</f>
        <v>805.97898633600005</v>
      </c>
      <c r="P30" s="135"/>
      <c r="Q30" s="135">
        <f>O30*$C$30</f>
        <v>822.09856606272001</v>
      </c>
      <c r="R30" s="135"/>
      <c r="S30" s="135">
        <f>Q30*$C$30</f>
        <v>838.54053738397442</v>
      </c>
      <c r="T30" s="135"/>
      <c r="U30" s="135">
        <f>S30*$C$30</f>
        <v>855.31134813165397</v>
      </c>
      <c r="V30" s="135"/>
      <c r="W30" s="135">
        <f>U30*$C$30</f>
        <v>872.41757509428703</v>
      </c>
      <c r="X30" s="135"/>
      <c r="Y30" s="135">
        <f>W30*$C$30</f>
        <v>889.86592659617281</v>
      </c>
      <c r="Z30" s="135"/>
      <c r="AA30" s="135">
        <f>Y30*$C$30</f>
        <v>907.66324512809626</v>
      </c>
      <c r="AB30" s="135"/>
      <c r="AC30" s="135">
        <f>AA30*$C$30</f>
        <v>925.81651003065815</v>
      </c>
      <c r="AD30" s="135"/>
      <c r="AE30" s="135">
        <f>AC30*$C$30</f>
        <v>944.33284023127135</v>
      </c>
      <c r="AF30" s="135"/>
      <c r="AG30" s="135">
        <f>AE30*$C$30</f>
        <v>963.21949703589678</v>
      </c>
    </row>
    <row r="31" spans="1:33" s="123" customFormat="1" ht="13.9">
      <c r="A31" s="123" t="s">
        <v>2747</v>
      </c>
      <c r="C31" s="1096">
        <v>1.02</v>
      </c>
      <c r="E31" s="135">
        <f>Application!AC892</f>
        <v>0</v>
      </c>
      <c r="F31" s="135"/>
      <c r="G31" s="135">
        <f>E31*$C$31</f>
        <v>0</v>
      </c>
      <c r="H31" s="135"/>
      <c r="I31" s="135">
        <f>G31*$C$31</f>
        <v>0</v>
      </c>
      <c r="J31" s="135"/>
      <c r="K31" s="135">
        <f>I31*$C$31</f>
        <v>0</v>
      </c>
      <c r="L31" s="135"/>
      <c r="M31" s="135">
        <f>K31*$C$31</f>
        <v>0</v>
      </c>
      <c r="N31" s="135"/>
      <c r="O31" s="135">
        <f>M31*$C$31</f>
        <v>0</v>
      </c>
      <c r="P31" s="135"/>
      <c r="Q31" s="135">
        <f>O31*$C$31</f>
        <v>0</v>
      </c>
      <c r="R31" s="135"/>
      <c r="S31" s="135">
        <f>Q31*$C$31</f>
        <v>0</v>
      </c>
      <c r="T31" s="135"/>
      <c r="U31" s="135">
        <f>S31*$C$31</f>
        <v>0</v>
      </c>
      <c r="V31" s="135"/>
      <c r="W31" s="135">
        <f>U31*$C$31</f>
        <v>0</v>
      </c>
      <c r="X31" s="135"/>
      <c r="Y31" s="135">
        <f>W31*$C$31</f>
        <v>0</v>
      </c>
      <c r="Z31" s="135"/>
      <c r="AA31" s="135">
        <f>Y31*$C$31</f>
        <v>0</v>
      </c>
      <c r="AB31" s="135"/>
      <c r="AC31" s="135">
        <f>AA31*$C$31</f>
        <v>0</v>
      </c>
      <c r="AD31" s="135"/>
      <c r="AE31" s="135">
        <f>AC31*$C$31</f>
        <v>0</v>
      </c>
      <c r="AF31" s="135"/>
      <c r="AG31" s="135">
        <f>AE31*$C$31</f>
        <v>0</v>
      </c>
    </row>
    <row r="32" spans="1:33" s="123" customFormat="1" ht="13.9">
      <c r="A32" s="123" t="str">
        <f>Application!C893</f>
        <v>Other (Specify):</v>
      </c>
      <c r="C32" s="1098">
        <v>1.0349999999999999</v>
      </c>
      <c r="E32" s="135">
        <f>Application!AC893</f>
        <v>0</v>
      </c>
      <c r="F32" s="135"/>
      <c r="G32" s="135">
        <f>E32*$C$32</f>
        <v>0</v>
      </c>
      <c r="H32" s="135"/>
      <c r="I32" s="135">
        <f>G32*$C$32</f>
        <v>0</v>
      </c>
      <c r="J32" s="135"/>
      <c r="K32" s="135">
        <f>I32*$C$32</f>
        <v>0</v>
      </c>
      <c r="L32" s="135"/>
      <c r="M32" s="135">
        <f>K32*$C$32</f>
        <v>0</v>
      </c>
      <c r="N32" s="135"/>
      <c r="O32" s="135">
        <f>M32*$C$32</f>
        <v>0</v>
      </c>
      <c r="P32" s="135"/>
      <c r="Q32" s="135">
        <f>O32*$C$32</f>
        <v>0</v>
      </c>
      <c r="R32" s="135"/>
      <c r="S32" s="135">
        <f>Q32*$C$32</f>
        <v>0</v>
      </c>
      <c r="T32" s="135"/>
      <c r="U32" s="135">
        <f>S32*$C$32</f>
        <v>0</v>
      </c>
      <c r="V32" s="135"/>
      <c r="W32" s="135">
        <f>U32*$C$32</f>
        <v>0</v>
      </c>
      <c r="X32" s="135"/>
      <c r="Y32" s="135">
        <f>W32*$C$32</f>
        <v>0</v>
      </c>
      <c r="Z32" s="135"/>
      <c r="AA32" s="135">
        <f>Y32*$C$32</f>
        <v>0</v>
      </c>
      <c r="AB32" s="135"/>
      <c r="AC32" s="135">
        <f>AA32*$C$32</f>
        <v>0</v>
      </c>
      <c r="AD32" s="135"/>
      <c r="AE32" s="135">
        <f>AC32*$C$32</f>
        <v>0</v>
      </c>
      <c r="AF32" s="135"/>
      <c r="AG32" s="135">
        <f>AE32*$C$32</f>
        <v>0</v>
      </c>
    </row>
    <row r="33" spans="1:33" s="123" customFormat="1" ht="13.9">
      <c r="A33" s="123" t="str">
        <f>Application!C894</f>
        <v>Other (Specify):</v>
      </c>
      <c r="C33" s="1098">
        <v>1.0349999999999999</v>
      </c>
      <c r="E33" s="135">
        <f>Application!AC894</f>
        <v>0</v>
      </c>
      <c r="F33" s="135"/>
      <c r="G33" s="135">
        <f>E33*$C$33</f>
        <v>0</v>
      </c>
      <c r="H33" s="135"/>
      <c r="I33" s="135">
        <f>G33*$C$33</f>
        <v>0</v>
      </c>
      <c r="J33" s="135"/>
      <c r="K33" s="135">
        <f>I33*$C$33</f>
        <v>0</v>
      </c>
      <c r="L33" s="135"/>
      <c r="M33" s="135">
        <f>K33*$C$33</f>
        <v>0</v>
      </c>
      <c r="N33" s="135"/>
      <c r="O33" s="135">
        <f>M33*$C$33</f>
        <v>0</v>
      </c>
      <c r="P33" s="135"/>
      <c r="Q33" s="135">
        <f>O33*$C$33</f>
        <v>0</v>
      </c>
      <c r="R33" s="135"/>
      <c r="S33" s="135">
        <f>Q33*$C$33</f>
        <v>0</v>
      </c>
      <c r="T33" s="135"/>
      <c r="U33" s="135">
        <f>S33*$C$33</f>
        <v>0</v>
      </c>
      <c r="V33" s="135"/>
      <c r="W33" s="135">
        <f>U33*$C$33</f>
        <v>0</v>
      </c>
      <c r="X33" s="135"/>
      <c r="Y33" s="135">
        <f>W33*$C$33</f>
        <v>0</v>
      </c>
      <c r="Z33" s="135"/>
      <c r="AA33" s="135">
        <f>Y33*$C$33</f>
        <v>0</v>
      </c>
      <c r="AB33" s="135"/>
      <c r="AC33" s="135">
        <f>AA33*$C$33</f>
        <v>0</v>
      </c>
      <c r="AD33" s="135"/>
      <c r="AE33" s="135">
        <f>AC33*$C$33</f>
        <v>0</v>
      </c>
      <c r="AF33" s="135"/>
      <c r="AG33" s="135">
        <f>AE33*$C$33</f>
        <v>0</v>
      </c>
    </row>
    <row r="34" spans="1:33" s="123" customFormat="1" ht="13.9">
      <c r="C34" s="133"/>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row>
    <row r="35" spans="1:33" s="136" customFormat="1" ht="13.9">
      <c r="A35" s="136" t="s">
        <v>1648</v>
      </c>
      <c r="C35" s="137"/>
      <c r="E35" s="136">
        <f>SUM(E22:E33)</f>
        <v>483096</v>
      </c>
      <c r="G35" s="136">
        <f>SUM(G22:G33)</f>
        <v>499457.90999999992</v>
      </c>
      <c r="I35" s="136">
        <f>SUM(I22:I33)</f>
        <v>516392.26785</v>
      </c>
      <c r="K35" s="136">
        <f>SUM(K22:K33)</f>
        <v>533919.10484474991</v>
      </c>
      <c r="M35" s="136">
        <f>SUM(M22:M33)</f>
        <v>552059.15328671597</v>
      </c>
      <c r="O35" s="136">
        <f>SUM(O22:O33)</f>
        <v>570833.87101959914</v>
      </c>
      <c r="Q35" s="136">
        <f>SUM(Q22:Q33)</f>
        <v>590265.46682048996</v>
      </c>
      <c r="S35" s="136">
        <f>SUM(S22:S33)</f>
        <v>610376.9266807161</v>
      </c>
      <c r="U35" s="136">
        <f>SUM(U22:U33)</f>
        <v>631192.04100648034</v>
      </c>
      <c r="W35" s="136">
        <f>SUM(W22:W33)</f>
        <v>652735.43277148518</v>
      </c>
      <c r="Y35" s="136">
        <f>SUM(Y22:Y33)</f>
        <v>675032.58665486076</v>
      </c>
      <c r="AA35" s="136">
        <f>SUM(AA22:AA33)</f>
        <v>698109.8791988818</v>
      </c>
      <c r="AC35" s="136">
        <f>SUM(AC22:AC33)</f>
        <v>721994.61002216558</v>
      </c>
      <c r="AE35" s="136">
        <f>SUM(AE22:AE33)</f>
        <v>746715.03412529093</v>
      </c>
      <c r="AG35" s="136">
        <f>SUM(AG22:AG33)</f>
        <v>772300.39532707247</v>
      </c>
    </row>
    <row r="36" spans="1:33" s="123" customFormat="1" ht="13.9">
      <c r="C36" s="133"/>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row>
    <row r="37" spans="1:33" s="136" customFormat="1" ht="13.9">
      <c r="A37" s="136" t="s">
        <v>2748</v>
      </c>
      <c r="C37" s="137"/>
      <c r="E37" s="136">
        <f>E11-E35</f>
        <v>1359828</v>
      </c>
      <c r="G37" s="136">
        <f>G11-G35</f>
        <v>1389539.1899999997</v>
      </c>
      <c r="I37" s="136">
        <f>I11-I35</f>
        <v>1419829.7596499997</v>
      </c>
      <c r="K37" s="136">
        <f>K11-K35</f>
        <v>1450708.4733427495</v>
      </c>
      <c r="M37" s="136">
        <f>M11-M35</f>
        <v>1482184.1143554708</v>
      </c>
      <c r="O37" s="136">
        <f>O11-O35</f>
        <v>1514265.4783136426</v>
      </c>
      <c r="Q37" s="136">
        <f>Q11-Q35</f>
        <v>1546961.3662460819</v>
      </c>
      <c r="S37" s="136">
        <f>S11-S35</f>
        <v>1580280.5772125199</v>
      </c>
      <c r="U37" s="136">
        <f>U11-U35</f>
        <v>1614231.9004840865</v>
      </c>
      <c r="W37" s="136">
        <f>W11-W35</f>
        <v>1648824.1072563455</v>
      </c>
      <c r="Y37" s="136">
        <f>Y11-Y35</f>
        <v>1684065.9418736652</v>
      </c>
      <c r="AA37" s="136">
        <f>AA11-AA35</f>
        <v>1719966.112542857</v>
      </c>
      <c r="AC37" s="136">
        <f>AC11-AC35</f>
        <v>1756533.2815131166</v>
      </c>
      <c r="AE37" s="136">
        <f>AE11-AE35</f>
        <v>1793776.0546983732</v>
      </c>
      <c r="AG37" s="136">
        <f>AG11-AG35</f>
        <v>1831702.9707171828</v>
      </c>
    </row>
    <row r="38" spans="1:33" s="123" customFormat="1" ht="13.9">
      <c r="C38" s="133"/>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row>
    <row r="39" spans="1:33" s="123" customFormat="1" ht="13.9">
      <c r="A39" s="131" t="s">
        <v>2749</v>
      </c>
      <c r="C39" s="133"/>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row>
    <row r="40" spans="1:33" s="123" customFormat="1" ht="13.9">
      <c r="A40" s="138" t="str">
        <f>Application!C627</f>
        <v>Citibank (TE)</v>
      </c>
      <c r="B40" s="139"/>
      <c r="C40" s="133"/>
      <c r="E40" s="135">
        <f>Application!AF627</f>
        <v>1008425</v>
      </c>
      <c r="F40" s="135"/>
      <c r="G40" s="135">
        <f>$E$40</f>
        <v>1008425</v>
      </c>
      <c r="H40" s="135"/>
      <c r="I40" s="135">
        <f>$E$40</f>
        <v>1008425</v>
      </c>
      <c r="J40" s="135"/>
      <c r="K40" s="135">
        <f>$E$40</f>
        <v>1008425</v>
      </c>
      <c r="L40" s="135"/>
      <c r="M40" s="135">
        <f>$E$40</f>
        <v>1008425</v>
      </c>
      <c r="N40" s="135"/>
      <c r="O40" s="135">
        <f>$E$40</f>
        <v>1008425</v>
      </c>
      <c r="P40" s="135"/>
      <c r="Q40" s="135">
        <f>$E$40</f>
        <v>1008425</v>
      </c>
      <c r="R40" s="135"/>
      <c r="S40" s="135">
        <f>$E$40</f>
        <v>1008425</v>
      </c>
      <c r="T40" s="135"/>
      <c r="U40" s="135">
        <f>$E$40</f>
        <v>1008425</v>
      </c>
      <c r="V40" s="135"/>
      <c r="W40" s="135">
        <f>$E$40</f>
        <v>1008425</v>
      </c>
      <c r="X40" s="135"/>
      <c r="Y40" s="135">
        <f>$E$40</f>
        <v>1008425</v>
      </c>
      <c r="Z40" s="135"/>
      <c r="AA40" s="135">
        <f>$E$40</f>
        <v>1008425</v>
      </c>
      <c r="AB40" s="135"/>
      <c r="AC40" s="135">
        <f>$E$40</f>
        <v>1008425</v>
      </c>
      <c r="AD40" s="135"/>
      <c r="AE40" s="135">
        <f>$E$40</f>
        <v>1008425</v>
      </c>
      <c r="AF40" s="135"/>
      <c r="AG40" s="135">
        <f>$E$40</f>
        <v>1008425</v>
      </c>
    </row>
    <row r="41" spans="1:33" s="123" customFormat="1" ht="13.9">
      <c r="A41" s="138" t="str">
        <f>Application!C628</f>
        <v>Citibank (Taxable)</v>
      </c>
      <c r="B41" s="139"/>
      <c r="C41" s="133"/>
      <c r="E41" s="135">
        <f>Application!AF628</f>
        <v>155698</v>
      </c>
      <c r="F41" s="135"/>
      <c r="G41" s="135">
        <f>$E$41</f>
        <v>155698</v>
      </c>
      <c r="H41" s="135"/>
      <c r="I41" s="135">
        <f>$E$41</f>
        <v>155698</v>
      </c>
      <c r="J41" s="135"/>
      <c r="K41" s="135">
        <f>$E$41</f>
        <v>155698</v>
      </c>
      <c r="L41" s="135"/>
      <c r="M41" s="135">
        <f>$E$41</f>
        <v>155698</v>
      </c>
      <c r="N41" s="135"/>
      <c r="O41" s="135">
        <f>$E$41</f>
        <v>155698</v>
      </c>
      <c r="P41" s="135"/>
      <c r="Q41" s="135">
        <f>$E$41</f>
        <v>155698</v>
      </c>
      <c r="R41" s="135"/>
      <c r="S41" s="135">
        <f>$E$41</f>
        <v>155698</v>
      </c>
      <c r="T41" s="135"/>
      <c r="U41" s="135">
        <f>$E$41</f>
        <v>155698</v>
      </c>
      <c r="V41" s="135"/>
      <c r="W41" s="135">
        <f>$E$41</f>
        <v>155698</v>
      </c>
      <c r="X41" s="135"/>
      <c r="Y41" s="135">
        <f>$E$41</f>
        <v>155698</v>
      </c>
      <c r="Z41" s="135"/>
      <c r="AA41" s="135">
        <f>$E$41</f>
        <v>155698</v>
      </c>
      <c r="AB41" s="135"/>
      <c r="AC41" s="135">
        <f>$E$41</f>
        <v>155698</v>
      </c>
      <c r="AD41" s="135"/>
      <c r="AE41" s="135">
        <f>$E$41</f>
        <v>155698</v>
      </c>
      <c r="AF41" s="135"/>
      <c r="AG41" s="135">
        <f>$E$41</f>
        <v>155698</v>
      </c>
    </row>
    <row r="42" spans="1:33" s="123" customFormat="1" ht="13.9">
      <c r="A42" s="138"/>
      <c r="B42" s="139"/>
      <c r="C42" s="133"/>
      <c r="E42" s="145"/>
      <c r="F42" s="135"/>
      <c r="G42" s="145">
        <f>$E$42</f>
        <v>0</v>
      </c>
      <c r="H42" s="135"/>
      <c r="I42" s="145">
        <f>$E$42</f>
        <v>0</v>
      </c>
      <c r="J42" s="135"/>
      <c r="K42" s="145">
        <f>$E$42</f>
        <v>0</v>
      </c>
      <c r="L42" s="135"/>
      <c r="M42" s="145">
        <f>$E$42</f>
        <v>0</v>
      </c>
      <c r="N42" s="135"/>
      <c r="O42" s="145">
        <f>$E$42</f>
        <v>0</v>
      </c>
      <c r="P42" s="135"/>
      <c r="Q42" s="145">
        <f>$E$42</f>
        <v>0</v>
      </c>
      <c r="R42" s="135"/>
      <c r="S42" s="145">
        <f>$E$42</f>
        <v>0</v>
      </c>
      <c r="T42" s="135"/>
      <c r="U42" s="145">
        <f>$E$42</f>
        <v>0</v>
      </c>
      <c r="V42" s="135"/>
      <c r="W42" s="145">
        <f>$E$42</f>
        <v>0</v>
      </c>
      <c r="X42" s="135"/>
      <c r="Y42" s="145">
        <f>$E$42</f>
        <v>0</v>
      </c>
      <c r="Z42" s="135"/>
      <c r="AA42" s="145">
        <f>$E$42</f>
        <v>0</v>
      </c>
      <c r="AB42" s="135"/>
      <c r="AC42" s="145">
        <f>$E$42</f>
        <v>0</v>
      </c>
      <c r="AD42" s="135"/>
      <c r="AE42" s="145">
        <f>$E$42</f>
        <v>0</v>
      </c>
      <c r="AF42" s="135"/>
      <c r="AG42" s="145">
        <f>$E$42</f>
        <v>0</v>
      </c>
    </row>
    <row r="43" spans="1:33" s="136" customFormat="1" ht="13.9">
      <c r="A43" s="136" t="s">
        <v>2750</v>
      </c>
      <c r="C43" s="137"/>
      <c r="E43" s="136">
        <f>SUM(E40:E42)</f>
        <v>1164123</v>
      </c>
      <c r="G43" s="136">
        <f>SUM(G40:G42)</f>
        <v>1164123</v>
      </c>
      <c r="I43" s="136">
        <f>SUM(I40:I42)</f>
        <v>1164123</v>
      </c>
      <c r="K43" s="136">
        <f>SUM(K40:K42)</f>
        <v>1164123</v>
      </c>
      <c r="M43" s="136">
        <f>SUM(M40:M42)</f>
        <v>1164123</v>
      </c>
      <c r="O43" s="136">
        <f>SUM(O40:O42)</f>
        <v>1164123</v>
      </c>
      <c r="Q43" s="136">
        <f>SUM(Q40:Q42)</f>
        <v>1164123</v>
      </c>
      <c r="S43" s="136">
        <f>SUM(S40:S42)</f>
        <v>1164123</v>
      </c>
      <c r="U43" s="136">
        <f>SUM(U40:U42)</f>
        <v>1164123</v>
      </c>
      <c r="W43" s="136">
        <f>SUM(W40:W42)</f>
        <v>1164123</v>
      </c>
      <c r="Y43" s="136">
        <f>SUM(Y40:Y42)</f>
        <v>1164123</v>
      </c>
      <c r="AA43" s="136">
        <f>SUM(AA40:AA42)</f>
        <v>1164123</v>
      </c>
      <c r="AC43" s="136">
        <f>SUM(AC40:AC42)</f>
        <v>1164123</v>
      </c>
      <c r="AE43" s="136">
        <f>SUM(AE40:AE42)</f>
        <v>1164123</v>
      </c>
      <c r="AG43" s="136">
        <f>SUM(AG40:AG42)</f>
        <v>1164123</v>
      </c>
    </row>
    <row r="44" spans="1:33" s="123" customFormat="1" ht="13.9">
      <c r="C44" s="133"/>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row>
    <row r="45" spans="1:33" s="136" customFormat="1" ht="13.9">
      <c r="A45" s="136" t="s">
        <v>2751</v>
      </c>
      <c r="C45" s="137"/>
      <c r="E45" s="136">
        <f>E37-E43</f>
        <v>195705</v>
      </c>
      <c r="G45" s="136">
        <f>G37-G43</f>
        <v>225416.18999999971</v>
      </c>
      <c r="I45" s="136">
        <f>I37-I43</f>
        <v>255706.75964999967</v>
      </c>
      <c r="K45" s="136">
        <f>K37-K43</f>
        <v>286585.47334274952</v>
      </c>
      <c r="M45" s="136">
        <f>M37-M43</f>
        <v>318061.11435547075</v>
      </c>
      <c r="O45" s="136">
        <f>O37-O43</f>
        <v>350142.47831364255</v>
      </c>
      <c r="Q45" s="136">
        <f>Q37-Q43</f>
        <v>382838.36624608189</v>
      </c>
      <c r="S45" s="136">
        <f>S37-S43</f>
        <v>416157.57721251994</v>
      </c>
      <c r="U45" s="136">
        <f>U37-U43</f>
        <v>450108.90048408648</v>
      </c>
      <c r="W45" s="136">
        <f>W37-W43</f>
        <v>484701.10725634545</v>
      </c>
      <c r="Y45" s="136">
        <f>Y37-Y43</f>
        <v>519942.9418736652</v>
      </c>
      <c r="AA45" s="136">
        <f>AA37-AA43</f>
        <v>555843.11254285695</v>
      </c>
      <c r="AC45" s="136">
        <f>AC37-AC43</f>
        <v>592410.28151311656</v>
      </c>
      <c r="AE45" s="136">
        <f>AE37-AE43</f>
        <v>629653.05469837319</v>
      </c>
      <c r="AG45" s="136">
        <f>AG37-AG43</f>
        <v>667579.97071718285</v>
      </c>
    </row>
    <row r="46" spans="1:33" s="123" customFormat="1" ht="13.9">
      <c r="C46" s="133"/>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row>
    <row r="47" spans="1:33" s="140" customFormat="1" ht="13.9">
      <c r="A47" s="140" t="s">
        <v>2752</v>
      </c>
      <c r="C47" s="133"/>
      <c r="E47" s="140">
        <f>E45/(E4+E6+E8)</f>
        <v>0.10088302610416924</v>
      </c>
      <c r="G47" s="140">
        <f>G45/(G4+G6+G8)</f>
        <v>0.11336458933684956</v>
      </c>
      <c r="I47" s="140">
        <f>I45/(I4+I6+I8)</f>
        <v>0.12546155255818137</v>
      </c>
      <c r="K47" s="140">
        <f>K45/(K4+K6+K8)</f>
        <v>0.1371825135697527</v>
      </c>
      <c r="M47" s="140">
        <f>M45/(M4+M6+M8)</f>
        <v>0.14853585283726514</v>
      </c>
      <c r="O47" s="140">
        <f>O45/(O4+O6+O8)</f>
        <v>0.15952973871692411</v>
      </c>
      <c r="Q47" s="140">
        <f>Q45/(Q4+Q6+Q8)</f>
        <v>0.1701721325536292</v>
      </c>
      <c r="S47" s="140">
        <f>S45/(S4+S6+S8)</f>
        <v>0.18047079365408719</v>
      </c>
      <c r="U47" s="140">
        <f>U45/(U4+U6+U8)</f>
        <v>0.19043328413788474</v>
      </c>
      <c r="W47" s="140">
        <f>W45/(W4+W6+W8)</f>
        <v>0.20006697366949724</v>
      </c>
      <c r="Y47" s="140">
        <f>Y45/(Y4+Y6+Y8)</f>
        <v>0.20937904407412677</v>
      </c>
      <c r="AA47" s="140">
        <f>AA45/(AA4+AA6+AA8)</f>
        <v>0.21837649384019531</v>
      </c>
      <c r="AC47" s="140">
        <f>AC45/(AC4+AC6+AC8)</f>
        <v>0.22706614251125093</v>
      </c>
      <c r="AE47" s="140">
        <f>AE45/(AE4+AE6+AE8)</f>
        <v>0.23545463496997673</v>
      </c>
      <c r="AG47" s="140">
        <f>AG45/(AG4+AG6+AG8)</f>
        <v>0.24354844561692682</v>
      </c>
    </row>
    <row r="48" spans="1:33" s="140" customFormat="1" ht="13.9">
      <c r="A48" s="140" t="s">
        <v>2753</v>
      </c>
      <c r="C48" s="133"/>
      <c r="E48" s="140">
        <f>E45/E43</f>
        <v>0.16811367870920857</v>
      </c>
      <c r="G48" s="140">
        <f>G45/G43</f>
        <v>0.19363605907623138</v>
      </c>
      <c r="I48" s="140">
        <f>I45/I43</f>
        <v>0.21965613569184672</v>
      </c>
      <c r="K48" s="140">
        <f>K45/K43</f>
        <v>0.24618143730752637</v>
      </c>
      <c r="M48" s="140">
        <f>M45/M43</f>
        <v>0.27321950889680108</v>
      </c>
      <c r="O48" s="140">
        <f>O45/O43</f>
        <v>0.30077790604054944</v>
      </c>
      <c r="Q48" s="140">
        <f>Q45/Q43</f>
        <v>0.32886418896120245</v>
      </c>
      <c r="S48" s="140">
        <f>S45/S43</f>
        <v>0.35748591618971531</v>
      </c>
      <c r="U48" s="140">
        <f>U45/U43</f>
        <v>0.38665063784848036</v>
      </c>
      <c r="W48" s="140">
        <f>W45/W43</f>
        <v>0.41636588853269407</v>
      </c>
      <c r="Y48" s="140">
        <f>Y45/Y43</f>
        <v>0.44663917977195294</v>
      </c>
      <c r="AA48" s="140">
        <f>AA45/AA43</f>
        <v>0.47747799205312236</v>
      </c>
      <c r="AC48" s="140">
        <f>AC45/AC43</f>
        <v>0.50888976638475192</v>
      </c>
      <c r="AE48" s="140">
        <f>AE45/AE43</f>
        <v>0.54088189538250953</v>
      </c>
      <c r="AG48" s="140">
        <f>AG45/AG43</f>
        <v>0.57346171385427724</v>
      </c>
    </row>
    <row r="49" spans="1:35" s="141" customFormat="1" ht="13.9">
      <c r="A49" s="141" t="s">
        <v>2085</v>
      </c>
      <c r="C49" s="142"/>
      <c r="E49" s="141">
        <f>E37/E43</f>
        <v>1.1681136787092086</v>
      </c>
      <c r="G49" s="141">
        <f>G37/G43</f>
        <v>1.1936360590762314</v>
      </c>
      <c r="I49" s="141">
        <f>I37/I43</f>
        <v>1.2196561356918467</v>
      </c>
      <c r="K49" s="141">
        <f>K37/K43</f>
        <v>1.2461814373075264</v>
      </c>
      <c r="M49" s="141">
        <f>M37/M43</f>
        <v>1.273219508896801</v>
      </c>
      <c r="O49" s="141">
        <f>O37/O43</f>
        <v>1.3007779060405495</v>
      </c>
      <c r="Q49" s="141">
        <f>Q37/Q43</f>
        <v>1.3288641889612025</v>
      </c>
      <c r="S49" s="141">
        <f>S37/S43</f>
        <v>1.3574859161897153</v>
      </c>
      <c r="U49" s="141">
        <f>U37/U43</f>
        <v>1.3866506378484804</v>
      </c>
      <c r="W49" s="141">
        <f>W37/W43</f>
        <v>1.4163658885326942</v>
      </c>
      <c r="Y49" s="141">
        <f>Y37/Y43</f>
        <v>1.4466391797719529</v>
      </c>
      <c r="AA49" s="141">
        <f>AA37/AA43</f>
        <v>1.4774779920531222</v>
      </c>
      <c r="AC49" s="141">
        <f>AC37/AC43</f>
        <v>1.5088897663847518</v>
      </c>
      <c r="AE49" s="141">
        <f>AE37/AE43</f>
        <v>1.5408818953825096</v>
      </c>
      <c r="AG49" s="141">
        <f>AG37/AG43</f>
        <v>1.5734617138542772</v>
      </c>
    </row>
    <row r="50" spans="1:35" s="123" customFormat="1" ht="13.9">
      <c r="A50" s="143"/>
      <c r="B50" s="143"/>
      <c r="C50" s="144"/>
      <c r="D50" s="143"/>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row>
    <row r="51" spans="1:35" s="2" customFormat="1">
      <c r="A51" s="2" t="s">
        <v>2754</v>
      </c>
      <c r="C51" s="783"/>
      <c r="E51" s="782"/>
      <c r="F51" s="782"/>
      <c r="G51" s="782"/>
      <c r="H51" s="782"/>
      <c r="I51" s="782"/>
      <c r="J51" s="782"/>
      <c r="K51" s="782"/>
      <c r="L51" s="782"/>
      <c r="M51" s="782"/>
      <c r="N51" s="782"/>
      <c r="O51" s="782"/>
      <c r="P51" s="782"/>
      <c r="Q51" s="782"/>
      <c r="R51" s="782"/>
      <c r="S51" s="782"/>
      <c r="T51" s="782"/>
      <c r="U51" s="782"/>
      <c r="V51" s="782"/>
      <c r="W51" s="782"/>
      <c r="X51" s="782"/>
      <c r="Y51" s="782"/>
      <c r="Z51" s="782"/>
      <c r="AA51" s="782"/>
      <c r="AB51" s="782"/>
      <c r="AC51" s="782"/>
      <c r="AD51" s="782"/>
      <c r="AE51" s="782"/>
      <c r="AF51" s="782"/>
      <c r="AG51" s="782"/>
    </row>
    <row r="52" spans="1:35" s="2" customFormat="1">
      <c r="A52" s="2604" t="s">
        <v>1075</v>
      </c>
      <c r="B52" s="2604"/>
      <c r="C52" s="2604"/>
      <c r="D52" s="782"/>
      <c r="E52" s="782"/>
      <c r="F52" s="782"/>
      <c r="G52" s="782"/>
      <c r="H52" s="782"/>
      <c r="I52" s="782"/>
      <c r="J52" s="782"/>
      <c r="K52" s="782"/>
      <c r="L52" s="782"/>
      <c r="M52" s="782"/>
      <c r="N52" s="782"/>
      <c r="O52" s="782"/>
      <c r="P52" s="782"/>
      <c r="Q52" s="782"/>
      <c r="R52" s="782"/>
      <c r="S52" s="782"/>
      <c r="T52" s="782"/>
      <c r="U52" s="782"/>
      <c r="V52" s="782"/>
      <c r="W52" s="782"/>
      <c r="X52" s="782"/>
      <c r="Y52" s="782"/>
      <c r="Z52" s="782"/>
      <c r="AA52" s="782"/>
      <c r="AB52" s="782"/>
      <c r="AC52" s="782"/>
      <c r="AD52" s="782"/>
      <c r="AE52" s="782"/>
      <c r="AF52" s="782"/>
      <c r="AG52" s="782"/>
    </row>
    <row r="53" spans="1:35" s="784" customFormat="1">
      <c r="A53" s="784" t="s">
        <v>2626</v>
      </c>
      <c r="C53" s="785"/>
      <c r="E53" s="786"/>
      <c r="G53" s="782">
        <f>E53*$C$53</f>
        <v>0</v>
      </c>
      <c r="I53" s="782">
        <f>G53*$C$53</f>
        <v>0</v>
      </c>
      <c r="K53" s="782">
        <f>I53*$C$53</f>
        <v>0</v>
      </c>
      <c r="M53" s="782">
        <f>K53*$C$53</f>
        <v>0</v>
      </c>
      <c r="O53" s="782">
        <f>M53*$C$53</f>
        <v>0</v>
      </c>
      <c r="Q53" s="782">
        <f>O53*$C$53</f>
        <v>0</v>
      </c>
      <c r="S53" s="782">
        <f>Q53*$C$53</f>
        <v>0</v>
      </c>
      <c r="U53" s="782">
        <f>S53*$C$53</f>
        <v>0</v>
      </c>
      <c r="W53" s="782">
        <f>U53*$C$53</f>
        <v>0</v>
      </c>
      <c r="Y53" s="782">
        <f>W53*$C$53</f>
        <v>0</v>
      </c>
      <c r="AA53" s="782">
        <f>Y53*$C$53</f>
        <v>0</v>
      </c>
      <c r="AC53" s="782">
        <f>AA53*$C$53</f>
        <v>0</v>
      </c>
      <c r="AE53" s="782">
        <f>AC53*$C$53</f>
        <v>0</v>
      </c>
      <c r="AG53" s="782">
        <f>AE53*$C$53</f>
        <v>0</v>
      </c>
    </row>
    <row r="54" spans="1:35" s="2" customFormat="1">
      <c r="A54" s="2" t="s">
        <v>2755</v>
      </c>
      <c r="C54" s="780"/>
      <c r="E54" s="787"/>
      <c r="F54" s="782"/>
      <c r="G54" s="782">
        <f t="shared" ref="G54:AG57" si="1">E54*$C$53</f>
        <v>0</v>
      </c>
      <c r="H54" s="782"/>
      <c r="I54" s="782">
        <f t="shared" si="1"/>
        <v>0</v>
      </c>
      <c r="J54" s="782"/>
      <c r="K54" s="782">
        <f t="shared" si="1"/>
        <v>0</v>
      </c>
      <c r="L54" s="782"/>
      <c r="M54" s="782">
        <f t="shared" si="1"/>
        <v>0</v>
      </c>
      <c r="N54" s="782"/>
      <c r="O54" s="782">
        <f t="shared" si="1"/>
        <v>0</v>
      </c>
      <c r="P54" s="782"/>
      <c r="Q54" s="782">
        <f t="shared" si="1"/>
        <v>0</v>
      </c>
      <c r="R54" s="782"/>
      <c r="S54" s="782">
        <f t="shared" si="1"/>
        <v>0</v>
      </c>
      <c r="T54" s="782"/>
      <c r="U54" s="782">
        <f t="shared" si="1"/>
        <v>0</v>
      </c>
      <c r="V54" s="782"/>
      <c r="W54" s="782">
        <f t="shared" si="1"/>
        <v>0</v>
      </c>
      <c r="X54" s="782"/>
      <c r="Y54" s="782">
        <f t="shared" si="1"/>
        <v>0</v>
      </c>
      <c r="Z54" s="782"/>
      <c r="AA54" s="782">
        <f t="shared" si="1"/>
        <v>0</v>
      </c>
      <c r="AB54" s="782"/>
      <c r="AC54" s="782">
        <f t="shared" si="1"/>
        <v>0</v>
      </c>
      <c r="AD54" s="782"/>
      <c r="AE54" s="782">
        <f t="shared" si="1"/>
        <v>0</v>
      </c>
      <c r="AF54" s="782"/>
      <c r="AG54" s="782">
        <f t="shared" si="1"/>
        <v>0</v>
      </c>
      <c r="AH54" s="782"/>
      <c r="AI54" s="782"/>
    </row>
    <row r="55" spans="1:35" s="2" customFormat="1">
      <c r="A55" s="2" t="s">
        <v>2756</v>
      </c>
      <c r="C55" s="780"/>
      <c r="E55" s="787"/>
      <c r="F55" s="782"/>
      <c r="G55" s="782">
        <f t="shared" si="1"/>
        <v>0</v>
      </c>
      <c r="H55" s="782"/>
      <c r="I55" s="782">
        <f t="shared" si="1"/>
        <v>0</v>
      </c>
      <c r="J55" s="782"/>
      <c r="K55" s="782">
        <f t="shared" si="1"/>
        <v>0</v>
      </c>
      <c r="L55" s="782"/>
      <c r="M55" s="782">
        <f t="shared" si="1"/>
        <v>0</v>
      </c>
      <c r="N55" s="782"/>
      <c r="O55" s="782">
        <f t="shared" si="1"/>
        <v>0</v>
      </c>
      <c r="P55" s="782"/>
      <c r="Q55" s="782">
        <f t="shared" si="1"/>
        <v>0</v>
      </c>
      <c r="R55" s="782"/>
      <c r="S55" s="782">
        <f t="shared" si="1"/>
        <v>0</v>
      </c>
      <c r="T55" s="782"/>
      <c r="U55" s="782">
        <f t="shared" si="1"/>
        <v>0</v>
      </c>
      <c r="V55" s="782"/>
      <c r="W55" s="782">
        <f t="shared" si="1"/>
        <v>0</v>
      </c>
      <c r="X55" s="782"/>
      <c r="Y55" s="782">
        <f t="shared" si="1"/>
        <v>0</v>
      </c>
      <c r="Z55" s="782"/>
      <c r="AA55" s="782">
        <f t="shared" si="1"/>
        <v>0</v>
      </c>
      <c r="AB55" s="782"/>
      <c r="AC55" s="782">
        <f t="shared" si="1"/>
        <v>0</v>
      </c>
      <c r="AD55" s="782"/>
      <c r="AE55" s="782">
        <f t="shared" si="1"/>
        <v>0</v>
      </c>
      <c r="AF55" s="782"/>
      <c r="AG55" s="782">
        <f t="shared" si="1"/>
        <v>0</v>
      </c>
      <c r="AH55" s="782"/>
      <c r="AI55" s="782"/>
    </row>
    <row r="56" spans="1:35" s="2" customFormat="1">
      <c r="A56" s="788"/>
      <c r="B56" s="788"/>
      <c r="C56" s="780"/>
      <c r="E56" s="787"/>
      <c r="F56" s="782"/>
      <c r="G56" s="782">
        <f t="shared" si="1"/>
        <v>0</v>
      </c>
      <c r="H56" s="782"/>
      <c r="I56" s="782">
        <f t="shared" si="1"/>
        <v>0</v>
      </c>
      <c r="J56" s="782"/>
      <c r="K56" s="782">
        <f t="shared" si="1"/>
        <v>0</v>
      </c>
      <c r="L56" s="782"/>
      <c r="M56" s="782">
        <f t="shared" si="1"/>
        <v>0</v>
      </c>
      <c r="N56" s="782"/>
      <c r="O56" s="782">
        <f t="shared" si="1"/>
        <v>0</v>
      </c>
      <c r="P56" s="782"/>
      <c r="Q56" s="782">
        <f t="shared" si="1"/>
        <v>0</v>
      </c>
      <c r="R56" s="782"/>
      <c r="S56" s="782">
        <f t="shared" si="1"/>
        <v>0</v>
      </c>
      <c r="T56" s="782"/>
      <c r="U56" s="782">
        <f t="shared" si="1"/>
        <v>0</v>
      </c>
      <c r="V56" s="782"/>
      <c r="W56" s="782">
        <f t="shared" si="1"/>
        <v>0</v>
      </c>
      <c r="X56" s="782"/>
      <c r="Y56" s="782">
        <f t="shared" si="1"/>
        <v>0</v>
      </c>
      <c r="Z56" s="782"/>
      <c r="AA56" s="782">
        <f t="shared" si="1"/>
        <v>0</v>
      </c>
      <c r="AB56" s="782"/>
      <c r="AC56" s="782">
        <f t="shared" si="1"/>
        <v>0</v>
      </c>
      <c r="AD56" s="782"/>
      <c r="AE56" s="782">
        <f t="shared" si="1"/>
        <v>0</v>
      </c>
      <c r="AF56" s="782"/>
      <c r="AG56" s="782">
        <f t="shared" si="1"/>
        <v>0</v>
      </c>
      <c r="AH56" s="782"/>
      <c r="AI56" s="782"/>
    </row>
    <row r="57" spans="1:35" s="2" customFormat="1">
      <c r="A57" s="788"/>
      <c r="B57" s="788"/>
      <c r="C57" s="780"/>
      <c r="E57" s="789"/>
      <c r="F57" s="782"/>
      <c r="G57" s="790">
        <f t="shared" si="1"/>
        <v>0</v>
      </c>
      <c r="H57" s="782"/>
      <c r="I57" s="790">
        <f t="shared" si="1"/>
        <v>0</v>
      </c>
      <c r="J57" s="782"/>
      <c r="K57" s="790">
        <f t="shared" si="1"/>
        <v>0</v>
      </c>
      <c r="L57" s="782"/>
      <c r="M57" s="790">
        <f t="shared" si="1"/>
        <v>0</v>
      </c>
      <c r="N57" s="782"/>
      <c r="O57" s="790">
        <f t="shared" si="1"/>
        <v>0</v>
      </c>
      <c r="P57" s="782"/>
      <c r="Q57" s="790">
        <f t="shared" si="1"/>
        <v>0</v>
      </c>
      <c r="R57" s="782"/>
      <c r="S57" s="790">
        <f t="shared" si="1"/>
        <v>0</v>
      </c>
      <c r="T57" s="782"/>
      <c r="U57" s="790">
        <f t="shared" si="1"/>
        <v>0</v>
      </c>
      <c r="V57" s="782"/>
      <c r="W57" s="790">
        <f t="shared" si="1"/>
        <v>0</v>
      </c>
      <c r="X57" s="782"/>
      <c r="Y57" s="790">
        <f t="shared" si="1"/>
        <v>0</v>
      </c>
      <c r="Z57" s="782"/>
      <c r="AA57" s="790">
        <f t="shared" si="1"/>
        <v>0</v>
      </c>
      <c r="AB57" s="782"/>
      <c r="AC57" s="790">
        <f t="shared" si="1"/>
        <v>0</v>
      </c>
      <c r="AD57" s="782"/>
      <c r="AE57" s="790">
        <f t="shared" si="1"/>
        <v>0</v>
      </c>
      <c r="AF57" s="782"/>
      <c r="AG57" s="790">
        <f t="shared" si="1"/>
        <v>0</v>
      </c>
      <c r="AH57" s="782"/>
      <c r="AI57" s="782"/>
    </row>
    <row r="58" spans="1:35" s="2" customFormat="1">
      <c r="A58" s="784" t="s">
        <v>2757</v>
      </c>
      <c r="C58" s="783"/>
      <c r="E58" s="782">
        <f>SUM(E53:E57)</f>
        <v>0</v>
      </c>
      <c r="F58" s="782"/>
      <c r="G58" s="782">
        <f>SUM(G53:G57)</f>
        <v>0</v>
      </c>
      <c r="H58" s="782"/>
      <c r="I58" s="782">
        <f>SUM(I53:I57)</f>
        <v>0</v>
      </c>
      <c r="J58" s="782"/>
      <c r="K58" s="782">
        <f>SUM(K53:K57)</f>
        <v>0</v>
      </c>
      <c r="L58" s="782"/>
      <c r="M58" s="782">
        <f>SUM(M53:M57)</f>
        <v>0</v>
      </c>
      <c r="N58" s="782"/>
      <c r="O58" s="782">
        <f>SUM(O53:O57)</f>
        <v>0</v>
      </c>
      <c r="P58" s="782"/>
      <c r="Q58" s="782">
        <f>SUM(Q53:Q57)</f>
        <v>0</v>
      </c>
      <c r="R58" s="782"/>
      <c r="S58" s="782">
        <f>SUM(S53:S57)</f>
        <v>0</v>
      </c>
      <c r="T58" s="782"/>
      <c r="U58" s="782">
        <f>SUM(U53:U57)</f>
        <v>0</v>
      </c>
      <c r="V58" s="782"/>
      <c r="W58" s="782">
        <f>SUM(W53:W57)</f>
        <v>0</v>
      </c>
      <c r="X58" s="782"/>
      <c r="Y58" s="782">
        <f>SUM(Y53:Y57)</f>
        <v>0</v>
      </c>
      <c r="Z58" s="782"/>
      <c r="AA58" s="782">
        <f>SUM(AA53:AA57)</f>
        <v>0</v>
      </c>
      <c r="AB58" s="782"/>
      <c r="AC58" s="782">
        <f>SUM(AC53:AC57)</f>
        <v>0</v>
      </c>
      <c r="AD58" s="782"/>
      <c r="AE58" s="782">
        <f>SUM(AE53:AE57)</f>
        <v>0</v>
      </c>
      <c r="AF58" s="782"/>
      <c r="AG58" s="782">
        <f>SUM(AG53:AG57)</f>
        <v>0</v>
      </c>
      <c r="AH58" s="782"/>
      <c r="AI58" s="782"/>
    </row>
    <row r="59" spans="1:35" s="2" customFormat="1" ht="12.75" customHeight="1">
      <c r="A59" s="784"/>
      <c r="C59" s="783"/>
      <c r="E59" s="782"/>
      <c r="F59" s="782"/>
      <c r="G59" s="782"/>
      <c r="H59" s="782"/>
      <c r="I59" s="782"/>
      <c r="J59" s="782"/>
      <c r="K59" s="782"/>
      <c r="L59" s="782"/>
      <c r="M59" s="782"/>
      <c r="N59" s="782"/>
      <c r="O59" s="782"/>
      <c r="P59" s="782"/>
      <c r="Q59" s="782"/>
      <c r="R59" s="782"/>
      <c r="S59" s="782"/>
      <c r="T59" s="782"/>
      <c r="U59" s="782"/>
      <c r="V59" s="782"/>
      <c r="W59" s="782"/>
      <c r="X59" s="782"/>
      <c r="Y59" s="782"/>
      <c r="Z59" s="782"/>
      <c r="AA59" s="782"/>
      <c r="AB59" s="782"/>
      <c r="AC59" s="782"/>
      <c r="AD59" s="782"/>
      <c r="AE59" s="782"/>
      <c r="AF59" s="782"/>
      <c r="AG59" s="782"/>
      <c r="AH59" s="782"/>
      <c r="AI59" s="782"/>
    </row>
    <row r="60" spans="1:35" s="784" customFormat="1">
      <c r="A60" s="784" t="s">
        <v>2758</v>
      </c>
      <c r="C60" s="791"/>
      <c r="E60" s="784">
        <f>E45-E58</f>
        <v>195705</v>
      </c>
      <c r="G60" s="784">
        <f>G45-G58</f>
        <v>225416.18999999971</v>
      </c>
      <c r="I60" s="784">
        <f>I45-I58</f>
        <v>255706.75964999967</v>
      </c>
      <c r="K60" s="784">
        <f>K45-K58</f>
        <v>286585.47334274952</v>
      </c>
      <c r="M60" s="784">
        <f>M45-M58</f>
        <v>318061.11435547075</v>
      </c>
      <c r="O60" s="784">
        <f>O45-O58</f>
        <v>350142.47831364255</v>
      </c>
      <c r="Q60" s="784">
        <f>Q45-Q58</f>
        <v>382838.36624608189</v>
      </c>
      <c r="S60" s="784">
        <f>S45-S58</f>
        <v>416157.57721251994</v>
      </c>
      <c r="U60" s="784">
        <f>U45-U58</f>
        <v>450108.90048408648</v>
      </c>
      <c r="W60" s="784">
        <f>W45-W58</f>
        <v>484701.10725634545</v>
      </c>
      <c r="Y60" s="784">
        <f>Y45-Y58</f>
        <v>519942.9418736652</v>
      </c>
      <c r="AA60" s="784">
        <f>AA45-AA58</f>
        <v>555843.11254285695</v>
      </c>
      <c r="AC60" s="784">
        <f>AC45-AC58</f>
        <v>592410.28151311656</v>
      </c>
      <c r="AE60" s="784">
        <f>AE45-AE58</f>
        <v>629653.05469837319</v>
      </c>
      <c r="AG60" s="784">
        <f>AG45-AG58</f>
        <v>667579.97071718285</v>
      </c>
    </row>
    <row r="61" spans="1:35" s="2" customFormat="1" ht="8.25" customHeight="1">
      <c r="C61" s="783"/>
      <c r="E61" s="782"/>
      <c r="F61" s="782"/>
      <c r="G61" s="782"/>
      <c r="H61" s="782"/>
      <c r="I61" s="782"/>
      <c r="J61" s="782"/>
      <c r="K61" s="782"/>
      <c r="L61" s="782"/>
      <c r="M61" s="782"/>
      <c r="N61" s="782"/>
      <c r="O61" s="782"/>
      <c r="P61" s="782"/>
      <c r="Q61" s="782"/>
      <c r="R61" s="782"/>
      <c r="S61" s="782"/>
      <c r="T61" s="782"/>
      <c r="U61" s="782"/>
      <c r="V61" s="782"/>
      <c r="W61" s="782"/>
      <c r="X61" s="782"/>
      <c r="Y61" s="782"/>
      <c r="Z61" s="782"/>
      <c r="AA61" s="782"/>
      <c r="AB61" s="782"/>
      <c r="AC61" s="782"/>
      <c r="AD61" s="782"/>
      <c r="AE61" s="782"/>
      <c r="AF61" s="782"/>
      <c r="AG61" s="782"/>
      <c r="AH61" s="782"/>
      <c r="AI61" s="782"/>
    </row>
    <row r="62" spans="1:35" s="784" customFormat="1">
      <c r="A62" s="784" t="s">
        <v>2759</v>
      </c>
      <c r="C62" s="781">
        <v>0.5</v>
      </c>
      <c r="E62" s="786">
        <f>E60*$C$62</f>
        <v>97852.5</v>
      </c>
      <c r="G62" s="784">
        <f>G60*$C$62</f>
        <v>112708.09499999986</v>
      </c>
      <c r="I62" s="784">
        <f>I60*$C$62</f>
        <v>127853.37982499984</v>
      </c>
      <c r="K62" s="784">
        <f>K60*$C$62</f>
        <v>143292.73667137476</v>
      </c>
      <c r="M62" s="784">
        <f>M60*$C$62</f>
        <v>159030.55717773538</v>
      </c>
      <c r="O62" s="784">
        <f>O60*$C$62</f>
        <v>175071.23915682128</v>
      </c>
      <c r="Q62" s="784">
        <f>Q60*$C$62</f>
        <v>191419.18312304094</v>
      </c>
      <c r="S62" s="784">
        <f>S60*$C$62</f>
        <v>208078.78860625997</v>
      </c>
      <c r="U62" s="784">
        <f>U60*$C$62</f>
        <v>225054.45024204324</v>
      </c>
      <c r="W62" s="784">
        <f>W60*$C$62</f>
        <v>242350.55362817273</v>
      </c>
      <c r="Y62" s="784">
        <f>Y60*$C$62</f>
        <v>259971.4709368326</v>
      </c>
      <c r="AA62" s="784">
        <f>AA60*$C$62</f>
        <v>277921.55627142848</v>
      </c>
      <c r="AC62" s="784">
        <f>AC60*$C$62</f>
        <v>296205.14075655828</v>
      </c>
      <c r="AE62" s="784">
        <f>AE60*$C$62</f>
        <v>314826.5273491866</v>
      </c>
      <c r="AG62" s="784">
        <f>AG60*$C$62</f>
        <v>333789.98535859142</v>
      </c>
    </row>
    <row r="63" spans="1:35" s="784" customFormat="1">
      <c r="A63" s="2604" t="s">
        <v>1075</v>
      </c>
      <c r="B63" s="2604"/>
      <c r="C63" s="2604"/>
    </row>
    <row r="64" spans="1:35" s="2" customFormat="1" ht="8.25" customHeight="1">
      <c r="C64" s="783"/>
      <c r="E64" s="782"/>
      <c r="F64" s="782"/>
      <c r="G64" s="782"/>
      <c r="H64" s="782"/>
      <c r="I64" s="782"/>
      <c r="J64" s="782"/>
      <c r="K64" s="782"/>
      <c r="L64" s="782"/>
      <c r="M64" s="782"/>
      <c r="N64" s="782"/>
      <c r="O64" s="782"/>
      <c r="P64" s="782"/>
      <c r="Q64" s="782"/>
      <c r="R64" s="782"/>
      <c r="S64" s="782"/>
      <c r="T64" s="782"/>
      <c r="U64" s="782"/>
      <c r="V64" s="782"/>
      <c r="W64" s="782"/>
      <c r="X64" s="782"/>
      <c r="Y64" s="782"/>
      <c r="Z64" s="782"/>
      <c r="AA64" s="782"/>
      <c r="AB64" s="782"/>
      <c r="AC64" s="782"/>
      <c r="AD64" s="782"/>
      <c r="AE64" s="782"/>
      <c r="AF64" s="782"/>
      <c r="AG64" s="782"/>
      <c r="AH64" s="782"/>
      <c r="AI64" s="782"/>
    </row>
    <row r="65" spans="1:35" s="2" customFormat="1">
      <c r="A65" s="2" t="s">
        <v>2760</v>
      </c>
      <c r="C65" s="781">
        <v>0.25</v>
      </c>
      <c r="E65" s="782"/>
      <c r="F65" s="782"/>
      <c r="G65" s="782"/>
      <c r="H65" s="782"/>
      <c r="I65" s="782"/>
      <c r="J65" s="782"/>
      <c r="K65" s="782"/>
      <c r="L65" s="782"/>
      <c r="M65" s="782"/>
      <c r="N65" s="782"/>
      <c r="O65" s="782"/>
      <c r="P65" s="782"/>
      <c r="Q65" s="782"/>
      <c r="R65" s="782"/>
      <c r="S65" s="782"/>
      <c r="T65" s="782"/>
      <c r="U65" s="782"/>
      <c r="V65" s="782"/>
      <c r="W65" s="782"/>
      <c r="X65" s="782"/>
      <c r="Y65" s="782"/>
      <c r="Z65" s="782"/>
      <c r="AA65" s="782"/>
      <c r="AB65" s="782"/>
      <c r="AC65" s="782"/>
      <c r="AD65" s="782"/>
      <c r="AE65" s="782"/>
      <c r="AF65" s="782"/>
      <c r="AG65" s="782"/>
      <c r="AH65" s="782"/>
      <c r="AI65" s="782"/>
    </row>
    <row r="66" spans="1:35" s="784" customFormat="1">
      <c r="A66" s="786"/>
      <c r="B66" s="786"/>
      <c r="C66" s="785"/>
      <c r="E66" s="786">
        <f>$E60*$C$65</f>
        <v>48926.25</v>
      </c>
      <c r="G66" s="782">
        <f>G60*$C$65</f>
        <v>56354.047499999928</v>
      </c>
      <c r="I66" s="782">
        <f>I60*$C$65</f>
        <v>63926.689912499918</v>
      </c>
      <c r="K66" s="782">
        <f>K60*$C$65</f>
        <v>71646.368335687381</v>
      </c>
      <c r="M66" s="782">
        <f>M60*$C$65</f>
        <v>79515.278588867688</v>
      </c>
      <c r="O66" s="782">
        <f>O60*$C$65</f>
        <v>87535.619578410638</v>
      </c>
      <c r="Q66" s="782">
        <f>Q60*$C$65</f>
        <v>95709.591561520472</v>
      </c>
      <c r="S66" s="782">
        <f>S60*$C$65</f>
        <v>104039.39430312999</v>
      </c>
      <c r="U66" s="782">
        <f>U60*$C$65</f>
        <v>112527.22512102162</v>
      </c>
      <c r="W66" s="782">
        <f>W60*$C$65</f>
        <v>121175.27681408636</v>
      </c>
      <c r="Y66" s="782">
        <f>Y60*$C$65</f>
        <v>129985.7354684163</v>
      </c>
      <c r="AA66" s="782">
        <f>AA60*$C$65</f>
        <v>138960.77813571424</v>
      </c>
      <c r="AC66" s="782">
        <f>AC60*$C$65</f>
        <v>148102.57037827914</v>
      </c>
      <c r="AE66" s="782">
        <f>AE60*$C$65</f>
        <v>157413.2636745933</v>
      </c>
      <c r="AG66" s="782">
        <f>AG60*$C$65</f>
        <v>166894.99267929571</v>
      </c>
    </row>
    <row r="67" spans="1:35" s="782" customFormat="1">
      <c r="A67" s="787"/>
      <c r="B67" s="787"/>
      <c r="C67" s="792"/>
      <c r="E67" s="786"/>
    </row>
    <row r="68" spans="1:35" s="782" customFormat="1">
      <c r="A68" s="787"/>
      <c r="B68" s="787"/>
      <c r="C68" s="792"/>
      <c r="E68" s="787"/>
      <c r="G68" s="782">
        <f t="shared" ref="G68:AG69" si="2">E68*$C$66</f>
        <v>0</v>
      </c>
      <c r="I68" s="782">
        <f t="shared" si="2"/>
        <v>0</v>
      </c>
      <c r="K68" s="782">
        <f t="shared" si="2"/>
        <v>0</v>
      </c>
      <c r="M68" s="782">
        <f t="shared" si="2"/>
        <v>0</v>
      </c>
      <c r="O68" s="782">
        <f t="shared" si="2"/>
        <v>0</v>
      </c>
      <c r="Q68" s="782">
        <f t="shared" si="2"/>
        <v>0</v>
      </c>
      <c r="S68" s="782">
        <f t="shared" si="2"/>
        <v>0</v>
      </c>
      <c r="U68" s="782">
        <f t="shared" si="2"/>
        <v>0</v>
      </c>
      <c r="W68" s="782">
        <f t="shared" si="2"/>
        <v>0</v>
      </c>
      <c r="Y68" s="782">
        <f t="shared" si="2"/>
        <v>0</v>
      </c>
      <c r="AA68" s="782">
        <f t="shared" si="2"/>
        <v>0</v>
      </c>
      <c r="AC68" s="782">
        <f t="shared" si="2"/>
        <v>0</v>
      </c>
      <c r="AE68" s="782">
        <f t="shared" si="2"/>
        <v>0</v>
      </c>
      <c r="AG68" s="782">
        <f t="shared" si="2"/>
        <v>0</v>
      </c>
    </row>
    <row r="69" spans="1:35" s="782" customFormat="1">
      <c r="A69" s="787"/>
      <c r="B69" s="787"/>
      <c r="C69" s="792"/>
      <c r="E69" s="789"/>
      <c r="G69" s="790">
        <f t="shared" si="2"/>
        <v>0</v>
      </c>
      <c r="I69" s="790">
        <f t="shared" si="2"/>
        <v>0</v>
      </c>
      <c r="K69" s="790">
        <f t="shared" si="2"/>
        <v>0</v>
      </c>
      <c r="M69" s="790">
        <f t="shared" si="2"/>
        <v>0</v>
      </c>
      <c r="O69" s="790">
        <f t="shared" si="2"/>
        <v>0</v>
      </c>
      <c r="Q69" s="790">
        <f t="shared" si="2"/>
        <v>0</v>
      </c>
      <c r="S69" s="790">
        <f t="shared" si="2"/>
        <v>0</v>
      </c>
      <c r="U69" s="790">
        <f t="shared" si="2"/>
        <v>0</v>
      </c>
      <c r="W69" s="790">
        <f t="shared" si="2"/>
        <v>0</v>
      </c>
      <c r="Y69" s="790">
        <f t="shared" si="2"/>
        <v>0</v>
      </c>
      <c r="AA69" s="790">
        <f t="shared" si="2"/>
        <v>0</v>
      </c>
      <c r="AC69" s="790">
        <f t="shared" si="2"/>
        <v>0</v>
      </c>
      <c r="AE69" s="790">
        <f t="shared" si="2"/>
        <v>0</v>
      </c>
      <c r="AG69" s="790">
        <f t="shared" si="2"/>
        <v>0</v>
      </c>
    </row>
    <row r="70" spans="1:35" s="782" customFormat="1">
      <c r="A70" s="784" t="s">
        <v>2757</v>
      </c>
      <c r="C70" s="792"/>
      <c r="E70" s="782">
        <f>SUM(E66:E69)</f>
        <v>48926.25</v>
      </c>
      <c r="G70" s="782">
        <f>SUM(G66:G69)</f>
        <v>56354.047499999928</v>
      </c>
      <c r="I70" s="782">
        <f>SUM(I66:I69)</f>
        <v>63926.689912499918</v>
      </c>
      <c r="K70" s="782">
        <f>SUM(K66:K69)</f>
        <v>71646.368335687381</v>
      </c>
      <c r="M70" s="782">
        <f>SUM(M66:M69)</f>
        <v>79515.278588867688</v>
      </c>
      <c r="O70" s="782">
        <f>SUM(O66:O69)</f>
        <v>87535.619578410638</v>
      </c>
      <c r="Q70" s="782">
        <f>SUM(Q66:Q69)</f>
        <v>95709.591561520472</v>
      </c>
      <c r="S70" s="782">
        <f>SUM(S66:S69)</f>
        <v>104039.39430312999</v>
      </c>
      <c r="U70" s="782">
        <f>SUM(U66:U69)</f>
        <v>112527.22512102162</v>
      </c>
      <c r="W70" s="782">
        <f>SUM(W66:W69)</f>
        <v>121175.27681408636</v>
      </c>
      <c r="Y70" s="782">
        <f>SUM(Y66:Y69)</f>
        <v>129985.7354684163</v>
      </c>
      <c r="AA70" s="782">
        <f>SUM(AA66:AA69)</f>
        <v>138960.77813571424</v>
      </c>
      <c r="AC70" s="782">
        <f>SUM(AC66:AC69)</f>
        <v>148102.57037827914</v>
      </c>
      <c r="AE70" s="782">
        <f>SUM(AE66:AE69)</f>
        <v>157413.2636745933</v>
      </c>
      <c r="AG70" s="782">
        <f>SUM(AG66:AG69)</f>
        <v>166894.99267929571</v>
      </c>
    </row>
    <row r="71" spans="1:35" s="782" customFormat="1">
      <c r="A71" s="784"/>
      <c r="C71" s="792"/>
    </row>
    <row r="72" spans="1:35" s="782" customFormat="1">
      <c r="A72" s="784" t="s">
        <v>2761</v>
      </c>
      <c r="C72" s="792"/>
      <c r="E72" s="784">
        <f>E60-E62-E70</f>
        <v>48926.25</v>
      </c>
      <c r="G72" s="784">
        <f>G60-G62-G70</f>
        <v>56354.047499999928</v>
      </c>
      <c r="I72" s="784">
        <f>I60-I62-I70</f>
        <v>63926.689912499918</v>
      </c>
      <c r="K72" s="784">
        <f>K60-K62-K70</f>
        <v>71646.368335687381</v>
      </c>
      <c r="M72" s="784">
        <f>M60-M62-M70</f>
        <v>79515.278588867688</v>
      </c>
      <c r="O72" s="784">
        <f>O60-O62-O70</f>
        <v>87535.619578410638</v>
      </c>
      <c r="Q72" s="784">
        <f>Q60-Q62-Q70</f>
        <v>95709.591561520472</v>
      </c>
      <c r="S72" s="784">
        <f>S60-S62-S70</f>
        <v>104039.39430312999</v>
      </c>
      <c r="U72" s="784">
        <f>U60-U62-U70</f>
        <v>112527.22512102162</v>
      </c>
      <c r="W72" s="784">
        <f>W60-W62-W70</f>
        <v>121175.27681408636</v>
      </c>
      <c r="Y72" s="784">
        <f>Y60-Y62-Y70</f>
        <v>129985.7354684163</v>
      </c>
      <c r="AA72" s="784">
        <f>AA60-AA62-AA70</f>
        <v>138960.77813571424</v>
      </c>
      <c r="AC72" s="784">
        <f>AC60-AC62-AC70</f>
        <v>148102.57037827914</v>
      </c>
      <c r="AE72" s="784">
        <f>AE60-AE62-AE70</f>
        <v>157413.2636745933</v>
      </c>
      <c r="AG72" s="784">
        <f>AG60-AG62-AG70</f>
        <v>166894.99267929571</v>
      </c>
    </row>
    <row r="73" spans="1:35" s="782" customFormat="1">
      <c r="A73" s="398"/>
      <c r="C73" s="792"/>
    </row>
    <row r="74" spans="1:35" s="130" customFormat="1">
      <c r="A74" s="398"/>
      <c r="B74" s="782"/>
      <c r="C74" s="792"/>
      <c r="D74" s="782"/>
      <c r="E74" s="782"/>
      <c r="F74" s="782"/>
      <c r="G74" s="782"/>
      <c r="H74" s="782"/>
      <c r="I74" s="782"/>
      <c r="J74" s="782"/>
      <c r="K74" s="782"/>
      <c r="L74" s="782"/>
      <c r="M74" s="782"/>
      <c r="N74" s="782"/>
      <c r="O74" s="782"/>
      <c r="P74" s="782"/>
      <c r="Q74" s="782"/>
      <c r="R74" s="782"/>
      <c r="S74" s="782"/>
      <c r="T74" s="782"/>
      <c r="U74" s="782"/>
      <c r="V74" s="782"/>
      <c r="W74" s="782"/>
      <c r="X74" s="782"/>
      <c r="Y74" s="782"/>
      <c r="Z74" s="782"/>
      <c r="AA74" s="782"/>
      <c r="AB74" s="782"/>
      <c r="AC74" s="782"/>
      <c r="AD74" s="782"/>
      <c r="AE74" s="782"/>
      <c r="AF74" s="782"/>
      <c r="AG74" s="782"/>
      <c r="AH74" s="782"/>
      <c r="AI74" s="782"/>
    </row>
    <row r="75" spans="1:35" s="130" customFormat="1">
      <c r="A75" s="782" t="s">
        <v>2762</v>
      </c>
      <c r="B75" s="782"/>
      <c r="C75" s="792"/>
      <c r="D75" s="782"/>
      <c r="E75" s="782"/>
      <c r="F75" s="782"/>
      <c r="G75" s="782"/>
      <c r="H75" s="782"/>
      <c r="I75" s="782"/>
      <c r="J75" s="782"/>
      <c r="K75" s="782"/>
      <c r="L75" s="782"/>
      <c r="M75" s="782"/>
      <c r="N75" s="782"/>
      <c r="O75" s="782"/>
      <c r="P75" s="782"/>
      <c r="Q75" s="782"/>
      <c r="R75" s="782"/>
      <c r="S75" s="782"/>
      <c r="T75" s="782"/>
      <c r="U75" s="782"/>
      <c r="V75" s="782"/>
      <c r="W75" s="782"/>
      <c r="X75" s="782"/>
      <c r="Y75" s="782"/>
      <c r="Z75" s="782"/>
      <c r="AA75" s="782"/>
      <c r="AB75" s="782"/>
      <c r="AC75" s="782"/>
      <c r="AD75" s="782"/>
      <c r="AE75" s="782"/>
      <c r="AF75" s="782"/>
      <c r="AG75" s="782"/>
      <c r="AH75" s="782"/>
      <c r="AI75" s="782"/>
    </row>
    <row r="76" spans="1:35" s="130" customFormat="1">
      <c r="A76" s="782"/>
      <c r="B76" s="782"/>
      <c r="C76" s="792"/>
      <c r="D76" s="782"/>
      <c r="E76" s="782"/>
      <c r="F76" s="782"/>
      <c r="G76" s="782"/>
      <c r="H76" s="782"/>
      <c r="I76" s="782"/>
      <c r="J76" s="782"/>
      <c r="K76" s="782"/>
      <c r="L76" s="782"/>
      <c r="M76" s="782"/>
      <c r="N76" s="782"/>
      <c r="O76" s="782"/>
      <c r="P76" s="782"/>
      <c r="Q76" s="782"/>
      <c r="R76" s="782"/>
      <c r="S76" s="782"/>
      <c r="T76" s="782"/>
      <c r="U76" s="782"/>
      <c r="V76" s="782"/>
      <c r="W76" s="782"/>
      <c r="X76" s="782"/>
      <c r="Y76" s="782"/>
      <c r="Z76" s="782"/>
      <c r="AA76" s="782"/>
      <c r="AB76" s="782"/>
      <c r="AC76" s="782"/>
      <c r="AD76" s="782"/>
      <c r="AE76" s="782"/>
      <c r="AF76" s="782"/>
      <c r="AG76" s="782"/>
      <c r="AH76" s="782"/>
      <c r="AI76" s="782"/>
    </row>
    <row r="77" spans="1:35" s="146" customFormat="1" ht="30" customHeight="1">
      <c r="A77" s="2603" t="s">
        <v>2763</v>
      </c>
      <c r="B77" s="2603"/>
      <c r="C77" s="2603"/>
      <c r="D77" s="2603"/>
      <c r="E77" s="2603"/>
      <c r="F77" s="2603"/>
      <c r="G77" s="2603"/>
      <c r="H77" s="2603"/>
      <c r="I77" s="2603"/>
      <c r="J77" s="2603"/>
      <c r="K77" s="2603"/>
      <c r="L77" s="2603"/>
      <c r="M77" s="2603"/>
      <c r="N77" s="2603"/>
      <c r="O77" s="2603"/>
      <c r="P77" s="2603"/>
      <c r="Q77" s="2603"/>
      <c r="R77" s="2603"/>
      <c r="S77" s="2603"/>
      <c r="T77" s="2603"/>
      <c r="U77" s="2603"/>
      <c r="V77" s="2603"/>
      <c r="W77" s="2603"/>
      <c r="X77" s="2603"/>
      <c r="Y77" s="2603"/>
      <c r="Z77" s="2603"/>
      <c r="AA77" s="2603"/>
      <c r="AB77" s="2603"/>
      <c r="AC77" s="2603"/>
      <c r="AD77" s="2603"/>
      <c r="AE77" s="2603"/>
      <c r="AF77" s="2603"/>
      <c r="AG77" s="2603"/>
      <c r="AH77" s="1099"/>
      <c r="AI77" s="1099"/>
    </row>
    <row r="78" spans="1:35" s="127" customFormat="1" hidden="1">
      <c r="C78" s="129"/>
    </row>
    <row r="79" spans="1:35" s="127" customFormat="1" hidden="1">
      <c r="C79" s="129"/>
    </row>
    <row r="80" spans="1:35" s="127" customFormat="1" hidden="1">
      <c r="C80" s="129"/>
    </row>
    <row r="81" spans="3:3" s="127" customFormat="1" hidden="1">
      <c r="C81" s="129"/>
    </row>
    <row r="82" spans="3:3" s="127" customFormat="1" hidden="1">
      <c r="C82" s="129"/>
    </row>
    <row r="83" spans="3:3" s="127" customFormat="1" hidden="1">
      <c r="C83" s="129"/>
    </row>
    <row r="84" spans="3:3" s="127" customFormat="1" hidden="1">
      <c r="C84" s="129"/>
    </row>
    <row r="85" spans="3:3" s="127" customFormat="1" hidden="1">
      <c r="C85" s="129"/>
    </row>
    <row r="86" spans="3:3" s="127" customFormat="1" hidden="1">
      <c r="C86" s="129"/>
    </row>
    <row r="87" spans="3:3" s="127" customFormat="1" hidden="1">
      <c r="C87" s="129"/>
    </row>
    <row r="88" spans="3:3" s="127" customFormat="1" hidden="1">
      <c r="C88" s="129"/>
    </row>
    <row r="89" spans="3:3" s="127" customFormat="1" hidden="1">
      <c r="C89" s="129"/>
    </row>
    <row r="90" spans="3:3" s="127" customFormat="1" hidden="1">
      <c r="C90" s="129"/>
    </row>
    <row r="91" spans="3:3" s="127" customFormat="1" hidden="1">
      <c r="C91" s="129"/>
    </row>
    <row r="92" spans="3:3" s="127" customFormat="1" hidden="1">
      <c r="C92" s="129"/>
    </row>
    <row r="93" spans="3:3" s="127" customFormat="1" hidden="1">
      <c r="C93" s="129"/>
    </row>
    <row r="94" spans="3:3" s="127" customFormat="1" hidden="1">
      <c r="C94" s="129"/>
    </row>
    <row r="95" spans="3:3" s="127" customFormat="1" hidden="1">
      <c r="C95" s="129"/>
    </row>
    <row r="96" spans="3:3" s="127" customFormat="1" hidden="1">
      <c r="C96" s="129"/>
    </row>
    <row r="97" spans="3:3" s="127" customFormat="1" hidden="1">
      <c r="C97" s="129"/>
    </row>
    <row r="98" spans="3:3" s="127" customFormat="1" hidden="1">
      <c r="C98" s="129"/>
    </row>
    <row r="99" spans="3:3" s="127" customFormat="1" hidden="1">
      <c r="C99" s="129"/>
    </row>
    <row r="100" spans="3:3" s="127" customFormat="1" hidden="1">
      <c r="C100" s="129"/>
    </row>
    <row r="101" spans="3:3" s="127" customFormat="1" hidden="1">
      <c r="C101" s="129"/>
    </row>
    <row r="102" spans="3:3" s="127" customFormat="1" hidden="1">
      <c r="C102" s="129"/>
    </row>
    <row r="103" spans="3:3" s="127" customFormat="1" hidden="1">
      <c r="C103" s="129"/>
    </row>
    <row r="104" spans="3:3" s="127" customFormat="1" hidden="1">
      <c r="C104" s="129"/>
    </row>
    <row r="105" spans="3:3" s="127" customFormat="1" hidden="1">
      <c r="C105" s="129"/>
    </row>
    <row r="106" spans="3:3" s="127" customFormat="1" hidden="1">
      <c r="C106" s="129"/>
    </row>
    <row r="107" spans="3:3" s="127" customFormat="1" hidden="1">
      <c r="C107" s="129"/>
    </row>
    <row r="108" spans="3:3" s="127" customFormat="1" hidden="1">
      <c r="C108" s="129"/>
    </row>
    <row r="109" spans="3:3" s="127" customFormat="1" hidden="1">
      <c r="C109" s="129"/>
    </row>
    <row r="110" spans="3:3" s="127" customFormat="1" hidden="1">
      <c r="C110" s="129"/>
    </row>
    <row r="111" spans="3:3" s="127" customFormat="1" hidden="1">
      <c r="C111" s="129"/>
    </row>
    <row r="112" spans="3:3" s="127" customFormat="1" hidden="1">
      <c r="C112" s="129"/>
    </row>
    <row r="113" spans="3:3" s="127" customFormat="1" hidden="1">
      <c r="C113" s="129"/>
    </row>
    <row r="114" spans="3:3" s="127" customFormat="1" hidden="1">
      <c r="C114" s="129"/>
    </row>
    <row r="115" spans="3:3" s="127" customFormat="1" hidden="1">
      <c r="C115" s="129"/>
    </row>
    <row r="116" spans="3:3" s="127" customFormat="1" hidden="1">
      <c r="C116" s="129"/>
    </row>
    <row r="117" spans="3:3" s="127" customFormat="1" hidden="1">
      <c r="C117" s="129"/>
    </row>
    <row r="118" spans="3:3" s="127" customFormat="1" hidden="1">
      <c r="C118" s="129"/>
    </row>
    <row r="119" spans="3:3" s="127" customFormat="1" hidden="1">
      <c r="C119" s="129"/>
    </row>
    <row r="120" spans="3:3" s="127" customFormat="1" hidden="1">
      <c r="C120" s="129"/>
    </row>
    <row r="121" spans="3:3" s="127" customFormat="1" hidden="1">
      <c r="C121" s="129"/>
    </row>
    <row r="122" spans="3:3" s="127" customFormat="1" hidden="1">
      <c r="C122" s="129"/>
    </row>
    <row r="123" spans="3:3" s="127" customFormat="1" hidden="1">
      <c r="C123" s="129"/>
    </row>
    <row r="124" spans="3:3" s="127" customFormat="1" hidden="1">
      <c r="C124" s="129"/>
    </row>
    <row r="125" spans="3:3" s="127" customFormat="1" hidden="1">
      <c r="C125" s="129"/>
    </row>
    <row r="126" spans="3:3" s="127" customFormat="1" hidden="1">
      <c r="C126" s="129"/>
    </row>
    <row r="127" spans="3:3" s="127" customFormat="1" hidden="1">
      <c r="C127" s="129"/>
    </row>
    <row r="128" spans="3:3" s="127" customFormat="1" hidden="1">
      <c r="C128" s="129"/>
    </row>
    <row r="129" spans="3:3" s="127" customFormat="1" hidden="1">
      <c r="C129" s="129"/>
    </row>
    <row r="130" spans="3:3" s="127" customFormat="1" hidden="1">
      <c r="C130" s="129"/>
    </row>
    <row r="131" spans="3:3" s="127" customFormat="1" hidden="1">
      <c r="C131" s="129"/>
    </row>
    <row r="132" spans="3:3" s="127" customFormat="1" hidden="1">
      <c r="C132" s="129"/>
    </row>
    <row r="133" spans="3:3" s="127" customFormat="1" hidden="1">
      <c r="C133" s="129"/>
    </row>
    <row r="134" spans="3:3" s="127" customFormat="1" hidden="1">
      <c r="C134" s="129"/>
    </row>
    <row r="135" spans="3:3" s="127" customFormat="1" hidden="1">
      <c r="C135" s="129"/>
    </row>
    <row r="136" spans="3:3" s="127" customFormat="1" hidden="1">
      <c r="C136" s="129"/>
    </row>
    <row r="137" spans="3:3" s="127" customFormat="1" hidden="1">
      <c r="C137" s="129"/>
    </row>
    <row r="138" spans="3:3" s="127" customFormat="1" hidden="1">
      <c r="C138" s="129"/>
    </row>
    <row r="139" spans="3:3" s="127" customFormat="1" hidden="1">
      <c r="C139" s="129"/>
    </row>
    <row r="140" spans="3:3" s="127" customFormat="1" hidden="1">
      <c r="C140" s="129"/>
    </row>
    <row r="141" spans="3:3" s="127" customFormat="1" hidden="1">
      <c r="C141" s="129"/>
    </row>
    <row r="142" spans="3:3" s="127" customFormat="1" hidden="1">
      <c r="C142" s="129"/>
    </row>
    <row r="143" spans="3:3" s="127" customFormat="1" hidden="1">
      <c r="C143" s="129"/>
    </row>
    <row r="144" spans="3:3" s="127" customFormat="1" hidden="1">
      <c r="C144" s="129"/>
    </row>
    <row r="145" spans="3:3" s="127" customFormat="1" hidden="1">
      <c r="C145" s="129"/>
    </row>
    <row r="146" spans="3:3" s="127" customFormat="1" hidden="1">
      <c r="C146" s="129"/>
    </row>
    <row r="147" spans="3:3" s="127" customFormat="1" hidden="1">
      <c r="C147" s="129"/>
    </row>
    <row r="148" spans="3:3" s="127" customFormat="1" hidden="1">
      <c r="C148" s="129"/>
    </row>
    <row r="149" spans="3:3" s="127" customFormat="1" hidden="1">
      <c r="C149" s="129"/>
    </row>
    <row r="150" spans="3:3" s="127" customFormat="1" hidden="1">
      <c r="C150" s="129"/>
    </row>
    <row r="151" spans="3:3" s="127" customFormat="1" hidden="1">
      <c r="C151" s="129"/>
    </row>
    <row r="152" spans="3:3" s="127" customFormat="1" hidden="1">
      <c r="C152" s="129"/>
    </row>
    <row r="153" spans="3:3" s="127" customFormat="1" hidden="1">
      <c r="C153" s="129"/>
    </row>
    <row r="154" spans="3:3" s="127" customFormat="1" hidden="1">
      <c r="C154" s="129"/>
    </row>
    <row r="155" spans="3:3" s="127" customFormat="1" hidden="1">
      <c r="C155" s="129"/>
    </row>
    <row r="156" spans="3:3" s="127" customFormat="1" hidden="1">
      <c r="C156" s="129"/>
    </row>
    <row r="157" spans="3:3" s="127" customFormat="1" hidden="1">
      <c r="C157" s="129"/>
    </row>
    <row r="158" spans="3:3" s="127" customFormat="1" hidden="1">
      <c r="C158" s="129"/>
    </row>
    <row r="159" spans="3:3" s="127" customFormat="1" hidden="1">
      <c r="C159" s="129"/>
    </row>
    <row r="160" spans="3:3" s="127" customFormat="1" hidden="1">
      <c r="C160" s="129"/>
    </row>
    <row r="161" spans="3:3" s="127" customFormat="1" hidden="1">
      <c r="C161" s="129"/>
    </row>
    <row r="162" spans="3:3" s="127" customFormat="1" hidden="1">
      <c r="C162" s="129"/>
    </row>
    <row r="163" spans="3:3" s="127" customFormat="1" hidden="1">
      <c r="C163" s="129"/>
    </row>
    <row r="164" spans="3:3" s="127" customFormat="1" hidden="1">
      <c r="C164" s="129"/>
    </row>
    <row r="165" spans="3:3" s="127" customFormat="1" hidden="1">
      <c r="C165" s="129"/>
    </row>
    <row r="166" spans="3:3" s="127" customFormat="1" hidden="1">
      <c r="C166" s="129"/>
    </row>
    <row r="167" spans="3:3" s="127" customFormat="1" hidden="1">
      <c r="C167" s="129"/>
    </row>
    <row r="168" spans="3:3" s="127" customFormat="1" hidden="1">
      <c r="C168" s="129"/>
    </row>
    <row r="169" spans="3:3" s="127" customFormat="1" hidden="1">
      <c r="C169" s="129"/>
    </row>
    <row r="170" spans="3:3" s="127" customFormat="1" hidden="1">
      <c r="C170" s="129"/>
    </row>
    <row r="171" spans="3:3" s="127" customFormat="1" hidden="1">
      <c r="C171" s="129"/>
    </row>
    <row r="172" spans="3:3" s="127" customFormat="1" hidden="1">
      <c r="C172" s="129"/>
    </row>
    <row r="173" spans="3:3" s="127" customFormat="1" hidden="1">
      <c r="C173" s="129"/>
    </row>
    <row r="174" spans="3:3" s="127" customFormat="1" hidden="1">
      <c r="C174" s="129"/>
    </row>
    <row r="175" spans="3:3" s="127" customFormat="1" hidden="1">
      <c r="C175" s="129"/>
    </row>
    <row r="176" spans="3:3" s="127" customFormat="1" hidden="1">
      <c r="C176" s="129"/>
    </row>
    <row r="177" spans="3:3" s="127" customFormat="1" hidden="1">
      <c r="C177" s="129"/>
    </row>
    <row r="178" spans="3:3" s="127" customFormat="1" hidden="1">
      <c r="C178" s="129"/>
    </row>
    <row r="179" spans="3:3" s="127" customFormat="1" hidden="1">
      <c r="C179" s="129"/>
    </row>
    <row r="180" spans="3:3" s="127" customFormat="1" hidden="1">
      <c r="C180" s="129"/>
    </row>
    <row r="181" spans="3:3" s="127" customFormat="1" hidden="1">
      <c r="C181" s="129"/>
    </row>
    <row r="182" spans="3:3" s="127" customFormat="1" hidden="1">
      <c r="C182" s="129"/>
    </row>
    <row r="183" spans="3:3" s="127" customFormat="1" hidden="1">
      <c r="C183" s="129"/>
    </row>
    <row r="184" spans="3:3" s="127" customFormat="1" hidden="1">
      <c r="C184" s="129"/>
    </row>
    <row r="185" spans="3:3" s="127" customFormat="1" hidden="1">
      <c r="C185" s="129"/>
    </row>
    <row r="186" spans="3:3" s="127" customFormat="1" hidden="1">
      <c r="C186" s="129"/>
    </row>
    <row r="187" spans="3:3" s="127" customFormat="1" hidden="1">
      <c r="C187" s="129"/>
    </row>
    <row r="188" spans="3:3" s="127" customFormat="1" hidden="1">
      <c r="C188" s="129"/>
    </row>
    <row r="189" spans="3:3" s="127" customFormat="1" hidden="1">
      <c r="C189" s="129"/>
    </row>
    <row r="190" spans="3:3" s="127" customFormat="1" hidden="1">
      <c r="C190" s="129"/>
    </row>
    <row r="191" spans="3:3" s="127" customFormat="1" hidden="1">
      <c r="C191" s="129"/>
    </row>
    <row r="192" spans="3:3" s="127" customFormat="1" hidden="1">
      <c r="C192" s="129"/>
    </row>
    <row r="193" spans="3:3" s="127" customFormat="1" hidden="1">
      <c r="C193" s="129"/>
    </row>
    <row r="194" spans="3:3" s="127" customFormat="1" hidden="1">
      <c r="C194" s="129"/>
    </row>
    <row r="195" spans="3:3" s="127" customFormat="1" hidden="1">
      <c r="C195" s="129"/>
    </row>
    <row r="196" spans="3:3" s="127" customFormat="1" hidden="1">
      <c r="C196" s="129"/>
    </row>
    <row r="197" spans="3:3" s="127" customFormat="1" hidden="1">
      <c r="C197" s="129"/>
    </row>
    <row r="198" spans="3:3" s="127" customFormat="1" hidden="1">
      <c r="C198" s="129"/>
    </row>
    <row r="199" spans="3:3" s="127" customFormat="1" hidden="1">
      <c r="C199" s="129"/>
    </row>
    <row r="200" spans="3:3" s="127" customFormat="1" hidden="1">
      <c r="C200" s="129"/>
    </row>
    <row r="201" spans="3:3" s="127" customFormat="1" hidden="1">
      <c r="C201" s="129"/>
    </row>
    <row r="202" spans="3:3" s="127" customFormat="1" hidden="1">
      <c r="C202" s="129"/>
    </row>
    <row r="203" spans="3:3" s="127" customFormat="1" hidden="1">
      <c r="C203" s="129"/>
    </row>
    <row r="204" spans="3:3" s="127" customFormat="1" hidden="1">
      <c r="C204" s="129"/>
    </row>
    <row r="205" spans="3:3" s="127" customFormat="1" hidden="1">
      <c r="C205" s="129"/>
    </row>
    <row r="206" spans="3:3" s="127" customFormat="1" hidden="1">
      <c r="C206" s="129"/>
    </row>
    <row r="207" spans="3:3" s="127" customFormat="1" hidden="1">
      <c r="C207" s="129"/>
    </row>
    <row r="208" spans="3:3" s="127" customFormat="1" hidden="1">
      <c r="C208" s="129"/>
    </row>
    <row r="209" spans="3:3" s="127" customFormat="1" hidden="1">
      <c r="C209" s="129"/>
    </row>
    <row r="210" spans="3:3" s="127" customFormat="1" hidden="1">
      <c r="C210" s="129"/>
    </row>
    <row r="211" spans="3:3" s="127" customFormat="1" hidden="1">
      <c r="C211" s="129"/>
    </row>
    <row r="212" spans="3:3" s="127" customFormat="1" hidden="1">
      <c r="C212" s="129"/>
    </row>
    <row r="213" spans="3:3" s="127" customFormat="1" hidden="1">
      <c r="C213" s="129"/>
    </row>
    <row r="214" spans="3:3" s="127" customFormat="1" hidden="1">
      <c r="C214" s="129"/>
    </row>
    <row r="215" spans="3:3" s="127" customFormat="1" hidden="1">
      <c r="C215" s="129"/>
    </row>
    <row r="216" spans="3:3" s="127" customFormat="1" hidden="1">
      <c r="C216" s="129"/>
    </row>
    <row r="217" spans="3:3" s="127" customFormat="1" hidden="1">
      <c r="C217" s="129"/>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15" zeroHeight="1"/>
  <cols>
    <col min="1" max="1" width="161.7109375" customWidth="1"/>
    <col min="2" max="16384" width="8.85546875" hidden="1"/>
  </cols>
  <sheetData>
    <row r="1" spans="1:1" ht="46.9">
      <c r="A1" s="208" t="s">
        <v>2764</v>
      </c>
    </row>
    <row r="2" spans="1:1" ht="15.6">
      <c r="A2" s="209"/>
    </row>
    <row r="3" spans="1:1" ht="15.6">
      <c r="A3" s="210" t="s">
        <v>2765</v>
      </c>
    </row>
    <row r="4" spans="1:1" ht="15.6">
      <c r="A4" s="210" t="s">
        <v>2766</v>
      </c>
    </row>
    <row r="5" spans="1:1" ht="15.6">
      <c r="A5" s="210" t="s">
        <v>2767</v>
      </c>
    </row>
    <row r="6" spans="1:1" ht="15.6">
      <c r="A6" s="210" t="s">
        <v>2768</v>
      </c>
    </row>
    <row r="7" spans="1:1" ht="15.6">
      <c r="A7" s="210" t="s">
        <v>2769</v>
      </c>
    </row>
    <row r="8" spans="1:1" ht="15.6">
      <c r="A8" s="237" t="s">
        <v>2770</v>
      </c>
    </row>
    <row r="9" spans="1:1" ht="15.6">
      <c r="A9" s="210" t="s">
        <v>2771</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10" workbookViewId="0"/>
  </sheetViews>
  <sheetFormatPr defaultColWidth="9.140625" defaultRowHeight="13.15" zeroHeight="1"/>
  <cols>
    <col min="1" max="1" width="35.7109375" style="118" customWidth="1"/>
    <col min="2" max="4" width="14.7109375" style="118" customWidth="1"/>
    <col min="5" max="5" width="50.7109375" style="118" customWidth="1"/>
    <col min="6" max="253" width="9.140625" style="118" customWidth="1"/>
    <col min="254" max="16384" width="9.140625" style="118"/>
  </cols>
  <sheetData>
    <row r="1" spans="1:7" s="173" customFormat="1" ht="18" customHeight="1">
      <c r="A1" s="384" t="s">
        <v>2772</v>
      </c>
      <c r="D1" s="178"/>
    </row>
    <row r="2" spans="1:7" s="173" customFormat="1">
      <c r="A2" s="156" t="s">
        <v>2773</v>
      </c>
      <c r="B2" s="158"/>
      <c r="C2" s="158"/>
      <c r="D2" s="155"/>
      <c r="E2" s="159"/>
      <c r="F2" s="158"/>
    </row>
    <row r="3" spans="1:7" s="242" customFormat="1" ht="80.25" customHeight="1">
      <c r="A3" s="175"/>
      <c r="B3" s="160" t="s">
        <v>2774</v>
      </c>
      <c r="C3" s="160" t="s">
        <v>2775</v>
      </c>
      <c r="D3" s="160" t="s">
        <v>2776</v>
      </c>
      <c r="E3" s="157" t="s">
        <v>2777</v>
      </c>
      <c r="F3" s="157"/>
      <c r="G3" s="245"/>
    </row>
    <row r="4" spans="1:7" s="243" customFormat="1">
      <c r="A4" s="161" t="s">
        <v>1803</v>
      </c>
      <c r="B4" s="161"/>
      <c r="C4" s="161"/>
      <c r="D4" s="161"/>
      <c r="E4" s="180"/>
      <c r="F4" s="161"/>
      <c r="G4" s="246"/>
    </row>
    <row r="5" spans="1:7" s="243" customFormat="1">
      <c r="A5" s="257" t="s">
        <v>1804</v>
      </c>
      <c r="B5" s="163">
        <f>'Sources and Uses Budget'!$C4</f>
        <v>1800000</v>
      </c>
      <c r="C5" s="163">
        <f>'Sources and Uses Budget'!$C4</f>
        <v>1800000</v>
      </c>
      <c r="D5" s="167">
        <f>C5-B5</f>
        <v>0</v>
      </c>
      <c r="E5" s="165"/>
      <c r="F5" s="164"/>
      <c r="G5" s="246"/>
    </row>
    <row r="6" spans="1:7" s="243" customFormat="1">
      <c r="A6" s="257" t="s">
        <v>1805</v>
      </c>
      <c r="B6" s="163">
        <f>'Sources and Uses Budget'!$C5</f>
        <v>0</v>
      </c>
      <c r="C6" s="163">
        <f>'Sources and Uses Budget'!$C5</f>
        <v>0</v>
      </c>
      <c r="D6" s="167">
        <f t="shared" ref="D6:D77" si="0">C6-B6</f>
        <v>0</v>
      </c>
      <c r="E6" s="165"/>
      <c r="F6" s="164"/>
      <c r="G6" s="246"/>
    </row>
    <row r="7" spans="1:7" s="243" customFormat="1">
      <c r="A7" s="257" t="s">
        <v>1806</v>
      </c>
      <c r="B7" s="163">
        <f>'Sources and Uses Budget'!$C6</f>
        <v>0</v>
      </c>
      <c r="C7" s="163">
        <f>'Sources and Uses Budget'!$C6</f>
        <v>0</v>
      </c>
      <c r="D7" s="167">
        <f t="shared" si="0"/>
        <v>0</v>
      </c>
      <c r="E7" s="165"/>
      <c r="F7" s="164"/>
      <c r="G7" s="246"/>
    </row>
    <row r="8" spans="1:7" s="243" customFormat="1">
      <c r="A8" s="257" t="s">
        <v>1807</v>
      </c>
      <c r="B8" s="163">
        <f>'Sources and Uses Budget'!$C7</f>
        <v>0</v>
      </c>
      <c r="C8" s="163">
        <f>'Sources and Uses Budget'!$C7</f>
        <v>0</v>
      </c>
      <c r="D8" s="167">
        <f t="shared" si="0"/>
        <v>0</v>
      </c>
      <c r="E8" s="165"/>
      <c r="F8" s="164"/>
      <c r="G8" s="246"/>
    </row>
    <row r="9" spans="1:7" s="243" customFormat="1">
      <c r="A9" s="258" t="s">
        <v>1808</v>
      </c>
      <c r="B9" s="167">
        <f>SUM(B5:B8)</f>
        <v>1800000</v>
      </c>
      <c r="C9" s="167">
        <f>SUM(C5:C8)</f>
        <v>1800000</v>
      </c>
      <c r="D9" s="167">
        <f t="shared" si="0"/>
        <v>0</v>
      </c>
      <c r="E9" s="165"/>
      <c r="F9" s="164"/>
      <c r="G9" s="246"/>
    </row>
    <row r="10" spans="1:7" s="243" customFormat="1">
      <c r="A10" s="257" t="s">
        <v>1809</v>
      </c>
      <c r="B10" s="163">
        <f>'Sources and Uses Budget'!$C9</f>
        <v>20200000</v>
      </c>
      <c r="C10" s="163">
        <f>'Sources and Uses Budget'!$C9</f>
        <v>20200000</v>
      </c>
      <c r="D10" s="167">
        <f t="shared" si="0"/>
        <v>0</v>
      </c>
      <c r="E10" s="165"/>
      <c r="F10" s="164"/>
      <c r="G10" s="246"/>
    </row>
    <row r="11" spans="1:7" s="243" customFormat="1">
      <c r="A11" s="257" t="s">
        <v>1810</v>
      </c>
      <c r="B11" s="163">
        <f>'Sources and Uses Budget'!$C10</f>
        <v>0</v>
      </c>
      <c r="C11" s="163">
        <f>'Sources and Uses Budget'!$C10</f>
        <v>0</v>
      </c>
      <c r="D11" s="167">
        <f t="shared" si="0"/>
        <v>0</v>
      </c>
      <c r="E11" s="165"/>
      <c r="F11" s="164"/>
      <c r="G11" s="246"/>
    </row>
    <row r="12" spans="1:7" s="243" customFormat="1">
      <c r="A12" s="258" t="s">
        <v>1811</v>
      </c>
      <c r="B12" s="167">
        <f>SUM(B10:B11)</f>
        <v>20200000</v>
      </c>
      <c r="C12" s="167">
        <f>SUM(C10:C11)</f>
        <v>20200000</v>
      </c>
      <c r="D12" s="167">
        <f t="shared" si="0"/>
        <v>0</v>
      </c>
      <c r="E12" s="165"/>
      <c r="F12" s="164"/>
      <c r="G12" s="246"/>
    </row>
    <row r="13" spans="1:7" s="243" customFormat="1">
      <c r="A13" s="258" t="s">
        <v>1812</v>
      </c>
      <c r="B13" s="167">
        <f>SUM(B9+B12)</f>
        <v>22000000</v>
      </c>
      <c r="C13" s="167">
        <f>SUM(C9+C12)</f>
        <v>22000000</v>
      </c>
      <c r="D13" s="167">
        <f t="shared" si="0"/>
        <v>0</v>
      </c>
      <c r="E13" s="165"/>
      <c r="F13" s="164"/>
      <c r="G13" s="246"/>
    </row>
    <row r="14" spans="1:7" s="243" customFormat="1">
      <c r="A14" s="259" t="s">
        <v>1813</v>
      </c>
      <c r="B14" s="163">
        <f>'Sources and Uses Budget'!$C13</f>
        <v>50000</v>
      </c>
      <c r="C14" s="163">
        <f>'Sources and Uses Budget'!$C13</f>
        <v>50000</v>
      </c>
      <c r="D14" s="167">
        <f t="shared" si="0"/>
        <v>0</v>
      </c>
      <c r="E14" s="165"/>
      <c r="F14" s="164"/>
      <c r="G14" s="246"/>
    </row>
    <row r="15" spans="1:7" s="243" customFormat="1" ht="22.9">
      <c r="A15" s="257" t="s">
        <v>1930</v>
      </c>
      <c r="B15" s="163">
        <f>'Sources and Uses Budget'!$C14</f>
        <v>0</v>
      </c>
      <c r="C15" s="163">
        <f>'Sources and Uses Budget'!$C14</f>
        <v>0</v>
      </c>
      <c r="D15" s="167">
        <f t="shared" si="0"/>
        <v>0</v>
      </c>
      <c r="E15" s="165"/>
      <c r="F15" s="164"/>
      <c r="G15" s="246"/>
    </row>
    <row r="16" spans="1:7" s="243" customFormat="1">
      <c r="A16" s="257" t="s">
        <v>1815</v>
      </c>
      <c r="B16" s="163">
        <f>'Sources and Uses Budget'!$C15</f>
        <v>0</v>
      </c>
      <c r="C16" s="163">
        <f>'Sources and Uses Budget'!$C15</f>
        <v>0</v>
      </c>
      <c r="D16" s="167">
        <f t="shared" si="0"/>
        <v>0</v>
      </c>
      <c r="E16" s="165"/>
      <c r="F16" s="164"/>
      <c r="G16" s="246"/>
    </row>
    <row r="17" spans="1:7" s="243" customFormat="1">
      <c r="A17" s="161" t="s">
        <v>1816</v>
      </c>
      <c r="B17" s="161"/>
      <c r="C17" s="161"/>
      <c r="D17" s="161"/>
      <c r="E17" s="180"/>
      <c r="F17" s="161"/>
      <c r="G17" s="246"/>
    </row>
    <row r="18" spans="1:7" s="243" customFormat="1">
      <c r="A18" s="181" t="s">
        <v>1817</v>
      </c>
      <c r="B18" s="163">
        <f>'Sources and Uses Budget'!$C17</f>
        <v>0</v>
      </c>
      <c r="C18" s="163">
        <f>'Sources and Uses Budget'!$C17</f>
        <v>0</v>
      </c>
      <c r="D18" s="167">
        <f t="shared" si="0"/>
        <v>0</v>
      </c>
      <c r="E18" s="165"/>
      <c r="F18" s="164"/>
      <c r="G18" s="246"/>
    </row>
    <row r="19" spans="1:7" s="243" customFormat="1">
      <c r="A19" s="181" t="s">
        <v>1818</v>
      </c>
      <c r="B19" s="163">
        <f>'Sources and Uses Budget'!$C18</f>
        <v>3672000</v>
      </c>
      <c r="C19" s="163">
        <f>'Sources and Uses Budget'!$C18</f>
        <v>3672000</v>
      </c>
      <c r="D19" s="167">
        <f t="shared" si="0"/>
        <v>0</v>
      </c>
      <c r="E19" s="165"/>
      <c r="F19" s="164"/>
      <c r="G19" s="246"/>
    </row>
    <row r="20" spans="1:7" s="243" customFormat="1">
      <c r="A20" s="181" t="s">
        <v>1819</v>
      </c>
      <c r="B20" s="163">
        <f>'Sources and Uses Budget'!$C19</f>
        <v>220320</v>
      </c>
      <c r="C20" s="163">
        <f>'Sources and Uses Budget'!$C19</f>
        <v>220320</v>
      </c>
      <c r="D20" s="167">
        <f t="shared" si="0"/>
        <v>0</v>
      </c>
      <c r="E20" s="165"/>
      <c r="F20" s="164"/>
      <c r="G20" s="246"/>
    </row>
    <row r="21" spans="1:7" s="243" customFormat="1">
      <c r="A21" s="181" t="s">
        <v>1820</v>
      </c>
      <c r="B21" s="163">
        <f>'Sources and Uses Budget'!$C20</f>
        <v>146880</v>
      </c>
      <c r="C21" s="163">
        <f>'Sources and Uses Budget'!$C20</f>
        <v>146880</v>
      </c>
      <c r="D21" s="167">
        <f t="shared" si="0"/>
        <v>0</v>
      </c>
      <c r="E21" s="165"/>
      <c r="F21" s="164"/>
      <c r="G21" s="246"/>
    </row>
    <row r="22" spans="1:7" s="243" customFormat="1">
      <c r="A22" s="181" t="s">
        <v>1821</v>
      </c>
      <c r="B22" s="163">
        <f>'Sources and Uses Budget'!$C21</f>
        <v>146880</v>
      </c>
      <c r="C22" s="163">
        <f>'Sources and Uses Budget'!$C21</f>
        <v>146880</v>
      </c>
      <c r="D22" s="167">
        <f t="shared" si="0"/>
        <v>0</v>
      </c>
      <c r="E22" s="165"/>
      <c r="F22" s="164"/>
      <c r="G22" s="246"/>
    </row>
    <row r="23" spans="1:7" s="243" customFormat="1">
      <c r="A23" s="181" t="s">
        <v>1822</v>
      </c>
      <c r="B23" s="163">
        <f>'Sources and Uses Budget'!$C22</f>
        <v>0</v>
      </c>
      <c r="C23" s="163">
        <f>'Sources and Uses Budget'!$C22</f>
        <v>0</v>
      </c>
      <c r="D23" s="167">
        <f t="shared" si="0"/>
        <v>0</v>
      </c>
      <c r="E23" s="165"/>
      <c r="F23" s="164"/>
      <c r="G23" s="246"/>
    </row>
    <row r="24" spans="1:7" s="243" customFormat="1">
      <c r="A24" s="181" t="s">
        <v>1823</v>
      </c>
      <c r="B24" s="163">
        <f>'Sources and Uses Budget'!$C23</f>
        <v>42228</v>
      </c>
      <c r="C24" s="163">
        <f>'Sources and Uses Budget'!$C23</f>
        <v>42228</v>
      </c>
      <c r="D24" s="167">
        <f t="shared" si="0"/>
        <v>0</v>
      </c>
      <c r="E24" s="165"/>
      <c r="F24" s="164"/>
      <c r="G24" s="246"/>
    </row>
    <row r="25" spans="1:7" s="243" customFormat="1">
      <c r="A25" s="380" t="s">
        <v>1824</v>
      </c>
      <c r="B25" s="163">
        <f>'Sources and Uses Budget'!$C24</f>
        <v>0</v>
      </c>
      <c r="C25" s="163">
        <f>'Sources and Uses Budget'!$C24</f>
        <v>0</v>
      </c>
      <c r="D25" s="167">
        <f t="shared" si="0"/>
        <v>0</v>
      </c>
      <c r="E25" s="165"/>
      <c r="F25" s="164"/>
      <c r="G25" s="246"/>
    </row>
    <row r="26" spans="1:7" s="243" customFormat="1">
      <c r="A26" s="380" t="str">
        <f>'Sources and Uses Budget'!A25</f>
        <v>Builders Bond Premium</v>
      </c>
      <c r="B26" s="163">
        <f>'Sources and Uses Budget'!$C25</f>
        <v>42228</v>
      </c>
      <c r="C26" s="163">
        <f>'Sources and Uses Budget'!$C25</f>
        <v>42228</v>
      </c>
      <c r="D26" s="167">
        <f t="shared" si="0"/>
        <v>0</v>
      </c>
      <c r="E26" s="165"/>
      <c r="F26" s="164"/>
      <c r="G26" s="246"/>
    </row>
    <row r="27" spans="1:7" s="243" customFormat="1">
      <c r="A27" s="828" t="s">
        <v>1826</v>
      </c>
      <c r="B27" s="167">
        <f>SUM(B18:B26)</f>
        <v>4270536</v>
      </c>
      <c r="C27" s="167">
        <f>SUM(C18:C26)</f>
        <v>4270536</v>
      </c>
      <c r="D27" s="167">
        <f>SUM(D18:D26)</f>
        <v>0</v>
      </c>
      <c r="E27" s="165"/>
      <c r="F27" s="164"/>
      <c r="G27" s="246"/>
    </row>
    <row r="28" spans="1:7" s="243" customFormat="1">
      <c r="A28" s="168" t="s">
        <v>1827</v>
      </c>
      <c r="B28" s="163">
        <f>'Sources and Uses Budget'!$C$27</f>
        <v>153000</v>
      </c>
      <c r="C28" s="163">
        <f>'Sources and Uses Budget'!$C$27</f>
        <v>153000</v>
      </c>
      <c r="D28" s="167">
        <f t="shared" si="0"/>
        <v>0</v>
      </c>
      <c r="E28" s="165"/>
      <c r="F28" s="164"/>
      <c r="G28" s="246"/>
    </row>
    <row r="29" spans="1:7" s="243" customFormat="1">
      <c r="A29" s="161" t="s">
        <v>1828</v>
      </c>
      <c r="B29" s="161"/>
      <c r="C29" s="161"/>
      <c r="D29" s="161"/>
      <c r="E29" s="180"/>
      <c r="F29" s="161"/>
      <c r="G29" s="246"/>
    </row>
    <row r="30" spans="1:7" s="243" customFormat="1">
      <c r="A30" s="181" t="s">
        <v>1817</v>
      </c>
      <c r="B30" s="163">
        <f>'Sources and Uses Budget'!$C29</f>
        <v>0</v>
      </c>
      <c r="C30" s="163">
        <f>'Sources and Uses Budget'!$C29</f>
        <v>0</v>
      </c>
      <c r="D30" s="167">
        <f t="shared" si="0"/>
        <v>0</v>
      </c>
      <c r="E30" s="165"/>
      <c r="F30" s="164"/>
      <c r="G30" s="246"/>
    </row>
    <row r="31" spans="1:7" s="243" customFormat="1">
      <c r="A31" s="181" t="s">
        <v>1818</v>
      </c>
      <c r="B31" s="163">
        <f>'Sources and Uses Budget'!$C30</f>
        <v>0</v>
      </c>
      <c r="C31" s="163">
        <f>'Sources and Uses Budget'!$C30</f>
        <v>0</v>
      </c>
      <c r="D31" s="167">
        <f t="shared" si="0"/>
        <v>0</v>
      </c>
      <c r="E31" s="165"/>
      <c r="F31" s="164"/>
      <c r="G31" s="246"/>
    </row>
    <row r="32" spans="1:7" s="243" customFormat="1">
      <c r="A32" s="181" t="s">
        <v>1819</v>
      </c>
      <c r="B32" s="163">
        <f>'Sources and Uses Budget'!$C31</f>
        <v>0</v>
      </c>
      <c r="C32" s="163">
        <f>'Sources and Uses Budget'!$C31</f>
        <v>0</v>
      </c>
      <c r="D32" s="167">
        <f t="shared" si="0"/>
        <v>0</v>
      </c>
      <c r="E32" s="165"/>
      <c r="F32" s="164"/>
      <c r="G32" s="246"/>
    </row>
    <row r="33" spans="1:7" s="243" customFormat="1">
      <c r="A33" s="181" t="s">
        <v>1820</v>
      </c>
      <c r="B33" s="163">
        <f>'Sources and Uses Budget'!$C32</f>
        <v>0</v>
      </c>
      <c r="C33" s="163">
        <f>'Sources and Uses Budget'!$C32</f>
        <v>0</v>
      </c>
      <c r="D33" s="167">
        <f t="shared" si="0"/>
        <v>0</v>
      </c>
      <c r="E33" s="165"/>
      <c r="F33" s="164"/>
      <c r="G33" s="246"/>
    </row>
    <row r="34" spans="1:7" s="243" customFormat="1">
      <c r="A34" s="181" t="s">
        <v>1821</v>
      </c>
      <c r="B34" s="163">
        <f>'Sources and Uses Budget'!$C33</f>
        <v>0</v>
      </c>
      <c r="C34" s="163">
        <f>'Sources and Uses Budget'!$C33</f>
        <v>0</v>
      </c>
      <c r="D34" s="167">
        <f t="shared" si="0"/>
        <v>0</v>
      </c>
      <c r="E34" s="165"/>
      <c r="F34" s="164"/>
      <c r="G34" s="246"/>
    </row>
    <row r="35" spans="1:7" s="243" customFormat="1">
      <c r="A35" s="181" t="s">
        <v>1822</v>
      </c>
      <c r="B35" s="163">
        <f>'Sources and Uses Budget'!$C34</f>
        <v>0</v>
      </c>
      <c r="C35" s="163">
        <f>'Sources and Uses Budget'!$C34</f>
        <v>0</v>
      </c>
      <c r="D35" s="167">
        <f t="shared" si="0"/>
        <v>0</v>
      </c>
      <c r="E35" s="165"/>
      <c r="F35" s="164"/>
      <c r="G35" s="246"/>
    </row>
    <row r="36" spans="1:7" s="243" customFormat="1">
      <c r="A36" s="181" t="s">
        <v>1823</v>
      </c>
      <c r="B36" s="163">
        <f>'Sources and Uses Budget'!$C35</f>
        <v>0</v>
      </c>
      <c r="C36" s="163">
        <f>'Sources and Uses Budget'!$C35</f>
        <v>0</v>
      </c>
      <c r="D36" s="167">
        <f t="shared" si="0"/>
        <v>0</v>
      </c>
      <c r="E36" s="165"/>
      <c r="F36" s="164"/>
      <c r="G36" s="246"/>
    </row>
    <row r="37" spans="1:7" s="243" customFormat="1">
      <c r="A37" s="181" t="s">
        <v>1824</v>
      </c>
      <c r="B37" s="163">
        <f>'Sources and Uses Budget'!$C36</f>
        <v>0</v>
      </c>
      <c r="C37" s="163">
        <f>'Sources and Uses Budget'!$C36</f>
        <v>0</v>
      </c>
      <c r="D37" s="167"/>
      <c r="E37" s="165"/>
      <c r="F37" s="164"/>
      <c r="G37" s="246"/>
    </row>
    <row r="38" spans="1:7" s="243" customFormat="1">
      <c r="A38" s="380" t="str">
        <f>'Sources and Uses Budget'!A37</f>
        <v>Other: (Specify)</v>
      </c>
      <c r="B38" s="163">
        <f>'Sources and Uses Budget'!$C37</f>
        <v>0</v>
      </c>
      <c r="C38" s="163">
        <f>'Sources and Uses Budget'!$C37</f>
        <v>0</v>
      </c>
      <c r="D38" s="167">
        <f t="shared" si="0"/>
        <v>0</v>
      </c>
      <c r="E38" s="165"/>
      <c r="F38" s="164"/>
      <c r="G38" s="246"/>
    </row>
    <row r="39" spans="1:7" s="243" customFormat="1">
      <c r="A39" s="168" t="s">
        <v>1830</v>
      </c>
      <c r="B39" s="167">
        <f>SUM(B30:B38)</f>
        <v>0</v>
      </c>
      <c r="C39" s="167">
        <f>SUM(C30:C38)</f>
        <v>0</v>
      </c>
      <c r="D39" s="167">
        <f t="shared" si="0"/>
        <v>0</v>
      </c>
      <c r="E39" s="165"/>
      <c r="F39" s="164"/>
      <c r="G39" s="246"/>
    </row>
    <row r="40" spans="1:7" s="243" customFormat="1">
      <c r="A40" s="161" t="s">
        <v>1831</v>
      </c>
      <c r="B40" s="161"/>
      <c r="C40" s="161"/>
      <c r="D40" s="161"/>
      <c r="E40" s="180"/>
      <c r="F40" s="161"/>
      <c r="G40" s="246"/>
    </row>
    <row r="41" spans="1:7" s="243" customFormat="1">
      <c r="A41" s="166" t="s">
        <v>1832</v>
      </c>
      <c r="B41" s="163">
        <f>'Sources and Uses Budget'!$C40</f>
        <v>148450</v>
      </c>
      <c r="C41" s="163">
        <f>'Sources and Uses Budget'!$C40</f>
        <v>148450</v>
      </c>
      <c r="D41" s="167">
        <f t="shared" si="0"/>
        <v>0</v>
      </c>
      <c r="E41" s="165"/>
      <c r="F41" s="164"/>
      <c r="G41" s="246"/>
    </row>
    <row r="42" spans="1:7" s="243" customFormat="1">
      <c r="A42" s="166" t="s">
        <v>1833</v>
      </c>
      <c r="B42" s="163">
        <f>'Sources and Uses Budget'!$C41</f>
        <v>0</v>
      </c>
      <c r="C42" s="163">
        <f>'Sources and Uses Budget'!$C41</f>
        <v>0</v>
      </c>
      <c r="D42" s="167">
        <f t="shared" si="0"/>
        <v>0</v>
      </c>
      <c r="E42" s="165"/>
      <c r="F42" s="164"/>
      <c r="G42" s="246"/>
    </row>
    <row r="43" spans="1:7" s="243" customFormat="1">
      <c r="A43" s="168" t="s">
        <v>1834</v>
      </c>
      <c r="B43" s="167">
        <f>SUM(B41:B42)</f>
        <v>148450</v>
      </c>
      <c r="C43" s="167">
        <f>SUM(C41:C42)</f>
        <v>148450</v>
      </c>
      <c r="D43" s="167">
        <f t="shared" si="0"/>
        <v>0</v>
      </c>
      <c r="E43" s="165"/>
      <c r="F43" s="164"/>
      <c r="G43" s="246"/>
    </row>
    <row r="44" spans="1:7" s="243" customFormat="1">
      <c r="A44" s="168" t="s">
        <v>1835</v>
      </c>
      <c r="B44" s="163">
        <f>'Sources and Uses Budget'!$C43</f>
        <v>180000</v>
      </c>
      <c r="C44" s="163">
        <f>'Sources and Uses Budget'!$C43</f>
        <v>180000</v>
      </c>
      <c r="D44" s="167">
        <f t="shared" si="0"/>
        <v>0</v>
      </c>
      <c r="E44" s="165"/>
      <c r="F44" s="164"/>
      <c r="G44" s="246"/>
    </row>
    <row r="45" spans="1:7" s="243" customFormat="1" ht="12" customHeight="1">
      <c r="A45" s="161" t="s">
        <v>1836</v>
      </c>
      <c r="B45" s="161"/>
      <c r="C45" s="161"/>
      <c r="D45" s="161"/>
      <c r="E45" s="180"/>
      <c r="F45" s="161"/>
      <c r="G45" s="246"/>
    </row>
    <row r="46" spans="1:7" s="243" customFormat="1">
      <c r="A46" s="181" t="s">
        <v>1837</v>
      </c>
      <c r="B46" s="163">
        <f>'Sources and Uses Budget'!$C45</f>
        <v>2684561</v>
      </c>
      <c r="C46" s="163">
        <f>'Sources and Uses Budget'!$C45</f>
        <v>2684561</v>
      </c>
      <c r="D46" s="167">
        <f t="shared" si="0"/>
        <v>0</v>
      </c>
      <c r="E46" s="165"/>
      <c r="F46" s="164"/>
      <c r="G46" s="246"/>
    </row>
    <row r="47" spans="1:7" s="243" customFormat="1">
      <c r="A47" s="181" t="s">
        <v>1838</v>
      </c>
      <c r="B47" s="163">
        <f>'Sources and Uses Budget'!$C46</f>
        <v>103000</v>
      </c>
      <c r="C47" s="163">
        <f>'Sources and Uses Budget'!$C46</f>
        <v>103000</v>
      </c>
      <c r="D47" s="167">
        <f t="shared" si="0"/>
        <v>0</v>
      </c>
      <c r="E47" s="165"/>
      <c r="F47" s="164"/>
      <c r="G47" s="246"/>
    </row>
    <row r="48" spans="1:7" s="243" customFormat="1" ht="12" customHeight="1">
      <c r="A48" s="1085" t="s">
        <v>1839</v>
      </c>
      <c r="B48" s="163">
        <f>'Sources and Uses Budget'!$C47</f>
        <v>0</v>
      </c>
      <c r="C48" s="163">
        <f>'Sources and Uses Budget'!$C47</f>
        <v>0</v>
      </c>
      <c r="D48" s="167">
        <f t="shared" si="0"/>
        <v>0</v>
      </c>
      <c r="E48" s="165"/>
      <c r="F48" s="164"/>
      <c r="G48" s="246"/>
    </row>
    <row r="49" spans="1:7" s="243" customFormat="1">
      <c r="A49" s="181" t="s">
        <v>1840</v>
      </c>
      <c r="B49" s="163">
        <f>'Sources and Uses Budget'!$C48</f>
        <v>0</v>
      </c>
      <c r="C49" s="163">
        <f>'Sources and Uses Budget'!$C48</f>
        <v>0</v>
      </c>
      <c r="D49" s="167">
        <f t="shared" si="0"/>
        <v>0</v>
      </c>
      <c r="E49" s="165"/>
      <c r="F49" s="164"/>
      <c r="G49" s="246"/>
    </row>
    <row r="50" spans="1:7" s="243" customFormat="1">
      <c r="A50" s="181" t="s">
        <v>1841</v>
      </c>
      <c r="B50" s="163">
        <f>'Sources and Uses Budget'!$C49</f>
        <v>20000</v>
      </c>
      <c r="C50" s="163">
        <f>'Sources and Uses Budget'!$C49</f>
        <v>20000</v>
      </c>
      <c r="D50" s="167">
        <f t="shared" si="0"/>
        <v>0</v>
      </c>
      <c r="E50" s="165"/>
      <c r="F50" s="164"/>
      <c r="G50" s="246"/>
    </row>
    <row r="51" spans="1:7" s="243" customFormat="1">
      <c r="A51" s="181" t="s">
        <v>1842</v>
      </c>
      <c r="B51" s="163">
        <f>'Sources and Uses Budget'!$C50</f>
        <v>270000</v>
      </c>
      <c r="C51" s="163">
        <f>'Sources and Uses Budget'!$C50</f>
        <v>270000</v>
      </c>
      <c r="D51" s="167">
        <f t="shared" si="0"/>
        <v>0</v>
      </c>
      <c r="E51" s="165"/>
      <c r="F51" s="164"/>
      <c r="G51" s="246"/>
    </row>
    <row r="52" spans="1:7" s="243" customFormat="1">
      <c r="A52" s="181" t="s">
        <v>1843</v>
      </c>
      <c r="B52" s="163">
        <f>'Sources and Uses Budget'!$C51</f>
        <v>0</v>
      </c>
      <c r="C52" s="163">
        <f>'Sources and Uses Budget'!$C51</f>
        <v>0</v>
      </c>
      <c r="D52" s="167">
        <f t="shared" si="0"/>
        <v>0</v>
      </c>
      <c r="E52" s="165"/>
      <c r="F52" s="164"/>
      <c r="G52" s="246"/>
    </row>
    <row r="53" spans="1:7" s="243" customFormat="1">
      <c r="A53" s="181" t="s">
        <v>1844</v>
      </c>
      <c r="B53" s="163">
        <f>'Sources and Uses Budget'!$C52</f>
        <v>70500</v>
      </c>
      <c r="C53" s="163">
        <f>'Sources and Uses Budget'!$C52</f>
        <v>70500</v>
      </c>
      <c r="D53" s="167">
        <f t="shared" si="0"/>
        <v>0</v>
      </c>
      <c r="E53" s="165"/>
      <c r="F53" s="164"/>
      <c r="G53" s="246"/>
    </row>
    <row r="54" spans="1:7" s="243" customFormat="1">
      <c r="A54" s="380" t="str">
        <f>'Sources and Uses Budget'!A53</f>
        <v>Other: (Specify)</v>
      </c>
      <c r="B54" s="163">
        <f>'Sources and Uses Budget'!$C53</f>
        <v>0</v>
      </c>
      <c r="C54" s="163">
        <f>'Sources and Uses Budget'!$C53</f>
        <v>0</v>
      </c>
      <c r="D54" s="167">
        <f t="shared" si="0"/>
        <v>0</v>
      </c>
      <c r="E54" s="165"/>
      <c r="F54" s="164"/>
      <c r="G54" s="246"/>
    </row>
    <row r="55" spans="1:7" s="244" customFormat="1">
      <c r="A55" s="168" t="s">
        <v>1845</v>
      </c>
      <c r="B55" s="170">
        <f>SUM(B46:B54)</f>
        <v>3148061</v>
      </c>
      <c r="C55" s="170">
        <f>SUM(C46:C54)</f>
        <v>3148061</v>
      </c>
      <c r="D55" s="167">
        <f t="shared" si="0"/>
        <v>0</v>
      </c>
      <c r="E55" s="165"/>
      <c r="F55" s="164"/>
      <c r="G55" s="247"/>
    </row>
    <row r="56" spans="1:7" s="243" customFormat="1">
      <c r="A56" s="161" t="s">
        <v>1419</v>
      </c>
      <c r="B56" s="161"/>
      <c r="C56" s="161"/>
      <c r="D56" s="161"/>
      <c r="E56" s="180"/>
      <c r="F56" s="161"/>
      <c r="G56" s="246"/>
    </row>
    <row r="57" spans="1:7" s="243" customFormat="1">
      <c r="A57" s="166" t="s">
        <v>1846</v>
      </c>
      <c r="B57" s="163">
        <f>'Sources and Uses Budget'!$C56</f>
        <v>190138</v>
      </c>
      <c r="C57" s="163">
        <f>'Sources and Uses Budget'!$C56</f>
        <v>190138</v>
      </c>
      <c r="D57" s="167">
        <f t="shared" si="0"/>
        <v>0</v>
      </c>
      <c r="E57" s="165"/>
      <c r="F57" s="164"/>
      <c r="G57" s="246"/>
    </row>
    <row r="58" spans="1:7" s="243" customFormat="1" ht="12" customHeight="1">
      <c r="A58" s="166" t="s">
        <v>1839</v>
      </c>
      <c r="B58" s="163">
        <f>'Sources and Uses Budget'!$C57</f>
        <v>10500</v>
      </c>
      <c r="C58" s="163">
        <f>'Sources and Uses Budget'!$C57</f>
        <v>10500</v>
      </c>
      <c r="D58" s="167">
        <f t="shared" si="0"/>
        <v>0</v>
      </c>
      <c r="E58" s="165"/>
      <c r="F58" s="164"/>
      <c r="G58" s="246"/>
    </row>
    <row r="59" spans="1:7" s="243" customFormat="1">
      <c r="A59" s="166" t="s">
        <v>1842</v>
      </c>
      <c r="B59" s="163">
        <f>'Sources and Uses Budget'!$C58</f>
        <v>0</v>
      </c>
      <c r="C59" s="163">
        <f>'Sources and Uses Budget'!$C58</f>
        <v>0</v>
      </c>
      <c r="D59" s="167">
        <f t="shared" si="0"/>
        <v>0</v>
      </c>
      <c r="E59" s="165"/>
      <c r="F59" s="164"/>
      <c r="G59" s="246"/>
    </row>
    <row r="60" spans="1:7" s="243" customFormat="1">
      <c r="A60" s="166" t="s">
        <v>1843</v>
      </c>
      <c r="B60" s="163">
        <f>'Sources and Uses Budget'!$C59</f>
        <v>0</v>
      </c>
      <c r="C60" s="163">
        <f>'Sources and Uses Budget'!$C59</f>
        <v>0</v>
      </c>
      <c r="D60" s="167">
        <f t="shared" si="0"/>
        <v>0</v>
      </c>
      <c r="E60" s="165"/>
      <c r="F60" s="164"/>
      <c r="G60" s="246"/>
    </row>
    <row r="61" spans="1:7" s="243" customFormat="1">
      <c r="A61" s="166" t="s">
        <v>1844</v>
      </c>
      <c r="B61" s="163">
        <f>'Sources and Uses Budget'!$C60</f>
        <v>0</v>
      </c>
      <c r="C61" s="163">
        <f>'Sources and Uses Budget'!$C60</f>
        <v>0</v>
      </c>
      <c r="D61" s="167">
        <f t="shared" si="0"/>
        <v>0</v>
      </c>
      <c r="E61" s="165"/>
      <c r="F61" s="164"/>
      <c r="G61" s="246"/>
    </row>
    <row r="62" spans="1:7" s="243" customFormat="1">
      <c r="A62" s="829" t="str">
        <f>'Sources and Uses Budget'!A61</f>
        <v>Bond Costs</v>
      </c>
      <c r="B62" s="163">
        <f>'Sources and Uses Budget'!$C61</f>
        <v>124506</v>
      </c>
      <c r="C62" s="163">
        <f>'Sources and Uses Budget'!$C61</f>
        <v>124506</v>
      </c>
      <c r="D62" s="167">
        <f t="shared" si="0"/>
        <v>0</v>
      </c>
      <c r="E62" s="165"/>
      <c r="F62" s="164"/>
      <c r="G62" s="246"/>
    </row>
    <row r="63" spans="1:7" s="243" customFormat="1" ht="13.7" customHeight="1">
      <c r="A63" s="168" t="s">
        <v>1848</v>
      </c>
      <c r="B63" s="167">
        <f>SUM(B57:B62)</f>
        <v>325144</v>
      </c>
      <c r="C63" s="167">
        <f>SUM(C57:C62)</f>
        <v>325144</v>
      </c>
      <c r="D63" s="167">
        <f t="shared" si="0"/>
        <v>0</v>
      </c>
      <c r="E63" s="165"/>
      <c r="F63" s="164"/>
      <c r="G63" s="246"/>
    </row>
    <row r="64" spans="1:7" s="243" customFormat="1">
      <c r="A64" s="171" t="s">
        <v>1849</v>
      </c>
      <c r="B64" s="167">
        <f>SUM(B9+B12+B14+B15+B17+B26+B28+B39+B43+B44+B55+B63)</f>
        <v>26046883</v>
      </c>
      <c r="C64" s="167">
        <f>SUM(C9+C12+C14+C15+C17+C26+C28+C39+C43+C44+C55+C63)</f>
        <v>26046883</v>
      </c>
      <c r="D64" s="167">
        <f t="shared" si="0"/>
        <v>0</v>
      </c>
      <c r="E64" s="165"/>
      <c r="F64" s="164"/>
      <c r="G64" s="246"/>
    </row>
    <row r="65" spans="1:7" s="243" customFormat="1" ht="22.9">
      <c r="A65" s="82" t="s">
        <v>1850</v>
      </c>
      <c r="B65" s="161"/>
      <c r="C65" s="161"/>
      <c r="D65" s="161"/>
      <c r="E65" s="180"/>
      <c r="F65" s="161"/>
      <c r="G65" s="246"/>
    </row>
    <row r="66" spans="1:7" s="243" customFormat="1">
      <c r="A66" s="181" t="s">
        <v>1851</v>
      </c>
      <c r="B66" s="163">
        <f>'Sources and Uses Budget'!$C65</f>
        <v>10000</v>
      </c>
      <c r="C66" s="163">
        <f>'Sources and Uses Budget'!$C65</f>
        <v>10000</v>
      </c>
      <c r="D66" s="167">
        <f t="shared" si="0"/>
        <v>0</v>
      </c>
      <c r="E66" s="165"/>
      <c r="F66" s="164"/>
      <c r="G66" s="246"/>
    </row>
    <row r="67" spans="1:7" s="243" customFormat="1" ht="22.9">
      <c r="A67" s="181" t="s">
        <v>1852</v>
      </c>
      <c r="B67" s="163">
        <f>'Sources and Uses Budget'!$C66</f>
        <v>250000</v>
      </c>
      <c r="C67" s="163">
        <f>'Sources and Uses Budget'!$C66</f>
        <v>250000</v>
      </c>
      <c r="D67" s="167"/>
      <c r="E67" s="165"/>
      <c r="F67" s="164"/>
      <c r="G67" s="246"/>
    </row>
    <row r="68" spans="1:7" s="243" customFormat="1" ht="22.9">
      <c r="A68" s="181" t="s">
        <v>1853</v>
      </c>
      <c r="B68" s="163">
        <f>'Sources and Uses Budget'!$C67</f>
        <v>0</v>
      </c>
      <c r="C68" s="163">
        <f>'Sources and Uses Budget'!$C67</f>
        <v>0</v>
      </c>
      <c r="D68" s="167"/>
      <c r="E68" s="165"/>
      <c r="F68" s="164"/>
      <c r="G68" s="246"/>
    </row>
    <row r="69" spans="1:7" s="243" customFormat="1">
      <c r="A69" s="181" t="s">
        <v>1854</v>
      </c>
      <c r="B69" s="163">
        <f>'Sources and Uses Budget'!$C68</f>
        <v>0</v>
      </c>
      <c r="C69" s="163">
        <f>'Sources and Uses Budget'!$C68</f>
        <v>0</v>
      </c>
      <c r="D69" s="167"/>
      <c r="E69" s="165"/>
      <c r="F69" s="164"/>
      <c r="G69" s="246"/>
    </row>
    <row r="70" spans="1:7" s="243" customFormat="1">
      <c r="A70" s="380" t="str">
        <f>'Sources and Uses Budget'!A69</f>
        <v>Other: (Specify)</v>
      </c>
      <c r="B70" s="163">
        <f>'Sources and Uses Budget'!$C69</f>
        <v>0</v>
      </c>
      <c r="C70" s="163">
        <f>'Sources and Uses Budget'!$C69</f>
        <v>0</v>
      </c>
      <c r="D70" s="167">
        <f t="shared" si="0"/>
        <v>0</v>
      </c>
      <c r="E70" s="165"/>
      <c r="F70" s="164"/>
      <c r="G70" s="246"/>
    </row>
    <row r="71" spans="1:7" s="243" customFormat="1">
      <c r="A71" s="84" t="s">
        <v>1855</v>
      </c>
      <c r="B71" s="167">
        <f>SUM(B66:B70)</f>
        <v>260000</v>
      </c>
      <c r="C71" s="167">
        <f>SUM(C66:C70)</f>
        <v>260000</v>
      </c>
      <c r="D71" s="167">
        <f t="shared" si="0"/>
        <v>0</v>
      </c>
      <c r="E71" s="165"/>
      <c r="F71" s="164"/>
      <c r="G71" s="246"/>
    </row>
    <row r="72" spans="1:7" s="243" customFormat="1">
      <c r="A72" s="161" t="s">
        <v>1856</v>
      </c>
      <c r="B72" s="161"/>
      <c r="C72" s="161"/>
      <c r="D72" s="161"/>
      <c r="E72" s="180"/>
      <c r="F72" s="161"/>
      <c r="G72" s="246"/>
    </row>
    <row r="73" spans="1:7" s="243" customFormat="1">
      <c r="A73" s="166" t="s">
        <v>1857</v>
      </c>
      <c r="B73" s="163">
        <f>'Sources and Uses Budget'!$C72</f>
        <v>0</v>
      </c>
      <c r="C73" s="163">
        <f>'Sources and Uses Budget'!$C72</f>
        <v>0</v>
      </c>
      <c r="D73" s="167">
        <f t="shared" si="0"/>
        <v>0</v>
      </c>
      <c r="E73" s="165"/>
      <c r="F73" s="164"/>
      <c r="G73" s="246"/>
    </row>
    <row r="74" spans="1:7" s="243" customFormat="1">
      <c r="A74" s="166" t="s">
        <v>1858</v>
      </c>
      <c r="B74" s="163">
        <f>'Sources and Uses Budget'!$C73</f>
        <v>0</v>
      </c>
      <c r="C74" s="163">
        <f>'Sources and Uses Budget'!$C73</f>
        <v>0</v>
      </c>
      <c r="D74" s="167">
        <f t="shared" si="0"/>
        <v>0</v>
      </c>
      <c r="E74" s="165"/>
      <c r="F74" s="164"/>
      <c r="G74" s="246"/>
    </row>
    <row r="75" spans="1:7" s="243" customFormat="1">
      <c r="A75" s="184" t="s">
        <v>1859</v>
      </c>
      <c r="B75" s="163">
        <f>'Sources and Uses Budget'!$C74</f>
        <v>15300</v>
      </c>
      <c r="C75" s="163">
        <f>'Sources and Uses Budget'!$C74</f>
        <v>15300</v>
      </c>
      <c r="D75" s="167">
        <f t="shared" si="0"/>
        <v>0</v>
      </c>
      <c r="E75" s="165"/>
      <c r="F75" s="164"/>
      <c r="G75" s="246"/>
    </row>
    <row r="76" spans="1:7" s="243" customFormat="1">
      <c r="A76" s="166" t="s">
        <v>1860</v>
      </c>
      <c r="B76" s="163">
        <f>'Sources and Uses Budget'!$C75</f>
        <v>428000</v>
      </c>
      <c r="C76" s="163">
        <f>'Sources and Uses Budget'!$C75</f>
        <v>428000</v>
      </c>
      <c r="D76" s="167">
        <f t="shared" si="0"/>
        <v>0</v>
      </c>
      <c r="E76" s="165"/>
      <c r="F76" s="164"/>
      <c r="G76" s="246"/>
    </row>
    <row r="77" spans="1:7" s="243" customFormat="1">
      <c r="A77" s="169" t="s">
        <v>1829</v>
      </c>
      <c r="B77" s="163">
        <f>'Sources and Uses Budget'!$C76</f>
        <v>0</v>
      </c>
      <c r="C77" s="163">
        <f>'Sources and Uses Budget'!$C76</f>
        <v>0</v>
      </c>
      <c r="D77" s="167">
        <f t="shared" si="0"/>
        <v>0</v>
      </c>
      <c r="E77" s="165"/>
      <c r="F77" s="164"/>
      <c r="G77" s="246"/>
    </row>
    <row r="78" spans="1:7" s="243" customFormat="1">
      <c r="A78" s="168" t="s">
        <v>1861</v>
      </c>
      <c r="B78" s="167">
        <f>SUM(B73:B77)</f>
        <v>443300</v>
      </c>
      <c r="C78" s="167">
        <f>SUM(C73:C77)</f>
        <v>443300</v>
      </c>
      <c r="D78" s="167">
        <f t="shared" ref="D78:D106" si="1">C78-B78</f>
        <v>0</v>
      </c>
      <c r="E78" s="165"/>
      <c r="F78" s="164"/>
      <c r="G78" s="246"/>
    </row>
    <row r="79" spans="1:7" s="243" customFormat="1">
      <c r="A79" s="161" t="s">
        <v>1862</v>
      </c>
      <c r="B79" s="161"/>
      <c r="C79" s="161"/>
      <c r="D79" s="161"/>
      <c r="E79" s="180"/>
      <c r="F79" s="161"/>
      <c r="G79" s="246"/>
    </row>
    <row r="80" spans="1:7" s="243" customFormat="1">
      <c r="A80" s="381" t="s">
        <v>1863</v>
      </c>
      <c r="B80" s="163">
        <f>'Sources and Uses Budget'!$C79</f>
        <v>427054</v>
      </c>
      <c r="C80" s="163">
        <f>'Sources and Uses Budget'!$C79</f>
        <v>427054</v>
      </c>
      <c r="D80" s="167">
        <f t="shared" si="1"/>
        <v>0</v>
      </c>
      <c r="E80" s="165"/>
      <c r="F80" s="164"/>
      <c r="G80" s="246"/>
    </row>
    <row r="81" spans="1:7" s="243" customFormat="1">
      <c r="A81" s="381" t="s">
        <v>1864</v>
      </c>
      <c r="B81" s="163">
        <f>'Sources and Uses Budget'!$C80</f>
        <v>250000</v>
      </c>
      <c r="C81" s="163">
        <f>'Sources and Uses Budget'!$C80</f>
        <v>250000</v>
      </c>
      <c r="D81" s="167">
        <f>C81-B81</f>
        <v>0</v>
      </c>
      <c r="E81" s="165"/>
      <c r="F81" s="164"/>
      <c r="G81" s="246"/>
    </row>
    <row r="82" spans="1:7" s="243" customFormat="1">
      <c r="A82" s="168" t="s">
        <v>1865</v>
      </c>
      <c r="B82" s="167">
        <f>SUM(B80:B81)</f>
        <v>677054</v>
      </c>
      <c r="C82" s="167">
        <f>SUM(C80:C81)</f>
        <v>677054</v>
      </c>
      <c r="D82" s="167">
        <f t="shared" si="1"/>
        <v>0</v>
      </c>
      <c r="E82" s="165"/>
      <c r="F82" s="164"/>
      <c r="G82" s="246"/>
    </row>
    <row r="83" spans="1:7" s="243" customFormat="1">
      <c r="A83" s="161" t="s">
        <v>1866</v>
      </c>
      <c r="B83" s="161"/>
      <c r="C83" s="161"/>
      <c r="D83" s="161"/>
      <c r="E83" s="180"/>
      <c r="F83" s="161"/>
      <c r="G83" s="246"/>
    </row>
    <row r="84" spans="1:7" s="243" customFormat="1" ht="13.7" customHeight="1">
      <c r="A84" s="166" t="s">
        <v>2778</v>
      </c>
      <c r="B84" s="163">
        <f>'Sources and Uses Budget'!$C83</f>
        <v>35062</v>
      </c>
      <c r="C84" s="163">
        <f>'Sources and Uses Budget'!$C83</f>
        <v>35062</v>
      </c>
      <c r="D84" s="167">
        <f t="shared" si="1"/>
        <v>0</v>
      </c>
      <c r="E84" s="165"/>
      <c r="F84" s="164"/>
      <c r="G84" s="246"/>
    </row>
    <row r="85" spans="1:7" s="243" customFormat="1">
      <c r="A85" s="166" t="s">
        <v>1868</v>
      </c>
      <c r="B85" s="163">
        <f>'Sources and Uses Budget'!$C84</f>
        <v>62000</v>
      </c>
      <c r="C85" s="163">
        <f>'Sources and Uses Budget'!$C84</f>
        <v>62000</v>
      </c>
      <c r="D85" s="167">
        <f t="shared" si="1"/>
        <v>0</v>
      </c>
      <c r="E85" s="165"/>
      <c r="F85" s="164"/>
      <c r="G85" s="246"/>
    </row>
    <row r="86" spans="1:7" s="243" customFormat="1">
      <c r="A86" s="166" t="s">
        <v>1869</v>
      </c>
      <c r="B86" s="163">
        <f>'Sources and Uses Budget'!$C85</f>
        <v>0</v>
      </c>
      <c r="C86" s="163">
        <f>'Sources and Uses Budget'!$C85</f>
        <v>0</v>
      </c>
      <c r="D86" s="167">
        <f t="shared" si="1"/>
        <v>0</v>
      </c>
      <c r="E86" s="165"/>
      <c r="F86" s="164"/>
      <c r="G86" s="246"/>
    </row>
    <row r="87" spans="1:7" s="243" customFormat="1">
      <c r="A87" s="166" t="s">
        <v>1870</v>
      </c>
      <c r="B87" s="163">
        <f>'Sources and Uses Budget'!$C86</f>
        <v>75000</v>
      </c>
      <c r="C87" s="163">
        <f>'Sources and Uses Budget'!$C86</f>
        <v>75000</v>
      </c>
      <c r="D87" s="167">
        <f t="shared" si="1"/>
        <v>0</v>
      </c>
      <c r="E87" s="165"/>
      <c r="F87" s="164"/>
      <c r="G87" s="246"/>
    </row>
    <row r="88" spans="1:7" s="243" customFormat="1">
      <c r="A88" s="166" t="s">
        <v>1871</v>
      </c>
      <c r="B88" s="163">
        <f>'Sources and Uses Budget'!$C87</f>
        <v>0</v>
      </c>
      <c r="C88" s="163">
        <f>'Sources and Uses Budget'!$C87</f>
        <v>0</v>
      </c>
      <c r="D88" s="167">
        <f t="shared" si="1"/>
        <v>0</v>
      </c>
      <c r="E88" s="165"/>
      <c r="F88" s="164"/>
      <c r="G88" s="246"/>
    </row>
    <row r="89" spans="1:7" s="243" customFormat="1">
      <c r="A89" s="166" t="s">
        <v>1872</v>
      </c>
      <c r="B89" s="163">
        <f>'Sources and Uses Budget'!$C88</f>
        <v>0</v>
      </c>
      <c r="C89" s="163">
        <f>'Sources and Uses Budget'!$C88</f>
        <v>0</v>
      </c>
      <c r="D89" s="167">
        <f t="shared" si="1"/>
        <v>0</v>
      </c>
      <c r="E89" s="165"/>
      <c r="F89" s="164"/>
      <c r="G89" s="246"/>
    </row>
    <row r="90" spans="1:7" s="243" customFormat="1">
      <c r="A90" s="166" t="s">
        <v>1873</v>
      </c>
      <c r="B90" s="163">
        <f>'Sources and Uses Budget'!$C89</f>
        <v>0</v>
      </c>
      <c r="C90" s="163">
        <f>'Sources and Uses Budget'!$C89</f>
        <v>0</v>
      </c>
      <c r="D90" s="167">
        <f t="shared" si="1"/>
        <v>0</v>
      </c>
      <c r="E90" s="165"/>
      <c r="F90" s="164"/>
      <c r="G90" s="246"/>
    </row>
    <row r="91" spans="1:7" s="243" customFormat="1">
      <c r="A91" s="166" t="s">
        <v>1874</v>
      </c>
      <c r="B91" s="163">
        <f>'Sources and Uses Budget'!$C90</f>
        <v>5000</v>
      </c>
      <c r="C91" s="163">
        <f>'Sources and Uses Budget'!$C90</f>
        <v>5000</v>
      </c>
      <c r="D91" s="167">
        <f t="shared" si="1"/>
        <v>0</v>
      </c>
      <c r="E91" s="165"/>
      <c r="F91" s="164"/>
      <c r="G91" s="246"/>
    </row>
    <row r="92" spans="1:7" s="243" customFormat="1">
      <c r="A92" s="166" t="s">
        <v>1875</v>
      </c>
      <c r="B92" s="163">
        <f>'Sources and Uses Budget'!$C91</f>
        <v>15000</v>
      </c>
      <c r="C92" s="163">
        <f>'Sources and Uses Budget'!$C91</f>
        <v>15000</v>
      </c>
      <c r="D92" s="167">
        <f t="shared" si="1"/>
        <v>0</v>
      </c>
      <c r="E92" s="165"/>
      <c r="F92" s="164"/>
      <c r="G92" s="246"/>
    </row>
    <row r="93" spans="1:7" s="243" customFormat="1">
      <c r="A93" s="381" t="s">
        <v>1876</v>
      </c>
      <c r="B93" s="163">
        <f>'Sources and Uses Budget'!$C92</f>
        <v>15000</v>
      </c>
      <c r="C93" s="163">
        <f>'Sources and Uses Budget'!$C92</f>
        <v>15000</v>
      </c>
      <c r="D93" s="167">
        <f t="shared" si="1"/>
        <v>0</v>
      </c>
      <c r="E93" s="165"/>
      <c r="F93" s="164"/>
      <c r="G93" s="246"/>
    </row>
    <row r="94" spans="1:7" s="243" customFormat="1">
      <c r="A94" s="169" t="s">
        <v>1829</v>
      </c>
      <c r="B94" s="163">
        <f>'Sources and Uses Budget'!$C93</f>
        <v>50000</v>
      </c>
      <c r="C94" s="163">
        <f>'Sources and Uses Budget'!$C93</f>
        <v>50000</v>
      </c>
      <c r="D94" s="167">
        <f t="shared" si="1"/>
        <v>0</v>
      </c>
      <c r="E94" s="165"/>
      <c r="F94" s="164"/>
      <c r="G94" s="246"/>
    </row>
    <row r="95" spans="1:7" s="243" customFormat="1">
      <c r="A95" s="169" t="s">
        <v>1829</v>
      </c>
      <c r="B95" s="163">
        <f>'Sources and Uses Budget'!$C94</f>
        <v>0</v>
      </c>
      <c r="C95" s="163">
        <f>'Sources and Uses Budget'!$C94</f>
        <v>0</v>
      </c>
      <c r="D95" s="167">
        <f t="shared" si="1"/>
        <v>0</v>
      </c>
      <c r="E95" s="165"/>
      <c r="F95" s="164"/>
      <c r="G95" s="246"/>
    </row>
    <row r="96" spans="1:7" s="243" customFormat="1">
      <c r="A96" s="169" t="s">
        <v>1829</v>
      </c>
      <c r="B96" s="163">
        <f>'Sources and Uses Budget'!$C95</f>
        <v>0</v>
      </c>
      <c r="C96" s="163">
        <f>'Sources and Uses Budget'!$C95</f>
        <v>0</v>
      </c>
      <c r="D96" s="167">
        <f t="shared" si="1"/>
        <v>0</v>
      </c>
      <c r="E96" s="165"/>
      <c r="F96" s="164"/>
      <c r="G96" s="246"/>
    </row>
    <row r="97" spans="1:7" s="243" customFormat="1">
      <c r="A97" s="168" t="s">
        <v>1878</v>
      </c>
      <c r="B97" s="167">
        <f>SUM(B84:B96)</f>
        <v>257062</v>
      </c>
      <c r="C97" s="167">
        <f>SUM(C84:C96)</f>
        <v>257062</v>
      </c>
      <c r="D97" s="167">
        <f t="shared" si="1"/>
        <v>0</v>
      </c>
      <c r="E97" s="165"/>
      <c r="F97" s="164"/>
      <c r="G97" s="246"/>
    </row>
    <row r="98" spans="1:7" s="243" customFormat="1">
      <c r="A98" s="168" t="s">
        <v>1879</v>
      </c>
      <c r="B98" s="167">
        <f>SUM(B64+B71+B78+B82+B97)</f>
        <v>27684299</v>
      </c>
      <c r="C98" s="167">
        <f>SUM(C64+C71+C78+C82+C97)</f>
        <v>27684299</v>
      </c>
      <c r="D98" s="167">
        <f t="shared" si="1"/>
        <v>0</v>
      </c>
      <c r="E98" s="165"/>
      <c r="F98" s="164"/>
      <c r="G98" s="246"/>
    </row>
    <row r="99" spans="1:7" s="243" customFormat="1">
      <c r="A99" s="161" t="s">
        <v>1880</v>
      </c>
      <c r="B99" s="161"/>
      <c r="C99" s="161"/>
      <c r="D99" s="161"/>
      <c r="E99" s="180"/>
      <c r="F99" s="161"/>
      <c r="G99" s="246"/>
    </row>
    <row r="100" spans="1:7" s="243" customFormat="1">
      <c r="A100" s="181" t="s">
        <v>1881</v>
      </c>
      <c r="B100" s="163">
        <f>'Sources and Uses Budget'!$C99</f>
        <v>2197804</v>
      </c>
      <c r="C100" s="163">
        <f>'Sources and Uses Budget'!$C99</f>
        <v>2197804</v>
      </c>
      <c r="D100" s="167">
        <f t="shared" si="1"/>
        <v>0</v>
      </c>
      <c r="E100" s="165"/>
      <c r="F100" s="164"/>
      <c r="G100" s="246"/>
    </row>
    <row r="101" spans="1:7" s="243" customFormat="1">
      <c r="A101" s="181" t="s">
        <v>1882</v>
      </c>
      <c r="B101" s="163">
        <f>'Sources and Uses Budget'!$C100</f>
        <v>0</v>
      </c>
      <c r="C101" s="163">
        <f>'Sources and Uses Budget'!$C100</f>
        <v>0</v>
      </c>
      <c r="D101" s="167">
        <f t="shared" si="1"/>
        <v>0</v>
      </c>
      <c r="E101" s="165"/>
      <c r="F101" s="164"/>
      <c r="G101" s="246"/>
    </row>
    <row r="102" spans="1:7" s="243" customFormat="1">
      <c r="A102" s="181" t="s">
        <v>1883</v>
      </c>
      <c r="B102" s="163">
        <f>'Sources and Uses Budget'!$C101</f>
        <v>0</v>
      </c>
      <c r="C102" s="163">
        <f>'Sources and Uses Budget'!$C101</f>
        <v>0</v>
      </c>
      <c r="D102" s="167">
        <f t="shared" si="1"/>
        <v>0</v>
      </c>
      <c r="E102" s="165"/>
      <c r="F102" s="164"/>
      <c r="G102" s="246"/>
    </row>
    <row r="103" spans="1:7" s="243" customFormat="1" ht="12" customHeight="1">
      <c r="A103" s="181" t="s">
        <v>1884</v>
      </c>
      <c r="B103" s="163">
        <f>'Sources and Uses Budget'!$C102</f>
        <v>0</v>
      </c>
      <c r="C103" s="163">
        <f>'Sources and Uses Budget'!$C102</f>
        <v>0</v>
      </c>
      <c r="D103" s="167">
        <f t="shared" si="1"/>
        <v>0</v>
      </c>
      <c r="E103" s="165"/>
      <c r="F103" s="164"/>
      <c r="G103" s="246"/>
    </row>
    <row r="104" spans="1:7" s="243" customFormat="1">
      <c r="A104" s="829" t="str">
        <f>'Sources and Uses Budget'!A103</f>
        <v>Other: (Specify)</v>
      </c>
      <c r="B104" s="163">
        <f>'Sources and Uses Budget'!$C103</f>
        <v>0</v>
      </c>
      <c r="C104" s="163">
        <f>'Sources and Uses Budget'!$C103</f>
        <v>0</v>
      </c>
      <c r="D104" s="167">
        <f t="shared" si="1"/>
        <v>0</v>
      </c>
      <c r="E104" s="165"/>
      <c r="F104" s="164"/>
      <c r="G104" s="246"/>
    </row>
    <row r="105" spans="1:7" s="243" customFormat="1">
      <c r="A105" s="168" t="s">
        <v>1885</v>
      </c>
      <c r="B105" s="167">
        <f>SUM(B100:B104)</f>
        <v>2197804</v>
      </c>
      <c r="C105" s="167">
        <f>SUM(C100:C104)</f>
        <v>2197804</v>
      </c>
      <c r="D105" s="167">
        <f t="shared" si="1"/>
        <v>0</v>
      </c>
      <c r="E105" s="165"/>
      <c r="F105" s="164"/>
      <c r="G105" s="246"/>
    </row>
    <row r="106" spans="1:7" s="243" customFormat="1">
      <c r="A106" s="168" t="s">
        <v>1886</v>
      </c>
      <c r="B106" s="170">
        <f>SUM(B98+B105)</f>
        <v>29882103</v>
      </c>
      <c r="C106" s="170">
        <f>SUM(C98+C105)</f>
        <v>29882103</v>
      </c>
      <c r="D106" s="167">
        <f t="shared" si="1"/>
        <v>0</v>
      </c>
      <c r="E106" s="165"/>
      <c r="F106" s="164"/>
      <c r="G106" s="246"/>
    </row>
    <row r="107" spans="1:7" s="243" customFormat="1">
      <c r="A107" s="175" t="s">
        <v>2779</v>
      </c>
      <c r="B107" s="176"/>
      <c r="C107" s="177"/>
      <c r="D107" s="179"/>
      <c r="E107" s="162"/>
      <c r="F107" s="174"/>
      <c r="G107" s="246"/>
    </row>
    <row r="108" spans="1:7" s="173" customFormat="1" ht="12" hidden="1" customHeight="1">
      <c r="A108" s="172"/>
    </row>
    <row r="109" spans="1:7" s="173" customFormat="1" ht="12" hidden="1" customHeight="1">
      <c r="A109" s="172"/>
    </row>
    <row r="110" spans="1:7" s="173" customFormat="1" ht="12" hidden="1" customHeight="1">
      <c r="A110" s="172"/>
    </row>
    <row r="111" spans="1:7" s="173" customFormat="1" ht="12" hidden="1" customHeight="1">
      <c r="A111" s="172"/>
    </row>
    <row r="112" spans="1:7" s="173" customFormat="1" ht="12" hidden="1" customHeight="1">
      <c r="A112" s="172"/>
    </row>
    <row r="113" spans="1:1" s="173" customFormat="1" ht="12" hidden="1" customHeight="1">
      <c r="A113" s="172"/>
    </row>
    <row r="114" spans="1:1" s="173" customFormat="1" ht="12" hidden="1" customHeight="1">
      <c r="A114" s="172"/>
    </row>
    <row r="115" spans="1:1" s="173" customFormat="1" ht="12" hidden="1" customHeight="1">
      <c r="A115" s="172"/>
    </row>
    <row r="116" spans="1:1" s="173" customFormat="1" ht="12" hidden="1" customHeight="1">
      <c r="A116" s="172"/>
    </row>
    <row r="117" spans="1:1" s="173" customFormat="1" ht="12" hidden="1" customHeight="1">
      <c r="A117" s="172"/>
    </row>
    <row r="118" spans="1:1" s="173" customFormat="1" ht="12" hidden="1" customHeight="1">
      <c r="A118" s="172"/>
    </row>
    <row r="119" spans="1:1" s="173" customFormat="1" ht="12" hidden="1" customHeight="1">
      <c r="A119" s="172"/>
    </row>
    <row r="120" spans="1:1" s="173" customFormat="1" ht="12" hidden="1" customHeight="1">
      <c r="A120" s="172"/>
    </row>
    <row r="121" spans="1:1" s="173" customFormat="1" ht="12" hidden="1" customHeight="1">
      <c r="A121" s="172"/>
    </row>
    <row r="122" spans="1:1" s="173" customFormat="1" ht="12" hidden="1" customHeight="1">
      <c r="A122" s="172"/>
    </row>
    <row r="123" spans="1:1" s="173" customFormat="1" ht="12" hidden="1" customHeight="1">
      <c r="A123" s="172"/>
    </row>
    <row r="124" spans="1:1" s="173" customFormat="1" ht="12" hidden="1" customHeight="1">
      <c r="A124" s="172"/>
    </row>
    <row r="125" spans="1:1" s="173" customFormat="1" ht="12" hidden="1" customHeight="1">
      <c r="A125" s="172"/>
    </row>
    <row r="126" spans="1:1" s="173" customFormat="1" ht="12" hidden="1" customHeight="1">
      <c r="A126" s="172"/>
    </row>
    <row r="127" spans="1:1" s="173" customFormat="1" ht="12" hidden="1" customHeight="1">
      <c r="A127" s="172"/>
    </row>
    <row r="128" spans="1:1" s="173" customFormat="1" ht="12" hidden="1" customHeight="1">
      <c r="A128" s="172"/>
    </row>
    <row r="129" spans="1:1" s="173" customFormat="1" ht="12" hidden="1" customHeight="1">
      <c r="A129" s="172"/>
    </row>
    <row r="130" spans="1:1" s="173" customFormat="1" ht="12" hidden="1" customHeight="1">
      <c r="A130" s="172"/>
    </row>
    <row r="131" spans="1:1" s="173" customFormat="1" ht="12" hidden="1" customHeight="1">
      <c r="A131" s="172"/>
    </row>
    <row r="132" spans="1:1" s="173" customFormat="1" ht="12" hidden="1" customHeight="1">
      <c r="A132" s="172"/>
    </row>
    <row r="133" spans="1:1" s="173" customFormat="1" ht="12" hidden="1" customHeight="1">
      <c r="A133" s="172"/>
    </row>
    <row r="134" spans="1:1" s="173" customFormat="1" ht="12" hidden="1" customHeight="1">
      <c r="A134" s="172"/>
    </row>
    <row r="135" spans="1:1" s="173" customFormat="1" ht="12" hidden="1" customHeight="1">
      <c r="A135" s="172"/>
    </row>
    <row r="136" spans="1:1" s="173" customFormat="1" ht="12" hidden="1" customHeight="1">
      <c r="A136" s="172"/>
    </row>
    <row r="137" spans="1:1" s="173" customFormat="1" ht="12" hidden="1" customHeight="1">
      <c r="A137" s="172"/>
    </row>
    <row r="138" spans="1:1" s="173" customFormat="1" ht="12" hidden="1" customHeight="1">
      <c r="A138" s="172"/>
    </row>
    <row r="139" spans="1:1" s="173" customFormat="1" ht="12" hidden="1" customHeight="1">
      <c r="A139" s="172"/>
    </row>
    <row r="140" spans="1:1" s="173" customFormat="1" ht="12" hidden="1" customHeight="1">
      <c r="A140" s="172"/>
    </row>
    <row r="141" spans="1:1" s="173" customFormat="1" ht="12" hidden="1" customHeight="1">
      <c r="A141" s="172"/>
    </row>
    <row r="142" spans="1:1" s="173" customFormat="1" ht="12" hidden="1" customHeight="1">
      <c r="A142" s="172"/>
    </row>
    <row r="143" spans="1:1" s="173" customFormat="1" ht="12" hidden="1" customHeight="1">
      <c r="A143" s="172"/>
    </row>
    <row r="144" spans="1:1" s="173" customFormat="1" ht="12" hidden="1" customHeight="1">
      <c r="A144" s="172"/>
    </row>
    <row r="145" spans="1:1" s="173" customFormat="1" ht="12" hidden="1" customHeight="1">
      <c r="A145" s="172"/>
    </row>
    <row r="146" spans="1:1" s="173" customFormat="1" ht="12" hidden="1" customHeight="1">
      <c r="A146" s="172"/>
    </row>
    <row r="147" spans="1:1" s="173" customFormat="1" ht="12" hidden="1" customHeight="1">
      <c r="A147" s="172"/>
    </row>
    <row r="148" spans="1:1" s="173" customFormat="1" ht="12" hidden="1" customHeight="1">
      <c r="A148" s="172"/>
    </row>
    <row r="149" spans="1:1" s="173" customFormat="1" ht="12" hidden="1" customHeight="1">
      <c r="A149" s="172"/>
    </row>
    <row r="150" spans="1:1" s="173" customFormat="1" ht="12" hidden="1" customHeight="1">
      <c r="A150" s="172"/>
    </row>
    <row r="151" spans="1:1" s="173" customFormat="1" ht="12" hidden="1" customHeight="1">
      <c r="A151" s="172"/>
    </row>
    <row r="152" spans="1:1" s="173" customFormat="1" ht="12" hidden="1" customHeight="1">
      <c r="A152" s="172"/>
    </row>
    <row r="153" spans="1:1" s="173" customFormat="1" ht="12" hidden="1" customHeight="1">
      <c r="A153" s="172"/>
    </row>
    <row r="154" spans="1:1" s="173" customFormat="1" ht="12" hidden="1" customHeight="1">
      <c r="A154" s="172"/>
    </row>
    <row r="155" spans="1:1" s="173" customFormat="1" ht="12" hidden="1" customHeight="1">
      <c r="A155" s="172"/>
    </row>
    <row r="156" spans="1:1" s="173" customFormat="1" ht="12" hidden="1" customHeight="1">
      <c r="A156" s="172"/>
    </row>
    <row r="157" spans="1:1" s="173" customFormat="1" ht="12" hidden="1" customHeight="1">
      <c r="A157" s="172"/>
    </row>
    <row r="158" spans="1:1" s="173" customFormat="1" ht="12" hidden="1" customHeight="1">
      <c r="A158" s="172"/>
    </row>
    <row r="159" spans="1:1" s="173" customFormat="1" ht="12" hidden="1" customHeight="1">
      <c r="A159" s="172"/>
    </row>
    <row r="160" spans="1:1" s="173" customFormat="1" ht="12" hidden="1" customHeight="1">
      <c r="A160" s="172"/>
    </row>
    <row r="161" spans="1:1" s="173" customFormat="1" ht="12" hidden="1" customHeight="1">
      <c r="A161" s="172"/>
    </row>
    <row r="162" spans="1:1" s="173" customFormat="1" ht="12" hidden="1" customHeight="1">
      <c r="A162" s="172"/>
    </row>
    <row r="163" spans="1:1" s="173" customFormat="1" ht="12" hidden="1" customHeight="1">
      <c r="A163" s="172"/>
    </row>
    <row r="164" spans="1:1" s="173" customFormat="1" ht="12" hidden="1" customHeight="1">
      <c r="A164" s="172"/>
    </row>
    <row r="165" spans="1:1" s="173" customFormat="1" ht="12" hidden="1" customHeight="1">
      <c r="A165" s="172"/>
    </row>
    <row r="166" spans="1:1" s="173" customFormat="1" ht="12" hidden="1" customHeight="1">
      <c r="A166" s="172"/>
    </row>
    <row r="167" spans="1:1" s="173" customFormat="1" ht="12" hidden="1" customHeight="1">
      <c r="A167" s="172"/>
    </row>
    <row r="168" spans="1:1" s="173" customFormat="1" ht="12" hidden="1" customHeight="1">
      <c r="A168" s="172"/>
    </row>
    <row r="169" spans="1:1" s="173" customFormat="1" ht="12" hidden="1" customHeight="1">
      <c r="A169" s="172"/>
    </row>
    <row r="170" spans="1:1" s="173" customFormat="1" ht="12" hidden="1" customHeight="1">
      <c r="A170" s="172"/>
    </row>
    <row r="171" spans="1:1" s="173" customFormat="1" ht="12" hidden="1" customHeight="1">
      <c r="A171" s="172"/>
    </row>
    <row r="172" spans="1:1" s="173" customFormat="1" ht="12" hidden="1" customHeight="1">
      <c r="A172" s="172"/>
    </row>
    <row r="173" spans="1:1" s="173" customFormat="1" ht="12" hidden="1" customHeight="1">
      <c r="A173" s="172"/>
    </row>
    <row r="174" spans="1:1" s="173" customFormat="1" ht="12" hidden="1" customHeight="1">
      <c r="A174" s="172"/>
    </row>
    <row r="175" spans="1:1" s="173" customFormat="1" ht="12" hidden="1" customHeight="1">
      <c r="A175" s="172"/>
    </row>
    <row r="176" spans="1:1" s="173" customFormat="1" ht="12" hidden="1" customHeight="1">
      <c r="A176" s="172"/>
    </row>
    <row r="177" spans="1:1" s="173" customFormat="1" ht="12" hidden="1" customHeight="1">
      <c r="A177" s="172"/>
    </row>
    <row r="178" spans="1:1" s="173" customFormat="1" ht="12" hidden="1" customHeight="1">
      <c r="A178" s="172"/>
    </row>
    <row r="179" spans="1:1" s="173" customFormat="1" ht="12" hidden="1" customHeight="1">
      <c r="A179" s="172"/>
    </row>
    <row r="180" spans="1:1" s="173" customFormat="1" ht="12" hidden="1" customHeight="1">
      <c r="A180" s="172"/>
    </row>
    <row r="181" spans="1:1" s="173" customFormat="1" ht="12" hidden="1" customHeight="1">
      <c r="A181" s="172"/>
    </row>
    <row r="182" spans="1:1" s="173" customFormat="1" ht="12" hidden="1" customHeight="1">
      <c r="A182" s="172"/>
    </row>
    <row r="183" spans="1:1" s="173" customFormat="1" ht="12" hidden="1" customHeight="1">
      <c r="A183" s="172"/>
    </row>
    <row r="184" spans="1:1" s="173" customFormat="1" ht="12" hidden="1" customHeight="1">
      <c r="A184" s="172"/>
    </row>
    <row r="185" spans="1:1" s="173" customFormat="1" ht="12" hidden="1" customHeight="1">
      <c r="A185" s="172"/>
    </row>
    <row r="186" spans="1:1" s="173" customFormat="1" ht="12" hidden="1" customHeight="1">
      <c r="A186" s="172"/>
    </row>
    <row r="187" spans="1:1" s="173" customFormat="1" ht="12" hidden="1" customHeight="1">
      <c r="A187" s="172"/>
    </row>
    <row r="188" spans="1:1" s="173" customFormat="1" ht="12" hidden="1" customHeight="1">
      <c r="A188" s="172"/>
    </row>
    <row r="189" spans="1:1" s="173" customFormat="1" ht="12" hidden="1" customHeight="1">
      <c r="A189" s="172"/>
    </row>
    <row r="190" spans="1:1" s="173" customFormat="1" ht="12" hidden="1" customHeight="1">
      <c r="A190" s="172"/>
    </row>
    <row r="191" spans="1:1" s="173" customFormat="1" ht="12" hidden="1" customHeight="1">
      <c r="A191" s="172"/>
    </row>
    <row r="192" spans="1:1" s="173" customFormat="1" ht="12" hidden="1" customHeight="1">
      <c r="A192" s="172"/>
    </row>
    <row r="193" spans="1:1" s="173" customFormat="1" ht="12" hidden="1" customHeight="1">
      <c r="A193" s="172"/>
    </row>
    <row r="194" spans="1:1" s="173" customFormat="1" ht="12" hidden="1" customHeight="1">
      <c r="A194" s="172"/>
    </row>
    <row r="195" spans="1:1" s="173" customFormat="1" ht="12" hidden="1" customHeight="1">
      <c r="A195" s="172"/>
    </row>
    <row r="196" spans="1:1" s="173" customFormat="1" ht="12" hidden="1" customHeight="1">
      <c r="A196" s="172"/>
    </row>
    <row r="197" spans="1:1" s="173" customFormat="1" ht="12" hidden="1" customHeight="1">
      <c r="A197" s="172"/>
    </row>
    <row r="198" spans="1:1" s="173" customFormat="1" ht="12" hidden="1" customHeight="1">
      <c r="A198" s="172"/>
    </row>
    <row r="199" spans="1:1" s="173" customFormat="1" ht="12" hidden="1" customHeight="1">
      <c r="A199" s="172"/>
    </row>
    <row r="200" spans="1:1" s="173" customFormat="1" ht="12" hidden="1" customHeight="1">
      <c r="A200" s="172"/>
    </row>
    <row r="201" spans="1:1" s="173" customFormat="1" ht="12" hidden="1" customHeight="1">
      <c r="A201" s="172"/>
    </row>
    <row r="202" spans="1:1" s="173" customFormat="1" ht="12" hidden="1" customHeight="1">
      <c r="A202" s="172"/>
    </row>
    <row r="203" spans="1:1" s="173" customFormat="1" ht="12" hidden="1" customHeight="1">
      <c r="A203" s="172"/>
    </row>
    <row r="204" spans="1:1" s="173" customFormat="1" ht="12" hidden="1" customHeight="1">
      <c r="A204" s="172"/>
    </row>
    <row r="205" spans="1:1" s="173" customFormat="1" ht="12" hidden="1" customHeight="1">
      <c r="A205" s="172"/>
    </row>
    <row r="206" spans="1:1" s="173" customFormat="1" ht="12" hidden="1" customHeight="1">
      <c r="A206" s="172"/>
    </row>
    <row r="207" spans="1:1" s="173" customFormat="1" ht="12" hidden="1" customHeight="1">
      <c r="A207" s="172"/>
    </row>
    <row r="208" spans="1:1" s="173" customFormat="1" ht="12" hidden="1" customHeight="1">
      <c r="A208" s="172"/>
    </row>
    <row r="209" spans="1:1" s="173" customFormat="1" ht="12" hidden="1" customHeight="1">
      <c r="A209" s="172"/>
    </row>
    <row r="210" spans="1:1" s="173" customFormat="1" ht="12" hidden="1" customHeight="1">
      <c r="A210" s="172"/>
    </row>
    <row r="211" spans="1:1" s="173" customFormat="1" ht="12" hidden="1" customHeight="1">
      <c r="A211" s="172"/>
    </row>
    <row r="212" spans="1:1" s="173" customFormat="1" ht="12" hidden="1" customHeight="1">
      <c r="A212" s="172"/>
    </row>
    <row r="213" spans="1:1" s="173" customFormat="1" ht="12" hidden="1" customHeight="1">
      <c r="A213" s="172"/>
    </row>
    <row r="214" spans="1:1" s="173" customFormat="1" ht="12" hidden="1" customHeight="1">
      <c r="A214" s="172"/>
    </row>
    <row r="215" spans="1:1" s="173" customFormat="1" ht="12" hidden="1" customHeight="1">
      <c r="A215" s="172"/>
    </row>
    <row r="216" spans="1:1" s="173" customFormat="1" ht="12" hidden="1" customHeight="1">
      <c r="A216" s="172"/>
    </row>
    <row r="217" spans="1:1" s="173" customFormat="1" ht="12" hidden="1" customHeight="1">
      <c r="A217" s="172"/>
    </row>
    <row r="218" spans="1:1" s="173" customFormat="1" ht="12" hidden="1" customHeight="1">
      <c r="A218" s="172"/>
    </row>
    <row r="219" spans="1:1" s="173" customFormat="1" ht="12" hidden="1" customHeight="1">
      <c r="A219" s="172"/>
    </row>
    <row r="220" spans="1:1" s="173" customFormat="1" ht="12" hidden="1" customHeight="1">
      <c r="A220" s="172"/>
    </row>
    <row r="221" spans="1:1" s="173" customFormat="1" ht="12" hidden="1" customHeight="1">
      <c r="A221" s="172"/>
    </row>
    <row r="222" spans="1:1" s="173" customFormat="1" ht="12" hidden="1" customHeight="1">
      <c r="A222" s="172"/>
    </row>
    <row r="223" spans="1:1" s="173" customFormat="1" ht="12" hidden="1" customHeight="1">
      <c r="A223" s="172"/>
    </row>
    <row r="224" spans="1:1" s="173" customFormat="1" ht="12" hidden="1" customHeight="1">
      <c r="A224" s="172"/>
    </row>
    <row r="225" spans="1:1" s="173" customFormat="1" ht="12" hidden="1" customHeight="1">
      <c r="A225" s="172"/>
    </row>
    <row r="226" spans="1:1" s="173" customFormat="1" ht="12" hidden="1" customHeight="1">
      <c r="A226" s="172"/>
    </row>
    <row r="227" spans="1:1" s="173" customFormat="1" ht="12" hidden="1" customHeight="1">
      <c r="A227" s="172"/>
    </row>
    <row r="228" spans="1:1" s="173" customFormat="1" ht="12" hidden="1" customHeight="1">
      <c r="A228" s="172"/>
    </row>
    <row r="229" spans="1:1" s="173" customFormat="1" ht="12" hidden="1" customHeight="1">
      <c r="A229" s="172"/>
    </row>
    <row r="230" spans="1:1" s="173" customFormat="1" ht="12" hidden="1" customHeight="1">
      <c r="A230" s="172"/>
    </row>
    <row r="231" spans="1:1" s="173" customFormat="1" ht="12" hidden="1" customHeight="1">
      <c r="A231" s="172"/>
    </row>
    <row r="232" spans="1:1" s="173" customFormat="1" ht="12" hidden="1" customHeight="1">
      <c r="A232" s="172"/>
    </row>
    <row r="233" spans="1:1" s="173" customFormat="1" ht="12" hidden="1" customHeight="1">
      <c r="A233" s="172"/>
    </row>
    <row r="234" spans="1:1" s="173" customFormat="1" ht="12" hidden="1" customHeight="1">
      <c r="A234" s="172"/>
    </row>
    <row r="235" spans="1:1" s="173" customFormat="1" ht="12" hidden="1" customHeight="1">
      <c r="A235" s="172"/>
    </row>
    <row r="236" spans="1:1" s="173" customFormat="1" ht="12" hidden="1" customHeight="1">
      <c r="A236" s="172"/>
    </row>
    <row r="237" spans="1:1" s="173" customFormat="1" ht="12" hidden="1" customHeight="1">
      <c r="A237" s="172"/>
    </row>
    <row r="238" spans="1:1" s="173" customFormat="1" ht="12" hidden="1" customHeight="1">
      <c r="A238" s="172"/>
    </row>
    <row r="239" spans="1:1" s="173" customFormat="1" ht="12" hidden="1" customHeight="1">
      <c r="A239" s="172"/>
    </row>
    <row r="240" spans="1:1" s="173" customFormat="1" ht="12" hidden="1" customHeight="1">
      <c r="A240" s="172"/>
    </row>
    <row r="241" spans="1:1" s="173" customFormat="1" ht="12" hidden="1" customHeight="1">
      <c r="A241" s="172"/>
    </row>
    <row r="242" spans="1:1" s="173" customFormat="1" ht="12" hidden="1" customHeight="1">
      <c r="A242" s="172"/>
    </row>
    <row r="243" spans="1:1" s="173" customFormat="1" ht="12" hidden="1" customHeight="1">
      <c r="A243" s="172"/>
    </row>
    <row r="244" spans="1:1" s="173" customFormat="1" ht="12" hidden="1" customHeight="1">
      <c r="A244" s="172"/>
    </row>
    <row r="245" spans="1:1" s="173" customFormat="1" ht="12" hidden="1" customHeight="1">
      <c r="A245" s="172"/>
    </row>
    <row r="246" spans="1:1" s="173" customFormat="1" ht="12" hidden="1" customHeight="1">
      <c r="A246" s="172"/>
    </row>
    <row r="247" spans="1:1" s="173" customFormat="1" ht="12" hidden="1" customHeight="1">
      <c r="A247" s="172"/>
    </row>
    <row r="248" spans="1:1" s="173" customFormat="1" ht="12" hidden="1" customHeight="1">
      <c r="A248" s="172"/>
    </row>
    <row r="249" spans="1:1" s="173" customFormat="1" ht="12" hidden="1" customHeight="1">
      <c r="A249" s="172"/>
    </row>
    <row r="250" spans="1:1" s="173" customFormat="1" ht="12" hidden="1" customHeight="1">
      <c r="A250" s="172"/>
    </row>
    <row r="251" spans="1:1" s="173" customFormat="1" ht="12" hidden="1" customHeight="1">
      <c r="A251" s="172"/>
    </row>
    <row r="252" spans="1:1" s="173" customFormat="1" ht="12" hidden="1" customHeight="1">
      <c r="A252" s="172"/>
    </row>
    <row r="253" spans="1:1" s="173" customFormat="1" ht="12" hidden="1" customHeight="1">
      <c r="A253" s="172"/>
    </row>
    <row r="254" spans="1:1" s="173" customFormat="1" ht="12" hidden="1" customHeight="1">
      <c r="A254" s="172"/>
    </row>
    <row r="255" spans="1:1" s="173" customFormat="1" ht="12" hidden="1" customHeight="1">
      <c r="A255" s="172"/>
    </row>
    <row r="256" spans="1:1" s="173" customFormat="1" ht="12" hidden="1" customHeight="1">
      <c r="A256" s="172"/>
    </row>
    <row r="257" spans="1:1" s="173" customFormat="1" ht="12" hidden="1" customHeight="1">
      <c r="A257" s="172"/>
    </row>
    <row r="258" spans="1:1" s="173" customFormat="1" ht="12" hidden="1" customHeight="1">
      <c r="A258" s="172"/>
    </row>
    <row r="259" spans="1:1" s="173" customFormat="1" ht="12" hidden="1" customHeight="1">
      <c r="A259" s="172"/>
    </row>
    <row r="260" spans="1:1" s="173" customFormat="1" ht="12" hidden="1" customHeight="1">
      <c r="A260" s="172"/>
    </row>
    <row r="261" spans="1:1" s="173" customFormat="1" ht="12" hidden="1" customHeight="1">
      <c r="A261" s="172"/>
    </row>
    <row r="262" spans="1:1" s="173" customFormat="1" ht="12" hidden="1" customHeight="1">
      <c r="A262" s="172"/>
    </row>
    <row r="263" spans="1:1" s="173" customFormat="1" ht="12" hidden="1" customHeight="1">
      <c r="A263" s="172"/>
    </row>
    <row r="264" spans="1:1" s="173" customFormat="1" ht="12" hidden="1" customHeight="1">
      <c r="A264" s="172"/>
    </row>
    <row r="265" spans="1:1" s="173" customFormat="1" ht="12" hidden="1" customHeight="1">
      <c r="A265" s="172"/>
    </row>
    <row r="266" spans="1:1" s="173" customFormat="1" ht="12" hidden="1" customHeight="1">
      <c r="A266" s="172"/>
    </row>
    <row r="267" spans="1:1" s="173" customFormat="1" ht="12" hidden="1" customHeight="1">
      <c r="A267" s="172"/>
    </row>
    <row r="268" spans="1:1" s="173" customFormat="1" ht="12" hidden="1" customHeight="1">
      <c r="A268" s="172"/>
    </row>
    <row r="269" spans="1:1" s="173" customFormat="1" ht="12" hidden="1" customHeight="1">
      <c r="A269" s="172"/>
    </row>
    <row r="270" spans="1:1" s="173" customFormat="1" ht="12" hidden="1" customHeight="1">
      <c r="A270" s="172"/>
    </row>
    <row r="271" spans="1:1" s="173" customFormat="1" ht="12" hidden="1" customHeight="1">
      <c r="A271" s="172"/>
    </row>
    <row r="272" spans="1:1" s="173" customFormat="1" ht="12" hidden="1" customHeight="1">
      <c r="A272" s="172"/>
    </row>
    <row r="273" spans="1:1" s="173" customFormat="1" ht="12" hidden="1" customHeight="1">
      <c r="A273" s="172"/>
    </row>
    <row r="274" spans="1:1" s="173" customFormat="1" ht="12" hidden="1" customHeight="1">
      <c r="A274" s="172"/>
    </row>
    <row r="275" spans="1:1" s="173" customFormat="1" ht="12" hidden="1" customHeight="1">
      <c r="A275" s="172"/>
    </row>
    <row r="276" spans="1:1" s="173" customFormat="1" ht="12" hidden="1" customHeight="1">
      <c r="A276" s="172"/>
    </row>
    <row r="277" spans="1:1" s="173" customFormat="1" ht="12" hidden="1" customHeight="1">
      <c r="A277" s="172"/>
    </row>
    <row r="278" spans="1:1" s="173" customFormat="1" ht="12" hidden="1" customHeight="1">
      <c r="A278" s="172"/>
    </row>
    <row r="279" spans="1:1" s="173" customFormat="1" ht="12" hidden="1" customHeight="1">
      <c r="A279" s="172"/>
    </row>
    <row r="280" spans="1:1" s="173" customFormat="1" ht="12" hidden="1" customHeight="1">
      <c r="A280" s="172"/>
    </row>
    <row r="281" spans="1:1" s="173" customFormat="1" ht="12" hidden="1" customHeight="1">
      <c r="A281" s="172"/>
    </row>
    <row r="282" spans="1:1" s="173" customFormat="1" ht="12" hidden="1" customHeight="1">
      <c r="A282" s="172"/>
    </row>
    <row r="283" spans="1:1" s="173" customFormat="1" ht="12" hidden="1" customHeight="1">
      <c r="A283" s="172"/>
    </row>
    <row r="284" spans="1:1" s="173" customFormat="1" ht="12" hidden="1" customHeight="1">
      <c r="A284" s="172"/>
    </row>
    <row r="285" spans="1:1" s="173" customFormat="1" ht="12" hidden="1" customHeight="1">
      <c r="A285" s="172"/>
    </row>
    <row r="286" spans="1:1" s="173" customFormat="1" ht="12" hidden="1" customHeight="1">
      <c r="A286" s="172"/>
    </row>
    <row r="287" spans="1:1" s="173" customFormat="1" ht="12" hidden="1" customHeight="1">
      <c r="A287" s="172"/>
    </row>
    <row r="288" spans="1:1" s="173" customFormat="1" ht="12" hidden="1" customHeight="1">
      <c r="A288" s="172"/>
    </row>
    <row r="289" spans="1:1" s="173" customFormat="1" ht="12" hidden="1" customHeight="1">
      <c r="A289" s="172"/>
    </row>
    <row r="290" spans="1:1" s="173" customFormat="1" ht="12" hidden="1" customHeight="1">
      <c r="A290" s="172"/>
    </row>
    <row r="291" spans="1:1" s="173" customFormat="1" ht="12" hidden="1" customHeight="1">
      <c r="A291" s="172"/>
    </row>
    <row r="292" spans="1:1" s="173" customFormat="1" ht="12" hidden="1" customHeight="1">
      <c r="A292" s="172"/>
    </row>
    <row r="293" spans="1:1" s="173" customFormat="1" ht="12" hidden="1" customHeight="1">
      <c r="A293" s="172"/>
    </row>
    <row r="294" spans="1:1" s="173" customFormat="1" ht="12" hidden="1" customHeight="1">
      <c r="A294" s="172"/>
    </row>
    <row r="295" spans="1:1" s="173" customFormat="1" ht="12" hidden="1" customHeight="1">
      <c r="A295" s="172"/>
    </row>
    <row r="296" spans="1:1" s="173" customFormat="1" ht="12" hidden="1" customHeight="1">
      <c r="A296" s="172"/>
    </row>
    <row r="297" spans="1:1" s="173" customFormat="1" ht="12" hidden="1" customHeight="1">
      <c r="A297" s="172"/>
    </row>
    <row r="298" spans="1:1" s="173" customFormat="1" ht="12" hidden="1" customHeight="1">
      <c r="A298" s="172"/>
    </row>
    <row r="299" spans="1:1" s="173" customFormat="1" ht="12" hidden="1" customHeight="1">
      <c r="A299" s="172"/>
    </row>
    <row r="300" spans="1:1" s="173" customFormat="1" ht="12" hidden="1" customHeight="1">
      <c r="A300" s="172"/>
    </row>
    <row r="301" spans="1:1" s="173" customFormat="1" ht="12" hidden="1" customHeight="1">
      <c r="A301" s="172"/>
    </row>
    <row r="302" spans="1:1" s="173" customFormat="1" ht="12" hidden="1" customHeight="1">
      <c r="A302" s="172"/>
    </row>
    <row r="303" spans="1:1" s="173" customFormat="1" ht="12" hidden="1" customHeight="1">
      <c r="A303" s="172"/>
    </row>
    <row r="304" spans="1:1" s="173" customFormat="1" ht="12" hidden="1" customHeight="1">
      <c r="A304" s="172"/>
    </row>
    <row r="305" spans="1:1" s="173" customFormat="1" ht="12" hidden="1" customHeight="1">
      <c r="A305" s="172"/>
    </row>
    <row r="306" spans="1:1" s="173" customFormat="1" ht="12" hidden="1" customHeight="1">
      <c r="A306" s="172"/>
    </row>
    <row r="307" spans="1:1" s="173" customFormat="1" ht="12" hidden="1" customHeight="1">
      <c r="A307" s="172"/>
    </row>
    <row r="308" spans="1:1" s="173" customFormat="1" ht="12" hidden="1" customHeight="1">
      <c r="A308" s="172"/>
    </row>
    <row r="309" spans="1:1" s="173" customFormat="1" ht="12" hidden="1" customHeight="1">
      <c r="A309" s="172"/>
    </row>
    <row r="310" spans="1:1" s="173" customFormat="1" ht="12" hidden="1" customHeight="1">
      <c r="A310" s="172"/>
    </row>
    <row r="311" spans="1:1" s="173" customFormat="1" ht="12" hidden="1" customHeight="1">
      <c r="A311" s="172"/>
    </row>
    <row r="312" spans="1:1" s="173" customFormat="1" ht="12" hidden="1" customHeight="1">
      <c r="A312" s="172"/>
    </row>
    <row r="313" spans="1:1" s="173" customFormat="1" ht="12" hidden="1" customHeight="1">
      <c r="A313" s="172"/>
    </row>
    <row r="314" spans="1:1" s="173" customFormat="1" ht="12" hidden="1" customHeight="1">
      <c r="A314" s="172"/>
    </row>
    <row r="315" spans="1:1" s="173" customFormat="1" ht="12" hidden="1" customHeight="1">
      <c r="A315" s="172"/>
    </row>
    <row r="316" spans="1:1" s="173" customFormat="1" ht="12" hidden="1" customHeight="1">
      <c r="A316" s="172"/>
    </row>
    <row r="317" spans="1:1" s="173" customFormat="1" ht="12" hidden="1" customHeight="1">
      <c r="A317" s="172"/>
    </row>
    <row r="318" spans="1:1" s="173" customFormat="1" ht="12" hidden="1" customHeight="1">
      <c r="A318" s="172"/>
    </row>
    <row r="319" spans="1:1" s="173" customFormat="1" ht="12" hidden="1" customHeight="1">
      <c r="A319" s="172"/>
    </row>
    <row r="320" spans="1:1" s="173" customFormat="1" ht="12" hidden="1" customHeight="1">
      <c r="A320" s="172"/>
    </row>
    <row r="321" spans="1:1" s="173" customFormat="1" ht="12" hidden="1" customHeight="1">
      <c r="A321" s="172"/>
    </row>
    <row r="322" spans="1:1" s="173" customFormat="1" ht="12" hidden="1" customHeight="1">
      <c r="A322" s="172"/>
    </row>
    <row r="323" spans="1:1" s="173" customFormat="1" ht="12" hidden="1" customHeight="1">
      <c r="A323" s="172"/>
    </row>
    <row r="324" spans="1:1" s="173" customFormat="1" ht="12" hidden="1" customHeight="1">
      <c r="A324" s="172"/>
    </row>
    <row r="325" spans="1:1" s="173" customFormat="1" ht="12" hidden="1" customHeight="1">
      <c r="A325" s="172"/>
    </row>
    <row r="326" spans="1:1" s="173" customFormat="1" ht="12" hidden="1" customHeight="1">
      <c r="A326" s="172"/>
    </row>
    <row r="327" spans="1:1" s="173" customFormat="1" ht="12" hidden="1" customHeight="1">
      <c r="A327" s="172"/>
    </row>
    <row r="328" spans="1:1" s="173" customFormat="1" ht="12" hidden="1" customHeight="1">
      <c r="A328" s="172"/>
    </row>
    <row r="329" spans="1:1" s="173" customFormat="1" ht="12" hidden="1" customHeight="1">
      <c r="A329" s="172"/>
    </row>
    <row r="330" spans="1:1" s="173" customFormat="1" ht="12" hidden="1" customHeight="1">
      <c r="A330" s="172"/>
    </row>
    <row r="331" spans="1:1" s="173" customFormat="1" ht="12" hidden="1" customHeight="1">
      <c r="A331" s="172"/>
    </row>
    <row r="332" spans="1:1" s="173" customFormat="1" ht="12" hidden="1" customHeight="1">
      <c r="A332" s="172"/>
    </row>
    <row r="333" spans="1:1" s="173" customFormat="1" ht="12" hidden="1" customHeight="1">
      <c r="A333" s="172"/>
    </row>
    <row r="334" spans="1:1" s="173" customFormat="1" ht="12" hidden="1" customHeight="1">
      <c r="A334" s="172"/>
    </row>
    <row r="335" spans="1:1" s="173" customFormat="1" ht="12" hidden="1" customHeight="1">
      <c r="A335" s="172"/>
    </row>
    <row r="336" spans="1:1" s="173" customFormat="1" ht="12" hidden="1" customHeight="1">
      <c r="A336" s="172"/>
    </row>
    <row r="337" spans="1:1" s="173" customFormat="1" ht="12" hidden="1" customHeight="1">
      <c r="A337" s="172"/>
    </row>
    <row r="338" spans="1:1" s="173" customFormat="1" ht="12" hidden="1" customHeight="1">
      <c r="A338" s="172"/>
    </row>
    <row r="339" spans="1:1" s="173" customFormat="1" ht="12" hidden="1" customHeight="1">
      <c r="A339" s="172"/>
    </row>
    <row r="340" spans="1:1" s="173" customFormat="1" ht="12" hidden="1" customHeight="1">
      <c r="A340" s="172"/>
    </row>
    <row r="341" spans="1:1" s="173" customFormat="1" ht="12" hidden="1" customHeight="1">
      <c r="A341" s="172"/>
    </row>
    <row r="342" spans="1:1" s="173" customFormat="1" ht="12" hidden="1" customHeight="1">
      <c r="A342" s="172"/>
    </row>
    <row r="343" spans="1:1" s="173" customFormat="1" ht="12" hidden="1" customHeight="1">
      <c r="A343" s="172"/>
    </row>
    <row r="344" spans="1:1" s="173" customFormat="1" ht="12" hidden="1" customHeight="1">
      <c r="A344" s="172"/>
    </row>
    <row r="345" spans="1:1" s="173" customFormat="1" ht="12" hidden="1" customHeight="1">
      <c r="A345" s="172"/>
    </row>
    <row r="346" spans="1:1" s="173" customFormat="1" ht="12" hidden="1" customHeight="1">
      <c r="A346" s="172"/>
    </row>
    <row r="347" spans="1:1" s="173" customFormat="1" ht="12" hidden="1" customHeight="1">
      <c r="A347" s="172"/>
    </row>
    <row r="348" spans="1:1" s="173" customFormat="1" ht="12" hidden="1" customHeight="1">
      <c r="A348" s="172"/>
    </row>
    <row r="349" spans="1:1" s="173" customFormat="1" ht="12" hidden="1" customHeight="1">
      <c r="A349" s="172"/>
    </row>
    <row r="350" spans="1:1" s="173" customFormat="1" ht="12" hidden="1" customHeight="1">
      <c r="A350" s="172"/>
    </row>
    <row r="351" spans="1:1" s="173" customFormat="1" ht="12" hidden="1" customHeight="1">
      <c r="A351" s="172"/>
    </row>
    <row r="352" spans="1:1" s="173" customFormat="1" ht="12" hidden="1" customHeight="1">
      <c r="A352" s="172"/>
    </row>
    <row r="353" spans="1:1" s="173" customFormat="1" ht="12" hidden="1" customHeight="1">
      <c r="A353" s="172"/>
    </row>
    <row r="354" spans="1:1" s="173" customFormat="1" ht="12" hidden="1" customHeight="1">
      <c r="A354" s="172"/>
    </row>
    <row r="355" spans="1:1" s="173" customFormat="1" ht="12" hidden="1" customHeight="1">
      <c r="A355" s="172"/>
    </row>
    <row r="356" spans="1:1" s="173" customFormat="1" ht="12" hidden="1" customHeight="1">
      <c r="A356" s="172"/>
    </row>
    <row r="357" spans="1:1" s="173" customFormat="1" ht="12" hidden="1" customHeight="1">
      <c r="A357" s="172"/>
    </row>
    <row r="358" spans="1:1" s="173" customFormat="1" ht="12" hidden="1" customHeight="1">
      <c r="A358" s="172"/>
    </row>
    <row r="359" spans="1:1" s="173" customFormat="1" ht="12" hidden="1" customHeight="1">
      <c r="A359" s="172"/>
    </row>
    <row r="360" spans="1:1" s="173" customFormat="1" ht="12" hidden="1" customHeight="1">
      <c r="A360" s="172"/>
    </row>
    <row r="361" spans="1:1" s="173" customFormat="1" ht="12" hidden="1" customHeight="1">
      <c r="A361" s="172"/>
    </row>
    <row r="362" spans="1:1" s="173" customFormat="1" ht="12" hidden="1" customHeight="1">
      <c r="A362" s="172"/>
    </row>
    <row r="363" spans="1:1" s="173" customFormat="1" ht="12" hidden="1" customHeight="1">
      <c r="A363" s="172"/>
    </row>
    <row r="364" spans="1:1" s="173" customFormat="1" ht="12" hidden="1" customHeight="1">
      <c r="A364" s="172"/>
    </row>
    <row r="365" spans="1:1" s="173" customFormat="1" ht="12" hidden="1" customHeight="1">
      <c r="A365" s="172"/>
    </row>
    <row r="366" spans="1:1" s="173" customFormat="1" ht="12" hidden="1" customHeight="1">
      <c r="A366" s="172"/>
    </row>
    <row r="367" spans="1:1" s="173" customFormat="1" ht="12" hidden="1" customHeight="1">
      <c r="A367" s="172"/>
    </row>
    <row r="368" spans="1:1" s="173" customFormat="1" ht="12" hidden="1" customHeight="1">
      <c r="A368" s="172"/>
    </row>
    <row r="369" spans="1:1" s="173" customFormat="1" ht="12" hidden="1" customHeight="1">
      <c r="A369" s="172"/>
    </row>
    <row r="370" spans="1:1" s="173" customFormat="1" ht="12" hidden="1" customHeight="1">
      <c r="A370" s="172"/>
    </row>
    <row r="371" spans="1:1" s="173" customFormat="1" ht="12" hidden="1" customHeight="1">
      <c r="A371" s="172"/>
    </row>
    <row r="372" spans="1:1" s="173" customFormat="1" ht="12" hidden="1" customHeight="1">
      <c r="A372" s="172"/>
    </row>
    <row r="373" spans="1:1" s="173" customFormat="1" ht="12" hidden="1" customHeight="1">
      <c r="A373" s="172"/>
    </row>
    <row r="374" spans="1:1" s="173" customFormat="1" ht="12" hidden="1" customHeight="1">
      <c r="A374" s="172"/>
    </row>
    <row r="375" spans="1:1" s="173" customFormat="1" ht="12" hidden="1" customHeight="1">
      <c r="A375" s="172"/>
    </row>
    <row r="376" spans="1:1" s="173" customFormat="1" ht="12" hidden="1" customHeight="1">
      <c r="A376" s="172"/>
    </row>
    <row r="377" spans="1:1" s="173" customFormat="1" ht="12" hidden="1" customHeight="1">
      <c r="A377" s="172"/>
    </row>
    <row r="378" spans="1:1" s="173" customFormat="1" ht="12" hidden="1" customHeight="1">
      <c r="A378" s="172"/>
    </row>
    <row r="379" spans="1:1" s="173" customFormat="1" ht="12" hidden="1" customHeight="1">
      <c r="A379" s="172"/>
    </row>
    <row r="380" spans="1:1" s="173" customFormat="1" ht="12" hidden="1" customHeight="1">
      <c r="A380" s="172"/>
    </row>
    <row r="381" spans="1:1" s="173" customFormat="1" ht="12" hidden="1" customHeight="1">
      <c r="A381" s="172"/>
    </row>
    <row r="382" spans="1:1" s="173" customFormat="1" ht="12" hidden="1" customHeight="1">
      <c r="A382" s="172"/>
    </row>
    <row r="383" spans="1:1" s="173" customFormat="1" ht="12" hidden="1" customHeight="1">
      <c r="A383" s="172"/>
    </row>
    <row r="384" spans="1:1" s="173" customFormat="1" ht="12" hidden="1" customHeight="1">
      <c r="A384" s="172"/>
    </row>
    <row r="385" spans="1:1" s="173" customFormat="1" ht="12" hidden="1" customHeight="1">
      <c r="A385" s="172"/>
    </row>
    <row r="386" spans="1:1" s="173" customFormat="1" ht="12" hidden="1" customHeight="1">
      <c r="A386" s="172"/>
    </row>
    <row r="387" spans="1:1" s="173" customFormat="1" ht="12" hidden="1" customHeight="1">
      <c r="A387" s="172"/>
    </row>
    <row r="388" spans="1:1" s="173" customFormat="1" ht="12" hidden="1" customHeight="1">
      <c r="A388" s="172"/>
    </row>
    <row r="389" spans="1:1" s="173" customFormat="1" ht="12" hidden="1" customHeight="1">
      <c r="A389" s="172"/>
    </row>
    <row r="390" spans="1:1" s="173" customFormat="1" ht="12" hidden="1" customHeight="1">
      <c r="A390" s="172"/>
    </row>
    <row r="391" spans="1:1" s="173" customFormat="1" ht="12" hidden="1" customHeight="1">
      <c r="A391" s="172"/>
    </row>
    <row r="392" spans="1:1" s="173" customFormat="1" ht="12" hidden="1" customHeight="1">
      <c r="A392" s="172"/>
    </row>
    <row r="393" spans="1:1" s="173" customFormat="1" ht="12" hidden="1" customHeight="1">
      <c r="A393" s="172"/>
    </row>
    <row r="394" spans="1:1" s="173" customFormat="1" ht="12" hidden="1" customHeight="1">
      <c r="A394" s="172"/>
    </row>
    <row r="395" spans="1:1" s="173" customFormat="1" ht="12" hidden="1" customHeight="1">
      <c r="A395" s="172"/>
    </row>
    <row r="396" spans="1:1" s="173" customFormat="1" ht="12" hidden="1" customHeight="1">
      <c r="A396" s="172"/>
    </row>
    <row r="397" spans="1:1" s="173" customFormat="1" ht="12" hidden="1" customHeight="1">
      <c r="A397" s="172"/>
    </row>
    <row r="398" spans="1:1" s="173" customFormat="1" ht="12" hidden="1" customHeight="1">
      <c r="A398" s="172"/>
    </row>
    <row r="399" spans="1:1" s="173" customFormat="1" ht="12" hidden="1" customHeight="1">
      <c r="A399" s="172"/>
    </row>
    <row r="400" spans="1:1" s="173" customFormat="1" ht="12" hidden="1" customHeight="1">
      <c r="A400" s="172"/>
    </row>
    <row r="401" spans="1:1" s="173" customFormat="1" ht="12" hidden="1" customHeight="1">
      <c r="A401" s="172"/>
    </row>
    <row r="402" spans="1:1" s="173" customFormat="1" ht="12" hidden="1" customHeight="1">
      <c r="A402" s="172"/>
    </row>
    <row r="403" spans="1:1" s="173" customFormat="1" ht="12" hidden="1" customHeight="1">
      <c r="A403" s="172"/>
    </row>
    <row r="404" spans="1:1" s="173" customFormat="1" ht="12" hidden="1" customHeight="1">
      <c r="A404" s="172"/>
    </row>
    <row r="405" spans="1:1" s="173" customFormat="1" ht="12" hidden="1" customHeight="1">
      <c r="A405" s="172"/>
    </row>
    <row r="406" spans="1:1" s="173" customFormat="1" ht="12" hidden="1" customHeight="1">
      <c r="A406" s="172"/>
    </row>
    <row r="407" spans="1:1" s="173" customFormat="1" ht="12" hidden="1" customHeight="1">
      <c r="A407" s="172"/>
    </row>
    <row r="408" spans="1:1" s="173" customFormat="1" ht="12" hidden="1" customHeight="1">
      <c r="A408" s="172"/>
    </row>
    <row r="409" spans="1:1" s="173" customFormat="1" ht="12" hidden="1" customHeight="1">
      <c r="A409" s="172"/>
    </row>
    <row r="410" spans="1:1" s="173" customFormat="1" ht="12" hidden="1" customHeight="1">
      <c r="A410" s="172"/>
    </row>
    <row r="411" spans="1:1" s="173" customFormat="1" ht="12" hidden="1" customHeight="1">
      <c r="A411" s="172"/>
    </row>
    <row r="412" spans="1:1" s="173" customFormat="1" ht="12" hidden="1" customHeight="1">
      <c r="A412" s="172"/>
    </row>
    <row r="413" spans="1:1" s="173" customFormat="1" ht="12" hidden="1" customHeight="1">
      <c r="A413" s="172"/>
    </row>
    <row r="414" spans="1:1" s="173" customFormat="1" ht="12" hidden="1" customHeight="1">
      <c r="A414" s="172"/>
    </row>
    <row r="415" spans="1:1" s="173" customFormat="1" ht="12" hidden="1" customHeight="1">
      <c r="A415" s="172"/>
    </row>
    <row r="416" spans="1:1" s="173" customFormat="1" ht="12" hidden="1" customHeight="1">
      <c r="A416" s="172"/>
    </row>
    <row r="417" spans="1:1" s="173" customFormat="1" ht="12" hidden="1" customHeight="1">
      <c r="A417" s="172"/>
    </row>
    <row r="418" spans="1:1" s="173" customFormat="1" ht="12" hidden="1" customHeight="1">
      <c r="A418" s="172"/>
    </row>
    <row r="419" spans="1:1" s="173" customFormat="1" ht="12" hidden="1" customHeight="1">
      <c r="A419" s="172"/>
    </row>
    <row r="420" spans="1:1" s="173" customFormat="1" ht="12" hidden="1" customHeight="1">
      <c r="A420" s="172"/>
    </row>
    <row r="421" spans="1:1" s="173" customFormat="1" ht="12" hidden="1" customHeight="1">
      <c r="A421" s="172"/>
    </row>
    <row r="422" spans="1:1" s="173" customFormat="1" ht="12" hidden="1" customHeight="1">
      <c r="A422" s="172"/>
    </row>
    <row r="423" spans="1:1" s="173" customFormat="1" ht="12" hidden="1" customHeight="1">
      <c r="A423" s="172"/>
    </row>
    <row r="424" spans="1:1" s="173" customFormat="1" ht="12" hidden="1" customHeight="1">
      <c r="A424" s="172"/>
    </row>
    <row r="425" spans="1:1" s="173" customFormat="1" ht="12" hidden="1" customHeight="1">
      <c r="A425" s="172"/>
    </row>
    <row r="426" spans="1:1" s="173" customFormat="1" ht="12" hidden="1" customHeight="1">
      <c r="A426" s="172"/>
    </row>
    <row r="427" spans="1:1" s="173" customFormat="1" ht="12" hidden="1" customHeight="1">
      <c r="A427" s="172"/>
    </row>
    <row r="428" spans="1:1" s="173" customFormat="1" ht="12" hidden="1" customHeight="1">
      <c r="A428" s="172"/>
    </row>
    <row r="429" spans="1:1" s="173" customFormat="1" ht="12" hidden="1" customHeight="1">
      <c r="A429" s="172"/>
    </row>
    <row r="430" spans="1:1" s="173" customFormat="1" ht="12" hidden="1" customHeight="1">
      <c r="A430" s="172"/>
    </row>
    <row r="431" spans="1:1" s="173" customFormat="1" ht="12" hidden="1" customHeight="1">
      <c r="A431" s="172"/>
    </row>
    <row r="432" spans="1:1" s="173" customFormat="1" ht="12" hidden="1" customHeight="1">
      <c r="A432" s="172"/>
    </row>
    <row r="433" spans="1:1" s="173" customFormat="1" ht="12" hidden="1" customHeight="1">
      <c r="A433" s="172"/>
    </row>
    <row r="434" spans="1:1" s="173" customFormat="1" ht="12" hidden="1" customHeight="1">
      <c r="A434" s="172"/>
    </row>
    <row r="435" spans="1:1" s="173" customFormat="1" ht="12" hidden="1" customHeight="1">
      <c r="A435" s="172"/>
    </row>
    <row r="436" spans="1:1" s="173" customFormat="1" ht="12" hidden="1" customHeight="1">
      <c r="A436" s="172"/>
    </row>
    <row r="437" spans="1:1" s="173" customFormat="1" ht="12" hidden="1" customHeight="1">
      <c r="A437" s="172"/>
    </row>
    <row r="438" spans="1:1" s="173" customFormat="1" ht="12" hidden="1" customHeight="1">
      <c r="A438" s="172"/>
    </row>
    <row r="439" spans="1:1" s="173" customFormat="1" ht="12" hidden="1" customHeight="1">
      <c r="A439" s="172"/>
    </row>
    <row r="440" spans="1:1" s="173" customFormat="1" ht="12" hidden="1" customHeight="1">
      <c r="A440" s="172"/>
    </row>
    <row r="441" spans="1:1" s="173" customFormat="1" ht="12" hidden="1" customHeight="1">
      <c r="A441" s="172"/>
    </row>
    <row r="442" spans="1:1" s="173" customFormat="1" ht="12" hidden="1" customHeight="1">
      <c r="A442" s="172"/>
    </row>
    <row r="443" spans="1:1" s="173" customFormat="1" ht="12" hidden="1" customHeight="1">
      <c r="A443" s="172"/>
    </row>
    <row r="444" spans="1:1" s="173" customFormat="1" ht="12" hidden="1" customHeight="1">
      <c r="A444" s="172"/>
    </row>
    <row r="445" spans="1:1" s="173" customFormat="1" ht="12" hidden="1" customHeight="1">
      <c r="A445" s="172"/>
    </row>
    <row r="446" spans="1:1" s="173" customFormat="1" ht="12" hidden="1" customHeight="1">
      <c r="A446" s="172"/>
    </row>
    <row r="447" spans="1:1" s="173" customFormat="1" ht="12" hidden="1" customHeight="1">
      <c r="A447" s="172"/>
    </row>
    <row r="448" spans="1:1" s="173" customFormat="1" ht="12" hidden="1" customHeight="1">
      <c r="A448" s="172"/>
    </row>
    <row r="449" spans="1:1" s="173" customFormat="1" ht="12" hidden="1" customHeight="1">
      <c r="A449" s="172"/>
    </row>
    <row r="450" spans="1:1" s="173" customFormat="1" ht="12" hidden="1" customHeight="1">
      <c r="A450" s="172"/>
    </row>
    <row r="451" spans="1:1" s="173" customFormat="1" ht="12" hidden="1" customHeight="1">
      <c r="A451" s="172"/>
    </row>
    <row r="452" spans="1:1" s="173" customFormat="1" ht="12" hidden="1" customHeight="1">
      <c r="A452" s="172"/>
    </row>
    <row r="453" spans="1:1" s="173" customFormat="1" ht="12" hidden="1" customHeight="1">
      <c r="A453" s="172"/>
    </row>
    <row r="454" spans="1:1" s="173" customFormat="1" ht="12" hidden="1" customHeight="1">
      <c r="A454" s="172"/>
    </row>
    <row r="455" spans="1:1" s="173" customFormat="1" ht="12" hidden="1" customHeight="1">
      <c r="A455" s="172"/>
    </row>
    <row r="456" spans="1:1" s="173" customFormat="1" ht="12" hidden="1" customHeight="1">
      <c r="A456" s="172"/>
    </row>
    <row r="457" spans="1:1" s="173" customFormat="1" ht="12" hidden="1" customHeight="1">
      <c r="A457" s="172"/>
    </row>
    <row r="458" spans="1:1" s="173" customFormat="1" ht="12" hidden="1" customHeight="1">
      <c r="A458" s="172"/>
    </row>
    <row r="459" spans="1:1" s="173" customFormat="1" ht="12" hidden="1" customHeight="1">
      <c r="A459" s="172"/>
    </row>
    <row r="460" spans="1:1" s="173" customFormat="1" ht="12" hidden="1" customHeight="1">
      <c r="A460" s="172"/>
    </row>
    <row r="461" spans="1:1" s="173" customFormat="1" ht="12" hidden="1" customHeight="1">
      <c r="A461" s="172"/>
    </row>
    <row r="462" spans="1:1" s="173" customFormat="1" ht="12" hidden="1" customHeight="1">
      <c r="A462" s="172"/>
    </row>
    <row r="463" spans="1:1" s="173" customFormat="1" ht="12" hidden="1" customHeight="1">
      <c r="A463" s="172"/>
    </row>
    <row r="464" spans="1:1" s="173" customFormat="1" ht="12" hidden="1" customHeight="1">
      <c r="A464" s="172"/>
    </row>
    <row r="465" spans="1:1" s="173" customFormat="1" ht="12" hidden="1" customHeight="1">
      <c r="A465" s="172"/>
    </row>
    <row r="466" spans="1:1" s="173" customFormat="1" ht="12" hidden="1" customHeight="1">
      <c r="A466" s="172"/>
    </row>
    <row r="467" spans="1:1" s="173" customFormat="1" ht="12" hidden="1" customHeight="1">
      <c r="A467" s="172"/>
    </row>
    <row r="468" spans="1:1" s="173" customFormat="1" ht="12" hidden="1" customHeight="1">
      <c r="A468" s="172"/>
    </row>
    <row r="469" spans="1:1" s="173" customFormat="1" ht="12" hidden="1" customHeight="1">
      <c r="A469" s="172"/>
    </row>
    <row r="470" spans="1:1" s="173" customFormat="1" ht="12" hidden="1" customHeight="1">
      <c r="A470" s="172"/>
    </row>
    <row r="471" spans="1:1" s="173" customFormat="1" ht="12" hidden="1" customHeight="1">
      <c r="A471" s="172"/>
    </row>
    <row r="472" spans="1:1" s="173" customFormat="1" ht="12" hidden="1" customHeight="1">
      <c r="A472" s="172"/>
    </row>
    <row r="473" spans="1:1" s="173" customFormat="1" ht="12" hidden="1" customHeight="1">
      <c r="A473" s="172"/>
    </row>
    <row r="474" spans="1:1" s="173" customFormat="1" ht="12" hidden="1" customHeight="1">
      <c r="A474" s="172"/>
    </row>
    <row r="475" spans="1:1" s="173" customFormat="1" ht="12" hidden="1" customHeight="1">
      <c r="A475" s="172"/>
    </row>
    <row r="476" spans="1:1" s="173" customFormat="1" ht="12" hidden="1" customHeight="1">
      <c r="A476" s="172"/>
    </row>
    <row r="477" spans="1:1" s="173" customFormat="1" ht="12" hidden="1" customHeight="1">
      <c r="A477" s="172"/>
    </row>
    <row r="478" spans="1:1" s="173" customFormat="1" ht="12" hidden="1" customHeight="1">
      <c r="A478" s="172"/>
    </row>
    <row r="479" spans="1:1" s="173" customFormat="1" ht="12" hidden="1" customHeight="1">
      <c r="A479" s="172"/>
    </row>
    <row r="480" spans="1:1" s="173" customFormat="1" ht="12" hidden="1" customHeight="1">
      <c r="A480" s="172"/>
    </row>
    <row r="481" spans="1:1" s="173" customFormat="1" ht="12" hidden="1" customHeight="1">
      <c r="A481" s="172"/>
    </row>
    <row r="482" spans="1:1" s="173" customFormat="1" ht="12" hidden="1" customHeight="1">
      <c r="A482" s="172"/>
    </row>
    <row r="483" spans="1:1" s="173" customFormat="1" ht="12" hidden="1" customHeight="1">
      <c r="A483" s="172"/>
    </row>
    <row r="484" spans="1:1" s="173" customFormat="1" ht="12" hidden="1" customHeight="1">
      <c r="A484" s="172"/>
    </row>
    <row r="485" spans="1:1" s="173" customFormat="1" ht="12" hidden="1" customHeight="1">
      <c r="A485" s="172"/>
    </row>
    <row r="486" spans="1:1" s="173" customFormat="1" ht="12" hidden="1" customHeight="1">
      <c r="A486" s="172"/>
    </row>
    <row r="487" spans="1:1" s="173" customFormat="1" ht="12" hidden="1" customHeight="1">
      <c r="A487" s="172"/>
    </row>
    <row r="488" spans="1:1" s="173" customFormat="1" ht="12" hidden="1" customHeight="1">
      <c r="A488" s="172"/>
    </row>
    <row r="489" spans="1:1" s="173" customFormat="1" ht="12" hidden="1" customHeight="1">
      <c r="A489" s="172"/>
    </row>
    <row r="490" spans="1:1" s="173" customFormat="1" ht="12" hidden="1" customHeight="1">
      <c r="A490" s="172"/>
    </row>
    <row r="491" spans="1:1" s="173" customFormat="1" ht="12" hidden="1" customHeight="1">
      <c r="A491" s="172"/>
    </row>
    <row r="492" spans="1:1" s="173" customFormat="1" ht="12" hidden="1" customHeight="1">
      <c r="A492" s="172"/>
    </row>
    <row r="493" spans="1:1" s="173" customFormat="1" ht="12" hidden="1" customHeight="1">
      <c r="A493" s="172"/>
    </row>
    <row r="494" spans="1:1" s="173" customFormat="1" ht="12" hidden="1" customHeight="1">
      <c r="A494" s="172"/>
    </row>
    <row r="495" spans="1:1" s="173" customFormat="1" ht="12" hidden="1" customHeight="1">
      <c r="A495" s="172"/>
    </row>
    <row r="496" spans="1:1" s="173" customFormat="1" ht="12" hidden="1" customHeight="1">
      <c r="A496" s="172"/>
    </row>
    <row r="497" spans="1:1" s="173" customFormat="1" ht="12" hidden="1" customHeight="1">
      <c r="A497" s="172"/>
    </row>
    <row r="498" spans="1:1" s="173" customFormat="1" ht="12" hidden="1" customHeight="1">
      <c r="A498" s="172"/>
    </row>
    <row r="499" spans="1:1" s="173" customFormat="1" ht="12" hidden="1" customHeight="1">
      <c r="A499" s="172"/>
    </row>
    <row r="500" spans="1:1" s="173" customFormat="1" ht="12" hidden="1" customHeight="1">
      <c r="A500" s="172"/>
    </row>
    <row r="501" spans="1:1" s="173" customFormat="1" ht="12" hidden="1" customHeight="1">
      <c r="A501" s="172"/>
    </row>
    <row r="502" spans="1:1" s="173" customFormat="1" ht="12" hidden="1" customHeight="1">
      <c r="A502" s="172"/>
    </row>
    <row r="503" spans="1:1" s="173" customFormat="1" ht="12" hidden="1" customHeight="1">
      <c r="A503" s="172"/>
    </row>
    <row r="504" spans="1:1" s="173" customFormat="1" ht="12" hidden="1" customHeight="1">
      <c r="A504" s="172"/>
    </row>
    <row r="505" spans="1:1" s="173" customFormat="1" ht="12" hidden="1" customHeight="1">
      <c r="A505" s="172"/>
    </row>
    <row r="506" spans="1:1" s="173" customFormat="1" ht="12" hidden="1" customHeight="1">
      <c r="A506" s="172"/>
    </row>
    <row r="507" spans="1:1" s="173" customFormat="1" ht="12" hidden="1" customHeight="1">
      <c r="A507" s="172"/>
    </row>
    <row r="508" spans="1:1" s="173" customFormat="1" ht="12" hidden="1" customHeight="1">
      <c r="A508" s="172"/>
    </row>
    <row r="509" spans="1:1" s="173" customFormat="1" ht="12" hidden="1" customHeight="1">
      <c r="A509" s="172"/>
    </row>
    <row r="510" spans="1:1" s="173" customFormat="1" ht="12" hidden="1" customHeight="1">
      <c r="A510" s="172"/>
    </row>
    <row r="511" spans="1:1" s="173" customFormat="1" ht="12" hidden="1" customHeight="1">
      <c r="A511" s="172"/>
    </row>
    <row r="512" spans="1:1" s="173" customFormat="1" ht="12" hidden="1" customHeight="1">
      <c r="A512" s="172"/>
    </row>
    <row r="513" spans="1:1" s="173" customFormat="1" ht="12" hidden="1" customHeight="1">
      <c r="A513" s="172"/>
    </row>
    <row r="514" spans="1:1" s="173" customFormat="1" ht="12" hidden="1" customHeight="1">
      <c r="A514" s="172"/>
    </row>
    <row r="515" spans="1:1" s="173" customFormat="1" ht="12" hidden="1" customHeight="1">
      <c r="A515" s="172"/>
    </row>
    <row r="516" spans="1:1" s="173" customFormat="1" ht="12" hidden="1" customHeight="1">
      <c r="A516" s="172"/>
    </row>
    <row r="517" spans="1:1" s="173" customFormat="1" ht="12" hidden="1" customHeight="1">
      <c r="A517" s="172"/>
    </row>
    <row r="518" spans="1:1" s="173" customFormat="1" ht="12" hidden="1" customHeight="1">
      <c r="A518" s="172"/>
    </row>
    <row r="519" spans="1:1" s="173" customFormat="1" ht="12" hidden="1" customHeight="1">
      <c r="A519" s="172"/>
    </row>
    <row r="520" spans="1:1" s="173" customFormat="1" ht="12" hidden="1" customHeight="1">
      <c r="A520" s="172"/>
    </row>
    <row r="521" spans="1:1" s="173" customFormat="1" ht="12" hidden="1" customHeight="1">
      <c r="A521" s="172"/>
    </row>
    <row r="522" spans="1:1" s="173" customFormat="1" ht="12" hidden="1" customHeight="1">
      <c r="A522" s="172"/>
    </row>
    <row r="523" spans="1:1" s="173" customFormat="1" ht="12" hidden="1" customHeight="1">
      <c r="A523" s="172"/>
    </row>
    <row r="524" spans="1:1" s="173" customFormat="1" ht="12" hidden="1" customHeight="1">
      <c r="A524" s="172"/>
    </row>
    <row r="525" spans="1:1" s="173" customFormat="1" ht="12" hidden="1" customHeight="1">
      <c r="A525" s="172"/>
    </row>
    <row r="526" spans="1:1" s="173" customFormat="1" ht="12" hidden="1" customHeight="1">
      <c r="A526" s="172"/>
    </row>
    <row r="527" spans="1:1" s="173" customFormat="1" ht="12" hidden="1" customHeight="1">
      <c r="A527" s="172"/>
    </row>
    <row r="528" spans="1:1" s="173" customFormat="1" ht="12" hidden="1" customHeight="1">
      <c r="A528" s="172"/>
    </row>
    <row r="529" spans="1:1" s="173" customFormat="1" ht="12" hidden="1" customHeight="1">
      <c r="A529" s="172"/>
    </row>
    <row r="530" spans="1:1" s="173" customFormat="1" ht="12" hidden="1" customHeight="1">
      <c r="A530" s="172"/>
    </row>
    <row r="531" spans="1:1" s="173" customFormat="1" ht="12" hidden="1" customHeight="1">
      <c r="A531" s="172"/>
    </row>
    <row r="532" spans="1:1" s="173" customFormat="1" ht="12" hidden="1" customHeight="1">
      <c r="A532" s="172"/>
    </row>
    <row r="533" spans="1:1" s="173" customFormat="1" ht="12" hidden="1" customHeight="1">
      <c r="A533" s="172"/>
    </row>
    <row r="534" spans="1:1" s="173" customFormat="1" ht="12" hidden="1" customHeight="1">
      <c r="A534" s="172"/>
    </row>
    <row r="535" spans="1:1" s="173" customFormat="1" ht="12" hidden="1" customHeight="1">
      <c r="A535" s="172"/>
    </row>
    <row r="536" spans="1:1" s="173" customFormat="1" ht="12" hidden="1" customHeight="1">
      <c r="A536" s="172"/>
    </row>
    <row r="537" spans="1:1" s="173" customFormat="1" ht="12" hidden="1" customHeight="1">
      <c r="A537" s="172"/>
    </row>
    <row r="538" spans="1:1" s="173" customFormat="1" ht="12" hidden="1" customHeight="1">
      <c r="A538" s="172"/>
    </row>
    <row r="539" spans="1:1" s="173" customFormat="1" ht="12" hidden="1" customHeight="1">
      <c r="A539" s="172"/>
    </row>
    <row r="540" spans="1:1" s="173" customFormat="1" ht="12" hidden="1" customHeight="1">
      <c r="A540" s="172"/>
    </row>
    <row r="541" spans="1:1" s="173" customFormat="1" ht="12" hidden="1" customHeight="1">
      <c r="A541" s="172"/>
    </row>
    <row r="542" spans="1:1" s="173" customFormat="1" ht="12" hidden="1" customHeight="1">
      <c r="A542" s="172"/>
    </row>
    <row r="543" spans="1:1" s="173" customFormat="1" ht="12" hidden="1" customHeight="1">
      <c r="A543" s="172"/>
    </row>
    <row r="544" spans="1:1" s="173" customFormat="1" ht="12" hidden="1" customHeight="1">
      <c r="A544" s="172"/>
    </row>
    <row r="545" spans="1:1" s="173" customFormat="1" ht="12" hidden="1" customHeight="1">
      <c r="A545" s="172"/>
    </row>
    <row r="546" spans="1:1" s="173" customFormat="1" ht="12" hidden="1" customHeight="1">
      <c r="A546" s="172"/>
    </row>
    <row r="547" spans="1:1" s="173" customFormat="1" ht="12" hidden="1" customHeight="1">
      <c r="A547" s="172"/>
    </row>
    <row r="548" spans="1:1" s="173" customFormat="1" ht="12" hidden="1" customHeight="1">
      <c r="A548" s="172"/>
    </row>
    <row r="549" spans="1:1" s="173" customFormat="1" ht="12" hidden="1" customHeight="1">
      <c r="A549" s="172"/>
    </row>
    <row r="550" spans="1:1" s="173" customFormat="1" ht="12" hidden="1" customHeight="1">
      <c r="A550" s="172"/>
    </row>
    <row r="551" spans="1:1" s="173" customFormat="1" ht="12" hidden="1" customHeight="1">
      <c r="A551" s="172"/>
    </row>
    <row r="552" spans="1:1" s="173" customFormat="1" ht="12" hidden="1" customHeight="1">
      <c r="A552" s="172"/>
    </row>
    <row r="553" spans="1:1" s="173" customFormat="1" ht="12" hidden="1" customHeight="1">
      <c r="A553" s="172"/>
    </row>
    <row r="554" spans="1:1" s="173" customFormat="1" ht="12" hidden="1" customHeight="1">
      <c r="A554" s="172"/>
    </row>
    <row r="555" spans="1:1" s="173" customFormat="1" ht="12" hidden="1" customHeight="1">
      <c r="A555" s="172"/>
    </row>
    <row r="556" spans="1:1" s="173" customFormat="1" ht="12" hidden="1" customHeight="1">
      <c r="A556" s="172"/>
    </row>
    <row r="557" spans="1:1" s="173" customFormat="1" ht="12" hidden="1" customHeight="1">
      <c r="A557" s="172"/>
    </row>
    <row r="558" spans="1:1" s="173" customFormat="1" ht="12" hidden="1" customHeight="1">
      <c r="A558" s="172"/>
    </row>
    <row r="559" spans="1:1" s="173" customFormat="1" ht="12" hidden="1" customHeight="1">
      <c r="A559" s="172"/>
    </row>
    <row r="560" spans="1:1" s="173" customFormat="1" ht="12" hidden="1" customHeight="1">
      <c r="A560" s="172"/>
    </row>
    <row r="561" spans="1:1" s="173" customFormat="1" ht="12" hidden="1" customHeight="1">
      <c r="A561" s="172"/>
    </row>
    <row r="562" spans="1:1" s="173" customFormat="1" ht="12" hidden="1" customHeight="1">
      <c r="A562" s="172"/>
    </row>
    <row r="563" spans="1:1" s="173" customFormat="1" ht="12" hidden="1" customHeight="1">
      <c r="A563" s="172"/>
    </row>
    <row r="564" spans="1:1" s="173" customFormat="1" ht="12" hidden="1" customHeight="1">
      <c r="A564" s="172"/>
    </row>
    <row r="565" spans="1:1" s="173" customFormat="1" ht="12" hidden="1" customHeight="1">
      <c r="A565" s="172"/>
    </row>
    <row r="566" spans="1:1" s="173" customFormat="1" ht="12" hidden="1" customHeight="1">
      <c r="A566" s="172"/>
    </row>
    <row r="567" spans="1:1" s="173" customFormat="1" ht="12" hidden="1" customHeight="1">
      <c r="A567" s="172"/>
    </row>
    <row r="568" spans="1:1" s="173" customFormat="1" ht="12" hidden="1" customHeight="1">
      <c r="A568" s="172"/>
    </row>
    <row r="569" spans="1:1" s="173" customFormat="1" ht="12" hidden="1" customHeight="1">
      <c r="A569" s="172"/>
    </row>
    <row r="570" spans="1:1" s="173" customFormat="1" ht="12" hidden="1" customHeight="1">
      <c r="A570" s="172"/>
    </row>
    <row r="571" spans="1:1" s="173" customFormat="1" ht="12" hidden="1" customHeight="1">
      <c r="A571" s="172"/>
    </row>
    <row r="572" spans="1:1" s="173" customFormat="1" ht="12" hidden="1" customHeight="1">
      <c r="A572" s="172"/>
    </row>
    <row r="573" spans="1:1" s="173" customFormat="1" ht="12" hidden="1" customHeight="1">
      <c r="A573" s="172"/>
    </row>
    <row r="574" spans="1:1" s="173" customFormat="1" ht="12" hidden="1" customHeight="1">
      <c r="A574" s="172"/>
    </row>
    <row r="575" spans="1:1" s="173" customFormat="1" ht="12" hidden="1" customHeight="1">
      <c r="A575" s="172"/>
    </row>
    <row r="576" spans="1:1" s="173" customFormat="1" ht="12" hidden="1" customHeight="1">
      <c r="A576" s="172"/>
    </row>
    <row r="577" spans="1:1" s="173" customFormat="1" ht="12" hidden="1" customHeight="1">
      <c r="A577" s="172"/>
    </row>
    <row r="578" spans="1:1" s="173" customFormat="1" ht="12" hidden="1" customHeight="1">
      <c r="A578" s="172"/>
    </row>
    <row r="579" spans="1:1" s="173" customFormat="1" ht="12" hidden="1" customHeight="1">
      <c r="A579" s="172"/>
    </row>
    <row r="580" spans="1:1" s="173" customFormat="1" ht="12" hidden="1" customHeight="1">
      <c r="A580" s="172"/>
    </row>
    <row r="581" spans="1:1" s="173" customFormat="1" ht="12" hidden="1" customHeight="1">
      <c r="A581" s="172"/>
    </row>
    <row r="582" spans="1:1" s="173" customFormat="1" ht="12" hidden="1" customHeight="1">
      <c r="A582" s="172"/>
    </row>
    <row r="583" spans="1:1" s="173" customFormat="1" ht="12" hidden="1" customHeight="1">
      <c r="A583" s="172"/>
    </row>
    <row r="584" spans="1:1" s="173" customFormat="1" ht="12" hidden="1" customHeight="1">
      <c r="A584" s="172"/>
    </row>
    <row r="585" spans="1:1" s="173" customFormat="1" ht="12" hidden="1" customHeight="1">
      <c r="A585" s="172"/>
    </row>
    <row r="586" spans="1:1" s="173" customFormat="1" ht="12" hidden="1" customHeight="1">
      <c r="A586" s="172"/>
    </row>
    <row r="587" spans="1:1" s="173" customFormat="1" ht="12" hidden="1" customHeight="1">
      <c r="A587" s="172"/>
    </row>
    <row r="588" spans="1:1" s="173" customFormat="1" ht="12" hidden="1" customHeight="1">
      <c r="A588" s="172"/>
    </row>
    <row r="589" spans="1:1" s="173" customFormat="1" ht="12" hidden="1" customHeight="1">
      <c r="A589" s="172"/>
    </row>
    <row r="590" spans="1:1" s="173" customFormat="1" ht="12" hidden="1" customHeight="1">
      <c r="A590" s="172"/>
    </row>
    <row r="591" spans="1:1" s="173" customFormat="1" ht="12" hidden="1" customHeight="1">
      <c r="A591" s="172"/>
    </row>
    <row r="592" spans="1:1" s="173" customFormat="1" ht="12" hidden="1" customHeight="1">
      <c r="A592" s="172"/>
    </row>
    <row r="593" spans="1:1" s="173" customFormat="1" ht="12" hidden="1" customHeight="1">
      <c r="A593" s="172"/>
    </row>
    <row r="594" spans="1:1" s="173" customFormat="1" ht="12" hidden="1" customHeight="1">
      <c r="A594" s="172"/>
    </row>
    <row r="595" spans="1:1" s="173" customFormat="1" ht="12" hidden="1" customHeight="1">
      <c r="A595" s="172"/>
    </row>
    <row r="596" spans="1:1" s="173" customFormat="1" ht="12" hidden="1" customHeight="1">
      <c r="A596" s="172"/>
    </row>
    <row r="597" spans="1:1" s="173" customFormat="1" ht="12" hidden="1" customHeight="1">
      <c r="A597" s="172"/>
    </row>
    <row r="598" spans="1:1" s="173" customFormat="1" ht="12" hidden="1" customHeight="1">
      <c r="A598" s="172"/>
    </row>
    <row r="599" spans="1:1" s="173" customFormat="1" ht="12" hidden="1" customHeight="1">
      <c r="A599" s="172"/>
    </row>
    <row r="600" spans="1:1" s="173" customFormat="1" ht="12" hidden="1" customHeight="1">
      <c r="A600" s="172"/>
    </row>
    <row r="601" spans="1:1" s="173" customFormat="1" ht="12" hidden="1" customHeight="1">
      <c r="A601" s="172"/>
    </row>
    <row r="602" spans="1:1" s="173" customFormat="1" ht="12" hidden="1" customHeight="1">
      <c r="A602" s="172"/>
    </row>
    <row r="603" spans="1:1" s="173" customFormat="1" ht="12" hidden="1" customHeight="1">
      <c r="A603" s="172"/>
    </row>
    <row r="604" spans="1:1" s="173" customFormat="1" ht="12" hidden="1" customHeight="1">
      <c r="A604" s="172"/>
    </row>
    <row r="605" spans="1:1" s="173" customFormat="1" ht="12" hidden="1" customHeight="1">
      <c r="A605" s="172"/>
    </row>
    <row r="606" spans="1:1" s="173" customFormat="1" ht="12" hidden="1" customHeight="1">
      <c r="A606" s="172"/>
    </row>
    <row r="607" spans="1:1" s="173" customFormat="1" ht="12" hidden="1" customHeight="1">
      <c r="A607" s="172"/>
    </row>
    <row r="608" spans="1:1" s="173" customFormat="1" ht="12" hidden="1" customHeight="1">
      <c r="A608" s="172"/>
    </row>
    <row r="609" spans="1:1" s="173" customFormat="1" ht="12" hidden="1" customHeight="1">
      <c r="A609" s="172"/>
    </row>
    <row r="610" spans="1:1" s="173" customFormat="1" ht="12" hidden="1" customHeight="1">
      <c r="A610" s="172"/>
    </row>
    <row r="611" spans="1:1" s="173" customFormat="1" ht="12" hidden="1" customHeight="1">
      <c r="A611" s="172"/>
    </row>
    <row r="612" spans="1:1" s="173" customFormat="1" ht="12" hidden="1" customHeight="1">
      <c r="A612" s="172"/>
    </row>
    <row r="613" spans="1:1" s="173" customFormat="1" ht="12" hidden="1" customHeight="1">
      <c r="A613" s="172"/>
    </row>
    <row r="614" spans="1:1" s="173" customFormat="1" ht="12" hidden="1" customHeight="1">
      <c r="A614" s="172"/>
    </row>
    <row r="615" spans="1:1" s="173" customFormat="1" ht="12" hidden="1" customHeight="1">
      <c r="A615" s="172"/>
    </row>
    <row r="616" spans="1:1" s="173" customFormat="1" ht="12" hidden="1" customHeight="1">
      <c r="A616" s="172"/>
    </row>
    <row r="617" spans="1:1" s="173" customFormat="1" ht="12" hidden="1" customHeight="1">
      <c r="A617" s="172"/>
    </row>
    <row r="618" spans="1:1" s="173" customFormat="1" ht="12" hidden="1" customHeight="1">
      <c r="A618" s="172"/>
    </row>
    <row r="619" spans="1:1" s="173" customFormat="1" ht="12" hidden="1" customHeight="1">
      <c r="A619" s="172"/>
    </row>
    <row r="620" spans="1:1" s="173" customFormat="1" ht="12" hidden="1" customHeight="1">
      <c r="A620" s="172"/>
    </row>
    <row r="621" spans="1:1" s="173" customFormat="1" ht="12" hidden="1" customHeight="1">
      <c r="A621" s="172"/>
    </row>
    <row r="622" spans="1:1" s="173" customFormat="1" ht="12" hidden="1" customHeight="1">
      <c r="A622" s="172"/>
    </row>
    <row r="623" spans="1:1" s="173" customFormat="1" ht="12" hidden="1" customHeight="1">
      <c r="A623" s="172"/>
    </row>
    <row r="624" spans="1:1" s="173" customFormat="1" ht="12" hidden="1" customHeight="1">
      <c r="A624" s="172"/>
    </row>
    <row r="625" spans="1:1" s="173" customFormat="1" ht="12" hidden="1" customHeight="1">
      <c r="A625" s="172"/>
    </row>
    <row r="626" spans="1:1" s="173" customFormat="1" ht="12" hidden="1" customHeight="1">
      <c r="A626" s="172"/>
    </row>
    <row r="627" spans="1:1" s="173" customFormat="1" ht="12" hidden="1" customHeight="1">
      <c r="A627" s="172"/>
    </row>
    <row r="628" spans="1:1" s="173" customFormat="1" ht="12" hidden="1" customHeight="1">
      <c r="A628" s="172"/>
    </row>
    <row r="629" spans="1:1" s="173" customFormat="1" ht="12" hidden="1" customHeight="1">
      <c r="A629" s="172"/>
    </row>
    <row r="630" spans="1:1" s="173" customFormat="1" ht="12" hidden="1" customHeight="1">
      <c r="A630" s="172"/>
    </row>
    <row r="631" spans="1:1" s="173" customFormat="1" ht="12" hidden="1" customHeight="1">
      <c r="A631" s="172"/>
    </row>
    <row r="632" spans="1:1" s="173" customFormat="1" ht="12" hidden="1" customHeight="1">
      <c r="A632" s="172"/>
    </row>
    <row r="633" spans="1:1" s="173" customFormat="1" ht="12" hidden="1" customHeight="1">
      <c r="A633" s="172"/>
    </row>
    <row r="634" spans="1:1" s="173" customFormat="1" ht="12" hidden="1" customHeight="1">
      <c r="A634" s="172"/>
    </row>
    <row r="635" spans="1:1" s="173" customFormat="1" ht="12" hidden="1" customHeight="1">
      <c r="A635" s="172"/>
    </row>
    <row r="636" spans="1:1" s="173" customFormat="1" ht="12" hidden="1" customHeight="1">
      <c r="A636" s="172"/>
    </row>
    <row r="637" spans="1:1" s="173" customFormat="1" ht="12" hidden="1" customHeight="1">
      <c r="A637" s="172"/>
    </row>
    <row r="638" spans="1:1" s="173" customFormat="1" ht="12" hidden="1" customHeight="1">
      <c r="A638" s="172"/>
    </row>
    <row r="639" spans="1:1" s="173" customFormat="1" ht="12" hidden="1" customHeight="1">
      <c r="A639" s="172"/>
    </row>
    <row r="640" spans="1:1" s="173" customFormat="1" ht="12" hidden="1" customHeight="1">
      <c r="A640" s="172"/>
    </row>
    <row r="641" spans="1:1" s="173" customFormat="1" ht="12" hidden="1" customHeight="1">
      <c r="A641" s="172"/>
    </row>
    <row r="642" spans="1:1" s="173" customFormat="1" ht="12" hidden="1" customHeight="1">
      <c r="A642" s="172"/>
    </row>
    <row r="643" spans="1:1" s="173" customFormat="1" ht="12" hidden="1" customHeight="1">
      <c r="A643" s="172"/>
    </row>
    <row r="644" spans="1:1" s="173" customFormat="1" ht="12" hidden="1" customHeight="1">
      <c r="A644" s="172"/>
    </row>
    <row r="645" spans="1:1" s="173" customFormat="1" ht="12" hidden="1" customHeight="1">
      <c r="A645" s="172"/>
    </row>
    <row r="646" spans="1:1" s="173" customFormat="1" ht="12" hidden="1" customHeight="1">
      <c r="A646" s="172"/>
    </row>
    <row r="647" spans="1:1" s="173" customFormat="1" ht="12" hidden="1" customHeight="1">
      <c r="A647" s="172"/>
    </row>
    <row r="648" spans="1:1" s="173" customFormat="1" ht="12" hidden="1" customHeight="1">
      <c r="A648" s="172"/>
    </row>
    <row r="649" spans="1:1" s="173" customFormat="1" ht="12" hidden="1" customHeight="1">
      <c r="A649" s="172"/>
    </row>
    <row r="650" spans="1:1" s="173" customFormat="1" ht="12" hidden="1" customHeight="1">
      <c r="A650" s="172"/>
    </row>
    <row r="651" spans="1:1" s="173" customFormat="1" ht="12" hidden="1" customHeight="1">
      <c r="A651" s="172"/>
    </row>
    <row r="652" spans="1:1" s="173" customFormat="1" ht="12" hidden="1" customHeight="1">
      <c r="A652" s="172"/>
    </row>
    <row r="653" spans="1:1" s="173" customFormat="1" ht="12" hidden="1" customHeight="1">
      <c r="A653" s="172"/>
    </row>
    <row r="654" spans="1:1" s="173" customFormat="1" ht="12" hidden="1" customHeight="1">
      <c r="A654" s="172"/>
    </row>
    <row r="655" spans="1:1" s="173" customFormat="1" ht="12" hidden="1" customHeight="1">
      <c r="A655" s="172"/>
    </row>
    <row r="656" spans="1:1" s="173" customFormat="1" ht="12" hidden="1" customHeight="1">
      <c r="A656" s="172"/>
    </row>
    <row r="657" spans="1:1" s="173" customFormat="1" ht="12" hidden="1" customHeight="1">
      <c r="A657" s="172"/>
    </row>
    <row r="658" spans="1:1" s="173" customFormat="1" ht="12" hidden="1" customHeight="1">
      <c r="A658" s="172"/>
    </row>
    <row r="659" spans="1:1" s="173" customFormat="1" ht="12" hidden="1" customHeight="1">
      <c r="A659" s="172"/>
    </row>
    <row r="660" spans="1:1" s="173" customFormat="1" ht="12" hidden="1" customHeight="1">
      <c r="A660" s="172"/>
    </row>
    <row r="661" spans="1:1" s="173" customFormat="1" ht="12" hidden="1" customHeight="1">
      <c r="A661" s="172"/>
    </row>
    <row r="662" spans="1:1" s="173" customFormat="1" ht="12" hidden="1" customHeight="1">
      <c r="A662" s="172"/>
    </row>
    <row r="663" spans="1:1" s="173" customFormat="1" ht="12" hidden="1" customHeight="1">
      <c r="A663" s="172"/>
    </row>
    <row r="664" spans="1:1" s="173" customFormat="1" ht="12" hidden="1" customHeight="1">
      <c r="A664" s="172"/>
    </row>
    <row r="665" spans="1:1" s="173" customFormat="1" ht="12" hidden="1" customHeight="1">
      <c r="A665" s="172"/>
    </row>
    <row r="666" spans="1:1" s="173" customFormat="1" ht="12" hidden="1" customHeight="1">
      <c r="A666" s="172"/>
    </row>
    <row r="667" spans="1:1" s="173" customFormat="1" ht="12" hidden="1" customHeight="1">
      <c r="A667" s="172"/>
    </row>
    <row r="668" spans="1:1" s="173" customFormat="1" ht="12" hidden="1" customHeight="1">
      <c r="A668" s="172"/>
    </row>
    <row r="669" spans="1:1" s="173" customFormat="1" ht="12" hidden="1" customHeight="1">
      <c r="A669" s="172"/>
    </row>
    <row r="670" spans="1:1" s="173" customFormat="1" ht="12" hidden="1" customHeight="1">
      <c r="A670" s="172"/>
    </row>
    <row r="671" spans="1:1" s="173" customFormat="1" ht="12" hidden="1" customHeight="1">
      <c r="A671" s="172"/>
    </row>
    <row r="672" spans="1:1" s="173" customFormat="1" ht="12" hidden="1" customHeight="1">
      <c r="A672" s="172"/>
    </row>
    <row r="673" spans="1:1" s="173" customFormat="1" ht="12" hidden="1" customHeight="1">
      <c r="A673" s="172"/>
    </row>
    <row r="674" spans="1:1" s="173" customFormat="1" ht="12" hidden="1" customHeight="1">
      <c r="A674" s="172"/>
    </row>
    <row r="675" spans="1:1" s="173" customFormat="1" ht="12" hidden="1" customHeight="1">
      <c r="A675" s="172"/>
    </row>
    <row r="676" spans="1:1" s="173" customFormat="1" ht="12" hidden="1" customHeight="1">
      <c r="A676" s="172"/>
    </row>
    <row r="677" spans="1:1" s="173" customFormat="1" ht="12" hidden="1" customHeight="1">
      <c r="A677" s="172"/>
    </row>
    <row r="678" spans="1:1" s="173" customFormat="1" ht="12" hidden="1" customHeight="1">
      <c r="A678" s="172"/>
    </row>
    <row r="679" spans="1:1" s="173" customFormat="1" ht="12" hidden="1" customHeight="1">
      <c r="A679" s="172"/>
    </row>
    <row r="680" spans="1:1" s="173" customFormat="1" ht="12" hidden="1" customHeight="1">
      <c r="A680" s="172"/>
    </row>
    <row r="681" spans="1:1" s="173" customFormat="1" ht="12" hidden="1" customHeight="1">
      <c r="A681" s="172"/>
    </row>
    <row r="682" spans="1:1" s="173" customFormat="1" ht="12" hidden="1" customHeight="1">
      <c r="A682" s="172"/>
    </row>
    <row r="683" spans="1:1" s="173" customFormat="1" ht="12" hidden="1" customHeight="1">
      <c r="A683" s="172"/>
    </row>
    <row r="684" spans="1:1" s="173" customFormat="1" ht="12" hidden="1" customHeight="1">
      <c r="A684" s="172"/>
    </row>
    <row r="685" spans="1:1" s="173" customFormat="1" ht="12" hidden="1" customHeight="1">
      <c r="A685" s="172"/>
    </row>
    <row r="686" spans="1:1" s="173" customFormat="1" ht="12" hidden="1" customHeight="1">
      <c r="A686" s="172"/>
    </row>
    <row r="687" spans="1:1" s="173" customFormat="1" ht="12" hidden="1" customHeight="1">
      <c r="A687" s="172"/>
    </row>
    <row r="688" spans="1:1" s="173" customFormat="1" ht="12" hidden="1" customHeight="1">
      <c r="A688" s="172"/>
    </row>
    <row r="689" spans="1:1" s="173" customFormat="1" ht="12" hidden="1" customHeight="1">
      <c r="A689" s="172"/>
    </row>
    <row r="690" spans="1:1" s="173" customFormat="1" ht="12" hidden="1" customHeight="1">
      <c r="A690" s="172"/>
    </row>
    <row r="691" spans="1:1" s="173" customFormat="1" ht="12" hidden="1" customHeight="1">
      <c r="A691" s="172"/>
    </row>
    <row r="692" spans="1:1" s="173" customFormat="1" ht="12" hidden="1" customHeight="1">
      <c r="A692" s="172"/>
    </row>
    <row r="693" spans="1:1" s="173" customFormat="1" ht="12" hidden="1" customHeight="1">
      <c r="A693" s="172"/>
    </row>
    <row r="694" spans="1:1" s="173" customFormat="1" ht="12" hidden="1" customHeight="1">
      <c r="A694" s="172"/>
    </row>
    <row r="695" spans="1:1" s="173" customFormat="1" ht="12" hidden="1" customHeight="1">
      <c r="A695" s="172"/>
    </row>
    <row r="696" spans="1:1" s="173" customFormat="1" ht="12" hidden="1" customHeight="1">
      <c r="A696" s="172"/>
    </row>
    <row r="697" spans="1:1" s="173" customFormat="1" ht="12" hidden="1" customHeight="1">
      <c r="A697" s="172"/>
    </row>
    <row r="698" spans="1:1" s="173" customFormat="1" ht="12" hidden="1" customHeight="1">
      <c r="A698" s="172"/>
    </row>
    <row r="699" spans="1:1" s="173" customFormat="1" ht="12" hidden="1" customHeight="1">
      <c r="A699" s="172"/>
    </row>
    <row r="700" spans="1:1" s="173" customFormat="1" ht="12" hidden="1" customHeight="1">
      <c r="A700" s="172"/>
    </row>
    <row r="701" spans="1:1" s="173" customFormat="1" ht="12" hidden="1" customHeight="1">
      <c r="A701" s="172"/>
    </row>
    <row r="702" spans="1:1" s="173" customFormat="1" ht="12" hidden="1" customHeight="1">
      <c r="A702" s="172"/>
    </row>
    <row r="703" spans="1:1" s="173" customFormat="1" ht="12" hidden="1" customHeight="1">
      <c r="A703" s="172"/>
    </row>
    <row r="704" spans="1:1" s="173" customFormat="1" ht="12" hidden="1" customHeight="1">
      <c r="A704" s="172"/>
    </row>
    <row r="705" spans="1:1" s="173" customFormat="1" ht="12" hidden="1" customHeight="1">
      <c r="A705" s="172"/>
    </row>
    <row r="706" spans="1:1" s="173" customFormat="1" ht="12" hidden="1" customHeight="1">
      <c r="A706" s="172"/>
    </row>
    <row r="707" spans="1:1" s="173" customFormat="1" ht="12" hidden="1" customHeight="1">
      <c r="A707" s="172"/>
    </row>
    <row r="708" spans="1:1" s="173" customFormat="1" ht="12" hidden="1" customHeight="1">
      <c r="A708" s="172"/>
    </row>
    <row r="709" spans="1:1" s="173" customFormat="1" ht="12" hidden="1" customHeight="1">
      <c r="A709" s="172"/>
    </row>
    <row r="710" spans="1:1" s="173" customFormat="1" ht="12" hidden="1" customHeight="1">
      <c r="A710" s="172"/>
    </row>
    <row r="711" spans="1:1" s="173" customFormat="1" ht="12" hidden="1" customHeight="1">
      <c r="A711" s="172"/>
    </row>
    <row r="712" spans="1:1" s="173" customFormat="1" ht="12" hidden="1" customHeight="1">
      <c r="A712" s="172"/>
    </row>
    <row r="713" spans="1:1" s="173" customFormat="1" ht="12" hidden="1" customHeight="1">
      <c r="A713" s="172"/>
    </row>
    <row r="714" spans="1:1" s="173" customFormat="1" ht="12" hidden="1" customHeight="1">
      <c r="A714" s="172"/>
    </row>
    <row r="715" spans="1:1" s="173" customFormat="1" ht="12" hidden="1" customHeight="1">
      <c r="A715" s="172"/>
    </row>
    <row r="716" spans="1:1" s="173" customFormat="1" ht="12" hidden="1" customHeight="1">
      <c r="A716" s="172"/>
    </row>
    <row r="717" spans="1:1" s="173" customFormat="1" ht="12" hidden="1" customHeight="1">
      <c r="A717" s="172"/>
    </row>
    <row r="718" spans="1:1" s="173" customFormat="1" ht="12" hidden="1" customHeight="1">
      <c r="A718" s="172"/>
    </row>
    <row r="719" spans="1:1" s="173" customFormat="1" ht="12" hidden="1" customHeight="1">
      <c r="A719" s="172"/>
    </row>
    <row r="720" spans="1:1" s="173" customFormat="1" ht="12" hidden="1" customHeight="1">
      <c r="A720" s="172"/>
    </row>
    <row r="721" spans="1:1" s="173" customFormat="1" ht="12" hidden="1" customHeight="1">
      <c r="A721" s="172"/>
    </row>
    <row r="722" spans="1:1" s="173" customFormat="1" ht="12" hidden="1" customHeight="1">
      <c r="A722" s="172"/>
    </row>
    <row r="723" spans="1:1" s="173" customFormat="1" ht="12" hidden="1" customHeight="1">
      <c r="A723" s="172"/>
    </row>
    <row r="724" spans="1:1" s="173" customFormat="1" ht="12" hidden="1" customHeight="1">
      <c r="A724" s="172"/>
    </row>
    <row r="725" spans="1:1" s="173" customFormat="1" ht="12" hidden="1" customHeight="1">
      <c r="A725" s="172"/>
    </row>
    <row r="726" spans="1:1" s="173" customFormat="1" ht="12" hidden="1" customHeight="1">
      <c r="A726" s="172"/>
    </row>
    <row r="727" spans="1:1" s="173" customFormat="1" ht="12" hidden="1" customHeight="1">
      <c r="A727" s="172"/>
    </row>
    <row r="728" spans="1:1" s="173" customFormat="1" ht="12" hidden="1" customHeight="1">
      <c r="A728" s="172"/>
    </row>
    <row r="729" spans="1:1" s="173" customFormat="1" ht="12" hidden="1" customHeight="1">
      <c r="A729" s="172"/>
    </row>
    <row r="730" spans="1:1" s="173" customFormat="1" ht="12" hidden="1" customHeight="1">
      <c r="A730" s="172"/>
    </row>
    <row r="731" spans="1:1" s="173" customFormat="1" ht="12" hidden="1" customHeight="1">
      <c r="A731" s="172"/>
    </row>
    <row r="732" spans="1:1" s="173" customFormat="1" ht="12" hidden="1" customHeight="1">
      <c r="A732" s="172"/>
    </row>
    <row r="733" spans="1:1" s="173" customFormat="1" ht="12" hidden="1" customHeight="1">
      <c r="A733" s="172"/>
    </row>
    <row r="734" spans="1:1" s="173" customFormat="1" ht="12" hidden="1" customHeight="1">
      <c r="A734" s="172"/>
    </row>
    <row r="735" spans="1:1" s="173" customFormat="1" ht="12" hidden="1" customHeight="1">
      <c r="A735" s="172"/>
    </row>
    <row r="736" spans="1:1" s="173" customFormat="1" ht="12" hidden="1" customHeight="1">
      <c r="A736" s="172"/>
    </row>
    <row r="737" spans="1:1" s="173" customFormat="1" ht="12" hidden="1" customHeight="1">
      <c r="A737" s="172"/>
    </row>
    <row r="738" spans="1:1" s="173" customFormat="1" ht="12" hidden="1" customHeight="1">
      <c r="A738" s="172"/>
    </row>
    <row r="739" spans="1:1" s="173" customFormat="1" ht="12" hidden="1" customHeight="1">
      <c r="A739" s="172"/>
    </row>
    <row r="740" spans="1:1" s="173" customFormat="1" ht="12" hidden="1" customHeight="1">
      <c r="A740" s="172"/>
    </row>
    <row r="741" spans="1:1" s="173" customFormat="1" ht="12" hidden="1" customHeight="1">
      <c r="A741" s="172"/>
    </row>
    <row r="742" spans="1:1" s="173" customFormat="1" ht="12" hidden="1" customHeight="1">
      <c r="A742" s="172"/>
    </row>
    <row r="743" spans="1:1" s="173" customFormat="1" ht="12" hidden="1" customHeight="1">
      <c r="A743" s="172"/>
    </row>
    <row r="744" spans="1:1" s="173" customFormat="1" ht="12" hidden="1" customHeight="1">
      <c r="A744" s="172"/>
    </row>
    <row r="745" spans="1:1" s="173" customFormat="1" ht="12" hidden="1" customHeight="1">
      <c r="A745" s="172"/>
    </row>
    <row r="746" spans="1:1" s="173" customFormat="1" ht="12" hidden="1" customHeight="1">
      <c r="A746" s="172"/>
    </row>
    <row r="747" spans="1:1" s="173" customFormat="1" ht="12" hidden="1" customHeight="1">
      <c r="A747" s="172"/>
    </row>
    <row r="748" spans="1:1" s="173" customFormat="1" ht="12" hidden="1" customHeight="1">
      <c r="A748" s="172"/>
    </row>
    <row r="749" spans="1:1" s="173" customFormat="1" ht="12" hidden="1" customHeight="1">
      <c r="A749" s="172"/>
    </row>
    <row r="750" spans="1:1" s="173" customFormat="1" ht="12" hidden="1" customHeight="1">
      <c r="A750" s="172"/>
    </row>
    <row r="751" spans="1:1" s="173" customFormat="1" ht="12" hidden="1" customHeight="1">
      <c r="A751" s="172"/>
    </row>
    <row r="752" spans="1:1" s="173" customFormat="1" ht="12" hidden="1" customHeight="1">
      <c r="A752" s="172"/>
    </row>
    <row r="753" spans="1:1" s="173" customFormat="1" ht="12" hidden="1" customHeight="1">
      <c r="A753" s="172"/>
    </row>
    <row r="754" spans="1:1" s="173" customFormat="1" ht="12" hidden="1" customHeight="1">
      <c r="A754" s="172"/>
    </row>
    <row r="755" spans="1:1" s="173" customFormat="1" ht="12" hidden="1" customHeight="1">
      <c r="A755" s="172"/>
    </row>
    <row r="756" spans="1:1" s="173" customFormat="1" ht="12" hidden="1" customHeight="1">
      <c r="A756" s="172"/>
    </row>
    <row r="757" spans="1:1" s="173" customFormat="1" ht="12" hidden="1" customHeight="1">
      <c r="A757" s="172"/>
    </row>
    <row r="758" spans="1:1" s="173" customFormat="1" ht="12" hidden="1" customHeight="1">
      <c r="A758" s="172"/>
    </row>
    <row r="759" spans="1:1" s="173" customFormat="1" ht="12" hidden="1" customHeight="1">
      <c r="A759" s="172"/>
    </row>
    <row r="760" spans="1:1" s="173" customFormat="1" ht="12" hidden="1" customHeight="1">
      <c r="A760" s="172"/>
    </row>
    <row r="761" spans="1:1" s="173" customFormat="1" ht="12" hidden="1" customHeight="1">
      <c r="A761" s="172"/>
    </row>
    <row r="762" spans="1:1" s="173" customFormat="1" ht="12" hidden="1" customHeight="1">
      <c r="A762" s="172"/>
    </row>
    <row r="763" spans="1:1" s="173" customFormat="1" ht="12" hidden="1" customHeight="1">
      <c r="A763" s="172"/>
    </row>
    <row r="764" spans="1:1" s="173" customFormat="1" ht="12" hidden="1" customHeight="1">
      <c r="A764" s="172"/>
    </row>
    <row r="765" spans="1:1" s="173" customFormat="1" ht="12" hidden="1" customHeight="1">
      <c r="A765" s="172"/>
    </row>
    <row r="766" spans="1:1" s="173" customFormat="1" ht="12" hidden="1" customHeight="1">
      <c r="A766" s="172"/>
    </row>
    <row r="767" spans="1:1" s="173" customFormat="1" ht="12" hidden="1" customHeight="1">
      <c r="A767" s="172"/>
    </row>
    <row r="768" spans="1:1" s="173" customFormat="1" ht="12" hidden="1" customHeight="1">
      <c r="A768" s="172"/>
    </row>
    <row r="769" spans="1:1" s="173" customFormat="1" ht="12" hidden="1" customHeight="1">
      <c r="A769" s="172"/>
    </row>
    <row r="770" spans="1:1" s="173" customFormat="1" ht="12" hidden="1" customHeight="1">
      <c r="A770" s="172"/>
    </row>
    <row r="771" spans="1:1" s="173" customFormat="1" ht="12" hidden="1" customHeight="1">
      <c r="A771" s="172"/>
    </row>
    <row r="772" spans="1:1" s="173" customFormat="1" ht="12" hidden="1" customHeight="1">
      <c r="A772" s="172"/>
    </row>
    <row r="773" spans="1:1" s="173" customFormat="1" ht="12" hidden="1" customHeight="1">
      <c r="A773" s="172"/>
    </row>
    <row r="774" spans="1:1" s="173" customFormat="1" ht="12" hidden="1" customHeight="1">
      <c r="A774" s="172"/>
    </row>
    <row r="775" spans="1:1" s="173" customFormat="1" ht="12" hidden="1" customHeight="1">
      <c r="A775" s="172"/>
    </row>
    <row r="776" spans="1:1" s="173" customFormat="1" ht="12" hidden="1" customHeight="1">
      <c r="A776" s="172"/>
    </row>
    <row r="777" spans="1:1" s="173" customFormat="1" ht="12" hidden="1" customHeight="1">
      <c r="A777" s="172"/>
    </row>
    <row r="778" spans="1:1" s="173" customFormat="1" ht="12" hidden="1" customHeight="1">
      <c r="A778" s="172"/>
    </row>
    <row r="779" spans="1:1" s="173" customFormat="1" ht="12" hidden="1" customHeight="1">
      <c r="A779" s="172"/>
    </row>
    <row r="780" spans="1:1" s="173" customFormat="1" ht="12" hidden="1" customHeight="1">
      <c r="A780" s="172"/>
    </row>
    <row r="781" spans="1:1" s="173" customFormat="1" ht="12" hidden="1" customHeight="1">
      <c r="A781" s="172"/>
    </row>
    <row r="782" spans="1:1" s="173" customFormat="1" ht="12" hidden="1" customHeight="1">
      <c r="A782" s="172"/>
    </row>
    <row r="783" spans="1:1" s="173" customFormat="1" ht="12" hidden="1" customHeight="1">
      <c r="A783" s="172"/>
    </row>
    <row r="784" spans="1:1" s="173" customFormat="1" ht="12" hidden="1" customHeight="1">
      <c r="A784" s="172"/>
    </row>
    <row r="785" spans="1:1" s="173" customFormat="1" ht="12" hidden="1" customHeight="1">
      <c r="A785" s="172"/>
    </row>
    <row r="786" spans="1:1" s="173" customFormat="1" ht="12" hidden="1" customHeight="1">
      <c r="A786" s="172"/>
    </row>
    <row r="787" spans="1:1" s="173" customFormat="1" ht="12" hidden="1" customHeight="1">
      <c r="A787" s="172"/>
    </row>
    <row r="788" spans="1:1" s="173" customFormat="1" ht="12" hidden="1" customHeight="1">
      <c r="A788" s="172"/>
    </row>
    <row r="789" spans="1:1" s="173" customFormat="1" ht="12" hidden="1" customHeight="1">
      <c r="A789" s="172"/>
    </row>
    <row r="790" spans="1:1" s="173" customFormat="1" ht="12" hidden="1" customHeight="1">
      <c r="A790" s="172"/>
    </row>
    <row r="791" spans="1:1" s="173" customFormat="1" ht="12" hidden="1" customHeight="1">
      <c r="A791" s="172"/>
    </row>
    <row r="792" spans="1:1" s="173" customFormat="1" ht="12" hidden="1" customHeight="1">
      <c r="A792" s="172"/>
    </row>
    <row r="793" spans="1:1" s="173" customFormat="1" ht="12" hidden="1" customHeight="1">
      <c r="A793" s="172"/>
    </row>
    <row r="794" spans="1:1" s="173" customFormat="1" ht="12" hidden="1" customHeight="1">
      <c r="A794" s="172"/>
    </row>
    <row r="795" spans="1:1" s="173" customFormat="1" ht="12" hidden="1" customHeight="1">
      <c r="A795" s="172"/>
    </row>
    <row r="796" spans="1:1" s="173" customFormat="1" ht="12" hidden="1" customHeight="1">
      <c r="A796" s="172"/>
    </row>
    <row r="797" spans="1:1" s="173" customFormat="1" ht="12" hidden="1" customHeight="1">
      <c r="A797" s="172"/>
    </row>
    <row r="798" spans="1:1" s="173" customFormat="1" ht="12" hidden="1" customHeight="1">
      <c r="A798" s="172"/>
    </row>
    <row r="799" spans="1:1" s="173" customFormat="1" ht="12" hidden="1" customHeight="1">
      <c r="A799" s="172"/>
    </row>
    <row r="800" spans="1:1" s="173" customFormat="1" ht="12" hidden="1" customHeight="1">
      <c r="A800" s="172"/>
    </row>
    <row r="801" spans="1:1" s="173" customFormat="1" ht="12" hidden="1" customHeight="1">
      <c r="A801" s="172"/>
    </row>
    <row r="802" spans="1:1" s="173" customFormat="1" ht="12" hidden="1" customHeight="1">
      <c r="A802" s="172"/>
    </row>
    <row r="803" spans="1:1" s="173" customFormat="1" ht="12" hidden="1" customHeight="1">
      <c r="A803" s="172"/>
    </row>
    <row r="804" spans="1:1" s="173" customFormat="1" ht="12" hidden="1" customHeight="1">
      <c r="A804" s="172"/>
    </row>
    <row r="805" spans="1:1" s="173" customFormat="1" ht="12" hidden="1" customHeight="1">
      <c r="A805" s="172"/>
    </row>
    <row r="806" spans="1:1" s="173" customFormat="1" ht="12" hidden="1" customHeight="1">
      <c r="A806" s="172"/>
    </row>
    <row r="807" spans="1:1" s="173" customFormat="1" ht="12" hidden="1" customHeight="1">
      <c r="A807" s="172"/>
    </row>
    <row r="808" spans="1:1" s="173" customFormat="1" ht="12" hidden="1" customHeight="1">
      <c r="A808" s="172"/>
    </row>
    <row r="809" spans="1:1" s="173" customFormat="1" ht="12" hidden="1" customHeight="1">
      <c r="A809" s="172"/>
    </row>
    <row r="810" spans="1:1" s="173" customFormat="1" ht="12" hidden="1" customHeight="1">
      <c r="A810" s="172"/>
    </row>
    <row r="811" spans="1:1" s="173" customFormat="1" ht="12" hidden="1" customHeight="1">
      <c r="A811" s="172"/>
    </row>
    <row r="812" spans="1:1" s="173" customFormat="1" ht="12" hidden="1" customHeight="1">
      <c r="A812" s="172"/>
    </row>
    <row r="813" spans="1:1" s="173" customFormat="1" ht="12" hidden="1" customHeight="1">
      <c r="A813" s="172"/>
    </row>
    <row r="814" spans="1:1" s="173" customFormat="1" ht="12" hidden="1" customHeight="1">
      <c r="A814" s="172"/>
    </row>
    <row r="815" spans="1:1" s="173" customFormat="1" ht="12" hidden="1" customHeight="1">
      <c r="A815" s="172"/>
    </row>
    <row r="816" spans="1:1" s="173" customFormat="1" ht="12" hidden="1" customHeight="1">
      <c r="A816" s="172"/>
    </row>
    <row r="817" spans="1:1" s="173" customFormat="1" ht="12" hidden="1" customHeight="1">
      <c r="A817" s="172"/>
    </row>
    <row r="818" spans="1:1" s="173" customFormat="1" ht="12" hidden="1" customHeight="1">
      <c r="A818" s="172"/>
    </row>
    <row r="819" spans="1:1" s="173" customFormat="1" ht="12" hidden="1" customHeight="1">
      <c r="A819" s="172"/>
    </row>
    <row r="820" spans="1:1" s="173" customFormat="1" ht="12" hidden="1" customHeight="1">
      <c r="A820" s="172"/>
    </row>
    <row r="821" spans="1:1" s="173" customFormat="1" ht="12" hidden="1" customHeight="1">
      <c r="A821" s="172"/>
    </row>
    <row r="822" spans="1:1" s="173" customFormat="1" ht="12" hidden="1" customHeight="1">
      <c r="A822" s="172"/>
    </row>
    <row r="823" spans="1:1" s="173" customFormat="1" ht="12" hidden="1" customHeight="1">
      <c r="A823" s="172"/>
    </row>
    <row r="824" spans="1:1" s="173" customFormat="1" ht="12" hidden="1" customHeight="1">
      <c r="A824" s="172"/>
    </row>
    <row r="825" spans="1:1" s="173" customFormat="1" ht="12" hidden="1" customHeight="1">
      <c r="A825" s="172"/>
    </row>
    <row r="826" spans="1:1" s="173" customFormat="1" ht="12" hidden="1" customHeight="1">
      <c r="A826" s="172"/>
    </row>
    <row r="827" spans="1:1" s="173" customFormat="1" ht="12" hidden="1" customHeight="1">
      <c r="A827" s="172"/>
    </row>
    <row r="828" spans="1:1" s="173" customFormat="1" ht="12" hidden="1" customHeight="1">
      <c r="A828" s="172"/>
    </row>
    <row r="829" spans="1:1" s="173" customFormat="1" ht="12" hidden="1" customHeight="1">
      <c r="A829" s="172"/>
    </row>
    <row r="830" spans="1:1" s="173" customFormat="1" ht="12" hidden="1" customHeight="1">
      <c r="A830" s="172"/>
    </row>
    <row r="831" spans="1:1" s="173" customFormat="1" ht="12" hidden="1" customHeight="1">
      <c r="A831" s="172"/>
    </row>
    <row r="832" spans="1:1" s="173" customFormat="1" ht="12" hidden="1" customHeight="1">
      <c r="A832" s="172"/>
    </row>
    <row r="833" spans="1:1" s="173" customFormat="1" ht="12" hidden="1" customHeight="1">
      <c r="A833" s="172"/>
    </row>
    <row r="834" spans="1:1" s="173" customFormat="1" ht="12" hidden="1" customHeight="1">
      <c r="A834" s="172"/>
    </row>
    <row r="835" spans="1:1" s="173" customFormat="1" ht="12" hidden="1" customHeight="1">
      <c r="A835" s="172"/>
    </row>
    <row r="836" spans="1:1" s="173" customFormat="1" ht="12" hidden="1" customHeight="1">
      <c r="A836" s="172"/>
    </row>
    <row r="837" spans="1:1" s="173" customFormat="1" ht="12" hidden="1" customHeight="1">
      <c r="A837" s="172"/>
    </row>
    <row r="838" spans="1:1" s="173" customFormat="1" ht="12" hidden="1" customHeight="1">
      <c r="A838" s="172"/>
    </row>
    <row r="839" spans="1:1" s="173" customFormat="1" ht="12" hidden="1" customHeight="1">
      <c r="A839" s="172"/>
    </row>
    <row r="840" spans="1:1" s="173" customFormat="1" ht="12" hidden="1" customHeight="1">
      <c r="A840" s="172"/>
    </row>
    <row r="841" spans="1:1" s="173" customFormat="1" ht="12" hidden="1" customHeight="1">
      <c r="A841" s="172"/>
    </row>
    <row r="842" spans="1:1" s="173" customFormat="1" ht="12" hidden="1" customHeight="1">
      <c r="A842" s="172"/>
    </row>
    <row r="843" spans="1:1" s="173" customFormat="1" ht="12" hidden="1" customHeight="1">
      <c r="A843" s="172"/>
    </row>
    <row r="844" spans="1:1" s="173" customFormat="1" ht="12" hidden="1" customHeight="1">
      <c r="A844" s="172"/>
    </row>
    <row r="845" spans="1:1" s="173" customFormat="1" ht="12" hidden="1" customHeight="1">
      <c r="A845" s="172"/>
    </row>
    <row r="846" spans="1:1" s="173" customFormat="1" ht="12" hidden="1" customHeight="1">
      <c r="A846" s="172"/>
    </row>
    <row r="847" spans="1:1" s="173" customFormat="1" ht="12" hidden="1" customHeight="1">
      <c r="A847" s="172"/>
    </row>
    <row r="848" spans="1:1" s="173" customFormat="1" ht="12" hidden="1" customHeight="1">
      <c r="A848" s="172"/>
    </row>
    <row r="849" spans="1:1" s="173" customFormat="1" ht="12" hidden="1" customHeight="1">
      <c r="A849" s="172"/>
    </row>
    <row r="850" spans="1:1" s="173" customFormat="1" ht="12" hidden="1" customHeight="1">
      <c r="A850" s="172"/>
    </row>
    <row r="851" spans="1:1" s="173" customFormat="1" ht="12" hidden="1" customHeight="1">
      <c r="A851" s="172"/>
    </row>
    <row r="852" spans="1:1" s="173" customFormat="1" ht="12" hidden="1" customHeight="1">
      <c r="A852" s="172"/>
    </row>
    <row r="853" spans="1:1" s="173" customFormat="1" ht="12" hidden="1" customHeight="1">
      <c r="A853" s="172"/>
    </row>
    <row r="854" spans="1:1" s="173" customFormat="1" ht="12" hidden="1" customHeight="1">
      <c r="A854" s="172"/>
    </row>
    <row r="855" spans="1:1" s="173" customFormat="1" ht="12" hidden="1" customHeight="1">
      <c r="A855" s="172"/>
    </row>
    <row r="856" spans="1:1" s="173" customFormat="1" ht="12" hidden="1" customHeight="1">
      <c r="A856" s="172"/>
    </row>
    <row r="857" spans="1:1" s="173" customFormat="1" ht="12" hidden="1" customHeight="1">
      <c r="A857" s="172"/>
    </row>
    <row r="858" spans="1:1" s="173" customFormat="1" ht="12" hidden="1" customHeight="1">
      <c r="A858" s="172"/>
    </row>
    <row r="859" spans="1:1" s="173" customFormat="1" ht="12" hidden="1" customHeight="1">
      <c r="A859" s="172"/>
    </row>
    <row r="860" spans="1:1" s="173" customFormat="1" ht="12" hidden="1" customHeight="1">
      <c r="A860" s="172"/>
    </row>
    <row r="861" spans="1:1" s="173" customFormat="1" ht="12" hidden="1" customHeight="1">
      <c r="A861" s="172"/>
    </row>
    <row r="862" spans="1:1" s="173" customFormat="1" ht="12" hidden="1" customHeight="1">
      <c r="A862" s="172"/>
    </row>
    <row r="863" spans="1:1" s="173" customFormat="1" ht="12" hidden="1" customHeight="1">
      <c r="A863" s="172"/>
    </row>
    <row r="864" spans="1:1" s="173" customFormat="1" ht="12" hidden="1" customHeight="1">
      <c r="A864" s="172"/>
    </row>
    <row r="865" spans="1:1" s="173" customFormat="1" ht="12" hidden="1" customHeight="1">
      <c r="A865" s="172"/>
    </row>
    <row r="866" spans="1:1" s="173" customFormat="1" ht="12" hidden="1" customHeight="1">
      <c r="A866" s="172"/>
    </row>
    <row r="867" spans="1:1" s="173" customFormat="1" ht="12" hidden="1" customHeight="1">
      <c r="A867" s="172"/>
    </row>
    <row r="868" spans="1:1" s="173" customFormat="1" ht="12" hidden="1" customHeight="1">
      <c r="A868" s="172"/>
    </row>
    <row r="869" spans="1:1" s="173" customFormat="1" ht="12" hidden="1" customHeight="1">
      <c r="A869" s="172"/>
    </row>
    <row r="870" spans="1:1" s="173" customFormat="1" ht="12" hidden="1" customHeight="1">
      <c r="A870" s="172"/>
    </row>
    <row r="871" spans="1:1" s="173" customFormat="1" ht="12" hidden="1" customHeight="1">
      <c r="A871" s="172"/>
    </row>
    <row r="872" spans="1:1" s="173" customFormat="1" ht="12" hidden="1" customHeight="1">
      <c r="A872" s="172"/>
    </row>
    <row r="873" spans="1:1" s="173" customFormat="1" ht="12" hidden="1" customHeight="1">
      <c r="A873" s="172"/>
    </row>
    <row r="874" spans="1:1" s="173" customFormat="1" ht="12" hidden="1" customHeight="1">
      <c r="A874" s="172"/>
    </row>
    <row r="875" spans="1:1" s="173" customFormat="1" ht="12" hidden="1" customHeight="1">
      <c r="A875" s="172"/>
    </row>
    <row r="876" spans="1:1" s="173" customFormat="1" ht="12" hidden="1" customHeight="1">
      <c r="A876" s="172"/>
    </row>
    <row r="877" spans="1:1" s="173" customFormat="1" ht="12" hidden="1" customHeight="1">
      <c r="A877" s="172"/>
    </row>
    <row r="878" spans="1:1" s="173" customFormat="1" ht="12" hidden="1" customHeight="1">
      <c r="A878" s="172"/>
    </row>
    <row r="879" spans="1:1" s="173" customFormat="1" ht="12" hidden="1" customHeight="1">
      <c r="A879" s="172"/>
    </row>
    <row r="880" spans="1:1" s="173" customFormat="1" ht="12" hidden="1" customHeight="1">
      <c r="A880" s="172"/>
    </row>
    <row r="881" spans="1:1" s="173" customFormat="1" ht="12" hidden="1" customHeight="1">
      <c r="A881" s="172"/>
    </row>
    <row r="882" spans="1:1" s="173" customFormat="1" ht="12" hidden="1" customHeight="1">
      <c r="A882" s="172"/>
    </row>
    <row r="883" spans="1:1" s="173" customFormat="1" ht="12" hidden="1" customHeight="1">
      <c r="A883" s="172"/>
    </row>
    <row r="884" spans="1:1" s="173" customFormat="1" ht="12" hidden="1" customHeight="1">
      <c r="A884" s="172"/>
    </row>
    <row r="885" spans="1:1" s="173" customFormat="1" ht="12" hidden="1" customHeight="1">
      <c r="A885" s="172"/>
    </row>
    <row r="886" spans="1:1" s="173" customFormat="1" ht="12" hidden="1" customHeight="1">
      <c r="A886" s="172"/>
    </row>
    <row r="887" spans="1:1" s="173" customFormat="1" ht="12" hidden="1" customHeight="1">
      <c r="A887" s="172"/>
    </row>
    <row r="888" spans="1:1" s="173" customFormat="1" ht="12" hidden="1" customHeight="1">
      <c r="A888" s="172"/>
    </row>
    <row r="889" spans="1:1" s="173" customFormat="1" ht="12" hidden="1" customHeight="1">
      <c r="A889" s="172"/>
    </row>
    <row r="890" spans="1:1" s="173" customFormat="1" ht="12" hidden="1" customHeight="1">
      <c r="A890" s="172"/>
    </row>
    <row r="891" spans="1:1" s="173" customFormat="1" ht="12" hidden="1" customHeight="1">
      <c r="A891" s="172"/>
    </row>
    <row r="892" spans="1:1" s="173" customFormat="1" ht="12" hidden="1" customHeight="1">
      <c r="A892" s="172"/>
    </row>
    <row r="893" spans="1:1" s="173" customFormat="1" ht="12" hidden="1" customHeight="1">
      <c r="A893" s="172"/>
    </row>
    <row r="894" spans="1:1" s="173" customFormat="1" ht="12" hidden="1" customHeight="1">
      <c r="A894" s="172"/>
    </row>
    <row r="895" spans="1:1" s="173" customFormat="1" ht="12" hidden="1" customHeight="1">
      <c r="A895" s="172"/>
    </row>
    <row r="896" spans="1:1" s="173" customFormat="1" ht="12" hidden="1" customHeight="1">
      <c r="A896" s="172"/>
    </row>
    <row r="897" spans="1:1" s="173" customFormat="1" ht="12" hidden="1" customHeight="1">
      <c r="A897" s="172"/>
    </row>
    <row r="898" spans="1:1" s="173" customFormat="1" ht="12" hidden="1" customHeight="1">
      <c r="A898" s="172"/>
    </row>
    <row r="899" spans="1:1" s="173" customFormat="1" ht="12" hidden="1" customHeight="1">
      <c r="A899" s="172"/>
    </row>
    <row r="900" spans="1:1" s="173" customFormat="1" ht="12" hidden="1" customHeight="1">
      <c r="A900" s="172"/>
    </row>
    <row r="901" spans="1:1" s="173" customFormat="1" ht="12" hidden="1" customHeight="1">
      <c r="A901" s="172"/>
    </row>
    <row r="902" spans="1:1" s="173" customFormat="1" ht="12" hidden="1" customHeight="1">
      <c r="A902" s="172"/>
    </row>
    <row r="903" spans="1:1" s="173" customFormat="1" ht="12" hidden="1" customHeight="1">
      <c r="A903" s="172"/>
    </row>
    <row r="904" spans="1:1" s="173" customFormat="1" ht="12" hidden="1" customHeight="1">
      <c r="A904" s="172"/>
    </row>
    <row r="905" spans="1:1" s="173" customFormat="1" ht="12" hidden="1" customHeight="1">
      <c r="A905" s="172"/>
    </row>
    <row r="906" spans="1:1" s="173" customFormat="1" ht="12" hidden="1" customHeight="1">
      <c r="A906" s="172"/>
    </row>
    <row r="907" spans="1:1" s="173" customFormat="1" ht="12" hidden="1" customHeight="1">
      <c r="A907" s="172"/>
    </row>
    <row r="908" spans="1:1" s="173" customFormat="1" ht="12" hidden="1" customHeight="1">
      <c r="A908" s="172"/>
    </row>
    <row r="909" spans="1:1" s="173" customFormat="1" ht="12" hidden="1" customHeight="1">
      <c r="A909" s="172"/>
    </row>
    <row r="910" spans="1:1" s="173" customFormat="1" ht="12" hidden="1" customHeight="1">
      <c r="A910" s="172"/>
    </row>
    <row r="911" spans="1:1" s="173" customFormat="1" ht="12" hidden="1" customHeight="1">
      <c r="A911" s="172"/>
    </row>
    <row r="912" spans="1:1" s="173" customFormat="1" ht="12" hidden="1" customHeight="1">
      <c r="A912" s="172"/>
    </row>
    <row r="913" spans="1:1" s="173" customFormat="1" ht="12" hidden="1" customHeight="1">
      <c r="A913" s="172"/>
    </row>
    <row r="914" spans="1:1" s="173" customFormat="1" ht="12" hidden="1" customHeight="1">
      <c r="A914" s="172"/>
    </row>
    <row r="915" spans="1:1" s="173" customFormat="1" ht="12" hidden="1" customHeight="1">
      <c r="A915" s="172"/>
    </row>
    <row r="916" spans="1:1" s="173" customFormat="1" ht="12" hidden="1" customHeight="1">
      <c r="A916" s="172"/>
    </row>
    <row r="917" spans="1:1" s="173" customFormat="1" ht="12" hidden="1" customHeight="1">
      <c r="A917" s="172"/>
    </row>
    <row r="918" spans="1:1" s="173" customFormat="1" ht="12" hidden="1" customHeight="1">
      <c r="A918" s="172"/>
    </row>
    <row r="919" spans="1:1" s="173" customFormat="1" ht="12" hidden="1" customHeight="1">
      <c r="A919" s="172"/>
    </row>
    <row r="920" spans="1:1" s="173" customFormat="1" ht="12" hidden="1" customHeight="1">
      <c r="A920" s="172"/>
    </row>
    <row r="921" spans="1:1" s="173" customFormat="1" ht="12" hidden="1" customHeight="1">
      <c r="A921" s="172"/>
    </row>
    <row r="922" spans="1:1" s="173" customFormat="1" ht="12" hidden="1" customHeight="1">
      <c r="A922" s="172"/>
    </row>
    <row r="923" spans="1:1" s="173" customFormat="1" ht="12" hidden="1" customHeight="1">
      <c r="A923" s="172"/>
    </row>
    <row r="924" spans="1:1" s="173" customFormat="1" ht="12" hidden="1" customHeight="1">
      <c r="A924" s="172"/>
    </row>
    <row r="925" spans="1:1" s="173" customFormat="1" ht="12" hidden="1" customHeight="1">
      <c r="A925" s="172"/>
    </row>
    <row r="926" spans="1:1" s="173" customFormat="1" ht="12" hidden="1" customHeight="1">
      <c r="A926" s="172"/>
    </row>
    <row r="927" spans="1:1" s="173" customFormat="1" ht="12" hidden="1" customHeight="1">
      <c r="A927" s="172"/>
    </row>
    <row r="928" spans="1:1" s="173" customFormat="1" ht="12" hidden="1" customHeight="1">
      <c r="A928" s="172"/>
    </row>
    <row r="929" spans="1:1" s="173" customFormat="1" ht="12" hidden="1" customHeight="1">
      <c r="A929" s="172"/>
    </row>
    <row r="930" spans="1:1" s="173" customFormat="1" ht="12" hidden="1" customHeight="1">
      <c r="A930" s="172"/>
    </row>
    <row r="931" spans="1:1" s="173" customFormat="1" ht="12" hidden="1" customHeight="1">
      <c r="A931" s="172"/>
    </row>
    <row r="932" spans="1:1" s="173" customFormat="1" ht="12" hidden="1" customHeight="1">
      <c r="A932" s="172"/>
    </row>
    <row r="933" spans="1:1" s="173" customFormat="1" ht="12" hidden="1" customHeight="1">
      <c r="A933" s="172"/>
    </row>
    <row r="934" spans="1:1" s="173" customFormat="1" ht="12" hidden="1" customHeight="1">
      <c r="A934" s="172"/>
    </row>
    <row r="935" spans="1:1" s="173" customFormat="1" ht="12" hidden="1" customHeight="1">
      <c r="A935" s="172"/>
    </row>
    <row r="936" spans="1:1" s="173" customFormat="1" ht="12" hidden="1" customHeight="1">
      <c r="A936" s="172"/>
    </row>
    <row r="937" spans="1:1" s="173" customFormat="1" ht="12" hidden="1" customHeight="1">
      <c r="A937" s="172"/>
    </row>
    <row r="938" spans="1:1" s="173" customFormat="1" ht="12" hidden="1" customHeight="1">
      <c r="A938" s="172"/>
    </row>
    <row r="939" spans="1:1" s="173" customFormat="1" ht="12" hidden="1" customHeight="1">
      <c r="A939" s="172"/>
    </row>
    <row r="940" spans="1:1" s="173" customFormat="1" ht="12" hidden="1" customHeight="1">
      <c r="A940" s="172"/>
    </row>
    <row r="941" spans="1:1" s="173" customFormat="1" ht="12" hidden="1" customHeight="1">
      <c r="A941" s="172"/>
    </row>
    <row r="942" spans="1:1" s="173" customFormat="1" ht="12" hidden="1" customHeight="1">
      <c r="A942" s="172"/>
    </row>
    <row r="943" spans="1:1" s="173" customFormat="1" ht="12" hidden="1" customHeight="1">
      <c r="A943" s="172"/>
    </row>
    <row r="944" spans="1:1" s="173" customFormat="1" ht="12" hidden="1" customHeight="1">
      <c r="A944" s="172"/>
    </row>
    <row r="945" spans="1:1" s="173" customFormat="1" ht="12" hidden="1" customHeight="1">
      <c r="A945" s="172"/>
    </row>
    <row r="946" spans="1:1" s="173" customFormat="1" ht="12" hidden="1" customHeight="1">
      <c r="A946" s="172"/>
    </row>
    <row r="947" spans="1:1" s="173" customFormat="1" ht="12" hidden="1" customHeight="1">
      <c r="A947" s="172"/>
    </row>
    <row r="948" spans="1:1" s="173" customFormat="1" ht="12" hidden="1" customHeight="1">
      <c r="A948" s="172"/>
    </row>
    <row r="949" spans="1:1" s="173" customFormat="1" ht="12" hidden="1" customHeight="1">
      <c r="A949" s="172"/>
    </row>
    <row r="950" spans="1:1" s="173" customFormat="1" ht="12" hidden="1" customHeight="1">
      <c r="A950" s="172"/>
    </row>
    <row r="951" spans="1:1" s="173" customFormat="1" ht="12" hidden="1" customHeight="1">
      <c r="A951" s="172"/>
    </row>
    <row r="952" spans="1:1" s="173" customFormat="1" ht="12" hidden="1" customHeight="1">
      <c r="A952" s="172"/>
    </row>
    <row r="953" spans="1:1" s="173" customFormat="1" ht="12" hidden="1" customHeight="1">
      <c r="A953" s="172"/>
    </row>
    <row r="954" spans="1:1" s="173" customFormat="1" ht="12" hidden="1" customHeight="1">
      <c r="A954" s="172"/>
    </row>
    <row r="955" spans="1:1" s="173" customFormat="1" ht="12" hidden="1" customHeight="1">
      <c r="A955" s="172"/>
    </row>
    <row r="956" spans="1:1" s="173" customFormat="1" ht="12" hidden="1" customHeight="1">
      <c r="A956" s="172"/>
    </row>
    <row r="957" spans="1:1" s="173" customFormat="1" ht="12" hidden="1" customHeight="1">
      <c r="A957" s="172"/>
    </row>
    <row r="958" spans="1:1" s="173" customFormat="1" ht="12" hidden="1" customHeight="1">
      <c r="A958" s="172"/>
    </row>
    <row r="959" spans="1:1" s="173" customFormat="1" ht="12" hidden="1" customHeight="1">
      <c r="A959" s="172"/>
    </row>
    <row r="960" spans="1:1" s="173" customFormat="1" ht="12" hidden="1" customHeight="1">
      <c r="A960" s="172"/>
    </row>
    <row r="961" spans="1:1" s="173" customFormat="1" ht="12" hidden="1" customHeight="1">
      <c r="A961" s="172"/>
    </row>
    <row r="962" spans="1:1" s="173" customFormat="1" ht="12" hidden="1" customHeight="1">
      <c r="A962" s="172"/>
    </row>
    <row r="963" spans="1:1" s="173" customFormat="1" ht="12" hidden="1" customHeight="1">
      <c r="A963" s="172"/>
    </row>
    <row r="964" spans="1:1" s="173" customFormat="1" ht="12" hidden="1" customHeight="1">
      <c r="A964" s="172"/>
    </row>
    <row r="965" spans="1:1" s="173" customFormat="1" ht="12" hidden="1" customHeight="1">
      <c r="A965" s="172"/>
    </row>
    <row r="966" spans="1:1" s="173" customFormat="1" ht="12" hidden="1" customHeight="1">
      <c r="A966" s="172"/>
    </row>
    <row r="967" spans="1:1" s="173" customFormat="1" ht="12" hidden="1" customHeight="1">
      <c r="A967" s="172"/>
    </row>
    <row r="968" spans="1:1" s="173" customFormat="1" ht="12" hidden="1" customHeight="1">
      <c r="A968" s="172"/>
    </row>
    <row r="969" spans="1:1" s="173" customFormat="1" ht="12" hidden="1" customHeight="1">
      <c r="A969" s="172"/>
    </row>
    <row r="970" spans="1:1" s="173" customFormat="1" ht="12" hidden="1" customHeight="1">
      <c r="A970" s="172"/>
    </row>
    <row r="971" spans="1:1" s="173" customFormat="1" ht="12" hidden="1" customHeight="1">
      <c r="A971" s="172"/>
    </row>
    <row r="972" spans="1:1" s="173" customFormat="1" ht="12" hidden="1" customHeight="1">
      <c r="A972" s="172"/>
    </row>
    <row r="973" spans="1:1" s="173" customFormat="1" ht="12" hidden="1" customHeight="1">
      <c r="A973" s="172"/>
    </row>
    <row r="974" spans="1:1" s="173" customFormat="1" ht="12" hidden="1" customHeight="1">
      <c r="A974" s="172"/>
    </row>
    <row r="975" spans="1:1" s="173" customFormat="1" ht="12" hidden="1" customHeight="1">
      <c r="A975" s="172"/>
    </row>
    <row r="976" spans="1:1" s="173" customFormat="1" ht="12" hidden="1" customHeight="1">
      <c r="A976" s="172"/>
    </row>
    <row r="977" spans="1:1" s="173" customFormat="1" ht="12" hidden="1" customHeight="1">
      <c r="A977" s="172"/>
    </row>
    <row r="978" spans="1:1" s="173" customFormat="1" ht="12" hidden="1" customHeight="1">
      <c r="A978" s="172"/>
    </row>
    <row r="979" spans="1:1" s="173" customFormat="1" ht="12" hidden="1" customHeight="1">
      <c r="A979" s="172"/>
    </row>
    <row r="980" spans="1:1" s="173" customFormat="1" ht="12" hidden="1" customHeight="1">
      <c r="A980" s="172"/>
    </row>
    <row r="981" spans="1:1" s="173" customFormat="1" ht="12" hidden="1" customHeight="1">
      <c r="A981" s="172"/>
    </row>
    <row r="982" spans="1:1" s="173" customFormat="1" ht="12" hidden="1" customHeight="1">
      <c r="A982" s="172"/>
    </row>
    <row r="983" spans="1:1" s="173" customFormat="1" ht="12" hidden="1" customHeight="1">
      <c r="A983" s="172"/>
    </row>
    <row r="984" spans="1:1" s="173" customFormat="1" ht="12" hidden="1" customHeight="1">
      <c r="A984" s="172"/>
    </row>
    <row r="985" spans="1:1" s="173" customFormat="1" ht="12" hidden="1" customHeight="1">
      <c r="A985" s="172"/>
    </row>
    <row r="986" spans="1:1" s="173" customFormat="1" ht="12" hidden="1" customHeight="1">
      <c r="A986" s="172"/>
    </row>
    <row r="987" spans="1:1" s="173" customFormat="1" ht="12" hidden="1" customHeight="1">
      <c r="A987" s="172"/>
    </row>
    <row r="988" spans="1:1" s="173" customFormat="1" ht="12" hidden="1" customHeight="1">
      <c r="A988" s="172"/>
    </row>
    <row r="989" spans="1:1" s="173" customFormat="1" ht="12" hidden="1" customHeight="1">
      <c r="A989" s="172"/>
    </row>
    <row r="990" spans="1:1" s="173" customFormat="1" ht="12" hidden="1" customHeight="1">
      <c r="A990" s="172"/>
    </row>
    <row r="991" spans="1:1" s="173" customFormat="1" ht="12" hidden="1" customHeight="1">
      <c r="A991" s="172"/>
    </row>
    <row r="992" spans="1:1" s="173" customFormat="1" ht="12" hidden="1" customHeight="1">
      <c r="A992" s="172"/>
    </row>
    <row r="993" spans="1:1" s="173" customFormat="1" ht="12" hidden="1" customHeight="1">
      <c r="A993" s="172"/>
    </row>
    <row r="994" spans="1:1" s="173" customFormat="1" ht="12" hidden="1" customHeight="1">
      <c r="A994" s="172"/>
    </row>
    <row r="995" spans="1:1" s="173" customFormat="1" ht="12" hidden="1" customHeight="1">
      <c r="A995" s="172"/>
    </row>
    <row r="996" spans="1:1" s="173" customFormat="1" ht="12" hidden="1" customHeight="1">
      <c r="A996" s="172"/>
    </row>
    <row r="997" spans="1:1" s="173" customFormat="1" ht="12" hidden="1" customHeight="1">
      <c r="A997" s="172"/>
    </row>
    <row r="998" spans="1:1" s="173" customFormat="1" ht="12" hidden="1" customHeight="1">
      <c r="A998" s="172"/>
    </row>
    <row r="999" spans="1:1" s="173" customFormat="1" ht="12" hidden="1" customHeight="1">
      <c r="A999" s="172"/>
    </row>
    <row r="1000" spans="1:1" s="173" customFormat="1" ht="12" hidden="1" customHeight="1">
      <c r="A1000" s="172"/>
    </row>
    <row r="1001" spans="1:1" s="173" customFormat="1" ht="12" hidden="1" customHeight="1">
      <c r="A1001" s="172"/>
    </row>
    <row r="1002" spans="1:1" s="173" customFormat="1" ht="12" hidden="1" customHeight="1">
      <c r="A1002" s="172"/>
    </row>
    <row r="1003" spans="1:1" s="173" customFormat="1" ht="12" hidden="1" customHeight="1">
      <c r="A1003" s="172"/>
    </row>
    <row r="1004" spans="1:1" s="173" customFormat="1" ht="12" hidden="1" customHeight="1">
      <c r="A1004" s="172"/>
    </row>
    <row r="1005" spans="1:1" s="173" customFormat="1" ht="12" hidden="1" customHeight="1">
      <c r="A1005" s="172"/>
    </row>
    <row r="1006" spans="1:1" s="173" customFormat="1" ht="12" hidden="1" customHeight="1">
      <c r="A1006" s="172"/>
    </row>
    <row r="1007" spans="1:1" s="173" customFormat="1" ht="12" hidden="1" customHeight="1">
      <c r="A1007" s="172"/>
    </row>
    <row r="1008" spans="1:1" s="173" customFormat="1" ht="12" hidden="1" customHeight="1">
      <c r="A1008" s="172"/>
    </row>
    <row r="1009" spans="1:1" s="173" customFormat="1" ht="12" hidden="1" customHeight="1">
      <c r="A1009" s="172"/>
    </row>
    <row r="1010" spans="1:1" s="173" customFormat="1" ht="12" hidden="1" customHeight="1">
      <c r="A1010" s="172"/>
    </row>
    <row r="1011" spans="1:1" s="173" customFormat="1" ht="12" hidden="1" customHeight="1">
      <c r="A1011" s="172"/>
    </row>
    <row r="1012" spans="1:1" s="173" customFormat="1" ht="12" hidden="1" customHeight="1">
      <c r="A1012" s="172"/>
    </row>
    <row r="1013" spans="1:1" s="173" customFormat="1" ht="12" hidden="1" customHeight="1">
      <c r="A1013" s="172"/>
    </row>
    <row r="1014" spans="1:1" s="173" customFormat="1" ht="12" hidden="1" customHeight="1">
      <c r="A1014" s="172"/>
    </row>
    <row r="1015" spans="1:1" s="173" customFormat="1" ht="12" hidden="1" customHeight="1">
      <c r="A1015" s="172"/>
    </row>
    <row r="1016" spans="1:1" s="173" customFormat="1" ht="12" hidden="1" customHeight="1">
      <c r="A1016" s="172"/>
    </row>
    <row r="1017" spans="1:1" s="173" customFormat="1" ht="12" hidden="1" customHeight="1">
      <c r="A1017" s="172"/>
    </row>
    <row r="1018" spans="1:1" s="173" customFormat="1" ht="12" hidden="1" customHeight="1">
      <c r="A1018" s="172"/>
    </row>
    <row r="1019" spans="1:1" s="173" customFormat="1" ht="12" hidden="1" customHeight="1">
      <c r="A1019" s="172"/>
    </row>
    <row r="1020" spans="1:1" s="173" customFormat="1" ht="12" hidden="1" customHeight="1">
      <c r="A1020" s="172"/>
    </row>
    <row r="1021" spans="1:1" s="173" customFormat="1" ht="12" hidden="1" customHeight="1">
      <c r="A1021" s="172"/>
    </row>
    <row r="1022" spans="1:1" s="173" customFormat="1" ht="12" hidden="1" customHeight="1">
      <c r="A1022" s="172"/>
    </row>
    <row r="1023" spans="1:1" s="173" customFormat="1" ht="12" hidden="1" customHeight="1">
      <c r="A1023" s="172"/>
    </row>
    <row r="1024" spans="1:1" s="173" customFormat="1" ht="12" hidden="1" customHeight="1">
      <c r="A1024" s="172"/>
    </row>
    <row r="1025" spans="1:1" s="173" customFormat="1" ht="12" hidden="1" customHeight="1">
      <c r="A1025" s="172"/>
    </row>
    <row r="1026" spans="1:1" s="173" customFormat="1" ht="12" hidden="1" customHeight="1">
      <c r="A1026" s="172"/>
    </row>
    <row r="1027" spans="1:1" s="173" customFormat="1" ht="12" hidden="1" customHeight="1">
      <c r="A1027" s="172"/>
    </row>
    <row r="1028" spans="1:1" s="173" customFormat="1" ht="12" hidden="1" customHeight="1">
      <c r="A1028" s="172"/>
    </row>
    <row r="1029" spans="1:1" s="173" customFormat="1" ht="12" hidden="1" customHeight="1">
      <c r="A1029" s="172"/>
    </row>
    <row r="1030" spans="1:1" s="173" customFormat="1" ht="12" hidden="1" customHeight="1">
      <c r="A1030" s="172"/>
    </row>
    <row r="1031" spans="1:1" s="173" customFormat="1" ht="12" hidden="1" customHeight="1">
      <c r="A1031" s="172"/>
    </row>
    <row r="1032" spans="1:1" s="173" customFormat="1" ht="12" hidden="1" customHeight="1">
      <c r="A1032" s="172"/>
    </row>
    <row r="1033" spans="1:1" s="173" customFormat="1" ht="12" hidden="1" customHeight="1">
      <c r="A1033" s="172"/>
    </row>
    <row r="1034" spans="1:1" s="173" customFormat="1" ht="12" hidden="1" customHeight="1">
      <c r="A1034" s="172"/>
    </row>
    <row r="1035" spans="1:1" s="173" customFormat="1" ht="12" hidden="1" customHeight="1">
      <c r="A1035" s="172"/>
    </row>
    <row r="1036" spans="1:1" s="173" customFormat="1" ht="12" hidden="1" customHeight="1">
      <c r="A1036" s="172"/>
    </row>
    <row r="1037" spans="1:1" s="173" customFormat="1" ht="12" hidden="1" customHeight="1">
      <c r="A1037" s="172"/>
    </row>
    <row r="1038" spans="1:1" s="173" customFormat="1" ht="12" hidden="1" customHeight="1">
      <c r="A1038" s="172"/>
    </row>
    <row r="1039" spans="1:1" s="173" customFormat="1" ht="12" hidden="1" customHeight="1">
      <c r="A1039" s="172"/>
    </row>
    <row r="1040" spans="1:1" s="173" customFormat="1" ht="12" hidden="1" customHeight="1">
      <c r="A1040" s="172"/>
    </row>
    <row r="1041" spans="1:1" s="173" customFormat="1" ht="12" hidden="1" customHeight="1">
      <c r="A1041" s="172"/>
    </row>
    <row r="1042" spans="1:1" s="173" customFormat="1" ht="12" hidden="1" customHeight="1">
      <c r="A1042" s="172"/>
    </row>
    <row r="1043" spans="1:1" s="173" customFormat="1" ht="12" hidden="1" customHeight="1">
      <c r="A1043" s="172"/>
    </row>
    <row r="1044" spans="1:1" s="173" customFormat="1" ht="12" hidden="1" customHeight="1">
      <c r="A1044" s="172"/>
    </row>
    <row r="1045" spans="1:1" s="173" customFormat="1" ht="12" hidden="1" customHeight="1">
      <c r="A1045" s="172"/>
    </row>
    <row r="1046" spans="1:1" s="173" customFormat="1" ht="12" hidden="1" customHeight="1">
      <c r="A1046" s="172"/>
    </row>
    <row r="1047" spans="1:1" s="173" customFormat="1" ht="12" hidden="1" customHeight="1">
      <c r="A1047" s="172"/>
    </row>
    <row r="1048" spans="1:1" s="173" customFormat="1" ht="12" hidden="1" customHeight="1">
      <c r="A1048" s="172"/>
    </row>
    <row r="1049" spans="1:1" s="173" customFormat="1" ht="12" hidden="1" customHeight="1">
      <c r="A1049" s="172"/>
    </row>
    <row r="1050" spans="1:1" s="173" customFormat="1" ht="12" hidden="1" customHeight="1">
      <c r="A1050" s="172"/>
    </row>
    <row r="1051" spans="1:1" s="173" customFormat="1" ht="12" hidden="1" customHeight="1">
      <c r="A1051" s="172"/>
    </row>
    <row r="1052" spans="1:1" s="173" customFormat="1" ht="12" hidden="1" customHeight="1">
      <c r="A1052" s="172"/>
    </row>
    <row r="1053" spans="1:1" s="173" customFormat="1" ht="12" hidden="1" customHeight="1">
      <c r="A1053" s="172"/>
    </row>
    <row r="1054" spans="1:1" s="173" customFormat="1" ht="12" hidden="1" customHeight="1">
      <c r="A1054" s="172"/>
    </row>
    <row r="1055" spans="1:1" s="173" customFormat="1" ht="12" hidden="1" customHeight="1">
      <c r="A1055" s="172"/>
    </row>
    <row r="1056" spans="1:1" s="173" customFormat="1" ht="12" hidden="1" customHeight="1">
      <c r="A1056" s="172"/>
    </row>
    <row r="1057" spans="1:1" s="173" customFormat="1" ht="12" hidden="1" customHeight="1">
      <c r="A1057" s="172"/>
    </row>
    <row r="1058" spans="1:1" s="173" customFormat="1" ht="12" hidden="1" customHeight="1">
      <c r="A1058" s="172"/>
    </row>
    <row r="1059" spans="1:1" s="173" customFormat="1" ht="12" hidden="1" customHeight="1">
      <c r="A1059" s="172"/>
    </row>
    <row r="1060" spans="1:1" s="173" customFormat="1" ht="12" hidden="1" customHeight="1">
      <c r="A1060" s="172"/>
    </row>
    <row r="1061" spans="1:1" s="173" customFormat="1" ht="12" hidden="1" customHeight="1">
      <c r="A1061" s="172"/>
    </row>
    <row r="1062" spans="1:1" s="173" customFormat="1" ht="12" hidden="1" customHeight="1">
      <c r="A1062" s="172"/>
    </row>
    <row r="1063" spans="1:1" s="173" customFormat="1" ht="12" hidden="1" customHeight="1">
      <c r="A1063" s="172"/>
    </row>
    <row r="1064" spans="1:1" s="173" customFormat="1" ht="12" hidden="1" customHeight="1">
      <c r="A1064" s="172"/>
    </row>
    <row r="1065" spans="1:1" s="173" customFormat="1" ht="12" hidden="1" customHeight="1">
      <c r="A1065" s="172"/>
    </row>
    <row r="1066" spans="1:1" s="173" customFormat="1" ht="12" hidden="1" customHeight="1">
      <c r="A1066" s="172"/>
    </row>
    <row r="1067" spans="1:1" s="173" customFormat="1" ht="12" hidden="1" customHeight="1">
      <c r="A1067" s="172"/>
    </row>
    <row r="1068" spans="1:1" s="173" customFormat="1" ht="12" hidden="1" customHeight="1">
      <c r="A1068" s="172"/>
    </row>
    <row r="1069" spans="1:1" s="173" customFormat="1" ht="12" hidden="1" customHeight="1">
      <c r="A1069" s="172"/>
    </row>
    <row r="1070" spans="1:1" s="173" customFormat="1" ht="12" hidden="1" customHeight="1">
      <c r="A1070" s="172"/>
    </row>
    <row r="1071" spans="1:1" s="173" customFormat="1" ht="12" hidden="1" customHeight="1">
      <c r="A1071" s="172"/>
    </row>
    <row r="1072" spans="1:1" s="173" customFormat="1" ht="12" hidden="1" customHeight="1">
      <c r="A1072" s="172"/>
    </row>
    <row r="1073" spans="1:1" s="173" customFormat="1" ht="12" hidden="1" customHeight="1">
      <c r="A1073" s="172"/>
    </row>
    <row r="1074" spans="1:1" s="173" customFormat="1" ht="12" hidden="1" customHeight="1">
      <c r="A1074" s="172"/>
    </row>
    <row r="1075" spans="1:1" s="173" customFormat="1" ht="12" hidden="1" customHeight="1">
      <c r="A1075" s="172"/>
    </row>
    <row r="1076" spans="1:1" s="173" customFormat="1" ht="12" hidden="1" customHeight="1">
      <c r="A1076" s="172"/>
    </row>
    <row r="1077" spans="1:1" s="173" customFormat="1" ht="12" hidden="1" customHeight="1">
      <c r="A1077" s="172"/>
    </row>
    <row r="1078" spans="1:1" s="173" customFormat="1" ht="12" hidden="1" customHeight="1">
      <c r="A1078" s="172"/>
    </row>
    <row r="1079" spans="1:1" s="173" customFormat="1" ht="12" hidden="1" customHeight="1">
      <c r="A1079" s="172"/>
    </row>
    <row r="1080" spans="1:1" s="173" customFormat="1" ht="12" hidden="1" customHeight="1">
      <c r="A1080" s="172"/>
    </row>
    <row r="1081" spans="1:1" s="173" customFormat="1" ht="12" hidden="1" customHeight="1">
      <c r="A1081" s="172"/>
    </row>
    <row r="1082" spans="1:1" s="173" customFormat="1" ht="12" hidden="1" customHeight="1">
      <c r="A1082" s="172"/>
    </row>
    <row r="1083" spans="1:1" s="173" customFormat="1" ht="12" hidden="1" customHeight="1">
      <c r="A1083" s="172"/>
    </row>
    <row r="1084" spans="1:1" s="173" customFormat="1" ht="12" hidden="1" customHeight="1">
      <c r="A1084" s="172"/>
    </row>
    <row r="1085" spans="1:1" s="173" customFormat="1" ht="12" hidden="1" customHeight="1">
      <c r="A1085" s="172"/>
    </row>
    <row r="1086" spans="1:1" s="173" customFormat="1" ht="12" hidden="1" customHeight="1">
      <c r="A1086" s="172"/>
    </row>
    <row r="1087" spans="1:1" s="173" customFormat="1" ht="12" hidden="1" customHeight="1">
      <c r="A1087" s="172"/>
    </row>
    <row r="1088" spans="1:1" s="173" customFormat="1" ht="12" hidden="1" customHeight="1">
      <c r="A1088" s="172"/>
    </row>
    <row r="1089" spans="1:1" s="173" customFormat="1" ht="12" hidden="1" customHeight="1">
      <c r="A1089" s="172"/>
    </row>
    <row r="1090" spans="1:1" s="173" customFormat="1" ht="12" hidden="1" customHeight="1">
      <c r="A1090" s="172"/>
    </row>
    <row r="1091" spans="1:1" s="173" customFormat="1" ht="12" hidden="1" customHeight="1">
      <c r="A1091" s="172"/>
    </row>
    <row r="1092" spans="1:1" s="173" customFormat="1" ht="12" hidden="1" customHeight="1">
      <c r="A1092" s="172"/>
    </row>
    <row r="1093" spans="1:1" s="173" customFormat="1" ht="12" hidden="1" customHeight="1">
      <c r="A1093" s="172"/>
    </row>
    <row r="1094" spans="1:1" s="173" customFormat="1" ht="12" hidden="1" customHeight="1">
      <c r="A1094" s="172"/>
    </row>
    <row r="1095" spans="1:1" s="173" customFormat="1" ht="12" hidden="1" customHeight="1">
      <c r="A1095" s="172"/>
    </row>
    <row r="1096" spans="1:1" s="173" customFormat="1" ht="12" hidden="1" customHeight="1">
      <c r="A1096" s="172"/>
    </row>
    <row r="1097" spans="1:1" s="173" customFormat="1" ht="12" hidden="1" customHeight="1">
      <c r="A1097" s="172"/>
    </row>
    <row r="1098" spans="1:1" s="173" customFormat="1" ht="12" hidden="1" customHeight="1">
      <c r="A1098" s="172"/>
    </row>
    <row r="1099" spans="1:1" s="173" customFormat="1" ht="12" hidden="1" customHeight="1">
      <c r="A1099" s="172"/>
    </row>
    <row r="1100" spans="1:1" s="173" customFormat="1" ht="12" hidden="1" customHeight="1">
      <c r="A1100" s="172"/>
    </row>
    <row r="1101" spans="1:1" s="173" customFormat="1" ht="12" hidden="1" customHeight="1">
      <c r="A1101" s="172"/>
    </row>
    <row r="1102" spans="1:1" s="173" customFormat="1" ht="12" hidden="1" customHeight="1">
      <c r="A1102" s="172"/>
    </row>
    <row r="1103" spans="1:1" s="173" customFormat="1" ht="12" hidden="1" customHeight="1">
      <c r="A1103" s="172"/>
    </row>
    <row r="1104" spans="1:1" s="173" customFormat="1" ht="12" hidden="1" customHeight="1">
      <c r="A1104" s="172"/>
    </row>
    <row r="1105" spans="1:1" s="173" customFormat="1" ht="12" hidden="1" customHeight="1">
      <c r="A1105" s="172"/>
    </row>
    <row r="1106" spans="1:1" s="173" customFormat="1" ht="12" hidden="1" customHeight="1">
      <c r="A1106" s="172"/>
    </row>
    <row r="1107" spans="1:1" s="173" customFormat="1" ht="12" hidden="1" customHeight="1">
      <c r="A1107" s="172"/>
    </row>
    <row r="1108" spans="1:1" s="173" customFormat="1" ht="12" hidden="1" customHeight="1">
      <c r="A1108" s="172"/>
    </row>
    <row r="1109" spans="1:1" s="173" customFormat="1" ht="12" hidden="1" customHeight="1">
      <c r="A1109" s="172"/>
    </row>
    <row r="1110" spans="1:1" s="173" customFormat="1" ht="12" hidden="1" customHeight="1">
      <c r="A1110" s="172"/>
    </row>
    <row r="1111" spans="1:1" s="173" customFormat="1" ht="12" hidden="1" customHeight="1">
      <c r="A1111" s="172"/>
    </row>
    <row r="1112" spans="1:1" s="173" customFormat="1" ht="12" hidden="1" customHeight="1">
      <c r="A1112" s="172"/>
    </row>
    <row r="1113" spans="1:1" s="173" customFormat="1" ht="12" hidden="1" customHeight="1">
      <c r="A1113" s="172"/>
    </row>
    <row r="1114" spans="1:1" s="173" customFormat="1" ht="12" hidden="1" customHeight="1">
      <c r="A1114" s="172"/>
    </row>
    <row r="1115" spans="1:1" s="173" customFormat="1" ht="12" hidden="1" customHeight="1">
      <c r="A1115" s="172"/>
    </row>
    <row r="1116" spans="1:1" s="173" customFormat="1" ht="12" hidden="1" customHeight="1">
      <c r="A1116" s="172"/>
    </row>
    <row r="1117" spans="1:1" s="173" customFormat="1" ht="12" hidden="1" customHeight="1">
      <c r="A1117" s="172"/>
    </row>
    <row r="1118" spans="1:1" s="173" customFormat="1" ht="12" hidden="1" customHeight="1">
      <c r="A1118" s="172"/>
    </row>
    <row r="1119" spans="1:1" s="173" customFormat="1" ht="12" hidden="1" customHeight="1">
      <c r="A1119" s="172"/>
    </row>
    <row r="1120" spans="1:1" s="173" customFormat="1" ht="12" hidden="1" customHeight="1">
      <c r="A1120" s="172"/>
    </row>
    <row r="1121" spans="1:1" s="173" customFormat="1" ht="12" hidden="1" customHeight="1">
      <c r="A1121" s="172"/>
    </row>
    <row r="1122" spans="1:1" s="173" customFormat="1" ht="12" hidden="1" customHeight="1">
      <c r="A1122" s="172"/>
    </row>
    <row r="1123" spans="1:1" s="173" customFormat="1" ht="12" hidden="1" customHeight="1">
      <c r="A1123" s="172"/>
    </row>
    <row r="1124" spans="1:1" s="173" customFormat="1" ht="12" hidden="1" customHeight="1">
      <c r="A1124" s="172"/>
    </row>
    <row r="1125" spans="1:1" s="173" customFormat="1" ht="12" hidden="1" customHeight="1">
      <c r="A1125" s="172"/>
    </row>
    <row r="1126" spans="1:1" s="173" customFormat="1" ht="12" hidden="1" customHeight="1">
      <c r="A1126" s="172"/>
    </row>
    <row r="1127" spans="1:1" s="173" customFormat="1" ht="12" hidden="1" customHeight="1">
      <c r="A1127" s="172"/>
    </row>
    <row r="1128" spans="1:1" s="173" customFormat="1" ht="12" hidden="1" customHeight="1">
      <c r="A1128" s="172"/>
    </row>
    <row r="1129" spans="1:1" s="173" customFormat="1" ht="12" hidden="1" customHeight="1">
      <c r="A1129" s="172"/>
    </row>
    <row r="1130" spans="1:1" s="173" customFormat="1" ht="12" hidden="1" customHeight="1">
      <c r="A1130" s="172"/>
    </row>
    <row r="1131" spans="1:1" s="173" customFormat="1" ht="12" hidden="1" customHeight="1">
      <c r="A1131" s="172"/>
    </row>
    <row r="1132" spans="1:1" s="173" customFormat="1" ht="12" hidden="1" customHeight="1">
      <c r="A1132" s="172"/>
    </row>
    <row r="1133" spans="1:1" s="173" customFormat="1" ht="12" hidden="1" customHeight="1">
      <c r="A1133" s="172"/>
    </row>
    <row r="1134" spans="1:1" s="173" customFormat="1" ht="12" hidden="1" customHeight="1">
      <c r="A1134" s="172"/>
    </row>
    <row r="1135" spans="1:1" s="173" customFormat="1" ht="12" hidden="1" customHeight="1">
      <c r="A1135" s="172"/>
    </row>
    <row r="1136" spans="1:1" s="173" customFormat="1" ht="12" hidden="1" customHeight="1">
      <c r="A1136" s="172"/>
    </row>
    <row r="1137" spans="1:1" s="173" customFormat="1" ht="12" hidden="1" customHeight="1">
      <c r="A1137" s="172"/>
    </row>
    <row r="1138" spans="1:1" s="173" customFormat="1" ht="12" hidden="1" customHeight="1">
      <c r="A1138" s="172"/>
    </row>
    <row r="1139" spans="1:1" s="173" customFormat="1" ht="12" hidden="1" customHeight="1">
      <c r="A1139" s="172"/>
    </row>
    <row r="1140" spans="1:1" s="173" customFormat="1" ht="12" hidden="1" customHeight="1">
      <c r="A1140" s="172"/>
    </row>
    <row r="1141" spans="1:1" s="173" customFormat="1" ht="12" hidden="1" customHeight="1">
      <c r="A1141" s="172"/>
    </row>
    <row r="1142" spans="1:1" s="173" customFormat="1" ht="12" hidden="1" customHeight="1">
      <c r="A1142" s="172"/>
    </row>
    <row r="1143" spans="1:1" s="173" customFormat="1" ht="12" hidden="1" customHeight="1">
      <c r="A1143" s="172"/>
    </row>
    <row r="1144" spans="1:1" s="173" customFormat="1" ht="12" hidden="1" customHeight="1">
      <c r="A1144" s="172"/>
    </row>
    <row r="1145" spans="1:1" s="173" customFormat="1" ht="12" hidden="1" customHeight="1">
      <c r="A1145" s="172"/>
    </row>
    <row r="1146" spans="1:1" s="173" customFormat="1" ht="12" hidden="1" customHeight="1">
      <c r="A1146" s="172"/>
    </row>
    <row r="1147" spans="1:1" s="173" customFormat="1" ht="12" hidden="1" customHeight="1">
      <c r="A1147" s="172"/>
    </row>
    <row r="1148" spans="1:1" s="173" customFormat="1" ht="12" hidden="1" customHeight="1">
      <c r="A1148" s="172"/>
    </row>
    <row r="1149" spans="1:1" s="173" customFormat="1" ht="12" hidden="1" customHeight="1">
      <c r="A1149" s="172"/>
    </row>
    <row r="1150" spans="1:1" s="173" customFormat="1" ht="12" hidden="1" customHeight="1">
      <c r="A1150" s="172"/>
    </row>
    <row r="1151" spans="1:1" s="173" customFormat="1" ht="12" hidden="1" customHeight="1">
      <c r="A1151" s="172"/>
    </row>
    <row r="1152" spans="1:1" s="173" customFormat="1" ht="12" hidden="1" customHeight="1">
      <c r="A1152" s="172"/>
    </row>
    <row r="1153" spans="1:1" s="173" customFormat="1" ht="12" hidden="1" customHeight="1">
      <c r="A1153" s="172"/>
    </row>
    <row r="1154" spans="1:1" s="173" customFormat="1" ht="12" hidden="1" customHeight="1">
      <c r="A1154" s="172"/>
    </row>
    <row r="1155" spans="1:1" s="173" customFormat="1" ht="12" hidden="1" customHeight="1">
      <c r="A1155" s="172"/>
    </row>
    <row r="1156" spans="1:1" s="173" customFormat="1" ht="12" hidden="1" customHeight="1">
      <c r="A1156" s="172"/>
    </row>
    <row r="1157" spans="1:1" s="173" customFormat="1" ht="12" hidden="1" customHeight="1">
      <c r="A1157" s="172"/>
    </row>
    <row r="1158" spans="1:1" s="173" customFormat="1" ht="12" hidden="1" customHeight="1">
      <c r="A1158" s="172"/>
    </row>
    <row r="1159" spans="1:1" s="173" customFormat="1" ht="12" hidden="1" customHeight="1">
      <c r="A1159" s="172"/>
    </row>
    <row r="1160" spans="1:1" s="173" customFormat="1" ht="12" hidden="1" customHeight="1">
      <c r="A1160" s="172"/>
    </row>
    <row r="1161" spans="1:1" s="173" customFormat="1" ht="12" hidden="1" customHeight="1">
      <c r="A1161" s="172"/>
    </row>
    <row r="1162" spans="1:1" s="173" customFormat="1" ht="12" hidden="1" customHeight="1">
      <c r="A1162" s="172"/>
    </row>
    <row r="1163" spans="1:1" s="173" customFormat="1" ht="12" hidden="1" customHeight="1">
      <c r="A1163" s="172"/>
    </row>
    <row r="1164" spans="1:1" s="173" customFormat="1" ht="12" hidden="1" customHeight="1">
      <c r="A1164" s="172"/>
    </row>
    <row r="1165" spans="1:1" s="173" customFormat="1" ht="12" hidden="1" customHeight="1">
      <c r="A1165" s="172"/>
    </row>
    <row r="1166" spans="1:1" s="173" customFormat="1" ht="12" hidden="1" customHeight="1">
      <c r="A1166" s="172"/>
    </row>
    <row r="1167" spans="1:1" s="173" customFormat="1" ht="12" hidden="1" customHeight="1">
      <c r="A1167" s="172"/>
    </row>
    <row r="1168" spans="1:1" s="173" customFormat="1" ht="12" hidden="1" customHeight="1">
      <c r="A1168" s="172"/>
    </row>
    <row r="1169" spans="1:1" s="173" customFormat="1" ht="12" hidden="1" customHeight="1">
      <c r="A1169" s="172"/>
    </row>
    <row r="1170" spans="1:1" s="173" customFormat="1" ht="12" hidden="1" customHeight="1">
      <c r="A1170" s="172"/>
    </row>
    <row r="1171" spans="1:1" s="173" customFormat="1" ht="12" hidden="1" customHeight="1">
      <c r="A1171" s="172"/>
    </row>
    <row r="1172" spans="1:1" s="173" customFormat="1" ht="12" hidden="1" customHeight="1">
      <c r="A1172" s="172"/>
    </row>
    <row r="1173" spans="1:1" s="173" customFormat="1" ht="12" hidden="1" customHeight="1">
      <c r="A1173" s="172"/>
    </row>
    <row r="1174" spans="1:1" s="173" customFormat="1" ht="12" hidden="1" customHeight="1">
      <c r="A1174" s="172"/>
    </row>
    <row r="1175" spans="1:1" s="173" customFormat="1" ht="12" hidden="1" customHeight="1">
      <c r="A1175" s="172"/>
    </row>
    <row r="1176" spans="1:1" s="173" customFormat="1" ht="12" hidden="1" customHeight="1">
      <c r="A1176" s="172"/>
    </row>
    <row r="1177" spans="1:1" s="173" customFormat="1" ht="12" hidden="1" customHeight="1">
      <c r="A1177" s="172"/>
    </row>
    <row r="1178" spans="1:1" s="173" customFormat="1" ht="12" hidden="1" customHeight="1">
      <c r="A1178" s="172"/>
    </row>
    <row r="1179" spans="1:1" s="173" customFormat="1" ht="12" hidden="1" customHeight="1">
      <c r="A1179" s="172"/>
    </row>
    <row r="1180" spans="1:1" s="173" customFormat="1" ht="12" hidden="1" customHeight="1">
      <c r="A1180" s="172"/>
    </row>
    <row r="1181" spans="1:1" s="173" customFormat="1" ht="12" hidden="1" customHeight="1">
      <c r="A1181" s="172"/>
    </row>
    <row r="1182" spans="1:1" s="173" customFormat="1" ht="12" hidden="1" customHeight="1">
      <c r="A1182" s="172"/>
    </row>
    <row r="1183" spans="1:1" s="173" customFormat="1" ht="12" hidden="1" customHeight="1">
      <c r="A1183" s="172"/>
    </row>
    <row r="1184" spans="1:1" s="173" customFormat="1" ht="12" hidden="1" customHeight="1">
      <c r="A1184" s="172"/>
    </row>
    <row r="1185" spans="1:1" s="173" customFormat="1" ht="12" hidden="1" customHeight="1">
      <c r="A1185" s="172"/>
    </row>
    <row r="1186" spans="1:1" s="173" customFormat="1" ht="12" hidden="1" customHeight="1">
      <c r="A1186" s="172"/>
    </row>
    <row r="1187" spans="1:1" s="173" customFormat="1" ht="12" hidden="1" customHeight="1">
      <c r="A1187" s="172"/>
    </row>
    <row r="1188" spans="1:1" s="173" customFormat="1" ht="12" hidden="1" customHeight="1">
      <c r="A1188" s="172"/>
    </row>
    <row r="1189" spans="1:1" s="173" customFormat="1" ht="12" hidden="1" customHeight="1">
      <c r="A1189" s="172"/>
    </row>
    <row r="1190" spans="1:1" s="173" customFormat="1" ht="12" hidden="1" customHeight="1">
      <c r="A1190" s="172"/>
    </row>
    <row r="1191" spans="1:1" s="173" customFormat="1" ht="12" hidden="1" customHeight="1">
      <c r="A1191" s="172"/>
    </row>
    <row r="1192" spans="1:1" s="173" customFormat="1" ht="12" hidden="1" customHeight="1">
      <c r="A1192" s="172"/>
    </row>
    <row r="1193" spans="1:1" s="173" customFormat="1" ht="12" hidden="1" customHeight="1">
      <c r="A1193" s="172"/>
    </row>
    <row r="1194" spans="1:1" s="173" customFormat="1" ht="12" hidden="1" customHeight="1">
      <c r="A1194" s="172"/>
    </row>
    <row r="1195" spans="1:1" s="173" customFormat="1" ht="12" hidden="1" customHeight="1">
      <c r="A1195" s="172"/>
    </row>
    <row r="1196" spans="1:1" s="173" customFormat="1" ht="12" hidden="1" customHeight="1">
      <c r="A1196" s="172"/>
    </row>
    <row r="1197" spans="1:1" s="173" customFormat="1" ht="12" hidden="1" customHeight="1">
      <c r="A1197" s="172"/>
    </row>
    <row r="1198" spans="1:1" s="173" customFormat="1" ht="12" hidden="1" customHeight="1">
      <c r="A1198" s="172"/>
    </row>
    <row r="1199" spans="1:1" s="173" customFormat="1" ht="12" hidden="1" customHeight="1">
      <c r="A1199" s="172"/>
    </row>
    <row r="1200" spans="1:1" s="173" customFormat="1" ht="12" hidden="1" customHeight="1">
      <c r="A1200" s="172"/>
    </row>
    <row r="1201" spans="1:1" s="173" customFormat="1" ht="12" hidden="1" customHeight="1">
      <c r="A1201" s="172"/>
    </row>
    <row r="1202" spans="1:1" s="173" customFormat="1" ht="12" hidden="1" customHeight="1">
      <c r="A1202" s="172"/>
    </row>
    <row r="1203" spans="1:1" s="173" customFormat="1" ht="12" hidden="1" customHeight="1">
      <c r="A1203" s="172"/>
    </row>
    <row r="1204" spans="1:1" s="173" customFormat="1" ht="12" hidden="1" customHeight="1">
      <c r="A1204" s="172"/>
    </row>
    <row r="1205" spans="1:1" s="173" customFormat="1" ht="12" hidden="1" customHeight="1">
      <c r="A1205" s="172"/>
    </row>
    <row r="1206" spans="1:1" s="173" customFormat="1" ht="12" hidden="1" customHeight="1">
      <c r="A1206" s="172"/>
    </row>
    <row r="1207" spans="1:1" s="173" customFormat="1" ht="12" hidden="1" customHeight="1">
      <c r="A1207" s="172"/>
    </row>
    <row r="1208" spans="1:1" s="173" customFormat="1" ht="12" hidden="1" customHeight="1">
      <c r="A1208" s="172"/>
    </row>
    <row r="1209" spans="1:1" s="173" customFormat="1" ht="12" hidden="1" customHeight="1">
      <c r="A1209" s="172"/>
    </row>
    <row r="1210" spans="1:1" s="173" customFormat="1" ht="12" hidden="1" customHeight="1">
      <c r="A1210" s="172"/>
    </row>
    <row r="1211" spans="1:1" s="173" customFormat="1" ht="12" hidden="1" customHeight="1">
      <c r="A1211" s="172"/>
    </row>
    <row r="1212" spans="1:1" s="173" customFormat="1" ht="12" hidden="1" customHeight="1">
      <c r="A1212" s="172"/>
    </row>
    <row r="1213" spans="1:1" s="173" customFormat="1" ht="12" hidden="1" customHeight="1">
      <c r="A1213" s="172"/>
    </row>
    <row r="1214" spans="1:1" s="173" customFormat="1" ht="12" hidden="1" customHeight="1">
      <c r="A1214" s="172"/>
    </row>
    <row r="1215" spans="1:1" s="173" customFormat="1" ht="12" hidden="1" customHeight="1">
      <c r="A1215" s="172"/>
    </row>
    <row r="1216" spans="1:1" s="173" customFormat="1" ht="12" hidden="1" customHeight="1">
      <c r="A1216" s="172"/>
    </row>
    <row r="1217" spans="1:1" s="173" customFormat="1" ht="12" hidden="1" customHeight="1">
      <c r="A1217" s="172"/>
    </row>
    <row r="1218" spans="1:1" s="173" customFormat="1" ht="12" hidden="1" customHeight="1">
      <c r="A1218" s="172"/>
    </row>
    <row r="1219" spans="1:1" s="173" customFormat="1" ht="12" hidden="1" customHeight="1">
      <c r="A1219" s="172"/>
    </row>
    <row r="1220" spans="1:1" s="173" customFormat="1" ht="12" hidden="1" customHeight="1">
      <c r="A1220" s="172"/>
    </row>
    <row r="1221" spans="1:1" s="173" customFormat="1" ht="12" hidden="1" customHeight="1">
      <c r="A1221" s="172"/>
    </row>
    <row r="1222" spans="1:1" s="173" customFormat="1" ht="12" hidden="1" customHeight="1">
      <c r="A1222" s="172"/>
    </row>
    <row r="1223" spans="1:1" s="173" customFormat="1" ht="12" hidden="1" customHeight="1">
      <c r="A1223" s="172"/>
    </row>
    <row r="1224" spans="1:1" s="173" customFormat="1" ht="12" hidden="1" customHeight="1">
      <c r="A1224" s="172"/>
    </row>
    <row r="1225" spans="1:1" s="173" customFormat="1" ht="12" hidden="1" customHeight="1">
      <c r="A1225" s="172"/>
    </row>
    <row r="1226" spans="1:1" s="173" customFormat="1" ht="12" hidden="1" customHeight="1">
      <c r="A1226" s="172"/>
    </row>
    <row r="1227" spans="1:1" s="173" customFormat="1" ht="12" hidden="1" customHeight="1">
      <c r="A1227" s="172"/>
    </row>
    <row r="1228" spans="1:1" s="173" customFormat="1" ht="12" hidden="1" customHeight="1">
      <c r="A1228" s="172"/>
    </row>
    <row r="1229" spans="1:1" s="173" customFormat="1" ht="12" hidden="1" customHeight="1">
      <c r="A1229" s="172"/>
    </row>
    <row r="1230" spans="1:1" s="173" customFormat="1" ht="12" hidden="1" customHeight="1">
      <c r="A1230" s="172"/>
    </row>
    <row r="1231" spans="1:1" s="173" customFormat="1" ht="12" hidden="1" customHeight="1">
      <c r="A1231" s="172"/>
    </row>
    <row r="1232" spans="1:1" s="173" customFormat="1" ht="12" hidden="1" customHeight="1">
      <c r="A1232" s="172"/>
    </row>
    <row r="1233" spans="1:1" s="173" customFormat="1" ht="12" hidden="1" customHeight="1">
      <c r="A1233" s="172"/>
    </row>
    <row r="1234" spans="1:1" s="173" customFormat="1" ht="12" hidden="1" customHeight="1">
      <c r="A1234" s="172"/>
    </row>
    <row r="1235" spans="1:1" s="173" customFormat="1" ht="12" hidden="1" customHeight="1">
      <c r="A1235" s="172"/>
    </row>
    <row r="1236" spans="1:1" s="173" customFormat="1" ht="12" hidden="1" customHeight="1">
      <c r="A1236" s="172"/>
    </row>
    <row r="1237" spans="1:1" s="173" customFormat="1" ht="12" hidden="1" customHeight="1">
      <c r="A1237" s="172"/>
    </row>
    <row r="1238" spans="1:1" s="173" customFormat="1" ht="12" hidden="1" customHeight="1">
      <c r="A1238" s="172"/>
    </row>
    <row r="1239" spans="1:1" s="173" customFormat="1" ht="12" hidden="1" customHeight="1">
      <c r="A1239" s="172"/>
    </row>
    <row r="1240" spans="1:1" s="173" customFormat="1" ht="12" hidden="1" customHeight="1">
      <c r="A1240" s="172"/>
    </row>
    <row r="1241" spans="1:1" s="173" customFormat="1" ht="12" hidden="1" customHeight="1">
      <c r="A1241" s="172"/>
    </row>
    <row r="1242" spans="1:1" s="173" customFormat="1" ht="12" hidden="1" customHeight="1">
      <c r="A1242" s="172"/>
    </row>
    <row r="1243" spans="1:1" s="173" customFormat="1" ht="12" hidden="1" customHeight="1">
      <c r="A1243" s="172"/>
    </row>
    <row r="1244" spans="1:1" s="173" customFormat="1" ht="12" hidden="1" customHeight="1">
      <c r="A1244" s="172"/>
    </row>
    <row r="1245" spans="1:1" s="173" customFormat="1" ht="12" hidden="1" customHeight="1">
      <c r="A1245" s="172"/>
    </row>
    <row r="1246" spans="1:1" s="173" customFormat="1" ht="12" hidden="1" customHeight="1">
      <c r="A1246" s="172"/>
    </row>
    <row r="1247" spans="1:1" s="173" customFormat="1" ht="12" hidden="1" customHeight="1">
      <c r="A1247" s="172"/>
    </row>
    <row r="1248" spans="1:1" s="173" customFormat="1" ht="12" hidden="1" customHeight="1">
      <c r="A1248" s="172"/>
    </row>
    <row r="1249" spans="1:1" s="173" customFormat="1" ht="12" hidden="1" customHeight="1">
      <c r="A1249" s="172"/>
    </row>
    <row r="1250" spans="1:1" s="173" customFormat="1" ht="12" hidden="1" customHeight="1">
      <c r="A1250" s="172"/>
    </row>
    <row r="1251" spans="1:1" s="173" customFormat="1" ht="12" hidden="1" customHeight="1">
      <c r="A1251" s="172"/>
    </row>
    <row r="1252" spans="1:1" s="173" customFormat="1" ht="12" hidden="1" customHeight="1">
      <c r="A1252" s="172"/>
    </row>
    <row r="1253" spans="1:1" s="173" customFormat="1" ht="12" hidden="1" customHeight="1">
      <c r="A1253" s="172"/>
    </row>
    <row r="1254" spans="1:1" s="173" customFormat="1" ht="12" hidden="1" customHeight="1">
      <c r="A1254" s="172"/>
    </row>
    <row r="1255" spans="1:1" s="173" customFormat="1" ht="12" hidden="1" customHeight="1">
      <c r="A1255" s="172"/>
    </row>
    <row r="1256" spans="1:1" s="173" customFormat="1" ht="12" hidden="1" customHeight="1">
      <c r="A1256" s="172"/>
    </row>
    <row r="1257" spans="1:1" s="173" customFormat="1" ht="12" hidden="1" customHeight="1">
      <c r="A1257" s="172"/>
    </row>
    <row r="1258" spans="1:1" s="173" customFormat="1" ht="12" hidden="1" customHeight="1">
      <c r="A1258" s="172"/>
    </row>
    <row r="1259" spans="1:1" s="173" customFormat="1" ht="12" hidden="1" customHeight="1">
      <c r="A1259" s="172"/>
    </row>
    <row r="1260" spans="1:1" s="173" customFormat="1" ht="12" hidden="1" customHeight="1">
      <c r="A1260" s="172"/>
    </row>
    <row r="1261" spans="1:1" s="173" customFormat="1" ht="12" hidden="1" customHeight="1">
      <c r="A1261" s="172"/>
    </row>
    <row r="1262" spans="1:1" s="173" customFormat="1" ht="12" hidden="1" customHeight="1">
      <c r="A1262" s="172"/>
    </row>
    <row r="1263" spans="1:1" s="173" customFormat="1" ht="12" hidden="1" customHeight="1">
      <c r="A1263" s="172"/>
    </row>
    <row r="1264" spans="1:1" s="173" customFormat="1" ht="12" hidden="1" customHeight="1">
      <c r="A1264" s="172"/>
    </row>
    <row r="1265" spans="1:1" s="173" customFormat="1" ht="12" hidden="1" customHeight="1">
      <c r="A1265" s="172"/>
    </row>
    <row r="1266" spans="1:1" s="173" customFormat="1" ht="12" hidden="1" customHeight="1">
      <c r="A1266" s="172"/>
    </row>
    <row r="1267" spans="1:1" s="173" customFormat="1" ht="12" hidden="1" customHeight="1">
      <c r="A1267" s="172"/>
    </row>
    <row r="1268" spans="1:1" s="173" customFormat="1" ht="12" hidden="1" customHeight="1">
      <c r="A1268" s="172"/>
    </row>
    <row r="1269" spans="1:1" s="173" customFormat="1" ht="12" hidden="1" customHeight="1">
      <c r="A1269" s="172"/>
    </row>
    <row r="1270" spans="1:1" s="173" customFormat="1" ht="12" hidden="1" customHeight="1">
      <c r="A1270" s="172"/>
    </row>
    <row r="1271" spans="1:1" s="173" customFormat="1" ht="12" hidden="1" customHeight="1">
      <c r="A1271" s="172"/>
    </row>
    <row r="1272" spans="1:1" s="173" customFormat="1" ht="12" hidden="1" customHeight="1">
      <c r="A1272" s="172"/>
    </row>
    <row r="1273" spans="1:1" s="173" customFormat="1" ht="12" hidden="1" customHeight="1">
      <c r="A1273" s="172"/>
    </row>
    <row r="1274" spans="1:1" s="173" customFormat="1" ht="12" hidden="1" customHeight="1">
      <c r="A1274" s="172"/>
    </row>
    <row r="1275" spans="1:1" s="173" customFormat="1" ht="12" hidden="1" customHeight="1">
      <c r="A1275" s="172"/>
    </row>
    <row r="1276" spans="1:1" s="173" customFormat="1" ht="12" hidden="1" customHeight="1">
      <c r="A1276" s="172"/>
    </row>
    <row r="1277" spans="1:1" s="173" customFormat="1" ht="12" hidden="1" customHeight="1">
      <c r="A1277" s="172"/>
    </row>
    <row r="1278" spans="1:1" s="173" customFormat="1" ht="12" hidden="1" customHeight="1">
      <c r="A1278" s="172"/>
    </row>
    <row r="1279" spans="1:1" s="173" customFormat="1" ht="12" hidden="1" customHeight="1">
      <c r="A1279" s="172"/>
    </row>
    <row r="1280" spans="1:1" s="173" customFormat="1" ht="12" hidden="1" customHeight="1">
      <c r="A1280" s="172"/>
    </row>
    <row r="1281" spans="1:1" s="173" customFormat="1" ht="12" hidden="1" customHeight="1">
      <c r="A1281" s="172"/>
    </row>
    <row r="1282" spans="1:1" s="173" customFormat="1" ht="12" hidden="1" customHeight="1">
      <c r="A1282" s="172"/>
    </row>
    <row r="1283" spans="1:1" s="173" customFormat="1" ht="12" hidden="1" customHeight="1">
      <c r="A1283" s="172"/>
    </row>
    <row r="1284" spans="1:1" s="173" customFormat="1" ht="12" hidden="1" customHeight="1">
      <c r="A1284" s="172"/>
    </row>
    <row r="1285" spans="1:1" s="173" customFormat="1" ht="12" hidden="1" customHeight="1">
      <c r="A1285" s="172"/>
    </row>
    <row r="1286" spans="1:1" s="173" customFormat="1" ht="12" hidden="1" customHeight="1">
      <c r="A1286" s="172"/>
    </row>
    <row r="1287" spans="1:1" s="173" customFormat="1" ht="12" hidden="1" customHeight="1">
      <c r="A1287" s="172"/>
    </row>
    <row r="1288" spans="1:1" s="173" customFormat="1" ht="12" hidden="1" customHeight="1">
      <c r="A1288" s="172"/>
    </row>
    <row r="1289" spans="1:1" s="173" customFormat="1" ht="12" hidden="1" customHeight="1">
      <c r="A1289" s="172"/>
    </row>
    <row r="1290" spans="1:1" s="173" customFormat="1" ht="12" hidden="1" customHeight="1">
      <c r="A1290" s="172"/>
    </row>
    <row r="1291" spans="1:1" s="173" customFormat="1" ht="12" hidden="1" customHeight="1">
      <c r="A1291" s="172"/>
    </row>
    <row r="1292" spans="1:1" s="173" customFormat="1" ht="12" hidden="1" customHeight="1">
      <c r="A1292" s="172"/>
    </row>
    <row r="1293" spans="1:1" s="173" customFormat="1" ht="12" hidden="1" customHeight="1">
      <c r="A1293" s="172"/>
    </row>
    <row r="1294" spans="1:1" s="173" customFormat="1" ht="12" hidden="1" customHeight="1">
      <c r="A1294" s="172"/>
    </row>
    <row r="1295" spans="1:1" s="173" customFormat="1" ht="12" hidden="1" customHeight="1">
      <c r="A1295" s="172"/>
    </row>
    <row r="1296" spans="1:1" s="173" customFormat="1" ht="12" hidden="1" customHeight="1">
      <c r="A1296" s="172"/>
    </row>
    <row r="1297" spans="1:1" s="173" customFormat="1" ht="12" hidden="1" customHeight="1">
      <c r="A1297" s="172"/>
    </row>
    <row r="1298" spans="1:1" s="173" customFormat="1" ht="12" hidden="1" customHeight="1">
      <c r="A1298" s="172"/>
    </row>
    <row r="1299" spans="1:1" s="173" customFormat="1" ht="12" hidden="1" customHeight="1">
      <c r="A1299" s="172"/>
    </row>
    <row r="1300" spans="1:1" s="173" customFormat="1" ht="12" hidden="1" customHeight="1">
      <c r="A1300" s="172"/>
    </row>
    <row r="1301" spans="1:1" s="173" customFormat="1" ht="12" hidden="1" customHeight="1">
      <c r="A1301" s="172"/>
    </row>
    <row r="1302" spans="1:1" s="173" customFormat="1" ht="12" hidden="1" customHeight="1">
      <c r="A1302" s="172"/>
    </row>
    <row r="1303" spans="1:1" s="173" customFormat="1" ht="12" hidden="1" customHeight="1">
      <c r="A1303" s="172"/>
    </row>
    <row r="1304" spans="1:1" s="173" customFormat="1" ht="12" hidden="1" customHeight="1">
      <c r="A1304" s="172"/>
    </row>
    <row r="1305" spans="1:1" s="173" customFormat="1" ht="12" hidden="1" customHeight="1">
      <c r="A1305" s="172"/>
    </row>
    <row r="1306" spans="1:1" s="173" customFormat="1" ht="12" hidden="1" customHeight="1">
      <c r="A1306" s="172"/>
    </row>
    <row r="1307" spans="1:1" s="173" customFormat="1" ht="12" hidden="1" customHeight="1">
      <c r="A1307" s="172"/>
    </row>
    <row r="1308" spans="1:1" s="173" customFormat="1" ht="12" hidden="1" customHeight="1">
      <c r="A1308" s="172"/>
    </row>
    <row r="1309" spans="1:1" s="173" customFormat="1" ht="12" hidden="1" customHeight="1">
      <c r="A1309" s="172"/>
    </row>
    <row r="1310" spans="1:1" s="173" customFormat="1" ht="12" hidden="1" customHeight="1">
      <c r="A1310" s="172"/>
    </row>
    <row r="1311" spans="1:1" s="173" customFormat="1" ht="12" hidden="1" customHeight="1">
      <c r="A1311" s="172"/>
    </row>
    <row r="1312" spans="1:1" s="173" customFormat="1" ht="12" hidden="1" customHeight="1">
      <c r="A1312" s="172"/>
    </row>
    <row r="1313" spans="1:1" s="173" customFormat="1" ht="12" hidden="1" customHeight="1">
      <c r="A1313" s="172"/>
    </row>
    <row r="1314" spans="1:1" s="173" customFormat="1" ht="12" hidden="1" customHeight="1">
      <c r="A1314" s="172"/>
    </row>
    <row r="1315" spans="1:1" s="173" customFormat="1" ht="12" hidden="1" customHeight="1">
      <c r="A1315" s="172"/>
    </row>
    <row r="1316" spans="1:1" s="173" customFormat="1" ht="12" hidden="1" customHeight="1">
      <c r="A1316" s="172"/>
    </row>
    <row r="1317" spans="1:1" s="173" customFormat="1" ht="12" hidden="1" customHeight="1">
      <c r="A1317" s="172"/>
    </row>
    <row r="1318" spans="1:1" s="173" customFormat="1" ht="12" hidden="1" customHeight="1">
      <c r="A1318" s="172"/>
    </row>
    <row r="1319" spans="1:1" s="173" customFormat="1" ht="12" hidden="1" customHeight="1">
      <c r="A1319" s="172"/>
    </row>
    <row r="1320" spans="1:1" s="173" customFormat="1" ht="12" hidden="1" customHeight="1">
      <c r="A1320" s="172"/>
    </row>
    <row r="1321" spans="1:1" s="173" customFormat="1" ht="12" hidden="1" customHeight="1">
      <c r="A1321" s="172"/>
    </row>
    <row r="1322" spans="1:1" s="173" customFormat="1" ht="12" hidden="1" customHeight="1">
      <c r="A1322" s="172"/>
    </row>
    <row r="1323" spans="1:1" s="173" customFormat="1" ht="12" hidden="1" customHeight="1">
      <c r="A1323" s="172"/>
    </row>
    <row r="1324" spans="1:1" s="173" customFormat="1" ht="12" hidden="1" customHeight="1">
      <c r="A1324" s="172"/>
    </row>
    <row r="1325" spans="1:1" s="173" customFormat="1" ht="12" hidden="1" customHeight="1">
      <c r="A1325" s="172"/>
    </row>
    <row r="1326" spans="1:1" s="173" customFormat="1" ht="12" hidden="1" customHeight="1">
      <c r="A1326" s="172"/>
    </row>
    <row r="1327" spans="1:1" s="173" customFormat="1" ht="12" hidden="1" customHeight="1">
      <c r="A1327" s="172"/>
    </row>
    <row r="1328" spans="1:1" s="173" customFormat="1" ht="12" hidden="1" customHeight="1">
      <c r="A1328" s="172"/>
    </row>
    <row r="1329" spans="1:1" s="173" customFormat="1" ht="12" hidden="1" customHeight="1">
      <c r="A1329" s="172"/>
    </row>
    <row r="1330" spans="1:1" s="173" customFormat="1" ht="12" hidden="1" customHeight="1">
      <c r="A1330" s="172"/>
    </row>
    <row r="1331" spans="1:1" s="173" customFormat="1" ht="12" hidden="1" customHeight="1">
      <c r="A1331" s="172"/>
    </row>
    <row r="1332" spans="1:1" s="173" customFormat="1" ht="12" hidden="1" customHeight="1">
      <c r="A1332" s="172"/>
    </row>
    <row r="1333" spans="1:1" s="173" customFormat="1" ht="12" hidden="1" customHeight="1">
      <c r="A1333" s="172"/>
    </row>
    <row r="1334" spans="1:1" s="173" customFormat="1" ht="12" hidden="1" customHeight="1">
      <c r="A1334" s="172"/>
    </row>
    <row r="1335" spans="1:1" s="173" customFormat="1" ht="12" hidden="1" customHeight="1">
      <c r="A1335" s="172"/>
    </row>
    <row r="1336" spans="1:1" s="173" customFormat="1" ht="12" hidden="1" customHeight="1">
      <c r="A1336" s="172"/>
    </row>
    <row r="1337" spans="1:1" s="173" customFormat="1" ht="12" hidden="1" customHeight="1">
      <c r="A1337" s="172"/>
    </row>
    <row r="1338" spans="1:1" s="173" customFormat="1" ht="12" hidden="1" customHeight="1">
      <c r="A1338" s="172"/>
    </row>
    <row r="1339" spans="1:1" s="173" customFormat="1" ht="12" hidden="1" customHeight="1">
      <c r="A1339" s="172"/>
    </row>
    <row r="1340" spans="1:1" s="173" customFormat="1" ht="12" hidden="1" customHeight="1">
      <c r="A1340" s="172"/>
    </row>
    <row r="1341" spans="1:1" s="173" customFormat="1" ht="12" hidden="1" customHeight="1">
      <c r="A1341" s="172"/>
    </row>
    <row r="1342" spans="1:1" s="173" customFormat="1" ht="12" hidden="1" customHeight="1">
      <c r="A1342" s="172"/>
    </row>
    <row r="1343" spans="1:1" s="173" customFormat="1" ht="12" hidden="1" customHeight="1">
      <c r="A1343" s="172"/>
    </row>
    <row r="1344" spans="1:1" s="173" customFormat="1" ht="12" hidden="1" customHeight="1">
      <c r="A1344" s="172"/>
    </row>
    <row r="1345" spans="1:1" s="173" customFormat="1" ht="12" hidden="1" customHeight="1">
      <c r="A1345" s="172"/>
    </row>
    <row r="1346" spans="1:1" s="173" customFormat="1" ht="12" hidden="1" customHeight="1">
      <c r="A1346" s="172"/>
    </row>
    <row r="1347" spans="1:1" s="173" customFormat="1" ht="12" hidden="1" customHeight="1">
      <c r="A1347" s="172"/>
    </row>
    <row r="1348" spans="1:1" s="173" customFormat="1" ht="12" hidden="1" customHeight="1">
      <c r="A1348" s="172"/>
    </row>
    <row r="1349" spans="1:1" s="173" customFormat="1" ht="12" hidden="1" customHeight="1">
      <c r="A1349" s="172"/>
    </row>
    <row r="1350" spans="1:1" s="173" customFormat="1" ht="12" hidden="1" customHeight="1">
      <c r="A1350" s="172"/>
    </row>
    <row r="1351" spans="1:1" s="173" customFormat="1" ht="12" hidden="1" customHeight="1">
      <c r="A1351" s="172"/>
    </row>
    <row r="1352" spans="1:1" s="173" customFormat="1" ht="12" hidden="1" customHeight="1">
      <c r="A1352" s="172"/>
    </row>
    <row r="1353" spans="1:1" s="173" customFormat="1" ht="12" hidden="1" customHeight="1">
      <c r="A1353" s="172"/>
    </row>
    <row r="1354" spans="1:1" s="173" customFormat="1" ht="12" hidden="1" customHeight="1">
      <c r="A1354" s="172"/>
    </row>
    <row r="1355" spans="1:1" s="173" customFormat="1" ht="12" hidden="1" customHeight="1">
      <c r="A1355" s="172"/>
    </row>
    <row r="1356" spans="1:1" s="173" customFormat="1" ht="12" hidden="1" customHeight="1">
      <c r="A1356" s="172"/>
    </row>
    <row r="1357" spans="1:1" s="173" customFormat="1" ht="12" hidden="1" customHeight="1">
      <c r="A1357" s="172"/>
    </row>
    <row r="1358" spans="1:1" s="173" customFormat="1" ht="12" hidden="1" customHeight="1">
      <c r="A1358" s="172"/>
    </row>
    <row r="1359" spans="1:1" s="173" customFormat="1" ht="12" hidden="1" customHeight="1">
      <c r="A1359" s="172"/>
    </row>
    <row r="1360" spans="1:1" s="173" customFormat="1" ht="12" hidden="1" customHeight="1">
      <c r="A1360" s="172"/>
    </row>
    <row r="1361" spans="1:1" s="173" customFormat="1" ht="12" hidden="1" customHeight="1">
      <c r="A1361" s="172"/>
    </row>
    <row r="1362" spans="1:1" s="173" customFormat="1" ht="12" hidden="1" customHeight="1">
      <c r="A1362" s="172"/>
    </row>
    <row r="1363" spans="1:1" s="173" customFormat="1" ht="12" hidden="1" customHeight="1">
      <c r="A1363" s="172"/>
    </row>
    <row r="1364" spans="1:1" s="173" customFormat="1" ht="12" hidden="1" customHeight="1">
      <c r="A1364" s="172"/>
    </row>
    <row r="1365" spans="1:1" s="173" customFormat="1" ht="12" hidden="1" customHeight="1">
      <c r="A1365" s="172"/>
    </row>
    <row r="1366" spans="1:1" s="173" customFormat="1" ht="12" hidden="1" customHeight="1">
      <c r="A1366" s="172"/>
    </row>
    <row r="1367" spans="1:1" s="173" customFormat="1" ht="12" hidden="1" customHeight="1">
      <c r="A1367" s="172"/>
    </row>
    <row r="1368" spans="1:1" s="173" customFormat="1" ht="12" hidden="1" customHeight="1">
      <c r="A1368" s="172"/>
    </row>
    <row r="1369" spans="1:1" s="173" customFormat="1" ht="12" hidden="1" customHeight="1">
      <c r="A1369" s="172"/>
    </row>
    <row r="1370" spans="1:1" s="173" customFormat="1" ht="12" hidden="1" customHeight="1">
      <c r="A1370" s="172"/>
    </row>
    <row r="1371" spans="1:1" s="173" customFormat="1" ht="12" hidden="1" customHeight="1">
      <c r="A1371" s="172"/>
    </row>
    <row r="1372" spans="1:1" s="173" customFormat="1" ht="12" hidden="1" customHeight="1">
      <c r="A1372" s="172"/>
    </row>
    <row r="1373" spans="1:1" s="173" customFormat="1" ht="12" hidden="1" customHeight="1">
      <c r="A1373" s="172"/>
    </row>
    <row r="1374" spans="1:1" s="173" customFormat="1" ht="12" hidden="1" customHeight="1">
      <c r="A1374" s="172"/>
    </row>
    <row r="1375" spans="1:1" s="173" customFormat="1" ht="12" hidden="1" customHeight="1">
      <c r="A1375" s="172"/>
    </row>
    <row r="1376" spans="1:1" s="173" customFormat="1" ht="12" hidden="1" customHeight="1">
      <c r="A1376" s="172"/>
    </row>
    <row r="1377" spans="1:1" s="173" customFormat="1" ht="12" hidden="1" customHeight="1">
      <c r="A1377" s="172"/>
    </row>
    <row r="1378" spans="1:1" s="173" customFormat="1" ht="12" hidden="1" customHeight="1">
      <c r="A1378" s="172"/>
    </row>
    <row r="1379" spans="1:1" s="173" customFormat="1" ht="12" hidden="1" customHeight="1">
      <c r="A1379" s="172"/>
    </row>
    <row r="1380" spans="1:1" s="173" customFormat="1" ht="12" hidden="1" customHeight="1">
      <c r="A1380" s="172"/>
    </row>
    <row r="1381" spans="1:1" s="173" customFormat="1" ht="12" hidden="1" customHeight="1">
      <c r="A1381" s="172"/>
    </row>
    <row r="1382" spans="1:1" s="173" customFormat="1" ht="12" hidden="1" customHeight="1">
      <c r="A1382" s="172"/>
    </row>
    <row r="1383" spans="1:1" s="173" customFormat="1" ht="12" hidden="1" customHeight="1">
      <c r="A1383" s="172"/>
    </row>
    <row r="1384" spans="1:1" s="173" customFormat="1" ht="12" hidden="1" customHeight="1">
      <c r="A1384" s="172"/>
    </row>
    <row r="1385" spans="1:1" s="173" customFormat="1" ht="12" hidden="1" customHeight="1">
      <c r="A1385" s="172"/>
    </row>
    <row r="1386" spans="1:1" s="173" customFormat="1" ht="12" hidden="1" customHeight="1">
      <c r="A1386" s="172"/>
    </row>
    <row r="1387" spans="1:1" s="173" customFormat="1" ht="12" hidden="1" customHeight="1">
      <c r="A1387" s="172"/>
    </row>
    <row r="1388" spans="1:1" s="173" customFormat="1" ht="12" hidden="1" customHeight="1">
      <c r="A1388" s="172"/>
    </row>
    <row r="1389" spans="1:1" s="173" customFormat="1" ht="12" hidden="1" customHeight="1">
      <c r="A1389" s="172"/>
    </row>
    <row r="1390" spans="1:1" s="173" customFormat="1" ht="12" hidden="1" customHeight="1">
      <c r="A1390" s="172"/>
    </row>
    <row r="1391" spans="1:1" s="173" customFormat="1" ht="12" hidden="1" customHeight="1">
      <c r="A1391" s="172"/>
    </row>
    <row r="1392" spans="1:1" s="173" customFormat="1" ht="12" hidden="1" customHeight="1">
      <c r="A1392" s="172"/>
    </row>
    <row r="1393" spans="1:1" s="173" customFormat="1" ht="12" hidden="1" customHeight="1">
      <c r="A1393" s="172"/>
    </row>
    <row r="1394" spans="1:1" s="173" customFormat="1" ht="12" hidden="1" customHeight="1">
      <c r="A1394" s="172"/>
    </row>
    <row r="1395" spans="1:1" s="173" customFormat="1" ht="12" hidden="1" customHeight="1">
      <c r="A1395" s="172"/>
    </row>
    <row r="1396" spans="1:1" s="173" customFormat="1" ht="12" hidden="1" customHeight="1">
      <c r="A1396" s="172"/>
    </row>
    <row r="1397" spans="1:1" s="173" customFormat="1" ht="12" hidden="1" customHeight="1">
      <c r="A1397" s="172"/>
    </row>
    <row r="1398" spans="1:1" s="173" customFormat="1" ht="12" hidden="1" customHeight="1">
      <c r="A1398" s="172"/>
    </row>
    <row r="1399" spans="1:1" s="173" customFormat="1" ht="12" hidden="1" customHeight="1">
      <c r="A1399" s="172"/>
    </row>
    <row r="1400" spans="1:1" s="173" customFormat="1" ht="12" hidden="1" customHeight="1">
      <c r="A1400" s="172"/>
    </row>
    <row r="1401" spans="1:1" s="173" customFormat="1" ht="12" hidden="1" customHeight="1">
      <c r="A1401" s="172"/>
    </row>
    <row r="1402" spans="1:1" s="173" customFormat="1" ht="12" hidden="1" customHeight="1">
      <c r="A1402" s="172"/>
    </row>
    <row r="1403" spans="1:1" s="173" customFormat="1" ht="12" hidden="1" customHeight="1">
      <c r="A1403" s="172"/>
    </row>
    <row r="1404" spans="1:1" s="173" customFormat="1" ht="12" hidden="1" customHeight="1">
      <c r="A1404" s="172"/>
    </row>
    <row r="1405" spans="1:1" s="173" customFormat="1" ht="12" hidden="1" customHeight="1">
      <c r="A1405" s="172"/>
    </row>
    <row r="1406" spans="1:1" s="173" customFormat="1" ht="12" hidden="1" customHeight="1">
      <c r="A1406" s="172"/>
    </row>
    <row r="1407" spans="1:1" s="173" customFormat="1" ht="12" hidden="1" customHeight="1">
      <c r="A1407" s="172"/>
    </row>
    <row r="1408" spans="1:1" s="173" customFormat="1" ht="12" hidden="1" customHeight="1">
      <c r="A1408" s="172"/>
    </row>
    <row r="1409" spans="1:1" s="173" customFormat="1" ht="12" hidden="1" customHeight="1">
      <c r="A1409" s="172"/>
    </row>
    <row r="1410" spans="1:1" s="173" customFormat="1" ht="12" hidden="1" customHeight="1">
      <c r="A1410" s="172"/>
    </row>
    <row r="1411" spans="1:1" s="173" customFormat="1" ht="12" hidden="1" customHeight="1">
      <c r="A1411" s="172"/>
    </row>
    <row r="1412" spans="1:1" s="173" customFormat="1" ht="12" hidden="1" customHeight="1">
      <c r="A1412" s="172"/>
    </row>
    <row r="1413" spans="1:1" s="173" customFormat="1" ht="12" hidden="1" customHeight="1">
      <c r="A1413" s="172"/>
    </row>
    <row r="1414" spans="1:1" s="173" customFormat="1" ht="12" hidden="1" customHeight="1">
      <c r="A1414" s="172"/>
    </row>
    <row r="1415" spans="1:1" s="173" customFormat="1" ht="12" hidden="1" customHeight="1">
      <c r="A1415" s="172"/>
    </row>
    <row r="1416" spans="1:1" s="173" customFormat="1" ht="12" hidden="1" customHeight="1">
      <c r="A1416" s="172"/>
    </row>
    <row r="1417" spans="1:1" s="173" customFormat="1" ht="12" hidden="1" customHeight="1">
      <c r="A1417" s="172"/>
    </row>
    <row r="1418" spans="1:1" s="173" customFormat="1" ht="12" hidden="1" customHeight="1">
      <c r="A1418" s="172"/>
    </row>
    <row r="1419" spans="1:1" s="173" customFormat="1" ht="12" hidden="1" customHeight="1">
      <c r="A1419" s="172"/>
    </row>
    <row r="1420" spans="1:1" s="173" customFormat="1" ht="12" hidden="1" customHeight="1">
      <c r="A1420" s="172"/>
    </row>
    <row r="1421" spans="1:1" s="173" customFormat="1" ht="12" hidden="1" customHeight="1">
      <c r="A1421" s="172"/>
    </row>
    <row r="1422" spans="1:1" s="173" customFormat="1" ht="12" hidden="1" customHeight="1">
      <c r="A1422" s="172"/>
    </row>
    <row r="1423" spans="1:1" s="173" customFormat="1" ht="12" hidden="1" customHeight="1">
      <c r="A1423" s="172"/>
    </row>
    <row r="1424" spans="1:1" s="173" customFormat="1" ht="12" hidden="1" customHeight="1">
      <c r="A1424" s="172"/>
    </row>
    <row r="1425" spans="1:1" s="173" customFormat="1" ht="12" hidden="1" customHeight="1">
      <c r="A1425" s="172"/>
    </row>
    <row r="1426" spans="1:1" s="173" customFormat="1" ht="12" hidden="1" customHeight="1">
      <c r="A1426" s="172"/>
    </row>
    <row r="1427" spans="1:1" s="173" customFormat="1" ht="12" hidden="1" customHeight="1">
      <c r="A1427" s="172"/>
    </row>
    <row r="1428" spans="1:1" s="173" customFormat="1" ht="12" hidden="1" customHeight="1">
      <c r="A1428" s="172"/>
    </row>
    <row r="1429" spans="1:1" s="173" customFormat="1" ht="12" hidden="1" customHeight="1">
      <c r="A1429" s="172"/>
    </row>
    <row r="1430" spans="1:1" s="173" customFormat="1" ht="12" hidden="1" customHeight="1">
      <c r="A1430" s="172"/>
    </row>
    <row r="1431" spans="1:1" s="173" customFormat="1" ht="12" hidden="1" customHeight="1">
      <c r="A1431" s="172"/>
    </row>
    <row r="1432" spans="1:1" s="173" customFormat="1" ht="12" hidden="1" customHeight="1">
      <c r="A1432" s="172"/>
    </row>
    <row r="1433" spans="1:1" s="173" customFormat="1" ht="12" hidden="1" customHeight="1">
      <c r="A1433" s="172"/>
    </row>
    <row r="1434" spans="1:1" s="173" customFormat="1" ht="12" hidden="1" customHeight="1">
      <c r="A1434" s="172"/>
    </row>
    <row r="1435" spans="1:1" s="173" customFormat="1" ht="12" hidden="1" customHeight="1">
      <c r="A1435" s="172"/>
    </row>
    <row r="1436" spans="1:1" s="173" customFormat="1" ht="12" hidden="1" customHeight="1">
      <c r="A1436" s="172"/>
    </row>
    <row r="1437" spans="1:1" s="173" customFormat="1" ht="12" hidden="1" customHeight="1">
      <c r="A1437" s="172"/>
    </row>
    <row r="1438" spans="1:1" s="173" customFormat="1" ht="12" hidden="1" customHeight="1">
      <c r="A1438" s="172"/>
    </row>
    <row r="1439" spans="1:1" s="173" customFormat="1" ht="12" hidden="1" customHeight="1">
      <c r="A1439" s="172"/>
    </row>
    <row r="1440" spans="1:1" s="173" customFormat="1" ht="12" hidden="1" customHeight="1">
      <c r="A1440" s="172"/>
    </row>
    <row r="1441" spans="1:1" s="173" customFormat="1" ht="12" hidden="1" customHeight="1">
      <c r="A1441" s="172"/>
    </row>
    <row r="1442" spans="1:1" s="173" customFormat="1" ht="12" hidden="1" customHeight="1">
      <c r="A1442" s="172"/>
    </row>
    <row r="1443" spans="1:1" s="173" customFormat="1" ht="12" hidden="1" customHeight="1">
      <c r="A1443" s="172"/>
    </row>
    <row r="1444" spans="1:1" s="173" customFormat="1" ht="12" hidden="1" customHeight="1">
      <c r="A1444" s="172"/>
    </row>
    <row r="1445" spans="1:1" s="173" customFormat="1" ht="12" hidden="1" customHeight="1">
      <c r="A1445" s="172"/>
    </row>
    <row r="1446" spans="1:1" s="173" customFormat="1" ht="12" hidden="1" customHeight="1">
      <c r="A1446" s="172"/>
    </row>
    <row r="1447" spans="1:1" s="173" customFormat="1" ht="12" hidden="1" customHeight="1">
      <c r="A1447" s="172"/>
    </row>
    <row r="1448" spans="1:1" s="173" customFormat="1" ht="12" hidden="1" customHeight="1">
      <c r="A1448" s="172"/>
    </row>
    <row r="1449" spans="1:1" s="173" customFormat="1" ht="12" hidden="1" customHeight="1">
      <c r="A1449" s="172"/>
    </row>
    <row r="1450" spans="1:1" s="173" customFormat="1" ht="12" hidden="1" customHeight="1">
      <c r="A1450" s="172"/>
    </row>
    <row r="1451" spans="1:1" s="173" customFormat="1" ht="12" hidden="1" customHeight="1">
      <c r="A1451" s="172"/>
    </row>
    <row r="1452" spans="1:1" s="173" customFormat="1" ht="12" hidden="1" customHeight="1">
      <c r="A1452" s="172"/>
    </row>
    <row r="1453" spans="1:1" s="173" customFormat="1" ht="12" hidden="1" customHeight="1">
      <c r="A1453" s="172"/>
    </row>
    <row r="1454" spans="1:1" s="173" customFormat="1" ht="12" hidden="1" customHeight="1">
      <c r="A1454" s="172"/>
    </row>
    <row r="1455" spans="1:1" s="173" customFormat="1" ht="12" hidden="1" customHeight="1">
      <c r="A1455" s="172"/>
    </row>
    <row r="1456" spans="1:1" s="173" customFormat="1" ht="12" hidden="1" customHeight="1">
      <c r="A1456" s="172"/>
    </row>
    <row r="1457" spans="1:1" s="173" customFormat="1" ht="12" hidden="1" customHeight="1">
      <c r="A1457" s="172"/>
    </row>
    <row r="1458" spans="1:1" s="173" customFormat="1" ht="12" hidden="1" customHeight="1">
      <c r="A1458" s="172"/>
    </row>
    <row r="1459" spans="1:1" s="173" customFormat="1" ht="12" hidden="1" customHeight="1">
      <c r="A1459" s="172"/>
    </row>
    <row r="1460" spans="1:1" s="173" customFormat="1" ht="12" hidden="1" customHeight="1">
      <c r="A1460" s="172"/>
    </row>
    <row r="1461" spans="1:1" s="173" customFormat="1" ht="12" hidden="1" customHeight="1">
      <c r="A1461" s="172"/>
    </row>
    <row r="1462" spans="1:1" s="173" customFormat="1" ht="12" hidden="1" customHeight="1">
      <c r="A1462" s="172"/>
    </row>
    <row r="1463" spans="1:1" s="173" customFormat="1" ht="12" hidden="1" customHeight="1">
      <c r="A1463" s="172"/>
    </row>
    <row r="1464" spans="1:1" s="173" customFormat="1" ht="12" hidden="1" customHeight="1">
      <c r="A1464" s="172"/>
    </row>
    <row r="1465" spans="1:1" s="173" customFormat="1" ht="12" hidden="1" customHeight="1">
      <c r="A1465" s="172"/>
    </row>
    <row r="1466" spans="1:1" s="173" customFormat="1" ht="12" hidden="1" customHeight="1">
      <c r="A1466" s="172"/>
    </row>
    <row r="1467" spans="1:1" s="173" customFormat="1" ht="12" hidden="1" customHeight="1">
      <c r="A1467" s="172"/>
    </row>
    <row r="1468" spans="1:1" s="173" customFormat="1" ht="12" hidden="1" customHeight="1">
      <c r="A1468" s="172"/>
    </row>
    <row r="1469" spans="1:1" s="173" customFormat="1" ht="12" hidden="1" customHeight="1">
      <c r="A1469" s="172"/>
    </row>
    <row r="1470" spans="1:1" s="173" customFormat="1" ht="12" hidden="1" customHeight="1">
      <c r="A1470" s="172"/>
    </row>
    <row r="1471" spans="1:1" s="173" customFormat="1" ht="12" hidden="1" customHeight="1">
      <c r="A1471" s="172"/>
    </row>
    <row r="1472" spans="1:1" s="173" customFormat="1" ht="12" hidden="1" customHeight="1">
      <c r="A1472" s="172"/>
    </row>
    <row r="1473" spans="1:1" s="173" customFormat="1" ht="12" hidden="1" customHeight="1">
      <c r="A1473" s="172"/>
    </row>
    <row r="1474" spans="1:1" s="173" customFormat="1" ht="12" hidden="1" customHeight="1">
      <c r="A1474" s="172"/>
    </row>
    <row r="1475" spans="1:1" s="173" customFormat="1" ht="12" hidden="1" customHeight="1">
      <c r="A1475" s="172"/>
    </row>
    <row r="1476" spans="1:1" s="173" customFormat="1" ht="12" hidden="1" customHeight="1">
      <c r="A1476" s="172"/>
    </row>
    <row r="1477" spans="1:1" s="173" customFormat="1" ht="12" hidden="1" customHeight="1">
      <c r="A1477" s="172"/>
    </row>
    <row r="1478" spans="1:1" s="173" customFormat="1" ht="12" hidden="1" customHeight="1">
      <c r="A1478" s="172"/>
    </row>
    <row r="1479" spans="1:1" s="173" customFormat="1" ht="12" hidden="1" customHeight="1">
      <c r="A1479" s="172"/>
    </row>
    <row r="1480" spans="1:1" s="173" customFormat="1" ht="12" hidden="1" customHeight="1">
      <c r="A1480" s="172"/>
    </row>
    <row r="1481" spans="1:1" s="173" customFormat="1" ht="12" hidden="1" customHeight="1">
      <c r="A1481" s="172"/>
    </row>
    <row r="1482" spans="1:1" s="173" customFormat="1" ht="12" hidden="1" customHeight="1">
      <c r="A1482" s="172"/>
    </row>
    <row r="1483" spans="1:1" s="173" customFormat="1" ht="12" hidden="1" customHeight="1">
      <c r="A1483" s="172"/>
    </row>
    <row r="1484" spans="1:1" s="173" customFormat="1" ht="12" hidden="1" customHeight="1">
      <c r="A1484" s="172"/>
    </row>
    <row r="1485" spans="1:1" s="173" customFormat="1" ht="12" hidden="1" customHeight="1">
      <c r="A1485" s="172"/>
    </row>
    <row r="1486" spans="1:1" s="173" customFormat="1" ht="12" hidden="1" customHeight="1">
      <c r="A1486" s="172"/>
    </row>
    <row r="1487" spans="1:1" s="173" customFormat="1" ht="12" hidden="1" customHeight="1">
      <c r="A1487" s="172"/>
    </row>
    <row r="1488" spans="1:1" s="173" customFormat="1" ht="12" hidden="1" customHeight="1">
      <c r="A1488" s="172"/>
    </row>
    <row r="1489" spans="1:1" s="173" customFormat="1" ht="12" hidden="1" customHeight="1">
      <c r="A1489" s="172"/>
    </row>
    <row r="1490" spans="1:1" s="173" customFormat="1" ht="12" hidden="1" customHeight="1">
      <c r="A1490" s="172"/>
    </row>
    <row r="1491" spans="1:1" s="173" customFormat="1" ht="12" hidden="1" customHeight="1">
      <c r="A1491" s="172"/>
    </row>
    <row r="1492" spans="1:1" s="173" customFormat="1" ht="12" hidden="1" customHeight="1">
      <c r="A1492" s="172"/>
    </row>
    <row r="1493" spans="1:1" s="173" customFormat="1" ht="12" hidden="1" customHeight="1">
      <c r="A1493" s="172"/>
    </row>
    <row r="1494" spans="1:1" s="173" customFormat="1" ht="12" hidden="1" customHeight="1">
      <c r="A1494" s="172"/>
    </row>
    <row r="1495" spans="1:1" s="173" customFormat="1" ht="12" hidden="1" customHeight="1">
      <c r="A1495" s="172"/>
    </row>
    <row r="1496" spans="1:1" s="173" customFormat="1" ht="12" hidden="1" customHeight="1">
      <c r="A1496" s="172"/>
    </row>
    <row r="1497" spans="1:1" s="173" customFormat="1" ht="12" hidden="1" customHeight="1">
      <c r="A1497" s="172"/>
    </row>
    <row r="1498" spans="1:1" s="173" customFormat="1" ht="12" hidden="1" customHeight="1">
      <c r="A1498" s="172"/>
    </row>
    <row r="1499" spans="1:1" s="173" customFormat="1" ht="12" hidden="1" customHeight="1">
      <c r="A1499" s="172"/>
    </row>
    <row r="1500" spans="1:1" s="173" customFormat="1" ht="12" hidden="1" customHeight="1">
      <c r="A1500" s="172"/>
    </row>
    <row r="1501" spans="1:1" s="173" customFormat="1" ht="12" hidden="1" customHeight="1">
      <c r="A1501" s="172"/>
    </row>
    <row r="1502" spans="1:1" s="173" customFormat="1" ht="12" hidden="1" customHeight="1">
      <c r="A1502" s="172"/>
    </row>
    <row r="1503" spans="1:1" s="173" customFormat="1" ht="12" hidden="1" customHeight="1">
      <c r="A1503" s="172"/>
    </row>
    <row r="1504" spans="1:1" s="173" customFormat="1" ht="12" hidden="1" customHeight="1">
      <c r="A1504" s="172"/>
    </row>
    <row r="1505" spans="1:1" s="173" customFormat="1" ht="12" hidden="1" customHeight="1">
      <c r="A1505" s="172"/>
    </row>
    <row r="1506" spans="1:1" s="173" customFormat="1" ht="12" hidden="1" customHeight="1">
      <c r="A1506" s="172"/>
    </row>
    <row r="1507" spans="1:1" s="173" customFormat="1" ht="12" hidden="1" customHeight="1">
      <c r="A1507" s="172"/>
    </row>
    <row r="1508" spans="1:1" s="173" customFormat="1" ht="12" hidden="1" customHeight="1">
      <c r="A1508" s="172"/>
    </row>
    <row r="1509" spans="1:1" s="173" customFormat="1" ht="12" hidden="1" customHeight="1">
      <c r="A1509" s="172"/>
    </row>
    <row r="1510" spans="1:1" s="173" customFormat="1" ht="12" hidden="1" customHeight="1">
      <c r="A1510" s="172"/>
    </row>
    <row r="1511" spans="1:1" s="173" customFormat="1" ht="12" hidden="1" customHeight="1">
      <c r="A1511" s="172"/>
    </row>
    <row r="1512" spans="1:1" s="173" customFormat="1" ht="12" hidden="1" customHeight="1">
      <c r="A1512" s="172"/>
    </row>
    <row r="1513" spans="1:1" s="173" customFormat="1" ht="12" hidden="1" customHeight="1">
      <c r="A1513" s="172"/>
    </row>
    <row r="1514" spans="1:1" s="173" customFormat="1" ht="12" hidden="1" customHeight="1">
      <c r="A1514" s="172"/>
    </row>
    <row r="1515" spans="1:1" s="173" customFormat="1" ht="12" hidden="1" customHeight="1">
      <c r="A1515" s="172"/>
    </row>
    <row r="1516" spans="1:1" s="173" customFormat="1" ht="12" hidden="1" customHeight="1">
      <c r="A1516" s="172"/>
    </row>
    <row r="1517" spans="1:1" s="173" customFormat="1" ht="12" hidden="1" customHeight="1">
      <c r="A1517" s="172"/>
    </row>
    <row r="1518" spans="1:1" s="173" customFormat="1" ht="12" hidden="1" customHeight="1">
      <c r="A1518" s="172"/>
    </row>
    <row r="1519" spans="1:1" s="173" customFormat="1" ht="12" hidden="1" customHeight="1">
      <c r="A1519" s="172"/>
    </row>
    <row r="1520" spans="1:1" s="173" customFormat="1" ht="12" hidden="1" customHeight="1">
      <c r="A1520" s="172"/>
    </row>
    <row r="1521" spans="1:1" s="173" customFormat="1" ht="12" hidden="1" customHeight="1">
      <c r="A1521" s="172"/>
    </row>
    <row r="1522" spans="1:1" s="173" customFormat="1" ht="12" hidden="1" customHeight="1">
      <c r="A1522" s="172"/>
    </row>
    <row r="1523" spans="1:1" s="173" customFormat="1" ht="12" hidden="1" customHeight="1">
      <c r="A1523" s="172"/>
    </row>
    <row r="1524" spans="1:1" s="173" customFormat="1" ht="12" hidden="1" customHeight="1">
      <c r="A1524" s="172"/>
    </row>
    <row r="1525" spans="1:1" s="173" customFormat="1" ht="12" hidden="1" customHeight="1">
      <c r="A1525" s="172"/>
    </row>
    <row r="1526" spans="1:1" s="173" customFormat="1" ht="12" hidden="1" customHeight="1">
      <c r="A1526" s="172"/>
    </row>
    <row r="1527" spans="1:1" s="173" customFormat="1" ht="12" hidden="1" customHeight="1">
      <c r="A1527" s="172"/>
    </row>
    <row r="1528" spans="1:1" s="173" customFormat="1" ht="12" hidden="1" customHeight="1">
      <c r="A1528" s="172"/>
    </row>
    <row r="1529" spans="1:1" s="173" customFormat="1" ht="12" hidden="1" customHeight="1">
      <c r="A1529" s="172"/>
    </row>
    <row r="1530" spans="1:1" s="173" customFormat="1" ht="12" hidden="1" customHeight="1">
      <c r="A1530" s="172"/>
    </row>
    <row r="1531" spans="1:1" s="173" customFormat="1" ht="12" hidden="1" customHeight="1">
      <c r="A1531" s="172"/>
    </row>
    <row r="1532" spans="1:1" s="173" customFormat="1" ht="12" hidden="1" customHeight="1">
      <c r="A1532" s="172"/>
    </row>
    <row r="1533" spans="1:1" s="173" customFormat="1" ht="12" hidden="1" customHeight="1">
      <c r="A1533" s="172"/>
    </row>
    <row r="1534" spans="1:1" s="173" customFormat="1" ht="12" hidden="1" customHeight="1">
      <c r="A1534" s="172"/>
    </row>
    <row r="1535" spans="1:1" s="173" customFormat="1" ht="12" hidden="1" customHeight="1">
      <c r="A1535" s="172"/>
    </row>
    <row r="1536" spans="1:1" s="173" customFormat="1" ht="12" hidden="1" customHeight="1">
      <c r="A1536" s="172"/>
    </row>
    <row r="1537" spans="1:1" s="173" customFormat="1" ht="12" hidden="1" customHeight="1">
      <c r="A1537" s="172"/>
    </row>
    <row r="1538" spans="1:1" s="173" customFormat="1" ht="12" hidden="1" customHeight="1">
      <c r="A1538" s="172"/>
    </row>
    <row r="1539" spans="1:1" s="173" customFormat="1" ht="12" hidden="1" customHeight="1">
      <c r="A1539" s="172"/>
    </row>
    <row r="1540" spans="1:1" s="173" customFormat="1" ht="12" hidden="1" customHeight="1">
      <c r="A1540" s="172"/>
    </row>
    <row r="1541" spans="1:1" s="173" customFormat="1" ht="12" hidden="1" customHeight="1">
      <c r="A1541" s="172"/>
    </row>
    <row r="1542" spans="1:1" s="173" customFormat="1" ht="12" hidden="1" customHeight="1">
      <c r="A1542" s="172"/>
    </row>
    <row r="1543" spans="1:1" s="173" customFormat="1" ht="12" hidden="1" customHeight="1">
      <c r="A1543" s="172"/>
    </row>
    <row r="1544" spans="1:1" s="173" customFormat="1" ht="12" hidden="1" customHeight="1">
      <c r="A1544" s="172"/>
    </row>
    <row r="1545" spans="1:1" s="173" customFormat="1" ht="12" hidden="1" customHeight="1">
      <c r="A1545" s="172"/>
    </row>
    <row r="1546" spans="1:1" s="173" customFormat="1" ht="12" hidden="1" customHeight="1">
      <c r="A1546" s="172"/>
    </row>
    <row r="1547" spans="1:1" s="173" customFormat="1" ht="12" hidden="1" customHeight="1">
      <c r="A1547" s="172"/>
    </row>
    <row r="1548" spans="1:1" s="173" customFormat="1" ht="12" hidden="1" customHeight="1">
      <c r="A1548" s="172"/>
    </row>
    <row r="1549" spans="1:1" s="173" customFormat="1" ht="12" hidden="1" customHeight="1">
      <c r="A1549" s="172"/>
    </row>
    <row r="1550" spans="1:1" s="173" customFormat="1" ht="12" hidden="1" customHeight="1">
      <c r="A1550" s="172"/>
    </row>
    <row r="1551" spans="1:1" s="173" customFormat="1" ht="12" hidden="1" customHeight="1">
      <c r="A1551" s="172"/>
    </row>
    <row r="1552" spans="1:1" s="173" customFormat="1" ht="12" hidden="1" customHeight="1">
      <c r="A1552" s="172"/>
    </row>
    <row r="1553" spans="1:1" s="173" customFormat="1" ht="12" hidden="1" customHeight="1">
      <c r="A1553" s="172"/>
    </row>
    <row r="1554" spans="1:1" s="173" customFormat="1" ht="12" hidden="1" customHeight="1">
      <c r="A1554" s="172"/>
    </row>
    <row r="1555" spans="1:1" s="173" customFormat="1" ht="12" hidden="1" customHeight="1">
      <c r="A1555" s="172"/>
    </row>
    <row r="1556" spans="1:1" s="173" customFormat="1" ht="12" hidden="1" customHeight="1">
      <c r="A1556" s="172"/>
    </row>
    <row r="1557" spans="1:1" s="173" customFormat="1" ht="12" hidden="1" customHeight="1">
      <c r="A1557" s="172"/>
    </row>
    <row r="1558" spans="1:1" s="173" customFormat="1" ht="12" hidden="1" customHeight="1">
      <c r="A1558" s="172"/>
    </row>
    <row r="1559" spans="1:1" s="173" customFormat="1" ht="12" hidden="1" customHeight="1">
      <c r="A1559" s="172"/>
    </row>
    <row r="1560" spans="1:1" s="173" customFormat="1" ht="12" hidden="1" customHeight="1">
      <c r="A1560" s="172"/>
    </row>
    <row r="1561" spans="1:1" s="173" customFormat="1" ht="12" hidden="1" customHeight="1">
      <c r="A1561" s="172"/>
    </row>
    <row r="1562" spans="1:1" s="173" customFormat="1" ht="12" hidden="1" customHeight="1">
      <c r="A1562" s="172"/>
    </row>
    <row r="1563" spans="1:1" s="173" customFormat="1" ht="12" hidden="1" customHeight="1">
      <c r="A1563" s="172"/>
    </row>
    <row r="1564" spans="1:1" s="173" customFormat="1" ht="12" hidden="1" customHeight="1">
      <c r="A1564" s="172"/>
    </row>
    <row r="1565" spans="1:1" s="173" customFormat="1" ht="12" hidden="1" customHeight="1">
      <c r="A1565" s="172"/>
    </row>
    <row r="1566" spans="1:1" s="173" customFormat="1" ht="12" hidden="1" customHeight="1">
      <c r="A1566" s="172"/>
    </row>
    <row r="1567" spans="1:1" s="173" customFormat="1" ht="12" hidden="1" customHeight="1">
      <c r="A1567" s="172"/>
    </row>
    <row r="1568" spans="1:1" s="173" customFormat="1" ht="12" hidden="1" customHeight="1">
      <c r="A1568" s="172"/>
    </row>
    <row r="1569" spans="1:1" s="173" customFormat="1" ht="12" hidden="1" customHeight="1">
      <c r="A1569" s="172"/>
    </row>
    <row r="1570" spans="1:1" s="173" customFormat="1" ht="12" hidden="1" customHeight="1">
      <c r="A1570" s="172"/>
    </row>
    <row r="1571" spans="1:1" s="173" customFormat="1" ht="12" hidden="1" customHeight="1">
      <c r="A1571" s="172"/>
    </row>
    <row r="1572" spans="1:1" s="173" customFormat="1" ht="12" hidden="1" customHeight="1">
      <c r="A1572" s="172"/>
    </row>
    <row r="1573" spans="1:1" s="173" customFormat="1" ht="12" hidden="1" customHeight="1">
      <c r="A1573" s="172"/>
    </row>
    <row r="1574" spans="1:1" s="173" customFormat="1" ht="12" hidden="1" customHeight="1">
      <c r="A1574" s="172"/>
    </row>
    <row r="1575" spans="1:1" s="173" customFormat="1" ht="12" hidden="1" customHeight="1">
      <c r="A1575" s="172"/>
    </row>
    <row r="1576" spans="1:1" s="173" customFormat="1" ht="12" hidden="1" customHeight="1">
      <c r="A1576" s="172"/>
    </row>
    <row r="1577" spans="1:1" s="173" customFormat="1" ht="12" hidden="1" customHeight="1">
      <c r="A1577" s="172"/>
    </row>
    <row r="1578" spans="1:1" s="173" customFormat="1" ht="12" hidden="1" customHeight="1">
      <c r="A1578" s="172"/>
    </row>
    <row r="1579" spans="1:1" s="173" customFormat="1" ht="12" hidden="1" customHeight="1">
      <c r="A1579" s="172"/>
    </row>
    <row r="1580" spans="1:1" s="173" customFormat="1" ht="12" hidden="1" customHeight="1">
      <c r="A1580" s="172"/>
    </row>
    <row r="1581" spans="1:1" s="173" customFormat="1" ht="12" hidden="1" customHeight="1">
      <c r="A1581" s="172"/>
    </row>
    <row r="1582" spans="1:1" s="173" customFormat="1" ht="12" hidden="1" customHeight="1">
      <c r="A1582" s="172"/>
    </row>
    <row r="1583" spans="1:1" s="173" customFormat="1" ht="12" hidden="1" customHeight="1">
      <c r="A1583" s="172"/>
    </row>
    <row r="1584" spans="1:1" s="173" customFormat="1" ht="12" hidden="1" customHeight="1">
      <c r="A1584" s="172"/>
    </row>
    <row r="1585" spans="1:1" s="173" customFormat="1" ht="12" hidden="1" customHeight="1">
      <c r="A1585" s="172"/>
    </row>
    <row r="1586" spans="1:1" s="173" customFormat="1" ht="12" hidden="1" customHeight="1">
      <c r="A1586" s="172"/>
    </row>
    <row r="1587" spans="1:1" s="173" customFormat="1" ht="12" hidden="1" customHeight="1">
      <c r="A1587" s="172"/>
    </row>
    <row r="1588" spans="1:1" s="173" customFormat="1" ht="12" hidden="1" customHeight="1">
      <c r="A1588" s="172"/>
    </row>
    <row r="1589" spans="1:1" s="173" customFormat="1" ht="12" hidden="1" customHeight="1">
      <c r="A1589" s="172"/>
    </row>
    <row r="1590" spans="1:1" s="173" customFormat="1" ht="12" hidden="1" customHeight="1">
      <c r="A1590" s="172"/>
    </row>
    <row r="1591" spans="1:1" s="173" customFormat="1" ht="12" hidden="1" customHeight="1">
      <c r="A1591" s="172"/>
    </row>
    <row r="1592" spans="1:1" s="173" customFormat="1" ht="12" hidden="1" customHeight="1">
      <c r="A1592" s="172"/>
    </row>
    <row r="1593" spans="1:1" s="173" customFormat="1" ht="12" hidden="1" customHeight="1">
      <c r="A1593" s="172"/>
    </row>
    <row r="1594" spans="1:1" s="173" customFormat="1" ht="12" hidden="1" customHeight="1">
      <c r="A1594" s="172"/>
    </row>
    <row r="1595" spans="1:1" s="173" customFormat="1" ht="12" hidden="1" customHeight="1">
      <c r="A1595" s="172"/>
    </row>
    <row r="1596" spans="1:1" s="173" customFormat="1" ht="12" hidden="1" customHeight="1">
      <c r="A1596" s="172"/>
    </row>
    <row r="1597" spans="1:1" s="173" customFormat="1" ht="12" hidden="1" customHeight="1">
      <c r="A1597" s="172"/>
    </row>
    <row r="1598" spans="1:1" s="173" customFormat="1" ht="12" hidden="1" customHeight="1">
      <c r="A1598" s="172"/>
    </row>
    <row r="1599" spans="1:1" s="173" customFormat="1" ht="12" hidden="1" customHeight="1">
      <c r="A1599" s="172"/>
    </row>
    <row r="1600" spans="1:1" s="173" customFormat="1" ht="12" hidden="1" customHeight="1">
      <c r="A1600" s="172"/>
    </row>
    <row r="1601" spans="1:1" s="173" customFormat="1" ht="12" hidden="1" customHeight="1">
      <c r="A1601" s="172"/>
    </row>
    <row r="1602" spans="1:1" s="173" customFormat="1" ht="12" hidden="1" customHeight="1">
      <c r="A1602" s="172"/>
    </row>
    <row r="1603" spans="1:1" s="173" customFormat="1" ht="12" hidden="1" customHeight="1">
      <c r="A1603" s="172"/>
    </row>
    <row r="1604" spans="1:1" s="173" customFormat="1" ht="12" hidden="1" customHeight="1">
      <c r="A1604" s="172"/>
    </row>
    <row r="1605" spans="1:1" s="173" customFormat="1" ht="12" hidden="1" customHeight="1">
      <c r="A1605" s="172"/>
    </row>
    <row r="1606" spans="1:1" s="173" customFormat="1" ht="12" hidden="1" customHeight="1">
      <c r="A1606" s="172"/>
    </row>
    <row r="1607" spans="1:1" s="173" customFormat="1" ht="12" hidden="1" customHeight="1">
      <c r="A1607" s="172"/>
    </row>
    <row r="1608" spans="1:1" s="173" customFormat="1" ht="12" hidden="1" customHeight="1">
      <c r="A1608" s="172"/>
    </row>
    <row r="1609" spans="1:1" s="173" customFormat="1" ht="12" hidden="1" customHeight="1">
      <c r="A1609" s="172"/>
    </row>
    <row r="1610" spans="1:1" s="173" customFormat="1" ht="12" hidden="1" customHeight="1">
      <c r="A1610" s="172"/>
    </row>
    <row r="1611" spans="1:1" s="173" customFormat="1" ht="12" hidden="1" customHeight="1">
      <c r="A1611" s="172"/>
    </row>
    <row r="1612" spans="1:1" s="173" customFormat="1" ht="12" hidden="1" customHeight="1">
      <c r="A1612" s="172"/>
    </row>
    <row r="1613" spans="1:1" s="173" customFormat="1" ht="12" hidden="1" customHeight="1">
      <c r="A1613" s="172"/>
    </row>
    <row r="1614" spans="1:1" s="173" customFormat="1" ht="12" hidden="1" customHeight="1">
      <c r="A1614" s="172"/>
    </row>
    <row r="1615" spans="1:1" s="173" customFormat="1" ht="12" hidden="1" customHeight="1">
      <c r="A1615" s="172"/>
    </row>
    <row r="1616" spans="1:1" s="173" customFormat="1" ht="12" hidden="1" customHeight="1">
      <c r="A1616" s="172"/>
    </row>
    <row r="1617" spans="1:1" s="173" customFormat="1" ht="12" hidden="1" customHeight="1">
      <c r="A1617" s="172"/>
    </row>
    <row r="1618" spans="1:1" s="173" customFormat="1" ht="12" hidden="1" customHeight="1">
      <c r="A1618" s="172"/>
    </row>
    <row r="1619" spans="1:1" s="173" customFormat="1" ht="12" hidden="1" customHeight="1">
      <c r="A1619" s="172"/>
    </row>
    <row r="1620" spans="1:1" s="173" customFormat="1" ht="12" hidden="1" customHeight="1">
      <c r="A1620" s="172"/>
    </row>
    <row r="1621" spans="1:1" s="173" customFormat="1" ht="12" hidden="1" customHeight="1">
      <c r="A1621" s="172"/>
    </row>
    <row r="1622" spans="1:1" s="173" customFormat="1" ht="12" hidden="1" customHeight="1">
      <c r="A1622" s="172"/>
    </row>
    <row r="1623" spans="1:1" s="173" customFormat="1" ht="12" hidden="1" customHeight="1">
      <c r="A1623" s="172"/>
    </row>
    <row r="1624" spans="1:1" s="173" customFormat="1" ht="12" hidden="1" customHeight="1">
      <c r="A1624" s="172"/>
    </row>
    <row r="1625" spans="1:1" s="173" customFormat="1" ht="12" hidden="1" customHeight="1">
      <c r="A1625" s="172"/>
    </row>
    <row r="1626" spans="1:1" s="173" customFormat="1" ht="12" hidden="1" customHeight="1">
      <c r="A1626" s="172"/>
    </row>
    <row r="1627" spans="1:1" s="173" customFormat="1" ht="12" hidden="1" customHeight="1">
      <c r="A1627" s="172"/>
    </row>
    <row r="1628" spans="1:1" s="173" customFormat="1" ht="12" hidden="1" customHeight="1">
      <c r="A1628" s="172"/>
    </row>
    <row r="1629" spans="1:1" s="173" customFormat="1" ht="12" hidden="1" customHeight="1">
      <c r="A1629" s="172"/>
    </row>
    <row r="1630" spans="1:1" s="173" customFormat="1" ht="12" hidden="1" customHeight="1">
      <c r="A1630" s="172"/>
    </row>
    <row r="1631" spans="1:1" s="173" customFormat="1" ht="12" hidden="1" customHeight="1">
      <c r="A1631" s="172"/>
    </row>
    <row r="1632" spans="1:1" s="173" customFormat="1" ht="12" hidden="1" customHeight="1">
      <c r="A1632" s="172"/>
    </row>
    <row r="1633" spans="1:1" s="173" customFormat="1" ht="12" hidden="1" customHeight="1">
      <c r="A1633" s="172"/>
    </row>
    <row r="1634" spans="1:1" s="173" customFormat="1" ht="12" hidden="1" customHeight="1">
      <c r="A1634" s="172"/>
    </row>
    <row r="1635" spans="1:1" s="173" customFormat="1" ht="12" hidden="1" customHeight="1">
      <c r="A1635" s="172"/>
    </row>
    <row r="1636" spans="1:1" s="173" customFormat="1" ht="12" hidden="1" customHeight="1">
      <c r="A1636" s="172"/>
    </row>
    <row r="1637" spans="1:1" s="173" customFormat="1" ht="12" hidden="1" customHeight="1">
      <c r="A1637" s="172"/>
    </row>
    <row r="1638" spans="1:1" s="173" customFormat="1" ht="12" hidden="1" customHeight="1">
      <c r="A1638" s="172"/>
    </row>
    <row r="1639" spans="1:1" s="173" customFormat="1" ht="12" hidden="1" customHeight="1">
      <c r="A1639" s="172"/>
    </row>
    <row r="1640" spans="1:1" s="173" customFormat="1" ht="12" hidden="1" customHeight="1">
      <c r="A1640" s="172"/>
    </row>
    <row r="1641" spans="1:1" s="173" customFormat="1" ht="12" hidden="1" customHeight="1">
      <c r="A1641" s="172"/>
    </row>
    <row r="1642" spans="1:1" s="173" customFormat="1" ht="12" hidden="1" customHeight="1">
      <c r="A1642" s="172"/>
    </row>
    <row r="1643" spans="1:1" s="173" customFormat="1" ht="12" hidden="1" customHeight="1">
      <c r="A1643" s="172"/>
    </row>
    <row r="1644" spans="1:1" s="173" customFormat="1" ht="12" hidden="1" customHeight="1">
      <c r="A1644" s="172"/>
    </row>
    <row r="1645" spans="1:1" s="173" customFormat="1" ht="12" hidden="1" customHeight="1">
      <c r="A1645" s="172"/>
    </row>
    <row r="1646" spans="1:1" s="173" customFormat="1" ht="12" hidden="1" customHeight="1">
      <c r="A1646" s="172"/>
    </row>
    <row r="1647" spans="1:1" s="173" customFormat="1" ht="12" hidden="1" customHeight="1">
      <c r="A1647" s="172"/>
    </row>
    <row r="1648" spans="1:1" s="173" customFormat="1" ht="12" hidden="1" customHeight="1">
      <c r="A1648" s="172"/>
    </row>
    <row r="1649" spans="1:1" s="173" customFormat="1" ht="12" hidden="1" customHeight="1">
      <c r="A1649" s="172"/>
    </row>
    <row r="1650" spans="1:1" s="173" customFormat="1" ht="12" hidden="1" customHeight="1">
      <c r="A1650" s="172"/>
    </row>
    <row r="1651" spans="1:1" s="173" customFormat="1" ht="12" hidden="1" customHeight="1">
      <c r="A1651" s="172"/>
    </row>
    <row r="1652" spans="1:1" s="173" customFormat="1" ht="12" hidden="1" customHeight="1">
      <c r="A1652" s="172"/>
    </row>
    <row r="1653" spans="1:1" s="173" customFormat="1" ht="12" hidden="1" customHeight="1">
      <c r="A1653" s="172"/>
    </row>
    <row r="1654" spans="1:1" s="173" customFormat="1" ht="12" hidden="1" customHeight="1">
      <c r="A1654" s="172"/>
    </row>
    <row r="1655" spans="1:1" s="173" customFormat="1" ht="12" hidden="1" customHeight="1">
      <c r="A1655" s="172"/>
    </row>
    <row r="1656" spans="1:1" s="173" customFormat="1" ht="12" hidden="1" customHeight="1">
      <c r="A1656" s="172"/>
    </row>
    <row r="1657" spans="1:1" s="173" customFormat="1" ht="12" hidden="1" customHeight="1">
      <c r="A1657" s="172"/>
    </row>
    <row r="1658" spans="1:1" s="173" customFormat="1" ht="12" hidden="1" customHeight="1">
      <c r="A1658" s="172"/>
    </row>
    <row r="1659" spans="1:1" s="173" customFormat="1" ht="12" hidden="1" customHeight="1">
      <c r="A1659" s="172"/>
    </row>
    <row r="1660" spans="1:1" s="173" customFormat="1" ht="12" hidden="1" customHeight="1">
      <c r="A1660" s="172"/>
    </row>
    <row r="1661" spans="1:1" s="173" customFormat="1" ht="12" hidden="1" customHeight="1">
      <c r="A1661" s="172"/>
    </row>
    <row r="1662" spans="1:1" s="173" customFormat="1" ht="12" hidden="1" customHeight="1">
      <c r="A1662" s="172"/>
    </row>
    <row r="1663" spans="1:1" s="173" customFormat="1" ht="12" hidden="1" customHeight="1">
      <c r="A1663" s="172"/>
    </row>
    <row r="1664" spans="1:1" s="173" customFormat="1" ht="12" hidden="1" customHeight="1">
      <c r="A1664" s="172"/>
    </row>
    <row r="1665" spans="1:1" s="173" customFormat="1" ht="12" hidden="1" customHeight="1">
      <c r="A1665" s="172"/>
    </row>
    <row r="1666" spans="1:1" s="173" customFormat="1" ht="12" hidden="1" customHeight="1">
      <c r="A1666" s="172"/>
    </row>
    <row r="1667" spans="1:1" s="173" customFormat="1" ht="12" hidden="1" customHeight="1">
      <c r="A1667" s="172"/>
    </row>
    <row r="1668" spans="1:1" s="173" customFormat="1" ht="12" hidden="1" customHeight="1">
      <c r="A1668" s="172"/>
    </row>
    <row r="1669" spans="1:1" s="173" customFormat="1" ht="12" hidden="1" customHeight="1">
      <c r="A1669" s="172"/>
    </row>
    <row r="1670" spans="1:1" s="173" customFormat="1" ht="12" hidden="1" customHeight="1">
      <c r="A1670" s="172"/>
    </row>
    <row r="1671" spans="1:1" s="173" customFormat="1" ht="12" hidden="1" customHeight="1">
      <c r="A1671" s="172"/>
    </row>
    <row r="1672" spans="1:1" s="173" customFormat="1" ht="12" hidden="1" customHeight="1">
      <c r="A1672" s="172"/>
    </row>
    <row r="1673" spans="1:1" s="173" customFormat="1" ht="12" hidden="1" customHeight="1">
      <c r="A1673" s="172"/>
    </row>
    <row r="1674" spans="1:1" s="173" customFormat="1" ht="12" hidden="1" customHeight="1">
      <c r="A1674" s="172"/>
    </row>
    <row r="1675" spans="1:1" s="173" customFormat="1" ht="12" hidden="1" customHeight="1">
      <c r="A1675" s="172"/>
    </row>
    <row r="1676" spans="1:1" s="173" customFormat="1" ht="12" hidden="1" customHeight="1">
      <c r="A1676" s="172"/>
    </row>
    <row r="1677" spans="1:1" s="173" customFormat="1" ht="12" hidden="1" customHeight="1">
      <c r="A1677" s="172"/>
    </row>
    <row r="1678" spans="1:1" s="173" customFormat="1" ht="12" hidden="1" customHeight="1">
      <c r="A1678" s="172"/>
    </row>
    <row r="1679" spans="1:1" s="173" customFormat="1" ht="12" hidden="1" customHeight="1">
      <c r="A1679" s="172"/>
    </row>
    <row r="1680" spans="1:1" s="173" customFormat="1" ht="12" hidden="1" customHeight="1">
      <c r="A1680" s="172"/>
    </row>
    <row r="1681" spans="1:1" s="173" customFormat="1" ht="12" hidden="1" customHeight="1">
      <c r="A1681" s="172"/>
    </row>
    <row r="1682" spans="1:1" s="173" customFormat="1" ht="12" hidden="1" customHeight="1">
      <c r="A1682" s="172"/>
    </row>
    <row r="1683" spans="1:1" s="173" customFormat="1" ht="12" hidden="1" customHeight="1">
      <c r="A1683" s="172"/>
    </row>
    <row r="1684" spans="1:1" s="173" customFormat="1" ht="12" hidden="1" customHeight="1">
      <c r="A1684" s="172"/>
    </row>
    <row r="1685" spans="1:1" s="173" customFormat="1" ht="12" hidden="1" customHeight="1">
      <c r="A1685" s="172"/>
    </row>
    <row r="1686" spans="1:1" s="173" customFormat="1" ht="12" hidden="1" customHeight="1">
      <c r="A1686" s="172"/>
    </row>
    <row r="1687" spans="1:1" s="173" customFormat="1" ht="12" hidden="1" customHeight="1">
      <c r="A1687" s="172"/>
    </row>
    <row r="1688" spans="1:1" s="173" customFormat="1" ht="12" hidden="1" customHeight="1">
      <c r="A1688" s="172"/>
    </row>
    <row r="1689" spans="1:1" s="173" customFormat="1" ht="12" hidden="1" customHeight="1">
      <c r="A1689" s="172"/>
    </row>
    <row r="1690" spans="1:1" s="173" customFormat="1" ht="12" hidden="1" customHeight="1">
      <c r="A1690" s="172"/>
    </row>
    <row r="1691" spans="1:1" s="173" customFormat="1" ht="12" hidden="1" customHeight="1">
      <c r="A1691" s="172"/>
    </row>
    <row r="1692" spans="1:1" s="173" customFormat="1" ht="12" hidden="1" customHeight="1">
      <c r="A1692" s="172"/>
    </row>
    <row r="1693" spans="1:1" s="173" customFormat="1" ht="12" hidden="1" customHeight="1">
      <c r="A1693" s="172"/>
    </row>
    <row r="1694" spans="1:1" s="173" customFormat="1" ht="12" hidden="1" customHeight="1">
      <c r="A1694" s="172"/>
    </row>
    <row r="1695" spans="1:1" s="173" customFormat="1" ht="12" hidden="1" customHeight="1">
      <c r="A1695" s="172"/>
    </row>
    <row r="1696" spans="1:1" s="173" customFormat="1" ht="12" hidden="1" customHeight="1">
      <c r="A1696" s="172"/>
    </row>
    <row r="1697" spans="1:1" s="173" customFormat="1" ht="12" hidden="1" customHeight="1">
      <c r="A1697" s="172"/>
    </row>
    <row r="1698" spans="1:1" s="173" customFormat="1" ht="12" hidden="1" customHeight="1">
      <c r="A1698" s="172"/>
    </row>
    <row r="1699" spans="1:1" s="173" customFormat="1" ht="12" hidden="1" customHeight="1">
      <c r="A1699" s="172"/>
    </row>
    <row r="1700" spans="1:1" s="173" customFormat="1" ht="12" hidden="1" customHeight="1">
      <c r="A1700" s="172"/>
    </row>
    <row r="1701" spans="1:1" s="173" customFormat="1" ht="12" hidden="1" customHeight="1">
      <c r="A1701" s="172"/>
    </row>
    <row r="1702" spans="1:1" s="173" customFormat="1" ht="12" hidden="1" customHeight="1">
      <c r="A1702" s="172"/>
    </row>
    <row r="1703" spans="1:1" s="173" customFormat="1" ht="12" hidden="1" customHeight="1">
      <c r="A1703" s="172"/>
    </row>
    <row r="1704" spans="1:1" s="173" customFormat="1" ht="12" hidden="1" customHeight="1">
      <c r="A1704" s="172"/>
    </row>
    <row r="1705" spans="1:1" s="173" customFormat="1" ht="12" hidden="1" customHeight="1">
      <c r="A1705" s="172"/>
    </row>
    <row r="1706" spans="1:1" s="173" customFormat="1" ht="12" hidden="1" customHeight="1">
      <c r="A1706" s="172"/>
    </row>
    <row r="1707" spans="1:1" s="173" customFormat="1" ht="12" hidden="1" customHeight="1">
      <c r="A1707" s="172"/>
    </row>
    <row r="1708" spans="1:1" s="173" customFormat="1" ht="12" hidden="1" customHeight="1">
      <c r="A1708" s="172"/>
    </row>
    <row r="1709" spans="1:1" s="173" customFormat="1" ht="12" hidden="1" customHeight="1">
      <c r="A1709" s="172"/>
    </row>
    <row r="1710" spans="1:1" s="173" customFormat="1" ht="12" hidden="1" customHeight="1">
      <c r="A1710" s="172"/>
    </row>
    <row r="1711" spans="1:1" s="173" customFormat="1" ht="12" hidden="1" customHeight="1">
      <c r="A1711" s="172"/>
    </row>
    <row r="1712" spans="1:1" s="173" customFormat="1" ht="12" hidden="1" customHeight="1">
      <c r="A1712" s="172"/>
    </row>
    <row r="1713" spans="1:1" s="173" customFormat="1" ht="12" hidden="1" customHeight="1">
      <c r="A1713" s="172"/>
    </row>
    <row r="1714" spans="1:1" s="173" customFormat="1" ht="12" hidden="1" customHeight="1">
      <c r="A1714" s="172"/>
    </row>
    <row r="1715" spans="1:1" s="173" customFormat="1" ht="12" hidden="1" customHeight="1">
      <c r="A1715" s="172"/>
    </row>
    <row r="1716" spans="1:1" s="173" customFormat="1" ht="12" hidden="1" customHeight="1">
      <c r="A1716" s="172"/>
    </row>
    <row r="1717" spans="1:1" s="173" customFormat="1" ht="12" hidden="1" customHeight="1">
      <c r="A1717" s="172"/>
    </row>
    <row r="1718" spans="1:1" s="173" customFormat="1" ht="12" hidden="1" customHeight="1">
      <c r="A1718" s="172"/>
    </row>
    <row r="1719" spans="1:1" s="173" customFormat="1" ht="12" hidden="1" customHeight="1">
      <c r="A1719" s="172"/>
    </row>
    <row r="1720" spans="1:1" s="173" customFormat="1" ht="12" hidden="1" customHeight="1">
      <c r="A1720" s="172"/>
    </row>
    <row r="1721" spans="1:1" s="173" customFormat="1" ht="12" hidden="1" customHeight="1">
      <c r="A1721" s="172"/>
    </row>
    <row r="1722" spans="1:1" s="173" customFormat="1" ht="12" hidden="1" customHeight="1">
      <c r="A1722" s="172"/>
    </row>
    <row r="1723" spans="1:1" s="173" customFormat="1" ht="12" hidden="1" customHeight="1">
      <c r="A1723" s="172"/>
    </row>
    <row r="1724" spans="1:1" s="173" customFormat="1" ht="12" hidden="1" customHeight="1">
      <c r="A1724" s="172"/>
    </row>
    <row r="1725" spans="1:1" s="173" customFormat="1" ht="12" hidden="1" customHeight="1">
      <c r="A1725" s="172"/>
    </row>
    <row r="1726" spans="1:1" s="173" customFormat="1" ht="12" hidden="1" customHeight="1">
      <c r="A1726" s="172"/>
    </row>
    <row r="1727" spans="1:1" s="173" customFormat="1" ht="12" hidden="1" customHeight="1">
      <c r="A1727" s="172"/>
    </row>
    <row r="1728" spans="1:1" s="173" customFormat="1" ht="12" hidden="1" customHeight="1">
      <c r="A1728" s="172"/>
    </row>
    <row r="1729" spans="1:1" s="173" customFormat="1" ht="12" hidden="1" customHeight="1">
      <c r="A1729" s="172"/>
    </row>
    <row r="1730" spans="1:1" s="173" customFormat="1" ht="12" hidden="1" customHeight="1">
      <c r="A1730" s="172"/>
    </row>
    <row r="1731" spans="1:1" s="173" customFormat="1" ht="12" hidden="1" customHeight="1">
      <c r="A1731" s="172"/>
    </row>
    <row r="1732" spans="1:1" s="173" customFormat="1" ht="12" hidden="1" customHeight="1">
      <c r="A1732" s="172"/>
    </row>
    <row r="1733" spans="1:1" s="173" customFormat="1" ht="12" hidden="1" customHeight="1">
      <c r="A1733" s="172"/>
    </row>
    <row r="1734" spans="1:1" s="173" customFormat="1" ht="12" hidden="1" customHeight="1">
      <c r="A1734" s="172"/>
    </row>
    <row r="1735" spans="1:1" s="173" customFormat="1" ht="12" hidden="1" customHeight="1">
      <c r="A1735" s="172"/>
    </row>
    <row r="1736" spans="1:1" s="173" customFormat="1" ht="12" hidden="1" customHeight="1">
      <c r="A1736" s="172"/>
    </row>
    <row r="1737" spans="1:1" s="173" customFormat="1" ht="12" hidden="1" customHeight="1">
      <c r="A1737" s="172"/>
    </row>
    <row r="1738" spans="1:1" s="173" customFormat="1" ht="12" hidden="1" customHeight="1">
      <c r="A1738" s="172"/>
    </row>
    <row r="1739" spans="1:1" s="173" customFormat="1" ht="12" hidden="1" customHeight="1">
      <c r="A1739" s="172"/>
    </row>
    <row r="1740" spans="1:1" s="173" customFormat="1" ht="12" hidden="1" customHeight="1">
      <c r="A1740" s="172"/>
    </row>
    <row r="1741" spans="1:1" s="173" customFormat="1" ht="12" hidden="1" customHeight="1">
      <c r="A1741" s="172"/>
    </row>
    <row r="1742" spans="1:1" s="173" customFormat="1" ht="12" hidden="1" customHeight="1">
      <c r="A1742" s="172"/>
    </row>
    <row r="1743" spans="1:1" s="173" customFormat="1" ht="12" hidden="1" customHeight="1">
      <c r="A1743" s="172"/>
    </row>
    <row r="1744" spans="1:1" s="173" customFormat="1" ht="12" hidden="1" customHeight="1">
      <c r="A1744" s="172"/>
    </row>
    <row r="1745" spans="1:1" s="173" customFormat="1" ht="12" hidden="1" customHeight="1">
      <c r="A1745" s="172"/>
    </row>
    <row r="1746" spans="1:1" s="173" customFormat="1" ht="12" hidden="1" customHeight="1">
      <c r="A1746" s="172"/>
    </row>
    <row r="1747" spans="1:1" s="173" customFormat="1" ht="12" hidden="1" customHeight="1">
      <c r="A1747" s="172"/>
    </row>
    <row r="1748" spans="1:1" s="173" customFormat="1" ht="12" hidden="1" customHeight="1">
      <c r="A1748" s="172"/>
    </row>
    <row r="1749" spans="1:1" s="173" customFormat="1" ht="12" hidden="1" customHeight="1">
      <c r="A1749" s="172"/>
    </row>
    <row r="1750" spans="1:1" s="173" customFormat="1" ht="12" hidden="1" customHeight="1">
      <c r="A1750" s="172"/>
    </row>
    <row r="1751" spans="1:1" s="173" customFormat="1" ht="12" hidden="1" customHeight="1">
      <c r="A1751" s="172"/>
    </row>
    <row r="1752" spans="1:1" s="173" customFormat="1" ht="12" hidden="1" customHeight="1">
      <c r="A1752" s="172"/>
    </row>
    <row r="1753" spans="1:1" s="173" customFormat="1" ht="12" hidden="1" customHeight="1">
      <c r="A1753" s="172"/>
    </row>
    <row r="1754" spans="1:1" s="173" customFormat="1" ht="12" hidden="1" customHeight="1">
      <c r="A1754" s="172"/>
    </row>
    <row r="1755" spans="1:1" s="173" customFormat="1" ht="12" hidden="1" customHeight="1">
      <c r="A1755" s="172"/>
    </row>
    <row r="1756" spans="1:1" s="173" customFormat="1" ht="12" hidden="1" customHeight="1">
      <c r="A1756" s="172"/>
    </row>
    <row r="1757" spans="1:1" s="173" customFormat="1" ht="12" hidden="1" customHeight="1">
      <c r="A1757" s="172"/>
    </row>
    <row r="1758" spans="1:1" s="173" customFormat="1" ht="12" hidden="1" customHeight="1">
      <c r="A1758" s="172"/>
    </row>
    <row r="1759" spans="1:1" s="173" customFormat="1" ht="12" hidden="1" customHeight="1">
      <c r="A1759" s="172"/>
    </row>
    <row r="1760" spans="1:1" s="173" customFormat="1" ht="12" hidden="1" customHeight="1">
      <c r="A1760" s="172"/>
    </row>
    <row r="1761" spans="1:1" s="173" customFormat="1" ht="12" hidden="1" customHeight="1">
      <c r="A1761" s="172"/>
    </row>
    <row r="1762" spans="1:1" s="173" customFormat="1" ht="12" hidden="1" customHeight="1">
      <c r="A1762" s="172"/>
    </row>
    <row r="1763" spans="1:1" s="173" customFormat="1" ht="12" hidden="1" customHeight="1">
      <c r="A1763" s="172"/>
    </row>
    <row r="1764" spans="1:1" s="173" customFormat="1" ht="12" hidden="1" customHeight="1">
      <c r="A1764" s="172"/>
    </row>
    <row r="1765" spans="1:1" s="173" customFormat="1" ht="12" hidden="1" customHeight="1">
      <c r="A1765" s="172"/>
    </row>
    <row r="1766" spans="1:1" s="173" customFormat="1" ht="12" hidden="1" customHeight="1">
      <c r="A1766" s="172"/>
    </row>
    <row r="1767" spans="1:1" s="173" customFormat="1" ht="12" hidden="1" customHeight="1">
      <c r="A1767" s="172"/>
    </row>
    <row r="1768" spans="1:1" s="173" customFormat="1" ht="12" hidden="1" customHeight="1">
      <c r="A1768" s="172"/>
    </row>
    <row r="1769" spans="1:1" s="173" customFormat="1" ht="12" hidden="1" customHeight="1">
      <c r="A1769" s="172"/>
    </row>
    <row r="1770" spans="1:1" s="173" customFormat="1" ht="12" hidden="1" customHeight="1">
      <c r="A1770" s="172"/>
    </row>
    <row r="1771" spans="1:1" s="173" customFormat="1" ht="12" hidden="1" customHeight="1">
      <c r="A1771" s="172"/>
    </row>
    <row r="1772" spans="1:1" s="173" customFormat="1" ht="12" hidden="1" customHeight="1">
      <c r="A1772" s="172"/>
    </row>
    <row r="1773" spans="1:1" s="173" customFormat="1" ht="12" hidden="1" customHeight="1">
      <c r="A1773" s="172"/>
    </row>
    <row r="1774" spans="1:1" s="173" customFormat="1" ht="12" hidden="1" customHeight="1">
      <c r="A1774" s="172"/>
    </row>
    <row r="1775" spans="1:1" s="173" customFormat="1" ht="12" hidden="1" customHeight="1">
      <c r="A1775" s="172"/>
    </row>
    <row r="1776" spans="1:1" s="173" customFormat="1" ht="12" hidden="1" customHeight="1">
      <c r="A1776" s="172"/>
    </row>
    <row r="1777" spans="1:1" s="173" customFormat="1" ht="12" hidden="1" customHeight="1">
      <c r="A1777" s="172"/>
    </row>
    <row r="1778" spans="1:1" s="173" customFormat="1" ht="12" hidden="1" customHeight="1">
      <c r="A1778" s="172"/>
    </row>
    <row r="1779" spans="1:1" s="173" customFormat="1" ht="12" hidden="1" customHeight="1">
      <c r="A1779" s="172"/>
    </row>
    <row r="1780" spans="1:1" s="173" customFormat="1" ht="12" hidden="1" customHeight="1">
      <c r="A1780" s="172"/>
    </row>
    <row r="1781" spans="1:1" s="173" customFormat="1" ht="12" hidden="1" customHeight="1">
      <c r="A1781" s="172"/>
    </row>
    <row r="1782" spans="1:1" s="173" customFormat="1" ht="12" hidden="1" customHeight="1">
      <c r="A1782" s="172"/>
    </row>
    <row r="1783" spans="1:1" s="173" customFormat="1" ht="12" hidden="1" customHeight="1">
      <c r="A1783" s="172"/>
    </row>
    <row r="1784" spans="1:1" s="173" customFormat="1" ht="12" hidden="1" customHeight="1">
      <c r="A1784" s="172"/>
    </row>
    <row r="1785" spans="1:1" s="173" customFormat="1" ht="12" hidden="1" customHeight="1">
      <c r="A1785" s="172"/>
    </row>
    <row r="1786" spans="1:1" s="173" customFormat="1" ht="12" hidden="1" customHeight="1">
      <c r="A1786" s="172"/>
    </row>
    <row r="1787" spans="1:1" s="173" customFormat="1" ht="12" hidden="1" customHeight="1">
      <c r="A1787" s="172"/>
    </row>
    <row r="1788" spans="1:1" s="173" customFormat="1" ht="12" hidden="1" customHeight="1">
      <c r="A1788" s="172"/>
    </row>
    <row r="1789" spans="1:1" s="173" customFormat="1" ht="12" hidden="1" customHeight="1">
      <c r="A1789" s="172"/>
    </row>
    <row r="1790" spans="1:1" s="173" customFormat="1" ht="12" hidden="1" customHeight="1">
      <c r="A1790" s="172"/>
    </row>
    <row r="1791" spans="1:1" s="173" customFormat="1" ht="12" hidden="1" customHeight="1">
      <c r="A1791" s="172"/>
    </row>
    <row r="1792" spans="1:1" s="173" customFormat="1" ht="12" hidden="1" customHeight="1">
      <c r="A1792" s="172"/>
    </row>
    <row r="1793" spans="1:1" s="173" customFormat="1" ht="12" hidden="1" customHeight="1">
      <c r="A1793" s="172"/>
    </row>
    <row r="1794" spans="1:1" s="173" customFormat="1" ht="12" hidden="1" customHeight="1">
      <c r="A1794" s="172"/>
    </row>
    <row r="1795" spans="1:1" s="173" customFormat="1" ht="12" hidden="1" customHeight="1">
      <c r="A1795" s="172"/>
    </row>
    <row r="1796" spans="1:1" s="173" customFormat="1" ht="12" hidden="1" customHeight="1">
      <c r="A1796" s="172"/>
    </row>
    <row r="1797" spans="1:1" s="173" customFormat="1" ht="12" hidden="1" customHeight="1">
      <c r="A1797" s="172"/>
    </row>
    <row r="1798" spans="1:1" s="173" customFormat="1" ht="12" hidden="1" customHeight="1">
      <c r="A1798" s="172"/>
    </row>
    <row r="1799" spans="1:1" s="173" customFormat="1" ht="12" hidden="1" customHeight="1">
      <c r="A1799" s="172"/>
    </row>
    <row r="1800" spans="1:1" s="173" customFormat="1" ht="12" hidden="1" customHeight="1">
      <c r="A1800" s="172"/>
    </row>
    <row r="1801" spans="1:1" s="173" customFormat="1" ht="12" hidden="1" customHeight="1">
      <c r="A1801" s="172"/>
    </row>
    <row r="1802" spans="1:1" s="173" customFormat="1" ht="12" hidden="1" customHeight="1">
      <c r="A1802" s="172"/>
    </row>
    <row r="1803" spans="1:1" s="173" customFormat="1" ht="12" hidden="1" customHeight="1">
      <c r="A1803" s="172"/>
    </row>
    <row r="1804" spans="1:1" s="173" customFormat="1" ht="12" hidden="1" customHeight="1">
      <c r="A1804" s="172"/>
    </row>
    <row r="1805" spans="1:1" s="173" customFormat="1" ht="12" hidden="1" customHeight="1">
      <c r="A1805" s="172"/>
    </row>
    <row r="1806" spans="1:1" s="173" customFormat="1" ht="12" hidden="1" customHeight="1">
      <c r="A1806" s="172"/>
    </row>
    <row r="1807" spans="1:1" s="173" customFormat="1" ht="12" hidden="1" customHeight="1">
      <c r="A1807" s="172"/>
    </row>
    <row r="1808" spans="1:1" s="173" customFormat="1" ht="12" hidden="1" customHeight="1">
      <c r="A1808" s="172"/>
    </row>
    <row r="1809" spans="1:1" s="173" customFormat="1" ht="12" hidden="1" customHeight="1">
      <c r="A1809" s="172"/>
    </row>
    <row r="1810" spans="1:1" s="173" customFormat="1" ht="12" hidden="1" customHeight="1">
      <c r="A1810" s="172"/>
    </row>
    <row r="1811" spans="1:1" s="173" customFormat="1" ht="12" hidden="1" customHeight="1">
      <c r="A1811" s="172"/>
    </row>
    <row r="1812" spans="1:1" s="173" customFormat="1" ht="12" hidden="1" customHeight="1">
      <c r="A1812" s="172"/>
    </row>
    <row r="1813" spans="1:1" s="173" customFormat="1" ht="12" hidden="1" customHeight="1">
      <c r="A1813" s="172"/>
    </row>
    <row r="1814" spans="1:1" s="173" customFormat="1" ht="12" hidden="1" customHeight="1">
      <c r="A1814" s="172"/>
    </row>
    <row r="1815" spans="1:1" s="173" customFormat="1" ht="12" hidden="1" customHeight="1">
      <c r="A1815" s="172"/>
    </row>
    <row r="1816" spans="1:1" s="173" customFormat="1" ht="12" hidden="1" customHeight="1">
      <c r="A1816" s="172"/>
    </row>
    <row r="1817" spans="1:1" s="173" customFormat="1" ht="12" hidden="1" customHeight="1">
      <c r="A1817" s="172"/>
    </row>
    <row r="1818" spans="1:1" s="173" customFormat="1" ht="12" hidden="1" customHeight="1">
      <c r="A1818" s="172"/>
    </row>
    <row r="1819" spans="1:1" s="173" customFormat="1" ht="12" hidden="1" customHeight="1">
      <c r="A1819" s="172"/>
    </row>
    <row r="1820" spans="1:1" s="173" customFormat="1" ht="12" hidden="1" customHeight="1">
      <c r="A1820" s="172"/>
    </row>
    <row r="1821" spans="1:1" s="173" customFormat="1" ht="12" hidden="1" customHeight="1">
      <c r="A1821" s="172"/>
    </row>
    <row r="1822" spans="1:1" s="173" customFormat="1" ht="12" hidden="1" customHeight="1">
      <c r="A1822" s="172"/>
    </row>
    <row r="1823" spans="1:1" s="173" customFormat="1" ht="12" hidden="1" customHeight="1">
      <c r="A1823" s="172"/>
    </row>
    <row r="1824" spans="1:1" s="173" customFormat="1" ht="12" hidden="1" customHeight="1">
      <c r="A1824" s="172"/>
    </row>
    <row r="1825" spans="1:1" s="173" customFormat="1" ht="12" hidden="1" customHeight="1">
      <c r="A1825" s="172"/>
    </row>
    <row r="1826" spans="1:1" s="173" customFormat="1" ht="12" hidden="1" customHeight="1">
      <c r="A1826" s="172"/>
    </row>
    <row r="1827" spans="1:1" s="173" customFormat="1" ht="12" hidden="1" customHeight="1">
      <c r="A1827" s="172"/>
    </row>
    <row r="1828" spans="1:1" s="173" customFormat="1" ht="12" hidden="1" customHeight="1">
      <c r="A1828" s="172"/>
    </row>
    <row r="1829" spans="1:1" s="173" customFormat="1" ht="12" hidden="1" customHeight="1">
      <c r="A1829" s="172"/>
    </row>
    <row r="1830" spans="1:1" s="173" customFormat="1" ht="12" hidden="1" customHeight="1">
      <c r="A1830" s="172"/>
    </row>
    <row r="1831" spans="1:1" s="173" customFormat="1" ht="12" hidden="1" customHeight="1">
      <c r="A1831" s="172"/>
    </row>
    <row r="1832" spans="1:1" s="173" customFormat="1" ht="12" hidden="1" customHeight="1">
      <c r="A1832" s="172"/>
    </row>
    <row r="1833" spans="1:1" s="173" customFormat="1" ht="12" hidden="1" customHeight="1">
      <c r="A1833" s="172"/>
    </row>
    <row r="1834" spans="1:1" s="173" customFormat="1" ht="12" hidden="1" customHeight="1">
      <c r="A1834" s="172"/>
    </row>
    <row r="1835" spans="1:1" s="173" customFormat="1" ht="12" hidden="1" customHeight="1">
      <c r="A1835" s="172"/>
    </row>
    <row r="1836" spans="1:1" s="173" customFormat="1" ht="12" hidden="1" customHeight="1">
      <c r="A1836" s="172"/>
    </row>
    <row r="1837" spans="1:1" s="173" customFormat="1" ht="12" hidden="1" customHeight="1">
      <c r="A1837" s="172"/>
    </row>
    <row r="1838" spans="1:1" s="173" customFormat="1" ht="12" hidden="1" customHeight="1">
      <c r="A1838" s="172"/>
    </row>
    <row r="1839" spans="1:1" s="173" customFormat="1" ht="12" hidden="1" customHeight="1">
      <c r="A1839" s="172"/>
    </row>
    <row r="1840" spans="1:1" s="173" customFormat="1" ht="12" hidden="1" customHeight="1">
      <c r="A1840" s="172"/>
    </row>
    <row r="1841" spans="1:1" s="173" customFormat="1" ht="12" hidden="1" customHeight="1">
      <c r="A1841" s="172"/>
    </row>
    <row r="1842" spans="1:1" s="173" customFormat="1" ht="12" hidden="1" customHeight="1">
      <c r="A1842" s="172"/>
    </row>
    <row r="1843" spans="1:1" s="173" customFormat="1" ht="12" hidden="1" customHeight="1">
      <c r="A1843" s="172"/>
    </row>
    <row r="1844" spans="1:1" s="173" customFormat="1" ht="12" hidden="1" customHeight="1">
      <c r="A1844" s="172"/>
    </row>
    <row r="1845" spans="1:1" s="173" customFormat="1" ht="12" hidden="1" customHeight="1">
      <c r="A1845" s="172"/>
    </row>
    <row r="1846" spans="1:1" s="173" customFormat="1" ht="12" hidden="1" customHeight="1">
      <c r="A1846" s="172"/>
    </row>
    <row r="1847" spans="1:1" s="173" customFormat="1" ht="12" hidden="1" customHeight="1">
      <c r="A1847" s="172"/>
    </row>
    <row r="1848" spans="1:1" s="173" customFormat="1" ht="12" hidden="1" customHeight="1">
      <c r="A1848" s="172"/>
    </row>
    <row r="1849" spans="1:1" s="173" customFormat="1" ht="12" hidden="1" customHeight="1">
      <c r="A1849" s="172"/>
    </row>
    <row r="1850" spans="1:1" s="173" customFormat="1" ht="12" hidden="1" customHeight="1">
      <c r="A1850" s="172"/>
    </row>
    <row r="1851" spans="1:1" s="173" customFormat="1" ht="12" hidden="1" customHeight="1">
      <c r="A1851" s="172"/>
    </row>
    <row r="1852" spans="1:1" s="173" customFormat="1" ht="12" hidden="1" customHeight="1">
      <c r="A1852" s="172"/>
    </row>
    <row r="1853" spans="1:1" s="173" customFormat="1" ht="12" hidden="1" customHeight="1">
      <c r="A1853" s="172"/>
    </row>
    <row r="1854" spans="1:1" s="173" customFormat="1" ht="12" hidden="1" customHeight="1">
      <c r="A1854" s="172"/>
    </row>
    <row r="1855" spans="1:1" s="173" customFormat="1" ht="12" hidden="1" customHeight="1">
      <c r="A1855" s="172"/>
    </row>
    <row r="1856" spans="1:1" s="173" customFormat="1" ht="12" hidden="1" customHeight="1">
      <c r="A1856" s="172"/>
    </row>
    <row r="1857" spans="1:1" s="173" customFormat="1" ht="12" hidden="1" customHeight="1">
      <c r="A1857" s="172"/>
    </row>
    <row r="1858" spans="1:1" s="173" customFormat="1" ht="12" hidden="1" customHeight="1">
      <c r="A1858" s="172"/>
    </row>
    <row r="1859" spans="1:1" s="173" customFormat="1" ht="12" hidden="1" customHeight="1">
      <c r="A1859" s="172"/>
    </row>
    <row r="1860" spans="1:1" s="173" customFormat="1" ht="12" hidden="1" customHeight="1">
      <c r="A1860" s="172"/>
    </row>
    <row r="1861" spans="1:1" s="173" customFormat="1" ht="12" hidden="1" customHeight="1">
      <c r="A1861" s="172"/>
    </row>
    <row r="1862" spans="1:1" s="173" customFormat="1" ht="12" hidden="1" customHeight="1">
      <c r="A1862" s="172"/>
    </row>
    <row r="1863" spans="1:1" s="173" customFormat="1" ht="12" hidden="1" customHeight="1">
      <c r="A1863" s="172"/>
    </row>
    <row r="1864" spans="1:1" s="173" customFormat="1" ht="12" hidden="1" customHeight="1">
      <c r="A1864" s="172"/>
    </row>
    <row r="1865" spans="1:1" s="173" customFormat="1" ht="12" hidden="1" customHeight="1">
      <c r="A1865" s="172"/>
    </row>
    <row r="1866" spans="1:1" s="173" customFormat="1" ht="12" hidden="1" customHeight="1">
      <c r="A1866" s="172"/>
    </row>
    <row r="1867" spans="1:1" s="173" customFormat="1" ht="12" hidden="1" customHeight="1">
      <c r="A1867" s="172"/>
    </row>
    <row r="1868" spans="1:1" s="173" customFormat="1" ht="12" hidden="1" customHeight="1">
      <c r="A1868" s="172"/>
    </row>
    <row r="1869" spans="1:1" s="173" customFormat="1" ht="12" hidden="1" customHeight="1">
      <c r="A1869" s="172"/>
    </row>
    <row r="1870" spans="1:1" s="173" customFormat="1" ht="12" hidden="1" customHeight="1">
      <c r="A1870" s="172"/>
    </row>
    <row r="1871" spans="1:1" s="173" customFormat="1" ht="12" hidden="1" customHeight="1">
      <c r="A1871" s="172"/>
    </row>
    <row r="1872" spans="1:1" s="173" customFormat="1" ht="12" hidden="1" customHeight="1">
      <c r="A1872" s="172"/>
    </row>
    <row r="1873" spans="1:1" s="173" customFormat="1" ht="12" hidden="1" customHeight="1">
      <c r="A1873" s="172"/>
    </row>
    <row r="1874" spans="1:1" s="173" customFormat="1" ht="12" hidden="1" customHeight="1">
      <c r="A1874" s="172"/>
    </row>
    <row r="1875" spans="1:1" s="173" customFormat="1" ht="12" hidden="1" customHeight="1">
      <c r="A1875" s="172"/>
    </row>
    <row r="1876" spans="1:1" s="173" customFormat="1" ht="12" hidden="1" customHeight="1">
      <c r="A1876" s="172"/>
    </row>
    <row r="1877" spans="1:1" s="173" customFormat="1" ht="12" hidden="1" customHeight="1">
      <c r="A1877" s="172"/>
    </row>
    <row r="1878" spans="1:1" s="173" customFormat="1" ht="12" hidden="1" customHeight="1">
      <c r="A1878" s="172"/>
    </row>
    <row r="1879" spans="1:1" s="173" customFormat="1" ht="12" hidden="1" customHeight="1">
      <c r="A1879" s="172"/>
    </row>
    <row r="1880" spans="1:1" s="173" customFormat="1" ht="12" hidden="1" customHeight="1">
      <c r="A1880" s="172"/>
    </row>
    <row r="1881" spans="1:1" s="173" customFormat="1" ht="12" hidden="1" customHeight="1">
      <c r="A1881" s="172"/>
    </row>
    <row r="1882" spans="1:1" s="173" customFormat="1" ht="12" hidden="1" customHeight="1">
      <c r="A1882" s="172"/>
    </row>
    <row r="1883" spans="1:1" s="173" customFormat="1" ht="12" hidden="1" customHeight="1">
      <c r="A1883" s="172"/>
    </row>
    <row r="1884" spans="1:1" s="173" customFormat="1" ht="12" hidden="1" customHeight="1">
      <c r="A1884" s="172"/>
    </row>
    <row r="1885" spans="1:1" s="173" customFormat="1" ht="12" hidden="1" customHeight="1">
      <c r="A1885" s="172"/>
    </row>
    <row r="1886" spans="1:1" s="173" customFormat="1" ht="12" hidden="1" customHeight="1">
      <c r="A1886" s="172"/>
    </row>
    <row r="1887" spans="1:1" s="173" customFormat="1" ht="12" hidden="1" customHeight="1">
      <c r="A1887" s="172"/>
    </row>
    <row r="1888" spans="1:1" s="173" customFormat="1" ht="12" hidden="1" customHeight="1">
      <c r="A1888" s="172"/>
    </row>
    <row r="1889" spans="1:1" s="173" customFormat="1" ht="12" hidden="1" customHeight="1">
      <c r="A1889" s="172"/>
    </row>
    <row r="1890" spans="1:1" s="173" customFormat="1" ht="12" hidden="1" customHeight="1">
      <c r="A1890" s="172"/>
    </row>
    <row r="1891" spans="1:1" s="173" customFormat="1" ht="12" hidden="1" customHeight="1">
      <c r="A1891" s="172"/>
    </row>
    <row r="1892" spans="1:1" s="173" customFormat="1" ht="12" hidden="1" customHeight="1">
      <c r="A1892" s="172"/>
    </row>
    <row r="1893" spans="1:1" s="173" customFormat="1" ht="12" hidden="1" customHeight="1">
      <c r="A1893" s="172"/>
    </row>
    <row r="1894" spans="1:1" s="173" customFormat="1" ht="12" hidden="1" customHeight="1">
      <c r="A1894" s="172"/>
    </row>
    <row r="1895" spans="1:1" s="173" customFormat="1" ht="12" hidden="1" customHeight="1">
      <c r="A1895" s="172"/>
    </row>
    <row r="1896" spans="1:1" s="173" customFormat="1" ht="12" hidden="1" customHeight="1">
      <c r="A1896" s="172"/>
    </row>
    <row r="1897" spans="1:1" s="173" customFormat="1" ht="12" hidden="1" customHeight="1">
      <c r="A1897" s="172"/>
    </row>
    <row r="1898" spans="1:1" s="173" customFormat="1" ht="12" hidden="1" customHeight="1">
      <c r="A1898" s="172"/>
    </row>
    <row r="1899" spans="1:1" s="173" customFormat="1" ht="12" hidden="1" customHeight="1">
      <c r="A1899" s="172"/>
    </row>
    <row r="1900" spans="1:1" s="173" customFormat="1" ht="12" hidden="1" customHeight="1">
      <c r="A1900" s="172"/>
    </row>
    <row r="1901" spans="1:1" s="173" customFormat="1" ht="12" hidden="1" customHeight="1">
      <c r="A1901" s="172"/>
    </row>
    <row r="1902" spans="1:1" s="173" customFormat="1" ht="12" hidden="1" customHeight="1">
      <c r="A1902" s="172"/>
    </row>
    <row r="1903" spans="1:1" s="173" customFormat="1" ht="12" hidden="1" customHeight="1">
      <c r="A1903" s="172"/>
    </row>
    <row r="1904" spans="1:1" s="173" customFormat="1" ht="12" hidden="1" customHeight="1">
      <c r="A1904" s="172"/>
    </row>
    <row r="1905" spans="1:1" s="173" customFormat="1" ht="12" hidden="1" customHeight="1">
      <c r="A1905" s="172"/>
    </row>
    <row r="1906" spans="1:1" s="173" customFormat="1" ht="12" hidden="1" customHeight="1">
      <c r="A1906" s="172"/>
    </row>
    <row r="1907" spans="1:1" s="173" customFormat="1" ht="12" hidden="1" customHeight="1">
      <c r="A1907" s="172"/>
    </row>
    <row r="1908" spans="1:1" s="173" customFormat="1" ht="12" hidden="1" customHeight="1">
      <c r="A1908" s="172"/>
    </row>
    <row r="1909" spans="1:1" s="173" customFormat="1" ht="12" hidden="1" customHeight="1">
      <c r="A1909" s="172"/>
    </row>
    <row r="1910" spans="1:1" s="173" customFormat="1" ht="12" hidden="1" customHeight="1">
      <c r="A1910" s="172"/>
    </row>
    <row r="1911" spans="1:1" s="173" customFormat="1" ht="12" hidden="1" customHeight="1">
      <c r="A1911" s="172"/>
    </row>
    <row r="1912" spans="1:1" s="173" customFormat="1" ht="12" hidden="1" customHeight="1">
      <c r="A1912" s="172"/>
    </row>
    <row r="1913" spans="1:1" s="173" customFormat="1" ht="12" hidden="1" customHeight="1">
      <c r="A1913" s="172"/>
    </row>
    <row r="1914" spans="1:1" s="173" customFormat="1" ht="12" hidden="1" customHeight="1">
      <c r="A1914" s="172"/>
    </row>
    <row r="1915" spans="1:1" s="173" customFormat="1" ht="12" hidden="1" customHeight="1">
      <c r="A1915" s="172"/>
    </row>
    <row r="1916" spans="1:1" s="173" customFormat="1" ht="12" hidden="1" customHeight="1">
      <c r="A1916" s="172"/>
    </row>
    <row r="1917" spans="1:1" s="173" customFormat="1" ht="12" hidden="1" customHeight="1">
      <c r="A1917" s="172"/>
    </row>
    <row r="1918" spans="1:1" s="173" customFormat="1" ht="12" hidden="1" customHeight="1">
      <c r="A1918" s="172"/>
    </row>
    <row r="1919" spans="1:1" s="173" customFormat="1" ht="12" hidden="1" customHeight="1">
      <c r="A1919" s="172"/>
    </row>
    <row r="1920" spans="1:1" s="173" customFormat="1" ht="12" hidden="1" customHeight="1">
      <c r="A1920" s="172"/>
    </row>
    <row r="1921" spans="1:1" s="173" customFormat="1" ht="12" hidden="1" customHeight="1">
      <c r="A1921" s="172"/>
    </row>
    <row r="1922" spans="1:1" s="173" customFormat="1" ht="12" hidden="1" customHeight="1">
      <c r="A1922" s="172"/>
    </row>
    <row r="1923" spans="1:1" s="173" customFormat="1" ht="12" hidden="1" customHeight="1">
      <c r="A1923" s="172"/>
    </row>
    <row r="1924" spans="1:1" s="173" customFormat="1" ht="12" hidden="1" customHeight="1">
      <c r="A1924" s="172"/>
    </row>
    <row r="1925" spans="1:1" s="173" customFormat="1" ht="12" hidden="1" customHeight="1">
      <c r="A1925" s="172"/>
    </row>
    <row r="1926" spans="1:1" s="173" customFormat="1" ht="12" hidden="1" customHeight="1">
      <c r="A1926" s="172"/>
    </row>
    <row r="1927" spans="1:1" s="173" customFormat="1" ht="12" hidden="1" customHeight="1">
      <c r="A1927" s="172"/>
    </row>
    <row r="1928" spans="1:1" s="173" customFormat="1" ht="12" hidden="1" customHeight="1">
      <c r="A1928" s="172"/>
    </row>
    <row r="1929" spans="1:1" s="173" customFormat="1" ht="12" hidden="1" customHeight="1">
      <c r="A1929" s="172"/>
    </row>
    <row r="1930" spans="1:1" s="173" customFormat="1" ht="12" hidden="1" customHeight="1">
      <c r="A1930" s="172"/>
    </row>
    <row r="1931" spans="1:1" s="173" customFormat="1" ht="12" hidden="1" customHeight="1">
      <c r="A1931" s="172"/>
    </row>
    <row r="1932" spans="1:1" s="173" customFormat="1" ht="12" hidden="1" customHeight="1">
      <c r="A1932" s="172"/>
    </row>
    <row r="1933" spans="1:1" s="173" customFormat="1" ht="12" hidden="1" customHeight="1">
      <c r="A1933" s="172"/>
    </row>
    <row r="1934" spans="1:1" s="173" customFormat="1" ht="12" hidden="1" customHeight="1">
      <c r="A1934" s="172"/>
    </row>
    <row r="1935" spans="1:1" s="173" customFormat="1" ht="12" hidden="1" customHeight="1">
      <c r="A1935" s="172"/>
    </row>
    <row r="1936" spans="1:1" s="173" customFormat="1" ht="12" hidden="1" customHeight="1">
      <c r="A1936" s="172"/>
    </row>
    <row r="1937" spans="1:1" s="173" customFormat="1" ht="12" hidden="1" customHeight="1">
      <c r="A1937" s="172"/>
    </row>
    <row r="1938" spans="1:1" s="173" customFormat="1" ht="12" hidden="1" customHeight="1">
      <c r="A1938" s="172"/>
    </row>
    <row r="1939" spans="1:1" s="173" customFormat="1" ht="12" hidden="1" customHeight="1">
      <c r="A1939" s="172"/>
    </row>
    <row r="1940" spans="1:1" s="173" customFormat="1" ht="12" hidden="1" customHeight="1">
      <c r="A1940" s="172"/>
    </row>
    <row r="1941" spans="1:1" s="173" customFormat="1" ht="12" hidden="1" customHeight="1">
      <c r="A1941" s="172"/>
    </row>
    <row r="1942" spans="1:1" s="173" customFormat="1" ht="12" hidden="1" customHeight="1">
      <c r="A1942" s="172"/>
    </row>
    <row r="1943" spans="1:1" s="173" customFormat="1" ht="12" hidden="1" customHeight="1">
      <c r="A1943" s="172"/>
    </row>
    <row r="1944" spans="1:1" s="173" customFormat="1" ht="12" hidden="1" customHeight="1">
      <c r="A1944" s="172"/>
    </row>
    <row r="1945" spans="1:1" s="173" customFormat="1" ht="12" hidden="1" customHeight="1">
      <c r="A1945" s="172"/>
    </row>
    <row r="1946" spans="1:1" s="173" customFormat="1" ht="12" hidden="1" customHeight="1">
      <c r="A1946" s="172"/>
    </row>
    <row r="1947" spans="1:1" s="173" customFormat="1" ht="12" hidden="1" customHeight="1">
      <c r="A1947" s="172"/>
    </row>
    <row r="1948" spans="1:1" s="173" customFormat="1" ht="12" hidden="1" customHeight="1">
      <c r="A1948" s="172"/>
    </row>
    <row r="1949" spans="1:1" s="173" customFormat="1" ht="12" hidden="1" customHeight="1">
      <c r="A1949" s="172"/>
    </row>
    <row r="1950" spans="1:1" s="173" customFormat="1" ht="12" hidden="1" customHeight="1">
      <c r="A1950" s="172"/>
    </row>
    <row r="1951" spans="1:1" s="173" customFormat="1" ht="12" hidden="1" customHeight="1">
      <c r="A1951" s="172"/>
    </row>
    <row r="1952" spans="1:1" s="173" customFormat="1" ht="12" hidden="1" customHeight="1">
      <c r="A1952" s="172"/>
    </row>
    <row r="1953" spans="1:1" s="173" customFormat="1" ht="12" hidden="1" customHeight="1">
      <c r="A1953" s="172"/>
    </row>
    <row r="1954" spans="1:1" s="173" customFormat="1" ht="12" hidden="1" customHeight="1">
      <c r="A1954" s="172"/>
    </row>
    <row r="1955" spans="1:1" s="173" customFormat="1" ht="12" hidden="1" customHeight="1">
      <c r="A1955" s="172"/>
    </row>
    <row r="1956" spans="1:1" s="173" customFormat="1" ht="12" hidden="1" customHeight="1">
      <c r="A1956" s="172"/>
    </row>
    <row r="1957" spans="1:1" s="173" customFormat="1" ht="12" hidden="1" customHeight="1">
      <c r="A1957" s="172"/>
    </row>
    <row r="1958" spans="1:1" s="173" customFormat="1" ht="12" hidden="1" customHeight="1">
      <c r="A1958" s="172"/>
    </row>
    <row r="1959" spans="1:1" s="173" customFormat="1" ht="12" hidden="1" customHeight="1">
      <c r="A1959" s="172"/>
    </row>
    <row r="1960" spans="1:1" s="173" customFormat="1" ht="12" hidden="1" customHeight="1">
      <c r="A1960" s="172"/>
    </row>
    <row r="1961" spans="1:1" s="173" customFormat="1" ht="12" hidden="1" customHeight="1">
      <c r="A1961" s="172"/>
    </row>
    <row r="1962" spans="1:1" s="173" customFormat="1" ht="12" hidden="1" customHeight="1">
      <c r="A1962" s="172"/>
    </row>
    <row r="1963" spans="1:1" s="173" customFormat="1" ht="12" hidden="1" customHeight="1">
      <c r="A1963" s="172"/>
    </row>
    <row r="1964" spans="1:1" s="173" customFormat="1" ht="12" hidden="1" customHeight="1">
      <c r="A1964" s="172"/>
    </row>
    <row r="1965" spans="1:1" s="173" customFormat="1" ht="12" hidden="1" customHeight="1">
      <c r="A1965" s="172"/>
    </row>
    <row r="1966" spans="1:1" s="173" customFormat="1" ht="12" hidden="1" customHeight="1">
      <c r="A1966" s="172"/>
    </row>
    <row r="1967" spans="1:1" s="173" customFormat="1" ht="12" hidden="1" customHeight="1">
      <c r="A1967" s="172"/>
    </row>
    <row r="1968" spans="1:1" s="173" customFormat="1" ht="12" hidden="1" customHeight="1">
      <c r="A1968" s="172"/>
    </row>
    <row r="1969" spans="1:1" s="173" customFormat="1" ht="12" hidden="1" customHeight="1">
      <c r="A1969" s="172"/>
    </row>
    <row r="1970" spans="1:1" s="173" customFormat="1" ht="12" hidden="1" customHeight="1">
      <c r="A1970" s="172"/>
    </row>
    <row r="1971" spans="1:1" s="173" customFormat="1" ht="12" hidden="1" customHeight="1">
      <c r="A1971" s="172"/>
    </row>
    <row r="1972" spans="1:1" s="173" customFormat="1" ht="12" hidden="1" customHeight="1">
      <c r="A1972" s="172"/>
    </row>
    <row r="1973" spans="1:1" s="173" customFormat="1" ht="12" hidden="1" customHeight="1">
      <c r="A1973" s="172"/>
    </row>
    <row r="1974" spans="1:1" s="173" customFormat="1" ht="12" hidden="1" customHeight="1">
      <c r="A1974" s="172"/>
    </row>
    <row r="1975" spans="1:1" s="173" customFormat="1" ht="12" hidden="1" customHeight="1">
      <c r="A1975" s="172"/>
    </row>
    <row r="1976" spans="1:1" s="173" customFormat="1" ht="12" hidden="1" customHeight="1">
      <c r="A1976" s="172"/>
    </row>
    <row r="1977" spans="1:1" s="173" customFormat="1" ht="12" hidden="1" customHeight="1">
      <c r="A1977" s="172"/>
    </row>
    <row r="1978" spans="1:1" s="173" customFormat="1" ht="12" hidden="1" customHeight="1">
      <c r="A1978" s="172"/>
    </row>
    <row r="1979" spans="1:1" s="173" customFormat="1" ht="12" hidden="1" customHeight="1">
      <c r="A1979" s="172"/>
    </row>
    <row r="1980" spans="1:1" s="173" customFormat="1" ht="12" hidden="1" customHeight="1">
      <c r="A1980" s="172"/>
    </row>
    <row r="1981" spans="1:1" s="173" customFormat="1" ht="12" hidden="1" customHeight="1">
      <c r="A1981" s="172"/>
    </row>
    <row r="1982" spans="1:1" s="173" customFormat="1" ht="12" hidden="1" customHeight="1">
      <c r="A1982" s="172"/>
    </row>
    <row r="1983" spans="1:1" s="173" customFormat="1" ht="12" hidden="1" customHeight="1">
      <c r="A1983" s="172"/>
    </row>
    <row r="1984" spans="1:1" s="173" customFormat="1" ht="12" hidden="1" customHeight="1">
      <c r="A1984" s="172"/>
    </row>
    <row r="1985" spans="1:1" s="173" customFormat="1" ht="12" hidden="1" customHeight="1">
      <c r="A1985" s="172"/>
    </row>
    <row r="1986" spans="1:1" s="173" customFormat="1" ht="12" hidden="1" customHeight="1">
      <c r="A1986" s="172"/>
    </row>
    <row r="1987" spans="1:1" s="173" customFormat="1" ht="12" hidden="1" customHeight="1">
      <c r="A1987" s="172"/>
    </row>
    <row r="1988" spans="1:1" s="173" customFormat="1" ht="12" hidden="1" customHeight="1">
      <c r="A1988" s="172"/>
    </row>
    <row r="1989" spans="1:1" s="173" customFormat="1" ht="12" hidden="1" customHeight="1">
      <c r="A1989" s="172"/>
    </row>
    <row r="1990" spans="1:1" s="173" customFormat="1" ht="12" hidden="1" customHeight="1">
      <c r="A1990" s="172"/>
    </row>
    <row r="1991" spans="1:1" s="173" customFormat="1" ht="12" hidden="1" customHeight="1">
      <c r="A1991" s="172"/>
    </row>
    <row r="1992" spans="1:1" s="173" customFormat="1" ht="12" hidden="1" customHeight="1">
      <c r="A1992" s="172"/>
    </row>
    <row r="1993" spans="1:1" s="173" customFormat="1" ht="12" hidden="1" customHeight="1">
      <c r="A1993" s="172"/>
    </row>
    <row r="1994" spans="1:1" s="173" customFormat="1" ht="12" hidden="1" customHeight="1">
      <c r="A1994" s="172"/>
    </row>
    <row r="1995" spans="1:1" s="173" customFormat="1" ht="12" hidden="1" customHeight="1">
      <c r="A1995" s="172"/>
    </row>
    <row r="1996" spans="1:1" s="173" customFormat="1" ht="12" hidden="1" customHeight="1">
      <c r="A1996" s="172"/>
    </row>
    <row r="1997" spans="1:1" s="173" customFormat="1" ht="12" hidden="1" customHeight="1">
      <c r="A1997" s="172"/>
    </row>
    <row r="1998" spans="1:1" s="173" customFormat="1" ht="12" hidden="1" customHeight="1">
      <c r="A1998" s="172"/>
    </row>
    <row r="1999" spans="1:1" s="173" customFormat="1" ht="12" hidden="1" customHeight="1">
      <c r="A1999" s="172"/>
    </row>
    <row r="2000" spans="1:1" s="173" customFormat="1" ht="12" hidden="1" customHeight="1">
      <c r="A2000" s="172"/>
    </row>
    <row r="2001" spans="1:1" s="173" customFormat="1" ht="12" hidden="1" customHeight="1">
      <c r="A2001" s="172"/>
    </row>
    <row r="2002" spans="1:1" s="173" customFormat="1" ht="12" hidden="1" customHeight="1">
      <c r="A2002" s="172"/>
    </row>
    <row r="2003" spans="1:1" s="173" customFormat="1" ht="12" hidden="1" customHeight="1">
      <c r="A2003" s="172"/>
    </row>
    <row r="2004" spans="1:1" s="173" customFormat="1" ht="12" hidden="1" customHeight="1">
      <c r="A2004" s="172"/>
    </row>
    <row r="2005" spans="1:1" s="173" customFormat="1" ht="12" hidden="1" customHeight="1">
      <c r="A2005" s="172"/>
    </row>
    <row r="2006" spans="1:1" s="173" customFormat="1" ht="12" hidden="1" customHeight="1">
      <c r="A2006" s="172"/>
    </row>
    <row r="2007" spans="1:1" s="173" customFormat="1" ht="12" hidden="1" customHeight="1">
      <c r="A2007" s="172"/>
    </row>
    <row r="2008" spans="1:1" s="173" customFormat="1" ht="12" hidden="1" customHeight="1">
      <c r="A2008" s="172"/>
    </row>
    <row r="2009" spans="1:1" s="173" customFormat="1" ht="12" hidden="1" customHeight="1">
      <c r="A2009" s="172"/>
    </row>
    <row r="2010" spans="1:1" s="173" customFormat="1" ht="12" hidden="1" customHeight="1">
      <c r="A2010" s="172"/>
    </row>
    <row r="2011" spans="1:1" s="173" customFormat="1" ht="12" hidden="1" customHeight="1">
      <c r="A2011" s="172"/>
    </row>
    <row r="2012" spans="1:1" s="173" customFormat="1" ht="12" hidden="1" customHeight="1">
      <c r="A2012" s="172"/>
    </row>
    <row r="2013" spans="1:1" s="173" customFormat="1" ht="12" hidden="1" customHeight="1">
      <c r="A2013" s="172"/>
    </row>
    <row r="2014" spans="1:1" s="173" customFormat="1" ht="12" hidden="1" customHeight="1">
      <c r="A2014" s="172"/>
    </row>
    <row r="2015" spans="1:1" s="173" customFormat="1" ht="12" hidden="1" customHeight="1">
      <c r="A2015" s="172"/>
    </row>
    <row r="2016" spans="1:1" s="173" customFormat="1" ht="12" hidden="1" customHeight="1">
      <c r="A2016" s="172"/>
    </row>
    <row r="2017" spans="1:1" s="173" customFormat="1" ht="12" hidden="1" customHeight="1">
      <c r="A2017" s="172"/>
    </row>
    <row r="2018" spans="1:1" s="173" customFormat="1" ht="12" hidden="1" customHeight="1">
      <c r="A2018" s="172"/>
    </row>
    <row r="2019" spans="1:1" s="173" customFormat="1" ht="12" hidden="1" customHeight="1">
      <c r="A2019" s="172"/>
    </row>
    <row r="2020" spans="1:1" s="173" customFormat="1" ht="12" hidden="1" customHeight="1">
      <c r="A2020" s="172"/>
    </row>
    <row r="2021" spans="1:1" s="173" customFormat="1" ht="12" hidden="1" customHeight="1">
      <c r="A2021" s="172"/>
    </row>
    <row r="2022" spans="1:1" s="173" customFormat="1" ht="12" hidden="1" customHeight="1">
      <c r="A2022" s="172"/>
    </row>
    <row r="2023" spans="1:1" s="173" customFormat="1" ht="12" hidden="1" customHeight="1">
      <c r="A2023" s="172"/>
    </row>
    <row r="2024" spans="1:1" s="173" customFormat="1" ht="12" hidden="1" customHeight="1">
      <c r="A2024" s="172"/>
    </row>
    <row r="2025" spans="1:1" s="173" customFormat="1" ht="12" hidden="1" customHeight="1">
      <c r="A2025" s="172"/>
    </row>
    <row r="2026" spans="1:1" s="173" customFormat="1" ht="12" hidden="1" customHeight="1">
      <c r="A2026" s="172"/>
    </row>
    <row r="2027" spans="1:1" s="173" customFormat="1" ht="12" hidden="1" customHeight="1">
      <c r="A2027" s="172"/>
    </row>
    <row r="2028" spans="1:1" s="173" customFormat="1" ht="12" hidden="1" customHeight="1">
      <c r="A2028" s="172"/>
    </row>
    <row r="2029" spans="1:1" s="173" customFormat="1" ht="12" hidden="1" customHeight="1">
      <c r="A2029" s="172"/>
    </row>
    <row r="2030" spans="1:1" s="173" customFormat="1" ht="12" hidden="1" customHeight="1">
      <c r="A2030" s="172"/>
    </row>
    <row r="2031" spans="1:1" s="173" customFormat="1" ht="12" hidden="1" customHeight="1">
      <c r="A2031" s="172"/>
    </row>
    <row r="2032" spans="1:1" s="173" customFormat="1" ht="12" hidden="1" customHeight="1">
      <c r="A2032" s="172"/>
    </row>
    <row r="2033" spans="1:1" s="173" customFormat="1" ht="12" hidden="1" customHeight="1">
      <c r="A2033" s="172"/>
    </row>
    <row r="2034" spans="1:1" s="173" customFormat="1" ht="12" hidden="1" customHeight="1">
      <c r="A2034" s="172"/>
    </row>
    <row r="2035" spans="1:1" s="173" customFormat="1" ht="12" hidden="1" customHeight="1">
      <c r="A2035" s="172"/>
    </row>
    <row r="2036" spans="1:1" s="173" customFormat="1" ht="12" hidden="1" customHeight="1">
      <c r="A2036" s="172"/>
    </row>
    <row r="2037" spans="1:1" s="173" customFormat="1" ht="12" hidden="1" customHeight="1">
      <c r="A2037" s="172"/>
    </row>
    <row r="2038" spans="1:1" s="173" customFormat="1" ht="12" hidden="1" customHeight="1">
      <c r="A2038" s="172"/>
    </row>
    <row r="2039" spans="1:1" s="173" customFormat="1" ht="12" hidden="1" customHeight="1">
      <c r="A2039" s="172"/>
    </row>
    <row r="2040" spans="1:1" s="173" customFormat="1" ht="12" hidden="1" customHeight="1">
      <c r="A2040" s="172"/>
    </row>
    <row r="2041" spans="1:1" s="173" customFormat="1" ht="12" hidden="1" customHeight="1">
      <c r="A2041" s="172"/>
    </row>
    <row r="2042" spans="1:1" s="173" customFormat="1" ht="12" hidden="1" customHeight="1">
      <c r="A2042" s="172"/>
    </row>
    <row r="2043" spans="1:1" s="173" customFormat="1" ht="12" hidden="1" customHeight="1">
      <c r="A2043" s="172"/>
    </row>
    <row r="2044" spans="1:1" s="173" customFormat="1" ht="12" hidden="1" customHeight="1">
      <c r="A2044" s="172"/>
    </row>
    <row r="2045" spans="1:1" s="173" customFormat="1" ht="12" hidden="1" customHeight="1">
      <c r="A2045" s="172"/>
    </row>
    <row r="2046" spans="1:1" s="173" customFormat="1" ht="12" hidden="1" customHeight="1">
      <c r="A2046" s="172"/>
    </row>
    <row r="2047" spans="1:1" s="173" customFormat="1" ht="12" hidden="1" customHeight="1">
      <c r="A2047" s="172"/>
    </row>
    <row r="2048" spans="1:1" s="173" customFormat="1" ht="12" hidden="1" customHeight="1">
      <c r="A2048" s="172"/>
    </row>
    <row r="2049" spans="1:1" s="173" customFormat="1" ht="12" hidden="1" customHeight="1">
      <c r="A2049" s="172"/>
    </row>
    <row r="2050" spans="1:1" s="173" customFormat="1" ht="12" hidden="1" customHeight="1">
      <c r="A2050" s="172"/>
    </row>
    <row r="2051" spans="1:1" s="173" customFormat="1" ht="12" hidden="1" customHeight="1">
      <c r="A2051" s="172"/>
    </row>
    <row r="2052" spans="1:1" s="173" customFormat="1" ht="12" hidden="1" customHeight="1">
      <c r="A2052" s="172"/>
    </row>
    <row r="2053" spans="1:1" s="173" customFormat="1" ht="12" hidden="1" customHeight="1">
      <c r="A2053" s="172"/>
    </row>
    <row r="2054" spans="1:1" s="173" customFormat="1" ht="12" hidden="1" customHeight="1">
      <c r="A2054" s="172"/>
    </row>
    <row r="2055" spans="1:1" s="173" customFormat="1" ht="12" hidden="1" customHeight="1">
      <c r="A2055" s="172"/>
    </row>
    <row r="2056" spans="1:1" s="173" customFormat="1" ht="12" hidden="1" customHeight="1">
      <c r="A2056" s="172"/>
    </row>
    <row r="2057" spans="1:1" s="173" customFormat="1" ht="12" hidden="1" customHeight="1">
      <c r="A2057" s="172"/>
    </row>
    <row r="2058" spans="1:1" s="173" customFormat="1" ht="12" hidden="1" customHeight="1">
      <c r="A2058" s="172"/>
    </row>
    <row r="2059" spans="1:1" s="173" customFormat="1" ht="12" hidden="1" customHeight="1">
      <c r="A2059" s="172"/>
    </row>
    <row r="2060" spans="1:1" s="173" customFormat="1" ht="12" hidden="1" customHeight="1">
      <c r="A2060" s="172"/>
    </row>
    <row r="2061" spans="1:1" s="173" customFormat="1" ht="12" hidden="1" customHeight="1">
      <c r="A2061" s="172"/>
    </row>
    <row r="2062" spans="1:1" s="173" customFormat="1" ht="12" hidden="1" customHeight="1">
      <c r="A2062" s="172"/>
    </row>
    <row r="2063" spans="1:1" s="173" customFormat="1" ht="12" hidden="1" customHeight="1">
      <c r="A2063" s="172"/>
    </row>
    <row r="2064" spans="1:1" s="173" customFormat="1" ht="12" hidden="1" customHeight="1">
      <c r="A2064" s="172"/>
    </row>
    <row r="2065" spans="1:1" s="173" customFormat="1" ht="12" hidden="1" customHeight="1">
      <c r="A2065" s="172"/>
    </row>
    <row r="2066" spans="1:1" s="173" customFormat="1" ht="12" hidden="1" customHeight="1">
      <c r="A2066" s="172"/>
    </row>
    <row r="2067" spans="1:1" s="173" customFormat="1" ht="12" hidden="1" customHeight="1">
      <c r="A2067" s="172"/>
    </row>
    <row r="2068" spans="1:1" s="173" customFormat="1" ht="12" hidden="1" customHeight="1">
      <c r="A2068" s="172"/>
    </row>
    <row r="2069" spans="1:1" s="173" customFormat="1" ht="12" hidden="1" customHeight="1">
      <c r="A2069" s="172"/>
    </row>
    <row r="2070" spans="1:1" s="173" customFormat="1" ht="12" hidden="1" customHeight="1">
      <c r="A2070" s="172"/>
    </row>
    <row r="2071" spans="1:1" s="173" customFormat="1" ht="12" hidden="1" customHeight="1">
      <c r="A2071" s="172"/>
    </row>
    <row r="2072" spans="1:1" s="173" customFormat="1" ht="12" hidden="1" customHeight="1">
      <c r="A2072" s="172"/>
    </row>
    <row r="2073" spans="1:1" s="173" customFormat="1" ht="12" hidden="1" customHeight="1">
      <c r="A2073" s="172"/>
    </row>
    <row r="2074" spans="1:1" s="173" customFormat="1" ht="12" hidden="1" customHeight="1">
      <c r="A2074" s="172"/>
    </row>
    <row r="2075" spans="1:1" s="173" customFormat="1" ht="12" hidden="1" customHeight="1">
      <c r="A2075" s="172"/>
    </row>
    <row r="2076" spans="1:1" s="173" customFormat="1" ht="12" hidden="1" customHeight="1">
      <c r="A2076" s="172"/>
    </row>
    <row r="2077" spans="1:1" s="173" customFormat="1" ht="12" hidden="1" customHeight="1">
      <c r="A2077" s="172"/>
    </row>
    <row r="2078" spans="1:1" s="173" customFormat="1" ht="12" hidden="1" customHeight="1">
      <c r="A2078" s="172"/>
    </row>
    <row r="2079" spans="1:1" s="173" customFormat="1" ht="12" hidden="1" customHeight="1">
      <c r="A2079" s="172"/>
    </row>
    <row r="2080" spans="1:1" s="173" customFormat="1" ht="12" hidden="1" customHeight="1">
      <c r="A2080" s="172"/>
    </row>
    <row r="2081" spans="1:1" s="173" customFormat="1" ht="12" hidden="1" customHeight="1">
      <c r="A2081" s="172"/>
    </row>
    <row r="2082" spans="1:1" s="173" customFormat="1" ht="12" hidden="1" customHeight="1">
      <c r="A2082" s="172"/>
    </row>
    <row r="2083" spans="1:1" s="173" customFormat="1" ht="12" hidden="1" customHeight="1">
      <c r="A2083" s="172"/>
    </row>
    <row r="2084" spans="1:1" s="173" customFormat="1" ht="12" hidden="1" customHeight="1">
      <c r="A2084" s="172"/>
    </row>
    <row r="2085" spans="1:1" s="173" customFormat="1" ht="12" hidden="1" customHeight="1">
      <c r="A2085" s="172"/>
    </row>
    <row r="2086" spans="1:1" s="173" customFormat="1" ht="12" hidden="1" customHeight="1">
      <c r="A2086" s="172"/>
    </row>
    <row r="2087" spans="1:1" s="173" customFormat="1" ht="12" hidden="1" customHeight="1">
      <c r="A2087" s="172"/>
    </row>
    <row r="2088" spans="1:1" s="173" customFormat="1" ht="12" hidden="1" customHeight="1">
      <c r="A2088" s="172"/>
    </row>
    <row r="2089" spans="1:1" s="173" customFormat="1" ht="12" hidden="1" customHeight="1">
      <c r="A2089" s="172"/>
    </row>
    <row r="2090" spans="1:1" s="173" customFormat="1" ht="12" hidden="1" customHeight="1">
      <c r="A2090" s="172"/>
    </row>
    <row r="2091" spans="1:1" s="173" customFormat="1" ht="12" hidden="1" customHeight="1">
      <c r="A2091" s="172"/>
    </row>
    <row r="2092" spans="1:1" s="173" customFormat="1" ht="12" hidden="1" customHeight="1">
      <c r="A2092" s="172"/>
    </row>
    <row r="2093" spans="1:1" s="173" customFormat="1" ht="12" hidden="1" customHeight="1">
      <c r="A2093" s="172"/>
    </row>
    <row r="2094" spans="1:1" s="173" customFormat="1" ht="12" hidden="1" customHeight="1">
      <c r="A2094" s="172"/>
    </row>
    <row r="2095" spans="1:1" s="173" customFormat="1" ht="12" hidden="1" customHeight="1">
      <c r="A2095" s="172"/>
    </row>
    <row r="2096" spans="1:1" s="173" customFormat="1" ht="12" hidden="1" customHeight="1">
      <c r="A2096" s="172"/>
    </row>
    <row r="2097" spans="1:1" s="173" customFormat="1" ht="12" hidden="1" customHeight="1">
      <c r="A2097" s="172"/>
    </row>
    <row r="2098" spans="1:1" s="173" customFormat="1" ht="12" hidden="1" customHeight="1">
      <c r="A2098" s="172"/>
    </row>
    <row r="2099" spans="1:1" s="173" customFormat="1" ht="12" hidden="1" customHeight="1">
      <c r="A2099" s="172"/>
    </row>
    <row r="2100" spans="1:1" s="173" customFormat="1" ht="12" hidden="1" customHeight="1">
      <c r="A2100" s="172"/>
    </row>
    <row r="2101" spans="1:1" s="173" customFormat="1" ht="12" hidden="1" customHeight="1">
      <c r="A2101" s="172"/>
    </row>
    <row r="2102" spans="1:1" s="173" customFormat="1" ht="12" hidden="1" customHeight="1">
      <c r="A2102" s="172"/>
    </row>
    <row r="2103" spans="1:1" s="173" customFormat="1" ht="12" hidden="1" customHeight="1">
      <c r="A2103" s="172"/>
    </row>
    <row r="2104" spans="1:1" s="173" customFormat="1" ht="12" hidden="1" customHeight="1">
      <c r="A2104" s="172"/>
    </row>
    <row r="2105" spans="1:1" s="173" customFormat="1" ht="12" hidden="1" customHeight="1">
      <c r="A2105" s="172"/>
    </row>
    <row r="2106" spans="1:1" s="173" customFormat="1" ht="12" hidden="1" customHeight="1">
      <c r="A2106" s="172"/>
    </row>
    <row r="2107" spans="1:1" s="173" customFormat="1" ht="12" hidden="1" customHeight="1">
      <c r="A2107" s="172"/>
    </row>
    <row r="2108" spans="1:1" s="173" customFormat="1" ht="12" hidden="1" customHeight="1">
      <c r="A2108" s="172"/>
    </row>
    <row r="2109" spans="1:1" s="173" customFormat="1" ht="12" hidden="1" customHeight="1">
      <c r="A2109" s="172"/>
    </row>
    <row r="2110" spans="1:1" s="173" customFormat="1" ht="12" hidden="1" customHeight="1">
      <c r="A2110" s="172"/>
    </row>
    <row r="2111" spans="1:1" s="173" customFormat="1" ht="12" hidden="1" customHeight="1">
      <c r="A2111" s="172"/>
    </row>
    <row r="2112" spans="1:1" s="173" customFormat="1" ht="12" hidden="1" customHeight="1">
      <c r="A2112" s="172"/>
    </row>
    <row r="2113" spans="1:1" s="173" customFormat="1" ht="12" hidden="1" customHeight="1">
      <c r="A2113" s="172"/>
    </row>
    <row r="2114" spans="1:1" s="173" customFormat="1" ht="12" hidden="1" customHeight="1">
      <c r="A2114" s="172"/>
    </row>
    <row r="2115" spans="1:1" s="173" customFormat="1" ht="12" hidden="1" customHeight="1">
      <c r="A2115" s="172"/>
    </row>
    <row r="2116" spans="1:1" s="173" customFormat="1" ht="12" hidden="1" customHeight="1">
      <c r="A2116" s="172"/>
    </row>
    <row r="2117" spans="1:1" s="173" customFormat="1" ht="12" hidden="1" customHeight="1">
      <c r="A2117" s="172"/>
    </row>
    <row r="2118" spans="1:1" s="173" customFormat="1" ht="12" hidden="1" customHeight="1">
      <c r="A2118" s="172"/>
    </row>
    <row r="2119" spans="1:1" s="173" customFormat="1" ht="12" hidden="1" customHeight="1">
      <c r="A2119" s="172"/>
    </row>
    <row r="2120" spans="1:1" s="173" customFormat="1" ht="12" hidden="1" customHeight="1">
      <c r="A2120" s="172"/>
    </row>
    <row r="2121" spans="1:1" s="173" customFormat="1" ht="12" hidden="1" customHeight="1">
      <c r="A2121" s="172"/>
    </row>
    <row r="2122" spans="1:1" s="173" customFormat="1" ht="12" hidden="1" customHeight="1">
      <c r="A2122" s="172"/>
    </row>
    <row r="2123" spans="1:1" s="173" customFormat="1" ht="12" hidden="1" customHeight="1">
      <c r="A2123" s="172"/>
    </row>
    <row r="2124" spans="1:1" s="173" customFormat="1" ht="12" hidden="1" customHeight="1">
      <c r="A2124" s="172"/>
    </row>
    <row r="2125" spans="1:1" s="173" customFormat="1" ht="12" hidden="1" customHeight="1">
      <c r="A2125" s="172"/>
    </row>
    <row r="2126" spans="1:1" s="173" customFormat="1" ht="12" hidden="1" customHeight="1">
      <c r="A2126" s="172"/>
    </row>
    <row r="2127" spans="1:1" s="173" customFormat="1" ht="12" hidden="1" customHeight="1">
      <c r="A2127" s="172"/>
    </row>
    <row r="2128" spans="1:1" s="173" customFormat="1" ht="12" hidden="1" customHeight="1">
      <c r="A2128" s="172"/>
    </row>
    <row r="2129" spans="1:1" s="173" customFormat="1" ht="12" hidden="1" customHeight="1">
      <c r="A2129" s="172"/>
    </row>
    <row r="2130" spans="1:1" s="173" customFormat="1" ht="12" hidden="1" customHeight="1">
      <c r="A2130" s="172"/>
    </row>
    <row r="2131" spans="1:1" s="173" customFormat="1" ht="12" hidden="1" customHeight="1">
      <c r="A2131" s="172"/>
    </row>
    <row r="2132" spans="1:1" s="173" customFormat="1" ht="12" hidden="1" customHeight="1">
      <c r="A2132" s="172"/>
    </row>
    <row r="2133" spans="1:1" s="173" customFormat="1" ht="12" hidden="1" customHeight="1">
      <c r="A2133" s="172"/>
    </row>
    <row r="2134" spans="1:1" s="173" customFormat="1" ht="12" hidden="1" customHeight="1">
      <c r="A2134" s="172"/>
    </row>
    <row r="2135" spans="1:1" s="173" customFormat="1" ht="12" hidden="1" customHeight="1">
      <c r="A2135" s="172"/>
    </row>
    <row r="2136" spans="1:1" s="173" customFormat="1" ht="12" hidden="1" customHeight="1">
      <c r="A2136" s="172"/>
    </row>
    <row r="2137" spans="1:1" s="173" customFormat="1" ht="12" hidden="1" customHeight="1">
      <c r="A2137" s="172"/>
    </row>
    <row r="2138" spans="1:1" s="173" customFormat="1" ht="12" hidden="1" customHeight="1">
      <c r="A2138" s="172"/>
    </row>
    <row r="2139" spans="1:1" s="173" customFormat="1" ht="12" hidden="1" customHeight="1">
      <c r="A2139" s="172"/>
    </row>
    <row r="2140" spans="1:1" s="173" customFormat="1" ht="12" hidden="1" customHeight="1">
      <c r="A2140" s="172"/>
    </row>
    <row r="2141" spans="1:1" s="173" customFormat="1" ht="12" hidden="1" customHeight="1">
      <c r="A2141" s="172"/>
    </row>
    <row r="2142" spans="1:1" s="173" customFormat="1" ht="12" hidden="1" customHeight="1">
      <c r="A2142" s="172"/>
    </row>
    <row r="2143" spans="1:1" s="173" customFormat="1" ht="12" hidden="1" customHeight="1">
      <c r="A2143" s="172"/>
    </row>
    <row r="2144" spans="1:1" s="173" customFormat="1" ht="12" hidden="1" customHeight="1">
      <c r="A2144" s="172"/>
    </row>
    <row r="2145" spans="1:1" s="173" customFormat="1" ht="12" hidden="1" customHeight="1">
      <c r="A2145" s="172"/>
    </row>
    <row r="2146" spans="1:1" s="173" customFormat="1" ht="12" hidden="1" customHeight="1">
      <c r="A2146" s="172"/>
    </row>
    <row r="2147" spans="1:1" s="173" customFormat="1" ht="12" hidden="1" customHeight="1">
      <c r="A2147" s="172"/>
    </row>
    <row r="2148" spans="1:1" s="173" customFormat="1" ht="12" hidden="1" customHeight="1">
      <c r="A2148" s="172"/>
    </row>
    <row r="2149" spans="1:1" s="173" customFormat="1" ht="12" hidden="1" customHeight="1">
      <c r="A2149" s="172"/>
    </row>
    <row r="2150" spans="1:1" s="173" customFormat="1" ht="12" hidden="1" customHeight="1">
      <c r="A2150" s="172"/>
    </row>
    <row r="2151" spans="1:1" s="173" customFormat="1" ht="12" hidden="1" customHeight="1">
      <c r="A2151" s="172"/>
    </row>
    <row r="2152" spans="1:1" s="173" customFormat="1" ht="12" hidden="1" customHeight="1">
      <c r="A2152" s="172"/>
    </row>
    <row r="2153" spans="1:1" s="173" customFormat="1" ht="12" hidden="1" customHeight="1">
      <c r="A2153" s="172"/>
    </row>
    <row r="2154" spans="1:1" s="173" customFormat="1" ht="12" hidden="1" customHeight="1">
      <c r="A2154" s="172"/>
    </row>
    <row r="2155" spans="1:1" s="173" customFormat="1" ht="12" hidden="1" customHeight="1">
      <c r="A2155" s="172"/>
    </row>
    <row r="2156" spans="1:1" s="173" customFormat="1" ht="12" hidden="1" customHeight="1">
      <c r="A2156" s="172"/>
    </row>
    <row r="2157" spans="1:1" s="173" customFormat="1" ht="12" hidden="1" customHeight="1">
      <c r="A2157" s="172"/>
    </row>
    <row r="2158" spans="1:1" s="173" customFormat="1" ht="12" hidden="1" customHeight="1">
      <c r="A2158" s="172"/>
    </row>
    <row r="2159" spans="1:1" s="173" customFormat="1" ht="12" hidden="1" customHeight="1">
      <c r="A2159" s="172"/>
    </row>
    <row r="2160" spans="1:1" s="173" customFormat="1" ht="12" hidden="1" customHeight="1">
      <c r="A2160" s="172"/>
    </row>
    <row r="2161" spans="1:1" s="173" customFormat="1" ht="12" hidden="1" customHeight="1">
      <c r="A2161" s="172"/>
    </row>
    <row r="2162" spans="1:1" s="173" customFormat="1" ht="12" hidden="1" customHeight="1">
      <c r="A2162" s="172"/>
    </row>
    <row r="2163" spans="1:1" s="173" customFormat="1" ht="12" hidden="1" customHeight="1">
      <c r="A2163" s="172"/>
    </row>
    <row r="2164" spans="1:1" s="173" customFormat="1" ht="12" hidden="1" customHeight="1">
      <c r="A2164" s="172"/>
    </row>
    <row r="2165" spans="1:1" s="173" customFormat="1" ht="12" hidden="1" customHeight="1">
      <c r="A2165" s="172"/>
    </row>
    <row r="2166" spans="1:1" s="173" customFormat="1" ht="12" hidden="1" customHeight="1">
      <c r="A2166" s="172"/>
    </row>
    <row r="2167" spans="1:1" s="173" customFormat="1" ht="12" hidden="1" customHeight="1">
      <c r="A2167" s="172"/>
    </row>
    <row r="2168" spans="1:1" s="173" customFormat="1" ht="12" hidden="1" customHeight="1">
      <c r="A2168" s="172"/>
    </row>
    <row r="2169" spans="1:1" s="173" customFormat="1" ht="12" hidden="1" customHeight="1">
      <c r="A2169" s="172"/>
    </row>
    <row r="2170" spans="1:1" s="173" customFormat="1" ht="12" hidden="1" customHeight="1">
      <c r="A2170" s="172"/>
    </row>
    <row r="2171" spans="1:1" s="173" customFormat="1" ht="12" hidden="1" customHeight="1">
      <c r="A2171" s="172"/>
    </row>
    <row r="2172" spans="1:1" s="173" customFormat="1" ht="12" hidden="1" customHeight="1">
      <c r="A2172" s="172"/>
    </row>
    <row r="2173" spans="1:1" s="173" customFormat="1" ht="12" hidden="1" customHeight="1">
      <c r="A2173" s="172"/>
    </row>
    <row r="2174" spans="1:1" s="173" customFormat="1" ht="12" hidden="1" customHeight="1">
      <c r="A2174" s="172"/>
    </row>
    <row r="2175" spans="1:1" s="173" customFormat="1" ht="12" hidden="1" customHeight="1">
      <c r="A2175" s="172"/>
    </row>
    <row r="2176" spans="1:1" s="173" customFormat="1" ht="12" hidden="1" customHeight="1">
      <c r="A2176" s="172"/>
    </row>
    <row r="2177" spans="1:1" s="173" customFormat="1" ht="12" hidden="1" customHeight="1">
      <c r="A2177" s="172"/>
    </row>
    <row r="2178" spans="1:1" s="173" customFormat="1" ht="12" hidden="1" customHeight="1">
      <c r="A2178" s="172"/>
    </row>
    <row r="2179" spans="1:1" s="173" customFormat="1" ht="12" hidden="1" customHeight="1">
      <c r="A2179" s="172"/>
    </row>
    <row r="2180" spans="1:1" s="173" customFormat="1" ht="12" hidden="1" customHeight="1">
      <c r="A2180" s="172"/>
    </row>
    <row r="2181" spans="1:1" s="173" customFormat="1" ht="12" hidden="1" customHeight="1">
      <c r="A2181" s="172"/>
    </row>
    <row r="2182" spans="1:1" s="173" customFormat="1" ht="12" hidden="1" customHeight="1">
      <c r="A2182" s="172"/>
    </row>
    <row r="2183" spans="1:1" s="173" customFormat="1" ht="12" hidden="1" customHeight="1">
      <c r="A2183" s="172"/>
    </row>
    <row r="2184" spans="1:1" s="173" customFormat="1" ht="12" hidden="1" customHeight="1">
      <c r="A2184" s="172"/>
    </row>
    <row r="2185" spans="1:1" s="173" customFormat="1" ht="12" hidden="1" customHeight="1">
      <c r="A2185" s="172"/>
    </row>
    <row r="2186" spans="1:1" s="173" customFormat="1" ht="12" hidden="1" customHeight="1">
      <c r="A2186" s="172"/>
    </row>
    <row r="2187" spans="1:1" s="173" customFormat="1" ht="12" hidden="1" customHeight="1">
      <c r="A2187" s="172"/>
    </row>
    <row r="2188" spans="1:1" s="173" customFormat="1" ht="12" hidden="1" customHeight="1">
      <c r="A2188" s="172"/>
    </row>
    <row r="2189" spans="1:1" s="173" customFormat="1" ht="12" hidden="1" customHeight="1">
      <c r="A2189" s="172"/>
    </row>
    <row r="2190" spans="1:1" s="173" customFormat="1" ht="12" hidden="1" customHeight="1">
      <c r="A2190" s="172"/>
    </row>
    <row r="2191" spans="1:1" s="173" customFormat="1" ht="12" hidden="1" customHeight="1">
      <c r="A2191" s="172"/>
    </row>
    <row r="2192" spans="1:1" s="173" customFormat="1" ht="12" hidden="1" customHeight="1">
      <c r="A2192" s="172"/>
    </row>
    <row r="2193" spans="1:1" s="173" customFormat="1" ht="12" hidden="1" customHeight="1">
      <c r="A2193" s="172"/>
    </row>
    <row r="2194" spans="1:1" s="173" customFormat="1" ht="12" hidden="1" customHeight="1">
      <c r="A2194" s="172"/>
    </row>
    <row r="2195" spans="1:1" s="173" customFormat="1" ht="12" hidden="1" customHeight="1">
      <c r="A2195" s="172"/>
    </row>
    <row r="2196" spans="1:1" s="173" customFormat="1" ht="12" hidden="1" customHeight="1">
      <c r="A2196" s="172"/>
    </row>
    <row r="2197" spans="1:1" s="173" customFormat="1" ht="12" hidden="1" customHeight="1">
      <c r="A2197" s="172"/>
    </row>
    <row r="2198" spans="1:1" s="173" customFormat="1" ht="12" hidden="1" customHeight="1">
      <c r="A2198" s="172"/>
    </row>
    <row r="2199" spans="1:1" s="173" customFormat="1" ht="12" hidden="1" customHeight="1">
      <c r="A2199" s="172"/>
    </row>
    <row r="2200" spans="1:1" s="173" customFormat="1" ht="12" hidden="1" customHeight="1">
      <c r="A2200" s="172"/>
    </row>
    <row r="2201" spans="1:1" s="173" customFormat="1" ht="12" hidden="1" customHeight="1">
      <c r="A2201" s="172"/>
    </row>
    <row r="2202" spans="1:1" s="173" customFormat="1" ht="12" hidden="1" customHeight="1">
      <c r="A2202" s="172"/>
    </row>
    <row r="2203" spans="1:1" s="173" customFormat="1" ht="12" hidden="1" customHeight="1">
      <c r="A2203" s="172"/>
    </row>
    <row r="2204" spans="1:1" s="173" customFormat="1" ht="12" hidden="1" customHeight="1">
      <c r="A2204" s="172"/>
    </row>
    <row r="2205" spans="1:1" s="173" customFormat="1" ht="12" hidden="1" customHeight="1">
      <c r="A2205" s="172"/>
    </row>
    <row r="2206" spans="1:1" s="173" customFormat="1" ht="12" hidden="1" customHeight="1">
      <c r="A2206" s="172"/>
    </row>
    <row r="2207" spans="1:1" s="173" customFormat="1" ht="12" hidden="1" customHeight="1">
      <c r="A2207" s="172"/>
    </row>
    <row r="2208" spans="1:1" s="173" customFormat="1" ht="12" hidden="1" customHeight="1">
      <c r="A2208" s="172"/>
    </row>
    <row r="2209" spans="1:1" s="173" customFormat="1" ht="12" hidden="1" customHeight="1">
      <c r="A2209" s="172"/>
    </row>
    <row r="2210" spans="1:1" s="173" customFormat="1" ht="12" hidden="1" customHeight="1">
      <c r="A2210" s="172"/>
    </row>
    <row r="2211" spans="1:1" s="173" customFormat="1" ht="12" hidden="1" customHeight="1">
      <c r="A2211" s="172"/>
    </row>
    <row r="2212" spans="1:1" s="173" customFormat="1" ht="12" hidden="1" customHeight="1">
      <c r="A2212" s="172"/>
    </row>
    <row r="2213" spans="1:1" s="173" customFormat="1" ht="12" hidden="1" customHeight="1">
      <c r="A2213" s="172"/>
    </row>
    <row r="2214" spans="1:1" s="173" customFormat="1" ht="12" hidden="1" customHeight="1">
      <c r="A2214" s="172"/>
    </row>
    <row r="2215" spans="1:1" s="173" customFormat="1" ht="12" hidden="1" customHeight="1">
      <c r="A2215" s="172"/>
    </row>
    <row r="2216" spans="1:1" s="173" customFormat="1" ht="12" hidden="1" customHeight="1">
      <c r="A2216" s="172"/>
    </row>
    <row r="2217" spans="1:1" s="173" customFormat="1" ht="12" hidden="1" customHeight="1">
      <c r="A2217" s="172"/>
    </row>
    <row r="2218" spans="1:1" s="173" customFormat="1" ht="12" hidden="1" customHeight="1">
      <c r="A2218" s="172"/>
    </row>
    <row r="2219" spans="1:1" s="173" customFormat="1" ht="12" hidden="1" customHeight="1">
      <c r="A2219" s="172"/>
    </row>
    <row r="2220" spans="1:1" s="173" customFormat="1" ht="12" hidden="1" customHeight="1">
      <c r="A2220" s="172"/>
    </row>
    <row r="2221" spans="1:1" s="173" customFormat="1" ht="12" hidden="1" customHeight="1">
      <c r="A2221" s="172"/>
    </row>
    <row r="2222" spans="1:1" s="173" customFormat="1" ht="12" hidden="1" customHeight="1">
      <c r="A2222" s="172"/>
    </row>
    <row r="2223" spans="1:1" s="173" customFormat="1" ht="12" hidden="1" customHeight="1">
      <c r="A2223" s="172"/>
    </row>
    <row r="2224" spans="1:1" s="173" customFormat="1" ht="12" hidden="1" customHeight="1">
      <c r="A2224" s="172"/>
    </row>
    <row r="2225" spans="1:1" s="173" customFormat="1" ht="12" hidden="1" customHeight="1">
      <c r="A2225" s="172"/>
    </row>
    <row r="2226" spans="1:1" s="173" customFormat="1" ht="12" hidden="1" customHeight="1">
      <c r="A2226" s="172"/>
    </row>
    <row r="2227" spans="1:1" s="173" customFormat="1" ht="12" hidden="1" customHeight="1">
      <c r="A2227" s="172"/>
    </row>
    <row r="2228" spans="1:1" s="173" customFormat="1" ht="12" hidden="1" customHeight="1">
      <c r="A2228" s="172"/>
    </row>
    <row r="2229" spans="1:1" s="173" customFormat="1" ht="12" hidden="1" customHeight="1">
      <c r="A2229" s="172"/>
    </row>
    <row r="2230" spans="1:1" s="173" customFormat="1" ht="12" hidden="1" customHeight="1">
      <c r="A2230" s="172"/>
    </row>
    <row r="2231" spans="1:1" s="173" customFormat="1" ht="12" hidden="1" customHeight="1">
      <c r="A2231" s="172"/>
    </row>
    <row r="2232" spans="1:1" s="173" customFormat="1" ht="12" hidden="1" customHeight="1">
      <c r="A2232" s="172"/>
    </row>
    <row r="2233" spans="1:1" s="173" customFormat="1" ht="12" hidden="1" customHeight="1">
      <c r="A2233" s="172"/>
    </row>
    <row r="2234" spans="1:1" s="173" customFormat="1" ht="12" hidden="1" customHeight="1">
      <c r="A2234" s="172"/>
    </row>
    <row r="2235" spans="1:1" s="173" customFormat="1" ht="12" hidden="1" customHeight="1">
      <c r="A2235" s="172"/>
    </row>
    <row r="2236" spans="1:1" s="173" customFormat="1" ht="12" hidden="1" customHeight="1">
      <c r="A2236" s="172"/>
    </row>
    <row r="2237" spans="1:1" s="173" customFormat="1" ht="12" hidden="1" customHeight="1">
      <c r="A2237" s="172"/>
    </row>
    <row r="2238" spans="1:1" s="173" customFormat="1" ht="12" hidden="1" customHeight="1">
      <c r="A2238" s="172"/>
    </row>
    <row r="2239" spans="1:1" s="173" customFormat="1" ht="12" hidden="1" customHeight="1">
      <c r="A2239" s="172"/>
    </row>
    <row r="2240" spans="1:1" s="173" customFormat="1" ht="12" hidden="1" customHeight="1">
      <c r="A2240" s="172"/>
    </row>
    <row r="2241" spans="1:1" s="173" customFormat="1" ht="12" hidden="1" customHeight="1">
      <c r="A2241" s="172"/>
    </row>
    <row r="2242" spans="1:1" s="173" customFormat="1" ht="12" hidden="1" customHeight="1">
      <c r="A2242" s="172"/>
    </row>
    <row r="2243" spans="1:1" s="173" customFormat="1" ht="12" hidden="1" customHeight="1">
      <c r="A2243" s="172"/>
    </row>
    <row r="2244" spans="1:1" s="173" customFormat="1" ht="12" hidden="1" customHeight="1">
      <c r="A2244" s="172"/>
    </row>
    <row r="2245" spans="1:1" s="173" customFormat="1" ht="12" hidden="1" customHeight="1">
      <c r="A2245" s="172"/>
    </row>
    <row r="2246" spans="1:1" s="173" customFormat="1" ht="12" hidden="1" customHeight="1">
      <c r="A2246" s="172"/>
    </row>
    <row r="2247" spans="1:1" s="173" customFormat="1" ht="12" hidden="1" customHeight="1">
      <c r="A2247" s="172"/>
    </row>
    <row r="2248" spans="1:1" s="173" customFormat="1" ht="12" hidden="1" customHeight="1">
      <c r="A2248" s="172"/>
    </row>
    <row r="2249" spans="1:1" s="173" customFormat="1" ht="12" hidden="1" customHeight="1">
      <c r="A2249" s="172"/>
    </row>
    <row r="2250" spans="1:1" s="173" customFormat="1" ht="12" hidden="1" customHeight="1">
      <c r="A2250" s="172"/>
    </row>
    <row r="2251" spans="1:1" s="173" customFormat="1" ht="12" hidden="1" customHeight="1">
      <c r="A2251" s="172"/>
    </row>
    <row r="2252" spans="1:1" s="173" customFormat="1" ht="12" hidden="1" customHeight="1">
      <c r="A2252" s="172"/>
    </row>
    <row r="2253" spans="1:1" s="173" customFormat="1" ht="12" hidden="1" customHeight="1">
      <c r="A2253" s="172"/>
    </row>
    <row r="2254" spans="1:1" s="173" customFormat="1" ht="12" hidden="1" customHeight="1">
      <c r="A2254" s="172"/>
    </row>
    <row r="2255" spans="1:1" s="173" customFormat="1" ht="12" hidden="1" customHeight="1">
      <c r="A2255" s="172"/>
    </row>
    <row r="2256" spans="1:1" s="173" customFormat="1" ht="12" hidden="1" customHeight="1">
      <c r="A2256" s="172"/>
    </row>
    <row r="2257" spans="1:1" s="173" customFormat="1" ht="12" hidden="1" customHeight="1">
      <c r="A2257" s="172"/>
    </row>
    <row r="2258" spans="1:1" s="173" customFormat="1" ht="12" hidden="1" customHeight="1">
      <c r="A2258" s="172"/>
    </row>
    <row r="2259" spans="1:1" s="173" customFormat="1" ht="12" hidden="1" customHeight="1">
      <c r="A2259" s="172"/>
    </row>
    <row r="2260" spans="1:1" s="173" customFormat="1" ht="12" hidden="1" customHeight="1">
      <c r="A2260" s="172"/>
    </row>
    <row r="2261" spans="1:1" s="173" customFormat="1" ht="12" hidden="1" customHeight="1">
      <c r="A2261" s="172"/>
    </row>
    <row r="2262" spans="1:1" s="173" customFormat="1" ht="12" hidden="1" customHeight="1">
      <c r="A2262" s="172"/>
    </row>
    <row r="2263" spans="1:1" s="173" customFormat="1" ht="12" hidden="1" customHeight="1">
      <c r="A2263" s="172"/>
    </row>
    <row r="2264" spans="1:1" s="173" customFormat="1" ht="12" hidden="1" customHeight="1">
      <c r="A2264" s="172"/>
    </row>
    <row r="2265" spans="1:1" s="173" customFormat="1" ht="12" hidden="1" customHeight="1">
      <c r="A2265" s="172"/>
    </row>
    <row r="2266" spans="1:1" s="173" customFormat="1" ht="12" hidden="1" customHeight="1">
      <c r="A2266" s="172"/>
    </row>
    <row r="2267" spans="1:1" s="173" customFormat="1" ht="12" hidden="1" customHeight="1">
      <c r="A2267" s="172"/>
    </row>
    <row r="2268" spans="1:1" s="173" customFormat="1" ht="12" hidden="1" customHeight="1">
      <c r="A2268" s="172"/>
    </row>
    <row r="2269" spans="1:1" s="173" customFormat="1" ht="12" hidden="1" customHeight="1">
      <c r="A2269" s="172"/>
    </row>
    <row r="2270" spans="1:1" s="173" customFormat="1" ht="12" hidden="1" customHeight="1">
      <c r="A2270" s="172"/>
    </row>
    <row r="2271" spans="1:1" s="173" customFormat="1" ht="12" hidden="1" customHeight="1">
      <c r="A2271" s="172"/>
    </row>
    <row r="2272" spans="1:1" s="173" customFormat="1" ht="12" hidden="1" customHeight="1">
      <c r="A2272" s="172"/>
    </row>
    <row r="2273" spans="1:1" s="173" customFormat="1" ht="12" hidden="1" customHeight="1">
      <c r="A2273" s="172"/>
    </row>
    <row r="2274" spans="1:1" s="173" customFormat="1" ht="12" hidden="1" customHeight="1">
      <c r="A2274" s="172"/>
    </row>
    <row r="2275" spans="1:1" s="173" customFormat="1" ht="12" hidden="1" customHeight="1">
      <c r="A2275" s="172"/>
    </row>
    <row r="2276" spans="1:1" s="173" customFormat="1" ht="12" hidden="1" customHeight="1">
      <c r="A2276" s="172"/>
    </row>
    <row r="2277" spans="1:1" s="173" customFormat="1" ht="12" hidden="1" customHeight="1">
      <c r="A2277" s="172"/>
    </row>
    <row r="2278" spans="1:1" s="173" customFormat="1" ht="12" hidden="1" customHeight="1">
      <c r="A2278" s="172"/>
    </row>
    <row r="2279" spans="1:1" s="173" customFormat="1" ht="12" hidden="1" customHeight="1">
      <c r="A2279" s="172"/>
    </row>
    <row r="2280" spans="1:1" s="173" customFormat="1" ht="12" hidden="1" customHeight="1">
      <c r="A2280" s="172"/>
    </row>
    <row r="2281" spans="1:1" s="173" customFormat="1" ht="12" hidden="1" customHeight="1">
      <c r="A2281" s="172"/>
    </row>
    <row r="2282" spans="1:1" s="173" customFormat="1" ht="12" hidden="1" customHeight="1">
      <c r="A2282" s="172"/>
    </row>
    <row r="2283" spans="1:1" s="173" customFormat="1" ht="12" hidden="1" customHeight="1">
      <c r="A2283" s="172"/>
    </row>
    <row r="2284" spans="1:1" s="173" customFormat="1" ht="12" hidden="1" customHeight="1">
      <c r="A2284" s="172"/>
    </row>
    <row r="2285" spans="1:1" s="173" customFormat="1" ht="12" hidden="1" customHeight="1">
      <c r="A2285" s="172"/>
    </row>
    <row r="2286" spans="1:1" s="173" customFormat="1" ht="12" hidden="1" customHeight="1">
      <c r="A2286" s="172"/>
    </row>
    <row r="2287" spans="1:1" s="173" customFormat="1" ht="12" hidden="1" customHeight="1">
      <c r="A2287" s="172"/>
    </row>
    <row r="2288" spans="1:1" s="173" customFormat="1" ht="12" hidden="1" customHeight="1">
      <c r="A2288" s="172"/>
    </row>
    <row r="2289" spans="1:1" s="173" customFormat="1" ht="12" hidden="1" customHeight="1">
      <c r="A2289" s="172"/>
    </row>
    <row r="2290" spans="1:1" s="173" customFormat="1" ht="12" hidden="1" customHeight="1">
      <c r="A2290" s="172"/>
    </row>
    <row r="2291" spans="1:1" s="173" customFormat="1" ht="12" hidden="1" customHeight="1">
      <c r="A2291" s="172"/>
    </row>
    <row r="2292" spans="1:1" s="173" customFormat="1" ht="12" hidden="1" customHeight="1">
      <c r="A2292" s="172"/>
    </row>
    <row r="2293" spans="1:1" s="173" customFormat="1" ht="12" hidden="1" customHeight="1">
      <c r="A2293" s="172"/>
    </row>
    <row r="2294" spans="1:1" s="173" customFormat="1" ht="12" hidden="1" customHeight="1">
      <c r="A2294" s="172"/>
    </row>
    <row r="2295" spans="1:1" s="173" customFormat="1" ht="12" hidden="1" customHeight="1">
      <c r="A2295" s="172"/>
    </row>
    <row r="2296" spans="1:1" s="173" customFormat="1" ht="12" hidden="1" customHeight="1">
      <c r="A2296" s="172"/>
    </row>
    <row r="2297" spans="1:1" s="173" customFormat="1" ht="12" hidden="1" customHeight="1">
      <c r="A2297" s="172"/>
    </row>
    <row r="2298" spans="1:1" s="173" customFormat="1" ht="12" hidden="1" customHeight="1">
      <c r="A2298" s="172"/>
    </row>
    <row r="2299" spans="1:1" s="173" customFormat="1" ht="12" hidden="1" customHeight="1">
      <c r="A2299" s="172"/>
    </row>
    <row r="2300" spans="1:1" s="173" customFormat="1" ht="12" hidden="1" customHeight="1">
      <c r="A2300" s="172"/>
    </row>
    <row r="2301" spans="1:1" s="173" customFormat="1" ht="12" hidden="1" customHeight="1">
      <c r="A2301" s="172"/>
    </row>
    <row r="2302" spans="1:1" s="173" customFormat="1" ht="12" hidden="1" customHeight="1">
      <c r="A2302" s="172"/>
    </row>
    <row r="2303" spans="1:1" s="173" customFormat="1" ht="12" hidden="1" customHeight="1">
      <c r="A2303" s="172"/>
    </row>
    <row r="2304" spans="1:1" s="173" customFormat="1" ht="12" hidden="1" customHeight="1">
      <c r="A2304" s="172"/>
    </row>
    <row r="2305" spans="1:1" s="173" customFormat="1" ht="12" hidden="1" customHeight="1">
      <c r="A2305" s="172"/>
    </row>
    <row r="2306" spans="1:1" s="173" customFormat="1" ht="12" hidden="1" customHeight="1">
      <c r="A2306" s="172"/>
    </row>
    <row r="2307" spans="1:1" s="173" customFormat="1" ht="12" hidden="1" customHeight="1">
      <c r="A2307" s="172"/>
    </row>
    <row r="2308" spans="1:1" s="173" customFormat="1" ht="12" hidden="1" customHeight="1">
      <c r="A2308" s="172"/>
    </row>
    <row r="2309" spans="1:1" s="173" customFormat="1" ht="12" hidden="1" customHeight="1">
      <c r="A2309" s="172"/>
    </row>
    <row r="2310" spans="1:1" s="173" customFormat="1" ht="12" hidden="1" customHeight="1">
      <c r="A2310" s="172"/>
    </row>
    <row r="2311" spans="1:1" s="173" customFormat="1" ht="12" hidden="1" customHeight="1">
      <c r="A2311" s="172"/>
    </row>
    <row r="2312" spans="1:1" s="173" customFormat="1" ht="12" hidden="1" customHeight="1">
      <c r="A2312" s="172"/>
    </row>
    <row r="2313" spans="1:1" s="173" customFormat="1" ht="12" hidden="1" customHeight="1">
      <c r="A2313" s="172"/>
    </row>
    <row r="2314" spans="1:1" s="173" customFormat="1" ht="12" hidden="1" customHeight="1">
      <c r="A2314" s="172"/>
    </row>
    <row r="2315" spans="1:1" s="173" customFormat="1" ht="12" hidden="1" customHeight="1">
      <c r="A2315" s="172"/>
    </row>
    <row r="2316" spans="1:1" s="173" customFormat="1" ht="12" hidden="1" customHeight="1">
      <c r="A2316" s="172"/>
    </row>
    <row r="2317" spans="1:1" s="173" customFormat="1" ht="12" hidden="1" customHeight="1">
      <c r="A2317" s="172"/>
    </row>
    <row r="2318" spans="1:1" s="173" customFormat="1" ht="12" hidden="1" customHeight="1">
      <c r="A2318" s="172"/>
    </row>
    <row r="2319" spans="1:1" s="173" customFormat="1" ht="12" hidden="1" customHeight="1">
      <c r="A2319" s="172"/>
    </row>
    <row r="2320" spans="1:1" s="173" customFormat="1" ht="12" hidden="1" customHeight="1">
      <c r="A2320" s="172"/>
    </row>
    <row r="2321" spans="1:1" s="173" customFormat="1" ht="12" hidden="1" customHeight="1">
      <c r="A2321" s="172"/>
    </row>
    <row r="2322" spans="1:1" s="173" customFormat="1" ht="12" hidden="1" customHeight="1">
      <c r="A2322" s="172"/>
    </row>
    <row r="2323" spans="1:1" s="173" customFormat="1" ht="12" hidden="1" customHeight="1">
      <c r="A2323" s="172"/>
    </row>
    <row r="2324" spans="1:1" s="173" customFormat="1" ht="12" hidden="1" customHeight="1">
      <c r="A2324" s="172"/>
    </row>
    <row r="2325" spans="1:1" s="173" customFormat="1" ht="12" hidden="1" customHeight="1">
      <c r="A2325" s="172"/>
    </row>
    <row r="2326" spans="1:1" s="173" customFormat="1" ht="12" hidden="1" customHeight="1">
      <c r="A2326" s="172"/>
    </row>
    <row r="2327" spans="1:1" s="173" customFormat="1" ht="12" hidden="1" customHeight="1">
      <c r="A2327" s="172"/>
    </row>
    <row r="2328" spans="1:1" s="173" customFormat="1" ht="12" hidden="1" customHeight="1">
      <c r="A2328" s="172"/>
    </row>
    <row r="2329" spans="1:1" s="173" customFormat="1" ht="12" hidden="1" customHeight="1">
      <c r="A2329" s="172"/>
    </row>
    <row r="2330" spans="1:1" s="173" customFormat="1" ht="12" hidden="1" customHeight="1">
      <c r="A2330" s="172"/>
    </row>
    <row r="2331" spans="1:1" s="173" customFormat="1" ht="12" hidden="1" customHeight="1">
      <c r="A2331" s="172"/>
    </row>
    <row r="2332" spans="1:1" s="173" customFormat="1" ht="12" hidden="1" customHeight="1">
      <c r="A2332" s="172"/>
    </row>
    <row r="2333" spans="1:1" s="173" customFormat="1" ht="12" hidden="1" customHeight="1">
      <c r="A2333" s="172"/>
    </row>
    <row r="2334" spans="1:1" s="173" customFormat="1" ht="12" hidden="1" customHeight="1">
      <c r="A2334" s="172"/>
    </row>
    <row r="2335" spans="1:1" s="173" customFormat="1" ht="12" hidden="1" customHeight="1">
      <c r="A2335" s="172"/>
    </row>
    <row r="2336" spans="1:1" s="173" customFormat="1" ht="12" hidden="1" customHeight="1">
      <c r="A2336" s="172"/>
    </row>
    <row r="2337" spans="1:1" s="173" customFormat="1" ht="12" hidden="1" customHeight="1">
      <c r="A2337" s="172"/>
    </row>
    <row r="2338" spans="1:1" s="173" customFormat="1" ht="12" hidden="1" customHeight="1">
      <c r="A2338" s="172"/>
    </row>
    <row r="2339" spans="1:1" s="173" customFormat="1" ht="12" hidden="1" customHeight="1">
      <c r="A2339" s="172"/>
    </row>
    <row r="2340" spans="1:1" s="173" customFormat="1" ht="12" hidden="1" customHeight="1">
      <c r="A2340" s="172"/>
    </row>
    <row r="2341" spans="1:1" s="173" customFormat="1" ht="12" hidden="1" customHeight="1">
      <c r="A2341" s="172"/>
    </row>
    <row r="2342" spans="1:1" s="173" customFormat="1" ht="12" hidden="1" customHeight="1">
      <c r="A2342" s="172"/>
    </row>
    <row r="2343" spans="1:1" s="173" customFormat="1" ht="12" hidden="1" customHeight="1">
      <c r="A2343" s="172"/>
    </row>
    <row r="2344" spans="1:1" s="173" customFormat="1" ht="12" hidden="1" customHeight="1">
      <c r="A2344" s="172"/>
    </row>
    <row r="2345" spans="1:1" s="173" customFormat="1" ht="12" hidden="1" customHeight="1">
      <c r="A2345" s="172"/>
    </row>
    <row r="2346" spans="1:1" s="173" customFormat="1" ht="12" hidden="1" customHeight="1">
      <c r="A2346" s="172"/>
    </row>
    <row r="2347" spans="1:1" s="173" customFormat="1" ht="12" hidden="1" customHeight="1">
      <c r="A2347" s="172"/>
    </row>
    <row r="2348" spans="1:1" s="173" customFormat="1" ht="12" hidden="1" customHeight="1">
      <c r="A2348" s="172"/>
    </row>
    <row r="2349" spans="1:1" s="173" customFormat="1" ht="12" hidden="1" customHeight="1">
      <c r="A2349" s="172"/>
    </row>
    <row r="2350" spans="1:1" s="173" customFormat="1" ht="12" hidden="1" customHeight="1">
      <c r="A2350" s="172"/>
    </row>
    <row r="2351" spans="1:1" s="173" customFormat="1" ht="12" hidden="1" customHeight="1">
      <c r="A2351" s="172"/>
    </row>
    <row r="2352" spans="1:1" s="173" customFormat="1" ht="12" hidden="1" customHeight="1">
      <c r="A2352" s="172"/>
    </row>
    <row r="2353" spans="1:1" s="173" customFormat="1" ht="12" hidden="1" customHeight="1">
      <c r="A2353" s="172"/>
    </row>
    <row r="2354" spans="1:1" s="173" customFormat="1" ht="12" hidden="1" customHeight="1">
      <c r="A2354" s="172"/>
    </row>
    <row r="2355" spans="1:1" s="173" customFormat="1" ht="12" hidden="1" customHeight="1">
      <c r="A2355" s="172"/>
    </row>
    <row r="2356" spans="1:1" s="173" customFormat="1" ht="12" hidden="1" customHeight="1">
      <c r="A2356" s="172"/>
    </row>
    <row r="2357" spans="1:1" s="173" customFormat="1" ht="12" hidden="1" customHeight="1">
      <c r="A2357" s="172"/>
    </row>
    <row r="2358" spans="1:1" s="173" customFormat="1" ht="12" hidden="1" customHeight="1">
      <c r="A2358" s="172"/>
    </row>
    <row r="2359" spans="1:1" s="173" customFormat="1" ht="12" hidden="1" customHeight="1">
      <c r="A2359" s="172"/>
    </row>
    <row r="2360" spans="1:1" s="173" customFormat="1" ht="12" hidden="1" customHeight="1">
      <c r="A2360" s="172"/>
    </row>
    <row r="2361" spans="1:1" s="173" customFormat="1" ht="12" hidden="1" customHeight="1">
      <c r="A2361" s="172"/>
    </row>
    <row r="2362" spans="1:1" s="173" customFormat="1" ht="12" hidden="1" customHeight="1">
      <c r="A2362" s="172"/>
    </row>
    <row r="2363" spans="1:1" s="173" customFormat="1" ht="12" hidden="1" customHeight="1">
      <c r="A2363" s="172"/>
    </row>
    <row r="2364" spans="1:1" s="173" customFormat="1" ht="12" hidden="1" customHeight="1">
      <c r="A2364" s="172"/>
    </row>
    <row r="2365" spans="1:1" s="173" customFormat="1" ht="12" hidden="1" customHeight="1">
      <c r="A2365" s="172"/>
    </row>
    <row r="2366" spans="1:1" s="173" customFormat="1" ht="12" hidden="1" customHeight="1">
      <c r="A2366" s="172"/>
    </row>
    <row r="2367" spans="1:1" s="173" customFormat="1" ht="12" hidden="1" customHeight="1">
      <c r="A2367" s="172"/>
    </row>
    <row r="2368" spans="1:1" s="173" customFormat="1" ht="12" hidden="1" customHeight="1">
      <c r="A2368" s="172"/>
    </row>
    <row r="2369" spans="1:1" s="173" customFormat="1" ht="12" hidden="1" customHeight="1">
      <c r="A2369" s="172"/>
    </row>
    <row r="2370" spans="1:1" s="173" customFormat="1" ht="12" hidden="1" customHeight="1">
      <c r="A2370" s="172"/>
    </row>
    <row r="2371" spans="1:1" s="173" customFormat="1" ht="12" hidden="1" customHeight="1">
      <c r="A2371" s="172"/>
    </row>
    <row r="2372" spans="1:1" s="173" customFormat="1" ht="12" hidden="1" customHeight="1">
      <c r="A2372" s="172"/>
    </row>
    <row r="2373" spans="1:1" s="173" customFormat="1" ht="12" hidden="1" customHeight="1">
      <c r="A2373" s="172"/>
    </row>
    <row r="2374" spans="1:1" s="173" customFormat="1" ht="12" hidden="1" customHeight="1">
      <c r="A2374" s="172"/>
    </row>
    <row r="2375" spans="1:1" s="173" customFormat="1" ht="12" hidden="1" customHeight="1">
      <c r="A2375" s="172"/>
    </row>
    <row r="2376" spans="1:1" s="173" customFormat="1" ht="12" hidden="1" customHeight="1">
      <c r="A2376" s="172"/>
    </row>
    <row r="2377" spans="1:1" s="173" customFormat="1" ht="12" hidden="1" customHeight="1">
      <c r="A2377" s="172"/>
    </row>
    <row r="2378" spans="1:1" s="173" customFormat="1" ht="12" hidden="1" customHeight="1">
      <c r="A2378" s="172"/>
    </row>
    <row r="2379" spans="1:1" s="173" customFormat="1" ht="12" hidden="1" customHeight="1">
      <c r="A2379" s="172"/>
    </row>
    <row r="2380" spans="1:1" s="173" customFormat="1" ht="12" hidden="1" customHeight="1">
      <c r="A2380" s="172"/>
    </row>
    <row r="2381" spans="1:1" s="173" customFormat="1" ht="12" hidden="1" customHeight="1">
      <c r="A2381" s="172"/>
    </row>
    <row r="2382" spans="1:1" s="173" customFormat="1" ht="12" hidden="1" customHeight="1">
      <c r="A2382" s="172"/>
    </row>
    <row r="2383" spans="1:1" s="173" customFormat="1" ht="12" hidden="1" customHeight="1">
      <c r="A2383" s="172"/>
    </row>
    <row r="2384" spans="1:1" s="173" customFormat="1" ht="12" hidden="1" customHeight="1">
      <c r="A2384" s="172"/>
    </row>
    <row r="2385" spans="1:1" s="173" customFormat="1" ht="12" hidden="1" customHeight="1">
      <c r="A2385" s="172"/>
    </row>
    <row r="2386" spans="1:1" s="173" customFormat="1" ht="12" hidden="1" customHeight="1">
      <c r="A2386" s="172"/>
    </row>
    <row r="2387" spans="1:1" s="173" customFormat="1" ht="12" hidden="1" customHeight="1">
      <c r="A2387" s="172"/>
    </row>
    <row r="2388" spans="1:1" s="173" customFormat="1" ht="12" hidden="1" customHeight="1">
      <c r="A2388" s="172"/>
    </row>
    <row r="2389" spans="1:1" s="173" customFormat="1" ht="12" hidden="1" customHeight="1">
      <c r="A2389" s="172"/>
    </row>
    <row r="2390" spans="1:1" s="173" customFormat="1" ht="12" hidden="1" customHeight="1">
      <c r="A2390" s="172"/>
    </row>
    <row r="2391" spans="1:1" s="173" customFormat="1" ht="12" hidden="1" customHeight="1">
      <c r="A2391" s="172"/>
    </row>
    <row r="2392" spans="1:1" s="173" customFormat="1" ht="12" hidden="1" customHeight="1">
      <c r="A2392" s="172"/>
    </row>
    <row r="2393" spans="1:1" s="173" customFormat="1" ht="12" hidden="1" customHeight="1">
      <c r="A2393" s="172"/>
    </row>
    <row r="2394" spans="1:1" s="173" customFormat="1" ht="12" hidden="1" customHeight="1">
      <c r="A2394" s="172"/>
    </row>
    <row r="2395" spans="1:1" s="173" customFormat="1" ht="12" hidden="1" customHeight="1">
      <c r="A2395" s="172"/>
    </row>
    <row r="2396" spans="1:1" s="173" customFormat="1" ht="12" hidden="1" customHeight="1">
      <c r="A2396" s="172"/>
    </row>
    <row r="2397" spans="1:1" s="173" customFormat="1" ht="12" hidden="1" customHeight="1">
      <c r="A2397" s="172"/>
    </row>
    <row r="2398" spans="1:1" s="173" customFormat="1" ht="12" hidden="1" customHeight="1">
      <c r="A2398" s="172"/>
    </row>
    <row r="2399" spans="1:1" s="173" customFormat="1" ht="12" hidden="1" customHeight="1">
      <c r="A2399" s="172"/>
    </row>
    <row r="2400" spans="1:1" s="173" customFormat="1" ht="12" hidden="1" customHeight="1">
      <c r="A2400" s="172"/>
    </row>
    <row r="2401" spans="1:1" s="173" customFormat="1" ht="12" hidden="1" customHeight="1">
      <c r="A2401" s="172"/>
    </row>
    <row r="2402" spans="1:1" s="173" customFormat="1" ht="12" hidden="1" customHeight="1">
      <c r="A2402" s="172"/>
    </row>
    <row r="2403" spans="1:1" s="173" customFormat="1" ht="12" hidden="1" customHeight="1">
      <c r="A2403" s="172"/>
    </row>
    <row r="2404" spans="1:1" s="173" customFormat="1" ht="12" hidden="1" customHeight="1">
      <c r="A2404" s="172"/>
    </row>
    <row r="2405" spans="1:1" s="173" customFormat="1" ht="12" hidden="1" customHeight="1">
      <c r="A2405" s="172"/>
    </row>
    <row r="2406" spans="1:1" s="173" customFormat="1" ht="12" hidden="1" customHeight="1">
      <c r="A2406" s="172"/>
    </row>
    <row r="2407" spans="1:1" s="173" customFormat="1" ht="12" hidden="1" customHeight="1">
      <c r="A2407" s="172"/>
    </row>
    <row r="2408" spans="1:1" s="173" customFormat="1" ht="12" hidden="1" customHeight="1">
      <c r="A2408" s="172"/>
    </row>
    <row r="2409" spans="1:1" s="173" customFormat="1" ht="12" hidden="1" customHeight="1">
      <c r="A2409" s="172"/>
    </row>
    <row r="2410" spans="1:1" s="173" customFormat="1" ht="12" hidden="1" customHeight="1">
      <c r="A2410" s="172"/>
    </row>
    <row r="2411" spans="1:1" s="173" customFormat="1" ht="12" hidden="1" customHeight="1">
      <c r="A2411" s="172"/>
    </row>
    <row r="2412" spans="1:1" s="173" customFormat="1" ht="12" hidden="1" customHeight="1">
      <c r="A2412" s="172"/>
    </row>
    <row r="2413" spans="1:1" s="173" customFormat="1" ht="12" hidden="1" customHeight="1">
      <c r="A2413" s="172"/>
    </row>
    <row r="2414" spans="1:1" s="173" customFormat="1" ht="12" hidden="1" customHeight="1">
      <c r="A2414" s="172"/>
    </row>
    <row r="2415" spans="1:1" s="173" customFormat="1" ht="12" hidden="1" customHeight="1">
      <c r="A2415" s="172"/>
    </row>
    <row r="2416" spans="1:1" s="173" customFormat="1" ht="12" hidden="1" customHeight="1">
      <c r="A2416" s="172"/>
    </row>
    <row r="2417" spans="1:1" s="173" customFormat="1" ht="12" hidden="1" customHeight="1">
      <c r="A2417" s="172"/>
    </row>
    <row r="2418" spans="1:1" s="173" customFormat="1" ht="12" hidden="1" customHeight="1">
      <c r="A2418" s="172"/>
    </row>
    <row r="2419" spans="1:1" s="173" customFormat="1" ht="12" hidden="1" customHeight="1">
      <c r="A2419" s="172"/>
    </row>
    <row r="2420" spans="1:1" s="173" customFormat="1" ht="12" hidden="1" customHeight="1">
      <c r="A2420" s="172"/>
    </row>
    <row r="2421" spans="1:1" s="173" customFormat="1" ht="12" hidden="1" customHeight="1">
      <c r="A2421" s="172"/>
    </row>
    <row r="2422" spans="1:1" s="173" customFormat="1" ht="12" hidden="1" customHeight="1">
      <c r="A2422" s="172"/>
    </row>
    <row r="2423" spans="1:1" s="173" customFormat="1" ht="12" hidden="1" customHeight="1">
      <c r="A2423" s="172"/>
    </row>
    <row r="2424" spans="1:1" s="173" customFormat="1" ht="12" hidden="1" customHeight="1">
      <c r="A2424" s="172"/>
    </row>
    <row r="2425" spans="1:1" s="173" customFormat="1" ht="12" hidden="1" customHeight="1">
      <c r="A2425" s="172"/>
    </row>
    <row r="2426" spans="1:1" s="173" customFormat="1" ht="12" hidden="1" customHeight="1">
      <c r="A2426" s="172"/>
    </row>
    <row r="2427" spans="1:1" s="173" customFormat="1" ht="12" hidden="1" customHeight="1">
      <c r="A2427" s="172"/>
    </row>
    <row r="2428" spans="1:1" s="173" customFormat="1" ht="12" hidden="1" customHeight="1">
      <c r="A2428" s="172"/>
    </row>
    <row r="2429" spans="1:1" s="173" customFormat="1" ht="12" hidden="1" customHeight="1">
      <c r="A2429" s="172"/>
    </row>
    <row r="2430" spans="1:1" s="173" customFormat="1" ht="12" hidden="1" customHeight="1">
      <c r="A2430" s="172"/>
    </row>
    <row r="2431" spans="1:1" s="173" customFormat="1" ht="12" hidden="1" customHeight="1">
      <c r="A2431" s="172"/>
    </row>
    <row r="2432" spans="1:1" s="173" customFormat="1" ht="12" hidden="1" customHeight="1">
      <c r="A2432" s="172"/>
    </row>
    <row r="2433" spans="1:1" s="173" customFormat="1" ht="12" hidden="1" customHeight="1">
      <c r="A2433" s="172"/>
    </row>
    <row r="2434" spans="1:1" s="173" customFormat="1" ht="12" hidden="1" customHeight="1">
      <c r="A2434" s="172"/>
    </row>
    <row r="2435" spans="1:1" s="173" customFormat="1" ht="12" hidden="1" customHeight="1">
      <c r="A2435" s="172"/>
    </row>
    <row r="2436" spans="1:1" s="173" customFormat="1" ht="12" hidden="1" customHeight="1">
      <c r="A2436" s="172"/>
    </row>
    <row r="2437" spans="1:1" s="173" customFormat="1" ht="12" hidden="1" customHeight="1">
      <c r="A2437" s="172"/>
    </row>
    <row r="2438" spans="1:1" s="173" customFormat="1" ht="12" hidden="1" customHeight="1">
      <c r="A2438" s="172"/>
    </row>
    <row r="2439" spans="1:1" s="173" customFormat="1" ht="12" hidden="1" customHeight="1">
      <c r="A2439" s="172"/>
    </row>
    <row r="2440" spans="1:1" s="173" customFormat="1" ht="12" hidden="1" customHeight="1">
      <c r="A2440" s="172"/>
    </row>
    <row r="2441" spans="1:1" s="173" customFormat="1" ht="12" hidden="1" customHeight="1">
      <c r="A2441" s="172"/>
    </row>
    <row r="2442" spans="1:1" s="173" customFormat="1" ht="12" hidden="1" customHeight="1">
      <c r="A2442" s="172"/>
    </row>
    <row r="2443" spans="1:1" s="173" customFormat="1" ht="12" hidden="1" customHeight="1">
      <c r="A2443" s="172"/>
    </row>
    <row r="2444" spans="1:1" s="173" customFormat="1" ht="12" hidden="1" customHeight="1">
      <c r="A2444" s="172"/>
    </row>
    <row r="2445" spans="1:1" s="173" customFormat="1" ht="12" hidden="1" customHeight="1">
      <c r="A2445" s="172"/>
    </row>
    <row r="2446" spans="1:1" s="173" customFormat="1" ht="12" hidden="1" customHeight="1">
      <c r="A2446" s="172"/>
    </row>
    <row r="2447" spans="1:1" s="173" customFormat="1" ht="12" hidden="1" customHeight="1">
      <c r="A2447" s="172"/>
    </row>
    <row r="2448" spans="1:1" s="173" customFormat="1" ht="12" hidden="1" customHeight="1">
      <c r="A2448" s="172"/>
    </row>
    <row r="2449" spans="1:1" s="173" customFormat="1" ht="12" hidden="1" customHeight="1">
      <c r="A2449" s="172"/>
    </row>
    <row r="2450" spans="1:1" s="173" customFormat="1" ht="12" hidden="1" customHeight="1">
      <c r="A2450" s="172"/>
    </row>
    <row r="2451" spans="1:1" s="173" customFormat="1" ht="12" hidden="1" customHeight="1">
      <c r="A2451" s="172"/>
    </row>
    <row r="2452" spans="1:1" s="173" customFormat="1" ht="12" hidden="1" customHeight="1">
      <c r="A2452" s="172"/>
    </row>
    <row r="2453" spans="1:1" s="173" customFormat="1" ht="12" hidden="1" customHeight="1">
      <c r="A2453" s="172"/>
    </row>
    <row r="2454" spans="1:1" s="173" customFormat="1" ht="12" hidden="1" customHeight="1">
      <c r="A2454" s="172"/>
    </row>
    <row r="2455" spans="1:1" s="173" customFormat="1" ht="12" hidden="1" customHeight="1">
      <c r="A2455" s="172"/>
    </row>
    <row r="2456" spans="1:1" s="173" customFormat="1" ht="12" hidden="1" customHeight="1">
      <c r="A2456" s="172"/>
    </row>
    <row r="2457" spans="1:1" s="173" customFormat="1" ht="12" hidden="1" customHeight="1">
      <c r="A2457" s="172"/>
    </row>
    <row r="2458" spans="1:1" s="173" customFormat="1" ht="12" hidden="1" customHeight="1">
      <c r="A2458" s="172"/>
    </row>
    <row r="2459" spans="1:1" s="173" customFormat="1" ht="12" hidden="1" customHeight="1">
      <c r="A2459" s="172"/>
    </row>
    <row r="2460" spans="1:1" s="173" customFormat="1" ht="12" hidden="1" customHeight="1">
      <c r="A2460" s="172"/>
    </row>
    <row r="2461" spans="1:1" s="173" customFormat="1" ht="12" hidden="1" customHeight="1">
      <c r="A2461" s="172"/>
    </row>
    <row r="2462" spans="1:1" s="173" customFormat="1" ht="12" hidden="1" customHeight="1">
      <c r="A2462" s="172"/>
    </row>
    <row r="2463" spans="1:1" s="173" customFormat="1" ht="12" hidden="1" customHeight="1">
      <c r="A2463" s="172"/>
    </row>
    <row r="2464" spans="1:1" s="173" customFormat="1" ht="12" hidden="1" customHeight="1">
      <c r="A2464" s="172"/>
    </row>
    <row r="2465" spans="1:1" s="173" customFormat="1" ht="12" hidden="1" customHeight="1">
      <c r="A2465" s="172"/>
    </row>
    <row r="2466" spans="1:1" s="173" customFormat="1" ht="12" hidden="1" customHeight="1">
      <c r="A2466" s="172"/>
    </row>
    <row r="2467" spans="1:1" s="173" customFormat="1" ht="12" hidden="1" customHeight="1">
      <c r="A2467" s="172"/>
    </row>
    <row r="2468" spans="1:1" s="173" customFormat="1" ht="12" hidden="1" customHeight="1">
      <c r="A2468" s="172"/>
    </row>
    <row r="2469" spans="1:1" s="173" customFormat="1" ht="12" hidden="1" customHeight="1">
      <c r="A2469" s="172"/>
    </row>
    <row r="2470" spans="1:1" s="173" customFormat="1" ht="12" hidden="1" customHeight="1">
      <c r="A2470" s="172"/>
    </row>
    <row r="2471" spans="1:1" s="173" customFormat="1" ht="12" hidden="1" customHeight="1">
      <c r="A2471" s="172"/>
    </row>
    <row r="2472" spans="1:1" s="173" customFormat="1" ht="12" hidden="1" customHeight="1">
      <c r="A2472" s="172"/>
    </row>
    <row r="2473" spans="1:1" s="173" customFormat="1" ht="12" hidden="1" customHeight="1">
      <c r="A2473" s="172"/>
    </row>
    <row r="2474" spans="1:1" s="173" customFormat="1" ht="12" hidden="1" customHeight="1">
      <c r="A2474" s="172"/>
    </row>
    <row r="2475" spans="1:1" s="173" customFormat="1" ht="12" hidden="1" customHeight="1">
      <c r="A2475" s="172"/>
    </row>
    <row r="2476" spans="1:1" s="173" customFormat="1" ht="12" hidden="1" customHeight="1">
      <c r="A2476" s="172"/>
    </row>
    <row r="2477" spans="1:1" s="173" customFormat="1" ht="12" hidden="1" customHeight="1">
      <c r="A2477" s="172"/>
    </row>
    <row r="2478" spans="1:1" s="173" customFormat="1" ht="12" hidden="1" customHeight="1">
      <c r="A2478" s="172"/>
    </row>
    <row r="2479" spans="1:1" s="173" customFormat="1" ht="12" hidden="1" customHeight="1">
      <c r="A2479" s="172"/>
    </row>
    <row r="2480" spans="1:1" s="173" customFormat="1" ht="12" hidden="1" customHeight="1">
      <c r="A2480" s="172"/>
    </row>
    <row r="2481" spans="1:1" s="173" customFormat="1" ht="12" hidden="1" customHeight="1">
      <c r="A2481" s="172"/>
    </row>
    <row r="2482" spans="1:1" s="173" customFormat="1" ht="12" hidden="1" customHeight="1">
      <c r="A2482" s="172"/>
    </row>
    <row r="2483" spans="1:1" s="173" customFormat="1" ht="12" hidden="1" customHeight="1">
      <c r="A2483" s="172"/>
    </row>
    <row r="2484" spans="1:1" s="173" customFormat="1" ht="12" hidden="1" customHeight="1">
      <c r="A2484" s="172"/>
    </row>
    <row r="2485" spans="1:1" s="173" customFormat="1" ht="12" hidden="1" customHeight="1">
      <c r="A2485" s="172"/>
    </row>
    <row r="2486" spans="1:1" s="173" customFormat="1" ht="12" hidden="1" customHeight="1">
      <c r="A2486" s="172"/>
    </row>
    <row r="2487" spans="1:1" s="173" customFormat="1" ht="12" hidden="1" customHeight="1">
      <c r="A2487" s="172"/>
    </row>
    <row r="2488" spans="1:1" s="173" customFormat="1" ht="12" hidden="1" customHeight="1">
      <c r="A2488" s="172"/>
    </row>
    <row r="2489" spans="1:1" s="173" customFormat="1" ht="12" hidden="1" customHeight="1">
      <c r="A2489" s="172"/>
    </row>
    <row r="2490" spans="1:1" s="173" customFormat="1" ht="12" hidden="1" customHeight="1">
      <c r="A2490" s="172"/>
    </row>
    <row r="2491" spans="1:1" s="173" customFormat="1" ht="12" hidden="1" customHeight="1">
      <c r="A2491" s="172"/>
    </row>
    <row r="2492" spans="1:1" s="173" customFormat="1" ht="12" hidden="1" customHeight="1">
      <c r="A2492" s="172"/>
    </row>
    <row r="2493" spans="1:1" s="173" customFormat="1" ht="12" hidden="1" customHeight="1">
      <c r="A2493" s="172"/>
    </row>
    <row r="2494" spans="1:1" s="173" customFormat="1" ht="12" hidden="1" customHeight="1">
      <c r="A2494" s="172"/>
    </row>
    <row r="2495" spans="1:1" s="173" customFormat="1" ht="12" hidden="1" customHeight="1">
      <c r="A2495" s="172"/>
    </row>
    <row r="2496" spans="1:1" s="173" customFormat="1" ht="12" hidden="1" customHeight="1">
      <c r="A2496" s="172"/>
    </row>
    <row r="2497" spans="1:1" s="173" customFormat="1" ht="12" hidden="1" customHeight="1">
      <c r="A2497" s="172"/>
    </row>
    <row r="2498" spans="1:1" s="173" customFormat="1" ht="12" hidden="1" customHeight="1">
      <c r="A2498" s="172"/>
    </row>
    <row r="2499" spans="1:1" s="173" customFormat="1" ht="12" hidden="1" customHeight="1">
      <c r="A2499" s="172"/>
    </row>
    <row r="2500" spans="1:1" s="173" customFormat="1" ht="12" hidden="1" customHeight="1">
      <c r="A2500" s="172"/>
    </row>
    <row r="2501" spans="1:1" s="173" customFormat="1" ht="12" hidden="1" customHeight="1">
      <c r="A2501" s="172"/>
    </row>
    <row r="2502" spans="1:1" s="173" customFormat="1" ht="12" hidden="1" customHeight="1">
      <c r="A2502" s="172"/>
    </row>
    <row r="2503" spans="1:1" s="173" customFormat="1" ht="12" hidden="1" customHeight="1">
      <c r="A2503" s="172"/>
    </row>
    <row r="2504" spans="1:1" s="173" customFormat="1" ht="12" hidden="1" customHeight="1">
      <c r="A2504" s="172"/>
    </row>
    <row r="2505" spans="1:1" s="173" customFormat="1" ht="12" hidden="1" customHeight="1">
      <c r="A2505" s="172"/>
    </row>
    <row r="2506" spans="1:1" s="173" customFormat="1" ht="12" hidden="1" customHeight="1">
      <c r="A2506" s="172"/>
    </row>
    <row r="2507" spans="1:1" s="173" customFormat="1" ht="12" hidden="1" customHeight="1">
      <c r="A2507" s="172"/>
    </row>
    <row r="2508" spans="1:1" s="173" customFormat="1" ht="12" hidden="1" customHeight="1">
      <c r="A2508" s="172"/>
    </row>
    <row r="2509" spans="1:1" s="173" customFormat="1" ht="12" hidden="1" customHeight="1">
      <c r="A2509" s="172"/>
    </row>
    <row r="2510" spans="1:1" s="173" customFormat="1" ht="12" hidden="1" customHeight="1">
      <c r="A2510" s="172"/>
    </row>
    <row r="2511" spans="1:1" s="173" customFormat="1" ht="12" hidden="1" customHeight="1">
      <c r="A2511" s="172"/>
    </row>
    <row r="2512" spans="1:1" s="173" customFormat="1" ht="12" hidden="1" customHeight="1">
      <c r="A2512" s="172"/>
    </row>
    <row r="2513" spans="1:1" s="173" customFormat="1" ht="12" hidden="1" customHeight="1">
      <c r="A2513" s="172"/>
    </row>
    <row r="2514" spans="1:1" s="173" customFormat="1" ht="12" hidden="1" customHeight="1">
      <c r="A2514" s="172"/>
    </row>
    <row r="2515" spans="1:1" s="173" customFormat="1" ht="12" hidden="1" customHeight="1">
      <c r="A2515" s="172"/>
    </row>
    <row r="2516" spans="1:1" s="173" customFormat="1" ht="12" hidden="1" customHeight="1">
      <c r="A2516" s="172"/>
    </row>
    <row r="2517" spans="1:1" s="173" customFormat="1" ht="12" hidden="1" customHeight="1">
      <c r="A2517" s="172"/>
    </row>
    <row r="2518" spans="1:1" s="173" customFormat="1" ht="12" hidden="1" customHeight="1">
      <c r="A2518" s="172"/>
    </row>
    <row r="2519" spans="1:1" s="173" customFormat="1" ht="12" hidden="1" customHeight="1">
      <c r="A2519" s="172"/>
    </row>
    <row r="2520" spans="1:1" s="173" customFormat="1" ht="12" hidden="1" customHeight="1">
      <c r="A2520" s="172"/>
    </row>
    <row r="2521" spans="1:1" s="173" customFormat="1" ht="12" hidden="1" customHeight="1">
      <c r="A2521" s="172"/>
    </row>
    <row r="2522" spans="1:1" s="173" customFormat="1" ht="12" hidden="1" customHeight="1">
      <c r="A2522" s="172"/>
    </row>
    <row r="2523" spans="1:1" s="173" customFormat="1" ht="12" hidden="1" customHeight="1">
      <c r="A2523" s="172"/>
    </row>
    <row r="2524" spans="1:1" s="173" customFormat="1" ht="12" hidden="1" customHeight="1">
      <c r="A2524" s="172"/>
    </row>
    <row r="2525" spans="1:1" s="173" customFormat="1" ht="12" hidden="1" customHeight="1">
      <c r="A2525" s="172"/>
    </row>
    <row r="2526" spans="1:1" s="173" customFormat="1" ht="12" hidden="1" customHeight="1">
      <c r="A2526" s="172"/>
    </row>
    <row r="2527" spans="1:1" s="173" customFormat="1" ht="12" hidden="1" customHeight="1">
      <c r="A2527" s="172"/>
    </row>
    <row r="2528" spans="1:1" s="173" customFormat="1" ht="12" hidden="1" customHeight="1">
      <c r="A2528" s="172"/>
    </row>
    <row r="2529" spans="1:1" s="173" customFormat="1" ht="12" hidden="1" customHeight="1">
      <c r="A2529" s="172"/>
    </row>
    <row r="2530" spans="1:1" s="173" customFormat="1" ht="12" hidden="1" customHeight="1">
      <c r="A2530" s="172"/>
    </row>
    <row r="2531" spans="1:1" s="173" customFormat="1" ht="12" hidden="1" customHeight="1">
      <c r="A2531" s="172"/>
    </row>
    <row r="2532" spans="1:1" s="173" customFormat="1" ht="12" hidden="1" customHeight="1">
      <c r="A2532" s="172"/>
    </row>
    <row r="2533" spans="1:1" s="173" customFormat="1" ht="12" hidden="1" customHeight="1">
      <c r="A2533" s="172"/>
    </row>
    <row r="2534" spans="1:1" s="173" customFormat="1" ht="12" hidden="1" customHeight="1">
      <c r="A2534" s="172"/>
    </row>
    <row r="2535" spans="1:1" s="173" customFormat="1" ht="12" hidden="1" customHeight="1">
      <c r="A2535" s="172"/>
    </row>
    <row r="2536" spans="1:1" s="173" customFormat="1" ht="12" hidden="1" customHeight="1">
      <c r="A2536" s="172"/>
    </row>
    <row r="2537" spans="1:1" s="173" customFormat="1" ht="12" hidden="1" customHeight="1">
      <c r="A2537" s="172"/>
    </row>
    <row r="2538" spans="1:1" s="173" customFormat="1" ht="12" hidden="1" customHeight="1">
      <c r="A2538" s="172"/>
    </row>
    <row r="2539" spans="1:1" s="173" customFormat="1" ht="12" hidden="1" customHeight="1">
      <c r="A2539" s="172"/>
    </row>
    <row r="2540" spans="1:1" s="173" customFormat="1" ht="12" hidden="1" customHeight="1">
      <c r="A2540" s="172"/>
    </row>
    <row r="2541" spans="1:1" s="173" customFormat="1" ht="12" hidden="1" customHeight="1">
      <c r="A2541" s="172"/>
    </row>
    <row r="2542" spans="1:1" s="173" customFormat="1" ht="12" hidden="1" customHeight="1">
      <c r="A2542" s="172"/>
    </row>
    <row r="2543" spans="1:1" s="173" customFormat="1" ht="12" hidden="1" customHeight="1">
      <c r="A2543" s="172"/>
    </row>
    <row r="2544" spans="1:1" s="173" customFormat="1" ht="12" hidden="1" customHeight="1">
      <c r="A2544" s="172"/>
    </row>
    <row r="2545" spans="1:1" s="173" customFormat="1" ht="12" hidden="1" customHeight="1">
      <c r="A2545" s="172"/>
    </row>
    <row r="2546" spans="1:1" s="173" customFormat="1" ht="12" hidden="1" customHeight="1">
      <c r="A2546" s="172"/>
    </row>
    <row r="2547" spans="1:1" s="173" customFormat="1" ht="12" hidden="1" customHeight="1">
      <c r="A2547" s="172"/>
    </row>
    <row r="2548" spans="1:1" s="173" customFormat="1" ht="12" hidden="1" customHeight="1">
      <c r="A2548" s="172"/>
    </row>
    <row r="2549" spans="1:1" s="173" customFormat="1" ht="12" hidden="1" customHeight="1">
      <c r="A2549" s="172"/>
    </row>
    <row r="2550" spans="1:1" s="173" customFormat="1" ht="12" hidden="1" customHeight="1">
      <c r="A2550" s="172"/>
    </row>
    <row r="2551" spans="1:1" s="173" customFormat="1" ht="12" hidden="1" customHeight="1">
      <c r="A2551" s="172"/>
    </row>
    <row r="2552" spans="1:1" s="173" customFormat="1" ht="12" hidden="1" customHeight="1">
      <c r="A2552" s="172"/>
    </row>
    <row r="2553" spans="1:1" s="173" customFormat="1" ht="12" hidden="1" customHeight="1">
      <c r="A2553" s="172"/>
    </row>
    <row r="2554" spans="1:1" s="173" customFormat="1" ht="12" hidden="1" customHeight="1">
      <c r="A2554" s="172"/>
    </row>
    <row r="2555" spans="1:1" s="173" customFormat="1" ht="12" hidden="1" customHeight="1">
      <c r="A2555" s="172"/>
    </row>
    <row r="2556" spans="1:1" s="173" customFormat="1" ht="12" hidden="1" customHeight="1">
      <c r="A2556" s="172"/>
    </row>
    <row r="2557" spans="1:1" s="173" customFormat="1" ht="12" hidden="1" customHeight="1">
      <c r="A2557" s="172"/>
    </row>
    <row r="2558" spans="1:1" s="173" customFormat="1" ht="12" hidden="1" customHeight="1">
      <c r="A2558" s="172"/>
    </row>
    <row r="2559" spans="1:1" s="173" customFormat="1" ht="12" hidden="1" customHeight="1">
      <c r="A2559" s="172"/>
    </row>
    <row r="2560" spans="1:1" s="173" customFormat="1" ht="12" hidden="1" customHeight="1">
      <c r="A2560" s="172"/>
    </row>
    <row r="2561" spans="1:1" s="173" customFormat="1" ht="12" hidden="1" customHeight="1">
      <c r="A2561" s="172"/>
    </row>
    <row r="2562" spans="1:1" s="173" customFormat="1" ht="12" hidden="1" customHeight="1">
      <c r="A2562" s="172"/>
    </row>
    <row r="2563" spans="1:1" s="173" customFormat="1" ht="12" hidden="1" customHeight="1">
      <c r="A2563" s="172"/>
    </row>
    <row r="2564" spans="1:1" s="173" customFormat="1" ht="12" hidden="1" customHeight="1">
      <c r="A2564" s="172"/>
    </row>
    <row r="2565" spans="1:1" s="173" customFormat="1" ht="12" hidden="1" customHeight="1">
      <c r="A2565" s="172"/>
    </row>
    <row r="2566" spans="1:1" s="173" customFormat="1" ht="12" hidden="1" customHeight="1">
      <c r="A2566" s="172"/>
    </row>
    <row r="2567" spans="1:1" s="173" customFormat="1" ht="12" hidden="1" customHeight="1">
      <c r="A2567" s="172"/>
    </row>
    <row r="2568" spans="1:1" s="173" customFormat="1" ht="12" hidden="1" customHeight="1">
      <c r="A2568" s="172"/>
    </row>
    <row r="2569" spans="1:1" s="173" customFormat="1" ht="12" hidden="1" customHeight="1">
      <c r="A2569" s="172"/>
    </row>
    <row r="2570" spans="1:1" s="173" customFormat="1" ht="12" hidden="1" customHeight="1">
      <c r="A2570" s="172"/>
    </row>
    <row r="2571" spans="1:1" s="173" customFormat="1" ht="12" hidden="1" customHeight="1">
      <c r="A2571" s="172"/>
    </row>
    <row r="2572" spans="1:1" s="173" customFormat="1" ht="12" hidden="1" customHeight="1">
      <c r="A2572" s="172"/>
    </row>
    <row r="2573" spans="1:1" s="173" customFormat="1" ht="12" hidden="1" customHeight="1">
      <c r="A2573" s="172"/>
    </row>
    <row r="2574" spans="1:1" s="173" customFormat="1" ht="12" hidden="1" customHeight="1">
      <c r="A2574" s="172"/>
    </row>
    <row r="2575" spans="1:1" s="173" customFormat="1" ht="12" hidden="1" customHeight="1">
      <c r="A2575" s="172"/>
    </row>
    <row r="2576" spans="1:1" s="173" customFormat="1" ht="12" hidden="1" customHeight="1">
      <c r="A2576" s="172"/>
    </row>
    <row r="2577" spans="1:1" s="173" customFormat="1" ht="12" hidden="1" customHeight="1">
      <c r="A2577" s="172"/>
    </row>
    <row r="2578" spans="1:1" s="173" customFormat="1" ht="12" hidden="1" customHeight="1">
      <c r="A2578" s="172"/>
    </row>
    <row r="2579" spans="1:1" s="173" customFormat="1" ht="12" hidden="1" customHeight="1">
      <c r="A2579" s="172"/>
    </row>
    <row r="2580" spans="1:1" s="173" customFormat="1" ht="12" hidden="1" customHeight="1">
      <c r="A2580" s="172"/>
    </row>
    <row r="2581" spans="1:1" s="173" customFormat="1" ht="12" hidden="1" customHeight="1">
      <c r="A2581" s="172"/>
    </row>
    <row r="2582" spans="1:1" s="173" customFormat="1" ht="12" hidden="1" customHeight="1">
      <c r="A2582" s="172"/>
    </row>
    <row r="2583" spans="1:1" s="173" customFormat="1" ht="12" hidden="1" customHeight="1">
      <c r="A2583" s="172"/>
    </row>
    <row r="2584" spans="1:1" s="173" customFormat="1" ht="12" hidden="1" customHeight="1">
      <c r="A2584" s="172"/>
    </row>
    <row r="2585" spans="1:1" s="173" customFormat="1" ht="12" hidden="1" customHeight="1">
      <c r="A2585" s="172"/>
    </row>
    <row r="2586" spans="1:1" s="173" customFormat="1" ht="12" hidden="1" customHeight="1">
      <c r="A2586" s="172"/>
    </row>
    <row r="2587" spans="1:1" s="173" customFormat="1" ht="12" hidden="1" customHeight="1">
      <c r="A2587" s="172"/>
    </row>
    <row r="2588" spans="1:1" s="173" customFormat="1" ht="12" hidden="1" customHeight="1">
      <c r="A2588" s="172"/>
    </row>
    <row r="2589" spans="1:1" s="173" customFormat="1" ht="12" hidden="1" customHeight="1">
      <c r="A2589" s="172"/>
    </row>
    <row r="2590" spans="1:1" s="173" customFormat="1" ht="12" hidden="1" customHeight="1">
      <c r="A2590" s="172"/>
    </row>
    <row r="2591" spans="1:1" s="173" customFormat="1" ht="12" hidden="1" customHeight="1">
      <c r="A2591" s="172"/>
    </row>
    <row r="2592" spans="1:1" s="173" customFormat="1" ht="12" hidden="1" customHeight="1">
      <c r="A2592" s="172"/>
    </row>
    <row r="2593" spans="1:1" s="173" customFormat="1" ht="12" hidden="1" customHeight="1">
      <c r="A2593" s="172"/>
    </row>
    <row r="2594" spans="1:1" s="173" customFormat="1" ht="12" hidden="1" customHeight="1">
      <c r="A2594" s="172"/>
    </row>
    <row r="2595" spans="1:1" s="173" customFormat="1" ht="12" hidden="1" customHeight="1">
      <c r="A2595" s="172"/>
    </row>
    <row r="2596" spans="1:1" s="173" customFormat="1" ht="12" hidden="1" customHeight="1">
      <c r="A2596" s="172"/>
    </row>
    <row r="2597" spans="1:1" s="173" customFormat="1" ht="12" hidden="1" customHeight="1">
      <c r="A2597" s="172"/>
    </row>
    <row r="2598" spans="1:1" s="173" customFormat="1" ht="12" hidden="1" customHeight="1">
      <c r="A2598" s="172"/>
    </row>
    <row r="2599" spans="1:1" s="173" customFormat="1" ht="12" hidden="1" customHeight="1">
      <c r="A2599" s="172"/>
    </row>
    <row r="2600" spans="1:1" s="173" customFormat="1" ht="12" hidden="1" customHeight="1">
      <c r="A2600" s="172"/>
    </row>
    <row r="2601" spans="1:1" s="173" customFormat="1" ht="12" hidden="1" customHeight="1">
      <c r="A2601" s="172"/>
    </row>
    <row r="2602" spans="1:1" s="173" customFormat="1" ht="12" hidden="1" customHeight="1">
      <c r="A2602" s="172"/>
    </row>
    <row r="2603" spans="1:1" s="173" customFormat="1" ht="12" hidden="1" customHeight="1">
      <c r="A2603" s="172"/>
    </row>
    <row r="2604" spans="1:1" s="173" customFormat="1" ht="12" hidden="1" customHeight="1">
      <c r="A2604" s="172"/>
    </row>
    <row r="2605" spans="1:1" s="173" customFormat="1" ht="12" hidden="1" customHeight="1">
      <c r="A2605" s="172"/>
    </row>
    <row r="2606" spans="1:1" s="173" customFormat="1" ht="12" hidden="1" customHeight="1">
      <c r="A2606" s="172"/>
    </row>
    <row r="2607" spans="1:1" s="173" customFormat="1" ht="12" hidden="1" customHeight="1">
      <c r="A2607" s="172"/>
    </row>
    <row r="2608" spans="1:1" s="173" customFormat="1" ht="12" hidden="1" customHeight="1">
      <c r="A2608" s="172"/>
    </row>
    <row r="2609" spans="1:1" s="173" customFormat="1" ht="12" hidden="1" customHeight="1">
      <c r="A2609" s="172"/>
    </row>
    <row r="2610" spans="1:1" s="173" customFormat="1" ht="12" hidden="1" customHeight="1">
      <c r="A2610" s="172"/>
    </row>
    <row r="2611" spans="1:1" s="173" customFormat="1" ht="12" hidden="1" customHeight="1">
      <c r="A2611" s="172"/>
    </row>
    <row r="2612" spans="1:1" s="173" customFormat="1" ht="12" hidden="1" customHeight="1">
      <c r="A2612" s="172"/>
    </row>
    <row r="2613" spans="1:1" s="173" customFormat="1" ht="12" hidden="1" customHeight="1">
      <c r="A2613" s="172"/>
    </row>
    <row r="2614" spans="1:1" s="173" customFormat="1" ht="12" hidden="1" customHeight="1">
      <c r="A2614" s="172"/>
    </row>
    <row r="2615" spans="1:1" s="173" customFormat="1" ht="12" hidden="1" customHeight="1">
      <c r="A2615" s="172"/>
    </row>
    <row r="2616" spans="1:1" s="173" customFormat="1" ht="12" hidden="1" customHeight="1">
      <c r="A2616" s="172"/>
    </row>
    <row r="2617" spans="1:1" s="173" customFormat="1" ht="12" hidden="1" customHeight="1">
      <c r="A2617" s="172"/>
    </row>
    <row r="2618" spans="1:1" s="173" customFormat="1" ht="12" hidden="1" customHeight="1">
      <c r="A2618" s="172"/>
    </row>
    <row r="2619" spans="1:1" s="173" customFormat="1" ht="12" hidden="1" customHeight="1">
      <c r="A2619" s="172"/>
    </row>
    <row r="2620" spans="1:1" s="173" customFormat="1" ht="12" hidden="1" customHeight="1">
      <c r="A2620" s="172"/>
    </row>
    <row r="2621" spans="1:1" s="173" customFormat="1" ht="12" hidden="1" customHeight="1">
      <c r="A2621" s="172"/>
    </row>
    <row r="2622" spans="1:1" s="173" customFormat="1" ht="12" hidden="1" customHeight="1">
      <c r="A2622" s="172"/>
    </row>
    <row r="2623" spans="1:1" s="173" customFormat="1" ht="12" hidden="1" customHeight="1">
      <c r="A2623" s="172"/>
    </row>
    <row r="2624" spans="1:1" s="173" customFormat="1" ht="12" hidden="1" customHeight="1">
      <c r="A2624" s="172"/>
    </row>
    <row r="2625" spans="1:1" s="173" customFormat="1" ht="12" hidden="1" customHeight="1">
      <c r="A2625" s="172"/>
    </row>
    <row r="2626" spans="1:1" s="173" customFormat="1" ht="12" hidden="1" customHeight="1">
      <c r="A2626" s="172"/>
    </row>
    <row r="2627" spans="1:1" s="173" customFormat="1" ht="12" hidden="1" customHeight="1">
      <c r="A2627" s="172"/>
    </row>
    <row r="2628" spans="1:1" s="173" customFormat="1" ht="12" hidden="1" customHeight="1">
      <c r="A2628" s="172"/>
    </row>
    <row r="2629" spans="1:1" s="173" customFormat="1" ht="12" hidden="1" customHeight="1">
      <c r="A2629" s="172"/>
    </row>
    <row r="2630" spans="1:1" s="173" customFormat="1" ht="12" hidden="1" customHeight="1">
      <c r="A2630" s="172"/>
    </row>
    <row r="2631" spans="1:1" s="173" customFormat="1" ht="12" hidden="1" customHeight="1">
      <c r="A2631" s="172"/>
    </row>
    <row r="2632" spans="1:1" s="173" customFormat="1" ht="12" hidden="1" customHeight="1">
      <c r="A2632" s="172"/>
    </row>
    <row r="2633" spans="1:1" s="173" customFormat="1" ht="12" hidden="1" customHeight="1">
      <c r="A2633" s="172"/>
    </row>
    <row r="2634" spans="1:1" s="173" customFormat="1" ht="12" hidden="1" customHeight="1">
      <c r="A2634" s="172"/>
    </row>
    <row r="2635" spans="1:1" s="173" customFormat="1" ht="12" hidden="1" customHeight="1">
      <c r="A2635" s="172"/>
    </row>
    <row r="2636" spans="1:1" s="173" customFormat="1" ht="12" hidden="1" customHeight="1">
      <c r="A2636" s="172"/>
    </row>
    <row r="2637" spans="1:1" s="173" customFormat="1" ht="12" hidden="1" customHeight="1">
      <c r="A2637" s="172"/>
    </row>
    <row r="2638" spans="1:1" s="173" customFormat="1" ht="12" hidden="1" customHeight="1">
      <c r="A2638" s="172"/>
    </row>
    <row r="2639" spans="1:1" s="173" customFormat="1" ht="12" hidden="1" customHeight="1">
      <c r="A2639" s="172"/>
    </row>
    <row r="2640" spans="1:1" s="173" customFormat="1" ht="12" hidden="1" customHeight="1">
      <c r="A2640" s="172"/>
    </row>
    <row r="2641" spans="1:1" s="173" customFormat="1" ht="12" hidden="1" customHeight="1">
      <c r="A2641" s="172"/>
    </row>
    <row r="2642" spans="1:1" s="173" customFormat="1" ht="12" hidden="1" customHeight="1">
      <c r="A2642" s="172"/>
    </row>
    <row r="2643" spans="1:1" s="173" customFormat="1" ht="12" hidden="1" customHeight="1">
      <c r="A2643" s="172"/>
    </row>
    <row r="2644" spans="1:1" s="173" customFormat="1" ht="12" hidden="1" customHeight="1">
      <c r="A2644" s="172"/>
    </row>
    <row r="2645" spans="1:1" s="173" customFormat="1" ht="12" hidden="1" customHeight="1">
      <c r="A2645" s="172"/>
    </row>
    <row r="2646" spans="1:1" s="173" customFormat="1" ht="12" hidden="1" customHeight="1">
      <c r="A2646" s="172"/>
    </row>
    <row r="2647" spans="1:1" s="173" customFormat="1" ht="12" hidden="1" customHeight="1">
      <c r="A2647" s="172"/>
    </row>
    <row r="2648" spans="1:1" s="173" customFormat="1" ht="12" hidden="1" customHeight="1">
      <c r="A2648" s="172"/>
    </row>
    <row r="2649" spans="1:1" s="173" customFormat="1" ht="12" hidden="1" customHeight="1">
      <c r="A2649" s="172"/>
    </row>
    <row r="2650" spans="1:1" s="173" customFormat="1" ht="12" hidden="1" customHeight="1">
      <c r="A2650" s="172"/>
    </row>
    <row r="2651" spans="1:1" s="173" customFormat="1" ht="12" hidden="1" customHeight="1">
      <c r="A2651" s="172"/>
    </row>
    <row r="2652" spans="1:1" s="173" customFormat="1" ht="12" hidden="1" customHeight="1">
      <c r="A2652" s="172"/>
    </row>
    <row r="2653" spans="1:1" s="173" customFormat="1" ht="12" hidden="1" customHeight="1">
      <c r="A2653" s="172"/>
    </row>
    <row r="2654" spans="1:1" s="173" customFormat="1" ht="12" hidden="1" customHeight="1">
      <c r="A2654" s="172"/>
    </row>
    <row r="2655" spans="1:1" s="173" customFormat="1" ht="12" hidden="1" customHeight="1">
      <c r="A2655" s="172"/>
    </row>
    <row r="2656" spans="1:1" s="173" customFormat="1" ht="12" hidden="1" customHeight="1">
      <c r="A2656" s="172"/>
    </row>
    <row r="2657" spans="1:1" s="173" customFormat="1" ht="12" hidden="1" customHeight="1">
      <c r="A2657" s="172"/>
    </row>
    <row r="2658" spans="1:1" s="173" customFormat="1" ht="12" hidden="1" customHeight="1">
      <c r="A2658" s="172"/>
    </row>
    <row r="2659" spans="1:1" s="173" customFormat="1" ht="12" hidden="1" customHeight="1">
      <c r="A2659" s="172"/>
    </row>
    <row r="2660" spans="1:1" s="173" customFormat="1" ht="12" hidden="1" customHeight="1">
      <c r="A2660" s="172"/>
    </row>
    <row r="2661" spans="1:1" s="173" customFormat="1" ht="12" hidden="1" customHeight="1">
      <c r="A2661" s="172"/>
    </row>
    <row r="2662" spans="1:1" s="173" customFormat="1" ht="12" hidden="1" customHeight="1">
      <c r="A2662" s="172"/>
    </row>
    <row r="2663" spans="1:1" s="173" customFormat="1" ht="12" hidden="1" customHeight="1">
      <c r="A2663" s="172"/>
    </row>
    <row r="2664" spans="1:1" s="173" customFormat="1" ht="12" hidden="1" customHeight="1">
      <c r="A2664" s="172"/>
    </row>
    <row r="2665" spans="1:1" s="173" customFormat="1" ht="12" hidden="1" customHeight="1">
      <c r="A2665" s="172"/>
    </row>
    <row r="2666" spans="1:1" s="173" customFormat="1" ht="12" hidden="1" customHeight="1">
      <c r="A2666" s="172"/>
    </row>
    <row r="2667" spans="1:1" s="173" customFormat="1" ht="12" hidden="1" customHeight="1">
      <c r="A2667" s="172"/>
    </row>
    <row r="2668" spans="1:1" s="173" customFormat="1" ht="12" hidden="1" customHeight="1">
      <c r="A2668" s="172"/>
    </row>
    <row r="2669" spans="1:1" s="173" customFormat="1" ht="12" hidden="1" customHeight="1">
      <c r="A2669" s="172"/>
    </row>
    <row r="2670" spans="1:1" s="173" customFormat="1" ht="12" hidden="1" customHeight="1">
      <c r="A2670" s="172"/>
    </row>
    <row r="2671" spans="1:1" s="173" customFormat="1" ht="12" hidden="1" customHeight="1">
      <c r="A2671" s="172"/>
    </row>
    <row r="2672" spans="1:1" s="173" customFormat="1" ht="12" hidden="1" customHeight="1">
      <c r="A2672" s="172"/>
    </row>
    <row r="2673" spans="1:1" s="173" customFormat="1" ht="12" hidden="1" customHeight="1">
      <c r="A2673" s="172"/>
    </row>
    <row r="2674" spans="1:1" s="173" customFormat="1" ht="12" hidden="1" customHeight="1">
      <c r="A2674" s="172"/>
    </row>
    <row r="2675" spans="1:1" s="173" customFormat="1" ht="12" hidden="1" customHeight="1">
      <c r="A2675" s="172"/>
    </row>
    <row r="2676" spans="1:1" s="173" customFormat="1" ht="12" hidden="1" customHeight="1">
      <c r="A2676" s="172"/>
    </row>
    <row r="2677" spans="1:1" s="173" customFormat="1" ht="12" hidden="1" customHeight="1">
      <c r="A2677" s="172"/>
    </row>
    <row r="2678" spans="1:1" s="173" customFormat="1" ht="12" hidden="1" customHeight="1">
      <c r="A2678" s="172"/>
    </row>
    <row r="2679" spans="1:1" s="173" customFormat="1" ht="12" hidden="1" customHeight="1">
      <c r="A2679" s="172"/>
    </row>
    <row r="2680" spans="1:1" s="173" customFormat="1" ht="12" hidden="1" customHeight="1">
      <c r="A2680" s="172"/>
    </row>
    <row r="2681" spans="1:1" s="173" customFormat="1" ht="12" hidden="1" customHeight="1">
      <c r="A2681" s="172"/>
    </row>
    <row r="2682" spans="1:1" s="173" customFormat="1" ht="12" hidden="1" customHeight="1">
      <c r="A2682" s="172"/>
    </row>
    <row r="2683" spans="1:1" s="173" customFormat="1" ht="12" hidden="1" customHeight="1">
      <c r="A2683" s="172"/>
    </row>
    <row r="2684" spans="1:1" s="173" customFormat="1" ht="12" hidden="1" customHeight="1">
      <c r="A2684" s="172"/>
    </row>
    <row r="2685" spans="1:1" s="173" customFormat="1" ht="12" hidden="1" customHeight="1">
      <c r="A2685" s="172"/>
    </row>
    <row r="2686" spans="1:1" s="173" customFormat="1" ht="12" hidden="1" customHeight="1">
      <c r="A2686" s="172"/>
    </row>
    <row r="2687" spans="1:1" s="173" customFormat="1" ht="12" hidden="1" customHeight="1">
      <c r="A2687" s="172"/>
    </row>
    <row r="2688" spans="1:1" s="173" customFormat="1" ht="12" hidden="1" customHeight="1">
      <c r="A2688" s="172"/>
    </row>
    <row r="2689" spans="1:1" s="173" customFormat="1" ht="12" hidden="1" customHeight="1">
      <c r="A2689" s="172"/>
    </row>
    <row r="2690" spans="1:1" s="173" customFormat="1" ht="12" hidden="1" customHeight="1">
      <c r="A2690" s="172"/>
    </row>
    <row r="2691" spans="1:1" s="173" customFormat="1" ht="12" hidden="1" customHeight="1">
      <c r="A2691" s="172"/>
    </row>
    <row r="2692" spans="1:1" s="173" customFormat="1" ht="12" hidden="1" customHeight="1">
      <c r="A2692" s="172"/>
    </row>
    <row r="2693" spans="1:1" s="173" customFormat="1" ht="12" hidden="1" customHeight="1">
      <c r="A2693" s="172"/>
    </row>
    <row r="2694" spans="1:1" s="173" customFormat="1" ht="12" hidden="1" customHeight="1">
      <c r="A2694" s="172"/>
    </row>
    <row r="2695" spans="1:1" s="173" customFormat="1" ht="12" hidden="1" customHeight="1">
      <c r="A2695" s="172"/>
    </row>
    <row r="2696" spans="1:1" s="173" customFormat="1" ht="12" hidden="1" customHeight="1">
      <c r="A2696" s="172"/>
    </row>
    <row r="2697" spans="1:1" s="173" customFormat="1" ht="12" hidden="1" customHeight="1">
      <c r="A2697" s="172"/>
    </row>
    <row r="2698" spans="1:1" s="173" customFormat="1" ht="12" hidden="1" customHeight="1">
      <c r="A2698" s="172"/>
    </row>
    <row r="2699" spans="1:1" s="173" customFormat="1" ht="12" hidden="1" customHeight="1">
      <c r="A2699" s="172"/>
    </row>
    <row r="2700" spans="1:1" s="173" customFormat="1" ht="12" hidden="1" customHeight="1">
      <c r="A2700" s="172"/>
    </row>
    <row r="2701" spans="1:1" s="173" customFormat="1" ht="12" hidden="1" customHeight="1">
      <c r="A2701" s="172"/>
    </row>
    <row r="2702" spans="1:1" s="173" customFormat="1" ht="12" hidden="1" customHeight="1">
      <c r="A2702" s="172"/>
    </row>
    <row r="2703" spans="1:1" s="173" customFormat="1" ht="12" hidden="1" customHeight="1">
      <c r="A2703" s="172"/>
    </row>
    <row r="2704" spans="1:1" s="173" customFormat="1" ht="12" hidden="1" customHeight="1">
      <c r="A2704" s="172"/>
    </row>
    <row r="2705" spans="1:1" s="173" customFormat="1" ht="12" hidden="1" customHeight="1">
      <c r="A2705" s="172"/>
    </row>
    <row r="2706" spans="1:1" s="173" customFormat="1" ht="12" hidden="1" customHeight="1">
      <c r="A2706" s="172"/>
    </row>
    <row r="2707" spans="1:1" s="173" customFormat="1" ht="12" hidden="1" customHeight="1">
      <c r="A2707" s="172"/>
    </row>
    <row r="2708" spans="1:1" s="173" customFormat="1" ht="12" hidden="1" customHeight="1">
      <c r="A2708" s="172"/>
    </row>
    <row r="2709" spans="1:1" s="173" customFormat="1" ht="12" hidden="1" customHeight="1">
      <c r="A2709" s="172"/>
    </row>
    <row r="2710" spans="1:1" s="173" customFormat="1" ht="12" hidden="1" customHeight="1">
      <c r="A2710" s="172"/>
    </row>
    <row r="2711" spans="1:1" s="173" customFormat="1" ht="12" hidden="1" customHeight="1">
      <c r="A2711" s="172"/>
    </row>
    <row r="2712" spans="1:1" s="173" customFormat="1" ht="12" hidden="1" customHeight="1">
      <c r="A2712" s="172"/>
    </row>
    <row r="2713" spans="1:1" s="173" customFormat="1" ht="12" hidden="1" customHeight="1">
      <c r="A2713" s="172"/>
    </row>
    <row r="2714" spans="1:1" s="173" customFormat="1" ht="12" hidden="1" customHeight="1">
      <c r="A2714" s="172"/>
    </row>
    <row r="2715" spans="1:1" s="173" customFormat="1" ht="12" hidden="1" customHeight="1">
      <c r="A2715" s="172"/>
    </row>
    <row r="2716" spans="1:1" s="173" customFormat="1" ht="12" hidden="1" customHeight="1">
      <c r="A2716" s="172"/>
    </row>
    <row r="2717" spans="1:1" s="173" customFormat="1" ht="12" hidden="1" customHeight="1">
      <c r="A2717" s="172"/>
    </row>
    <row r="2718" spans="1:1" s="173" customFormat="1" ht="12" hidden="1" customHeight="1">
      <c r="A2718" s="172"/>
    </row>
    <row r="2719" spans="1:1" s="173" customFormat="1" ht="12" hidden="1" customHeight="1">
      <c r="A2719" s="172"/>
    </row>
    <row r="2720" spans="1:1" s="173" customFormat="1" ht="12" hidden="1" customHeight="1">
      <c r="A2720" s="172"/>
    </row>
    <row r="2721" spans="1:1" s="173" customFormat="1" ht="12" hidden="1" customHeight="1">
      <c r="A2721" s="172"/>
    </row>
    <row r="2722" spans="1:1" s="173" customFormat="1" ht="12" hidden="1" customHeight="1">
      <c r="A2722" s="172"/>
    </row>
    <row r="2723" spans="1:1" s="173" customFormat="1" ht="12" hidden="1" customHeight="1">
      <c r="A2723" s="172"/>
    </row>
    <row r="2724" spans="1:1" s="173" customFormat="1" ht="12" hidden="1" customHeight="1">
      <c r="A2724" s="172"/>
    </row>
    <row r="2725" spans="1:1" s="173" customFormat="1" ht="12" hidden="1" customHeight="1">
      <c r="A2725" s="172"/>
    </row>
    <row r="2726" spans="1:1" s="173" customFormat="1" ht="12" hidden="1" customHeight="1">
      <c r="A2726" s="172"/>
    </row>
    <row r="2727" spans="1:1" s="173" customFormat="1" ht="12" hidden="1" customHeight="1">
      <c r="A2727" s="172"/>
    </row>
    <row r="2728" spans="1:1" s="173" customFormat="1" ht="12" hidden="1" customHeight="1">
      <c r="A2728" s="172"/>
    </row>
    <row r="2729" spans="1:1" s="173" customFormat="1" ht="12" hidden="1" customHeight="1">
      <c r="A2729" s="172"/>
    </row>
    <row r="2730" spans="1:1" s="173" customFormat="1" ht="12" hidden="1" customHeight="1">
      <c r="A2730" s="172"/>
    </row>
    <row r="2731" spans="1:1" s="173" customFormat="1" ht="12" hidden="1" customHeight="1">
      <c r="A2731" s="172"/>
    </row>
    <row r="2732" spans="1:1" s="173" customFormat="1" ht="12" hidden="1" customHeight="1">
      <c r="A2732" s="172"/>
    </row>
    <row r="2733" spans="1:1" s="173" customFormat="1" ht="12" hidden="1" customHeight="1">
      <c r="A2733" s="172"/>
    </row>
    <row r="2734" spans="1:1" s="173" customFormat="1" ht="12" hidden="1" customHeight="1">
      <c r="A2734" s="172"/>
    </row>
    <row r="2735" spans="1:1" s="173" customFormat="1" ht="12" hidden="1" customHeight="1">
      <c r="A2735" s="172"/>
    </row>
    <row r="2736" spans="1:1" s="173" customFormat="1" ht="12" hidden="1" customHeight="1">
      <c r="A2736" s="172"/>
    </row>
    <row r="2737" spans="1:1" s="173" customFormat="1" ht="12" hidden="1" customHeight="1">
      <c r="A2737" s="172"/>
    </row>
    <row r="2738" spans="1:1" s="173" customFormat="1" ht="12" hidden="1" customHeight="1">
      <c r="A2738" s="172"/>
    </row>
    <row r="2739" spans="1:1" s="173" customFormat="1" ht="12" hidden="1" customHeight="1">
      <c r="A2739" s="172"/>
    </row>
    <row r="2740" spans="1:1" s="173" customFormat="1" ht="12" hidden="1" customHeight="1">
      <c r="A2740" s="172"/>
    </row>
    <row r="2741" spans="1:1" s="173" customFormat="1" ht="12" hidden="1" customHeight="1">
      <c r="A2741" s="172"/>
    </row>
    <row r="2742" spans="1:1" s="173" customFormat="1" ht="12" hidden="1" customHeight="1">
      <c r="A2742" s="172"/>
    </row>
    <row r="2743" spans="1:1" s="173" customFormat="1" ht="12" hidden="1" customHeight="1">
      <c r="A2743" s="172"/>
    </row>
    <row r="2744" spans="1:1" s="173" customFormat="1" ht="12" hidden="1" customHeight="1">
      <c r="A2744" s="172"/>
    </row>
    <row r="2745" spans="1:1" s="173" customFormat="1" ht="12" hidden="1" customHeight="1">
      <c r="A2745" s="172"/>
    </row>
    <row r="2746" spans="1:1" s="173" customFormat="1" ht="12" hidden="1" customHeight="1">
      <c r="A2746" s="172"/>
    </row>
    <row r="2747" spans="1:1" s="173" customFormat="1" ht="12" hidden="1" customHeight="1">
      <c r="A2747" s="172"/>
    </row>
    <row r="2748" spans="1:1" s="173" customFormat="1" ht="12" hidden="1" customHeight="1">
      <c r="A2748" s="172"/>
    </row>
    <row r="2749" spans="1:1" s="173" customFormat="1" ht="12" hidden="1" customHeight="1">
      <c r="A2749" s="172"/>
    </row>
    <row r="2750" spans="1:1" s="173" customFormat="1" ht="12" hidden="1" customHeight="1">
      <c r="A2750" s="172"/>
    </row>
    <row r="2751" spans="1:1" s="173" customFormat="1" ht="12" hidden="1" customHeight="1">
      <c r="A2751" s="172"/>
    </row>
    <row r="2752" spans="1:1" s="173" customFormat="1" ht="12" hidden="1" customHeight="1">
      <c r="A2752" s="172"/>
    </row>
    <row r="2753" spans="1:1" s="173" customFormat="1" ht="12" hidden="1" customHeight="1">
      <c r="A2753" s="172"/>
    </row>
    <row r="2754" spans="1:1" s="173" customFormat="1" ht="12" hidden="1" customHeight="1">
      <c r="A2754" s="172"/>
    </row>
    <row r="2755" spans="1:1" s="173" customFormat="1" ht="12" hidden="1" customHeight="1">
      <c r="A2755" s="172"/>
    </row>
    <row r="2756" spans="1:1" s="173" customFormat="1" ht="12" hidden="1" customHeight="1">
      <c r="A2756" s="172"/>
    </row>
    <row r="2757" spans="1:1" s="173" customFormat="1" ht="12" hidden="1" customHeight="1">
      <c r="A2757" s="172"/>
    </row>
    <row r="2758" spans="1:1" s="173" customFormat="1" ht="12" hidden="1" customHeight="1">
      <c r="A2758" s="172"/>
    </row>
    <row r="2759" spans="1:1" s="173" customFormat="1" ht="12" hidden="1" customHeight="1">
      <c r="A2759" s="172"/>
    </row>
    <row r="2760" spans="1:1" s="173" customFormat="1" ht="12" hidden="1" customHeight="1">
      <c r="A2760" s="172"/>
    </row>
    <row r="2761" spans="1:1" s="173" customFormat="1" ht="12" hidden="1" customHeight="1">
      <c r="A2761" s="172"/>
    </row>
    <row r="2762" spans="1:1" s="173" customFormat="1" ht="12" hidden="1" customHeight="1">
      <c r="A2762" s="172"/>
    </row>
    <row r="2763" spans="1:1" s="173" customFormat="1" ht="12" hidden="1" customHeight="1">
      <c r="A2763" s="172"/>
    </row>
    <row r="2764" spans="1:1" s="173" customFormat="1" ht="12" hidden="1" customHeight="1">
      <c r="A2764" s="172"/>
    </row>
    <row r="2765" spans="1:1" s="173" customFormat="1" ht="12" hidden="1" customHeight="1">
      <c r="A2765" s="172"/>
    </row>
    <row r="2766" spans="1:1" s="173" customFormat="1" ht="12" hidden="1" customHeight="1">
      <c r="A2766" s="172"/>
    </row>
    <row r="2767" spans="1:1" s="173" customFormat="1" ht="12" hidden="1" customHeight="1">
      <c r="A2767" s="172"/>
    </row>
    <row r="2768" spans="1:1" s="173" customFormat="1" ht="12" hidden="1" customHeight="1">
      <c r="A2768" s="172"/>
    </row>
    <row r="2769" spans="1:1" s="173" customFormat="1" ht="12" hidden="1" customHeight="1">
      <c r="A2769" s="172"/>
    </row>
    <row r="2770" spans="1:1" s="173" customFormat="1" ht="12" hidden="1" customHeight="1">
      <c r="A2770" s="172"/>
    </row>
    <row r="2771" spans="1:1" s="173" customFormat="1" ht="12" hidden="1" customHeight="1">
      <c r="A2771" s="172"/>
    </row>
    <row r="2772" spans="1:1" s="173" customFormat="1" ht="12" hidden="1" customHeight="1">
      <c r="A2772" s="172"/>
    </row>
    <row r="2773" spans="1:1" s="173" customFormat="1" ht="12" hidden="1" customHeight="1">
      <c r="A2773" s="172"/>
    </row>
    <row r="2774" spans="1:1" s="173" customFormat="1" ht="12" hidden="1" customHeight="1">
      <c r="A2774" s="172"/>
    </row>
    <row r="2775" spans="1:1" s="173" customFormat="1" ht="12" hidden="1" customHeight="1">
      <c r="A2775" s="172"/>
    </row>
    <row r="2776" spans="1:1" s="173" customFormat="1" ht="12" hidden="1" customHeight="1">
      <c r="A2776" s="172"/>
    </row>
    <row r="2777" spans="1:1" s="173" customFormat="1" ht="12" hidden="1" customHeight="1">
      <c r="A2777" s="172"/>
    </row>
    <row r="2778" spans="1:1" s="173" customFormat="1" ht="12" hidden="1" customHeight="1">
      <c r="A2778" s="172"/>
    </row>
    <row r="2779" spans="1:1" s="173" customFormat="1" ht="12" hidden="1" customHeight="1">
      <c r="A2779" s="172"/>
    </row>
    <row r="2780" spans="1:1" s="173" customFormat="1" ht="12" hidden="1" customHeight="1">
      <c r="A2780" s="172"/>
    </row>
    <row r="2781" spans="1:1" s="173" customFormat="1" ht="12" hidden="1" customHeight="1">
      <c r="A2781" s="172"/>
    </row>
    <row r="2782" spans="1:1" s="173" customFormat="1" ht="12" hidden="1" customHeight="1">
      <c r="A2782" s="172"/>
    </row>
    <row r="2783" spans="1:1" s="173" customFormat="1" ht="12" hidden="1" customHeight="1">
      <c r="A2783" s="172"/>
    </row>
    <row r="2784" spans="1:1" s="173" customFormat="1" ht="12" hidden="1" customHeight="1">
      <c r="A2784" s="172"/>
    </row>
    <row r="2785" spans="1:1" s="173" customFormat="1" ht="12" hidden="1" customHeight="1">
      <c r="A2785" s="172"/>
    </row>
    <row r="2786" spans="1:1" s="173" customFormat="1" ht="12" hidden="1" customHeight="1">
      <c r="A2786" s="172"/>
    </row>
    <row r="2787" spans="1:1" s="173" customFormat="1" ht="12" hidden="1" customHeight="1">
      <c r="A2787" s="172"/>
    </row>
    <row r="2788" spans="1:1" s="173" customFormat="1" ht="12" hidden="1" customHeight="1">
      <c r="A2788" s="172"/>
    </row>
    <row r="2789" spans="1:1" s="173" customFormat="1" ht="12" hidden="1" customHeight="1">
      <c r="A2789" s="172"/>
    </row>
    <row r="2790" spans="1:1" s="173" customFormat="1" ht="12" hidden="1" customHeight="1">
      <c r="A2790" s="172"/>
    </row>
    <row r="2791" spans="1:1" s="173" customFormat="1" ht="12" hidden="1" customHeight="1">
      <c r="A2791" s="172"/>
    </row>
    <row r="2792" spans="1:1" s="173" customFormat="1" ht="12" hidden="1" customHeight="1">
      <c r="A2792" s="172"/>
    </row>
    <row r="2793" spans="1:1" s="173" customFormat="1" ht="12" hidden="1" customHeight="1">
      <c r="A2793" s="172"/>
    </row>
    <row r="2794" spans="1:1" s="173" customFormat="1" ht="12" hidden="1" customHeight="1">
      <c r="A2794" s="172"/>
    </row>
    <row r="2795" spans="1:1" s="173" customFormat="1" ht="12" hidden="1" customHeight="1">
      <c r="A2795" s="172"/>
    </row>
    <row r="2796" spans="1:1" s="173" customFormat="1" ht="12" hidden="1" customHeight="1">
      <c r="A2796" s="172"/>
    </row>
    <row r="2797" spans="1:1" s="173" customFormat="1" ht="12" hidden="1" customHeight="1">
      <c r="A2797" s="172"/>
    </row>
    <row r="2798" spans="1:1" s="173" customFormat="1" ht="12" hidden="1" customHeight="1">
      <c r="A2798" s="172"/>
    </row>
    <row r="2799" spans="1:1" s="173" customFormat="1" ht="12" hidden="1" customHeight="1">
      <c r="A2799" s="172"/>
    </row>
    <row r="2800" spans="1:1" s="173" customFormat="1" ht="12" hidden="1" customHeight="1">
      <c r="A2800" s="172"/>
    </row>
    <row r="2801" spans="1:1" s="173" customFormat="1" ht="12" hidden="1" customHeight="1">
      <c r="A2801" s="172"/>
    </row>
    <row r="2802" spans="1:1" s="173" customFormat="1" ht="12" hidden="1" customHeight="1">
      <c r="A2802" s="172"/>
    </row>
    <row r="2803" spans="1:1" s="173" customFormat="1" ht="12" hidden="1" customHeight="1">
      <c r="A2803" s="172"/>
    </row>
    <row r="2804" spans="1:1" s="173" customFormat="1" ht="12" hidden="1" customHeight="1">
      <c r="A2804" s="172"/>
    </row>
    <row r="2805" spans="1:1" s="173" customFormat="1" ht="12" hidden="1" customHeight="1">
      <c r="A2805" s="172"/>
    </row>
    <row r="2806" spans="1:1" s="173" customFormat="1" ht="12" hidden="1" customHeight="1">
      <c r="A2806" s="172"/>
    </row>
    <row r="2807" spans="1:1" s="173" customFormat="1" ht="12" hidden="1" customHeight="1">
      <c r="A2807" s="172"/>
    </row>
    <row r="2808" spans="1:1" s="173" customFormat="1" ht="12" hidden="1" customHeight="1">
      <c r="A2808" s="172"/>
    </row>
    <row r="2809" spans="1:1" s="173" customFormat="1" ht="12" hidden="1" customHeight="1">
      <c r="A2809" s="172"/>
    </row>
    <row r="2810" spans="1:1" s="173" customFormat="1" ht="12" hidden="1" customHeight="1">
      <c r="A2810" s="172"/>
    </row>
    <row r="2811" spans="1:1" s="173" customFormat="1" ht="12" hidden="1" customHeight="1">
      <c r="A2811" s="172"/>
    </row>
    <row r="2812" spans="1:1" s="173" customFormat="1" ht="12" hidden="1" customHeight="1">
      <c r="A2812" s="172"/>
    </row>
    <row r="2813" spans="1:1" s="173" customFormat="1" ht="12" hidden="1" customHeight="1">
      <c r="A2813" s="172"/>
    </row>
    <row r="2814" spans="1:1" s="173" customFormat="1" ht="12" hidden="1" customHeight="1">
      <c r="A2814" s="172"/>
    </row>
    <row r="2815" spans="1:1" s="173" customFormat="1" ht="12" hidden="1" customHeight="1">
      <c r="A2815" s="172"/>
    </row>
    <row r="2816" spans="1:1" s="173" customFormat="1" ht="12" hidden="1" customHeight="1">
      <c r="A2816" s="172"/>
    </row>
    <row r="2817" spans="1:1" s="173" customFormat="1" ht="12" hidden="1" customHeight="1">
      <c r="A2817" s="172"/>
    </row>
    <row r="2818" spans="1:1" s="173" customFormat="1" ht="12" hidden="1" customHeight="1">
      <c r="A2818" s="172"/>
    </row>
    <row r="2819" spans="1:1" s="173" customFormat="1" ht="12" hidden="1" customHeight="1">
      <c r="A2819" s="172"/>
    </row>
    <row r="2820" spans="1:1" s="173" customFormat="1" ht="12" hidden="1" customHeight="1">
      <c r="A2820" s="172"/>
    </row>
    <row r="2821" spans="1:1" s="173" customFormat="1" ht="12" hidden="1" customHeight="1">
      <c r="A2821" s="172"/>
    </row>
    <row r="2822" spans="1:1" s="173" customFormat="1" ht="12" hidden="1" customHeight="1">
      <c r="A2822" s="172"/>
    </row>
    <row r="2823" spans="1:1" s="173" customFormat="1" ht="12" hidden="1" customHeight="1">
      <c r="A2823" s="172"/>
    </row>
    <row r="2824" spans="1:1" s="173" customFormat="1" ht="12" hidden="1" customHeight="1">
      <c r="A2824" s="172"/>
    </row>
    <row r="2825" spans="1:1" s="173" customFormat="1" ht="12" hidden="1" customHeight="1">
      <c r="A2825" s="172"/>
    </row>
    <row r="2826" spans="1:1" s="173" customFormat="1" ht="12" hidden="1" customHeight="1">
      <c r="A2826" s="172"/>
    </row>
    <row r="2827" spans="1:1" s="173" customFormat="1" ht="12" hidden="1" customHeight="1">
      <c r="A2827" s="172"/>
    </row>
    <row r="2828" spans="1:1" s="173" customFormat="1" ht="12" hidden="1" customHeight="1">
      <c r="A2828" s="172"/>
    </row>
    <row r="2829" spans="1:1" s="173" customFormat="1" ht="12" hidden="1" customHeight="1">
      <c r="A2829" s="172"/>
    </row>
    <row r="2830" spans="1:1" s="173" customFormat="1" ht="12" hidden="1" customHeight="1">
      <c r="A2830" s="172"/>
    </row>
    <row r="2831" spans="1:1" s="173" customFormat="1" ht="12" hidden="1" customHeight="1">
      <c r="A2831" s="172"/>
    </row>
    <row r="2832" spans="1:1" s="173" customFormat="1" ht="12" hidden="1" customHeight="1">
      <c r="A2832" s="172"/>
    </row>
    <row r="2833" spans="1:1" s="173" customFormat="1" ht="12" hidden="1" customHeight="1">
      <c r="A2833" s="172"/>
    </row>
    <row r="2834" spans="1:1" s="173" customFormat="1" ht="12" hidden="1" customHeight="1">
      <c r="A2834" s="172"/>
    </row>
    <row r="2835" spans="1:1" s="173" customFormat="1" ht="12" hidden="1" customHeight="1">
      <c r="A2835" s="172"/>
    </row>
    <row r="2836" spans="1:1" s="173" customFormat="1" ht="12" hidden="1" customHeight="1">
      <c r="A2836" s="172"/>
    </row>
    <row r="2837" spans="1:1" s="173" customFormat="1" ht="12" hidden="1" customHeight="1">
      <c r="A2837" s="172"/>
    </row>
    <row r="2838" spans="1:1" s="173" customFormat="1" ht="12" hidden="1" customHeight="1">
      <c r="A2838" s="172"/>
    </row>
    <row r="2839" spans="1:1" s="173" customFormat="1" ht="12" hidden="1" customHeight="1">
      <c r="A2839" s="172"/>
    </row>
    <row r="2840" spans="1:1" s="173" customFormat="1" ht="12" hidden="1" customHeight="1">
      <c r="A2840" s="172"/>
    </row>
    <row r="2841" spans="1:1" s="173" customFormat="1" ht="12" hidden="1" customHeight="1">
      <c r="A2841" s="172"/>
    </row>
    <row r="2842" spans="1:1" s="173" customFormat="1" ht="12" hidden="1" customHeight="1">
      <c r="A2842" s="172"/>
    </row>
    <row r="2843" spans="1:1" s="173" customFormat="1" ht="12" hidden="1" customHeight="1">
      <c r="A2843" s="172"/>
    </row>
    <row r="2844" spans="1:1" s="173" customFormat="1" ht="12" hidden="1" customHeight="1">
      <c r="A2844" s="172"/>
    </row>
    <row r="2845" spans="1:1" s="173" customFormat="1" ht="12" hidden="1" customHeight="1">
      <c r="A2845" s="172"/>
    </row>
    <row r="2846" spans="1:1" s="173" customFormat="1" ht="12" hidden="1" customHeight="1">
      <c r="A2846" s="172"/>
    </row>
    <row r="2847" spans="1:1" s="173" customFormat="1" ht="12" hidden="1" customHeight="1">
      <c r="A2847" s="172"/>
    </row>
    <row r="2848" spans="1:1" s="173" customFormat="1" ht="12" hidden="1" customHeight="1">
      <c r="A2848" s="172"/>
    </row>
    <row r="2849" spans="1:1" s="173" customFormat="1" ht="12" hidden="1" customHeight="1">
      <c r="A2849" s="172"/>
    </row>
    <row r="2850" spans="1:1" s="173" customFormat="1" ht="12" hidden="1" customHeight="1">
      <c r="A2850" s="172"/>
    </row>
    <row r="2851" spans="1:1" s="173" customFormat="1" ht="12" hidden="1" customHeight="1">
      <c r="A2851" s="172"/>
    </row>
    <row r="2852" spans="1:1" s="173" customFormat="1" ht="12" hidden="1" customHeight="1">
      <c r="A2852" s="172"/>
    </row>
    <row r="2853" spans="1:1" s="173" customFormat="1" ht="12" hidden="1" customHeight="1">
      <c r="A2853" s="172"/>
    </row>
    <row r="2854" spans="1:1" s="173" customFormat="1" ht="12" hidden="1" customHeight="1">
      <c r="A2854" s="172"/>
    </row>
    <row r="2855" spans="1:1" s="173" customFormat="1" ht="12" hidden="1" customHeight="1">
      <c r="A2855" s="172"/>
    </row>
    <row r="2856" spans="1:1" s="173" customFormat="1" ht="12" hidden="1" customHeight="1">
      <c r="A2856" s="172"/>
    </row>
    <row r="2857" spans="1:1" s="173" customFormat="1" ht="12" hidden="1" customHeight="1">
      <c r="A2857" s="172"/>
    </row>
    <row r="2858" spans="1:1" s="173" customFormat="1" ht="12" hidden="1" customHeight="1">
      <c r="A2858" s="172"/>
    </row>
    <row r="2859" spans="1:1" s="173" customFormat="1" ht="12" hidden="1" customHeight="1">
      <c r="A2859" s="172"/>
    </row>
    <row r="2860" spans="1:1" s="173" customFormat="1" ht="12" hidden="1" customHeight="1">
      <c r="A2860" s="172"/>
    </row>
    <row r="2861" spans="1:1" s="173" customFormat="1" ht="12" hidden="1" customHeight="1">
      <c r="A2861" s="172"/>
    </row>
    <row r="2862" spans="1:1" s="173" customFormat="1" ht="12" hidden="1" customHeight="1">
      <c r="A2862" s="172"/>
    </row>
    <row r="2863" spans="1:1" s="173" customFormat="1" ht="12" hidden="1" customHeight="1">
      <c r="A2863" s="172"/>
    </row>
    <row r="2864" spans="1:1" s="173" customFormat="1" ht="12" hidden="1" customHeight="1">
      <c r="A2864" s="172"/>
    </row>
    <row r="2865" spans="1:1" s="173" customFormat="1" ht="12" hidden="1" customHeight="1">
      <c r="A2865" s="172"/>
    </row>
    <row r="2866" spans="1:1" s="173" customFormat="1" ht="12" hidden="1" customHeight="1">
      <c r="A2866" s="172"/>
    </row>
    <row r="2867" spans="1:1" s="173" customFormat="1" ht="12" hidden="1" customHeight="1">
      <c r="A2867" s="172"/>
    </row>
    <row r="2868" spans="1:1" s="173" customFormat="1" ht="12" hidden="1" customHeight="1">
      <c r="A2868" s="172"/>
    </row>
    <row r="2869" spans="1:1" s="173" customFormat="1" ht="12" hidden="1" customHeight="1">
      <c r="A2869" s="172"/>
    </row>
    <row r="2870" spans="1:1" s="173" customFormat="1" ht="12" hidden="1" customHeight="1">
      <c r="A2870" s="172"/>
    </row>
    <row r="2871" spans="1:1" s="173" customFormat="1" ht="12" hidden="1" customHeight="1">
      <c r="A2871" s="172"/>
    </row>
    <row r="2872" spans="1:1" s="173" customFormat="1" ht="12" hidden="1" customHeight="1">
      <c r="A2872" s="172"/>
    </row>
    <row r="2873" spans="1:1" s="173" customFormat="1" ht="12" hidden="1" customHeight="1">
      <c r="A2873" s="172"/>
    </row>
    <row r="2874" spans="1:1" s="173" customFormat="1" ht="12" hidden="1" customHeight="1">
      <c r="A2874" s="172"/>
    </row>
    <row r="2875" spans="1:1" s="173" customFormat="1" ht="12" hidden="1" customHeight="1">
      <c r="A2875" s="172"/>
    </row>
    <row r="2876" spans="1:1" s="173" customFormat="1" ht="12" hidden="1" customHeight="1">
      <c r="A2876" s="172"/>
    </row>
    <row r="2877" spans="1:1" s="173" customFormat="1" ht="12" hidden="1" customHeight="1">
      <c r="A2877" s="172"/>
    </row>
    <row r="2878" spans="1:1" s="173" customFormat="1" ht="12" hidden="1" customHeight="1">
      <c r="A2878" s="172"/>
    </row>
    <row r="2879" spans="1:1" s="173" customFormat="1" ht="12" hidden="1" customHeight="1">
      <c r="A2879" s="172"/>
    </row>
    <row r="2880" spans="1:1" s="173" customFormat="1" ht="12" hidden="1" customHeight="1">
      <c r="A2880" s="172"/>
    </row>
    <row r="2881" spans="1:1" s="173" customFormat="1" ht="12" hidden="1" customHeight="1">
      <c r="A2881" s="172"/>
    </row>
    <row r="2882" spans="1:1" s="173" customFormat="1" ht="12" hidden="1" customHeight="1">
      <c r="A2882" s="172"/>
    </row>
    <row r="2883" spans="1:1" s="173" customFormat="1" ht="12" hidden="1" customHeight="1">
      <c r="A2883" s="172"/>
    </row>
    <row r="2884" spans="1:1" s="173" customFormat="1" ht="12" hidden="1" customHeight="1">
      <c r="A2884" s="172"/>
    </row>
    <row r="2885" spans="1:1" s="173" customFormat="1" ht="12" hidden="1" customHeight="1">
      <c r="A2885" s="172"/>
    </row>
    <row r="2886" spans="1:1" s="173" customFormat="1" ht="12" hidden="1" customHeight="1">
      <c r="A2886" s="172"/>
    </row>
    <row r="2887" spans="1:1" s="173" customFormat="1" ht="12" hidden="1" customHeight="1">
      <c r="A2887" s="172"/>
    </row>
    <row r="2888" spans="1:1" s="173" customFormat="1" ht="12" hidden="1" customHeight="1">
      <c r="A2888" s="172"/>
    </row>
    <row r="2889" spans="1:1" s="173" customFormat="1" ht="12" hidden="1" customHeight="1">
      <c r="A2889" s="172"/>
    </row>
    <row r="2890" spans="1:1" s="173" customFormat="1" ht="12" hidden="1" customHeight="1">
      <c r="A2890" s="172"/>
    </row>
    <row r="2891" spans="1:1" s="173" customFormat="1" ht="12" hidden="1" customHeight="1">
      <c r="A2891" s="172"/>
    </row>
    <row r="2892" spans="1:1" s="173" customFormat="1" ht="12" hidden="1" customHeight="1">
      <c r="A2892" s="172"/>
    </row>
    <row r="2893" spans="1:1" s="173" customFormat="1" ht="12" hidden="1" customHeight="1">
      <c r="A2893" s="172"/>
    </row>
    <row r="2894" spans="1:1" s="173" customFormat="1" ht="12" hidden="1" customHeight="1">
      <c r="A2894" s="172"/>
    </row>
    <row r="2895" spans="1:1" s="173" customFormat="1" ht="12" hidden="1" customHeight="1">
      <c r="A2895" s="172"/>
    </row>
    <row r="2896" spans="1:1" s="173" customFormat="1" ht="12" hidden="1" customHeight="1">
      <c r="A2896" s="172"/>
    </row>
    <row r="2897" spans="1:1" s="173" customFormat="1" ht="12" hidden="1" customHeight="1">
      <c r="A2897" s="172"/>
    </row>
    <row r="2898" spans="1:1" s="173" customFormat="1" ht="12" hidden="1" customHeight="1">
      <c r="A2898" s="172"/>
    </row>
    <row r="2899" spans="1:1" s="173" customFormat="1" ht="12" hidden="1" customHeight="1">
      <c r="A2899" s="172"/>
    </row>
    <row r="2900" spans="1:1" s="173" customFormat="1" ht="12" hidden="1" customHeight="1">
      <c r="A2900" s="172"/>
    </row>
    <row r="2901" spans="1:1" s="173" customFormat="1" ht="12" hidden="1" customHeight="1">
      <c r="A2901" s="172"/>
    </row>
    <row r="2902" spans="1:1" s="173" customFormat="1" ht="12" hidden="1" customHeight="1">
      <c r="A2902" s="172"/>
    </row>
    <row r="2903" spans="1:1" s="173" customFormat="1" ht="12" hidden="1" customHeight="1">
      <c r="A2903" s="172"/>
    </row>
    <row r="2904" spans="1:1" s="173" customFormat="1" ht="12" hidden="1" customHeight="1">
      <c r="A2904" s="172"/>
    </row>
    <row r="2905" spans="1:1" s="173" customFormat="1" ht="12" hidden="1" customHeight="1">
      <c r="A2905" s="172"/>
    </row>
    <row r="2906" spans="1:1" s="173" customFormat="1" ht="12" hidden="1" customHeight="1">
      <c r="A2906" s="172"/>
    </row>
    <row r="2907" spans="1:1" s="173" customFormat="1" ht="12" hidden="1" customHeight="1">
      <c r="A2907" s="172"/>
    </row>
    <row r="2908" spans="1:1" s="173" customFormat="1" ht="12" hidden="1" customHeight="1">
      <c r="A2908" s="172"/>
    </row>
    <row r="2909" spans="1:1" s="173" customFormat="1" ht="12" hidden="1" customHeight="1">
      <c r="A2909" s="172"/>
    </row>
    <row r="2910" spans="1:1" s="173" customFormat="1" ht="12" hidden="1" customHeight="1">
      <c r="A2910" s="172"/>
    </row>
    <row r="2911" spans="1:1" s="173" customFormat="1" ht="12" hidden="1" customHeight="1">
      <c r="A2911" s="172"/>
    </row>
    <row r="2912" spans="1:1" s="173" customFormat="1" ht="12" hidden="1" customHeight="1">
      <c r="A2912" s="172"/>
    </row>
    <row r="2913" spans="1:1" s="173" customFormat="1" ht="12" hidden="1" customHeight="1">
      <c r="A2913" s="172"/>
    </row>
    <row r="2914" spans="1:1" s="173" customFormat="1" ht="12" hidden="1" customHeight="1">
      <c r="A2914" s="172"/>
    </row>
    <row r="2915" spans="1:1" s="173" customFormat="1" ht="12" hidden="1" customHeight="1">
      <c r="A2915" s="172"/>
    </row>
    <row r="2916" spans="1:1" s="173" customFormat="1" ht="12" hidden="1" customHeight="1">
      <c r="A2916" s="172"/>
    </row>
    <row r="2917" spans="1:1" s="173" customFormat="1" ht="12" hidden="1" customHeight="1">
      <c r="A2917" s="172"/>
    </row>
    <row r="2918" spans="1:1" s="173" customFormat="1" ht="12" hidden="1" customHeight="1">
      <c r="A2918" s="172"/>
    </row>
    <row r="2919" spans="1:1" s="173" customFormat="1" ht="12" hidden="1" customHeight="1">
      <c r="A2919" s="172"/>
    </row>
    <row r="2920" spans="1:1" s="173" customFormat="1" ht="12" hidden="1" customHeight="1">
      <c r="A2920" s="172"/>
    </row>
    <row r="2921" spans="1:1" s="173" customFormat="1" ht="12" hidden="1" customHeight="1">
      <c r="A2921" s="172"/>
    </row>
    <row r="2922" spans="1:1" s="173" customFormat="1" ht="12" hidden="1" customHeight="1">
      <c r="A2922" s="172"/>
    </row>
    <row r="2923" spans="1:1" s="173" customFormat="1" ht="12" hidden="1" customHeight="1">
      <c r="A2923" s="172"/>
    </row>
    <row r="2924" spans="1:1" s="173" customFormat="1" ht="12" hidden="1" customHeight="1">
      <c r="A2924" s="172"/>
    </row>
    <row r="2925" spans="1:1" s="173" customFormat="1" ht="12" hidden="1" customHeight="1">
      <c r="A2925" s="172"/>
    </row>
    <row r="2926" spans="1:1" s="173" customFormat="1" ht="12" hidden="1" customHeight="1">
      <c r="A2926" s="172"/>
    </row>
    <row r="2927" spans="1:1" s="173" customFormat="1" ht="12" hidden="1" customHeight="1">
      <c r="A2927" s="172"/>
    </row>
    <row r="2928" spans="1:1" s="173" customFormat="1" ht="12" hidden="1" customHeight="1">
      <c r="A2928" s="172"/>
    </row>
    <row r="2929" spans="1:1" s="173" customFormat="1" ht="12" hidden="1" customHeight="1">
      <c r="A2929" s="172"/>
    </row>
    <row r="2930" spans="1:1" s="173" customFormat="1" ht="12" hidden="1" customHeight="1">
      <c r="A2930" s="172"/>
    </row>
    <row r="2931" spans="1:1" s="173" customFormat="1" ht="12" hidden="1" customHeight="1">
      <c r="A2931" s="172"/>
    </row>
    <row r="2932" spans="1:1" s="173" customFormat="1" ht="12" hidden="1" customHeight="1">
      <c r="A2932" s="172"/>
    </row>
    <row r="2933" spans="1:1" s="173" customFormat="1" ht="12" hidden="1" customHeight="1">
      <c r="A2933" s="172"/>
    </row>
    <row r="2934" spans="1:1" s="173" customFormat="1" ht="12" hidden="1" customHeight="1">
      <c r="A2934" s="172"/>
    </row>
    <row r="2935" spans="1:1" s="173" customFormat="1" ht="12" hidden="1" customHeight="1">
      <c r="A2935" s="172"/>
    </row>
    <row r="2936" spans="1:1" s="173" customFormat="1" ht="12" hidden="1" customHeight="1">
      <c r="A2936" s="172"/>
    </row>
    <row r="2937" spans="1:1" s="173" customFormat="1" ht="12" hidden="1" customHeight="1">
      <c r="A2937" s="172"/>
    </row>
    <row r="2938" spans="1:1" s="173" customFormat="1" ht="12" hidden="1" customHeight="1">
      <c r="A2938" s="172"/>
    </row>
    <row r="2939" spans="1:1" s="173" customFormat="1" ht="12" hidden="1" customHeight="1">
      <c r="A2939" s="172"/>
    </row>
    <row r="2940" spans="1:1" s="173" customFormat="1" ht="12" hidden="1" customHeight="1">
      <c r="A2940" s="172"/>
    </row>
    <row r="2941" spans="1:1" s="173" customFormat="1" ht="12" hidden="1" customHeight="1">
      <c r="A2941" s="172"/>
    </row>
    <row r="2942" spans="1:1" s="173" customFormat="1" ht="12" hidden="1" customHeight="1">
      <c r="A2942" s="172"/>
    </row>
    <row r="2943" spans="1:1" s="173" customFormat="1" ht="12" hidden="1" customHeight="1">
      <c r="A2943" s="172"/>
    </row>
    <row r="2944" spans="1:1" s="173" customFormat="1" ht="12" hidden="1" customHeight="1">
      <c r="A2944" s="172"/>
    </row>
    <row r="2945" spans="1:1" s="173" customFormat="1" ht="12" hidden="1" customHeight="1">
      <c r="A2945" s="172"/>
    </row>
    <row r="2946" spans="1:1" s="173" customFormat="1" ht="12" hidden="1" customHeight="1">
      <c r="A2946" s="172"/>
    </row>
    <row r="2947" spans="1:1" s="173" customFormat="1" ht="12" hidden="1" customHeight="1">
      <c r="A2947" s="172"/>
    </row>
    <row r="2948" spans="1:1" s="173" customFormat="1" ht="12" hidden="1" customHeight="1">
      <c r="A2948" s="172"/>
    </row>
    <row r="2949" spans="1:1" s="173" customFormat="1" ht="12" hidden="1" customHeight="1">
      <c r="A2949" s="172"/>
    </row>
    <row r="2950" spans="1:1" s="173" customFormat="1" ht="12" hidden="1" customHeight="1">
      <c r="A2950" s="172"/>
    </row>
    <row r="2951" spans="1:1" s="173" customFormat="1" ht="12" hidden="1" customHeight="1">
      <c r="A2951" s="172"/>
    </row>
    <row r="2952" spans="1:1" s="173" customFormat="1" ht="12" hidden="1" customHeight="1">
      <c r="A2952" s="172"/>
    </row>
    <row r="2953" spans="1:1" s="173" customFormat="1" ht="12" hidden="1" customHeight="1">
      <c r="A2953" s="172"/>
    </row>
    <row r="2954" spans="1:1" s="173" customFormat="1" ht="12" hidden="1" customHeight="1">
      <c r="A2954" s="172"/>
    </row>
    <row r="2955" spans="1:1" s="173" customFormat="1" ht="12" hidden="1" customHeight="1">
      <c r="A2955" s="172"/>
    </row>
    <row r="2956" spans="1:1" s="173" customFormat="1" ht="12" hidden="1" customHeight="1">
      <c r="A2956" s="172"/>
    </row>
    <row r="2957" spans="1:1" s="173" customFormat="1" ht="12" hidden="1" customHeight="1">
      <c r="A2957" s="172"/>
    </row>
    <row r="2958" spans="1:1" s="173" customFormat="1" ht="12" hidden="1" customHeight="1">
      <c r="A2958" s="172"/>
    </row>
    <row r="2959" spans="1:1" s="173" customFormat="1" ht="12" hidden="1" customHeight="1">
      <c r="A2959" s="172"/>
    </row>
    <row r="2960" spans="1:1" s="173" customFormat="1" ht="12" hidden="1" customHeight="1">
      <c r="A2960" s="172"/>
    </row>
    <row r="2961" spans="1:1" s="173" customFormat="1" ht="12" hidden="1" customHeight="1">
      <c r="A2961" s="172"/>
    </row>
    <row r="2962" spans="1:1" s="173" customFormat="1" ht="12" hidden="1" customHeight="1">
      <c r="A2962" s="172"/>
    </row>
    <row r="2963" spans="1:1" s="173" customFormat="1" ht="12" hidden="1" customHeight="1">
      <c r="A2963" s="172"/>
    </row>
    <row r="2964" spans="1:1" s="173" customFormat="1" ht="12" hidden="1" customHeight="1">
      <c r="A2964" s="172"/>
    </row>
    <row r="2965" spans="1:1" s="173" customFormat="1" ht="12" hidden="1" customHeight="1">
      <c r="A2965" s="172"/>
    </row>
    <row r="2966" spans="1:1" s="173" customFormat="1" ht="12" hidden="1" customHeight="1">
      <c r="A2966" s="172"/>
    </row>
    <row r="2967" spans="1:1" s="173" customFormat="1" ht="12" hidden="1" customHeight="1">
      <c r="A2967" s="172"/>
    </row>
    <row r="2968" spans="1:1" s="173" customFormat="1" ht="12" hidden="1" customHeight="1">
      <c r="A2968" s="172"/>
    </row>
    <row r="2969" spans="1:1" s="173" customFormat="1" ht="12" hidden="1" customHeight="1">
      <c r="A2969" s="172"/>
    </row>
    <row r="2970" spans="1:1" s="173" customFormat="1" ht="12" hidden="1" customHeight="1">
      <c r="A2970" s="172"/>
    </row>
    <row r="2971" spans="1:1" s="173" customFormat="1" ht="12" hidden="1" customHeight="1">
      <c r="A2971" s="172"/>
    </row>
    <row r="2972" spans="1:1" s="173" customFormat="1" ht="12" hidden="1" customHeight="1">
      <c r="A2972" s="172"/>
    </row>
    <row r="2973" spans="1:1" s="173" customFormat="1" ht="12" hidden="1" customHeight="1">
      <c r="A2973" s="172"/>
    </row>
    <row r="2974" spans="1:1" s="173" customFormat="1" ht="12" hidden="1" customHeight="1">
      <c r="A2974" s="172"/>
    </row>
    <row r="2975" spans="1:1" s="173" customFormat="1" ht="12" hidden="1" customHeight="1">
      <c r="A2975" s="172"/>
    </row>
    <row r="2976" spans="1:1" s="173" customFormat="1" ht="12" hidden="1" customHeight="1">
      <c r="A2976" s="172"/>
    </row>
    <row r="2977" spans="1:1" s="173" customFormat="1" ht="12" hidden="1" customHeight="1">
      <c r="A2977" s="172"/>
    </row>
    <row r="2978" spans="1:1" s="173" customFormat="1" ht="12" hidden="1" customHeight="1">
      <c r="A2978" s="172"/>
    </row>
    <row r="2979" spans="1:1" s="173" customFormat="1" ht="12" hidden="1" customHeight="1">
      <c r="A2979" s="172"/>
    </row>
    <row r="2980" spans="1:1" s="173" customFormat="1" ht="12" hidden="1" customHeight="1">
      <c r="A2980" s="172"/>
    </row>
    <row r="2981" spans="1:1" s="173" customFormat="1" ht="12" hidden="1" customHeight="1">
      <c r="A2981" s="172"/>
    </row>
    <row r="2982" spans="1:1" s="173" customFormat="1" ht="12" hidden="1" customHeight="1">
      <c r="A2982" s="172"/>
    </row>
    <row r="2983" spans="1:1" s="173" customFormat="1" ht="12" hidden="1" customHeight="1">
      <c r="A2983" s="172"/>
    </row>
    <row r="2984" spans="1:1" s="173" customFormat="1" ht="12" hidden="1" customHeight="1">
      <c r="A2984" s="172"/>
    </row>
    <row r="2985" spans="1:1" s="173" customFormat="1" ht="12" hidden="1" customHeight="1">
      <c r="A2985" s="172"/>
    </row>
    <row r="2986" spans="1:1" s="173" customFormat="1" ht="12" hidden="1" customHeight="1">
      <c r="A2986" s="172"/>
    </row>
    <row r="2987" spans="1:1" s="173" customFormat="1" ht="12" hidden="1" customHeight="1">
      <c r="A2987" s="172"/>
    </row>
    <row r="2988" spans="1:1" s="173" customFormat="1" ht="12" hidden="1" customHeight="1">
      <c r="A2988" s="172"/>
    </row>
    <row r="2989" spans="1:1" s="173" customFormat="1" ht="12" hidden="1" customHeight="1">
      <c r="A2989" s="172"/>
    </row>
    <row r="2990" spans="1:1" s="173" customFormat="1" ht="12" hidden="1" customHeight="1">
      <c r="A2990" s="172"/>
    </row>
    <row r="2991" spans="1:1" s="173" customFormat="1" ht="12" hidden="1" customHeight="1">
      <c r="A2991" s="172"/>
    </row>
    <row r="2992" spans="1:1" s="173" customFormat="1" ht="12" hidden="1" customHeight="1">
      <c r="A2992" s="172"/>
    </row>
    <row r="2993" spans="1:1" s="173" customFormat="1" ht="12" hidden="1" customHeight="1">
      <c r="A2993" s="172"/>
    </row>
    <row r="2994" spans="1:1" s="173" customFormat="1" ht="12" hidden="1" customHeight="1">
      <c r="A2994" s="172"/>
    </row>
    <row r="2995" spans="1:1" s="173" customFormat="1" ht="12" hidden="1" customHeight="1">
      <c r="A2995" s="172"/>
    </row>
    <row r="2996" spans="1:1" s="173" customFormat="1" ht="12" hidden="1" customHeight="1">
      <c r="A2996" s="172"/>
    </row>
    <row r="2997" spans="1:1" s="173" customFormat="1" ht="12" hidden="1" customHeight="1">
      <c r="A2997" s="172"/>
    </row>
    <row r="2998" spans="1:1" s="173" customFormat="1" ht="12" hidden="1" customHeight="1">
      <c r="A2998" s="172"/>
    </row>
    <row r="2999" spans="1:1" s="173" customFormat="1" ht="12" hidden="1" customHeight="1">
      <c r="A2999" s="172"/>
    </row>
    <row r="3000" spans="1:1" s="173" customFormat="1" ht="12" hidden="1" customHeight="1">
      <c r="A3000" s="172"/>
    </row>
    <row r="3001" spans="1:1" s="173" customFormat="1" ht="12" hidden="1" customHeight="1">
      <c r="A3001" s="172"/>
    </row>
    <row r="3002" spans="1:1" s="173" customFormat="1" ht="12" hidden="1" customHeight="1">
      <c r="A3002" s="172"/>
    </row>
    <row r="3003" spans="1:1" s="173" customFormat="1" ht="12" hidden="1" customHeight="1">
      <c r="A3003" s="172"/>
    </row>
    <row r="3004" spans="1:1" s="173" customFormat="1" ht="12" hidden="1" customHeight="1">
      <c r="A3004" s="172"/>
    </row>
    <row r="3005" spans="1:1" s="173" customFormat="1" ht="12" hidden="1" customHeight="1">
      <c r="A3005" s="172"/>
    </row>
    <row r="3006" spans="1:1" s="173" customFormat="1" ht="12" hidden="1" customHeight="1">
      <c r="A3006" s="172"/>
    </row>
    <row r="3007" spans="1:1" s="173" customFormat="1" ht="12" hidden="1" customHeight="1">
      <c r="A3007" s="172"/>
    </row>
    <row r="3008" spans="1:1" s="173" customFormat="1" ht="12" hidden="1" customHeight="1">
      <c r="A3008" s="172"/>
    </row>
    <row r="3009" spans="1:1" s="173" customFormat="1" ht="12" hidden="1" customHeight="1">
      <c r="A3009" s="172"/>
    </row>
    <row r="3010" spans="1:1" s="173" customFormat="1" ht="12" hidden="1" customHeight="1">
      <c r="A3010" s="172"/>
    </row>
    <row r="3011" spans="1:1" s="173" customFormat="1" ht="12" hidden="1" customHeight="1">
      <c r="A3011" s="172"/>
    </row>
    <row r="3012" spans="1:1" s="173" customFormat="1" ht="12" hidden="1" customHeight="1">
      <c r="A3012" s="172"/>
    </row>
    <row r="3013" spans="1:1" s="173" customFormat="1" ht="12" hidden="1" customHeight="1">
      <c r="A3013" s="172"/>
    </row>
    <row r="3014" spans="1:1" s="173" customFormat="1" ht="12" hidden="1" customHeight="1">
      <c r="A3014" s="172"/>
    </row>
    <row r="3015" spans="1:1" s="173" customFormat="1" ht="12" hidden="1" customHeight="1">
      <c r="A3015" s="172"/>
    </row>
    <row r="3016" spans="1:1" s="173" customFormat="1" ht="12" hidden="1" customHeight="1">
      <c r="A3016" s="172"/>
    </row>
    <row r="3017" spans="1:1" s="173" customFormat="1" ht="12" hidden="1" customHeight="1">
      <c r="A3017" s="172"/>
    </row>
    <row r="3018" spans="1:1" s="173" customFormat="1" ht="12" hidden="1" customHeight="1">
      <c r="A3018" s="172"/>
    </row>
    <row r="3019" spans="1:1" s="173" customFormat="1" ht="12" hidden="1" customHeight="1">
      <c r="A3019" s="172"/>
    </row>
    <row r="3020" spans="1:1" s="173" customFormat="1" ht="12" hidden="1" customHeight="1">
      <c r="A3020" s="172"/>
    </row>
    <row r="3021" spans="1:1" s="173" customFormat="1" ht="12" hidden="1" customHeight="1">
      <c r="A3021" s="172"/>
    </row>
    <row r="3022" spans="1:1" s="173" customFormat="1" ht="12" hidden="1" customHeight="1">
      <c r="A3022" s="172"/>
    </row>
    <row r="3023" spans="1:1" s="173" customFormat="1" ht="12" hidden="1" customHeight="1">
      <c r="A3023" s="172"/>
    </row>
    <row r="3024" spans="1:1" s="173" customFormat="1" ht="12" hidden="1" customHeight="1">
      <c r="A3024" s="172"/>
    </row>
    <row r="3025" spans="1:1" s="173" customFormat="1" ht="12" hidden="1" customHeight="1">
      <c r="A3025" s="172"/>
    </row>
    <row r="3026" spans="1:1" s="173" customFormat="1" ht="12" hidden="1" customHeight="1">
      <c r="A3026" s="172"/>
    </row>
    <row r="3027" spans="1:1" s="173" customFormat="1" ht="12" hidden="1" customHeight="1">
      <c r="A3027" s="172"/>
    </row>
    <row r="3028" spans="1:1" s="173" customFormat="1" ht="12" hidden="1" customHeight="1">
      <c r="A3028" s="172"/>
    </row>
    <row r="3029" spans="1:1" s="173" customFormat="1" ht="12" hidden="1" customHeight="1">
      <c r="A3029" s="172"/>
    </row>
    <row r="3030" spans="1:1" s="173" customFormat="1" ht="12" hidden="1" customHeight="1">
      <c r="A3030" s="172"/>
    </row>
    <row r="3031" spans="1:1" s="173" customFormat="1" ht="12" hidden="1" customHeight="1">
      <c r="A3031" s="172"/>
    </row>
    <row r="3032" spans="1:1" s="173" customFormat="1" ht="12" hidden="1" customHeight="1">
      <c r="A3032" s="172"/>
    </row>
    <row r="3033" spans="1:1" s="173" customFormat="1" ht="12" hidden="1" customHeight="1">
      <c r="A3033" s="172"/>
    </row>
    <row r="3034" spans="1:1" s="173" customFormat="1" ht="12" hidden="1" customHeight="1">
      <c r="A3034" s="172"/>
    </row>
    <row r="3035" spans="1:1" s="173" customFormat="1" ht="12" hidden="1" customHeight="1">
      <c r="A3035" s="172"/>
    </row>
    <row r="3036" spans="1:1" s="173" customFormat="1" ht="12" hidden="1" customHeight="1">
      <c r="A3036" s="172"/>
    </row>
    <row r="3037" spans="1:1" s="173" customFormat="1" ht="12" hidden="1" customHeight="1">
      <c r="A3037" s="172"/>
    </row>
    <row r="3038" spans="1:1" s="173" customFormat="1" ht="12" hidden="1" customHeight="1">
      <c r="A3038" s="172"/>
    </row>
    <row r="3039" spans="1:1" s="173" customFormat="1" ht="12" hidden="1" customHeight="1">
      <c r="A3039" s="172"/>
    </row>
    <row r="3040" spans="1:1" s="173" customFormat="1" ht="12" hidden="1" customHeight="1">
      <c r="A3040" s="172"/>
    </row>
    <row r="3041" spans="1:1" s="173" customFormat="1" ht="12" hidden="1" customHeight="1">
      <c r="A3041" s="172"/>
    </row>
    <row r="3042" spans="1:1" s="173" customFormat="1" ht="12" hidden="1" customHeight="1">
      <c r="A3042" s="172"/>
    </row>
    <row r="3043" spans="1:1" s="173" customFormat="1" ht="12" hidden="1" customHeight="1">
      <c r="A3043" s="172"/>
    </row>
    <row r="3044" spans="1:1" s="173" customFormat="1" ht="12" hidden="1" customHeight="1">
      <c r="A3044" s="172"/>
    </row>
    <row r="3045" spans="1:1" s="173" customFormat="1" ht="12" hidden="1" customHeight="1">
      <c r="A3045" s="172"/>
    </row>
    <row r="3046" spans="1:1" s="173" customFormat="1" ht="12" hidden="1" customHeight="1">
      <c r="A3046" s="172"/>
    </row>
    <row r="3047" spans="1:1" s="173" customFormat="1" ht="12" hidden="1" customHeight="1">
      <c r="A3047" s="172"/>
    </row>
    <row r="3048" spans="1:1" s="173" customFormat="1" ht="12" hidden="1" customHeight="1">
      <c r="A3048" s="172"/>
    </row>
    <row r="3049" spans="1:1" s="173" customFormat="1" ht="12" hidden="1" customHeight="1">
      <c r="A3049" s="172"/>
    </row>
    <row r="3050" spans="1:1" s="173" customFormat="1" ht="12" hidden="1" customHeight="1">
      <c r="A3050" s="172"/>
    </row>
    <row r="3051" spans="1:1" s="173" customFormat="1" ht="12" hidden="1" customHeight="1">
      <c r="A3051" s="172"/>
    </row>
    <row r="3052" spans="1:1" s="173" customFormat="1" ht="12" hidden="1" customHeight="1">
      <c r="A3052" s="172"/>
    </row>
    <row r="3053" spans="1:1" s="173" customFormat="1" ht="12" hidden="1" customHeight="1">
      <c r="A3053" s="172"/>
    </row>
    <row r="3054" spans="1:1" s="173" customFormat="1" ht="12" hidden="1" customHeight="1">
      <c r="A3054" s="172"/>
    </row>
    <row r="3055" spans="1:1" s="173" customFormat="1" ht="12" hidden="1" customHeight="1">
      <c r="A3055" s="172"/>
    </row>
    <row r="3056" spans="1:1" s="173" customFormat="1" ht="12" hidden="1" customHeight="1">
      <c r="A3056" s="172"/>
    </row>
    <row r="3057" spans="1:1" s="173" customFormat="1" ht="12" hidden="1" customHeight="1">
      <c r="A3057" s="172"/>
    </row>
    <row r="3058" spans="1:1" s="173" customFormat="1" ht="12" hidden="1" customHeight="1">
      <c r="A3058" s="172"/>
    </row>
    <row r="3059" spans="1:1" s="173" customFormat="1" ht="12" hidden="1" customHeight="1">
      <c r="A3059" s="172"/>
    </row>
    <row r="3060" spans="1:1" s="173" customFormat="1" ht="12" hidden="1" customHeight="1">
      <c r="A3060" s="172"/>
    </row>
    <row r="3061" spans="1:1" s="173" customFormat="1" ht="12" hidden="1" customHeight="1">
      <c r="A3061" s="172"/>
    </row>
    <row r="3062" spans="1:1" s="173" customFormat="1" ht="12" hidden="1" customHeight="1">
      <c r="A3062" s="172"/>
    </row>
    <row r="3063" spans="1:1" s="173" customFormat="1" ht="12" hidden="1" customHeight="1">
      <c r="A3063" s="172"/>
    </row>
    <row r="3064" spans="1:1" s="173" customFormat="1" ht="12" hidden="1" customHeight="1">
      <c r="A3064" s="172"/>
    </row>
    <row r="3065" spans="1:1" s="173" customFormat="1" ht="12" hidden="1" customHeight="1">
      <c r="A3065" s="172"/>
    </row>
    <row r="3066" spans="1:1" s="173" customFormat="1" ht="12" hidden="1" customHeight="1">
      <c r="A3066" s="172"/>
    </row>
    <row r="3067" spans="1:1" s="173" customFormat="1" ht="12" hidden="1" customHeight="1">
      <c r="A3067" s="172"/>
    </row>
    <row r="3068" spans="1:1" s="173" customFormat="1" ht="12" hidden="1" customHeight="1">
      <c r="A3068" s="172"/>
    </row>
    <row r="3069" spans="1:1" s="173" customFormat="1" ht="12" hidden="1" customHeight="1">
      <c r="A3069" s="172"/>
    </row>
    <row r="3070" spans="1:1" s="173" customFormat="1" ht="12" hidden="1" customHeight="1">
      <c r="A3070" s="172"/>
    </row>
    <row r="3071" spans="1:1" s="173" customFormat="1" ht="12" hidden="1" customHeight="1">
      <c r="A3071" s="172"/>
    </row>
    <row r="3072" spans="1:1" s="173" customFormat="1" ht="12" hidden="1" customHeight="1">
      <c r="A3072" s="172"/>
    </row>
    <row r="3073" spans="1:1" s="173" customFormat="1" ht="12" hidden="1" customHeight="1">
      <c r="A3073" s="172"/>
    </row>
    <row r="3074" spans="1:1" s="173" customFormat="1" ht="12" hidden="1" customHeight="1">
      <c r="A3074" s="172"/>
    </row>
    <row r="3075" spans="1:1" s="173" customFormat="1" ht="12" hidden="1" customHeight="1">
      <c r="A3075" s="172"/>
    </row>
    <row r="3076" spans="1:1" s="173" customFormat="1" ht="12" hidden="1" customHeight="1">
      <c r="A3076" s="172"/>
    </row>
    <row r="3077" spans="1:1" s="173" customFormat="1" ht="12" hidden="1" customHeight="1">
      <c r="A3077" s="172"/>
    </row>
    <row r="3078" spans="1:1" s="173" customFormat="1" ht="12" hidden="1" customHeight="1">
      <c r="A3078" s="172"/>
    </row>
    <row r="3079" spans="1:1" s="173" customFormat="1" ht="12" hidden="1" customHeight="1">
      <c r="A3079" s="172"/>
    </row>
    <row r="3080" spans="1:1" s="173" customFormat="1" ht="12" hidden="1" customHeight="1">
      <c r="A3080" s="172"/>
    </row>
    <row r="3081" spans="1:1" s="173" customFormat="1" ht="12" hidden="1" customHeight="1">
      <c r="A3081" s="172"/>
    </row>
    <row r="3082" spans="1:1" s="173" customFormat="1" ht="12" hidden="1" customHeight="1">
      <c r="A3082" s="172"/>
    </row>
    <row r="3083" spans="1:1" s="173" customFormat="1" ht="12" hidden="1" customHeight="1">
      <c r="A3083" s="172"/>
    </row>
    <row r="3084" spans="1:1" s="173" customFormat="1" ht="12" hidden="1" customHeight="1">
      <c r="A3084" s="172"/>
    </row>
    <row r="3085" spans="1:1" s="173" customFormat="1" ht="12" hidden="1" customHeight="1">
      <c r="A3085" s="172"/>
    </row>
    <row r="3086" spans="1:1" s="173" customFormat="1" ht="12" hidden="1" customHeight="1">
      <c r="A3086" s="172"/>
    </row>
    <row r="3087" spans="1:1" s="173" customFormat="1" ht="12" hidden="1" customHeight="1">
      <c r="A3087" s="172"/>
    </row>
    <row r="3088" spans="1:1" s="173" customFormat="1" ht="12" hidden="1" customHeight="1">
      <c r="A3088" s="172"/>
    </row>
    <row r="3089" spans="1:1" s="173" customFormat="1" ht="12" hidden="1" customHeight="1">
      <c r="A3089" s="172"/>
    </row>
    <row r="3090" spans="1:1" s="173" customFormat="1" ht="12" hidden="1" customHeight="1">
      <c r="A3090" s="172"/>
    </row>
    <row r="3091" spans="1:1" s="173" customFormat="1" ht="12" hidden="1" customHeight="1">
      <c r="A3091" s="172"/>
    </row>
    <row r="3092" spans="1:1" s="173" customFormat="1" ht="12" hidden="1" customHeight="1">
      <c r="A3092" s="172"/>
    </row>
    <row r="3093" spans="1:1" s="173" customFormat="1" ht="12" hidden="1" customHeight="1">
      <c r="A3093" s="172"/>
    </row>
    <row r="3094" spans="1:1" s="173" customFormat="1" ht="12" hidden="1" customHeight="1">
      <c r="A3094" s="172"/>
    </row>
    <row r="3095" spans="1:1" s="173" customFormat="1" ht="12" hidden="1" customHeight="1">
      <c r="A3095" s="172"/>
    </row>
    <row r="3096" spans="1:1" s="173" customFormat="1" ht="12" hidden="1" customHeight="1">
      <c r="A3096" s="172"/>
    </row>
    <row r="3097" spans="1:1" s="173" customFormat="1" ht="12" hidden="1" customHeight="1">
      <c r="A3097" s="172"/>
    </row>
    <row r="3098" spans="1:1" s="173" customFormat="1" ht="12" hidden="1" customHeight="1">
      <c r="A3098" s="172"/>
    </row>
    <row r="3099" spans="1:1" s="173" customFormat="1" ht="12" hidden="1" customHeight="1">
      <c r="A3099" s="172"/>
    </row>
    <row r="3100" spans="1:1" s="173" customFormat="1" ht="12" hidden="1" customHeight="1">
      <c r="A3100" s="172"/>
    </row>
    <row r="3101" spans="1:1" s="173" customFormat="1" ht="12" hidden="1" customHeight="1">
      <c r="A3101" s="172"/>
    </row>
    <row r="3102" spans="1:1" s="173" customFormat="1" ht="12" hidden="1" customHeight="1">
      <c r="A3102" s="172"/>
    </row>
    <row r="3103" spans="1:1" s="173" customFormat="1" ht="12" hidden="1" customHeight="1">
      <c r="A3103" s="172"/>
    </row>
    <row r="3104" spans="1:1" s="173" customFormat="1" ht="12" hidden="1" customHeight="1">
      <c r="A3104" s="172"/>
    </row>
    <row r="3105" spans="1:1" s="173" customFormat="1" ht="12" hidden="1" customHeight="1">
      <c r="A3105" s="172"/>
    </row>
    <row r="3106" spans="1:1" s="173" customFormat="1" ht="12" hidden="1" customHeight="1">
      <c r="A3106" s="172"/>
    </row>
    <row r="3107" spans="1:1" s="173" customFormat="1" ht="12" hidden="1" customHeight="1">
      <c r="A3107" s="172"/>
    </row>
    <row r="3108" spans="1:1" s="173" customFormat="1" ht="12" hidden="1" customHeight="1">
      <c r="A3108" s="172"/>
    </row>
    <row r="3109" spans="1:1" s="173" customFormat="1" ht="12" hidden="1" customHeight="1">
      <c r="A3109" s="172"/>
    </row>
    <row r="3110" spans="1:1" s="173" customFormat="1" ht="12" hidden="1" customHeight="1">
      <c r="A3110" s="172"/>
    </row>
    <row r="3111" spans="1:1" s="173" customFormat="1" ht="12" hidden="1" customHeight="1">
      <c r="A3111" s="172"/>
    </row>
    <row r="3112" spans="1:1" s="173" customFormat="1" ht="12" hidden="1" customHeight="1">
      <c r="A3112" s="172"/>
    </row>
    <row r="3113" spans="1:1" s="173" customFormat="1" ht="12" hidden="1" customHeight="1">
      <c r="A3113" s="172"/>
    </row>
    <row r="3114" spans="1:1" s="173" customFormat="1" ht="12" hidden="1" customHeight="1">
      <c r="A3114" s="172"/>
    </row>
    <row r="3115" spans="1:1" s="173" customFormat="1" ht="12" hidden="1" customHeight="1">
      <c r="A3115" s="172"/>
    </row>
    <row r="3116" spans="1:1" s="173" customFormat="1" ht="12" hidden="1" customHeight="1">
      <c r="A3116" s="172"/>
    </row>
    <row r="3117" spans="1:1" s="173" customFormat="1" ht="12" hidden="1" customHeight="1">
      <c r="A3117" s="172"/>
    </row>
    <row r="3118" spans="1:1" s="173" customFormat="1" ht="12" hidden="1" customHeight="1">
      <c r="A3118" s="172"/>
    </row>
    <row r="3119" spans="1:1" s="173" customFormat="1" ht="12" hidden="1" customHeight="1">
      <c r="A3119" s="172"/>
    </row>
    <row r="3120" spans="1:1" s="173" customFormat="1" ht="12" hidden="1" customHeight="1">
      <c r="A3120" s="172"/>
    </row>
    <row r="3121" spans="1:1" s="173" customFormat="1" ht="12" hidden="1" customHeight="1">
      <c r="A3121" s="172"/>
    </row>
    <row r="3122" spans="1:1" s="173" customFormat="1" ht="12" hidden="1" customHeight="1">
      <c r="A3122" s="172"/>
    </row>
    <row r="3123" spans="1:1" s="173" customFormat="1" ht="12" hidden="1" customHeight="1">
      <c r="A3123" s="172"/>
    </row>
    <row r="3124" spans="1:1" s="173" customFormat="1" ht="12" hidden="1" customHeight="1">
      <c r="A3124" s="172"/>
    </row>
    <row r="3125" spans="1:1" s="173" customFormat="1" ht="12" hidden="1" customHeight="1">
      <c r="A3125" s="172"/>
    </row>
    <row r="3126" spans="1:1" s="173" customFormat="1" ht="12" hidden="1" customHeight="1">
      <c r="A3126" s="172"/>
    </row>
    <row r="3127" spans="1:1" s="173" customFormat="1" ht="12" hidden="1" customHeight="1">
      <c r="A3127" s="172"/>
    </row>
    <row r="3128" spans="1:1" s="173" customFormat="1" ht="12" hidden="1" customHeight="1">
      <c r="A3128" s="172"/>
    </row>
    <row r="3129" spans="1:1" s="173" customFormat="1" ht="12" hidden="1" customHeight="1">
      <c r="A3129" s="172"/>
    </row>
    <row r="3130" spans="1:1" s="173" customFormat="1" ht="12" hidden="1" customHeight="1">
      <c r="A3130" s="172"/>
    </row>
    <row r="3131" spans="1:1" s="173" customFormat="1" ht="12" hidden="1" customHeight="1">
      <c r="A3131" s="172"/>
    </row>
    <row r="3132" spans="1:1" s="173" customFormat="1" ht="12" hidden="1" customHeight="1">
      <c r="A3132" s="172"/>
    </row>
    <row r="3133" spans="1:1" s="173" customFormat="1" ht="12" hidden="1" customHeight="1">
      <c r="A3133" s="172"/>
    </row>
    <row r="3134" spans="1:1" s="173" customFormat="1" ht="12" hidden="1" customHeight="1">
      <c r="A3134" s="172"/>
    </row>
    <row r="3135" spans="1:1" s="173" customFormat="1" ht="12" hidden="1" customHeight="1">
      <c r="A3135" s="172"/>
    </row>
    <row r="3136" spans="1:1" s="173" customFormat="1" ht="12" hidden="1" customHeight="1">
      <c r="A3136" s="172"/>
    </row>
    <row r="3137" spans="1:1" s="173" customFormat="1" ht="12" hidden="1" customHeight="1">
      <c r="A3137" s="172"/>
    </row>
    <row r="3138" spans="1:1" s="173" customFormat="1" ht="12" hidden="1" customHeight="1">
      <c r="A3138" s="172"/>
    </row>
    <row r="3139" spans="1:1" s="173" customFormat="1" ht="12" hidden="1" customHeight="1">
      <c r="A3139" s="172"/>
    </row>
    <row r="3140" spans="1:1" s="173" customFormat="1" ht="12" hidden="1" customHeight="1">
      <c r="A3140" s="172"/>
    </row>
    <row r="3141" spans="1:1" s="173" customFormat="1" ht="12" hidden="1" customHeight="1">
      <c r="A3141" s="172"/>
    </row>
    <row r="3142" spans="1:1" s="173" customFormat="1" ht="12" hidden="1" customHeight="1">
      <c r="A3142" s="172"/>
    </row>
    <row r="3143" spans="1:1" s="173" customFormat="1" ht="12" hidden="1" customHeight="1">
      <c r="A3143" s="172"/>
    </row>
    <row r="3144" spans="1:1" s="173" customFormat="1" ht="12" hidden="1" customHeight="1">
      <c r="A3144" s="172"/>
    </row>
    <row r="3145" spans="1:1" s="173" customFormat="1" ht="12" hidden="1" customHeight="1">
      <c r="A3145" s="172"/>
    </row>
    <row r="3146" spans="1:1" s="173" customFormat="1" ht="12" hidden="1" customHeight="1">
      <c r="A3146" s="172"/>
    </row>
    <row r="3147" spans="1:1" s="173" customFormat="1" ht="12" hidden="1" customHeight="1">
      <c r="A3147" s="172"/>
    </row>
    <row r="3148" spans="1:1" s="173" customFormat="1" ht="12" hidden="1" customHeight="1">
      <c r="A3148" s="172"/>
    </row>
    <row r="3149" spans="1:1" s="173" customFormat="1" ht="12" hidden="1" customHeight="1">
      <c r="A3149" s="172"/>
    </row>
    <row r="3150" spans="1:1" s="173" customFormat="1" ht="12" hidden="1" customHeight="1">
      <c r="A3150" s="172"/>
    </row>
    <row r="3151" spans="1:1" s="173" customFormat="1" ht="12" hidden="1" customHeight="1">
      <c r="A3151" s="172"/>
    </row>
    <row r="3152" spans="1:1" s="173" customFormat="1" ht="12" hidden="1" customHeight="1">
      <c r="A3152" s="172"/>
    </row>
    <row r="3153" spans="1:1" s="173" customFormat="1" ht="12" hidden="1" customHeight="1">
      <c r="A3153" s="172"/>
    </row>
    <row r="3154" spans="1:1" s="173" customFormat="1" ht="12" hidden="1" customHeight="1">
      <c r="A3154" s="172"/>
    </row>
    <row r="3155" spans="1:1" s="173" customFormat="1" ht="12" hidden="1" customHeight="1">
      <c r="A3155" s="172"/>
    </row>
    <row r="3156" spans="1:1" s="173" customFormat="1" ht="12" hidden="1" customHeight="1">
      <c r="A3156" s="172"/>
    </row>
    <row r="3157" spans="1:1" s="173" customFormat="1" ht="12" hidden="1" customHeight="1">
      <c r="A3157" s="172"/>
    </row>
    <row r="3158" spans="1:1" s="173" customFormat="1" ht="12" hidden="1" customHeight="1">
      <c r="A3158" s="172"/>
    </row>
    <row r="3159" spans="1:1" s="173" customFormat="1" ht="12" hidden="1" customHeight="1">
      <c r="A3159" s="172"/>
    </row>
    <row r="3160" spans="1:1" s="173" customFormat="1" ht="12" hidden="1" customHeight="1">
      <c r="A3160" s="172"/>
    </row>
    <row r="3161" spans="1:1" s="173" customFormat="1" ht="12" hidden="1" customHeight="1">
      <c r="A3161" s="172"/>
    </row>
    <row r="3162" spans="1:1" s="173" customFormat="1" ht="12" hidden="1" customHeight="1">
      <c r="A3162" s="172"/>
    </row>
    <row r="3163" spans="1:1" s="173" customFormat="1" ht="12" hidden="1" customHeight="1">
      <c r="A3163" s="172"/>
    </row>
    <row r="3164" spans="1:1" s="173" customFormat="1" ht="12" hidden="1" customHeight="1">
      <c r="A3164" s="172"/>
    </row>
    <row r="3165" spans="1:1" s="173" customFormat="1" ht="12" hidden="1" customHeight="1">
      <c r="A3165" s="172"/>
    </row>
    <row r="3166" spans="1:1" s="173" customFormat="1" ht="12" hidden="1" customHeight="1">
      <c r="A3166" s="172"/>
    </row>
    <row r="3167" spans="1:1" s="173" customFormat="1" ht="12" hidden="1" customHeight="1">
      <c r="A3167" s="172"/>
    </row>
    <row r="3168" spans="1:1" s="173" customFormat="1" ht="12" hidden="1" customHeight="1">
      <c r="A3168" s="172"/>
    </row>
    <row r="3169" spans="1:1" s="173" customFormat="1" ht="12" hidden="1" customHeight="1">
      <c r="A3169" s="172"/>
    </row>
    <row r="3170" spans="1:1" s="173" customFormat="1" ht="12" hidden="1" customHeight="1">
      <c r="A3170" s="172"/>
    </row>
    <row r="3171" spans="1:1" s="173" customFormat="1" ht="12" hidden="1" customHeight="1">
      <c r="A3171" s="172"/>
    </row>
    <row r="3172" spans="1:1" s="173" customFormat="1" ht="12" hidden="1" customHeight="1">
      <c r="A3172" s="172"/>
    </row>
    <row r="3173" spans="1:1" s="173" customFormat="1" ht="12" hidden="1" customHeight="1">
      <c r="A3173" s="172"/>
    </row>
    <row r="3174" spans="1:1" s="173" customFormat="1" ht="12" hidden="1" customHeight="1">
      <c r="A3174" s="172"/>
    </row>
    <row r="3175" spans="1:1" s="173" customFormat="1" ht="12" hidden="1" customHeight="1">
      <c r="A3175" s="172"/>
    </row>
    <row r="3176" spans="1:1" s="173" customFormat="1" ht="12" hidden="1" customHeight="1">
      <c r="A3176" s="172"/>
    </row>
    <row r="3177" spans="1:1" s="173" customFormat="1" ht="12" hidden="1" customHeight="1">
      <c r="A3177" s="172"/>
    </row>
    <row r="3178" spans="1:1" s="173" customFormat="1" ht="12" hidden="1" customHeight="1">
      <c r="A3178" s="172"/>
    </row>
    <row r="3179" spans="1:1" s="173" customFormat="1" ht="12" hidden="1" customHeight="1">
      <c r="A3179" s="172"/>
    </row>
    <row r="3180" spans="1:1" s="173" customFormat="1" ht="12" hidden="1" customHeight="1">
      <c r="A3180" s="172"/>
    </row>
    <row r="3181" spans="1:1" s="173" customFormat="1" ht="12" hidden="1" customHeight="1">
      <c r="A3181" s="172"/>
    </row>
    <row r="3182" spans="1:1" s="173" customFormat="1" ht="12" hidden="1" customHeight="1">
      <c r="A3182" s="172"/>
    </row>
    <row r="3183" spans="1:1" s="173" customFormat="1" ht="12" hidden="1" customHeight="1">
      <c r="A3183" s="172"/>
    </row>
    <row r="3184" spans="1:1" s="173" customFormat="1" ht="12" hidden="1" customHeight="1">
      <c r="A3184" s="172"/>
    </row>
    <row r="3185" spans="1:1" s="173" customFormat="1" ht="12" hidden="1" customHeight="1">
      <c r="A3185" s="172"/>
    </row>
    <row r="3186" spans="1:1" s="173" customFormat="1" ht="12" hidden="1" customHeight="1">
      <c r="A3186" s="172"/>
    </row>
    <row r="3187" spans="1:1" s="173" customFormat="1" ht="12" hidden="1" customHeight="1">
      <c r="A3187" s="172"/>
    </row>
    <row r="3188" spans="1:1" s="173" customFormat="1" ht="12" hidden="1" customHeight="1">
      <c r="A3188" s="172"/>
    </row>
    <row r="3189" spans="1:1" s="173" customFormat="1" ht="12" hidden="1" customHeight="1">
      <c r="A3189" s="172"/>
    </row>
    <row r="3190" spans="1:1" s="173" customFormat="1" ht="12" hidden="1" customHeight="1">
      <c r="A3190" s="172"/>
    </row>
    <row r="3191" spans="1:1" s="173" customFormat="1" ht="12" hidden="1" customHeight="1">
      <c r="A3191" s="172"/>
    </row>
    <row r="3192" spans="1:1" s="173" customFormat="1" ht="12" hidden="1" customHeight="1">
      <c r="A3192" s="172"/>
    </row>
    <row r="3193" spans="1:1" s="173" customFormat="1" ht="12" hidden="1" customHeight="1">
      <c r="A3193" s="172"/>
    </row>
    <row r="3194" spans="1:1" s="173" customFormat="1" ht="12" hidden="1" customHeight="1">
      <c r="A3194" s="172"/>
    </row>
    <row r="3195" spans="1:1" s="173" customFormat="1" ht="12" hidden="1" customHeight="1">
      <c r="A3195" s="172"/>
    </row>
    <row r="3196" spans="1:1" s="173" customFormat="1" ht="12" hidden="1" customHeight="1">
      <c r="A3196" s="172"/>
    </row>
    <row r="3197" spans="1:1" s="173" customFormat="1" ht="12" hidden="1" customHeight="1">
      <c r="A3197" s="172"/>
    </row>
    <row r="3198" spans="1:1" s="173" customFormat="1" ht="12" hidden="1" customHeight="1">
      <c r="A3198" s="172"/>
    </row>
    <row r="3199" spans="1:1" s="173" customFormat="1" ht="12" hidden="1" customHeight="1">
      <c r="A3199" s="172"/>
    </row>
    <row r="3200" spans="1:1" s="173" customFormat="1" ht="12" hidden="1" customHeight="1">
      <c r="A3200" s="172"/>
    </row>
    <row r="3201" spans="1:1" s="173" customFormat="1" ht="12" hidden="1" customHeight="1">
      <c r="A3201" s="172"/>
    </row>
    <row r="3202" spans="1:1" s="173" customFormat="1" ht="12" hidden="1" customHeight="1">
      <c r="A3202" s="172"/>
    </row>
    <row r="3203" spans="1:1" s="173" customFormat="1" ht="12" hidden="1" customHeight="1">
      <c r="A3203" s="172"/>
    </row>
    <row r="3204" spans="1:1" s="173" customFormat="1" ht="12" hidden="1" customHeight="1">
      <c r="A3204" s="172"/>
    </row>
    <row r="3205" spans="1:1" s="173" customFormat="1" ht="12" hidden="1" customHeight="1">
      <c r="A3205" s="172"/>
    </row>
    <row r="3206" spans="1:1" s="173" customFormat="1" ht="12" hidden="1" customHeight="1">
      <c r="A3206" s="172"/>
    </row>
    <row r="3207" spans="1:1" s="173" customFormat="1" ht="12" hidden="1" customHeight="1">
      <c r="A3207" s="172"/>
    </row>
    <row r="3208" spans="1:1" s="173" customFormat="1" ht="12" hidden="1" customHeight="1">
      <c r="A3208" s="172"/>
    </row>
    <row r="3209" spans="1:1" s="173" customFormat="1" ht="12" hidden="1" customHeight="1">
      <c r="A3209" s="172"/>
    </row>
    <row r="3210" spans="1:1" s="173" customFormat="1" ht="12" hidden="1" customHeight="1">
      <c r="A3210" s="172"/>
    </row>
    <row r="3211" spans="1:1" s="173" customFormat="1" ht="12" hidden="1" customHeight="1">
      <c r="A3211" s="172"/>
    </row>
    <row r="3212" spans="1:1" s="173" customFormat="1" ht="12" hidden="1" customHeight="1">
      <c r="A3212" s="172"/>
    </row>
    <row r="3213" spans="1:1" s="173" customFormat="1" ht="12" hidden="1" customHeight="1">
      <c r="A3213" s="172"/>
    </row>
    <row r="3214" spans="1:1" s="173" customFormat="1" ht="12" hidden="1" customHeight="1">
      <c r="A3214" s="172"/>
    </row>
    <row r="3215" spans="1:1" s="173" customFormat="1" ht="12" hidden="1" customHeight="1">
      <c r="A3215" s="172"/>
    </row>
    <row r="3216" spans="1:1" s="173" customFormat="1" ht="12" hidden="1" customHeight="1">
      <c r="A3216" s="172"/>
    </row>
    <row r="3217" spans="1:1" s="173" customFormat="1" ht="12" hidden="1" customHeight="1">
      <c r="A3217" s="172"/>
    </row>
    <row r="3218" spans="1:1" s="173" customFormat="1" ht="12" hidden="1" customHeight="1">
      <c r="A3218" s="172"/>
    </row>
    <row r="3219" spans="1:1" s="173" customFormat="1" ht="12" hidden="1" customHeight="1">
      <c r="A3219" s="172"/>
    </row>
    <row r="3220" spans="1:1" s="173" customFormat="1" ht="12" hidden="1" customHeight="1">
      <c r="A3220" s="172"/>
    </row>
    <row r="3221" spans="1:1" s="173" customFormat="1" ht="12" hidden="1" customHeight="1">
      <c r="A3221" s="172"/>
    </row>
    <row r="3222" spans="1:1" s="173" customFormat="1" ht="12" hidden="1" customHeight="1">
      <c r="A3222" s="172"/>
    </row>
    <row r="3223" spans="1:1" s="173" customFormat="1" ht="12" hidden="1" customHeight="1">
      <c r="A3223" s="172"/>
    </row>
    <row r="3224" spans="1:1" s="173" customFormat="1" ht="12" hidden="1" customHeight="1">
      <c r="A3224" s="172"/>
    </row>
    <row r="3225" spans="1:1" s="173" customFormat="1" ht="12" hidden="1" customHeight="1">
      <c r="A3225" s="172"/>
    </row>
    <row r="3226" spans="1:1" s="173" customFormat="1" ht="12" hidden="1" customHeight="1">
      <c r="A3226" s="172"/>
    </row>
    <row r="3227" spans="1:1" s="173" customFormat="1" ht="12" hidden="1" customHeight="1">
      <c r="A3227" s="172"/>
    </row>
    <row r="3228" spans="1:1" s="173" customFormat="1" ht="12" hidden="1" customHeight="1">
      <c r="A3228" s="172"/>
    </row>
    <row r="3229" spans="1:1" s="173" customFormat="1" ht="12" hidden="1" customHeight="1">
      <c r="A3229" s="172"/>
    </row>
    <row r="3230" spans="1:1" s="173" customFormat="1" ht="12" hidden="1" customHeight="1">
      <c r="A3230" s="172"/>
    </row>
    <row r="3231" spans="1:1" s="173" customFormat="1" ht="12" hidden="1" customHeight="1">
      <c r="A3231" s="172"/>
    </row>
    <row r="3232" spans="1:1" s="173" customFormat="1" ht="12" hidden="1" customHeight="1">
      <c r="A3232" s="172"/>
    </row>
    <row r="3233" spans="1:1" s="173" customFormat="1" ht="12" hidden="1" customHeight="1">
      <c r="A3233" s="172"/>
    </row>
    <row r="3234" spans="1:1" s="173" customFormat="1" ht="12" hidden="1" customHeight="1">
      <c r="A3234" s="172"/>
    </row>
    <row r="3235" spans="1:1" s="173" customFormat="1" ht="12" hidden="1" customHeight="1">
      <c r="A3235" s="172"/>
    </row>
    <row r="3236" spans="1:1" s="173" customFormat="1" ht="12" hidden="1" customHeight="1">
      <c r="A3236" s="172"/>
    </row>
    <row r="3237" spans="1:1" s="173" customFormat="1" ht="12" hidden="1" customHeight="1">
      <c r="A3237" s="172"/>
    </row>
    <row r="3238" spans="1:1" s="173" customFormat="1" ht="12" hidden="1" customHeight="1">
      <c r="A3238" s="172"/>
    </row>
    <row r="3239" spans="1:1" s="173" customFormat="1" ht="12" hidden="1" customHeight="1">
      <c r="A3239" s="172"/>
    </row>
    <row r="3240" spans="1:1" s="173" customFormat="1" ht="12" hidden="1" customHeight="1">
      <c r="A3240" s="172"/>
    </row>
    <row r="3241" spans="1:1" s="173" customFormat="1" ht="12" hidden="1" customHeight="1">
      <c r="A3241" s="172"/>
    </row>
    <row r="3242" spans="1:1" s="173" customFormat="1" ht="12" hidden="1" customHeight="1">
      <c r="A3242" s="172"/>
    </row>
    <row r="3243" spans="1:1" s="173" customFormat="1" ht="12" hidden="1" customHeight="1">
      <c r="A3243" s="172"/>
    </row>
    <row r="3244" spans="1:1" s="173" customFormat="1" ht="12" hidden="1" customHeight="1">
      <c r="A3244" s="172"/>
    </row>
    <row r="3245" spans="1:1" s="173" customFormat="1" ht="12" hidden="1" customHeight="1">
      <c r="A3245" s="172"/>
    </row>
    <row r="3246" spans="1:1" s="173" customFormat="1" ht="12" hidden="1" customHeight="1">
      <c r="A3246" s="172"/>
    </row>
    <row r="3247" spans="1:1" s="173" customFormat="1" ht="12" hidden="1" customHeight="1">
      <c r="A3247" s="172"/>
    </row>
    <row r="3248" spans="1:1" s="173" customFormat="1" ht="12" hidden="1" customHeight="1">
      <c r="A3248" s="172"/>
    </row>
    <row r="3249" spans="1:1" s="173" customFormat="1" ht="12" hidden="1" customHeight="1">
      <c r="A3249" s="172"/>
    </row>
    <row r="3250" spans="1:1" s="173" customFormat="1" ht="12" hidden="1" customHeight="1">
      <c r="A3250" s="172"/>
    </row>
    <row r="3251" spans="1:1" s="173" customFormat="1" ht="12" hidden="1" customHeight="1">
      <c r="A3251" s="172"/>
    </row>
    <row r="3252" spans="1:1" s="173" customFormat="1" ht="12" hidden="1" customHeight="1">
      <c r="A3252" s="172"/>
    </row>
    <row r="3253" spans="1:1" s="173" customFormat="1" ht="12" hidden="1" customHeight="1">
      <c r="A3253" s="172"/>
    </row>
    <row r="3254" spans="1:1" s="173" customFormat="1" ht="12" hidden="1" customHeight="1">
      <c r="A3254" s="172"/>
    </row>
    <row r="3255" spans="1:1" s="173" customFormat="1" ht="12" hidden="1" customHeight="1">
      <c r="A3255" s="172"/>
    </row>
    <row r="3256" spans="1:1" s="173" customFormat="1" ht="12" hidden="1" customHeight="1">
      <c r="A3256" s="172"/>
    </row>
    <row r="3257" spans="1:1" s="173" customFormat="1" ht="12" hidden="1" customHeight="1">
      <c r="A3257" s="172"/>
    </row>
    <row r="3258" spans="1:1" s="173" customFormat="1" ht="12" hidden="1" customHeight="1">
      <c r="A3258" s="172"/>
    </row>
    <row r="3259" spans="1:1" s="173" customFormat="1" ht="12" hidden="1" customHeight="1">
      <c r="A3259" s="172"/>
    </row>
    <row r="3260" spans="1:1" s="173" customFormat="1" ht="12" hidden="1" customHeight="1">
      <c r="A3260" s="172"/>
    </row>
    <row r="3261" spans="1:1" s="173" customFormat="1" ht="12" hidden="1" customHeight="1">
      <c r="A3261" s="172"/>
    </row>
    <row r="3262" spans="1:1" s="173" customFormat="1" ht="12" hidden="1" customHeight="1">
      <c r="A3262" s="172"/>
    </row>
    <row r="3263" spans="1:1" s="173" customFormat="1" ht="12" hidden="1" customHeight="1">
      <c r="A3263" s="172"/>
    </row>
    <row r="3264" spans="1:1" s="173" customFormat="1" ht="12" hidden="1" customHeight="1">
      <c r="A3264" s="172"/>
    </row>
    <row r="3265" spans="1:1" s="173" customFormat="1" ht="12" hidden="1" customHeight="1">
      <c r="A3265" s="172"/>
    </row>
    <row r="3266" spans="1:1" s="173" customFormat="1" ht="12" hidden="1" customHeight="1">
      <c r="A3266" s="172"/>
    </row>
    <row r="3267" spans="1:1" s="173" customFormat="1" ht="12" hidden="1" customHeight="1">
      <c r="A3267" s="172"/>
    </row>
    <row r="3268" spans="1:1" s="173" customFormat="1" ht="12" hidden="1" customHeight="1">
      <c r="A3268" s="172"/>
    </row>
    <row r="3269" spans="1:1" s="173" customFormat="1" ht="12" hidden="1" customHeight="1">
      <c r="A3269" s="172"/>
    </row>
    <row r="3270" spans="1:1" s="173" customFormat="1" ht="12" hidden="1" customHeight="1">
      <c r="A3270" s="172"/>
    </row>
    <row r="3271" spans="1:1" s="173" customFormat="1" ht="12" hidden="1" customHeight="1">
      <c r="A3271" s="172"/>
    </row>
    <row r="3272" spans="1:1" s="173" customFormat="1" ht="12" hidden="1" customHeight="1">
      <c r="A3272" s="172"/>
    </row>
    <row r="3273" spans="1:1" s="173" customFormat="1" ht="12" hidden="1" customHeight="1">
      <c r="A3273" s="172"/>
    </row>
    <row r="3274" spans="1:1" s="173" customFormat="1" ht="12" hidden="1" customHeight="1">
      <c r="A3274" s="172"/>
    </row>
    <row r="3275" spans="1:1" s="173" customFormat="1" ht="12" hidden="1" customHeight="1">
      <c r="A3275" s="172"/>
    </row>
    <row r="3276" spans="1:1" s="173" customFormat="1" ht="12" hidden="1" customHeight="1">
      <c r="A3276" s="172"/>
    </row>
    <row r="3277" spans="1:1" s="173" customFormat="1" ht="12" hidden="1" customHeight="1">
      <c r="A3277" s="172"/>
    </row>
    <row r="3278" spans="1:1" s="173" customFormat="1" ht="12" hidden="1" customHeight="1">
      <c r="A3278" s="172"/>
    </row>
    <row r="3279" spans="1:1" s="173" customFormat="1" ht="12" hidden="1" customHeight="1">
      <c r="A3279" s="172"/>
    </row>
    <row r="3280" spans="1:1" s="173" customFormat="1" ht="12" hidden="1" customHeight="1">
      <c r="A3280" s="172"/>
    </row>
    <row r="3281" spans="1:1" s="173" customFormat="1" ht="12" hidden="1" customHeight="1">
      <c r="A3281" s="172"/>
    </row>
    <row r="3282" spans="1:1" s="173" customFormat="1" ht="12" hidden="1" customHeight="1">
      <c r="A3282" s="172"/>
    </row>
    <row r="3283" spans="1:1" s="173" customFormat="1" ht="12" hidden="1" customHeight="1">
      <c r="A3283" s="172"/>
    </row>
    <row r="3284" spans="1:1" s="173" customFormat="1" ht="12" hidden="1" customHeight="1">
      <c r="A3284" s="172"/>
    </row>
    <row r="3285" spans="1:1" s="173" customFormat="1" ht="12" hidden="1" customHeight="1">
      <c r="A3285" s="172"/>
    </row>
    <row r="3286" spans="1:1" s="173" customFormat="1" ht="12" hidden="1" customHeight="1">
      <c r="A3286" s="172"/>
    </row>
    <row r="3287" spans="1:1" s="173" customFormat="1" ht="12" hidden="1" customHeight="1">
      <c r="A3287" s="172"/>
    </row>
    <row r="3288" spans="1:1" s="173" customFormat="1" ht="12" hidden="1" customHeight="1">
      <c r="A3288" s="172"/>
    </row>
    <row r="3289" spans="1:1" s="173" customFormat="1" ht="12" hidden="1" customHeight="1">
      <c r="A3289" s="172"/>
    </row>
    <row r="3290" spans="1:1" s="173" customFormat="1" ht="12" hidden="1" customHeight="1">
      <c r="A3290" s="172"/>
    </row>
    <row r="3291" spans="1:1" s="173" customFormat="1" ht="12" hidden="1" customHeight="1">
      <c r="A3291" s="172"/>
    </row>
    <row r="3292" spans="1:1" s="173" customFormat="1" ht="12" hidden="1" customHeight="1">
      <c r="A3292" s="172"/>
    </row>
    <row r="3293" spans="1:1" s="173" customFormat="1" ht="12" hidden="1" customHeight="1">
      <c r="A3293" s="172"/>
    </row>
    <row r="3294" spans="1:1" s="173" customFormat="1" ht="12" hidden="1" customHeight="1">
      <c r="A3294" s="172"/>
    </row>
    <row r="3295" spans="1:1" s="173" customFormat="1" ht="12" hidden="1" customHeight="1">
      <c r="A3295" s="172"/>
    </row>
    <row r="3296" spans="1:1" s="173" customFormat="1" ht="12" hidden="1" customHeight="1">
      <c r="A3296" s="172"/>
    </row>
    <row r="3297" spans="1:1" s="173" customFormat="1" ht="12" hidden="1" customHeight="1">
      <c r="A3297" s="172"/>
    </row>
    <row r="3298" spans="1:1" s="173" customFormat="1" ht="12" hidden="1" customHeight="1">
      <c r="A3298" s="172"/>
    </row>
    <row r="3299" spans="1:1" s="173" customFormat="1" ht="12" hidden="1" customHeight="1">
      <c r="A3299" s="172"/>
    </row>
    <row r="3300" spans="1:1" s="173" customFormat="1" ht="12" hidden="1" customHeight="1">
      <c r="A3300" s="172"/>
    </row>
    <row r="3301" spans="1:1" s="173" customFormat="1" ht="12" hidden="1" customHeight="1">
      <c r="A3301" s="172"/>
    </row>
    <row r="3302" spans="1:1" s="173" customFormat="1" ht="12" hidden="1" customHeight="1">
      <c r="A3302" s="172"/>
    </row>
    <row r="3303" spans="1:1" s="173" customFormat="1" ht="12" hidden="1" customHeight="1">
      <c r="A3303" s="172"/>
    </row>
    <row r="3304" spans="1:1" s="173" customFormat="1" ht="12" hidden="1" customHeight="1">
      <c r="A3304" s="172"/>
    </row>
    <row r="3305" spans="1:1" s="173" customFormat="1" ht="12" hidden="1" customHeight="1">
      <c r="A3305" s="172"/>
    </row>
    <row r="3306" spans="1:1" s="173" customFormat="1" ht="12" hidden="1" customHeight="1">
      <c r="A3306" s="172"/>
    </row>
    <row r="3307" spans="1:1" s="173" customFormat="1" ht="12" hidden="1" customHeight="1">
      <c r="A3307" s="172"/>
    </row>
    <row r="3308" spans="1:1" s="173" customFormat="1" ht="12" hidden="1" customHeight="1">
      <c r="A3308" s="172"/>
    </row>
    <row r="3309" spans="1:1" s="173" customFormat="1" ht="12" hidden="1" customHeight="1">
      <c r="A3309" s="172"/>
    </row>
    <row r="3310" spans="1:1" s="173" customFormat="1" ht="12" hidden="1" customHeight="1">
      <c r="A3310" s="172"/>
    </row>
    <row r="3311" spans="1:1" s="173" customFormat="1" ht="12" hidden="1" customHeight="1">
      <c r="A3311" s="172"/>
    </row>
    <row r="3312" spans="1:1" s="173" customFormat="1" ht="12" hidden="1" customHeight="1">
      <c r="A3312" s="172"/>
    </row>
    <row r="3313" spans="1:1" s="173" customFormat="1" ht="12" hidden="1" customHeight="1">
      <c r="A3313" s="172"/>
    </row>
    <row r="3314" spans="1:1" s="173" customFormat="1" ht="12" hidden="1" customHeight="1">
      <c r="A3314" s="172"/>
    </row>
    <row r="3315" spans="1:1" s="173" customFormat="1" ht="12" hidden="1" customHeight="1">
      <c r="A3315" s="172"/>
    </row>
    <row r="3316" spans="1:1" s="173" customFormat="1" ht="12" hidden="1" customHeight="1">
      <c r="A3316" s="172"/>
    </row>
    <row r="3317" spans="1:1" s="173" customFormat="1" ht="12" hidden="1" customHeight="1">
      <c r="A3317" s="172"/>
    </row>
    <row r="3318" spans="1:1" s="173" customFormat="1" ht="12" hidden="1" customHeight="1">
      <c r="A3318" s="172"/>
    </row>
    <row r="3319" spans="1:1" s="173" customFormat="1" ht="12" hidden="1" customHeight="1">
      <c r="A3319" s="172"/>
    </row>
    <row r="3320" spans="1:1" s="173" customFormat="1" ht="12" hidden="1" customHeight="1">
      <c r="A3320" s="172"/>
    </row>
    <row r="3321" spans="1:1" s="173" customFormat="1" ht="12" hidden="1" customHeight="1">
      <c r="A3321" s="172"/>
    </row>
    <row r="3322" spans="1:1" s="173" customFormat="1" ht="12" hidden="1" customHeight="1">
      <c r="A3322" s="172"/>
    </row>
    <row r="3323" spans="1:1" s="173" customFormat="1" ht="12" hidden="1" customHeight="1">
      <c r="A3323" s="172"/>
    </row>
    <row r="3324" spans="1:1" s="173" customFormat="1" ht="12" hidden="1" customHeight="1">
      <c r="A3324" s="172"/>
    </row>
    <row r="3325" spans="1:1" s="173" customFormat="1" ht="12" hidden="1" customHeight="1">
      <c r="A3325" s="172"/>
    </row>
    <row r="3326" spans="1:1" s="173" customFormat="1" ht="12" hidden="1" customHeight="1">
      <c r="A3326" s="172"/>
    </row>
    <row r="3327" spans="1:1" s="173" customFormat="1" ht="12" hidden="1" customHeight="1">
      <c r="A3327" s="172"/>
    </row>
    <row r="3328" spans="1:1" s="173" customFormat="1" ht="12" hidden="1" customHeight="1">
      <c r="A3328" s="172"/>
    </row>
    <row r="3329" spans="1:1" s="173" customFormat="1" ht="12" hidden="1" customHeight="1">
      <c r="A3329" s="172"/>
    </row>
    <row r="3330" spans="1:1" s="173" customFormat="1" ht="12" hidden="1" customHeight="1">
      <c r="A3330" s="172"/>
    </row>
    <row r="3331" spans="1:1" s="173" customFormat="1" ht="12" hidden="1" customHeight="1">
      <c r="A3331" s="172"/>
    </row>
    <row r="3332" spans="1:1" s="173" customFormat="1" ht="12" hidden="1" customHeight="1">
      <c r="A3332" s="172"/>
    </row>
    <row r="3333" spans="1:1" s="173" customFormat="1" ht="12" hidden="1" customHeight="1">
      <c r="A3333" s="172"/>
    </row>
    <row r="3334" spans="1:1" s="173" customFormat="1" ht="12" hidden="1" customHeight="1">
      <c r="A3334" s="172"/>
    </row>
    <row r="3335" spans="1:1" s="173" customFormat="1" ht="12" hidden="1" customHeight="1">
      <c r="A3335" s="172"/>
    </row>
    <row r="3336" spans="1:1" s="173" customFormat="1" ht="12" hidden="1" customHeight="1">
      <c r="A3336" s="172"/>
    </row>
    <row r="3337" spans="1:1" s="173" customFormat="1" ht="12" hidden="1" customHeight="1">
      <c r="A3337" s="172"/>
    </row>
    <row r="3338" spans="1:1" s="173" customFormat="1" ht="12" hidden="1" customHeight="1">
      <c r="A3338" s="172"/>
    </row>
    <row r="3339" spans="1:1" s="173" customFormat="1" ht="12" hidden="1" customHeight="1">
      <c r="A3339" s="172"/>
    </row>
    <row r="3340" spans="1:1" s="173" customFormat="1" ht="12" hidden="1" customHeight="1">
      <c r="A3340" s="172"/>
    </row>
    <row r="3341" spans="1:1" s="173" customFormat="1" ht="12" hidden="1" customHeight="1">
      <c r="A3341" s="172"/>
    </row>
    <row r="3342" spans="1:1" s="173" customFormat="1" ht="12" hidden="1" customHeight="1">
      <c r="A3342" s="172"/>
    </row>
    <row r="3343" spans="1:1" s="173" customFormat="1" ht="12" hidden="1" customHeight="1">
      <c r="A3343" s="172"/>
    </row>
    <row r="3344" spans="1:1" s="173" customFormat="1" ht="12" hidden="1" customHeight="1">
      <c r="A3344" s="172"/>
    </row>
    <row r="3345" spans="1:1" s="173" customFormat="1" ht="12" hidden="1" customHeight="1">
      <c r="A3345" s="172"/>
    </row>
    <row r="3346" spans="1:1" s="173" customFormat="1" ht="12" hidden="1" customHeight="1">
      <c r="A3346" s="172"/>
    </row>
    <row r="3347" spans="1:1" s="173" customFormat="1" ht="12" hidden="1" customHeight="1">
      <c r="A3347" s="172"/>
    </row>
    <row r="3348" spans="1:1" s="173" customFormat="1" ht="12" hidden="1" customHeight="1">
      <c r="A3348" s="172"/>
    </row>
    <row r="3349" spans="1:1" s="173" customFormat="1" ht="12" hidden="1" customHeight="1">
      <c r="A3349" s="172"/>
    </row>
    <row r="3350" spans="1:1" s="173" customFormat="1" ht="12" hidden="1" customHeight="1">
      <c r="A3350" s="172"/>
    </row>
    <row r="3351" spans="1:1" s="173" customFormat="1" ht="12" hidden="1" customHeight="1">
      <c r="A3351" s="172"/>
    </row>
    <row r="3352" spans="1:1" s="173" customFormat="1" ht="12" hidden="1" customHeight="1">
      <c r="A3352" s="172"/>
    </row>
    <row r="3353" spans="1:1" s="173" customFormat="1" ht="12" hidden="1" customHeight="1">
      <c r="A3353" s="172"/>
    </row>
    <row r="3354" spans="1:1" s="173" customFormat="1" ht="12" hidden="1" customHeight="1">
      <c r="A3354" s="172"/>
    </row>
    <row r="3355" spans="1:1" s="173" customFormat="1" ht="12" hidden="1" customHeight="1">
      <c r="A3355" s="172"/>
    </row>
    <row r="3356" spans="1:1" s="173" customFormat="1" ht="12" hidden="1" customHeight="1">
      <c r="A3356" s="172"/>
    </row>
    <row r="3357" spans="1:1" s="173" customFormat="1" ht="12" hidden="1" customHeight="1">
      <c r="A3357" s="172"/>
    </row>
    <row r="3358" spans="1:1" s="173" customFormat="1" ht="12" hidden="1" customHeight="1">
      <c r="A3358" s="172"/>
    </row>
    <row r="3359" spans="1:1" s="173" customFormat="1" ht="12" hidden="1" customHeight="1">
      <c r="A3359" s="172"/>
    </row>
    <row r="3360" spans="1:1" s="173" customFormat="1" ht="12" hidden="1" customHeight="1">
      <c r="A3360" s="172"/>
    </row>
    <row r="3361" spans="1:1" s="173" customFormat="1" ht="12" hidden="1" customHeight="1">
      <c r="A3361" s="172"/>
    </row>
    <row r="3362" spans="1:1" s="173" customFormat="1" ht="12" hidden="1" customHeight="1">
      <c r="A3362" s="172"/>
    </row>
    <row r="3363" spans="1:1" s="173" customFormat="1" ht="12" hidden="1" customHeight="1">
      <c r="A3363" s="172"/>
    </row>
    <row r="3364" spans="1:1" s="173" customFormat="1" ht="12" hidden="1" customHeight="1">
      <c r="A3364" s="172"/>
    </row>
    <row r="3365" spans="1:1" s="173" customFormat="1" ht="12" hidden="1" customHeight="1">
      <c r="A3365" s="172"/>
    </row>
    <row r="3366" spans="1:1" s="173" customFormat="1" ht="12" hidden="1" customHeight="1">
      <c r="A3366" s="172"/>
    </row>
    <row r="3367" spans="1:1" s="173" customFormat="1" ht="12" hidden="1" customHeight="1">
      <c r="A3367" s="172"/>
    </row>
    <row r="3368" spans="1:1" s="173" customFormat="1" ht="12" hidden="1" customHeight="1">
      <c r="A3368" s="172"/>
    </row>
    <row r="3369" spans="1:1" s="173" customFormat="1" ht="12" hidden="1" customHeight="1">
      <c r="A3369" s="172"/>
    </row>
    <row r="3370" spans="1:1" s="173" customFormat="1" ht="12" hidden="1" customHeight="1">
      <c r="A3370" s="172"/>
    </row>
    <row r="3371" spans="1:1" s="173" customFormat="1" ht="12" hidden="1" customHeight="1">
      <c r="A3371" s="172"/>
    </row>
    <row r="3372" spans="1:1" s="173" customFormat="1" ht="12" hidden="1" customHeight="1">
      <c r="A3372" s="172"/>
    </row>
    <row r="3373" spans="1:1" s="173" customFormat="1" ht="12" hidden="1" customHeight="1">
      <c r="A3373" s="172"/>
    </row>
    <row r="3374" spans="1:1" s="173" customFormat="1" ht="12" hidden="1" customHeight="1">
      <c r="A3374" s="172"/>
    </row>
    <row r="3375" spans="1:1" s="173" customFormat="1" ht="12" hidden="1" customHeight="1">
      <c r="A3375" s="172"/>
    </row>
    <row r="3376" spans="1:1" s="173" customFormat="1" ht="12" hidden="1" customHeight="1">
      <c r="A3376" s="172"/>
    </row>
    <row r="3377" spans="1:1" s="173" customFormat="1" ht="12" hidden="1" customHeight="1">
      <c r="A3377" s="172"/>
    </row>
    <row r="3378" spans="1:1" s="173" customFormat="1" ht="12" hidden="1" customHeight="1">
      <c r="A3378" s="172"/>
    </row>
    <row r="3379" spans="1:1" s="173" customFormat="1" ht="12" hidden="1" customHeight="1">
      <c r="A3379" s="172"/>
    </row>
    <row r="3380" spans="1:1" s="173" customFormat="1" ht="12" hidden="1" customHeight="1">
      <c r="A3380" s="172"/>
    </row>
    <row r="3381" spans="1:1" s="173" customFormat="1" ht="12" hidden="1" customHeight="1">
      <c r="A3381" s="172"/>
    </row>
    <row r="3382" spans="1:1" s="173" customFormat="1" ht="12" hidden="1" customHeight="1">
      <c r="A3382" s="172"/>
    </row>
    <row r="3383" spans="1:1" s="173" customFormat="1" ht="12" hidden="1" customHeight="1">
      <c r="A3383" s="172"/>
    </row>
    <row r="3384" spans="1:1" s="173" customFormat="1" ht="12" hidden="1" customHeight="1">
      <c r="A3384" s="172"/>
    </row>
    <row r="3385" spans="1:1" s="173" customFormat="1" ht="12" hidden="1" customHeight="1">
      <c r="A3385" s="172"/>
    </row>
    <row r="3386" spans="1:1" s="173" customFormat="1" ht="12" hidden="1" customHeight="1">
      <c r="A3386" s="172"/>
    </row>
    <row r="3387" spans="1:1" s="173" customFormat="1" ht="12" hidden="1" customHeight="1">
      <c r="A3387" s="172"/>
    </row>
    <row r="3388" spans="1:1" s="173" customFormat="1" ht="12" hidden="1" customHeight="1">
      <c r="A3388" s="172"/>
    </row>
    <row r="3389" spans="1:1" s="173" customFormat="1" ht="12" hidden="1" customHeight="1">
      <c r="A3389" s="172"/>
    </row>
    <row r="3390" spans="1:1" s="173" customFormat="1" ht="12" hidden="1" customHeight="1">
      <c r="A3390" s="172"/>
    </row>
    <row r="3391" spans="1:1" s="173" customFormat="1" ht="12" hidden="1" customHeight="1">
      <c r="A3391" s="172"/>
    </row>
    <row r="3392" spans="1:1" s="173" customFormat="1" ht="12" hidden="1" customHeight="1">
      <c r="A3392" s="172"/>
    </row>
    <row r="3393" spans="1:1" s="173" customFormat="1" ht="12" hidden="1" customHeight="1">
      <c r="A3393" s="172"/>
    </row>
    <row r="3394" spans="1:1" s="173" customFormat="1" ht="12" hidden="1" customHeight="1">
      <c r="A3394" s="172"/>
    </row>
    <row r="3395" spans="1:1" s="173" customFormat="1" ht="12" hidden="1" customHeight="1">
      <c r="A3395" s="172"/>
    </row>
    <row r="3396" spans="1:1" s="173" customFormat="1" ht="12" hidden="1" customHeight="1">
      <c r="A3396" s="172"/>
    </row>
    <row r="3397" spans="1:1" s="173" customFormat="1" ht="12" hidden="1" customHeight="1">
      <c r="A3397" s="172"/>
    </row>
    <row r="3398" spans="1:1" s="173" customFormat="1" ht="12" hidden="1" customHeight="1">
      <c r="A3398" s="172"/>
    </row>
    <row r="3399" spans="1:1" s="173" customFormat="1" ht="12" hidden="1" customHeight="1">
      <c r="A3399" s="172"/>
    </row>
    <row r="3400" spans="1:1" s="173" customFormat="1" ht="12" hidden="1" customHeight="1">
      <c r="A3400" s="172"/>
    </row>
    <row r="3401" spans="1:1" s="173" customFormat="1" ht="12" hidden="1" customHeight="1">
      <c r="A3401" s="172"/>
    </row>
    <row r="3402" spans="1:1" s="173" customFormat="1" ht="12" hidden="1" customHeight="1">
      <c r="A3402" s="172"/>
    </row>
    <row r="3403" spans="1:1" s="173" customFormat="1" ht="12" hidden="1" customHeight="1">
      <c r="A3403" s="172"/>
    </row>
    <row r="3404" spans="1:1" s="173" customFormat="1" ht="12" hidden="1" customHeight="1">
      <c r="A3404" s="172"/>
    </row>
    <row r="3405" spans="1:1" s="173" customFormat="1" ht="12" hidden="1" customHeight="1">
      <c r="A3405" s="172"/>
    </row>
    <row r="3406" spans="1:1" s="173" customFormat="1" ht="12" hidden="1" customHeight="1">
      <c r="A3406" s="172"/>
    </row>
    <row r="3407" spans="1:1" s="173" customFormat="1" ht="12" hidden="1" customHeight="1">
      <c r="A3407" s="172"/>
    </row>
    <row r="3408" spans="1:1" s="173" customFormat="1" ht="12" hidden="1" customHeight="1">
      <c r="A3408" s="172"/>
    </row>
    <row r="3409" spans="1:1" s="173" customFormat="1" ht="12" hidden="1" customHeight="1">
      <c r="A3409" s="172"/>
    </row>
    <row r="3410" spans="1:1" s="173" customFormat="1" ht="12" hidden="1" customHeight="1">
      <c r="A3410" s="172"/>
    </row>
    <row r="3411" spans="1:1" s="173" customFormat="1" ht="12" hidden="1" customHeight="1">
      <c r="A3411" s="172"/>
    </row>
    <row r="3412" spans="1:1" s="173" customFormat="1" ht="12" hidden="1" customHeight="1">
      <c r="A3412" s="172"/>
    </row>
    <row r="3413" spans="1:1" s="173" customFormat="1" ht="12" hidden="1" customHeight="1">
      <c r="A3413" s="172"/>
    </row>
    <row r="3414" spans="1:1" s="173" customFormat="1" ht="12" hidden="1" customHeight="1">
      <c r="A3414" s="172"/>
    </row>
    <row r="3415" spans="1:1" s="173" customFormat="1" ht="12" hidden="1" customHeight="1">
      <c r="A3415" s="172"/>
    </row>
    <row r="3416" spans="1:1" s="173" customFormat="1" ht="12" hidden="1" customHeight="1">
      <c r="A3416" s="172"/>
    </row>
    <row r="3417" spans="1:1" s="173" customFormat="1" ht="12" hidden="1" customHeight="1">
      <c r="A3417" s="172"/>
    </row>
    <row r="3418" spans="1:1" s="173" customFormat="1" ht="12" hidden="1" customHeight="1">
      <c r="A3418" s="172"/>
    </row>
    <row r="3419" spans="1:1" s="173" customFormat="1" ht="12" hidden="1" customHeight="1">
      <c r="A3419" s="172"/>
    </row>
    <row r="3420" spans="1:1" s="173" customFormat="1" ht="12" hidden="1" customHeight="1">
      <c r="A3420" s="172"/>
    </row>
    <row r="3421" spans="1:1" s="173" customFormat="1" ht="12" hidden="1" customHeight="1">
      <c r="A3421" s="172"/>
    </row>
    <row r="3422" spans="1:1" s="173" customFormat="1" ht="12" hidden="1" customHeight="1">
      <c r="A3422" s="172"/>
    </row>
    <row r="3423" spans="1:1" s="173" customFormat="1" ht="12" hidden="1" customHeight="1">
      <c r="A3423" s="172"/>
    </row>
    <row r="3424" spans="1:1" s="173" customFormat="1" ht="12" hidden="1" customHeight="1">
      <c r="A3424" s="172"/>
    </row>
    <row r="3425" spans="1:1" s="173" customFormat="1" ht="12" hidden="1" customHeight="1">
      <c r="A3425" s="172"/>
    </row>
    <row r="3426" spans="1:1" s="173" customFormat="1" ht="12" hidden="1" customHeight="1">
      <c r="A3426" s="172"/>
    </row>
    <row r="3427" spans="1:1" s="173" customFormat="1" ht="12" hidden="1" customHeight="1">
      <c r="A3427" s="172"/>
    </row>
    <row r="3428" spans="1:1" s="173" customFormat="1" ht="12" hidden="1" customHeight="1">
      <c r="A3428" s="172"/>
    </row>
    <row r="3429" spans="1:1" s="173" customFormat="1" ht="12" hidden="1" customHeight="1">
      <c r="A3429" s="172"/>
    </row>
    <row r="3430" spans="1:1" s="173" customFormat="1" ht="12" hidden="1" customHeight="1">
      <c r="A3430" s="172"/>
    </row>
    <row r="3431" spans="1:1" s="173" customFormat="1" ht="12" hidden="1" customHeight="1">
      <c r="A3431" s="172"/>
    </row>
    <row r="3432" spans="1:1" s="173" customFormat="1" ht="12" hidden="1" customHeight="1">
      <c r="A3432" s="172"/>
    </row>
    <row r="3433" spans="1:1" s="173" customFormat="1" ht="12" hidden="1" customHeight="1">
      <c r="A3433" s="172"/>
    </row>
    <row r="3434" spans="1:1" s="173" customFormat="1" ht="12" hidden="1" customHeight="1">
      <c r="A3434" s="172"/>
    </row>
    <row r="3435" spans="1:1" s="173" customFormat="1" ht="12" hidden="1" customHeight="1">
      <c r="A3435" s="172"/>
    </row>
    <row r="3436" spans="1:1" s="173" customFormat="1" ht="12" hidden="1" customHeight="1">
      <c r="A3436" s="172"/>
    </row>
    <row r="3437" spans="1:1" s="173" customFormat="1" ht="12" hidden="1" customHeight="1">
      <c r="A3437" s="172"/>
    </row>
    <row r="3438" spans="1:1" s="173" customFormat="1" ht="12" hidden="1" customHeight="1">
      <c r="A3438" s="172"/>
    </row>
    <row r="3439" spans="1:1" s="173" customFormat="1" ht="12" hidden="1" customHeight="1">
      <c r="A3439" s="172"/>
    </row>
    <row r="3440" spans="1:1" s="173" customFormat="1" ht="12" hidden="1" customHeight="1">
      <c r="A3440" s="172"/>
    </row>
    <row r="3441" spans="1:1" s="173" customFormat="1" ht="12" hidden="1" customHeight="1">
      <c r="A3441" s="172"/>
    </row>
    <row r="3442" spans="1:1" s="173" customFormat="1" ht="12" hidden="1" customHeight="1">
      <c r="A3442" s="172"/>
    </row>
    <row r="3443" spans="1:1" s="173" customFormat="1" ht="12" hidden="1" customHeight="1">
      <c r="A3443" s="172"/>
    </row>
    <row r="3444" spans="1:1" s="173" customFormat="1" ht="12" hidden="1" customHeight="1">
      <c r="A3444" s="172"/>
    </row>
    <row r="3445" spans="1:1" s="173" customFormat="1" ht="12" hidden="1" customHeight="1">
      <c r="A3445" s="172"/>
    </row>
    <row r="3446" spans="1:1" s="173" customFormat="1" ht="12" hidden="1" customHeight="1">
      <c r="A3446" s="172"/>
    </row>
    <row r="3447" spans="1:1" s="173" customFormat="1" ht="12" hidden="1" customHeight="1">
      <c r="A3447" s="172"/>
    </row>
    <row r="3448" spans="1:1" s="173" customFormat="1" ht="12" hidden="1" customHeight="1">
      <c r="A3448" s="172"/>
    </row>
    <row r="3449" spans="1:1" s="173" customFormat="1" ht="12" hidden="1" customHeight="1">
      <c r="A3449" s="172"/>
    </row>
    <row r="3450" spans="1:1" s="173" customFormat="1" ht="12" hidden="1" customHeight="1">
      <c r="A3450" s="172"/>
    </row>
    <row r="3451" spans="1:1" s="173" customFormat="1" ht="12" hidden="1" customHeight="1">
      <c r="A3451" s="172"/>
    </row>
    <row r="3452" spans="1:1" s="173" customFormat="1" ht="12" hidden="1" customHeight="1">
      <c r="A3452" s="172"/>
    </row>
    <row r="3453" spans="1:1" s="173" customFormat="1" ht="12" hidden="1" customHeight="1">
      <c r="A3453" s="172"/>
    </row>
    <row r="3454" spans="1:1" s="173" customFormat="1" ht="12" hidden="1" customHeight="1">
      <c r="A3454" s="172"/>
    </row>
    <row r="3455" spans="1:1" s="173" customFormat="1" ht="12" hidden="1" customHeight="1">
      <c r="A3455" s="172"/>
    </row>
    <row r="3456" spans="1:1" s="173" customFormat="1" ht="12" hidden="1" customHeight="1">
      <c r="A3456" s="172"/>
    </row>
    <row r="3457" spans="1:1" s="173" customFormat="1" ht="12" hidden="1" customHeight="1">
      <c r="A3457" s="172"/>
    </row>
    <row r="3458" spans="1:1" s="173" customFormat="1" ht="12" hidden="1" customHeight="1">
      <c r="A3458" s="172"/>
    </row>
    <row r="3459" spans="1:1" s="173" customFormat="1" ht="12" hidden="1" customHeight="1">
      <c r="A3459" s="172"/>
    </row>
    <row r="3460" spans="1:1" s="173" customFormat="1" ht="12" hidden="1" customHeight="1">
      <c r="A3460" s="172"/>
    </row>
    <row r="3461" spans="1:1" s="173" customFormat="1" ht="12" hidden="1" customHeight="1">
      <c r="A3461" s="172"/>
    </row>
    <row r="3462" spans="1:1" s="173" customFormat="1" ht="12" hidden="1" customHeight="1">
      <c r="A3462" s="172"/>
    </row>
    <row r="3463" spans="1:1" s="173" customFormat="1" ht="12" hidden="1" customHeight="1">
      <c r="A3463" s="172"/>
    </row>
    <row r="3464" spans="1:1" s="173" customFormat="1" ht="12" hidden="1" customHeight="1">
      <c r="A3464" s="172"/>
    </row>
    <row r="3465" spans="1:1" s="173" customFormat="1" ht="12" hidden="1" customHeight="1">
      <c r="A3465" s="172"/>
    </row>
    <row r="3466" spans="1:1" s="173" customFormat="1" ht="12" hidden="1" customHeight="1">
      <c r="A3466" s="172"/>
    </row>
    <row r="3467" spans="1:1" s="173" customFormat="1" ht="12" hidden="1" customHeight="1">
      <c r="A3467" s="172"/>
    </row>
    <row r="3468" spans="1:1" s="173" customFormat="1" ht="12" hidden="1" customHeight="1">
      <c r="A3468" s="172"/>
    </row>
    <row r="3469" spans="1:1" s="173" customFormat="1" ht="12" hidden="1" customHeight="1">
      <c r="A3469" s="172"/>
    </row>
    <row r="3470" spans="1:1" s="173" customFormat="1" ht="12" hidden="1" customHeight="1">
      <c r="A3470" s="172"/>
    </row>
    <row r="3471" spans="1:1" s="173" customFormat="1" ht="12" hidden="1" customHeight="1">
      <c r="A3471" s="172"/>
    </row>
    <row r="3472" spans="1:1" s="173" customFormat="1" ht="12" hidden="1" customHeight="1">
      <c r="A3472" s="172"/>
    </row>
    <row r="3473" spans="1:1" s="173" customFormat="1" ht="12" hidden="1" customHeight="1">
      <c r="A3473" s="172"/>
    </row>
    <row r="3474" spans="1:1" s="173" customFormat="1" ht="12" hidden="1" customHeight="1">
      <c r="A3474" s="172"/>
    </row>
    <row r="3475" spans="1:1" s="173" customFormat="1" ht="12" hidden="1" customHeight="1">
      <c r="A3475" s="172"/>
    </row>
    <row r="3476" spans="1:1" s="173" customFormat="1" ht="12" hidden="1" customHeight="1">
      <c r="A3476" s="172"/>
    </row>
    <row r="3477" spans="1:1" s="173" customFormat="1" ht="12" hidden="1" customHeight="1">
      <c r="A3477" s="172"/>
    </row>
    <row r="3478" spans="1:1" s="173" customFormat="1" ht="12" hidden="1" customHeight="1">
      <c r="A3478" s="172"/>
    </row>
    <row r="3479" spans="1:1" s="173" customFormat="1" ht="12" hidden="1" customHeight="1">
      <c r="A3479" s="172"/>
    </row>
    <row r="3480" spans="1:1" s="173" customFormat="1" ht="12" hidden="1" customHeight="1">
      <c r="A3480" s="172"/>
    </row>
    <row r="3481" spans="1:1" s="173" customFormat="1" ht="12" hidden="1" customHeight="1">
      <c r="A3481" s="172"/>
    </row>
    <row r="3482" spans="1:1" s="173" customFormat="1" ht="12" hidden="1" customHeight="1">
      <c r="A3482" s="172"/>
    </row>
    <row r="3483" spans="1:1" s="173" customFormat="1" ht="12" hidden="1" customHeight="1">
      <c r="A3483" s="172"/>
    </row>
    <row r="3484" spans="1:1" s="173" customFormat="1" ht="12" hidden="1" customHeight="1">
      <c r="A3484" s="172"/>
    </row>
    <row r="3485" spans="1:1" s="173" customFormat="1" ht="12" hidden="1" customHeight="1">
      <c r="A3485" s="172"/>
    </row>
    <row r="3486" spans="1:1" s="173" customFormat="1" ht="12" hidden="1" customHeight="1">
      <c r="A3486" s="172"/>
    </row>
    <row r="3487" spans="1:1" s="173" customFormat="1" ht="12" hidden="1" customHeight="1">
      <c r="A3487" s="172"/>
    </row>
    <row r="3488" spans="1:1" s="173" customFormat="1" ht="12" hidden="1" customHeight="1">
      <c r="A3488" s="172"/>
    </row>
    <row r="3489" spans="1:1" s="173" customFormat="1" ht="12" hidden="1" customHeight="1">
      <c r="A3489" s="172"/>
    </row>
    <row r="3490" spans="1:1" s="173" customFormat="1" ht="12" hidden="1" customHeight="1">
      <c r="A3490" s="172"/>
    </row>
    <row r="3491" spans="1:1" s="173" customFormat="1" ht="12" hidden="1" customHeight="1">
      <c r="A3491" s="172"/>
    </row>
    <row r="3492" spans="1:1" s="173" customFormat="1" ht="12" hidden="1" customHeight="1">
      <c r="A3492" s="172"/>
    </row>
    <row r="3493" spans="1:1" s="173" customFormat="1" ht="12" hidden="1" customHeight="1">
      <c r="A3493" s="172"/>
    </row>
    <row r="3494" spans="1:1" s="173" customFormat="1" ht="12" hidden="1" customHeight="1">
      <c r="A3494" s="172"/>
    </row>
    <row r="3495" spans="1:1" s="173" customFormat="1" ht="12" hidden="1" customHeight="1">
      <c r="A3495" s="172"/>
    </row>
    <row r="3496" spans="1:1" s="173" customFormat="1" ht="12" hidden="1" customHeight="1">
      <c r="A3496" s="172"/>
    </row>
    <row r="3497" spans="1:1" s="173" customFormat="1" ht="12" hidden="1" customHeight="1">
      <c r="A3497" s="172"/>
    </row>
    <row r="3498" spans="1:1" s="173" customFormat="1" ht="12" hidden="1" customHeight="1">
      <c r="A3498" s="172"/>
    </row>
    <row r="3499" spans="1:1" s="173" customFormat="1" ht="12" hidden="1" customHeight="1">
      <c r="A3499" s="172"/>
    </row>
    <row r="3500" spans="1:1" s="173" customFormat="1" ht="12" hidden="1" customHeight="1">
      <c r="A3500" s="172"/>
    </row>
    <row r="3501" spans="1:1" s="173" customFormat="1" ht="12" hidden="1" customHeight="1">
      <c r="A3501" s="172"/>
    </row>
    <row r="3502" spans="1:1" s="173" customFormat="1" ht="12" hidden="1" customHeight="1">
      <c r="A3502" s="172"/>
    </row>
    <row r="3503" spans="1:1" s="173" customFormat="1" ht="12" hidden="1" customHeight="1">
      <c r="A3503" s="172"/>
    </row>
    <row r="3504" spans="1:1" s="173" customFormat="1" ht="12" hidden="1" customHeight="1">
      <c r="A3504" s="172"/>
    </row>
    <row r="3505" spans="1:1" s="173" customFormat="1" ht="12" hidden="1" customHeight="1">
      <c r="A3505" s="172"/>
    </row>
    <row r="3506" spans="1:1" s="173" customFormat="1" ht="12" hidden="1" customHeight="1">
      <c r="A3506" s="172"/>
    </row>
    <row r="3507" spans="1:1" s="173" customFormat="1" ht="12" hidden="1" customHeight="1">
      <c r="A3507" s="172"/>
    </row>
    <row r="3508" spans="1:1" s="173" customFormat="1" ht="12" hidden="1" customHeight="1">
      <c r="A3508" s="172"/>
    </row>
    <row r="3509" spans="1:1" s="173" customFormat="1" ht="12" hidden="1" customHeight="1">
      <c r="A3509" s="172"/>
    </row>
    <row r="3510" spans="1:1" s="173" customFormat="1" ht="12" hidden="1" customHeight="1">
      <c r="A3510" s="172"/>
    </row>
    <row r="3511" spans="1:1" s="173" customFormat="1" ht="12" hidden="1" customHeight="1">
      <c r="A3511" s="172"/>
    </row>
    <row r="3512" spans="1:1" s="173" customFormat="1" ht="12" hidden="1" customHeight="1">
      <c r="A3512" s="172"/>
    </row>
    <row r="3513" spans="1:1" s="173" customFormat="1" ht="12" hidden="1" customHeight="1">
      <c r="A3513" s="172"/>
    </row>
    <row r="3514" spans="1:1" s="173" customFormat="1" ht="12" hidden="1" customHeight="1">
      <c r="A3514" s="172"/>
    </row>
    <row r="3515" spans="1:1" s="173" customFormat="1" ht="12" hidden="1" customHeight="1">
      <c r="A3515" s="172"/>
    </row>
    <row r="3516" spans="1:1" s="173" customFormat="1" ht="12" hidden="1" customHeight="1">
      <c r="A3516" s="172"/>
    </row>
    <row r="3517" spans="1:1" s="173" customFormat="1" ht="12" hidden="1" customHeight="1">
      <c r="A3517" s="172"/>
    </row>
    <row r="3518" spans="1:1" s="173" customFormat="1" ht="12" hidden="1" customHeight="1">
      <c r="A3518" s="172"/>
    </row>
    <row r="3519" spans="1:1" s="173" customFormat="1" ht="12" hidden="1" customHeight="1">
      <c r="A3519" s="172"/>
    </row>
    <row r="3520" spans="1:1" s="173" customFormat="1" ht="12" hidden="1" customHeight="1">
      <c r="A3520" s="172"/>
    </row>
    <row r="3521" spans="1:1" s="173" customFormat="1" ht="12" hidden="1" customHeight="1">
      <c r="A3521" s="172"/>
    </row>
    <row r="3522" spans="1:1" s="173" customFormat="1" ht="12" hidden="1" customHeight="1">
      <c r="A3522" s="172"/>
    </row>
    <row r="3523" spans="1:1" s="173" customFormat="1" ht="12" hidden="1" customHeight="1">
      <c r="A3523" s="172"/>
    </row>
    <row r="3524" spans="1:1" s="173" customFormat="1" ht="12" hidden="1" customHeight="1">
      <c r="A3524" s="172"/>
    </row>
    <row r="3525" spans="1:1" s="173" customFormat="1" ht="12" hidden="1" customHeight="1">
      <c r="A3525" s="172"/>
    </row>
    <row r="3526" spans="1:1" s="173" customFormat="1" ht="12" hidden="1" customHeight="1">
      <c r="A3526" s="172"/>
    </row>
    <row r="3527" spans="1:1" s="173" customFormat="1" ht="12" hidden="1" customHeight="1">
      <c r="A3527" s="172"/>
    </row>
    <row r="3528" spans="1:1" s="173" customFormat="1" ht="12" hidden="1" customHeight="1">
      <c r="A3528" s="172"/>
    </row>
    <row r="3529" spans="1:1" s="173" customFormat="1" ht="12" hidden="1" customHeight="1">
      <c r="A3529" s="172"/>
    </row>
    <row r="3530" spans="1:1" s="173" customFormat="1" ht="12" hidden="1" customHeight="1">
      <c r="A3530" s="172"/>
    </row>
    <row r="3531" spans="1:1" s="173" customFormat="1" ht="12" hidden="1" customHeight="1">
      <c r="A3531" s="172"/>
    </row>
    <row r="3532" spans="1:1" s="173" customFormat="1" ht="12" hidden="1" customHeight="1">
      <c r="A3532" s="172"/>
    </row>
    <row r="3533" spans="1:1" s="173" customFormat="1" ht="12" hidden="1" customHeight="1">
      <c r="A3533" s="172"/>
    </row>
    <row r="3534" spans="1:1" s="173" customFormat="1" ht="12" hidden="1" customHeight="1">
      <c r="A3534" s="172"/>
    </row>
    <row r="3535" spans="1:1" s="173" customFormat="1" ht="12" hidden="1" customHeight="1">
      <c r="A3535" s="172"/>
    </row>
    <row r="3536" spans="1:1" s="173" customFormat="1" ht="12" hidden="1" customHeight="1">
      <c r="A3536" s="172"/>
    </row>
    <row r="3537" spans="1:1" s="173" customFormat="1" ht="12" hidden="1" customHeight="1">
      <c r="A3537" s="172"/>
    </row>
    <row r="3538" spans="1:1" s="173" customFormat="1" ht="12" hidden="1" customHeight="1">
      <c r="A3538" s="172"/>
    </row>
    <row r="3539" spans="1:1" s="173" customFormat="1" ht="12" hidden="1" customHeight="1">
      <c r="A3539" s="172"/>
    </row>
    <row r="3540" spans="1:1" s="173" customFormat="1" ht="12" hidden="1" customHeight="1">
      <c r="A3540" s="172"/>
    </row>
    <row r="3541" spans="1:1" s="173" customFormat="1" ht="12" hidden="1" customHeight="1">
      <c r="A3541" s="172"/>
    </row>
    <row r="3542" spans="1:1" s="173" customFormat="1" ht="12" hidden="1" customHeight="1">
      <c r="A3542" s="172"/>
    </row>
    <row r="3543" spans="1:1" s="173" customFormat="1" ht="12" hidden="1" customHeight="1">
      <c r="A3543" s="172"/>
    </row>
    <row r="3544" spans="1:1" s="173" customFormat="1" ht="12" hidden="1" customHeight="1">
      <c r="A3544" s="172"/>
    </row>
    <row r="3545" spans="1:1" s="173" customFormat="1" ht="12" hidden="1" customHeight="1">
      <c r="A3545" s="172"/>
    </row>
    <row r="3546" spans="1:1" s="173" customFormat="1" ht="12" hidden="1" customHeight="1">
      <c r="A3546" s="172"/>
    </row>
    <row r="3547" spans="1:1" s="173" customFormat="1" ht="12" hidden="1" customHeight="1">
      <c r="A3547" s="172"/>
    </row>
    <row r="3548" spans="1:1" s="173" customFormat="1" ht="12" hidden="1" customHeight="1">
      <c r="A3548" s="172"/>
    </row>
    <row r="3549" spans="1:1" s="173" customFormat="1" ht="12" hidden="1" customHeight="1">
      <c r="A3549" s="172"/>
    </row>
    <row r="3550" spans="1:1" s="173" customFormat="1" ht="12" hidden="1" customHeight="1">
      <c r="A3550" s="172"/>
    </row>
    <row r="3551" spans="1:1" s="173" customFormat="1" ht="12" hidden="1" customHeight="1">
      <c r="A3551" s="172"/>
    </row>
    <row r="3552" spans="1:1" s="173" customFormat="1" ht="12" hidden="1" customHeight="1">
      <c r="A3552" s="172"/>
    </row>
    <row r="3553" spans="1:1" s="173" customFormat="1" ht="12" hidden="1" customHeight="1">
      <c r="A3553" s="172"/>
    </row>
    <row r="3554" spans="1:1" s="173" customFormat="1" ht="12" hidden="1" customHeight="1">
      <c r="A3554" s="172"/>
    </row>
    <row r="3555" spans="1:1" s="173" customFormat="1" ht="12" hidden="1" customHeight="1">
      <c r="A3555" s="172"/>
    </row>
    <row r="3556" spans="1:1" s="173" customFormat="1" ht="12" hidden="1" customHeight="1">
      <c r="A3556" s="172"/>
    </row>
    <row r="3557" spans="1:1" s="173" customFormat="1" ht="12" hidden="1" customHeight="1">
      <c r="A3557" s="172"/>
    </row>
    <row r="3558" spans="1:1" s="173" customFormat="1" ht="12" hidden="1" customHeight="1">
      <c r="A3558" s="172"/>
    </row>
    <row r="3559" spans="1:1" s="173" customFormat="1" ht="12" hidden="1" customHeight="1">
      <c r="A3559" s="172"/>
    </row>
    <row r="3560" spans="1:1" s="173" customFormat="1" ht="12" hidden="1" customHeight="1">
      <c r="A3560" s="172"/>
    </row>
    <row r="3561" spans="1:1" s="173" customFormat="1" ht="12" hidden="1" customHeight="1">
      <c r="A3561" s="172"/>
    </row>
    <row r="3562" spans="1:1" s="173" customFormat="1" ht="12" hidden="1" customHeight="1">
      <c r="A3562" s="172"/>
    </row>
    <row r="3563" spans="1:1" s="173" customFormat="1" ht="12" hidden="1" customHeight="1">
      <c r="A3563" s="172"/>
    </row>
    <row r="3564" spans="1:1" s="173" customFormat="1" ht="12" hidden="1" customHeight="1">
      <c r="A3564" s="172"/>
    </row>
    <row r="3565" spans="1:1" s="173" customFormat="1" ht="12" hidden="1" customHeight="1">
      <c r="A3565" s="172"/>
    </row>
    <row r="3566" spans="1:1" s="173" customFormat="1" ht="12" hidden="1" customHeight="1">
      <c r="A3566" s="172"/>
    </row>
    <row r="3567" spans="1:1" s="173" customFormat="1" ht="12" hidden="1" customHeight="1">
      <c r="A3567" s="172"/>
    </row>
    <row r="3568" spans="1:1" s="173" customFormat="1" ht="12" hidden="1" customHeight="1">
      <c r="A3568" s="172"/>
    </row>
    <row r="3569" spans="1:1" s="173" customFormat="1" ht="12" hidden="1" customHeight="1">
      <c r="A3569" s="172"/>
    </row>
    <row r="3570" spans="1:1" s="173" customFormat="1" ht="12" hidden="1" customHeight="1">
      <c r="A3570" s="172"/>
    </row>
    <row r="3571" spans="1:1" s="173" customFormat="1" ht="12" hidden="1" customHeight="1">
      <c r="A3571" s="172"/>
    </row>
    <row r="3572" spans="1:1" s="173" customFormat="1" ht="12" hidden="1" customHeight="1">
      <c r="A3572" s="172"/>
    </row>
    <row r="3573" spans="1:1" s="173" customFormat="1" ht="12" hidden="1" customHeight="1">
      <c r="A3573" s="172"/>
    </row>
    <row r="3574" spans="1:1" s="173" customFormat="1" ht="12" hidden="1" customHeight="1">
      <c r="A3574" s="172"/>
    </row>
    <row r="3575" spans="1:1" s="173" customFormat="1" ht="12" hidden="1" customHeight="1">
      <c r="A3575" s="172"/>
    </row>
    <row r="3576" spans="1:1" s="173" customFormat="1" ht="12" hidden="1" customHeight="1">
      <c r="A3576" s="172"/>
    </row>
    <row r="3577" spans="1:1" s="173" customFormat="1" ht="12" hidden="1" customHeight="1">
      <c r="A3577" s="172"/>
    </row>
    <row r="3578" spans="1:1" s="173" customFormat="1" ht="12" hidden="1" customHeight="1">
      <c r="A3578" s="172"/>
    </row>
    <row r="3579" spans="1:1" s="173" customFormat="1" ht="12" hidden="1" customHeight="1">
      <c r="A3579" s="172"/>
    </row>
    <row r="3580" spans="1:1" s="173" customFormat="1" ht="12" hidden="1" customHeight="1">
      <c r="A3580" s="172"/>
    </row>
    <row r="3581" spans="1:1" s="173" customFormat="1" ht="12" hidden="1" customHeight="1">
      <c r="A3581" s="172"/>
    </row>
    <row r="3582" spans="1:1" s="173" customFormat="1" ht="12" hidden="1" customHeight="1">
      <c r="A3582" s="172"/>
    </row>
    <row r="3583" spans="1:1" s="173" customFormat="1" ht="12" hidden="1" customHeight="1">
      <c r="A3583" s="172"/>
    </row>
    <row r="3584" spans="1:1" s="173" customFormat="1" ht="12" hidden="1" customHeight="1">
      <c r="A3584" s="172"/>
    </row>
    <row r="3585" spans="1:1" s="173" customFormat="1" ht="12" hidden="1" customHeight="1">
      <c r="A3585" s="172"/>
    </row>
    <row r="3586" spans="1:1" s="173" customFormat="1" ht="12" hidden="1" customHeight="1">
      <c r="A3586" s="172"/>
    </row>
    <row r="3587" spans="1:1" s="173" customFormat="1" ht="12" hidden="1" customHeight="1">
      <c r="A3587" s="172"/>
    </row>
    <row r="3588" spans="1:1" s="173" customFormat="1" ht="12" hidden="1" customHeight="1">
      <c r="A3588" s="172"/>
    </row>
    <row r="3589" spans="1:1" s="173" customFormat="1" ht="12" hidden="1" customHeight="1">
      <c r="A3589" s="172"/>
    </row>
    <row r="3590" spans="1:1" s="173" customFormat="1" ht="12" hidden="1" customHeight="1">
      <c r="A3590" s="172"/>
    </row>
    <row r="3591" spans="1:1" s="173" customFormat="1" ht="12" hidden="1" customHeight="1">
      <c r="A3591" s="172"/>
    </row>
    <row r="3592" spans="1:1" s="173" customFormat="1" ht="12" hidden="1" customHeight="1">
      <c r="A3592" s="172"/>
    </row>
    <row r="3593" spans="1:1" s="173" customFormat="1" ht="12" hidden="1" customHeight="1">
      <c r="A3593" s="172"/>
    </row>
    <row r="3594" spans="1:1" s="173" customFormat="1" ht="12" hidden="1" customHeight="1">
      <c r="A3594" s="172"/>
    </row>
    <row r="3595" spans="1:1" s="173" customFormat="1" ht="12" hidden="1" customHeight="1">
      <c r="A3595" s="172"/>
    </row>
    <row r="3596" spans="1:1" s="173" customFormat="1" ht="12" hidden="1" customHeight="1">
      <c r="A3596" s="172"/>
    </row>
    <row r="3597" spans="1:1" s="173" customFormat="1" ht="12" hidden="1" customHeight="1">
      <c r="A3597" s="172"/>
    </row>
    <row r="3598" spans="1:1" s="173" customFormat="1" ht="12" hidden="1" customHeight="1">
      <c r="A3598" s="172"/>
    </row>
    <row r="3599" spans="1:1" s="173" customFormat="1" ht="12" hidden="1" customHeight="1">
      <c r="A3599" s="172"/>
    </row>
    <row r="3600" spans="1:1" s="173" customFormat="1" ht="12" hidden="1" customHeight="1">
      <c r="A3600" s="172"/>
    </row>
    <row r="3601" spans="1:1" s="173" customFormat="1" ht="12" hidden="1" customHeight="1">
      <c r="A3601" s="172"/>
    </row>
    <row r="3602" spans="1:1" s="173" customFormat="1" ht="12" hidden="1" customHeight="1">
      <c r="A3602" s="172"/>
    </row>
    <row r="3603" spans="1:1" s="173" customFormat="1" ht="12" hidden="1" customHeight="1">
      <c r="A3603" s="172"/>
    </row>
    <row r="3604" spans="1:1" s="173" customFormat="1" ht="12" hidden="1" customHeight="1">
      <c r="A3604" s="172"/>
    </row>
    <row r="3605" spans="1:1" s="173" customFormat="1" ht="12" hidden="1" customHeight="1">
      <c r="A3605" s="172"/>
    </row>
    <row r="3606" spans="1:1" s="173" customFormat="1" ht="12" hidden="1" customHeight="1">
      <c r="A3606" s="172"/>
    </row>
    <row r="3607" spans="1:1" s="173" customFormat="1" ht="12" hidden="1" customHeight="1">
      <c r="A3607" s="172"/>
    </row>
    <row r="3608" spans="1:1" s="173" customFormat="1" ht="12" hidden="1" customHeight="1">
      <c r="A3608" s="172"/>
    </row>
    <row r="3609" spans="1:1" s="173" customFormat="1" ht="12" hidden="1" customHeight="1">
      <c r="A3609" s="172"/>
    </row>
    <row r="3610" spans="1:1" s="173" customFormat="1" ht="12" hidden="1" customHeight="1">
      <c r="A3610" s="172"/>
    </row>
    <row r="3611" spans="1:1" s="173" customFormat="1" ht="12" hidden="1" customHeight="1">
      <c r="A3611" s="172"/>
    </row>
    <row r="3612" spans="1:1" s="173" customFormat="1" ht="12" hidden="1" customHeight="1">
      <c r="A3612" s="172"/>
    </row>
    <row r="3613" spans="1:1" s="173" customFormat="1" ht="12" hidden="1" customHeight="1">
      <c r="A3613" s="172"/>
    </row>
    <row r="3614" spans="1:1" s="173" customFormat="1" ht="12" hidden="1" customHeight="1">
      <c r="A3614" s="172"/>
    </row>
    <row r="3615" spans="1:1" s="173" customFormat="1" ht="12" hidden="1" customHeight="1">
      <c r="A3615" s="172"/>
    </row>
    <row r="3616" spans="1:1" s="173" customFormat="1" ht="12" hidden="1" customHeight="1">
      <c r="A3616" s="172"/>
    </row>
    <row r="3617" spans="1:1" s="173" customFormat="1" ht="12" hidden="1" customHeight="1">
      <c r="A3617" s="172"/>
    </row>
    <row r="3618" spans="1:1" s="173" customFormat="1" ht="12" hidden="1" customHeight="1">
      <c r="A3618" s="172"/>
    </row>
    <row r="3619" spans="1:1" s="173" customFormat="1" ht="12" hidden="1" customHeight="1">
      <c r="A3619" s="172"/>
    </row>
    <row r="3620" spans="1:1" s="173" customFormat="1" ht="12" hidden="1" customHeight="1">
      <c r="A3620" s="172"/>
    </row>
    <row r="3621" spans="1:1" s="173" customFormat="1" ht="12" hidden="1" customHeight="1">
      <c r="A3621" s="172"/>
    </row>
    <row r="3622" spans="1:1" s="173" customFormat="1" ht="12" hidden="1" customHeight="1">
      <c r="A3622" s="172"/>
    </row>
    <row r="3623" spans="1:1" s="173" customFormat="1" ht="12" hidden="1" customHeight="1">
      <c r="A3623" s="172"/>
    </row>
    <row r="3624" spans="1:1" s="173" customFormat="1" ht="12" hidden="1" customHeight="1">
      <c r="A3624" s="172"/>
    </row>
    <row r="3625" spans="1:1" s="173" customFormat="1" ht="12" hidden="1" customHeight="1">
      <c r="A3625" s="172"/>
    </row>
    <row r="3626" spans="1:1" s="173" customFormat="1" ht="12" hidden="1" customHeight="1">
      <c r="A3626" s="172"/>
    </row>
    <row r="3627" spans="1:1" s="173" customFormat="1" ht="12" hidden="1" customHeight="1">
      <c r="A3627" s="172"/>
    </row>
    <row r="3628" spans="1:1" s="173" customFormat="1" ht="12" hidden="1" customHeight="1">
      <c r="A3628" s="172"/>
    </row>
    <row r="3629" spans="1:1" s="173" customFormat="1" ht="12" hidden="1" customHeight="1">
      <c r="A3629" s="172"/>
    </row>
    <row r="3630" spans="1:1" s="173" customFormat="1" ht="12" hidden="1" customHeight="1">
      <c r="A3630" s="172"/>
    </row>
    <row r="3631" spans="1:1" s="173" customFormat="1" ht="12" hidden="1" customHeight="1">
      <c r="A3631" s="172"/>
    </row>
    <row r="3632" spans="1:1" s="173" customFormat="1" ht="12" hidden="1" customHeight="1">
      <c r="A3632" s="172"/>
    </row>
    <row r="3633" spans="1:1" s="173" customFormat="1" ht="12" hidden="1" customHeight="1">
      <c r="A3633" s="172"/>
    </row>
    <row r="3634" spans="1:1" s="173" customFormat="1" ht="12" hidden="1" customHeight="1">
      <c r="A3634" s="172"/>
    </row>
    <row r="3635" spans="1:1" s="173" customFormat="1" ht="12" hidden="1" customHeight="1">
      <c r="A3635" s="172"/>
    </row>
    <row r="3636" spans="1:1" s="173" customFormat="1" ht="12" hidden="1" customHeight="1">
      <c r="A3636" s="172"/>
    </row>
    <row r="3637" spans="1:1" s="173" customFormat="1" ht="12" hidden="1" customHeight="1">
      <c r="A3637" s="172"/>
    </row>
    <row r="3638" spans="1:1" s="173" customFormat="1" ht="12" hidden="1" customHeight="1">
      <c r="A3638" s="172"/>
    </row>
    <row r="3639" spans="1:1" s="173" customFormat="1" ht="12" hidden="1" customHeight="1">
      <c r="A3639" s="172"/>
    </row>
    <row r="3640" spans="1:1" s="173" customFormat="1" ht="12" hidden="1" customHeight="1">
      <c r="A3640" s="172"/>
    </row>
    <row r="3641" spans="1:1" s="173" customFormat="1" ht="12" hidden="1" customHeight="1">
      <c r="A3641" s="172"/>
    </row>
    <row r="3642" spans="1:1" s="173" customFormat="1" ht="12" hidden="1" customHeight="1">
      <c r="A3642" s="172"/>
    </row>
    <row r="3643" spans="1:1" s="173" customFormat="1" ht="12" hidden="1" customHeight="1">
      <c r="A3643" s="172"/>
    </row>
    <row r="3644" spans="1:1" s="173" customFormat="1" ht="12" hidden="1" customHeight="1">
      <c r="A3644" s="172"/>
    </row>
    <row r="3645" spans="1:1" s="173" customFormat="1" ht="12" hidden="1" customHeight="1">
      <c r="A3645" s="172"/>
    </row>
    <row r="3646" spans="1:1" s="173" customFormat="1" ht="12" hidden="1" customHeight="1">
      <c r="A3646" s="172"/>
    </row>
    <row r="3647" spans="1:1" s="173" customFormat="1" ht="12" hidden="1" customHeight="1">
      <c r="A3647" s="172"/>
    </row>
    <row r="3648" spans="1:1" s="173" customFormat="1" ht="12" hidden="1" customHeight="1">
      <c r="A3648" s="172"/>
    </row>
    <row r="3649" spans="1:1" s="173" customFormat="1" ht="12" hidden="1" customHeight="1">
      <c r="A3649" s="172"/>
    </row>
    <row r="3650" spans="1:1" s="173" customFormat="1" ht="12" hidden="1" customHeight="1">
      <c r="A3650" s="172"/>
    </row>
    <row r="3651" spans="1:1" s="173" customFormat="1" ht="12" hidden="1" customHeight="1">
      <c r="A3651" s="172"/>
    </row>
    <row r="3652" spans="1:1" s="173" customFormat="1" ht="12" hidden="1" customHeight="1">
      <c r="A3652" s="172"/>
    </row>
    <row r="3653" spans="1:1" s="173" customFormat="1" ht="12" hidden="1" customHeight="1">
      <c r="A3653" s="172"/>
    </row>
    <row r="3654" spans="1:1" s="173" customFormat="1" ht="12" hidden="1" customHeight="1">
      <c r="A3654" s="172"/>
    </row>
    <row r="3655" spans="1:1" s="173" customFormat="1" ht="12" hidden="1" customHeight="1">
      <c r="A3655" s="172"/>
    </row>
    <row r="3656" spans="1:1" s="173" customFormat="1" ht="12" hidden="1" customHeight="1">
      <c r="A3656" s="172"/>
    </row>
    <row r="3657" spans="1:1" s="173" customFormat="1" ht="12" hidden="1" customHeight="1">
      <c r="A3657" s="172"/>
    </row>
    <row r="3658" spans="1:1" s="173" customFormat="1" ht="12" hidden="1" customHeight="1">
      <c r="A3658" s="172"/>
    </row>
    <row r="3659" spans="1:1" s="173" customFormat="1" ht="12" hidden="1" customHeight="1">
      <c r="A3659" s="172"/>
    </row>
    <row r="3660" spans="1:1" s="173" customFormat="1" ht="12" hidden="1" customHeight="1">
      <c r="A3660" s="172"/>
    </row>
    <row r="3661" spans="1:1" s="173" customFormat="1" ht="12" hidden="1" customHeight="1">
      <c r="A3661" s="172"/>
    </row>
    <row r="3662" spans="1:1" s="173" customFormat="1" ht="12" hidden="1" customHeight="1">
      <c r="A3662" s="172"/>
    </row>
    <row r="3663" spans="1:1" s="173" customFormat="1" ht="12" hidden="1" customHeight="1">
      <c r="A3663" s="172"/>
    </row>
    <row r="3664" spans="1:1" s="173" customFormat="1" ht="12" hidden="1" customHeight="1">
      <c r="A3664" s="172"/>
    </row>
    <row r="3665" spans="1:1" s="173" customFormat="1" ht="12" hidden="1" customHeight="1">
      <c r="A3665" s="172"/>
    </row>
    <row r="3666" spans="1:1" s="173" customFormat="1" ht="12" hidden="1" customHeight="1">
      <c r="A3666" s="172"/>
    </row>
    <row r="3667" spans="1:1" s="173" customFormat="1" ht="12" hidden="1" customHeight="1">
      <c r="A3667" s="172"/>
    </row>
    <row r="3668" spans="1:1" s="173" customFormat="1" ht="12" hidden="1" customHeight="1">
      <c r="A3668" s="172"/>
    </row>
    <row r="3669" spans="1:1" s="173" customFormat="1" ht="12" hidden="1" customHeight="1">
      <c r="A3669" s="172"/>
    </row>
    <row r="3670" spans="1:1" s="173" customFormat="1" ht="12" hidden="1" customHeight="1">
      <c r="A3670" s="172"/>
    </row>
    <row r="3671" spans="1:1" s="173" customFormat="1" ht="12" hidden="1" customHeight="1">
      <c r="A3671" s="172"/>
    </row>
    <row r="3672" spans="1:1" s="173" customFormat="1" ht="12" hidden="1" customHeight="1">
      <c r="A3672" s="172"/>
    </row>
    <row r="3673" spans="1:1" s="173" customFormat="1" ht="12" hidden="1" customHeight="1">
      <c r="A3673" s="172"/>
    </row>
    <row r="3674" spans="1:1" s="173" customFormat="1" ht="12" hidden="1" customHeight="1">
      <c r="A3674" s="172"/>
    </row>
    <row r="3675" spans="1:1" s="173" customFormat="1" ht="12" hidden="1" customHeight="1">
      <c r="A3675" s="172"/>
    </row>
    <row r="3676" spans="1:1" s="173" customFormat="1" ht="12" hidden="1" customHeight="1">
      <c r="A3676" s="172"/>
    </row>
    <row r="3677" spans="1:1" s="173" customFormat="1" ht="12" hidden="1" customHeight="1">
      <c r="A3677" s="172"/>
    </row>
    <row r="3678" spans="1:1" s="173" customFormat="1" ht="12" hidden="1" customHeight="1">
      <c r="A3678" s="172"/>
    </row>
    <row r="3679" spans="1:1" s="173" customFormat="1" ht="12" hidden="1" customHeight="1">
      <c r="A3679" s="172"/>
    </row>
    <row r="3680" spans="1:1" s="173" customFormat="1" ht="12" hidden="1" customHeight="1">
      <c r="A3680" s="172"/>
    </row>
    <row r="3681" spans="1:1" s="173" customFormat="1" ht="12" hidden="1" customHeight="1">
      <c r="A3681" s="172"/>
    </row>
    <row r="3682" spans="1:1" s="173" customFormat="1" ht="12" hidden="1" customHeight="1">
      <c r="A3682" s="172"/>
    </row>
    <row r="3683" spans="1:1" s="173" customFormat="1" ht="12" hidden="1" customHeight="1">
      <c r="A3683" s="172"/>
    </row>
    <row r="3684" spans="1:1" s="173" customFormat="1" ht="12" hidden="1" customHeight="1">
      <c r="A3684" s="172"/>
    </row>
    <row r="3685" spans="1:1" s="173" customFormat="1" ht="12" hidden="1" customHeight="1">
      <c r="A3685" s="172"/>
    </row>
    <row r="3686" spans="1:1" s="173" customFormat="1" ht="12" hidden="1" customHeight="1">
      <c r="A3686" s="172"/>
    </row>
    <row r="3687" spans="1:1" s="173" customFormat="1" ht="12" hidden="1" customHeight="1">
      <c r="A3687" s="172"/>
    </row>
    <row r="3688" spans="1:1" s="173" customFormat="1" ht="12" hidden="1" customHeight="1">
      <c r="A3688" s="172"/>
    </row>
    <row r="3689" spans="1:1" s="173" customFormat="1" ht="12" hidden="1" customHeight="1">
      <c r="A3689" s="172"/>
    </row>
    <row r="3690" spans="1:1" s="173" customFormat="1" ht="12" hidden="1" customHeight="1">
      <c r="A3690" s="172"/>
    </row>
    <row r="3691" spans="1:1" s="173" customFormat="1" ht="12" hidden="1" customHeight="1">
      <c r="A3691" s="172"/>
    </row>
    <row r="3692" spans="1:1" s="173" customFormat="1" ht="12" hidden="1" customHeight="1">
      <c r="A3692" s="172"/>
    </row>
    <row r="3693" spans="1:1" s="173" customFormat="1" ht="12" hidden="1" customHeight="1">
      <c r="A3693" s="172"/>
    </row>
    <row r="3694" spans="1:1" s="173" customFormat="1" ht="12" hidden="1" customHeight="1">
      <c r="A3694" s="172"/>
    </row>
    <row r="3695" spans="1:1" s="173" customFormat="1" ht="12" hidden="1" customHeight="1">
      <c r="A3695" s="172"/>
    </row>
    <row r="3696" spans="1:1" s="173" customFormat="1" ht="12" hidden="1" customHeight="1">
      <c r="A3696" s="172"/>
    </row>
    <row r="3697" spans="1:1" s="173" customFormat="1" ht="12" hidden="1" customHeight="1">
      <c r="A3697" s="172"/>
    </row>
    <row r="3698" spans="1:1" s="173" customFormat="1" ht="12" hidden="1" customHeight="1">
      <c r="A3698" s="172"/>
    </row>
    <row r="3699" spans="1:1" s="173" customFormat="1" ht="12" hidden="1" customHeight="1">
      <c r="A3699" s="172"/>
    </row>
    <row r="3700" spans="1:1" s="173" customFormat="1" ht="12" hidden="1" customHeight="1">
      <c r="A3700" s="172"/>
    </row>
    <row r="3701" spans="1:1" s="173" customFormat="1" ht="12" hidden="1" customHeight="1">
      <c r="A3701" s="172"/>
    </row>
    <row r="3702" spans="1:1" s="173" customFormat="1" ht="12" hidden="1" customHeight="1">
      <c r="A3702" s="172"/>
    </row>
    <row r="3703" spans="1:1" s="173" customFormat="1" ht="12" hidden="1" customHeight="1">
      <c r="A3703" s="172"/>
    </row>
    <row r="3704" spans="1:1" s="173" customFormat="1" ht="12" hidden="1" customHeight="1">
      <c r="A3704" s="172"/>
    </row>
    <row r="3705" spans="1:1" s="173" customFormat="1" ht="12" hidden="1" customHeight="1">
      <c r="A3705" s="172"/>
    </row>
    <row r="3706" spans="1:1" s="173" customFormat="1" ht="12" hidden="1" customHeight="1">
      <c r="A3706" s="172"/>
    </row>
    <row r="3707" spans="1:1" s="173" customFormat="1" ht="12" hidden="1" customHeight="1">
      <c r="A3707" s="172"/>
    </row>
    <row r="3708" spans="1:1" s="173" customFormat="1" ht="12" hidden="1" customHeight="1">
      <c r="A3708" s="172"/>
    </row>
    <row r="3709" spans="1:1" s="173" customFormat="1" ht="12" hidden="1" customHeight="1">
      <c r="A3709" s="172"/>
    </row>
    <row r="3710" spans="1:1" s="173" customFormat="1" ht="12" hidden="1" customHeight="1">
      <c r="A3710" s="172"/>
    </row>
    <row r="3711" spans="1:1" s="173" customFormat="1" ht="12" hidden="1" customHeight="1">
      <c r="A3711" s="172"/>
    </row>
    <row r="3712" spans="1:1" s="173" customFormat="1" ht="12" hidden="1" customHeight="1">
      <c r="A3712" s="172"/>
    </row>
    <row r="3713" spans="1:1" s="173" customFormat="1" ht="12" hidden="1" customHeight="1">
      <c r="A3713" s="172"/>
    </row>
    <row r="3714" spans="1:1" s="173" customFormat="1" ht="12" hidden="1" customHeight="1">
      <c r="A3714" s="172"/>
    </row>
    <row r="3715" spans="1:1" s="173" customFormat="1" ht="12" hidden="1" customHeight="1">
      <c r="A3715" s="172"/>
    </row>
    <row r="3716" spans="1:1" s="173" customFormat="1" ht="12" hidden="1" customHeight="1">
      <c r="A3716" s="172"/>
    </row>
    <row r="3717" spans="1:1" s="173" customFormat="1" ht="12" hidden="1" customHeight="1">
      <c r="A3717" s="172"/>
    </row>
    <row r="3718" spans="1:1" s="173" customFormat="1" ht="12" hidden="1" customHeight="1">
      <c r="A3718" s="172"/>
    </row>
    <row r="3719" spans="1:1" s="173" customFormat="1" ht="12" hidden="1" customHeight="1">
      <c r="A3719" s="172"/>
    </row>
    <row r="3720" spans="1:1" s="173" customFormat="1" ht="12" hidden="1" customHeight="1">
      <c r="A3720" s="172"/>
    </row>
    <row r="3721" spans="1:1" s="173" customFormat="1" ht="12" hidden="1" customHeight="1">
      <c r="A3721" s="172"/>
    </row>
    <row r="3722" spans="1:1" s="173" customFormat="1" ht="12" hidden="1" customHeight="1">
      <c r="A3722" s="172"/>
    </row>
    <row r="3723" spans="1:1" s="173" customFormat="1" ht="12" hidden="1" customHeight="1">
      <c r="A3723" s="172"/>
    </row>
    <row r="3724" spans="1:1" s="173" customFormat="1" ht="12" hidden="1" customHeight="1">
      <c r="A3724" s="172"/>
    </row>
    <row r="3725" spans="1:1" s="173" customFormat="1" ht="12" hidden="1" customHeight="1">
      <c r="A3725" s="172"/>
    </row>
    <row r="3726" spans="1:1" s="173" customFormat="1" ht="12" hidden="1" customHeight="1">
      <c r="A3726" s="172"/>
    </row>
    <row r="3727" spans="1:1" s="173" customFormat="1" ht="12" hidden="1" customHeight="1">
      <c r="A3727" s="172"/>
    </row>
    <row r="3728" spans="1:1" s="173" customFormat="1" ht="12" hidden="1" customHeight="1">
      <c r="A3728" s="172"/>
    </row>
    <row r="3729" spans="1:1" s="173" customFormat="1" ht="12" hidden="1" customHeight="1">
      <c r="A3729" s="172"/>
    </row>
    <row r="3730" spans="1:1" s="173" customFormat="1" ht="12" hidden="1" customHeight="1">
      <c r="A3730" s="172"/>
    </row>
    <row r="3731" spans="1:1" s="173" customFormat="1" ht="12" hidden="1" customHeight="1">
      <c r="A3731" s="172"/>
    </row>
    <row r="3732" spans="1:1" s="173" customFormat="1" ht="12" hidden="1" customHeight="1">
      <c r="A3732" s="172"/>
    </row>
    <row r="3733" spans="1:1" s="173" customFormat="1" ht="12" hidden="1" customHeight="1">
      <c r="A3733" s="172"/>
    </row>
    <row r="3734" spans="1:1" s="173" customFormat="1" ht="12" hidden="1" customHeight="1">
      <c r="A3734" s="172"/>
    </row>
    <row r="3735" spans="1:1" s="173" customFormat="1" ht="12" hidden="1" customHeight="1">
      <c r="A3735" s="172"/>
    </row>
    <row r="3736" spans="1:1" s="173" customFormat="1" ht="12" hidden="1" customHeight="1">
      <c r="A3736" s="172"/>
    </row>
    <row r="3737" spans="1:1" s="173" customFormat="1" ht="12" hidden="1" customHeight="1">
      <c r="A3737" s="172"/>
    </row>
    <row r="3738" spans="1:1" s="173" customFormat="1" ht="12" hidden="1" customHeight="1">
      <c r="A3738" s="172"/>
    </row>
    <row r="3739" spans="1:1" s="173" customFormat="1" ht="12" hidden="1" customHeight="1">
      <c r="A3739" s="172"/>
    </row>
    <row r="3740" spans="1:1" s="173" customFormat="1" ht="12" hidden="1" customHeight="1">
      <c r="A3740" s="172"/>
    </row>
    <row r="3741" spans="1:1" s="173" customFormat="1" ht="12" hidden="1" customHeight="1">
      <c r="A3741" s="172"/>
    </row>
    <row r="3742" spans="1:1" s="173" customFormat="1" ht="12" hidden="1" customHeight="1">
      <c r="A3742" s="172"/>
    </row>
    <row r="3743" spans="1:1" s="173" customFormat="1" ht="12" hidden="1" customHeight="1">
      <c r="A3743" s="172"/>
    </row>
    <row r="3744" spans="1:1" s="173" customFormat="1" ht="12" hidden="1" customHeight="1">
      <c r="A3744" s="172"/>
    </row>
    <row r="3745" spans="1:1" s="173" customFormat="1" ht="12" hidden="1" customHeight="1">
      <c r="A3745" s="172"/>
    </row>
    <row r="3746" spans="1:1" s="173" customFormat="1" ht="12" hidden="1" customHeight="1">
      <c r="A3746" s="172"/>
    </row>
    <row r="3747" spans="1:1" s="173" customFormat="1" ht="12" hidden="1" customHeight="1">
      <c r="A3747" s="172"/>
    </row>
    <row r="3748" spans="1:1" s="173" customFormat="1" ht="12" hidden="1" customHeight="1">
      <c r="A3748" s="172"/>
    </row>
    <row r="3749" spans="1:1" s="173" customFormat="1" ht="12" hidden="1" customHeight="1">
      <c r="A3749" s="172"/>
    </row>
    <row r="3750" spans="1:1" s="173" customFormat="1" ht="12" hidden="1" customHeight="1">
      <c r="A3750" s="172"/>
    </row>
    <row r="3751" spans="1:1" s="173" customFormat="1" ht="12" hidden="1" customHeight="1">
      <c r="A3751" s="172"/>
    </row>
    <row r="3752" spans="1:1" s="173" customFormat="1" ht="12" hidden="1" customHeight="1">
      <c r="A3752" s="172"/>
    </row>
    <row r="3753" spans="1:1" s="173" customFormat="1" ht="12" hidden="1" customHeight="1">
      <c r="A3753" s="172"/>
    </row>
    <row r="3754" spans="1:1" s="173" customFormat="1" ht="12" hidden="1" customHeight="1">
      <c r="A3754" s="172"/>
    </row>
    <row r="3755" spans="1:1" s="173" customFormat="1" ht="12" hidden="1" customHeight="1">
      <c r="A3755" s="172"/>
    </row>
    <row r="3756" spans="1:1" s="173" customFormat="1" ht="12" hidden="1" customHeight="1">
      <c r="A3756" s="172"/>
    </row>
    <row r="3757" spans="1:1" s="173" customFormat="1" ht="12" hidden="1" customHeight="1">
      <c r="A3757" s="172"/>
    </row>
    <row r="3758" spans="1:1" s="173" customFormat="1" ht="12" hidden="1" customHeight="1">
      <c r="A3758" s="172"/>
    </row>
    <row r="3759" spans="1:1" s="173" customFormat="1" ht="12" hidden="1" customHeight="1">
      <c r="A3759" s="172"/>
    </row>
    <row r="3760" spans="1:1" s="173" customFormat="1" ht="12" hidden="1" customHeight="1">
      <c r="A3760" s="172"/>
    </row>
    <row r="3761" spans="1:1" s="173" customFormat="1" ht="12" hidden="1" customHeight="1">
      <c r="A3761" s="172"/>
    </row>
    <row r="3762" spans="1:1" s="173" customFormat="1" ht="12" hidden="1" customHeight="1">
      <c r="A3762" s="172"/>
    </row>
    <row r="3763" spans="1:1" s="173" customFormat="1" ht="12" hidden="1" customHeight="1">
      <c r="A3763" s="172"/>
    </row>
    <row r="3764" spans="1:1" s="173" customFormat="1" ht="12" hidden="1" customHeight="1">
      <c r="A3764" s="172"/>
    </row>
    <row r="3765" spans="1:1" s="173" customFormat="1" ht="12" hidden="1" customHeight="1">
      <c r="A3765" s="172"/>
    </row>
    <row r="3766" spans="1:1" s="173" customFormat="1" ht="12" hidden="1" customHeight="1">
      <c r="A3766" s="172"/>
    </row>
    <row r="3767" spans="1:1" s="173" customFormat="1" ht="12" hidden="1" customHeight="1">
      <c r="A3767" s="172"/>
    </row>
    <row r="3768" spans="1:1" s="173" customFormat="1" ht="12" hidden="1" customHeight="1">
      <c r="A3768" s="172"/>
    </row>
    <row r="3769" spans="1:1" s="173" customFormat="1" ht="12" hidden="1" customHeight="1">
      <c r="A3769" s="172"/>
    </row>
    <row r="3770" spans="1:1" s="173" customFormat="1" ht="12" hidden="1" customHeight="1">
      <c r="A3770" s="172"/>
    </row>
    <row r="3771" spans="1:1" s="173" customFormat="1" ht="12" hidden="1" customHeight="1">
      <c r="A3771" s="172"/>
    </row>
    <row r="3772" spans="1:1" s="173" customFormat="1" ht="12" hidden="1" customHeight="1">
      <c r="A3772" s="172"/>
    </row>
    <row r="3773" spans="1:1" s="173" customFormat="1" ht="12" hidden="1" customHeight="1">
      <c r="A3773" s="172"/>
    </row>
    <row r="3774" spans="1:1" s="173" customFormat="1" ht="12" hidden="1" customHeight="1">
      <c r="A3774" s="172"/>
    </row>
    <row r="3775" spans="1:1" s="173" customFormat="1" ht="12" hidden="1" customHeight="1">
      <c r="A3775" s="172"/>
    </row>
    <row r="3776" spans="1:1" s="173" customFormat="1" ht="12" hidden="1" customHeight="1">
      <c r="A3776" s="172"/>
    </row>
    <row r="3777" spans="1:1" s="173" customFormat="1" ht="12" hidden="1" customHeight="1">
      <c r="A3777" s="172"/>
    </row>
    <row r="3778" spans="1:1" s="173" customFormat="1" ht="12" hidden="1" customHeight="1">
      <c r="A3778" s="172"/>
    </row>
    <row r="3779" spans="1:1" s="173" customFormat="1" ht="12" hidden="1" customHeight="1">
      <c r="A3779" s="172"/>
    </row>
    <row r="3780" spans="1:1" s="173" customFormat="1" ht="12" hidden="1" customHeight="1">
      <c r="A3780" s="172"/>
    </row>
    <row r="3781" spans="1:1" s="173" customFormat="1" ht="12" hidden="1" customHeight="1">
      <c r="A3781" s="172"/>
    </row>
    <row r="3782" spans="1:1" s="173" customFormat="1" ht="12" hidden="1" customHeight="1">
      <c r="A3782" s="172"/>
    </row>
    <row r="3783" spans="1:1" s="173" customFormat="1" ht="12" hidden="1" customHeight="1">
      <c r="A3783" s="172"/>
    </row>
    <row r="3784" spans="1:1" s="173" customFormat="1" ht="12" hidden="1" customHeight="1">
      <c r="A3784" s="172"/>
    </row>
    <row r="3785" spans="1:1" s="173" customFormat="1" ht="12" hidden="1" customHeight="1">
      <c r="A3785" s="172"/>
    </row>
    <row r="3786" spans="1:1" s="173" customFormat="1" ht="12" hidden="1" customHeight="1">
      <c r="A3786" s="172"/>
    </row>
    <row r="3787" spans="1:1" s="173" customFormat="1" ht="12" hidden="1" customHeight="1">
      <c r="A3787" s="172"/>
    </row>
    <row r="3788" spans="1:1" s="173" customFormat="1" ht="12" hidden="1" customHeight="1">
      <c r="A3788" s="172"/>
    </row>
    <row r="3789" spans="1:1" s="173" customFormat="1" ht="12" hidden="1" customHeight="1">
      <c r="A3789" s="172"/>
    </row>
    <row r="3790" spans="1:1" s="173" customFormat="1" ht="12" hidden="1" customHeight="1">
      <c r="A3790" s="172"/>
    </row>
    <row r="3791" spans="1:1" s="173" customFormat="1" ht="12" hidden="1" customHeight="1">
      <c r="A3791" s="172"/>
    </row>
    <row r="3792" spans="1:1" s="173" customFormat="1" ht="12" hidden="1" customHeight="1">
      <c r="A3792" s="172"/>
    </row>
    <row r="3793" spans="1:1" s="173" customFormat="1" ht="12" hidden="1" customHeight="1">
      <c r="A3793" s="172"/>
    </row>
    <row r="3794" spans="1:1" s="173" customFormat="1" ht="12" hidden="1" customHeight="1">
      <c r="A3794" s="172"/>
    </row>
    <row r="3795" spans="1:1" s="173" customFormat="1" ht="12" hidden="1" customHeight="1">
      <c r="A3795" s="172"/>
    </row>
    <row r="3796" spans="1:1" s="173" customFormat="1" ht="12" hidden="1" customHeight="1">
      <c r="A3796" s="172"/>
    </row>
    <row r="3797" spans="1:1" s="173" customFormat="1" ht="12" hidden="1" customHeight="1">
      <c r="A3797" s="172"/>
    </row>
    <row r="3798" spans="1:1" s="173" customFormat="1" ht="12" hidden="1" customHeight="1">
      <c r="A3798" s="172"/>
    </row>
    <row r="3799" spans="1:1" s="173" customFormat="1" ht="12" hidden="1" customHeight="1">
      <c r="A3799" s="172"/>
    </row>
    <row r="3800" spans="1:1" s="173" customFormat="1" ht="12" hidden="1" customHeight="1">
      <c r="A3800" s="172"/>
    </row>
    <row r="3801" spans="1:1" s="173" customFormat="1" ht="12" hidden="1" customHeight="1">
      <c r="A3801" s="172"/>
    </row>
    <row r="3802" spans="1:1" s="173" customFormat="1" ht="12" hidden="1" customHeight="1">
      <c r="A3802" s="172"/>
    </row>
    <row r="3803" spans="1:1" s="173" customFormat="1" ht="12" hidden="1" customHeight="1">
      <c r="A3803" s="172"/>
    </row>
    <row r="3804" spans="1:1" s="173" customFormat="1" ht="12" hidden="1" customHeight="1">
      <c r="A3804" s="172"/>
    </row>
    <row r="3805" spans="1:1" s="173" customFormat="1" ht="12" hidden="1" customHeight="1">
      <c r="A3805" s="172"/>
    </row>
    <row r="3806" spans="1:1" s="173" customFormat="1" ht="12" hidden="1" customHeight="1">
      <c r="A3806" s="172"/>
    </row>
    <row r="3807" spans="1:1" s="173" customFormat="1" ht="12" hidden="1" customHeight="1">
      <c r="A3807" s="172"/>
    </row>
    <row r="3808" spans="1:1" s="173" customFormat="1" ht="12" hidden="1" customHeight="1">
      <c r="A3808" s="172"/>
    </row>
    <row r="3809" spans="1:1" s="173" customFormat="1" ht="12" hidden="1" customHeight="1">
      <c r="A3809" s="172"/>
    </row>
    <row r="3810" spans="1:1" s="173" customFormat="1" ht="12" hidden="1" customHeight="1">
      <c r="A3810" s="172"/>
    </row>
    <row r="3811" spans="1:1" s="173" customFormat="1" ht="12" hidden="1" customHeight="1">
      <c r="A3811" s="172"/>
    </row>
    <row r="3812" spans="1:1" s="173" customFormat="1" ht="12" hidden="1" customHeight="1">
      <c r="A3812" s="172"/>
    </row>
    <row r="3813" spans="1:1" s="173" customFormat="1" ht="12" hidden="1" customHeight="1">
      <c r="A3813" s="172"/>
    </row>
    <row r="3814" spans="1:1" s="173" customFormat="1" ht="12" hidden="1" customHeight="1">
      <c r="A3814" s="172"/>
    </row>
    <row r="3815" spans="1:1" s="173" customFormat="1" ht="12" hidden="1" customHeight="1">
      <c r="A3815" s="172"/>
    </row>
    <row r="3816" spans="1:1" s="173" customFormat="1" ht="12" hidden="1" customHeight="1">
      <c r="A3816" s="172"/>
    </row>
    <row r="3817" spans="1:1" s="173" customFormat="1" ht="12" hidden="1" customHeight="1">
      <c r="A3817" s="172"/>
    </row>
    <row r="3818" spans="1:1" s="173" customFormat="1" ht="12" hidden="1" customHeight="1">
      <c r="A3818" s="172"/>
    </row>
    <row r="3819" spans="1:1" s="173" customFormat="1" ht="12" hidden="1" customHeight="1">
      <c r="A3819" s="172"/>
    </row>
    <row r="3820" spans="1:1" s="173" customFormat="1" ht="12" hidden="1" customHeight="1">
      <c r="A3820" s="172"/>
    </row>
    <row r="3821" spans="1:1" s="173" customFormat="1" ht="12" hidden="1" customHeight="1">
      <c r="A3821" s="172"/>
    </row>
    <row r="3822" spans="1:1" s="173" customFormat="1" ht="12" hidden="1" customHeight="1">
      <c r="A3822" s="172"/>
    </row>
    <row r="3823" spans="1:1" s="173" customFormat="1" ht="12" hidden="1" customHeight="1">
      <c r="A3823" s="172"/>
    </row>
    <row r="3824" spans="1:1" s="173" customFormat="1" ht="12" hidden="1" customHeight="1">
      <c r="A3824" s="172"/>
    </row>
    <row r="3825" spans="1:1" s="173" customFormat="1" ht="12" hidden="1" customHeight="1">
      <c r="A3825" s="172"/>
    </row>
    <row r="3826" spans="1:1" s="173" customFormat="1" ht="12" hidden="1" customHeight="1">
      <c r="A3826" s="172"/>
    </row>
    <row r="3827" spans="1:1" s="173" customFormat="1" ht="12" hidden="1" customHeight="1">
      <c r="A3827" s="172"/>
    </row>
    <row r="3828" spans="1:1" s="173" customFormat="1" ht="12" hidden="1" customHeight="1">
      <c r="A3828" s="172"/>
    </row>
    <row r="3829" spans="1:1" s="173" customFormat="1" ht="12" hidden="1" customHeight="1">
      <c r="A3829" s="172"/>
    </row>
    <row r="3830" spans="1:1" s="173" customFormat="1" ht="12" hidden="1" customHeight="1">
      <c r="A3830" s="172"/>
    </row>
    <row r="3831" spans="1:1" s="173" customFormat="1" ht="12" hidden="1" customHeight="1">
      <c r="A3831" s="172"/>
    </row>
    <row r="3832" spans="1:1" s="173" customFormat="1" ht="12" hidden="1" customHeight="1">
      <c r="A3832" s="172"/>
    </row>
    <row r="3833" spans="1:1" s="173" customFormat="1" ht="12" hidden="1" customHeight="1">
      <c r="A3833" s="172"/>
    </row>
    <row r="3834" spans="1:1" s="173" customFormat="1" ht="12" hidden="1" customHeight="1">
      <c r="A3834" s="172"/>
    </row>
    <row r="3835" spans="1:1" s="173" customFormat="1" ht="12" hidden="1" customHeight="1">
      <c r="A3835" s="172"/>
    </row>
    <row r="3836" spans="1:1" s="173" customFormat="1" ht="12" hidden="1" customHeight="1">
      <c r="A3836" s="172"/>
    </row>
    <row r="3837" spans="1:1" s="173" customFormat="1" ht="12" hidden="1" customHeight="1">
      <c r="A3837" s="172"/>
    </row>
    <row r="3838" spans="1:1" s="173" customFormat="1" ht="12" hidden="1" customHeight="1">
      <c r="A3838" s="172"/>
    </row>
    <row r="3839" spans="1:1" s="173" customFormat="1" ht="12" hidden="1" customHeight="1">
      <c r="A3839" s="172"/>
    </row>
    <row r="3840" spans="1:1" s="173" customFormat="1" ht="12" hidden="1" customHeight="1">
      <c r="A3840" s="172"/>
    </row>
    <row r="3841" spans="1:1" s="173" customFormat="1" ht="12" hidden="1" customHeight="1">
      <c r="A3841" s="172"/>
    </row>
    <row r="3842" spans="1:1" s="173" customFormat="1" ht="12" hidden="1" customHeight="1">
      <c r="A3842" s="172"/>
    </row>
    <row r="3843" spans="1:1" s="173" customFormat="1" ht="12" hidden="1" customHeight="1">
      <c r="A3843" s="172"/>
    </row>
    <row r="3844" spans="1:1" s="173" customFormat="1" ht="12" hidden="1" customHeight="1">
      <c r="A3844" s="172"/>
    </row>
    <row r="3845" spans="1:1" s="173" customFormat="1" ht="12" hidden="1" customHeight="1">
      <c r="A3845" s="172"/>
    </row>
    <row r="3846" spans="1:1" s="173" customFormat="1" ht="12" hidden="1" customHeight="1">
      <c r="A3846" s="172"/>
    </row>
    <row r="3847" spans="1:1" s="173" customFormat="1" ht="12" hidden="1" customHeight="1">
      <c r="A3847" s="172"/>
    </row>
    <row r="3848" spans="1:1" s="173" customFormat="1" ht="12" hidden="1" customHeight="1">
      <c r="A3848" s="172"/>
    </row>
    <row r="3849" spans="1:1" s="173" customFormat="1" ht="12" hidden="1" customHeight="1">
      <c r="A3849" s="172"/>
    </row>
    <row r="3850" spans="1:1" s="173" customFormat="1" ht="12" hidden="1" customHeight="1">
      <c r="A3850" s="172"/>
    </row>
    <row r="3851" spans="1:1" s="173" customFormat="1" ht="12" hidden="1" customHeight="1">
      <c r="A3851" s="172"/>
    </row>
    <row r="3852" spans="1:1" s="173" customFormat="1" ht="12" hidden="1" customHeight="1">
      <c r="A3852" s="172"/>
    </row>
    <row r="3853" spans="1:1" s="173" customFormat="1" ht="12" hidden="1" customHeight="1">
      <c r="A3853" s="172"/>
    </row>
    <row r="3854" spans="1:1" s="173" customFormat="1" ht="12" hidden="1" customHeight="1">
      <c r="A3854" s="172"/>
    </row>
    <row r="3855" spans="1:1" s="173" customFormat="1" ht="12" hidden="1" customHeight="1">
      <c r="A3855" s="172"/>
    </row>
    <row r="3856" spans="1:1" s="173" customFormat="1" ht="12" hidden="1" customHeight="1">
      <c r="A3856" s="172"/>
    </row>
    <row r="3857" spans="1:1" s="173" customFormat="1" ht="12" hidden="1" customHeight="1">
      <c r="A3857" s="172"/>
    </row>
    <row r="3858" spans="1:1" s="173" customFormat="1" ht="12" hidden="1" customHeight="1">
      <c r="A3858" s="172"/>
    </row>
    <row r="3859" spans="1:1" s="173" customFormat="1" ht="12" hidden="1" customHeight="1">
      <c r="A3859" s="172"/>
    </row>
    <row r="3860" spans="1:1" s="173" customFormat="1" ht="12" hidden="1" customHeight="1">
      <c r="A3860" s="172"/>
    </row>
    <row r="3861" spans="1:1" s="173" customFormat="1" ht="12" hidden="1" customHeight="1">
      <c r="A3861" s="172"/>
    </row>
    <row r="3862" spans="1:1" s="173" customFormat="1" ht="12" hidden="1" customHeight="1">
      <c r="A3862" s="172"/>
    </row>
    <row r="3863" spans="1:1" s="173" customFormat="1" ht="12" hidden="1" customHeight="1">
      <c r="A3863" s="172"/>
    </row>
    <row r="3864" spans="1:1" s="173" customFormat="1" ht="12" hidden="1" customHeight="1">
      <c r="A3864" s="172"/>
    </row>
    <row r="3865" spans="1:1" s="173" customFormat="1" ht="12" hidden="1" customHeight="1">
      <c r="A3865" s="172"/>
    </row>
    <row r="3866" spans="1:1" s="173" customFormat="1" ht="12" hidden="1" customHeight="1">
      <c r="A3866" s="172"/>
    </row>
    <row r="3867" spans="1:1" s="173" customFormat="1" ht="12" hidden="1" customHeight="1">
      <c r="A3867" s="172"/>
    </row>
    <row r="3868" spans="1:1" s="173" customFormat="1" ht="12" hidden="1" customHeight="1">
      <c r="A3868" s="172"/>
    </row>
    <row r="3869" spans="1:1" s="173" customFormat="1" ht="12" hidden="1" customHeight="1">
      <c r="A3869" s="172"/>
    </row>
    <row r="3870" spans="1:1" s="173" customFormat="1" ht="12" hidden="1" customHeight="1">
      <c r="A3870" s="172"/>
    </row>
    <row r="3871" spans="1:1" s="173" customFormat="1" ht="12" hidden="1" customHeight="1">
      <c r="A3871" s="172"/>
    </row>
    <row r="3872" spans="1:1" s="173" customFormat="1" ht="12" hidden="1" customHeight="1">
      <c r="A3872" s="172"/>
    </row>
    <row r="3873" spans="1:1" s="173" customFormat="1" ht="12" hidden="1" customHeight="1">
      <c r="A3873" s="172"/>
    </row>
    <row r="3874" spans="1:1" s="173" customFormat="1" ht="12" hidden="1" customHeight="1">
      <c r="A3874" s="172"/>
    </row>
    <row r="3875" spans="1:1" s="173" customFormat="1" ht="12" hidden="1" customHeight="1">
      <c r="A3875" s="172"/>
    </row>
    <row r="3876" spans="1:1" s="173" customFormat="1" ht="12" hidden="1" customHeight="1">
      <c r="A3876" s="172"/>
    </row>
    <row r="3877" spans="1:1" s="173" customFormat="1" ht="12" hidden="1" customHeight="1">
      <c r="A3877" s="172"/>
    </row>
    <row r="3878" spans="1:1" s="173" customFormat="1" ht="12" hidden="1" customHeight="1">
      <c r="A3878" s="172"/>
    </row>
    <row r="3879" spans="1:1" s="173" customFormat="1" ht="12" hidden="1" customHeight="1">
      <c r="A3879" s="172"/>
    </row>
    <row r="3880" spans="1:1" s="173" customFormat="1" ht="12" hidden="1" customHeight="1">
      <c r="A3880" s="172"/>
    </row>
    <row r="3881" spans="1:1" s="173" customFormat="1" ht="12" hidden="1" customHeight="1">
      <c r="A3881" s="172"/>
    </row>
    <row r="3882" spans="1:1" s="173" customFormat="1" ht="12" hidden="1" customHeight="1">
      <c r="A3882" s="172"/>
    </row>
    <row r="3883" spans="1:1" s="173" customFormat="1" ht="12" hidden="1" customHeight="1">
      <c r="A3883" s="172"/>
    </row>
    <row r="3884" spans="1:1" s="173" customFormat="1" ht="12" hidden="1" customHeight="1">
      <c r="A3884" s="172"/>
    </row>
    <row r="3885" spans="1:1" s="173" customFormat="1" ht="12" hidden="1" customHeight="1">
      <c r="A3885" s="172"/>
    </row>
    <row r="3886" spans="1:1" s="173" customFormat="1" ht="12" hidden="1" customHeight="1">
      <c r="A3886" s="172"/>
    </row>
    <row r="3887" spans="1:1" s="173" customFormat="1" ht="12" hidden="1" customHeight="1">
      <c r="A3887" s="172"/>
    </row>
    <row r="3888" spans="1:1" s="173" customFormat="1" ht="12" hidden="1" customHeight="1">
      <c r="A3888" s="172"/>
    </row>
    <row r="3889" spans="1:1" s="173" customFormat="1" ht="12" hidden="1" customHeight="1">
      <c r="A3889" s="172"/>
    </row>
    <row r="3890" spans="1:1" s="173" customFormat="1" ht="12" hidden="1" customHeight="1">
      <c r="A3890" s="172"/>
    </row>
    <row r="3891" spans="1:1" s="173" customFormat="1" ht="12" hidden="1" customHeight="1">
      <c r="A3891" s="172"/>
    </row>
    <row r="3892" spans="1:1" s="173" customFormat="1" ht="12" hidden="1" customHeight="1">
      <c r="A3892" s="172"/>
    </row>
    <row r="3893" spans="1:1" s="173" customFormat="1" ht="12" hidden="1" customHeight="1">
      <c r="A3893" s="172"/>
    </row>
    <row r="3894" spans="1:1" s="173" customFormat="1" ht="12" hidden="1" customHeight="1">
      <c r="A3894" s="172"/>
    </row>
    <row r="3895" spans="1:1" s="173" customFormat="1" ht="12" hidden="1" customHeight="1">
      <c r="A3895" s="172"/>
    </row>
    <row r="3896" spans="1:1" s="173" customFormat="1" ht="12" hidden="1" customHeight="1">
      <c r="A3896" s="172"/>
    </row>
    <row r="3897" spans="1:1" s="173" customFormat="1" ht="12" hidden="1" customHeight="1">
      <c r="A3897" s="172"/>
    </row>
    <row r="3898" spans="1:1" s="173" customFormat="1" ht="12" hidden="1" customHeight="1">
      <c r="A3898" s="172"/>
    </row>
    <row r="3899" spans="1:1" s="173" customFormat="1" ht="12" hidden="1" customHeight="1">
      <c r="A3899" s="172"/>
    </row>
    <row r="3900" spans="1:1" s="173" customFormat="1" ht="12" hidden="1" customHeight="1">
      <c r="A3900" s="172"/>
    </row>
    <row r="3901" spans="1:1" s="173" customFormat="1" ht="12" hidden="1" customHeight="1">
      <c r="A3901" s="172"/>
    </row>
    <row r="3902" spans="1:1" s="173" customFormat="1" ht="12" hidden="1" customHeight="1">
      <c r="A3902" s="172"/>
    </row>
    <row r="3903" spans="1:1" s="173" customFormat="1" ht="12" hidden="1" customHeight="1">
      <c r="A3903" s="172"/>
    </row>
    <row r="3904" spans="1:1" s="173" customFormat="1" ht="12" hidden="1" customHeight="1">
      <c r="A3904" s="172"/>
    </row>
    <row r="3905" spans="1:1" s="173" customFormat="1" ht="12" hidden="1" customHeight="1">
      <c r="A3905" s="172"/>
    </row>
    <row r="3906" spans="1:1" s="173" customFormat="1" ht="12" hidden="1" customHeight="1">
      <c r="A3906" s="172"/>
    </row>
    <row r="3907" spans="1:1" s="173" customFormat="1" ht="12" hidden="1" customHeight="1">
      <c r="A3907" s="172"/>
    </row>
    <row r="3908" spans="1:1" s="173" customFormat="1" ht="12" hidden="1" customHeight="1">
      <c r="A3908" s="172"/>
    </row>
    <row r="3909" spans="1:1" s="173" customFormat="1" ht="12" hidden="1" customHeight="1">
      <c r="A3909" s="172"/>
    </row>
    <row r="3910" spans="1:1" s="173" customFormat="1" ht="12" hidden="1" customHeight="1">
      <c r="A3910" s="172"/>
    </row>
    <row r="3911" spans="1:1" s="173" customFormat="1" ht="12" hidden="1" customHeight="1">
      <c r="A3911" s="172"/>
    </row>
    <row r="3912" spans="1:1" s="173" customFormat="1" ht="12" hidden="1" customHeight="1">
      <c r="A3912" s="172"/>
    </row>
    <row r="3913" spans="1:1" s="173" customFormat="1" ht="12" hidden="1" customHeight="1">
      <c r="A3913" s="172"/>
    </row>
    <row r="3914" spans="1:1" s="173" customFormat="1" ht="12" hidden="1" customHeight="1">
      <c r="A3914" s="172"/>
    </row>
    <row r="3915" spans="1:1" s="173" customFormat="1" ht="12" hidden="1" customHeight="1">
      <c r="A3915" s="172"/>
    </row>
    <row r="3916" spans="1:1" s="173" customFormat="1" ht="12" hidden="1" customHeight="1">
      <c r="A3916" s="172"/>
    </row>
    <row r="3917" spans="1:1" s="173" customFormat="1" ht="12" hidden="1" customHeight="1">
      <c r="A3917" s="172"/>
    </row>
    <row r="3918" spans="1:1" s="173" customFormat="1" ht="12" hidden="1" customHeight="1">
      <c r="A3918" s="172"/>
    </row>
    <row r="3919" spans="1:1" s="173" customFormat="1" ht="12" hidden="1" customHeight="1">
      <c r="A3919" s="172"/>
    </row>
    <row r="3920" spans="1:1" s="173" customFormat="1" ht="12" hidden="1" customHeight="1">
      <c r="A3920" s="172"/>
    </row>
    <row r="3921" spans="1:1" s="173" customFormat="1" ht="12" hidden="1" customHeight="1">
      <c r="A3921" s="172"/>
    </row>
    <row r="3922" spans="1:1" s="173" customFormat="1" ht="12" hidden="1" customHeight="1">
      <c r="A3922" s="172"/>
    </row>
    <row r="3923" spans="1:1" s="173" customFormat="1" ht="12" hidden="1" customHeight="1">
      <c r="A3923" s="172"/>
    </row>
    <row r="3924" spans="1:1" s="173" customFormat="1" ht="12" hidden="1" customHeight="1">
      <c r="A3924" s="172"/>
    </row>
    <row r="3925" spans="1:1" s="173" customFormat="1" ht="12" hidden="1" customHeight="1">
      <c r="A3925" s="172"/>
    </row>
    <row r="3926" spans="1:1" s="173" customFormat="1" ht="12" hidden="1" customHeight="1">
      <c r="A3926" s="172"/>
    </row>
    <row r="3927" spans="1:1" s="173" customFormat="1" ht="12" hidden="1" customHeight="1">
      <c r="A3927" s="172"/>
    </row>
    <row r="3928" spans="1:1" s="173" customFormat="1" ht="12" hidden="1" customHeight="1">
      <c r="A3928" s="172"/>
    </row>
    <row r="3929" spans="1:1" s="173" customFormat="1" ht="12" hidden="1" customHeight="1">
      <c r="A3929" s="172"/>
    </row>
    <row r="3930" spans="1:1" s="173" customFormat="1" ht="12" hidden="1" customHeight="1">
      <c r="A3930" s="172"/>
    </row>
    <row r="3931" spans="1:1" s="173" customFormat="1" ht="12" hidden="1" customHeight="1">
      <c r="A3931" s="172"/>
    </row>
    <row r="3932" spans="1:1" s="173" customFormat="1" ht="12" hidden="1" customHeight="1">
      <c r="A3932" s="172"/>
    </row>
    <row r="3933" spans="1:1" s="173" customFormat="1" ht="12" hidden="1" customHeight="1">
      <c r="A3933" s="172"/>
    </row>
    <row r="3934" spans="1:1" s="173" customFormat="1" ht="12" hidden="1" customHeight="1">
      <c r="A3934" s="172"/>
    </row>
    <row r="3935" spans="1:1" s="173" customFormat="1" ht="12" hidden="1" customHeight="1">
      <c r="A3935" s="172"/>
    </row>
    <row r="3936" spans="1:1" s="173" customFormat="1" ht="12" hidden="1" customHeight="1">
      <c r="A3936" s="172"/>
    </row>
    <row r="3937" spans="1:1" s="173" customFormat="1" ht="12" hidden="1" customHeight="1">
      <c r="A3937" s="172"/>
    </row>
    <row r="3938" spans="1:1" s="173" customFormat="1" ht="12" hidden="1" customHeight="1">
      <c r="A3938" s="172"/>
    </row>
    <row r="3939" spans="1:1" s="173" customFormat="1" ht="12" hidden="1" customHeight="1">
      <c r="A3939" s="172"/>
    </row>
    <row r="3940" spans="1:1" s="173" customFormat="1" ht="12" hidden="1" customHeight="1">
      <c r="A3940" s="172"/>
    </row>
    <row r="3941" spans="1:1" s="173" customFormat="1" ht="12" hidden="1" customHeight="1">
      <c r="A3941" s="172"/>
    </row>
    <row r="3942" spans="1:1" s="173" customFormat="1" ht="12" hidden="1" customHeight="1">
      <c r="A3942" s="172"/>
    </row>
    <row r="3943" spans="1:1" s="173" customFormat="1" ht="12" hidden="1" customHeight="1">
      <c r="A3943" s="172"/>
    </row>
    <row r="3944" spans="1:1" s="173" customFormat="1" ht="12" hidden="1" customHeight="1">
      <c r="A3944" s="172"/>
    </row>
    <row r="3945" spans="1:1" s="173" customFormat="1" ht="12" hidden="1" customHeight="1">
      <c r="A3945" s="172"/>
    </row>
    <row r="3946" spans="1:1" s="173" customFormat="1" ht="12" hidden="1" customHeight="1">
      <c r="A3946" s="172"/>
    </row>
    <row r="3947" spans="1:1" s="173" customFormat="1" ht="12" hidden="1" customHeight="1">
      <c r="A3947" s="172"/>
    </row>
    <row r="3948" spans="1:1" s="173" customFormat="1" ht="12" hidden="1" customHeight="1">
      <c r="A3948" s="172"/>
    </row>
    <row r="3949" spans="1:1" s="173" customFormat="1" ht="12" hidden="1" customHeight="1">
      <c r="A3949" s="172"/>
    </row>
    <row r="3950" spans="1:1" s="173" customFormat="1" ht="12" hidden="1" customHeight="1">
      <c r="A3950" s="172"/>
    </row>
    <row r="3951" spans="1:1" s="173" customFormat="1" ht="12" hidden="1" customHeight="1">
      <c r="A3951" s="172"/>
    </row>
    <row r="3952" spans="1:1" s="173" customFormat="1" ht="12" hidden="1" customHeight="1">
      <c r="A3952" s="172"/>
    </row>
    <row r="3953" spans="1:1" s="173" customFormat="1" ht="12" hidden="1" customHeight="1">
      <c r="A3953" s="172"/>
    </row>
    <row r="3954" spans="1:1" s="173" customFormat="1" ht="12" hidden="1" customHeight="1">
      <c r="A3954" s="172"/>
    </row>
    <row r="3955" spans="1:1" s="173" customFormat="1" ht="12" hidden="1" customHeight="1">
      <c r="A3955" s="172"/>
    </row>
    <row r="3956" spans="1:1" s="173" customFormat="1" ht="12" hidden="1" customHeight="1">
      <c r="A3956" s="172"/>
    </row>
    <row r="3957" spans="1:1" s="173" customFormat="1" ht="12" hidden="1" customHeight="1">
      <c r="A3957" s="172"/>
    </row>
    <row r="3958" spans="1:1" s="173" customFormat="1" ht="12" hidden="1" customHeight="1">
      <c r="A3958" s="172"/>
    </row>
    <row r="3959" spans="1:1" s="173" customFormat="1" ht="12" hidden="1" customHeight="1">
      <c r="A3959" s="172"/>
    </row>
    <row r="3960" spans="1:1" s="173" customFormat="1" ht="12" hidden="1" customHeight="1">
      <c r="A3960" s="172"/>
    </row>
    <row r="3961" spans="1:1" s="173" customFormat="1" ht="12" hidden="1" customHeight="1">
      <c r="A3961" s="172"/>
    </row>
    <row r="3962" spans="1:1" s="173" customFormat="1" ht="12" hidden="1" customHeight="1">
      <c r="A3962" s="172"/>
    </row>
    <row r="3963" spans="1:1" s="173" customFormat="1" ht="12" hidden="1" customHeight="1">
      <c r="A3963" s="172"/>
    </row>
    <row r="3964" spans="1:1" s="173" customFormat="1" ht="12" hidden="1" customHeight="1">
      <c r="A3964" s="172"/>
    </row>
    <row r="3965" spans="1:1" s="173" customFormat="1" ht="12" hidden="1" customHeight="1">
      <c r="A3965" s="172"/>
    </row>
    <row r="3966" spans="1:1" s="173" customFormat="1" ht="12" hidden="1" customHeight="1">
      <c r="A3966" s="172"/>
    </row>
    <row r="3967" spans="1:1" s="173" customFormat="1" ht="12" hidden="1" customHeight="1">
      <c r="A3967" s="172"/>
    </row>
    <row r="3968" spans="1:1" s="173" customFormat="1" ht="12" hidden="1" customHeight="1">
      <c r="A3968" s="172"/>
    </row>
    <row r="3969" spans="1:1" s="173" customFormat="1" ht="12" hidden="1" customHeight="1">
      <c r="A3969" s="172"/>
    </row>
    <row r="3970" spans="1:1" s="173" customFormat="1" ht="12" hidden="1" customHeight="1">
      <c r="A3970" s="172"/>
    </row>
    <row r="3971" spans="1:1" s="173" customFormat="1" ht="12" hidden="1" customHeight="1">
      <c r="A3971" s="172"/>
    </row>
    <row r="3972" spans="1:1" s="173" customFormat="1" ht="12" hidden="1" customHeight="1">
      <c r="A3972" s="172"/>
    </row>
    <row r="3973" spans="1:1" s="173" customFormat="1" ht="12" hidden="1" customHeight="1">
      <c r="A3973" s="172"/>
    </row>
    <row r="3974" spans="1:1" s="173" customFormat="1" ht="12" hidden="1" customHeight="1">
      <c r="A3974" s="172"/>
    </row>
    <row r="3975" spans="1:1" s="173" customFormat="1" ht="12" hidden="1" customHeight="1">
      <c r="A3975" s="172"/>
    </row>
    <row r="3976" spans="1:1" s="173" customFormat="1" ht="12" hidden="1" customHeight="1">
      <c r="A3976" s="172"/>
    </row>
    <row r="3977" spans="1:1" s="173" customFormat="1" ht="12" hidden="1" customHeight="1">
      <c r="A3977" s="172"/>
    </row>
    <row r="3978" spans="1:1" s="173" customFormat="1" ht="12" hidden="1" customHeight="1">
      <c r="A3978" s="172"/>
    </row>
    <row r="3979" spans="1:1" s="173" customFormat="1" ht="12" hidden="1" customHeight="1">
      <c r="A3979" s="172"/>
    </row>
    <row r="3980" spans="1:1" s="173" customFormat="1" ht="12" hidden="1" customHeight="1">
      <c r="A3980" s="172"/>
    </row>
    <row r="3981" spans="1:1" s="173" customFormat="1" ht="12" hidden="1" customHeight="1">
      <c r="A3981" s="172"/>
    </row>
    <row r="3982" spans="1:1" s="173" customFormat="1" ht="12" hidden="1" customHeight="1">
      <c r="A3982" s="172"/>
    </row>
    <row r="3983" spans="1:1" s="173" customFormat="1" ht="12" hidden="1" customHeight="1">
      <c r="A3983" s="172"/>
    </row>
    <row r="3984" spans="1:1" s="173" customFormat="1" ht="12" hidden="1" customHeight="1">
      <c r="A3984" s="172"/>
    </row>
    <row r="3985" spans="1:1" s="173" customFormat="1" ht="12" hidden="1" customHeight="1">
      <c r="A3985" s="172"/>
    </row>
    <row r="3986" spans="1:1" s="173" customFormat="1" ht="12" hidden="1" customHeight="1">
      <c r="A3986" s="172"/>
    </row>
    <row r="3987" spans="1:1" s="173" customFormat="1" ht="12" hidden="1" customHeight="1">
      <c r="A3987" s="172"/>
    </row>
    <row r="3988" spans="1:1" s="173" customFormat="1" ht="12" hidden="1" customHeight="1">
      <c r="A3988" s="172"/>
    </row>
    <row r="3989" spans="1:1" s="173" customFormat="1" ht="12" hidden="1" customHeight="1">
      <c r="A3989" s="172"/>
    </row>
    <row r="3990" spans="1:1" s="173" customFormat="1" ht="12" hidden="1" customHeight="1">
      <c r="A3990" s="172"/>
    </row>
    <row r="3991" spans="1:1" s="173" customFormat="1" ht="12" hidden="1" customHeight="1">
      <c r="A3991" s="172"/>
    </row>
    <row r="3992" spans="1:1" s="173" customFormat="1" ht="12" hidden="1" customHeight="1">
      <c r="A3992" s="172"/>
    </row>
    <row r="3993" spans="1:1" s="173" customFormat="1" ht="12" hidden="1" customHeight="1">
      <c r="A3993" s="172"/>
    </row>
    <row r="3994" spans="1:1" s="173" customFormat="1" ht="12" hidden="1" customHeight="1">
      <c r="A3994" s="172"/>
    </row>
    <row r="3995" spans="1:1" s="173" customFormat="1" ht="12" hidden="1" customHeight="1">
      <c r="A3995" s="172"/>
    </row>
    <row r="3996" spans="1:1" s="173" customFormat="1" ht="12" hidden="1" customHeight="1">
      <c r="A3996" s="172"/>
    </row>
    <row r="3997" spans="1:1" s="173" customFormat="1" ht="12" hidden="1" customHeight="1">
      <c r="A3997" s="172"/>
    </row>
    <row r="3998" spans="1:1" s="173" customFormat="1" ht="12" hidden="1" customHeight="1">
      <c r="A3998" s="172"/>
    </row>
    <row r="3999" spans="1:1" s="173" customFormat="1" ht="12" hidden="1" customHeight="1">
      <c r="A3999" s="172"/>
    </row>
    <row r="4000" spans="1:1" s="173" customFormat="1" ht="12" hidden="1" customHeight="1">
      <c r="A4000" s="172"/>
    </row>
    <row r="4001" spans="1:1" s="173" customFormat="1" ht="12" hidden="1" customHeight="1">
      <c r="A4001" s="172"/>
    </row>
    <row r="4002" spans="1:1" s="173" customFormat="1" ht="12" hidden="1" customHeight="1">
      <c r="A4002" s="172"/>
    </row>
    <row r="4003" spans="1:1" s="173" customFormat="1" ht="12" hidden="1" customHeight="1">
      <c r="A4003" s="172"/>
    </row>
    <row r="4004" spans="1:1" s="173" customFormat="1" ht="12" hidden="1" customHeight="1">
      <c r="A4004" s="172"/>
    </row>
    <row r="4005" spans="1:1" s="173" customFormat="1" ht="12" hidden="1" customHeight="1">
      <c r="A4005" s="172"/>
    </row>
    <row r="4006" spans="1:1" s="173" customFormat="1" ht="12" hidden="1" customHeight="1">
      <c r="A4006" s="172"/>
    </row>
    <row r="4007" spans="1:1" s="173" customFormat="1" ht="12" hidden="1" customHeight="1">
      <c r="A4007" s="172"/>
    </row>
    <row r="4008" spans="1:1" s="173" customFormat="1" ht="12" hidden="1" customHeight="1">
      <c r="A4008" s="172"/>
    </row>
    <row r="4009" spans="1:1" s="173" customFormat="1" ht="12" hidden="1" customHeight="1">
      <c r="A4009" s="172"/>
    </row>
    <row r="4010" spans="1:1" s="173" customFormat="1" ht="12" hidden="1" customHeight="1">
      <c r="A4010" s="172"/>
    </row>
    <row r="4011" spans="1:1" s="173" customFormat="1" ht="12" hidden="1" customHeight="1">
      <c r="A4011" s="172"/>
    </row>
    <row r="4012" spans="1:1" s="173" customFormat="1" ht="12" hidden="1" customHeight="1">
      <c r="A4012" s="172"/>
    </row>
    <row r="4013" spans="1:1" s="173" customFormat="1" ht="12" hidden="1" customHeight="1">
      <c r="A4013" s="172"/>
    </row>
    <row r="4014" spans="1:1" s="173" customFormat="1" ht="12" hidden="1" customHeight="1">
      <c r="A4014" s="172"/>
    </row>
    <row r="4015" spans="1:1" s="173" customFormat="1" ht="12" hidden="1" customHeight="1">
      <c r="A4015" s="172"/>
    </row>
    <row r="4016" spans="1:1" s="173" customFormat="1" ht="12" hidden="1" customHeight="1">
      <c r="A4016" s="172"/>
    </row>
    <row r="4017" spans="1:1" s="173" customFormat="1" ht="12" hidden="1" customHeight="1">
      <c r="A4017" s="172"/>
    </row>
    <row r="4018" spans="1:1" s="173" customFormat="1" ht="12" hidden="1" customHeight="1">
      <c r="A4018" s="172"/>
    </row>
    <row r="4019" spans="1:1" s="173" customFormat="1" ht="12" hidden="1" customHeight="1">
      <c r="A4019" s="172"/>
    </row>
    <row r="4020" spans="1:1" s="173" customFormat="1" ht="12" hidden="1" customHeight="1">
      <c r="A4020" s="172"/>
    </row>
    <row r="4021" spans="1:1" s="173" customFormat="1" ht="12" hidden="1" customHeight="1">
      <c r="A4021" s="172"/>
    </row>
    <row r="4022" spans="1:1" s="173" customFormat="1" ht="12" hidden="1" customHeight="1">
      <c r="A4022" s="172"/>
    </row>
    <row r="4023" spans="1:1" s="173" customFormat="1" ht="12" hidden="1" customHeight="1">
      <c r="A4023" s="172"/>
    </row>
    <row r="4024" spans="1:1" s="173" customFormat="1" ht="12" hidden="1" customHeight="1">
      <c r="A4024" s="172"/>
    </row>
    <row r="4025" spans="1:1" s="173" customFormat="1" ht="12" hidden="1" customHeight="1">
      <c r="A4025" s="172"/>
    </row>
    <row r="4026" spans="1:1" s="173" customFormat="1" ht="12" hidden="1" customHeight="1">
      <c r="A4026" s="172"/>
    </row>
    <row r="4027" spans="1:1" s="173" customFormat="1" ht="12" hidden="1" customHeight="1">
      <c r="A4027" s="172"/>
    </row>
    <row r="4028" spans="1:1" s="173" customFormat="1" ht="12" hidden="1" customHeight="1">
      <c r="A4028" s="172"/>
    </row>
    <row r="4029" spans="1:1" s="173" customFormat="1" ht="12" hidden="1" customHeight="1">
      <c r="A4029" s="172"/>
    </row>
    <row r="4030" spans="1:1" s="173" customFormat="1" ht="12" hidden="1" customHeight="1">
      <c r="A4030" s="172"/>
    </row>
    <row r="4031" spans="1:1" s="173" customFormat="1" ht="12" hidden="1" customHeight="1">
      <c r="A4031" s="172"/>
    </row>
    <row r="4032" spans="1:1" s="173" customFormat="1" ht="12" hidden="1" customHeight="1">
      <c r="A4032" s="172"/>
    </row>
    <row r="4033" spans="1:1" s="173" customFormat="1" ht="12" hidden="1" customHeight="1">
      <c r="A4033" s="172"/>
    </row>
    <row r="4034" spans="1:1" s="173" customFormat="1" ht="12" hidden="1" customHeight="1">
      <c r="A4034" s="172"/>
    </row>
    <row r="4035" spans="1:1" s="173" customFormat="1" ht="12" hidden="1" customHeight="1">
      <c r="A4035" s="172"/>
    </row>
    <row r="4036" spans="1:1" s="173" customFormat="1" ht="12" hidden="1" customHeight="1">
      <c r="A4036" s="172"/>
    </row>
    <row r="4037" spans="1:1" s="173" customFormat="1" ht="12" hidden="1" customHeight="1">
      <c r="A4037" s="172"/>
    </row>
    <row r="4038" spans="1:1" s="173" customFormat="1" ht="12" hidden="1" customHeight="1">
      <c r="A4038" s="172"/>
    </row>
    <row r="4039" spans="1:1" s="173" customFormat="1" ht="12" hidden="1" customHeight="1">
      <c r="A4039" s="172"/>
    </row>
    <row r="4040" spans="1:1" s="173" customFormat="1" ht="12" hidden="1" customHeight="1">
      <c r="A4040" s="172"/>
    </row>
    <row r="4041" spans="1:1" s="173" customFormat="1" ht="12" hidden="1" customHeight="1">
      <c r="A4041" s="172"/>
    </row>
    <row r="4042" spans="1:1" s="173" customFormat="1" ht="12" hidden="1" customHeight="1">
      <c r="A4042" s="172"/>
    </row>
    <row r="4043" spans="1:1" s="173" customFormat="1" ht="12" hidden="1" customHeight="1">
      <c r="A4043" s="172"/>
    </row>
    <row r="4044" spans="1:1" s="173" customFormat="1" ht="12" hidden="1" customHeight="1">
      <c r="A4044" s="172"/>
    </row>
    <row r="4045" spans="1:1" s="173" customFormat="1" ht="12" hidden="1" customHeight="1">
      <c r="A4045" s="172"/>
    </row>
    <row r="4046" spans="1:1" s="173" customFormat="1" ht="12" hidden="1" customHeight="1">
      <c r="A4046" s="172"/>
    </row>
    <row r="4047" spans="1:1" s="173" customFormat="1" ht="12" hidden="1" customHeight="1">
      <c r="A4047" s="172"/>
    </row>
    <row r="4048" spans="1:1" s="173" customFormat="1" ht="12" hidden="1" customHeight="1">
      <c r="A4048" s="172"/>
    </row>
    <row r="4049" spans="1:1" s="173" customFormat="1" ht="12" hidden="1" customHeight="1">
      <c r="A4049" s="172"/>
    </row>
    <row r="4050" spans="1:1" s="173" customFormat="1" ht="12" hidden="1" customHeight="1">
      <c r="A4050" s="172"/>
    </row>
    <row r="4051" spans="1:1" s="173" customFormat="1" ht="12" hidden="1" customHeight="1">
      <c r="A4051" s="172"/>
    </row>
    <row r="4052" spans="1:1" s="173" customFormat="1" ht="12" hidden="1" customHeight="1">
      <c r="A4052" s="172"/>
    </row>
    <row r="4053" spans="1:1" s="173" customFormat="1" ht="12" hidden="1" customHeight="1">
      <c r="A4053" s="172"/>
    </row>
    <row r="4054" spans="1:1" s="173" customFormat="1" ht="12" hidden="1" customHeight="1">
      <c r="A4054" s="172"/>
    </row>
    <row r="4055" spans="1:1" s="173" customFormat="1" ht="12" hidden="1" customHeight="1">
      <c r="A4055" s="172"/>
    </row>
    <row r="4056" spans="1:1" s="173" customFormat="1" ht="12" hidden="1" customHeight="1">
      <c r="A4056" s="172"/>
    </row>
    <row r="4057" spans="1:1" s="173" customFormat="1" ht="12" hidden="1" customHeight="1">
      <c r="A4057" s="172"/>
    </row>
    <row r="4058" spans="1:1" s="173" customFormat="1" ht="12" hidden="1" customHeight="1">
      <c r="A4058" s="172"/>
    </row>
    <row r="4059" spans="1:1" s="173" customFormat="1" ht="12" hidden="1" customHeight="1">
      <c r="A4059" s="172"/>
    </row>
    <row r="4060" spans="1:1" s="173" customFormat="1" ht="12" hidden="1" customHeight="1">
      <c r="A4060" s="172"/>
    </row>
    <row r="4061" spans="1:1" s="173" customFormat="1" ht="12" hidden="1" customHeight="1">
      <c r="A4061" s="172"/>
    </row>
    <row r="4062" spans="1:1" s="173" customFormat="1" ht="12" hidden="1" customHeight="1">
      <c r="A4062" s="172"/>
    </row>
    <row r="4063" spans="1:1" s="173" customFormat="1" ht="12" hidden="1" customHeight="1">
      <c r="A4063" s="172"/>
    </row>
    <row r="4064" spans="1:1" s="173" customFormat="1" ht="12" hidden="1" customHeight="1">
      <c r="A4064" s="172"/>
    </row>
    <row r="4065" spans="1:1" s="173" customFormat="1" ht="12" hidden="1" customHeight="1">
      <c r="A4065" s="172"/>
    </row>
    <row r="4066" spans="1:1" s="173" customFormat="1" ht="12" hidden="1" customHeight="1">
      <c r="A4066" s="172"/>
    </row>
    <row r="4067" spans="1:1" s="173" customFormat="1" ht="12" hidden="1" customHeight="1">
      <c r="A4067" s="172"/>
    </row>
    <row r="4068" spans="1:1" s="173" customFormat="1" ht="12" hidden="1" customHeight="1">
      <c r="A4068" s="172"/>
    </row>
    <row r="4069" spans="1:1" s="173" customFormat="1" ht="12" hidden="1" customHeight="1">
      <c r="A4069" s="172"/>
    </row>
    <row r="4070" spans="1:1" s="173" customFormat="1" ht="12" hidden="1" customHeight="1">
      <c r="A4070" s="172"/>
    </row>
    <row r="4071" spans="1:1" s="173" customFormat="1" ht="12" hidden="1" customHeight="1">
      <c r="A4071" s="172"/>
    </row>
    <row r="4072" spans="1:1" s="173" customFormat="1" ht="12" hidden="1" customHeight="1">
      <c r="A4072" s="172"/>
    </row>
    <row r="4073" spans="1:1" s="173" customFormat="1" ht="12" hidden="1" customHeight="1">
      <c r="A4073" s="172"/>
    </row>
    <row r="4074" spans="1:1" s="173" customFormat="1" ht="12" hidden="1" customHeight="1">
      <c r="A4074" s="172"/>
    </row>
    <row r="4075" spans="1:1" s="173" customFormat="1" ht="12" hidden="1" customHeight="1">
      <c r="A4075" s="172"/>
    </row>
    <row r="4076" spans="1:1" s="173" customFormat="1" ht="12" hidden="1" customHeight="1">
      <c r="A4076" s="172"/>
    </row>
    <row r="4077" spans="1:1" s="173" customFormat="1" ht="12" hidden="1" customHeight="1">
      <c r="A4077" s="172"/>
    </row>
    <row r="4078" spans="1:1" s="173" customFormat="1" ht="12" hidden="1" customHeight="1">
      <c r="A4078" s="172"/>
    </row>
    <row r="4079" spans="1:1" s="173" customFormat="1" ht="12" hidden="1" customHeight="1">
      <c r="A4079" s="172"/>
    </row>
    <row r="4080" spans="1:1" s="173" customFormat="1" ht="12" hidden="1" customHeight="1">
      <c r="A4080" s="172"/>
    </row>
    <row r="4081" spans="1:1" s="173" customFormat="1" ht="12" hidden="1" customHeight="1">
      <c r="A4081" s="172"/>
    </row>
    <row r="4082" spans="1:1" s="173" customFormat="1" ht="12" hidden="1" customHeight="1">
      <c r="A4082" s="172"/>
    </row>
    <row r="4083" spans="1:1" s="173" customFormat="1" ht="12" hidden="1" customHeight="1">
      <c r="A4083" s="172"/>
    </row>
    <row r="4084" spans="1:1" s="173" customFormat="1" ht="12" hidden="1" customHeight="1">
      <c r="A4084" s="172"/>
    </row>
    <row r="4085" spans="1:1" s="173" customFormat="1" ht="12" hidden="1" customHeight="1">
      <c r="A4085" s="172"/>
    </row>
    <row r="4086" spans="1:1" s="173" customFormat="1" ht="12" hidden="1" customHeight="1">
      <c r="A4086" s="172"/>
    </row>
    <row r="4087" spans="1:1" s="173" customFormat="1" ht="12" hidden="1" customHeight="1">
      <c r="A4087" s="172"/>
    </row>
    <row r="4088" spans="1:1" s="173" customFormat="1" ht="12" hidden="1" customHeight="1">
      <c r="A4088" s="172"/>
    </row>
    <row r="4089" spans="1:1" s="173" customFormat="1" ht="12" hidden="1" customHeight="1">
      <c r="A4089" s="172"/>
    </row>
    <row r="4090" spans="1:1" s="173" customFormat="1" ht="12" hidden="1" customHeight="1">
      <c r="A4090" s="172"/>
    </row>
    <row r="4091" spans="1:1" s="173" customFormat="1" ht="12" hidden="1" customHeight="1">
      <c r="A4091" s="172"/>
    </row>
    <row r="4092" spans="1:1" s="173" customFormat="1" ht="12" hidden="1" customHeight="1">
      <c r="A4092" s="172"/>
    </row>
    <row r="4093" spans="1:1" s="173" customFormat="1" ht="12" hidden="1" customHeight="1">
      <c r="A4093" s="172"/>
    </row>
    <row r="4094" spans="1:1" s="173" customFormat="1" ht="12" hidden="1" customHeight="1">
      <c r="A4094" s="172"/>
    </row>
    <row r="4095" spans="1:1" s="173" customFormat="1" ht="12" hidden="1" customHeight="1">
      <c r="A4095" s="172"/>
    </row>
    <row r="4096" spans="1:1" s="173" customFormat="1" ht="12" hidden="1" customHeight="1">
      <c r="A4096" s="172"/>
    </row>
    <row r="4097" spans="1:1" s="173" customFormat="1" ht="12" hidden="1" customHeight="1">
      <c r="A4097" s="172"/>
    </row>
    <row r="4098" spans="1:1" s="173" customFormat="1" ht="12" hidden="1" customHeight="1">
      <c r="A4098" s="172"/>
    </row>
    <row r="4099" spans="1:1" s="173" customFormat="1" ht="12" hidden="1" customHeight="1">
      <c r="A4099" s="172"/>
    </row>
    <row r="4100" spans="1:1" s="173" customFormat="1" ht="12" hidden="1" customHeight="1">
      <c r="A4100" s="172"/>
    </row>
    <row r="4101" spans="1:1" s="173" customFormat="1" ht="12" hidden="1" customHeight="1">
      <c r="A4101" s="172"/>
    </row>
    <row r="4102" spans="1:1" s="173" customFormat="1" ht="12" hidden="1" customHeight="1">
      <c r="A4102" s="172"/>
    </row>
    <row r="4103" spans="1:1" s="173" customFormat="1" ht="12" hidden="1" customHeight="1">
      <c r="A4103" s="172"/>
    </row>
    <row r="4104" spans="1:1" s="173" customFormat="1" ht="12" hidden="1" customHeight="1">
      <c r="A4104" s="172"/>
    </row>
    <row r="4105" spans="1:1" s="173" customFormat="1" ht="12" hidden="1" customHeight="1">
      <c r="A4105" s="172"/>
    </row>
    <row r="4106" spans="1:1" s="173" customFormat="1" ht="12" hidden="1" customHeight="1">
      <c r="A4106" s="172"/>
    </row>
    <row r="4107" spans="1:1" s="173" customFormat="1" ht="12" hidden="1" customHeight="1">
      <c r="A4107" s="172"/>
    </row>
    <row r="4108" spans="1:1" s="173" customFormat="1" ht="12" hidden="1" customHeight="1">
      <c r="A4108" s="172"/>
    </row>
    <row r="4109" spans="1:1" s="173" customFormat="1" ht="12" hidden="1" customHeight="1">
      <c r="A4109" s="172"/>
    </row>
    <row r="4110" spans="1:1" s="173" customFormat="1" ht="12" hidden="1" customHeight="1">
      <c r="A4110" s="172"/>
    </row>
    <row r="4111" spans="1:1" s="173" customFormat="1" ht="12" hidden="1" customHeight="1">
      <c r="A4111" s="172"/>
    </row>
    <row r="4112" spans="1:1" s="173" customFormat="1" ht="12" hidden="1" customHeight="1">
      <c r="A4112" s="172"/>
    </row>
    <row r="4113" spans="1:1" s="173" customFormat="1" ht="12" hidden="1" customHeight="1">
      <c r="A4113" s="172"/>
    </row>
    <row r="4114" spans="1:1" s="173" customFormat="1" ht="12" hidden="1" customHeight="1">
      <c r="A4114" s="172"/>
    </row>
    <row r="4115" spans="1:1" s="173" customFormat="1" ht="12" hidden="1" customHeight="1">
      <c r="A4115" s="172"/>
    </row>
    <row r="4116" spans="1:1" s="173" customFormat="1" ht="12" hidden="1" customHeight="1">
      <c r="A4116" s="172"/>
    </row>
    <row r="4117" spans="1:1" s="173" customFormat="1" ht="12" hidden="1" customHeight="1">
      <c r="A4117" s="172"/>
    </row>
    <row r="4118" spans="1:1" s="173" customFormat="1" ht="12" hidden="1" customHeight="1">
      <c r="A4118" s="172"/>
    </row>
    <row r="4119" spans="1:1" s="173" customFormat="1" ht="12" hidden="1" customHeight="1">
      <c r="A4119" s="172"/>
    </row>
    <row r="4120" spans="1:1" s="173" customFormat="1" ht="12" hidden="1" customHeight="1">
      <c r="A4120" s="172"/>
    </row>
    <row r="4121" spans="1:1" s="173" customFormat="1" ht="12" hidden="1" customHeight="1">
      <c r="A4121" s="172"/>
    </row>
    <row r="4122" spans="1:1" s="173" customFormat="1" ht="12" hidden="1" customHeight="1">
      <c r="A4122" s="172"/>
    </row>
    <row r="4123" spans="1:1" s="173" customFormat="1" ht="12" hidden="1" customHeight="1">
      <c r="A4123" s="172"/>
    </row>
    <row r="4124" spans="1:1" s="173" customFormat="1" ht="12" hidden="1" customHeight="1">
      <c r="A4124" s="172"/>
    </row>
    <row r="4125" spans="1:1" s="173" customFormat="1" ht="12" hidden="1" customHeight="1">
      <c r="A4125" s="172"/>
    </row>
    <row r="4126" spans="1:1" s="173" customFormat="1" ht="12" hidden="1" customHeight="1">
      <c r="A4126" s="172"/>
    </row>
    <row r="4127" spans="1:1" s="173" customFormat="1" ht="12" hidden="1" customHeight="1">
      <c r="A4127" s="172"/>
    </row>
    <row r="4128" spans="1:1" s="173" customFormat="1" ht="12" hidden="1" customHeight="1">
      <c r="A4128" s="172"/>
    </row>
    <row r="4129" spans="1:1" s="173" customFormat="1" ht="12" hidden="1" customHeight="1">
      <c r="A4129" s="172"/>
    </row>
    <row r="4130" spans="1:1" s="173" customFormat="1" ht="12" hidden="1" customHeight="1">
      <c r="A4130" s="172"/>
    </row>
    <row r="4131" spans="1:1" s="173" customFormat="1" ht="12" hidden="1" customHeight="1">
      <c r="A4131" s="172"/>
    </row>
    <row r="4132" spans="1:1" s="173" customFormat="1" ht="12" hidden="1" customHeight="1">
      <c r="A4132" s="172"/>
    </row>
    <row r="4133" spans="1:1" s="173" customFormat="1" ht="12" hidden="1" customHeight="1">
      <c r="A4133" s="172"/>
    </row>
    <row r="4134" spans="1:1" s="173" customFormat="1" ht="12" hidden="1" customHeight="1">
      <c r="A4134" s="172"/>
    </row>
    <row r="4135" spans="1:1" s="173" customFormat="1" ht="12" hidden="1" customHeight="1">
      <c r="A4135" s="172"/>
    </row>
    <row r="4136" spans="1:1" s="173" customFormat="1" ht="12" hidden="1" customHeight="1">
      <c r="A4136" s="172"/>
    </row>
    <row r="4137" spans="1:1" s="173" customFormat="1" ht="12" hidden="1" customHeight="1">
      <c r="A4137" s="172"/>
    </row>
    <row r="4138" spans="1:1" s="173" customFormat="1" ht="12" hidden="1" customHeight="1">
      <c r="A4138" s="172"/>
    </row>
    <row r="4139" spans="1:1" s="173" customFormat="1" ht="12" hidden="1" customHeight="1">
      <c r="A4139" s="172"/>
    </row>
    <row r="4140" spans="1:1" s="173" customFormat="1" ht="12" hidden="1" customHeight="1">
      <c r="A4140" s="172"/>
    </row>
    <row r="4141" spans="1:1" s="173" customFormat="1" ht="12" hidden="1" customHeight="1">
      <c r="A4141" s="172"/>
    </row>
    <row r="4142" spans="1:1" s="173" customFormat="1" ht="12" hidden="1" customHeight="1">
      <c r="A4142" s="172"/>
    </row>
    <row r="4143" spans="1:1" s="173" customFormat="1" ht="12" hidden="1" customHeight="1">
      <c r="A4143" s="172"/>
    </row>
    <row r="4144" spans="1:1" s="173" customFormat="1" ht="12" hidden="1" customHeight="1">
      <c r="A4144" s="172"/>
    </row>
    <row r="4145" spans="1:1" s="173" customFormat="1" ht="12" hidden="1" customHeight="1">
      <c r="A4145" s="172"/>
    </row>
    <row r="4146" spans="1:1" s="173" customFormat="1" ht="12" hidden="1" customHeight="1">
      <c r="A4146" s="172"/>
    </row>
    <row r="4147" spans="1:1" s="173" customFormat="1" ht="12" hidden="1" customHeight="1">
      <c r="A4147" s="172"/>
    </row>
    <row r="4148" spans="1:1" s="173" customFormat="1" ht="12" hidden="1" customHeight="1">
      <c r="A4148" s="172"/>
    </row>
    <row r="4149" spans="1:1" s="173" customFormat="1" ht="12" hidden="1" customHeight="1">
      <c r="A4149" s="172"/>
    </row>
    <row r="4150" spans="1:1" s="173" customFormat="1" ht="12" hidden="1" customHeight="1">
      <c r="A4150" s="172"/>
    </row>
    <row r="4151" spans="1:1" s="173" customFormat="1" ht="12" hidden="1" customHeight="1">
      <c r="A4151" s="172"/>
    </row>
    <row r="4152" spans="1:1" s="173" customFormat="1" ht="12" hidden="1" customHeight="1">
      <c r="A4152" s="172"/>
    </row>
    <row r="4153" spans="1:1" s="173" customFormat="1" ht="12" hidden="1" customHeight="1">
      <c r="A4153" s="172"/>
    </row>
    <row r="4154" spans="1:1" s="173" customFormat="1" ht="12" hidden="1" customHeight="1">
      <c r="A4154" s="172"/>
    </row>
    <row r="4155" spans="1:1" s="173" customFormat="1" ht="12" hidden="1" customHeight="1">
      <c r="A4155" s="172"/>
    </row>
    <row r="4156" spans="1:1" s="173" customFormat="1" ht="12" hidden="1" customHeight="1">
      <c r="A4156" s="172"/>
    </row>
    <row r="4157" spans="1:1" s="173" customFormat="1" ht="12" hidden="1" customHeight="1">
      <c r="A4157" s="172"/>
    </row>
    <row r="4158" spans="1:1" s="173" customFormat="1" ht="12" hidden="1" customHeight="1">
      <c r="A4158" s="172"/>
    </row>
    <row r="4159" spans="1:1" s="173" customFormat="1" ht="12" hidden="1" customHeight="1">
      <c r="A4159" s="172"/>
    </row>
    <row r="4160" spans="1:1" s="173" customFormat="1" ht="12" hidden="1" customHeight="1">
      <c r="A4160" s="172"/>
    </row>
    <row r="4161" spans="1:1" s="173" customFormat="1" ht="12" hidden="1" customHeight="1">
      <c r="A4161" s="172"/>
    </row>
    <row r="4162" spans="1:1" s="173" customFormat="1" ht="12" hidden="1" customHeight="1">
      <c r="A4162" s="172"/>
    </row>
    <row r="4163" spans="1:1" s="173" customFormat="1" ht="12" hidden="1" customHeight="1">
      <c r="A4163" s="172"/>
    </row>
    <row r="4164" spans="1:1" s="173" customFormat="1" ht="12" hidden="1" customHeight="1">
      <c r="A4164" s="172"/>
    </row>
    <row r="4165" spans="1:1" s="173" customFormat="1" ht="12" hidden="1" customHeight="1">
      <c r="A4165" s="172"/>
    </row>
    <row r="4166" spans="1:1" s="173" customFormat="1" ht="12" hidden="1" customHeight="1">
      <c r="A4166" s="172"/>
    </row>
    <row r="4167" spans="1:1" s="173" customFormat="1" ht="12" hidden="1" customHeight="1">
      <c r="A4167" s="172"/>
    </row>
    <row r="4168" spans="1:1" s="173" customFormat="1" ht="12" hidden="1" customHeight="1">
      <c r="A4168" s="172"/>
    </row>
    <row r="4169" spans="1:1" s="173" customFormat="1" ht="12" hidden="1" customHeight="1">
      <c r="A4169" s="172"/>
    </row>
    <row r="4170" spans="1:1" s="173" customFormat="1" ht="12" hidden="1" customHeight="1">
      <c r="A4170" s="172"/>
    </row>
    <row r="4171" spans="1:1" s="173" customFormat="1" ht="12" hidden="1" customHeight="1">
      <c r="A4171" s="172"/>
    </row>
    <row r="4172" spans="1:1" s="173" customFormat="1" ht="12" hidden="1" customHeight="1">
      <c r="A4172" s="172"/>
    </row>
    <row r="4173" spans="1:1" s="173" customFormat="1" ht="12" hidden="1" customHeight="1">
      <c r="A4173" s="172"/>
    </row>
    <row r="4174" spans="1:1" s="173" customFormat="1" ht="12" hidden="1" customHeight="1">
      <c r="A4174" s="172"/>
    </row>
    <row r="4175" spans="1:1" s="173" customFormat="1" ht="12" hidden="1" customHeight="1">
      <c r="A4175" s="172"/>
    </row>
    <row r="4176" spans="1:1" s="173" customFormat="1" ht="12" hidden="1" customHeight="1">
      <c r="A4176" s="172"/>
    </row>
    <row r="4177" spans="1:1" s="173" customFormat="1" ht="12" hidden="1" customHeight="1">
      <c r="A4177" s="172"/>
    </row>
    <row r="4178" spans="1:1" s="173" customFormat="1" ht="12" hidden="1" customHeight="1">
      <c r="A4178" s="172"/>
    </row>
    <row r="4179" spans="1:1" s="173" customFormat="1" ht="12" hidden="1" customHeight="1">
      <c r="A4179" s="172"/>
    </row>
    <row r="4180" spans="1:1" s="173" customFormat="1" ht="12" hidden="1" customHeight="1">
      <c r="A4180" s="172"/>
    </row>
    <row r="4181" spans="1:1" s="173" customFormat="1" ht="12" hidden="1" customHeight="1">
      <c r="A4181" s="172"/>
    </row>
    <row r="4182" spans="1:1" s="173" customFormat="1" ht="12" hidden="1" customHeight="1">
      <c r="A4182" s="172"/>
    </row>
    <row r="4183" spans="1:1" s="173" customFormat="1" ht="12" hidden="1" customHeight="1">
      <c r="A4183" s="172"/>
    </row>
    <row r="4184" spans="1:1" s="173" customFormat="1" ht="12" hidden="1" customHeight="1">
      <c r="A4184" s="172"/>
    </row>
    <row r="4185" spans="1:1" s="173" customFormat="1" ht="12" hidden="1" customHeight="1">
      <c r="A4185" s="172"/>
    </row>
    <row r="4186" spans="1:1" s="173" customFormat="1" ht="12" hidden="1" customHeight="1">
      <c r="A4186" s="172"/>
    </row>
    <row r="4187" spans="1:1" s="173" customFormat="1" ht="12" hidden="1" customHeight="1">
      <c r="A4187" s="172"/>
    </row>
    <row r="4188" spans="1:1" s="173" customFormat="1" ht="12" hidden="1" customHeight="1">
      <c r="A4188" s="172"/>
    </row>
    <row r="4189" spans="1:1" s="173" customFormat="1" ht="12" hidden="1" customHeight="1">
      <c r="A4189" s="172"/>
    </row>
    <row r="4190" spans="1:1" s="173" customFormat="1" ht="12" hidden="1" customHeight="1">
      <c r="A4190" s="172"/>
    </row>
    <row r="4191" spans="1:1" s="173" customFormat="1" ht="12" hidden="1" customHeight="1">
      <c r="A4191" s="172"/>
    </row>
    <row r="4192" spans="1:1" s="173" customFormat="1" ht="12" hidden="1" customHeight="1">
      <c r="A4192" s="172"/>
    </row>
    <row r="4193" spans="1:1" s="173" customFormat="1" ht="12" hidden="1" customHeight="1">
      <c r="A4193" s="172"/>
    </row>
    <row r="4194" spans="1:1" s="173" customFormat="1" ht="12" hidden="1" customHeight="1">
      <c r="A4194" s="172"/>
    </row>
    <row r="4195" spans="1:1" s="173" customFormat="1" ht="12" hidden="1" customHeight="1">
      <c r="A4195" s="172"/>
    </row>
    <row r="4196" spans="1:1" s="173" customFormat="1" ht="12" hidden="1" customHeight="1">
      <c r="A4196" s="172"/>
    </row>
    <row r="4197" spans="1:1" s="173" customFormat="1" ht="12" hidden="1" customHeight="1">
      <c r="A4197" s="172"/>
    </row>
    <row r="4198" spans="1:1" s="173" customFormat="1" ht="12" hidden="1" customHeight="1">
      <c r="A4198" s="172"/>
    </row>
    <row r="4199" spans="1:1" s="173" customFormat="1" ht="12" hidden="1" customHeight="1">
      <c r="A4199" s="172"/>
    </row>
    <row r="4200" spans="1:1" s="173" customFormat="1" ht="12" hidden="1" customHeight="1">
      <c r="A4200" s="172"/>
    </row>
    <row r="4201" spans="1:1" s="173" customFormat="1" ht="12" hidden="1" customHeight="1">
      <c r="A4201" s="172"/>
    </row>
    <row r="4202" spans="1:1" s="173" customFormat="1" ht="12" hidden="1" customHeight="1">
      <c r="A4202" s="172"/>
    </row>
    <row r="4203" spans="1:1" s="173" customFormat="1" ht="12" hidden="1" customHeight="1">
      <c r="A4203" s="172"/>
    </row>
    <row r="4204" spans="1:1" s="173" customFormat="1" ht="12" hidden="1" customHeight="1">
      <c r="A4204" s="172"/>
    </row>
    <row r="4205" spans="1:1" s="173" customFormat="1" ht="12" hidden="1" customHeight="1">
      <c r="A4205" s="172"/>
    </row>
    <row r="4206" spans="1:1" s="173" customFormat="1" ht="12" hidden="1" customHeight="1">
      <c r="A4206" s="172"/>
    </row>
    <row r="4207" spans="1:1" s="173" customFormat="1" ht="12" hidden="1" customHeight="1">
      <c r="A4207" s="172"/>
    </row>
    <row r="4208" spans="1:1" s="173" customFormat="1" ht="12" hidden="1" customHeight="1">
      <c r="A4208" s="172"/>
    </row>
    <row r="4209" spans="1:1" s="173" customFormat="1" ht="12" hidden="1" customHeight="1">
      <c r="A4209" s="172"/>
    </row>
    <row r="4210" spans="1:1" s="173" customFormat="1" ht="12" hidden="1" customHeight="1">
      <c r="A4210" s="172"/>
    </row>
    <row r="4211" spans="1:1" s="173" customFormat="1" ht="12" hidden="1" customHeight="1">
      <c r="A4211" s="172"/>
    </row>
    <row r="4212" spans="1:1" s="173" customFormat="1" ht="12" hidden="1" customHeight="1">
      <c r="A4212" s="172"/>
    </row>
    <row r="4213" spans="1:1" s="173" customFormat="1" ht="12" hidden="1" customHeight="1">
      <c r="A4213" s="172"/>
    </row>
    <row r="4214" spans="1:1" s="173" customFormat="1" ht="12" hidden="1" customHeight="1">
      <c r="A4214" s="172"/>
    </row>
    <row r="4215" spans="1:1" s="173" customFormat="1" ht="12" hidden="1" customHeight="1">
      <c r="A4215" s="172"/>
    </row>
    <row r="4216" spans="1:1" s="173" customFormat="1" ht="12" hidden="1" customHeight="1">
      <c r="A4216" s="172"/>
    </row>
    <row r="4217" spans="1:1" s="173" customFormat="1" ht="12" hidden="1" customHeight="1">
      <c r="A4217" s="172"/>
    </row>
    <row r="4218" spans="1:1" s="173" customFormat="1" ht="12" hidden="1" customHeight="1">
      <c r="A4218" s="172"/>
    </row>
    <row r="4219" spans="1:1" s="173" customFormat="1" ht="12" hidden="1" customHeight="1">
      <c r="A4219" s="172"/>
    </row>
    <row r="4220" spans="1:1" s="173" customFormat="1" ht="12" hidden="1" customHeight="1">
      <c r="A4220" s="172"/>
    </row>
    <row r="4221" spans="1:1" s="173" customFormat="1" ht="12" hidden="1" customHeight="1">
      <c r="A4221" s="172"/>
    </row>
    <row r="4222" spans="1:1" s="173" customFormat="1" ht="12" hidden="1" customHeight="1">
      <c r="A4222" s="172"/>
    </row>
    <row r="4223" spans="1:1" s="173" customFormat="1" ht="12" hidden="1" customHeight="1">
      <c r="A4223" s="172"/>
    </row>
    <row r="4224" spans="1:1" s="173" customFormat="1" ht="12" hidden="1" customHeight="1">
      <c r="A4224" s="172"/>
    </row>
    <row r="4225" spans="1:1" s="173" customFormat="1" ht="12" hidden="1" customHeight="1">
      <c r="A4225" s="172"/>
    </row>
    <row r="4226" spans="1:1" s="173" customFormat="1" ht="12" hidden="1" customHeight="1">
      <c r="A4226" s="172"/>
    </row>
    <row r="4227" spans="1:1" s="173" customFormat="1" ht="12" hidden="1" customHeight="1">
      <c r="A4227" s="172"/>
    </row>
    <row r="4228" spans="1:1" s="173" customFormat="1" ht="12" hidden="1" customHeight="1">
      <c r="A4228" s="172"/>
    </row>
    <row r="4229" spans="1:1" s="173" customFormat="1" ht="12" hidden="1" customHeight="1">
      <c r="A4229" s="172"/>
    </row>
    <row r="4230" spans="1:1" s="173" customFormat="1" ht="12" hidden="1" customHeight="1">
      <c r="A4230" s="172"/>
    </row>
    <row r="4231" spans="1:1" s="173" customFormat="1" ht="12" hidden="1" customHeight="1">
      <c r="A4231" s="172"/>
    </row>
    <row r="4232" spans="1:1" s="173" customFormat="1" ht="12" hidden="1" customHeight="1">
      <c r="A4232" s="172"/>
    </row>
    <row r="4233" spans="1:1" s="173" customFormat="1" ht="12" hidden="1" customHeight="1">
      <c r="A4233" s="172"/>
    </row>
    <row r="4234" spans="1:1" s="173" customFormat="1" ht="12" hidden="1" customHeight="1">
      <c r="A4234" s="172"/>
    </row>
    <row r="4235" spans="1:1" s="173" customFormat="1" ht="12" hidden="1" customHeight="1">
      <c r="A4235" s="172"/>
    </row>
    <row r="4236" spans="1:1" s="173" customFormat="1" ht="12" hidden="1" customHeight="1">
      <c r="A4236" s="172"/>
    </row>
    <row r="4237" spans="1:1" s="173" customFormat="1" ht="12" hidden="1" customHeight="1">
      <c r="A4237" s="172"/>
    </row>
    <row r="4238" spans="1:1" s="173" customFormat="1" ht="12" hidden="1" customHeight="1">
      <c r="A4238" s="172"/>
    </row>
    <row r="4239" spans="1:1" s="173" customFormat="1" ht="12" hidden="1" customHeight="1">
      <c r="A4239" s="172"/>
    </row>
    <row r="4240" spans="1:1" s="173" customFormat="1" ht="12" hidden="1" customHeight="1">
      <c r="A4240" s="172"/>
    </row>
    <row r="4241" spans="1:1" s="173" customFormat="1" ht="12" hidden="1" customHeight="1">
      <c r="A4241" s="172"/>
    </row>
    <row r="4242" spans="1:1" s="173" customFormat="1" ht="12" hidden="1" customHeight="1">
      <c r="A4242" s="172"/>
    </row>
    <row r="4243" spans="1:1" s="173" customFormat="1" ht="12" hidden="1" customHeight="1">
      <c r="A4243" s="172"/>
    </row>
    <row r="4244" spans="1:1" s="173" customFormat="1" ht="12" hidden="1" customHeight="1">
      <c r="A4244" s="172"/>
    </row>
    <row r="4245" spans="1:1" s="173" customFormat="1" ht="12" hidden="1" customHeight="1">
      <c r="A4245" s="172"/>
    </row>
    <row r="4246" spans="1:1" s="173" customFormat="1" ht="12" hidden="1" customHeight="1">
      <c r="A4246" s="172"/>
    </row>
    <row r="4247" spans="1:1" s="173" customFormat="1" ht="12" hidden="1" customHeight="1">
      <c r="A4247" s="172"/>
    </row>
    <row r="4248" spans="1:1" s="173" customFormat="1" ht="12" hidden="1" customHeight="1">
      <c r="A4248" s="172"/>
    </row>
    <row r="4249" spans="1:1" s="173" customFormat="1" ht="12" hidden="1" customHeight="1">
      <c r="A4249" s="172"/>
    </row>
    <row r="4250" spans="1:1" s="173" customFormat="1" ht="12" hidden="1" customHeight="1">
      <c r="A4250" s="172"/>
    </row>
    <row r="4251" spans="1:1" s="173" customFormat="1" ht="12" hidden="1" customHeight="1">
      <c r="A4251" s="172"/>
    </row>
    <row r="4252" spans="1:1" s="173" customFormat="1" ht="12" hidden="1" customHeight="1">
      <c r="A4252" s="172"/>
    </row>
    <row r="4253" spans="1:1" s="173" customFormat="1" ht="12" hidden="1" customHeight="1">
      <c r="A4253" s="172"/>
    </row>
    <row r="4254" spans="1:1" s="173" customFormat="1" ht="12" hidden="1" customHeight="1">
      <c r="A4254" s="172"/>
    </row>
    <row r="4255" spans="1:1" s="173" customFormat="1" ht="12" hidden="1" customHeight="1">
      <c r="A4255" s="172"/>
    </row>
    <row r="4256" spans="1:1" s="173" customFormat="1" ht="12" hidden="1" customHeight="1">
      <c r="A4256" s="172"/>
    </row>
    <row r="4257" spans="1:1" s="173" customFormat="1" ht="12" hidden="1" customHeight="1">
      <c r="A4257" s="172"/>
    </row>
    <row r="4258" spans="1:1" s="173" customFormat="1" ht="12" hidden="1" customHeight="1">
      <c r="A4258" s="172"/>
    </row>
    <row r="4259" spans="1:1" s="173" customFormat="1" ht="12" hidden="1" customHeight="1">
      <c r="A4259" s="172"/>
    </row>
    <row r="4260" spans="1:1" s="173" customFormat="1" ht="12" hidden="1" customHeight="1">
      <c r="A4260" s="172"/>
    </row>
    <row r="4261" spans="1:1" s="173" customFormat="1" ht="12" hidden="1" customHeight="1">
      <c r="A4261" s="172"/>
    </row>
    <row r="4262" spans="1:1" s="173" customFormat="1" ht="12" hidden="1" customHeight="1">
      <c r="A4262" s="172"/>
    </row>
    <row r="4263" spans="1:1" s="173" customFormat="1" ht="12" hidden="1" customHeight="1">
      <c r="A4263" s="172"/>
    </row>
    <row r="4264" spans="1:1" s="173" customFormat="1" ht="12" hidden="1" customHeight="1">
      <c r="A4264" s="172"/>
    </row>
    <row r="4265" spans="1:1" s="173" customFormat="1" ht="12" hidden="1" customHeight="1">
      <c r="A4265" s="172"/>
    </row>
    <row r="4266" spans="1:1" s="173" customFormat="1" ht="12" hidden="1" customHeight="1">
      <c r="A4266" s="172"/>
    </row>
    <row r="4267" spans="1:1" s="173" customFormat="1" ht="12" hidden="1" customHeight="1">
      <c r="A4267" s="172"/>
    </row>
    <row r="4268" spans="1:1" s="173" customFormat="1" ht="12" hidden="1" customHeight="1">
      <c r="A4268" s="172"/>
    </row>
    <row r="4269" spans="1:1" s="173" customFormat="1" ht="12" hidden="1" customHeight="1">
      <c r="A4269" s="172"/>
    </row>
    <row r="4270" spans="1:1" s="173" customFormat="1" ht="12" hidden="1" customHeight="1">
      <c r="A4270" s="172"/>
    </row>
    <row r="4271" spans="1:1" s="173" customFormat="1" ht="12" hidden="1" customHeight="1">
      <c r="A4271" s="172"/>
    </row>
    <row r="4272" spans="1:1" s="173" customFormat="1" ht="12" hidden="1" customHeight="1">
      <c r="A4272" s="172"/>
    </row>
    <row r="4273" spans="1:1" s="173" customFormat="1" ht="12" hidden="1" customHeight="1">
      <c r="A4273" s="172"/>
    </row>
    <row r="4274" spans="1:1" s="173" customFormat="1" ht="12" hidden="1" customHeight="1">
      <c r="A4274" s="172"/>
    </row>
    <row r="4275" spans="1:1" s="173" customFormat="1" ht="12" hidden="1" customHeight="1">
      <c r="A4275" s="172"/>
    </row>
    <row r="4276" spans="1:1" s="173" customFormat="1" ht="12" hidden="1" customHeight="1">
      <c r="A4276" s="172"/>
    </row>
    <row r="4277" spans="1:1" s="173" customFormat="1" ht="12" hidden="1" customHeight="1">
      <c r="A4277" s="172"/>
    </row>
    <row r="4278" spans="1:1" s="173" customFormat="1" ht="12" hidden="1" customHeight="1">
      <c r="A4278" s="172"/>
    </row>
    <row r="4279" spans="1:1" s="173" customFormat="1" ht="12" hidden="1" customHeight="1">
      <c r="A4279" s="172"/>
    </row>
    <row r="4280" spans="1:1" s="173" customFormat="1" ht="12" hidden="1" customHeight="1">
      <c r="A4280" s="172"/>
    </row>
    <row r="4281" spans="1:1" s="173" customFormat="1" ht="12" hidden="1" customHeight="1">
      <c r="A4281" s="172"/>
    </row>
    <row r="4282" spans="1:1" s="173" customFormat="1" ht="12" hidden="1" customHeight="1">
      <c r="A4282" s="172"/>
    </row>
    <row r="4283" spans="1:1" s="173" customFormat="1" ht="12" hidden="1" customHeight="1">
      <c r="A4283" s="172"/>
    </row>
    <row r="4284" spans="1:1" s="173" customFormat="1" ht="12" hidden="1" customHeight="1">
      <c r="A4284" s="172"/>
    </row>
    <row r="4285" spans="1:1" s="173" customFormat="1" ht="12" hidden="1" customHeight="1">
      <c r="A4285" s="172"/>
    </row>
    <row r="4286" spans="1:1" s="173" customFormat="1" ht="12" hidden="1" customHeight="1">
      <c r="A4286" s="172"/>
    </row>
    <row r="4287" spans="1:1" s="173" customFormat="1" ht="12" hidden="1" customHeight="1">
      <c r="A4287" s="172"/>
    </row>
    <row r="4288" spans="1:1" s="173" customFormat="1" ht="12" hidden="1" customHeight="1">
      <c r="A4288" s="172"/>
    </row>
    <row r="4289" spans="1:1" s="173" customFormat="1" ht="12" hidden="1" customHeight="1">
      <c r="A4289" s="172"/>
    </row>
    <row r="4290" spans="1:1" s="173" customFormat="1" ht="12" hidden="1" customHeight="1">
      <c r="A4290" s="172"/>
    </row>
    <row r="4291" spans="1:1" s="173" customFormat="1" ht="12" hidden="1" customHeight="1">
      <c r="A4291" s="172"/>
    </row>
    <row r="4292" spans="1:1" s="173" customFormat="1" ht="12" hidden="1" customHeight="1">
      <c r="A4292" s="172"/>
    </row>
    <row r="4293" spans="1:1" s="173" customFormat="1" ht="12" hidden="1" customHeight="1">
      <c r="A4293" s="172"/>
    </row>
    <row r="4294" spans="1:1" s="173" customFormat="1" ht="12" hidden="1" customHeight="1">
      <c r="A4294" s="172"/>
    </row>
    <row r="4295" spans="1:1" s="173" customFormat="1" ht="12" hidden="1" customHeight="1">
      <c r="A4295" s="172"/>
    </row>
    <row r="4296" spans="1:1" s="173" customFormat="1" ht="12" hidden="1" customHeight="1">
      <c r="A4296" s="172"/>
    </row>
    <row r="4297" spans="1:1" s="173" customFormat="1" ht="12" hidden="1" customHeight="1">
      <c r="A4297" s="172"/>
    </row>
    <row r="4298" spans="1:1" s="173" customFormat="1" ht="12" hidden="1" customHeight="1">
      <c r="A4298" s="172"/>
    </row>
    <row r="4299" spans="1:1" s="173" customFormat="1" ht="12" hidden="1" customHeight="1">
      <c r="A4299" s="172"/>
    </row>
    <row r="4300" spans="1:1" s="173" customFormat="1" ht="12" hidden="1" customHeight="1">
      <c r="A4300" s="172"/>
    </row>
    <row r="4301" spans="1:1" s="173" customFormat="1" ht="12" hidden="1" customHeight="1">
      <c r="A4301" s="172"/>
    </row>
    <row r="4302" spans="1:1" s="173" customFormat="1" ht="12" hidden="1" customHeight="1">
      <c r="A4302" s="172"/>
    </row>
    <row r="4303" spans="1:1" s="173" customFormat="1" ht="12" hidden="1" customHeight="1">
      <c r="A4303" s="172"/>
    </row>
    <row r="4304" spans="1:1" s="173" customFormat="1" ht="12" hidden="1" customHeight="1">
      <c r="A4304" s="172"/>
    </row>
    <row r="4305" spans="1:1" s="173" customFormat="1" ht="12" hidden="1" customHeight="1">
      <c r="A4305" s="172"/>
    </row>
    <row r="4306" spans="1:1" s="173" customFormat="1" ht="12" hidden="1" customHeight="1">
      <c r="A4306" s="172"/>
    </row>
    <row r="4307" spans="1:1" s="173" customFormat="1" ht="12" hidden="1" customHeight="1">
      <c r="A4307" s="172"/>
    </row>
    <row r="4308" spans="1:1" s="173" customFormat="1" ht="12" hidden="1" customHeight="1">
      <c r="A4308" s="172"/>
    </row>
    <row r="4309" spans="1:1" s="173" customFormat="1" ht="12" hidden="1" customHeight="1">
      <c r="A4309" s="172"/>
    </row>
    <row r="4310" spans="1:1" s="173" customFormat="1" ht="12" hidden="1" customHeight="1">
      <c r="A4310" s="172"/>
    </row>
    <row r="4311" spans="1:1" s="173" customFormat="1" ht="12" hidden="1" customHeight="1">
      <c r="A4311" s="172"/>
    </row>
    <row r="4312" spans="1:1" s="173" customFormat="1" ht="12" hidden="1" customHeight="1">
      <c r="A4312" s="172"/>
    </row>
    <row r="4313" spans="1:1" s="173" customFormat="1" ht="12" hidden="1" customHeight="1">
      <c r="A4313" s="172"/>
    </row>
    <row r="4314" spans="1:1" s="173" customFormat="1" ht="12" hidden="1" customHeight="1">
      <c r="A4314" s="172"/>
    </row>
    <row r="4315" spans="1:1" s="173" customFormat="1" ht="12" hidden="1" customHeight="1">
      <c r="A4315" s="172"/>
    </row>
    <row r="4316" spans="1:1" s="173" customFormat="1" ht="12" hidden="1" customHeight="1">
      <c r="A4316" s="172"/>
    </row>
    <row r="4317" spans="1:1" s="173" customFormat="1" ht="12" hidden="1" customHeight="1">
      <c r="A4317" s="172"/>
    </row>
    <row r="4318" spans="1:1" s="173" customFormat="1" ht="12" hidden="1" customHeight="1">
      <c r="A4318" s="172"/>
    </row>
    <row r="4319" spans="1:1" s="173" customFormat="1" ht="12" hidden="1" customHeight="1">
      <c r="A4319" s="172"/>
    </row>
    <row r="4320" spans="1:1" s="173" customFormat="1" ht="12" hidden="1" customHeight="1">
      <c r="A4320" s="172"/>
    </row>
    <row r="4321" spans="1:1" s="173" customFormat="1" ht="12" hidden="1" customHeight="1">
      <c r="A4321" s="172"/>
    </row>
    <row r="4322" spans="1:1" s="173" customFormat="1" ht="12" hidden="1" customHeight="1">
      <c r="A4322" s="172"/>
    </row>
    <row r="4323" spans="1:1" s="173" customFormat="1" ht="12" hidden="1" customHeight="1">
      <c r="A4323" s="172"/>
    </row>
    <row r="4324" spans="1:1" s="173" customFormat="1" ht="12" hidden="1" customHeight="1">
      <c r="A4324" s="172"/>
    </row>
    <row r="4325" spans="1:1" s="173" customFormat="1" ht="12" hidden="1" customHeight="1">
      <c r="A4325" s="172"/>
    </row>
    <row r="4326" spans="1:1" s="173" customFormat="1" ht="12" hidden="1" customHeight="1">
      <c r="A4326" s="172"/>
    </row>
    <row r="4327" spans="1:1" s="173" customFormat="1" ht="12" hidden="1" customHeight="1">
      <c r="A4327" s="172"/>
    </row>
    <row r="4328" spans="1:1" s="173" customFormat="1" ht="12" hidden="1" customHeight="1">
      <c r="A4328" s="172"/>
    </row>
    <row r="4329" spans="1:1" s="173" customFormat="1" ht="12" hidden="1" customHeight="1">
      <c r="A4329" s="172"/>
    </row>
    <row r="4330" spans="1:1" s="173" customFormat="1" ht="12" hidden="1" customHeight="1">
      <c r="A4330" s="172"/>
    </row>
    <row r="4331" spans="1:1" s="173" customFormat="1" ht="12" hidden="1" customHeight="1">
      <c r="A4331" s="172"/>
    </row>
    <row r="4332" spans="1:1" s="173" customFormat="1" ht="12" hidden="1" customHeight="1">
      <c r="A4332" s="172"/>
    </row>
    <row r="4333" spans="1:1" s="173" customFormat="1" ht="12" hidden="1" customHeight="1">
      <c r="A4333" s="172"/>
    </row>
    <row r="4334" spans="1:1" s="173" customFormat="1" ht="12" hidden="1" customHeight="1">
      <c r="A4334" s="172"/>
    </row>
    <row r="4335" spans="1:1" s="173" customFormat="1" ht="12" hidden="1" customHeight="1">
      <c r="A4335" s="172"/>
    </row>
    <row r="4336" spans="1:1" s="173" customFormat="1" ht="12" hidden="1" customHeight="1">
      <c r="A4336" s="172"/>
    </row>
    <row r="4337" spans="1:1" s="173" customFormat="1" ht="12" hidden="1" customHeight="1">
      <c r="A4337" s="172"/>
    </row>
    <row r="4338" spans="1:1" s="173" customFormat="1" ht="12" hidden="1" customHeight="1">
      <c r="A4338" s="172"/>
    </row>
    <row r="4339" spans="1:1" s="173" customFormat="1" ht="12" hidden="1" customHeight="1">
      <c r="A4339" s="172"/>
    </row>
    <row r="4340" spans="1:1" s="173" customFormat="1" ht="12" hidden="1" customHeight="1">
      <c r="A4340" s="172"/>
    </row>
    <row r="4341" spans="1:1" s="173" customFormat="1" ht="12" hidden="1" customHeight="1">
      <c r="A4341" s="172"/>
    </row>
    <row r="4342" spans="1:1" s="173" customFormat="1" ht="12" hidden="1" customHeight="1">
      <c r="A4342" s="172"/>
    </row>
    <row r="4343" spans="1:1" s="173" customFormat="1" ht="12" hidden="1" customHeight="1">
      <c r="A4343" s="172"/>
    </row>
    <row r="4344" spans="1:1" s="173" customFormat="1" ht="12" hidden="1" customHeight="1">
      <c r="A4344" s="172"/>
    </row>
    <row r="4345" spans="1:1" s="173" customFormat="1" ht="12" hidden="1" customHeight="1">
      <c r="A4345" s="172"/>
    </row>
    <row r="4346" spans="1:1" s="173" customFormat="1" ht="12" hidden="1" customHeight="1">
      <c r="A4346" s="172"/>
    </row>
    <row r="4347" spans="1:1" s="173" customFormat="1" ht="12" hidden="1" customHeight="1">
      <c r="A4347" s="172"/>
    </row>
    <row r="4348" spans="1:1" s="173" customFormat="1" ht="12" hidden="1" customHeight="1">
      <c r="A4348" s="172"/>
    </row>
    <row r="4349" spans="1:1" s="173" customFormat="1" ht="12" hidden="1" customHeight="1">
      <c r="A4349" s="172"/>
    </row>
    <row r="4350" spans="1:1" s="173" customFormat="1" ht="12" hidden="1" customHeight="1">
      <c r="A4350" s="172"/>
    </row>
    <row r="4351" spans="1:1" s="173" customFormat="1" ht="12" hidden="1" customHeight="1">
      <c r="A4351" s="172"/>
    </row>
    <row r="4352" spans="1:1" s="173" customFormat="1" ht="12" hidden="1" customHeight="1">
      <c r="A4352" s="172"/>
    </row>
    <row r="4353" spans="1:1" s="173" customFormat="1" ht="12" hidden="1" customHeight="1">
      <c r="A4353" s="172"/>
    </row>
    <row r="4354" spans="1:1" s="173" customFormat="1" ht="12" hidden="1" customHeight="1">
      <c r="A4354" s="172"/>
    </row>
    <row r="4355" spans="1:1" s="173" customFormat="1" ht="12" hidden="1" customHeight="1">
      <c r="A4355" s="172"/>
    </row>
    <row r="4356" spans="1:1" s="173" customFormat="1" ht="12" hidden="1" customHeight="1">
      <c r="A4356" s="172"/>
    </row>
    <row r="4357" spans="1:1" s="173" customFormat="1" ht="12" hidden="1" customHeight="1">
      <c r="A4357" s="172"/>
    </row>
    <row r="4358" spans="1:1" s="173" customFormat="1" ht="12" hidden="1" customHeight="1">
      <c r="A4358" s="172"/>
    </row>
    <row r="4359" spans="1:1" s="173" customFormat="1" ht="12" hidden="1" customHeight="1">
      <c r="A4359" s="172"/>
    </row>
    <row r="4360" spans="1:1" s="173" customFormat="1" ht="12" hidden="1" customHeight="1">
      <c r="A4360" s="172"/>
    </row>
    <row r="4361" spans="1:1" s="173" customFormat="1" ht="12" hidden="1" customHeight="1">
      <c r="A4361" s="172"/>
    </row>
    <row r="4362" spans="1:1" s="173" customFormat="1" ht="12" hidden="1" customHeight="1">
      <c r="A4362" s="172"/>
    </row>
    <row r="4363" spans="1:1" s="173" customFormat="1" ht="12" hidden="1" customHeight="1">
      <c r="A4363" s="172"/>
    </row>
    <row r="4364" spans="1:1" s="173" customFormat="1" ht="12" hidden="1" customHeight="1">
      <c r="A4364" s="172"/>
    </row>
    <row r="4365" spans="1:1" s="173" customFormat="1" ht="12" hidden="1" customHeight="1">
      <c r="A4365" s="172"/>
    </row>
    <row r="4366" spans="1:1" s="173" customFormat="1" ht="12" hidden="1" customHeight="1">
      <c r="A4366" s="172"/>
    </row>
    <row r="4367" spans="1:1" s="173" customFormat="1" ht="12" hidden="1" customHeight="1">
      <c r="A4367" s="172"/>
    </row>
    <row r="4368" spans="1:1" s="173" customFormat="1" ht="12" hidden="1" customHeight="1">
      <c r="A4368" s="172"/>
    </row>
    <row r="4369" spans="1:1" s="173" customFormat="1" ht="12" hidden="1" customHeight="1">
      <c r="A4369" s="172"/>
    </row>
    <row r="4370" spans="1:1" s="173" customFormat="1" ht="12" hidden="1" customHeight="1">
      <c r="A4370" s="172"/>
    </row>
    <row r="4371" spans="1:1" s="173" customFormat="1" ht="12" hidden="1" customHeight="1">
      <c r="A4371" s="172"/>
    </row>
    <row r="4372" spans="1:1" s="173" customFormat="1" ht="12" hidden="1" customHeight="1">
      <c r="A4372" s="172"/>
    </row>
    <row r="4373" spans="1:1" s="173" customFormat="1" ht="12" hidden="1" customHeight="1">
      <c r="A4373" s="172"/>
    </row>
    <row r="4374" spans="1:1" s="173" customFormat="1" ht="12" hidden="1" customHeight="1">
      <c r="A4374" s="172"/>
    </row>
    <row r="4375" spans="1:1" s="173" customFormat="1" ht="12" hidden="1" customHeight="1">
      <c r="A4375" s="172"/>
    </row>
    <row r="4376" spans="1:1" s="173" customFormat="1" ht="12" hidden="1" customHeight="1">
      <c r="A4376" s="172"/>
    </row>
    <row r="4377" spans="1:1" s="173" customFormat="1" ht="12" hidden="1" customHeight="1">
      <c r="A4377" s="172"/>
    </row>
    <row r="4378" spans="1:1" s="173" customFormat="1" ht="12" hidden="1" customHeight="1">
      <c r="A4378" s="172"/>
    </row>
    <row r="4379" spans="1:1" s="173" customFormat="1" ht="12" hidden="1" customHeight="1">
      <c r="A4379" s="172"/>
    </row>
    <row r="4380" spans="1:1" s="173" customFormat="1" ht="12" hidden="1" customHeight="1">
      <c r="A4380" s="172"/>
    </row>
    <row r="4381" spans="1:1" s="173" customFormat="1" ht="12" hidden="1" customHeight="1">
      <c r="A4381" s="172"/>
    </row>
    <row r="4382" spans="1:1" s="173" customFormat="1" ht="12" hidden="1" customHeight="1">
      <c r="A4382" s="172"/>
    </row>
    <row r="4383" spans="1:1" s="173" customFormat="1" ht="12" hidden="1" customHeight="1">
      <c r="A4383" s="172"/>
    </row>
    <row r="4384" spans="1:1" s="173" customFormat="1" ht="12" hidden="1" customHeight="1">
      <c r="A4384" s="172"/>
    </row>
    <row r="4385" spans="1:1" s="173" customFormat="1" ht="12" hidden="1" customHeight="1">
      <c r="A4385" s="172"/>
    </row>
    <row r="4386" spans="1:1" s="173" customFormat="1" ht="12" hidden="1" customHeight="1">
      <c r="A4386" s="172"/>
    </row>
    <row r="4387" spans="1:1" s="173" customFormat="1" ht="12" hidden="1" customHeight="1">
      <c r="A4387" s="172"/>
    </row>
    <row r="4388" spans="1:1" s="173" customFormat="1" ht="12" hidden="1" customHeight="1">
      <c r="A4388" s="172"/>
    </row>
    <row r="4389" spans="1:1" s="173" customFormat="1" ht="12" hidden="1" customHeight="1">
      <c r="A4389" s="172"/>
    </row>
    <row r="4390" spans="1:1" s="173" customFormat="1" ht="12" hidden="1" customHeight="1">
      <c r="A4390" s="172"/>
    </row>
    <row r="4391" spans="1:1" s="173" customFormat="1" ht="12" hidden="1" customHeight="1">
      <c r="A4391" s="172"/>
    </row>
    <row r="4392" spans="1:1" s="173" customFormat="1" ht="12" hidden="1" customHeight="1">
      <c r="A4392" s="172"/>
    </row>
    <row r="4393" spans="1:1" s="173" customFormat="1" ht="12" hidden="1" customHeight="1">
      <c r="A4393" s="172"/>
    </row>
    <row r="4394" spans="1:1" s="173" customFormat="1" ht="12" hidden="1" customHeight="1">
      <c r="A4394" s="172"/>
    </row>
    <row r="4395" spans="1:1" s="173" customFormat="1" ht="12" hidden="1" customHeight="1">
      <c r="A4395" s="172"/>
    </row>
    <row r="4396" spans="1:1" s="173" customFormat="1" ht="12" hidden="1" customHeight="1">
      <c r="A4396" s="172"/>
    </row>
    <row r="4397" spans="1:1" s="173" customFormat="1" ht="12" hidden="1" customHeight="1">
      <c r="A4397" s="172"/>
    </row>
    <row r="4398" spans="1:1" s="173" customFormat="1" ht="12" hidden="1" customHeight="1">
      <c r="A4398" s="172"/>
    </row>
    <row r="4399" spans="1:1" s="173" customFormat="1" ht="12" hidden="1" customHeight="1">
      <c r="A4399" s="172"/>
    </row>
    <row r="4400" spans="1:1" s="173" customFormat="1" ht="12" hidden="1" customHeight="1">
      <c r="A4400" s="172"/>
    </row>
    <row r="4401" spans="1:1" s="173" customFormat="1" ht="12" hidden="1" customHeight="1">
      <c r="A4401" s="172"/>
    </row>
    <row r="4402" spans="1:1" s="173" customFormat="1" ht="12" hidden="1" customHeight="1">
      <c r="A4402" s="172"/>
    </row>
    <row r="4403" spans="1:1" s="173" customFormat="1" ht="12" hidden="1" customHeight="1">
      <c r="A4403" s="172"/>
    </row>
    <row r="4404" spans="1:1" s="173" customFormat="1" ht="12" hidden="1" customHeight="1">
      <c r="A4404" s="172"/>
    </row>
    <row r="4405" spans="1:1" s="173" customFormat="1" ht="12" hidden="1" customHeight="1">
      <c r="A4405" s="172"/>
    </row>
    <row r="4406" spans="1:1" s="173" customFormat="1" ht="12" hidden="1" customHeight="1">
      <c r="A4406" s="172"/>
    </row>
    <row r="4407" spans="1:1" s="173" customFormat="1" ht="12" hidden="1" customHeight="1">
      <c r="A4407" s="172"/>
    </row>
    <row r="4408" spans="1:1" s="173" customFormat="1" ht="12" hidden="1" customHeight="1">
      <c r="A4408" s="172"/>
    </row>
    <row r="4409" spans="1:1" s="173" customFormat="1" ht="12" hidden="1" customHeight="1">
      <c r="A4409" s="172"/>
    </row>
    <row r="4410" spans="1:1" s="173" customFormat="1" ht="12" hidden="1" customHeight="1">
      <c r="A4410" s="172"/>
    </row>
    <row r="4411" spans="1:1" s="173" customFormat="1" ht="12" hidden="1" customHeight="1">
      <c r="A4411" s="172"/>
    </row>
    <row r="4412" spans="1:1" s="173" customFormat="1" ht="12" hidden="1" customHeight="1">
      <c r="A4412" s="172"/>
    </row>
    <row r="4413" spans="1:1" s="173" customFormat="1" ht="12" hidden="1" customHeight="1">
      <c r="A4413" s="172"/>
    </row>
    <row r="4414" spans="1:1" s="173" customFormat="1" ht="12" hidden="1" customHeight="1">
      <c r="A4414" s="172"/>
    </row>
    <row r="4415" spans="1:1" s="173" customFormat="1" ht="12" hidden="1" customHeight="1">
      <c r="A4415" s="172"/>
    </row>
    <row r="4416" spans="1:1" s="173" customFormat="1" ht="12" hidden="1" customHeight="1">
      <c r="A4416" s="172"/>
    </row>
    <row r="4417" spans="1:1" s="173" customFormat="1" ht="12" hidden="1" customHeight="1">
      <c r="A4417" s="172"/>
    </row>
    <row r="4418" spans="1:1" s="173" customFormat="1" ht="12" hidden="1" customHeight="1">
      <c r="A4418" s="172"/>
    </row>
    <row r="4419" spans="1:1" s="173" customFormat="1" ht="12" hidden="1" customHeight="1">
      <c r="A4419" s="172"/>
    </row>
    <row r="4420" spans="1:1" s="173" customFormat="1" ht="12" hidden="1" customHeight="1">
      <c r="A4420" s="172"/>
    </row>
    <row r="4421" spans="1:1" s="173" customFormat="1" ht="12" hidden="1" customHeight="1">
      <c r="A4421" s="172"/>
    </row>
    <row r="4422" spans="1:1" s="173" customFormat="1" ht="12" hidden="1" customHeight="1">
      <c r="A4422" s="172"/>
    </row>
    <row r="4423" spans="1:1" s="173" customFormat="1" ht="12" hidden="1" customHeight="1">
      <c r="A4423" s="172"/>
    </row>
    <row r="4424" spans="1:1" s="173" customFormat="1" ht="12" hidden="1" customHeight="1">
      <c r="A4424" s="172"/>
    </row>
    <row r="4425" spans="1:1" s="173" customFormat="1" ht="12" hidden="1" customHeight="1">
      <c r="A4425" s="172"/>
    </row>
    <row r="4426" spans="1:1" s="173" customFormat="1" ht="12" hidden="1" customHeight="1">
      <c r="A4426" s="172"/>
    </row>
    <row r="4427" spans="1:1" s="173" customFormat="1" ht="12" hidden="1" customHeight="1">
      <c r="A4427" s="172"/>
    </row>
    <row r="4428" spans="1:1" s="173" customFormat="1" ht="12" hidden="1" customHeight="1">
      <c r="A4428" s="172"/>
    </row>
    <row r="4429" spans="1:1" s="173" customFormat="1" ht="12" hidden="1" customHeight="1">
      <c r="A4429" s="172"/>
    </row>
    <row r="4430" spans="1:1" s="173" customFormat="1" ht="12" hidden="1" customHeight="1">
      <c r="A4430" s="172"/>
    </row>
    <row r="4431" spans="1:1" s="173" customFormat="1" ht="12" hidden="1" customHeight="1">
      <c r="A4431" s="172"/>
    </row>
    <row r="4432" spans="1:1" s="173" customFormat="1" ht="12" hidden="1" customHeight="1">
      <c r="A4432" s="172"/>
    </row>
    <row r="4433" spans="1:1" s="173" customFormat="1" ht="12" hidden="1" customHeight="1">
      <c r="A4433" s="172"/>
    </row>
    <row r="4434" spans="1:1" s="173" customFormat="1" ht="12" hidden="1" customHeight="1">
      <c r="A4434" s="172"/>
    </row>
    <row r="4435" spans="1:1" s="173" customFormat="1" ht="12" hidden="1" customHeight="1">
      <c r="A4435" s="172"/>
    </row>
    <row r="4436" spans="1:1" s="173" customFormat="1" ht="12" hidden="1" customHeight="1">
      <c r="A4436" s="172"/>
    </row>
    <row r="4437" spans="1:1" s="173" customFormat="1" ht="12" hidden="1" customHeight="1">
      <c r="A4437" s="172"/>
    </row>
    <row r="4438" spans="1:1" s="173" customFormat="1" ht="12" hidden="1" customHeight="1">
      <c r="A4438" s="172"/>
    </row>
    <row r="4439" spans="1:1" s="173" customFormat="1" ht="12" hidden="1" customHeight="1">
      <c r="A4439" s="172"/>
    </row>
    <row r="4440" spans="1:1" s="173" customFormat="1" ht="12" hidden="1" customHeight="1">
      <c r="A4440" s="172"/>
    </row>
    <row r="4441" spans="1:1" s="173" customFormat="1" ht="12" hidden="1" customHeight="1">
      <c r="A4441" s="172"/>
    </row>
    <row r="4442" spans="1:1" s="173" customFormat="1" ht="12" hidden="1" customHeight="1">
      <c r="A4442" s="172"/>
    </row>
    <row r="4443" spans="1:1" s="173" customFormat="1" ht="12" hidden="1" customHeight="1">
      <c r="A4443" s="172"/>
    </row>
    <row r="4444" spans="1:1" s="173" customFormat="1" ht="12" hidden="1" customHeight="1">
      <c r="A4444" s="172"/>
    </row>
    <row r="4445" spans="1:1" s="173" customFormat="1" ht="12" hidden="1" customHeight="1">
      <c r="A4445" s="172"/>
    </row>
    <row r="4446" spans="1:1" s="173" customFormat="1" ht="12" hidden="1" customHeight="1">
      <c r="A4446" s="172"/>
    </row>
    <row r="4447" spans="1:1" s="173" customFormat="1" ht="12" hidden="1" customHeight="1">
      <c r="A4447" s="172"/>
    </row>
    <row r="4448" spans="1:1" s="173" customFormat="1" ht="12" hidden="1" customHeight="1">
      <c r="A4448" s="172"/>
    </row>
    <row r="4449" spans="1:1" s="173" customFormat="1" ht="12" hidden="1" customHeight="1">
      <c r="A4449" s="172"/>
    </row>
    <row r="4450" spans="1:1" s="173" customFormat="1" ht="12" hidden="1" customHeight="1">
      <c r="A4450" s="172"/>
    </row>
    <row r="4451" spans="1:1" s="173" customFormat="1" ht="12" hidden="1" customHeight="1">
      <c r="A4451" s="172"/>
    </row>
    <row r="4452" spans="1:1" s="173" customFormat="1" ht="12" hidden="1" customHeight="1">
      <c r="A4452" s="172"/>
    </row>
    <row r="4453" spans="1:1" s="173" customFormat="1" ht="12" hidden="1" customHeight="1">
      <c r="A4453" s="172"/>
    </row>
    <row r="4454" spans="1:1" s="173" customFormat="1" ht="12" hidden="1" customHeight="1">
      <c r="A4454" s="172"/>
    </row>
    <row r="4455" spans="1:1" s="173" customFormat="1" ht="12" hidden="1" customHeight="1">
      <c r="A4455" s="172"/>
    </row>
    <row r="4456" spans="1:1" s="173" customFormat="1" ht="12" hidden="1" customHeight="1">
      <c r="A4456" s="172"/>
    </row>
    <row r="4457" spans="1:1" s="173" customFormat="1" ht="12" hidden="1" customHeight="1">
      <c r="A4457" s="172"/>
    </row>
    <row r="4458" spans="1:1" s="173" customFormat="1" ht="12" hidden="1" customHeight="1">
      <c r="A4458" s="172"/>
    </row>
    <row r="4459" spans="1:1" s="173" customFormat="1" ht="12" hidden="1" customHeight="1">
      <c r="A4459" s="172"/>
    </row>
    <row r="4460" spans="1:1" s="173" customFormat="1" ht="12" hidden="1" customHeight="1">
      <c r="A4460" s="172"/>
    </row>
    <row r="4461" spans="1:1" s="173" customFormat="1" ht="12" hidden="1" customHeight="1">
      <c r="A4461" s="172"/>
    </row>
    <row r="4462" spans="1:1" s="173" customFormat="1" ht="12" hidden="1" customHeight="1">
      <c r="A4462" s="172"/>
    </row>
    <row r="4463" spans="1:1" s="173" customFormat="1" ht="12" hidden="1" customHeight="1">
      <c r="A4463" s="172"/>
    </row>
    <row r="4464" spans="1:1" s="173" customFormat="1" ht="12" hidden="1" customHeight="1">
      <c r="A4464" s="172"/>
    </row>
    <row r="4465" spans="1:1" s="173" customFormat="1" ht="12" hidden="1" customHeight="1">
      <c r="A4465" s="172"/>
    </row>
    <row r="4466" spans="1:1" s="173" customFormat="1" ht="12" hidden="1" customHeight="1">
      <c r="A4466" s="172"/>
    </row>
    <row r="4467" spans="1:1" s="173" customFormat="1" ht="12" hidden="1" customHeight="1">
      <c r="A4467" s="172"/>
    </row>
    <row r="4468" spans="1:1" s="173" customFormat="1" ht="12" hidden="1" customHeight="1">
      <c r="A4468" s="172"/>
    </row>
    <row r="4469" spans="1:1" s="173" customFormat="1" ht="12" hidden="1" customHeight="1">
      <c r="A4469" s="172"/>
    </row>
    <row r="4470" spans="1:1" s="173" customFormat="1" ht="12" hidden="1" customHeight="1">
      <c r="A4470" s="172"/>
    </row>
    <row r="4471" spans="1:1" s="173" customFormat="1" ht="12" hidden="1" customHeight="1">
      <c r="A4471" s="172"/>
    </row>
    <row r="4472" spans="1:1" s="173" customFormat="1" ht="12" hidden="1" customHeight="1">
      <c r="A4472" s="172"/>
    </row>
    <row r="4473" spans="1:1" s="173" customFormat="1" ht="12" hidden="1" customHeight="1">
      <c r="A4473" s="172"/>
    </row>
    <row r="4474" spans="1:1" s="173" customFormat="1" ht="12" hidden="1" customHeight="1">
      <c r="A4474" s="172"/>
    </row>
    <row r="4475" spans="1:1" s="173" customFormat="1" ht="12" hidden="1" customHeight="1">
      <c r="A4475" s="172"/>
    </row>
    <row r="4476" spans="1:1" s="173" customFormat="1" ht="12" hidden="1" customHeight="1">
      <c r="A4476" s="172"/>
    </row>
    <row r="4477" spans="1:1" s="173" customFormat="1" ht="12" hidden="1" customHeight="1">
      <c r="A4477" s="172"/>
    </row>
    <row r="4478" spans="1:1" s="173" customFormat="1" ht="12" hidden="1" customHeight="1">
      <c r="A4478" s="172"/>
    </row>
    <row r="4479" spans="1:1" s="173" customFormat="1" ht="12" hidden="1" customHeight="1">
      <c r="A4479" s="172"/>
    </row>
    <row r="4480" spans="1:1" s="173" customFormat="1" ht="12" hidden="1" customHeight="1">
      <c r="A4480" s="172"/>
    </row>
    <row r="4481" spans="1:1" s="173" customFormat="1" ht="12" hidden="1" customHeight="1">
      <c r="A4481" s="172"/>
    </row>
    <row r="4482" spans="1:1" s="173" customFormat="1" ht="12" hidden="1" customHeight="1">
      <c r="A4482" s="172"/>
    </row>
    <row r="4483" spans="1:1" s="173" customFormat="1" ht="12" hidden="1" customHeight="1">
      <c r="A4483" s="172"/>
    </row>
    <row r="4484" spans="1:1" s="173" customFormat="1" ht="12" hidden="1" customHeight="1">
      <c r="A4484" s="172"/>
    </row>
    <row r="4485" spans="1:1" s="173" customFormat="1" ht="12" hidden="1" customHeight="1">
      <c r="A4485" s="172"/>
    </row>
    <row r="4486" spans="1:1" s="173" customFormat="1" ht="12" hidden="1" customHeight="1">
      <c r="A4486" s="172"/>
    </row>
    <row r="4487" spans="1:1" s="173" customFormat="1" ht="12" hidden="1" customHeight="1">
      <c r="A4487" s="172"/>
    </row>
    <row r="4488" spans="1:1" s="173" customFormat="1" ht="12" hidden="1" customHeight="1">
      <c r="A4488" s="172"/>
    </row>
    <row r="4489" spans="1:1" s="173" customFormat="1" ht="12" hidden="1" customHeight="1">
      <c r="A4489" s="172"/>
    </row>
    <row r="4490" spans="1:1" s="173" customFormat="1" ht="12" hidden="1" customHeight="1">
      <c r="A4490" s="172"/>
    </row>
    <row r="4491" spans="1:1" s="173" customFormat="1" ht="12" hidden="1" customHeight="1">
      <c r="A4491" s="172"/>
    </row>
    <row r="4492" spans="1:1" s="173" customFormat="1" ht="12" hidden="1" customHeight="1">
      <c r="A4492" s="172"/>
    </row>
    <row r="4493" spans="1:1" s="173" customFormat="1" ht="12" hidden="1" customHeight="1">
      <c r="A4493" s="172"/>
    </row>
    <row r="4494" spans="1:1" s="173" customFormat="1" ht="12" hidden="1" customHeight="1">
      <c r="A4494" s="172"/>
    </row>
    <row r="4495" spans="1:1" s="173" customFormat="1" ht="12" hidden="1" customHeight="1">
      <c r="A4495" s="172"/>
    </row>
    <row r="4496" spans="1:1" s="173" customFormat="1" ht="12" hidden="1" customHeight="1">
      <c r="A4496" s="172"/>
    </row>
    <row r="4497" spans="1:1" s="173" customFormat="1" ht="12" hidden="1" customHeight="1">
      <c r="A4497" s="172"/>
    </row>
    <row r="4498" spans="1:1" s="173" customFormat="1" ht="12" hidden="1" customHeight="1">
      <c r="A4498" s="172"/>
    </row>
    <row r="4499" spans="1:1" s="173" customFormat="1" ht="12" hidden="1" customHeight="1">
      <c r="A4499" s="172"/>
    </row>
    <row r="4500" spans="1:1" s="173" customFormat="1" ht="12" hidden="1" customHeight="1">
      <c r="A4500" s="172"/>
    </row>
    <row r="4501" spans="1:1" s="173" customFormat="1" ht="12" hidden="1" customHeight="1">
      <c r="A4501" s="172"/>
    </row>
    <row r="4502" spans="1:1" s="173" customFormat="1" ht="12" hidden="1" customHeight="1">
      <c r="A4502" s="172"/>
    </row>
    <row r="4503" spans="1:1" s="173" customFormat="1" ht="12" hidden="1" customHeight="1">
      <c r="A4503" s="172"/>
    </row>
    <row r="4504" spans="1:1" s="173" customFormat="1" ht="12" hidden="1" customHeight="1">
      <c r="A4504" s="172"/>
    </row>
    <row r="4505" spans="1:1" s="173" customFormat="1" ht="12" hidden="1" customHeight="1">
      <c r="A4505" s="172"/>
    </row>
    <row r="4506" spans="1:1" s="173" customFormat="1" ht="12" hidden="1" customHeight="1">
      <c r="A4506" s="172"/>
    </row>
    <row r="4507" spans="1:1" s="173" customFormat="1" ht="12" hidden="1" customHeight="1">
      <c r="A4507" s="172"/>
    </row>
    <row r="4508" spans="1:1" s="173" customFormat="1" ht="12" hidden="1" customHeight="1">
      <c r="A4508" s="172"/>
    </row>
    <row r="4509" spans="1:1" s="173" customFormat="1" ht="12" hidden="1" customHeight="1">
      <c r="A4509" s="172"/>
    </row>
    <row r="4510" spans="1:1" s="173" customFormat="1" ht="12" hidden="1" customHeight="1">
      <c r="A4510" s="172"/>
    </row>
    <row r="4511" spans="1:1" s="173" customFormat="1" ht="12" hidden="1" customHeight="1">
      <c r="A4511" s="172"/>
    </row>
    <row r="4512" spans="1:1" s="173" customFormat="1" ht="12" hidden="1" customHeight="1">
      <c r="A4512" s="172"/>
    </row>
    <row r="4513" spans="1:1" s="173" customFormat="1" ht="12" hidden="1" customHeight="1">
      <c r="A4513" s="172"/>
    </row>
    <row r="4514" spans="1:1" s="173" customFormat="1" ht="12" hidden="1" customHeight="1">
      <c r="A4514" s="172"/>
    </row>
    <row r="4515" spans="1:1" s="173" customFormat="1" ht="12" hidden="1" customHeight="1">
      <c r="A4515" s="172"/>
    </row>
    <row r="4516" spans="1:1" s="173" customFormat="1" ht="12" hidden="1" customHeight="1">
      <c r="A4516" s="172"/>
    </row>
    <row r="4517" spans="1:1" s="173" customFormat="1" ht="12" hidden="1" customHeight="1">
      <c r="A4517" s="172"/>
    </row>
    <row r="4518" spans="1:1" s="173" customFormat="1" ht="12" hidden="1" customHeight="1">
      <c r="A4518" s="172"/>
    </row>
    <row r="4519" spans="1:1" s="173" customFormat="1" ht="12" hidden="1" customHeight="1">
      <c r="A4519" s="172"/>
    </row>
    <row r="4520" spans="1:1" s="173" customFormat="1" ht="12" hidden="1" customHeight="1">
      <c r="A4520" s="172"/>
    </row>
    <row r="4521" spans="1:1" s="173" customFormat="1" ht="12" hidden="1" customHeight="1">
      <c r="A4521" s="172"/>
    </row>
    <row r="4522" spans="1:1" s="173" customFormat="1" ht="12" hidden="1" customHeight="1">
      <c r="A4522" s="172"/>
    </row>
    <row r="4523" spans="1:1" s="173" customFormat="1" ht="12" hidden="1" customHeight="1">
      <c r="A4523" s="172"/>
    </row>
    <row r="4524" spans="1:1" s="173" customFormat="1" ht="12" hidden="1" customHeight="1">
      <c r="A4524" s="172"/>
    </row>
    <row r="4525" spans="1:1" s="173" customFormat="1" ht="12" hidden="1" customHeight="1">
      <c r="A4525" s="172"/>
    </row>
    <row r="4526" spans="1:1" s="173" customFormat="1" ht="12" hidden="1" customHeight="1">
      <c r="A4526" s="172"/>
    </row>
    <row r="4527" spans="1:1" s="173" customFormat="1" ht="12" hidden="1" customHeight="1">
      <c r="A4527" s="172"/>
    </row>
    <row r="4528" spans="1:1" s="173" customFormat="1" ht="12" hidden="1" customHeight="1">
      <c r="A4528" s="172"/>
    </row>
    <row r="4529" spans="1:1" s="173" customFormat="1" ht="12" hidden="1" customHeight="1">
      <c r="A4529" s="172"/>
    </row>
    <row r="4530" spans="1:1" s="173" customFormat="1" ht="12" hidden="1" customHeight="1">
      <c r="A4530" s="172"/>
    </row>
    <row r="4531" spans="1:1" s="173" customFormat="1" ht="12" hidden="1" customHeight="1">
      <c r="A4531" s="172"/>
    </row>
    <row r="4532" spans="1:1" s="173" customFormat="1" ht="12" hidden="1" customHeight="1">
      <c r="A4532" s="172"/>
    </row>
    <row r="4533" spans="1:1" s="173" customFormat="1" ht="12" hidden="1" customHeight="1">
      <c r="A4533" s="172"/>
    </row>
    <row r="4534" spans="1:1" s="173" customFormat="1" ht="12" hidden="1" customHeight="1">
      <c r="A4534" s="172"/>
    </row>
    <row r="4535" spans="1:1" s="173" customFormat="1" ht="12" hidden="1" customHeight="1">
      <c r="A4535" s="172"/>
    </row>
    <row r="4536" spans="1:1" s="173" customFormat="1" ht="12" hidden="1" customHeight="1">
      <c r="A4536" s="172"/>
    </row>
    <row r="4537" spans="1:1" s="173" customFormat="1" ht="12" hidden="1" customHeight="1">
      <c r="A4537" s="172"/>
    </row>
    <row r="4538" spans="1:1" s="173" customFormat="1" ht="12" hidden="1" customHeight="1">
      <c r="A4538" s="172"/>
    </row>
    <row r="4539" spans="1:1" s="173" customFormat="1" ht="12" hidden="1" customHeight="1">
      <c r="A4539" s="172"/>
    </row>
    <row r="4540" spans="1:1" s="173" customFormat="1" ht="12" hidden="1" customHeight="1">
      <c r="A4540" s="172"/>
    </row>
    <row r="4541" spans="1:1" s="173" customFormat="1" ht="12" hidden="1" customHeight="1">
      <c r="A4541" s="172"/>
    </row>
    <row r="4542" spans="1:1" s="173" customFormat="1" ht="12" hidden="1" customHeight="1">
      <c r="A4542" s="172"/>
    </row>
    <row r="4543" spans="1:1" s="173" customFormat="1" ht="12" hidden="1" customHeight="1">
      <c r="A4543" s="172"/>
    </row>
    <row r="4544" spans="1:1" s="173" customFormat="1" ht="12" hidden="1" customHeight="1">
      <c r="A4544" s="172"/>
    </row>
    <row r="4545" spans="1:1" s="173" customFormat="1" ht="12" hidden="1" customHeight="1">
      <c r="A4545" s="172"/>
    </row>
    <row r="4546" spans="1:1" s="173" customFormat="1" ht="12" hidden="1" customHeight="1">
      <c r="A4546" s="172"/>
    </row>
    <row r="4547" spans="1:1" s="173" customFormat="1" ht="12" hidden="1" customHeight="1">
      <c r="A4547" s="172"/>
    </row>
    <row r="4548" spans="1:1" s="173" customFormat="1" ht="12" hidden="1" customHeight="1">
      <c r="A4548" s="172"/>
    </row>
    <row r="4549" spans="1:1" s="173" customFormat="1" ht="12" hidden="1" customHeight="1">
      <c r="A4549" s="172"/>
    </row>
    <row r="4550" spans="1:1" s="173" customFormat="1" ht="12" hidden="1" customHeight="1">
      <c r="A4550" s="172"/>
    </row>
    <row r="4551" spans="1:1" s="173" customFormat="1" ht="12" hidden="1" customHeight="1">
      <c r="A4551" s="172"/>
    </row>
    <row r="4552" spans="1:1" s="173" customFormat="1" ht="12" hidden="1" customHeight="1">
      <c r="A4552" s="172"/>
    </row>
    <row r="4553" spans="1:1" s="173" customFormat="1" ht="12" hidden="1" customHeight="1">
      <c r="A4553" s="172"/>
    </row>
    <row r="4554" spans="1:1" s="173" customFormat="1" ht="12" hidden="1" customHeight="1">
      <c r="A4554" s="172"/>
    </row>
    <row r="4555" spans="1:1" s="173" customFormat="1" ht="12" hidden="1" customHeight="1">
      <c r="A4555" s="172"/>
    </row>
    <row r="4556" spans="1:1" s="173" customFormat="1" ht="12" hidden="1" customHeight="1">
      <c r="A4556" s="172"/>
    </row>
    <row r="4557" spans="1:1" s="173" customFormat="1" ht="12" hidden="1" customHeight="1">
      <c r="A4557" s="172"/>
    </row>
    <row r="4558" spans="1:1" s="173" customFormat="1" ht="12" hidden="1" customHeight="1">
      <c r="A4558" s="172"/>
    </row>
    <row r="4559" spans="1:1" s="173" customFormat="1" ht="12" hidden="1" customHeight="1">
      <c r="A4559" s="172"/>
    </row>
    <row r="4560" spans="1:1" s="173" customFormat="1" ht="12" hidden="1" customHeight="1">
      <c r="A4560" s="172"/>
    </row>
    <row r="4561" spans="1:1" s="173" customFormat="1" ht="12" hidden="1" customHeight="1">
      <c r="A4561" s="172"/>
    </row>
    <row r="4562" spans="1:1" s="173" customFormat="1" ht="12" hidden="1" customHeight="1">
      <c r="A4562" s="172"/>
    </row>
    <row r="4563" spans="1:1" s="173" customFormat="1" ht="12" hidden="1" customHeight="1">
      <c r="A4563" s="172"/>
    </row>
    <row r="4564" spans="1:1" s="173" customFormat="1" ht="12" hidden="1" customHeight="1">
      <c r="A4564" s="172"/>
    </row>
    <row r="4565" spans="1:1" s="173" customFormat="1" ht="12" hidden="1" customHeight="1">
      <c r="A4565" s="172"/>
    </row>
    <row r="4566" spans="1:1" s="173" customFormat="1" ht="12" hidden="1" customHeight="1">
      <c r="A4566" s="172"/>
    </row>
    <row r="4567" spans="1:1" s="173" customFormat="1" ht="12" hidden="1" customHeight="1">
      <c r="A4567" s="172"/>
    </row>
    <row r="4568" spans="1:1" s="173" customFormat="1" ht="12" hidden="1" customHeight="1">
      <c r="A4568" s="172"/>
    </row>
    <row r="4569" spans="1:1" s="173" customFormat="1" ht="12" hidden="1" customHeight="1">
      <c r="A4569" s="172"/>
    </row>
    <row r="4570" spans="1:1" s="173" customFormat="1" ht="12" hidden="1" customHeight="1">
      <c r="A4570" s="172"/>
    </row>
    <row r="4571" spans="1:1" s="173" customFormat="1" ht="12" hidden="1" customHeight="1">
      <c r="A4571" s="172"/>
    </row>
    <row r="4572" spans="1:1" s="173" customFormat="1" ht="12" hidden="1" customHeight="1">
      <c r="A4572" s="172"/>
    </row>
    <row r="4573" spans="1:1" s="173" customFormat="1" ht="12" hidden="1" customHeight="1">
      <c r="A4573" s="172"/>
    </row>
    <row r="4574" spans="1:1" s="173" customFormat="1" ht="12" hidden="1" customHeight="1">
      <c r="A4574" s="172"/>
    </row>
    <row r="4575" spans="1:1" s="173" customFormat="1" ht="12" hidden="1" customHeight="1">
      <c r="A4575" s="172"/>
    </row>
    <row r="4576" spans="1:1" s="173" customFormat="1" ht="12" hidden="1" customHeight="1">
      <c r="A4576" s="172"/>
    </row>
    <row r="4577" spans="1:1" s="173" customFormat="1" ht="12" hidden="1" customHeight="1">
      <c r="A4577" s="172"/>
    </row>
    <row r="4578" spans="1:1" s="173" customFormat="1" ht="12" hidden="1" customHeight="1">
      <c r="A4578" s="172"/>
    </row>
    <row r="4579" spans="1:1" s="173" customFormat="1" ht="12" hidden="1" customHeight="1">
      <c r="A4579" s="172"/>
    </row>
    <row r="4580" spans="1:1" s="173" customFormat="1" ht="12" hidden="1" customHeight="1">
      <c r="A4580" s="172"/>
    </row>
    <row r="4581" spans="1:1" s="173" customFormat="1" ht="12" hidden="1" customHeight="1">
      <c r="A4581" s="172"/>
    </row>
    <row r="4582" spans="1:1" s="173" customFormat="1" ht="12" hidden="1" customHeight="1">
      <c r="A4582" s="172"/>
    </row>
    <row r="4583" spans="1:1" s="173" customFormat="1" ht="12" hidden="1" customHeight="1">
      <c r="A4583" s="172"/>
    </row>
    <row r="4584" spans="1:1" s="173" customFormat="1" ht="12" hidden="1" customHeight="1">
      <c r="A4584" s="172"/>
    </row>
    <row r="4585" spans="1:1" s="173" customFormat="1" ht="12" hidden="1" customHeight="1">
      <c r="A4585" s="172"/>
    </row>
    <row r="4586" spans="1:1" s="173" customFormat="1" ht="12" hidden="1" customHeight="1">
      <c r="A4586" s="172"/>
    </row>
    <row r="4587" spans="1:1" s="173" customFormat="1" ht="12" hidden="1" customHeight="1">
      <c r="A4587" s="172"/>
    </row>
    <row r="4588" spans="1:1" s="173" customFormat="1" ht="12" hidden="1" customHeight="1">
      <c r="A4588" s="172"/>
    </row>
    <row r="4589" spans="1:1" s="173" customFormat="1" ht="12" hidden="1" customHeight="1">
      <c r="A4589" s="172"/>
    </row>
    <row r="4590" spans="1:1" s="173" customFormat="1" ht="12" hidden="1" customHeight="1">
      <c r="A4590" s="172"/>
    </row>
    <row r="4591" spans="1:1" s="173" customFormat="1" ht="12" hidden="1" customHeight="1">
      <c r="A4591" s="172"/>
    </row>
    <row r="4592" spans="1:1" s="173" customFormat="1" ht="12" hidden="1" customHeight="1">
      <c r="A4592" s="172"/>
    </row>
    <row r="4593" spans="1:1" s="173" customFormat="1" ht="12" hidden="1" customHeight="1">
      <c r="A4593" s="172"/>
    </row>
    <row r="4594" spans="1:1" s="173" customFormat="1" ht="12" hidden="1" customHeight="1">
      <c r="A4594" s="172"/>
    </row>
    <row r="4595" spans="1:1" s="173" customFormat="1" ht="12" hidden="1" customHeight="1">
      <c r="A4595" s="172"/>
    </row>
    <row r="4596" spans="1:1" s="173" customFormat="1" ht="12" hidden="1" customHeight="1">
      <c r="A4596" s="172"/>
    </row>
    <row r="4597" spans="1:1" s="173" customFormat="1" ht="12" hidden="1" customHeight="1">
      <c r="A4597" s="172"/>
    </row>
    <row r="4598" spans="1:1" s="173" customFormat="1" ht="12" hidden="1" customHeight="1">
      <c r="A4598" s="172"/>
    </row>
    <row r="4599" spans="1:1" s="173" customFormat="1" ht="12" hidden="1" customHeight="1">
      <c r="A4599" s="172"/>
    </row>
    <row r="4600" spans="1:1" s="173" customFormat="1" ht="12" hidden="1" customHeight="1">
      <c r="A4600" s="172"/>
    </row>
    <row r="4601" spans="1:1" s="173" customFormat="1" ht="12" hidden="1" customHeight="1">
      <c r="A4601" s="172"/>
    </row>
    <row r="4602" spans="1:1" s="173" customFormat="1" ht="12" hidden="1" customHeight="1">
      <c r="A4602" s="172"/>
    </row>
    <row r="4603" spans="1:1" s="173" customFormat="1" ht="12" hidden="1" customHeight="1">
      <c r="A4603" s="172"/>
    </row>
    <row r="4604" spans="1:1" s="173" customFormat="1" ht="12" hidden="1" customHeight="1">
      <c r="A4604" s="172"/>
    </row>
    <row r="4605" spans="1:1" s="173" customFormat="1" ht="12" hidden="1" customHeight="1">
      <c r="A4605" s="172"/>
    </row>
    <row r="4606" spans="1:1" s="173" customFormat="1" ht="12" hidden="1" customHeight="1">
      <c r="A4606" s="172"/>
    </row>
    <row r="4607" spans="1:1" s="173" customFormat="1" ht="12" hidden="1" customHeight="1">
      <c r="A4607" s="172"/>
    </row>
    <row r="4608" spans="1:1" s="173" customFormat="1" ht="12" hidden="1" customHeight="1">
      <c r="A4608" s="172"/>
    </row>
    <row r="4609" spans="1:1" s="173" customFormat="1" ht="12" hidden="1" customHeight="1">
      <c r="A4609" s="172"/>
    </row>
    <row r="4610" spans="1:1" s="173" customFormat="1" ht="12" hidden="1" customHeight="1">
      <c r="A4610" s="172"/>
    </row>
    <row r="4611" spans="1:1" s="173" customFormat="1" ht="12" hidden="1" customHeight="1">
      <c r="A4611" s="172"/>
    </row>
    <row r="4612" spans="1:1" s="173" customFormat="1" ht="12" hidden="1" customHeight="1">
      <c r="A4612" s="172"/>
    </row>
    <row r="4613" spans="1:1" s="173" customFormat="1" ht="12" hidden="1" customHeight="1">
      <c r="A4613" s="172"/>
    </row>
    <row r="4614" spans="1:1" s="173" customFormat="1" ht="12" hidden="1" customHeight="1">
      <c r="A4614" s="172"/>
    </row>
    <row r="4615" spans="1:1" s="173" customFormat="1" ht="12" hidden="1" customHeight="1">
      <c r="A4615" s="172"/>
    </row>
    <row r="4616" spans="1:1" s="173" customFormat="1" ht="12" hidden="1" customHeight="1">
      <c r="A4616" s="172"/>
    </row>
    <row r="4617" spans="1:1" s="173" customFormat="1" ht="12" hidden="1" customHeight="1">
      <c r="A4617" s="172"/>
    </row>
    <row r="4618" spans="1:1" s="173" customFormat="1" ht="12" hidden="1" customHeight="1">
      <c r="A4618" s="172"/>
    </row>
    <row r="4619" spans="1:1" s="173" customFormat="1" ht="12" hidden="1" customHeight="1">
      <c r="A4619" s="172"/>
    </row>
    <row r="4620" spans="1:1" s="173" customFormat="1" ht="12" hidden="1" customHeight="1">
      <c r="A4620" s="172"/>
    </row>
    <row r="4621" spans="1:1" s="173" customFormat="1" ht="12" hidden="1" customHeight="1">
      <c r="A4621" s="172"/>
    </row>
    <row r="4622" spans="1:1" s="173" customFormat="1" ht="12" hidden="1" customHeight="1">
      <c r="A4622" s="172"/>
    </row>
    <row r="4623" spans="1:1" s="173" customFormat="1" ht="12" hidden="1" customHeight="1">
      <c r="A4623" s="172"/>
    </row>
    <row r="4624" spans="1:1" s="173" customFormat="1" ht="12" hidden="1" customHeight="1">
      <c r="A4624" s="172"/>
    </row>
    <row r="4625" spans="1:1" s="173" customFormat="1" ht="12" hidden="1" customHeight="1">
      <c r="A4625" s="172"/>
    </row>
    <row r="4626" spans="1:1" s="173" customFormat="1" ht="12" hidden="1" customHeight="1">
      <c r="A4626" s="172"/>
    </row>
    <row r="4627" spans="1:1" s="173" customFormat="1" ht="12" hidden="1" customHeight="1">
      <c r="A4627" s="172"/>
    </row>
    <row r="4628" spans="1:1" s="173" customFormat="1" ht="12" hidden="1" customHeight="1">
      <c r="A4628" s="172"/>
    </row>
    <row r="4629" spans="1:1" s="173" customFormat="1" ht="12" hidden="1" customHeight="1">
      <c r="A4629" s="172"/>
    </row>
    <row r="4630" spans="1:1" s="173" customFormat="1" ht="12" hidden="1" customHeight="1">
      <c r="A4630" s="172"/>
    </row>
    <row r="4631" spans="1:1" s="173" customFormat="1" ht="12" hidden="1" customHeight="1">
      <c r="A4631" s="172"/>
    </row>
    <row r="4632" spans="1:1" s="173" customFormat="1" ht="12" hidden="1" customHeight="1">
      <c r="A4632" s="172"/>
    </row>
    <row r="4633" spans="1:1" s="173" customFormat="1" ht="12" hidden="1" customHeight="1">
      <c r="A4633" s="172"/>
    </row>
    <row r="4634" spans="1:1" s="173" customFormat="1" ht="12" hidden="1" customHeight="1">
      <c r="A4634" s="172"/>
    </row>
    <row r="4635" spans="1:1" s="173" customFormat="1" ht="12" hidden="1" customHeight="1">
      <c r="A4635" s="172"/>
    </row>
    <row r="4636" spans="1:1" s="173" customFormat="1" ht="12" hidden="1" customHeight="1">
      <c r="A4636" s="172"/>
    </row>
    <row r="4637" spans="1:1" s="173" customFormat="1" ht="12" hidden="1" customHeight="1">
      <c r="A4637" s="172"/>
    </row>
    <row r="4638" spans="1:1" s="173" customFormat="1" ht="12" hidden="1" customHeight="1">
      <c r="A4638" s="172"/>
    </row>
    <row r="4639" spans="1:1" s="173" customFormat="1" ht="12" hidden="1" customHeight="1">
      <c r="A4639" s="172"/>
    </row>
    <row r="4640" spans="1:1" s="173" customFormat="1" ht="12" hidden="1" customHeight="1">
      <c r="A4640" s="172"/>
    </row>
    <row r="4641" spans="1:1" s="173" customFormat="1" ht="12" hidden="1" customHeight="1">
      <c r="A4641" s="172"/>
    </row>
    <row r="4642" spans="1:1" s="173" customFormat="1" ht="12" hidden="1" customHeight="1">
      <c r="A4642" s="172"/>
    </row>
    <row r="4643" spans="1:1" s="173" customFormat="1" ht="12" hidden="1" customHeight="1">
      <c r="A4643" s="172"/>
    </row>
    <row r="4644" spans="1:1" s="173" customFormat="1" ht="12" hidden="1" customHeight="1">
      <c r="A4644" s="172"/>
    </row>
    <row r="4645" spans="1:1" s="173" customFormat="1" ht="12" hidden="1" customHeight="1">
      <c r="A4645" s="172"/>
    </row>
    <row r="4646" spans="1:1" s="173" customFormat="1" ht="12" hidden="1" customHeight="1">
      <c r="A4646" s="172"/>
    </row>
    <row r="4647" spans="1:1" s="173" customFormat="1" ht="12" hidden="1" customHeight="1">
      <c r="A4647" s="172"/>
    </row>
    <row r="4648" spans="1:1" s="173" customFormat="1" ht="12" hidden="1" customHeight="1">
      <c r="A4648" s="172"/>
    </row>
    <row r="4649" spans="1:1" s="173" customFormat="1" ht="12" hidden="1" customHeight="1">
      <c r="A4649" s="172"/>
    </row>
    <row r="4650" spans="1:1" s="173" customFormat="1" ht="12" hidden="1" customHeight="1">
      <c r="A4650" s="172"/>
    </row>
    <row r="4651" spans="1:1" s="173" customFormat="1" ht="12" hidden="1" customHeight="1">
      <c r="A4651" s="172"/>
    </row>
    <row r="4652" spans="1:1" s="173" customFormat="1" ht="12" hidden="1" customHeight="1">
      <c r="A4652" s="172"/>
    </row>
    <row r="4653" spans="1:1" s="173" customFormat="1" ht="12" hidden="1" customHeight="1">
      <c r="A4653" s="172"/>
    </row>
    <row r="4654" spans="1:1" s="173" customFormat="1" ht="12" hidden="1" customHeight="1">
      <c r="A4654" s="172"/>
    </row>
    <row r="4655" spans="1:1" s="173" customFormat="1" ht="12" hidden="1" customHeight="1">
      <c r="A4655" s="172"/>
    </row>
    <row r="4656" spans="1:1" s="173" customFormat="1" ht="12" hidden="1" customHeight="1">
      <c r="A4656" s="172"/>
    </row>
    <row r="4657" spans="1:1" s="173" customFormat="1" ht="12" hidden="1" customHeight="1">
      <c r="A4657" s="172"/>
    </row>
    <row r="4658" spans="1:1" s="173" customFormat="1" ht="12" hidden="1" customHeight="1">
      <c r="A4658" s="172"/>
    </row>
    <row r="4659" spans="1:1" s="173" customFormat="1" ht="12" hidden="1" customHeight="1">
      <c r="A4659" s="172"/>
    </row>
    <row r="4660" spans="1:1" s="173" customFormat="1" ht="12" hidden="1" customHeight="1">
      <c r="A4660" s="172"/>
    </row>
    <row r="4661" spans="1:1" s="173" customFormat="1" ht="12" hidden="1" customHeight="1">
      <c r="A4661" s="172"/>
    </row>
    <row r="4662" spans="1:1" s="173" customFormat="1" ht="12" hidden="1" customHeight="1">
      <c r="A4662" s="172"/>
    </row>
    <row r="4663" spans="1:1" s="173" customFormat="1" ht="12" hidden="1" customHeight="1">
      <c r="A4663" s="172"/>
    </row>
    <row r="4664" spans="1:1" s="173" customFormat="1" ht="12" hidden="1" customHeight="1">
      <c r="A4664" s="172"/>
    </row>
    <row r="4665" spans="1:1" s="173" customFormat="1" ht="12" hidden="1" customHeight="1">
      <c r="A4665" s="172"/>
    </row>
    <row r="4666" spans="1:1" s="173" customFormat="1" ht="12" hidden="1" customHeight="1">
      <c r="A4666" s="172"/>
    </row>
    <row r="4667" spans="1:1" s="173" customFormat="1" ht="12" hidden="1" customHeight="1">
      <c r="A4667" s="172"/>
    </row>
    <row r="4668" spans="1:1" s="173" customFormat="1" ht="12" hidden="1" customHeight="1">
      <c r="A4668" s="172"/>
    </row>
    <row r="4669" spans="1:1" s="173" customFormat="1" ht="12" hidden="1" customHeight="1">
      <c r="A4669" s="172"/>
    </row>
    <row r="4670" spans="1:1" s="173" customFormat="1" ht="12" hidden="1" customHeight="1">
      <c r="A4670" s="172"/>
    </row>
    <row r="4671" spans="1:1" s="173" customFormat="1" ht="12" hidden="1" customHeight="1">
      <c r="A4671" s="172"/>
    </row>
    <row r="4672" spans="1:1" s="173" customFormat="1" ht="12" hidden="1" customHeight="1">
      <c r="A4672" s="172"/>
    </row>
    <row r="4673" spans="1:1" s="173" customFormat="1" ht="12" hidden="1" customHeight="1">
      <c r="A4673" s="172"/>
    </row>
    <row r="4674" spans="1:1" s="173" customFormat="1" ht="12" hidden="1" customHeight="1">
      <c r="A4674" s="172"/>
    </row>
    <row r="4675" spans="1:1" s="173" customFormat="1" ht="12" hidden="1" customHeight="1">
      <c r="A4675" s="172"/>
    </row>
    <row r="4676" spans="1:1" s="173" customFormat="1" ht="12" hidden="1" customHeight="1">
      <c r="A4676" s="172"/>
    </row>
    <row r="4677" spans="1:1" s="173" customFormat="1" ht="12" hidden="1" customHeight="1">
      <c r="A4677" s="172"/>
    </row>
    <row r="4678" spans="1:1" s="173" customFormat="1" ht="12" hidden="1" customHeight="1">
      <c r="A4678" s="172"/>
    </row>
    <row r="4679" spans="1:1" s="173" customFormat="1" ht="12" hidden="1" customHeight="1">
      <c r="A4679" s="172"/>
    </row>
    <row r="4680" spans="1:1" s="173" customFormat="1" ht="12" hidden="1" customHeight="1">
      <c r="A4680" s="172"/>
    </row>
    <row r="4681" spans="1:1" s="173" customFormat="1" ht="12" hidden="1" customHeight="1">
      <c r="A4681" s="172"/>
    </row>
    <row r="4682" spans="1:1" s="173" customFormat="1" ht="12" hidden="1" customHeight="1">
      <c r="A4682" s="172"/>
    </row>
    <row r="4683" spans="1:1" s="173" customFormat="1" ht="12" hidden="1" customHeight="1">
      <c r="A4683" s="172"/>
    </row>
    <row r="4684" spans="1:1" s="173" customFormat="1" ht="12" hidden="1" customHeight="1">
      <c r="A4684" s="172"/>
    </row>
    <row r="4685" spans="1:1" s="173" customFormat="1" ht="12" hidden="1" customHeight="1">
      <c r="A4685" s="172"/>
    </row>
    <row r="4686" spans="1:1" s="173" customFormat="1" ht="12" hidden="1" customHeight="1">
      <c r="A4686" s="172"/>
    </row>
    <row r="4687" spans="1:1" s="173" customFormat="1" ht="12" hidden="1" customHeight="1">
      <c r="A4687" s="172"/>
    </row>
    <row r="4688" spans="1:1" s="173" customFormat="1" ht="12" hidden="1" customHeight="1">
      <c r="A4688" s="172"/>
    </row>
    <row r="4689" spans="1:1" s="173" customFormat="1" ht="12" hidden="1" customHeight="1">
      <c r="A4689" s="172"/>
    </row>
    <row r="4690" spans="1:1" s="173" customFormat="1" ht="12" hidden="1" customHeight="1">
      <c r="A4690" s="172"/>
    </row>
    <row r="4691" spans="1:1" s="173" customFormat="1" ht="12" hidden="1" customHeight="1">
      <c r="A4691" s="172"/>
    </row>
    <row r="4692" spans="1:1" s="173" customFormat="1" ht="12" hidden="1" customHeight="1">
      <c r="A4692" s="172"/>
    </row>
    <row r="4693" spans="1:1" s="173" customFormat="1" ht="12" hidden="1" customHeight="1">
      <c r="A4693" s="172"/>
    </row>
    <row r="4694" spans="1:1" s="173" customFormat="1" ht="12" hidden="1" customHeight="1">
      <c r="A4694" s="172"/>
    </row>
    <row r="4695" spans="1:1" s="173" customFormat="1" ht="12" hidden="1" customHeight="1">
      <c r="A4695" s="172"/>
    </row>
    <row r="4696" spans="1:1" s="173" customFormat="1" ht="12" hidden="1" customHeight="1">
      <c r="A4696" s="172"/>
    </row>
    <row r="4697" spans="1:1" s="173" customFormat="1" ht="12" hidden="1" customHeight="1">
      <c r="A4697" s="172"/>
    </row>
    <row r="4698" spans="1:1" s="173" customFormat="1" ht="12" hidden="1" customHeight="1">
      <c r="A4698" s="172"/>
    </row>
    <row r="4699" spans="1:1" s="173" customFormat="1" ht="12" hidden="1" customHeight="1">
      <c r="A4699" s="172"/>
    </row>
    <row r="4700" spans="1:1" s="173" customFormat="1" ht="12" hidden="1" customHeight="1">
      <c r="A4700" s="172"/>
    </row>
    <row r="4701" spans="1:1" s="173" customFormat="1" ht="12" hidden="1" customHeight="1">
      <c r="A4701" s="172"/>
    </row>
    <row r="4702" spans="1:1" s="173" customFormat="1" ht="12" hidden="1" customHeight="1">
      <c r="A4702" s="172"/>
    </row>
    <row r="4703" spans="1:1" s="173" customFormat="1" ht="12" hidden="1" customHeight="1">
      <c r="A4703" s="172"/>
    </row>
    <row r="4704" spans="1:1" s="173" customFormat="1" ht="12" hidden="1" customHeight="1">
      <c r="A4704" s="172"/>
    </row>
    <row r="4705" spans="1:1" s="173" customFormat="1" ht="12" hidden="1" customHeight="1">
      <c r="A4705" s="172"/>
    </row>
    <row r="4706" spans="1:1" s="173" customFormat="1" ht="12" hidden="1" customHeight="1">
      <c r="A4706" s="172"/>
    </row>
    <row r="4707" spans="1:1" s="173" customFormat="1" ht="12" hidden="1" customHeight="1">
      <c r="A4707" s="172"/>
    </row>
    <row r="4708" spans="1:1" s="173" customFormat="1" ht="12" hidden="1" customHeight="1">
      <c r="A4708" s="172"/>
    </row>
    <row r="4709" spans="1:1" s="173" customFormat="1" ht="12" hidden="1" customHeight="1">
      <c r="A4709" s="172"/>
    </row>
    <row r="4710" spans="1:1" s="173" customFormat="1" ht="12" hidden="1" customHeight="1">
      <c r="A4710" s="172"/>
    </row>
    <row r="4711" spans="1:1" s="173" customFormat="1" ht="12" hidden="1" customHeight="1">
      <c r="A4711" s="172"/>
    </row>
    <row r="4712" spans="1:1" s="173" customFormat="1" ht="12" hidden="1" customHeight="1">
      <c r="A4712" s="172"/>
    </row>
    <row r="4713" spans="1:1" s="173" customFormat="1" ht="12" hidden="1" customHeight="1">
      <c r="A4713" s="172"/>
    </row>
    <row r="4714" spans="1:1" s="173" customFormat="1" ht="12" hidden="1" customHeight="1">
      <c r="A4714" s="172"/>
    </row>
    <row r="4715" spans="1:1" s="173" customFormat="1" ht="12" hidden="1" customHeight="1">
      <c r="A4715" s="172"/>
    </row>
    <row r="4716" spans="1:1" s="173" customFormat="1" ht="12" hidden="1" customHeight="1">
      <c r="A4716" s="172"/>
    </row>
    <row r="4717" spans="1:1" s="173" customFormat="1" ht="12" hidden="1" customHeight="1">
      <c r="A4717" s="172"/>
    </row>
    <row r="4718" spans="1:1" s="173" customFormat="1" ht="12" hidden="1" customHeight="1">
      <c r="A4718" s="172"/>
    </row>
    <row r="4719" spans="1:1" s="173" customFormat="1" ht="12" hidden="1" customHeight="1">
      <c r="A4719" s="172"/>
    </row>
    <row r="4720" spans="1:1" s="173" customFormat="1" ht="12" hidden="1" customHeight="1">
      <c r="A4720" s="172"/>
    </row>
    <row r="4721" spans="1:1" s="173" customFormat="1" ht="12" hidden="1" customHeight="1">
      <c r="A4721" s="172"/>
    </row>
    <row r="4722" spans="1:1" s="173" customFormat="1" ht="12" hidden="1" customHeight="1">
      <c r="A4722" s="172"/>
    </row>
    <row r="4723" spans="1:1" s="173" customFormat="1" ht="12" hidden="1" customHeight="1">
      <c r="A4723" s="172"/>
    </row>
    <row r="4724" spans="1:1" s="173" customFormat="1" ht="12" hidden="1" customHeight="1">
      <c r="A4724" s="172"/>
    </row>
    <row r="4725" spans="1:1" s="173" customFormat="1" ht="12" hidden="1" customHeight="1">
      <c r="A4725" s="172"/>
    </row>
    <row r="4726" spans="1:1" s="173" customFormat="1" ht="12" hidden="1" customHeight="1">
      <c r="A4726" s="172"/>
    </row>
    <row r="4727" spans="1:1" s="173" customFormat="1" ht="12" hidden="1" customHeight="1">
      <c r="A4727" s="172"/>
    </row>
    <row r="4728" spans="1:1" s="173" customFormat="1" ht="12" hidden="1" customHeight="1">
      <c r="A4728" s="172"/>
    </row>
    <row r="4729" spans="1:1" s="173" customFormat="1" ht="12" hidden="1" customHeight="1">
      <c r="A4729" s="172"/>
    </row>
    <row r="4730" spans="1:1" s="173" customFormat="1" ht="12" hidden="1" customHeight="1">
      <c r="A4730" s="172"/>
    </row>
    <row r="4731" spans="1:1" s="173" customFormat="1" ht="12" hidden="1" customHeight="1">
      <c r="A4731" s="172"/>
    </row>
    <row r="4732" spans="1:1" s="173" customFormat="1" ht="12" hidden="1" customHeight="1">
      <c r="A4732" s="172"/>
    </row>
    <row r="4733" spans="1:1" s="173" customFormat="1" ht="12" hidden="1" customHeight="1">
      <c r="A4733" s="172"/>
    </row>
    <row r="4734" spans="1:1" s="173" customFormat="1" ht="12" hidden="1" customHeight="1">
      <c r="A4734" s="172"/>
    </row>
    <row r="4735" spans="1:1" s="173" customFormat="1" ht="12" hidden="1" customHeight="1">
      <c r="A4735" s="172"/>
    </row>
    <row r="4736" spans="1:1" s="173" customFormat="1" ht="12" hidden="1" customHeight="1">
      <c r="A4736" s="172"/>
    </row>
    <row r="4737" spans="1:1" s="173" customFormat="1" ht="12" hidden="1" customHeight="1">
      <c r="A4737" s="172"/>
    </row>
    <row r="4738" spans="1:1" s="173" customFormat="1" ht="12" hidden="1" customHeight="1">
      <c r="A4738" s="172"/>
    </row>
    <row r="4739" spans="1:1" s="173" customFormat="1" ht="12" hidden="1" customHeight="1">
      <c r="A4739" s="172"/>
    </row>
    <row r="4740" spans="1:1" s="173" customFormat="1" ht="12" hidden="1" customHeight="1">
      <c r="A4740" s="172"/>
    </row>
    <row r="4741" spans="1:1" s="173" customFormat="1" ht="12" hidden="1" customHeight="1">
      <c r="A4741" s="172"/>
    </row>
    <row r="4742" spans="1:1" s="173" customFormat="1" ht="12" hidden="1" customHeight="1">
      <c r="A4742" s="172"/>
    </row>
    <row r="4743" spans="1:1" s="173" customFormat="1" ht="12" hidden="1" customHeight="1">
      <c r="A4743" s="172"/>
    </row>
    <row r="4744" spans="1:1" s="173" customFormat="1" ht="12" hidden="1" customHeight="1">
      <c r="A4744" s="172"/>
    </row>
    <row r="4745" spans="1:1" s="173" customFormat="1" ht="12" hidden="1" customHeight="1">
      <c r="A4745" s="172"/>
    </row>
    <row r="4746" spans="1:1" s="173" customFormat="1" ht="12" hidden="1" customHeight="1">
      <c r="A4746" s="172"/>
    </row>
    <row r="4747" spans="1:1" s="173" customFormat="1" ht="12" hidden="1" customHeight="1">
      <c r="A4747" s="172"/>
    </row>
    <row r="4748" spans="1:1" s="173" customFormat="1" ht="12" hidden="1" customHeight="1">
      <c r="A4748" s="172"/>
    </row>
    <row r="4749" spans="1:1" s="173" customFormat="1" ht="12" hidden="1" customHeight="1">
      <c r="A4749" s="172"/>
    </row>
    <row r="4750" spans="1:1" s="173" customFormat="1" ht="12" hidden="1" customHeight="1">
      <c r="A4750" s="172"/>
    </row>
    <row r="4751" spans="1:1" s="173" customFormat="1" ht="12" hidden="1" customHeight="1">
      <c r="A4751" s="172"/>
    </row>
    <row r="4752" spans="1:1" s="173" customFormat="1" ht="12" hidden="1" customHeight="1">
      <c r="A4752" s="172"/>
    </row>
    <row r="4753" spans="1:1" s="173" customFormat="1" ht="12" hidden="1" customHeight="1">
      <c r="A4753" s="172"/>
    </row>
    <row r="4754" spans="1:1" s="173" customFormat="1" ht="12" hidden="1" customHeight="1">
      <c r="A4754" s="172"/>
    </row>
    <row r="4755" spans="1:1" s="173" customFormat="1" ht="12" hidden="1" customHeight="1">
      <c r="A4755" s="172"/>
    </row>
    <row r="4756" spans="1:1" s="173" customFormat="1" ht="12" hidden="1" customHeight="1">
      <c r="A4756" s="172"/>
    </row>
    <row r="4757" spans="1:1" s="173" customFormat="1" ht="12" hidden="1" customHeight="1">
      <c r="A4757" s="172"/>
    </row>
    <row r="4758" spans="1:1" s="173" customFormat="1" ht="12" hidden="1" customHeight="1">
      <c r="A4758" s="172"/>
    </row>
    <row r="4759" spans="1:1" s="173" customFormat="1" ht="12" hidden="1" customHeight="1">
      <c r="A4759" s="172"/>
    </row>
    <row r="4760" spans="1:1" s="173" customFormat="1" ht="12" hidden="1" customHeight="1">
      <c r="A4760" s="172"/>
    </row>
    <row r="4761" spans="1:1" s="173" customFormat="1" ht="12" hidden="1" customHeight="1">
      <c r="A4761" s="172"/>
    </row>
    <row r="4762" spans="1:1" s="173" customFormat="1" ht="12" hidden="1" customHeight="1">
      <c r="A4762" s="172"/>
    </row>
    <row r="4763" spans="1:1" s="173" customFormat="1" ht="12" hidden="1" customHeight="1">
      <c r="A4763" s="172"/>
    </row>
    <row r="4764" spans="1:1" s="173" customFormat="1" ht="12" hidden="1" customHeight="1">
      <c r="A4764" s="172"/>
    </row>
    <row r="4765" spans="1:1" s="173" customFormat="1" ht="12" hidden="1" customHeight="1">
      <c r="A4765" s="172"/>
    </row>
    <row r="4766" spans="1:1" s="173" customFormat="1" ht="12" hidden="1" customHeight="1">
      <c r="A4766" s="172"/>
    </row>
    <row r="4767" spans="1:1" s="173" customFormat="1" ht="12" hidden="1" customHeight="1">
      <c r="A4767" s="172"/>
    </row>
    <row r="4768" spans="1:1" s="173" customFormat="1" ht="12" hidden="1" customHeight="1">
      <c r="A4768" s="172"/>
    </row>
    <row r="4769" spans="1:1" s="173" customFormat="1" ht="12" hidden="1" customHeight="1">
      <c r="A4769" s="172"/>
    </row>
    <row r="4770" spans="1:1" s="173" customFormat="1" ht="12" hidden="1" customHeight="1">
      <c r="A4770" s="172"/>
    </row>
    <row r="4771" spans="1:1" s="173" customFormat="1" ht="12" hidden="1" customHeight="1">
      <c r="A4771" s="172"/>
    </row>
    <row r="4772" spans="1:1" s="173" customFormat="1" ht="12" hidden="1" customHeight="1">
      <c r="A4772" s="172"/>
    </row>
    <row r="4773" spans="1:1" s="173" customFormat="1" ht="12" hidden="1" customHeight="1">
      <c r="A4773" s="172"/>
    </row>
    <row r="4774" spans="1:1" s="173" customFormat="1" ht="12" hidden="1" customHeight="1">
      <c r="A4774" s="172"/>
    </row>
    <row r="4775" spans="1:1" s="173" customFormat="1" ht="12" hidden="1" customHeight="1">
      <c r="A4775" s="172"/>
    </row>
    <row r="4776" spans="1:1" s="173" customFormat="1" ht="12" hidden="1" customHeight="1">
      <c r="A4776" s="172"/>
    </row>
    <row r="4777" spans="1:1" s="173" customFormat="1" ht="12" hidden="1" customHeight="1">
      <c r="A4777" s="172"/>
    </row>
    <row r="4778" spans="1:1" s="173" customFormat="1" ht="12" hidden="1" customHeight="1">
      <c r="A4778" s="172"/>
    </row>
    <row r="4779" spans="1:1" s="173" customFormat="1" ht="12" hidden="1" customHeight="1">
      <c r="A4779" s="172"/>
    </row>
    <row r="4780" spans="1:1" s="173" customFormat="1" ht="12" hidden="1" customHeight="1">
      <c r="A4780" s="172"/>
    </row>
    <row r="4781" spans="1:1" s="173" customFormat="1" ht="12" hidden="1" customHeight="1">
      <c r="A4781" s="172"/>
    </row>
    <row r="4782" spans="1:1" s="173" customFormat="1" ht="12" hidden="1" customHeight="1">
      <c r="A4782" s="172"/>
    </row>
    <row r="4783" spans="1:1" s="173" customFormat="1" ht="12" hidden="1" customHeight="1">
      <c r="A4783" s="172"/>
    </row>
    <row r="4784" spans="1:1" s="173" customFormat="1" ht="12" hidden="1" customHeight="1">
      <c r="A4784" s="172"/>
    </row>
    <row r="4785" spans="1:1" s="173" customFormat="1" ht="12" hidden="1" customHeight="1">
      <c r="A4785" s="172"/>
    </row>
    <row r="4786" spans="1:1" s="173" customFormat="1" ht="12" hidden="1" customHeight="1">
      <c r="A4786" s="172"/>
    </row>
    <row r="4787" spans="1:1" s="173" customFormat="1" ht="12" hidden="1" customHeight="1">
      <c r="A4787" s="172"/>
    </row>
    <row r="4788" spans="1:1" s="173" customFormat="1" ht="12" hidden="1" customHeight="1">
      <c r="A4788" s="172"/>
    </row>
    <row r="4789" spans="1:1" s="173" customFormat="1" ht="12" hidden="1" customHeight="1">
      <c r="A4789" s="172"/>
    </row>
    <row r="4790" spans="1:1" s="173" customFormat="1" ht="12" hidden="1" customHeight="1">
      <c r="A4790" s="172"/>
    </row>
    <row r="4791" spans="1:1" s="173" customFormat="1" ht="12" hidden="1" customHeight="1">
      <c r="A4791" s="172"/>
    </row>
    <row r="4792" spans="1:1" s="173" customFormat="1" ht="12" hidden="1" customHeight="1">
      <c r="A4792" s="172"/>
    </row>
    <row r="4793" spans="1:1" s="173" customFormat="1" ht="12" hidden="1" customHeight="1">
      <c r="A4793" s="172"/>
    </row>
    <row r="4794" spans="1:1" s="173" customFormat="1" ht="12" hidden="1" customHeight="1">
      <c r="A4794" s="172"/>
    </row>
    <row r="4795" spans="1:1" s="173" customFormat="1" ht="12" hidden="1" customHeight="1">
      <c r="A4795" s="172"/>
    </row>
    <row r="4796" spans="1:1" s="173" customFormat="1" ht="12" hidden="1" customHeight="1">
      <c r="A4796" s="172"/>
    </row>
    <row r="4797" spans="1:1" s="173" customFormat="1" ht="12" hidden="1" customHeight="1">
      <c r="A4797" s="172"/>
    </row>
    <row r="4798" spans="1:1" s="173" customFormat="1" ht="12" hidden="1" customHeight="1">
      <c r="A4798" s="172"/>
    </row>
    <row r="4799" spans="1:1" s="173" customFormat="1" ht="12" hidden="1" customHeight="1">
      <c r="A4799" s="172"/>
    </row>
    <row r="4800" spans="1:1" s="173" customFormat="1" ht="12" hidden="1" customHeight="1">
      <c r="A4800" s="172"/>
    </row>
    <row r="4801" spans="1:1" s="173" customFormat="1" ht="12" hidden="1" customHeight="1">
      <c r="A4801" s="172"/>
    </row>
    <row r="4802" spans="1:1" s="173" customFormat="1" ht="12" hidden="1" customHeight="1">
      <c r="A4802" s="172"/>
    </row>
    <row r="4803" spans="1:1" s="173" customFormat="1" ht="12" hidden="1" customHeight="1">
      <c r="A4803" s="172"/>
    </row>
    <row r="4804" spans="1:1" s="173" customFormat="1" ht="12" hidden="1" customHeight="1">
      <c r="A4804" s="172"/>
    </row>
    <row r="4805" spans="1:1" s="173" customFormat="1" ht="12" hidden="1" customHeight="1">
      <c r="A4805" s="172"/>
    </row>
    <row r="4806" spans="1:1" s="173" customFormat="1" ht="12" hidden="1" customHeight="1">
      <c r="A4806" s="172"/>
    </row>
    <row r="4807" spans="1:1" s="173" customFormat="1" ht="12" hidden="1" customHeight="1">
      <c r="A4807" s="172"/>
    </row>
    <row r="4808" spans="1:1" s="173" customFormat="1" ht="12" hidden="1" customHeight="1">
      <c r="A4808" s="172"/>
    </row>
    <row r="4809" spans="1:1" s="173" customFormat="1" ht="12" hidden="1" customHeight="1">
      <c r="A4809" s="172"/>
    </row>
    <row r="4810" spans="1:1" s="173" customFormat="1" ht="12" hidden="1" customHeight="1">
      <c r="A4810" s="172"/>
    </row>
    <row r="4811" spans="1:1" s="173" customFormat="1" ht="12" hidden="1" customHeight="1">
      <c r="A4811" s="172"/>
    </row>
    <row r="4812" spans="1:1" s="173" customFormat="1" ht="12" hidden="1" customHeight="1">
      <c r="A4812" s="172"/>
    </row>
    <row r="4813" spans="1:1" s="173" customFormat="1" ht="12" hidden="1" customHeight="1">
      <c r="A4813" s="172"/>
    </row>
    <row r="4814" spans="1:1" s="173" customFormat="1" ht="12" hidden="1" customHeight="1">
      <c r="A4814" s="172"/>
    </row>
    <row r="4815" spans="1:1" s="173" customFormat="1" ht="12" hidden="1" customHeight="1">
      <c r="A4815" s="172"/>
    </row>
    <row r="4816" spans="1:1" s="173" customFormat="1" ht="12" hidden="1" customHeight="1">
      <c r="A4816" s="172"/>
    </row>
    <row r="4817" spans="1:1" s="173" customFormat="1" ht="12" hidden="1" customHeight="1">
      <c r="A4817" s="172"/>
    </row>
    <row r="4818" spans="1:1" s="173" customFormat="1" ht="12" hidden="1" customHeight="1">
      <c r="A4818" s="172"/>
    </row>
    <row r="4819" spans="1:1" s="173" customFormat="1" ht="12" hidden="1" customHeight="1">
      <c r="A4819" s="172"/>
    </row>
    <row r="4820" spans="1:1" s="173" customFormat="1" ht="12" hidden="1" customHeight="1">
      <c r="A4820" s="172"/>
    </row>
    <row r="4821" spans="1:1" s="173" customFormat="1" ht="12" hidden="1" customHeight="1">
      <c r="A4821" s="172"/>
    </row>
    <row r="4822" spans="1:1" s="173" customFormat="1" ht="12" hidden="1" customHeight="1">
      <c r="A4822" s="172"/>
    </row>
    <row r="4823" spans="1:1" s="173" customFormat="1" ht="12" hidden="1" customHeight="1">
      <c r="A4823" s="172"/>
    </row>
    <row r="4824" spans="1:1" s="173" customFormat="1" ht="12" hidden="1" customHeight="1">
      <c r="A4824" s="172"/>
    </row>
    <row r="4825" spans="1:1" s="173" customFormat="1" ht="12" hidden="1" customHeight="1">
      <c r="A4825" s="172"/>
    </row>
    <row r="4826" spans="1:1" s="173" customFormat="1" ht="12" hidden="1" customHeight="1">
      <c r="A4826" s="172"/>
    </row>
    <row r="4827" spans="1:1" s="173" customFormat="1" ht="12" hidden="1" customHeight="1">
      <c r="A4827" s="172"/>
    </row>
    <row r="4828" spans="1:1" s="173" customFormat="1" ht="12" hidden="1" customHeight="1">
      <c r="A4828" s="172"/>
    </row>
    <row r="4829" spans="1:1" s="173" customFormat="1" ht="12" hidden="1" customHeight="1">
      <c r="A4829" s="172"/>
    </row>
    <row r="4830" spans="1:1" s="173" customFormat="1" ht="12" hidden="1" customHeight="1">
      <c r="A4830" s="172"/>
    </row>
    <row r="4831" spans="1:1" s="173" customFormat="1" ht="12" hidden="1" customHeight="1">
      <c r="A4831" s="172"/>
    </row>
    <row r="4832" spans="1:1" s="173" customFormat="1" ht="12" hidden="1" customHeight="1">
      <c r="A4832" s="172"/>
    </row>
    <row r="4833" spans="1:1" s="173" customFormat="1" ht="12" hidden="1" customHeight="1">
      <c r="A4833" s="172"/>
    </row>
    <row r="4834" spans="1:1" s="173" customFormat="1" ht="12" hidden="1" customHeight="1">
      <c r="A4834" s="172"/>
    </row>
    <row r="4835" spans="1:1" s="173" customFormat="1" ht="12" hidden="1" customHeight="1">
      <c r="A4835" s="172"/>
    </row>
    <row r="4836" spans="1:1" s="173" customFormat="1" ht="12" hidden="1" customHeight="1">
      <c r="A4836" s="172"/>
    </row>
    <row r="4837" spans="1:1" s="173" customFormat="1" ht="12" hidden="1" customHeight="1">
      <c r="A4837" s="172"/>
    </row>
    <row r="4838" spans="1:1" s="173" customFormat="1" ht="12" hidden="1" customHeight="1">
      <c r="A4838" s="172"/>
    </row>
    <row r="4839" spans="1:1" s="173" customFormat="1" ht="12" hidden="1" customHeight="1">
      <c r="A4839" s="172"/>
    </row>
    <row r="4840" spans="1:1" s="173" customFormat="1" ht="12" hidden="1" customHeight="1">
      <c r="A4840" s="172"/>
    </row>
    <row r="4841" spans="1:1" s="173" customFormat="1" ht="12" hidden="1" customHeight="1">
      <c r="A4841" s="172"/>
    </row>
    <row r="4842" spans="1:1" s="173" customFormat="1" ht="12" hidden="1" customHeight="1">
      <c r="A4842" s="172"/>
    </row>
    <row r="4843" spans="1:1" s="173" customFormat="1" ht="12" hidden="1" customHeight="1">
      <c r="A4843" s="172"/>
    </row>
    <row r="4844" spans="1:1" s="173" customFormat="1" ht="12" hidden="1" customHeight="1">
      <c r="A4844" s="172"/>
    </row>
    <row r="4845" spans="1:1" s="173" customFormat="1" ht="12" hidden="1" customHeight="1">
      <c r="A4845" s="172"/>
    </row>
    <row r="4846" spans="1:1" s="173" customFormat="1" ht="12" hidden="1" customHeight="1">
      <c r="A4846" s="172"/>
    </row>
    <row r="4847" spans="1:1" s="173" customFormat="1" ht="12" hidden="1" customHeight="1">
      <c r="A4847" s="172"/>
    </row>
    <row r="4848" spans="1:1" s="173" customFormat="1" ht="12" hidden="1" customHeight="1">
      <c r="A4848" s="172"/>
    </row>
    <row r="4849" spans="1:1" s="173" customFormat="1" ht="12" hidden="1" customHeight="1">
      <c r="A4849" s="172"/>
    </row>
    <row r="4850" spans="1:1" s="173" customFormat="1" ht="12" hidden="1" customHeight="1">
      <c r="A4850" s="172"/>
    </row>
    <row r="4851" spans="1:1" s="173" customFormat="1" ht="12" hidden="1" customHeight="1">
      <c r="A4851" s="172"/>
    </row>
    <row r="4852" spans="1:1" s="173" customFormat="1" ht="12" hidden="1" customHeight="1">
      <c r="A4852" s="172"/>
    </row>
    <row r="4853" spans="1:1" s="173" customFormat="1" ht="12" hidden="1" customHeight="1">
      <c r="A4853" s="172"/>
    </row>
    <row r="4854" spans="1:1" s="173" customFormat="1" ht="12" hidden="1" customHeight="1">
      <c r="A4854" s="172"/>
    </row>
    <row r="4855" spans="1:1" s="173" customFormat="1" ht="12" hidden="1" customHeight="1">
      <c r="A4855" s="172"/>
    </row>
    <row r="4856" spans="1:1" s="173" customFormat="1" ht="12" hidden="1" customHeight="1">
      <c r="A4856" s="172"/>
    </row>
    <row r="4857" spans="1:1" s="173" customFormat="1" ht="12" hidden="1" customHeight="1">
      <c r="A4857" s="172"/>
    </row>
    <row r="4858" spans="1:1" s="173" customFormat="1" ht="12" hidden="1" customHeight="1">
      <c r="A4858" s="172"/>
    </row>
    <row r="4859" spans="1:1" s="173" customFormat="1" ht="12" hidden="1" customHeight="1">
      <c r="A4859" s="172"/>
    </row>
    <row r="4860" spans="1:1" s="173" customFormat="1" ht="12" hidden="1" customHeight="1">
      <c r="A4860" s="172"/>
    </row>
    <row r="4861" spans="1:1" s="173" customFormat="1" ht="12" hidden="1" customHeight="1">
      <c r="A4861" s="172"/>
    </row>
    <row r="4862" spans="1:1" s="173" customFormat="1" ht="12" hidden="1" customHeight="1">
      <c r="A4862" s="172"/>
    </row>
    <row r="4863" spans="1:1" s="173" customFormat="1" ht="12" hidden="1" customHeight="1">
      <c r="A4863" s="172"/>
    </row>
    <row r="4864" spans="1:1" s="173" customFormat="1" ht="12" hidden="1" customHeight="1">
      <c r="A4864" s="172"/>
    </row>
    <row r="4865" spans="1:1" s="173" customFormat="1" ht="12" hidden="1" customHeight="1">
      <c r="A4865" s="172"/>
    </row>
    <row r="4866" spans="1:1" s="173" customFormat="1" ht="12" hidden="1" customHeight="1">
      <c r="A4866" s="172"/>
    </row>
    <row r="4867" spans="1:1" s="173" customFormat="1" ht="12" hidden="1" customHeight="1">
      <c r="A4867" s="172"/>
    </row>
    <row r="4868" spans="1:1" s="173" customFormat="1" ht="12" hidden="1" customHeight="1">
      <c r="A4868" s="172"/>
    </row>
    <row r="4869" spans="1:1" s="173" customFormat="1" ht="12" hidden="1" customHeight="1">
      <c r="A4869" s="172"/>
    </row>
    <row r="4870" spans="1:1" s="173" customFormat="1" ht="12" hidden="1" customHeight="1">
      <c r="A4870" s="172"/>
    </row>
    <row r="4871" spans="1:1" s="173" customFormat="1" ht="12" hidden="1" customHeight="1">
      <c r="A4871" s="172"/>
    </row>
    <row r="4872" spans="1:1" s="173" customFormat="1" ht="12" hidden="1" customHeight="1">
      <c r="A4872" s="172"/>
    </row>
    <row r="4873" spans="1:1" s="173" customFormat="1" ht="12" hidden="1" customHeight="1">
      <c r="A4873" s="172"/>
    </row>
    <row r="4874" spans="1:1" s="173" customFormat="1" ht="12" hidden="1" customHeight="1">
      <c r="A4874" s="172"/>
    </row>
    <row r="4875" spans="1:1" s="173" customFormat="1" ht="12" hidden="1" customHeight="1">
      <c r="A4875" s="172"/>
    </row>
    <row r="4876" spans="1:1" s="173" customFormat="1" ht="12" hidden="1" customHeight="1">
      <c r="A4876" s="172"/>
    </row>
    <row r="4877" spans="1:1" s="173" customFormat="1" ht="12" hidden="1" customHeight="1">
      <c r="A4877" s="172"/>
    </row>
    <row r="4878" spans="1:1" s="173" customFormat="1" ht="12" hidden="1" customHeight="1">
      <c r="A4878" s="172"/>
    </row>
    <row r="4879" spans="1:1" s="173" customFormat="1" ht="12" hidden="1" customHeight="1">
      <c r="A4879" s="172"/>
    </row>
    <row r="4880" spans="1:1" s="173" customFormat="1" ht="12" hidden="1" customHeight="1">
      <c r="A4880" s="172"/>
    </row>
    <row r="4881" spans="1:1" s="173" customFormat="1" ht="12" hidden="1" customHeight="1">
      <c r="A4881" s="172"/>
    </row>
    <row r="4882" spans="1:1" s="173" customFormat="1" ht="12" hidden="1" customHeight="1">
      <c r="A4882" s="172"/>
    </row>
    <row r="4883" spans="1:1" s="173" customFormat="1" ht="12" hidden="1" customHeight="1">
      <c r="A4883" s="172"/>
    </row>
    <row r="4884" spans="1:1" s="173" customFormat="1" ht="12" hidden="1" customHeight="1">
      <c r="A4884" s="172"/>
    </row>
    <row r="4885" spans="1:1" s="173" customFormat="1" ht="12" hidden="1" customHeight="1">
      <c r="A4885" s="172"/>
    </row>
    <row r="4886" spans="1:1" s="173" customFormat="1" ht="12" hidden="1" customHeight="1">
      <c r="A4886" s="172"/>
    </row>
    <row r="4887" spans="1:1" s="173" customFormat="1" ht="12" hidden="1" customHeight="1">
      <c r="A4887" s="172"/>
    </row>
    <row r="4888" spans="1:1" s="173" customFormat="1" ht="12" hidden="1" customHeight="1">
      <c r="A4888" s="172"/>
    </row>
    <row r="4889" spans="1:1" s="173" customFormat="1" ht="12" hidden="1" customHeight="1">
      <c r="A4889" s="172"/>
    </row>
    <row r="4890" spans="1:1" s="173" customFormat="1" ht="12" hidden="1" customHeight="1">
      <c r="A4890" s="172"/>
    </row>
    <row r="4891" spans="1:1" s="173" customFormat="1" ht="12" hidden="1" customHeight="1">
      <c r="A4891" s="172"/>
    </row>
    <row r="4892" spans="1:1" s="173" customFormat="1" ht="12" hidden="1" customHeight="1">
      <c r="A4892" s="172"/>
    </row>
    <row r="4893" spans="1:1" s="173" customFormat="1" ht="12" hidden="1" customHeight="1">
      <c r="A4893" s="172"/>
    </row>
    <row r="4894" spans="1:1" s="173" customFormat="1" ht="12" hidden="1" customHeight="1">
      <c r="A4894" s="172"/>
    </row>
    <row r="4895" spans="1:1" s="173" customFormat="1" ht="12" hidden="1" customHeight="1">
      <c r="A4895" s="172"/>
    </row>
    <row r="4896" spans="1:1" s="173" customFormat="1" ht="12" hidden="1" customHeight="1">
      <c r="A4896" s="172"/>
    </row>
    <row r="4897" spans="1:1" s="173" customFormat="1" ht="12" hidden="1" customHeight="1">
      <c r="A4897" s="172"/>
    </row>
    <row r="4898" spans="1:1" s="173" customFormat="1" ht="12" hidden="1" customHeight="1">
      <c r="A4898" s="172"/>
    </row>
    <row r="4899" spans="1:1" s="173" customFormat="1" ht="12" hidden="1" customHeight="1">
      <c r="A4899" s="172"/>
    </row>
    <row r="4900" spans="1:1" s="173" customFormat="1" ht="12" hidden="1" customHeight="1">
      <c r="A4900" s="172"/>
    </row>
    <row r="4901" spans="1:1" s="173" customFormat="1" ht="12" hidden="1" customHeight="1">
      <c r="A4901" s="172"/>
    </row>
    <row r="4902" spans="1:1" s="173" customFormat="1" ht="12" hidden="1" customHeight="1">
      <c r="A4902" s="172"/>
    </row>
    <row r="4903" spans="1:1" s="173" customFormat="1" ht="12" hidden="1" customHeight="1">
      <c r="A4903" s="172"/>
    </row>
    <row r="4904" spans="1:1" s="173" customFormat="1" ht="12" hidden="1" customHeight="1">
      <c r="A4904" s="172"/>
    </row>
    <row r="4905" spans="1:1" s="173" customFormat="1" ht="12" hidden="1" customHeight="1">
      <c r="A4905" s="172"/>
    </row>
    <row r="4906" spans="1:1" s="173" customFormat="1" ht="12" hidden="1" customHeight="1">
      <c r="A4906" s="172"/>
    </row>
    <row r="4907" spans="1:1" s="173" customFormat="1" ht="12" hidden="1" customHeight="1">
      <c r="A4907" s="172"/>
    </row>
    <row r="4908" spans="1:1" s="173" customFormat="1" ht="12" hidden="1" customHeight="1">
      <c r="A4908" s="172"/>
    </row>
    <row r="4909" spans="1:1" s="173" customFormat="1" ht="12" hidden="1" customHeight="1">
      <c r="A4909" s="172"/>
    </row>
    <row r="4910" spans="1:1" s="173" customFormat="1" ht="12" hidden="1" customHeight="1">
      <c r="A4910" s="172"/>
    </row>
    <row r="4911" spans="1:1" s="173" customFormat="1" ht="12" hidden="1" customHeight="1">
      <c r="A4911" s="172"/>
    </row>
    <row r="4912" spans="1:1" s="173" customFormat="1" ht="12" hidden="1" customHeight="1">
      <c r="A4912" s="172"/>
    </row>
    <row r="4913" spans="1:1" s="173" customFormat="1" ht="12" hidden="1" customHeight="1">
      <c r="A4913" s="172"/>
    </row>
    <row r="4914" spans="1:1" s="173" customFormat="1" ht="12" hidden="1" customHeight="1">
      <c r="A4914" s="172"/>
    </row>
    <row r="4915" spans="1:1" s="173" customFormat="1" ht="12" hidden="1" customHeight="1">
      <c r="A4915" s="172"/>
    </row>
    <row r="4916" spans="1:1" s="173" customFormat="1" ht="12" hidden="1" customHeight="1">
      <c r="A4916" s="172"/>
    </row>
    <row r="4917" spans="1:1" s="173" customFormat="1" ht="12" hidden="1" customHeight="1">
      <c r="A4917" s="172"/>
    </row>
    <row r="4918" spans="1:1" s="173" customFormat="1" ht="12" hidden="1" customHeight="1">
      <c r="A4918" s="172"/>
    </row>
    <row r="4919" spans="1:1" s="173" customFormat="1" ht="12" hidden="1" customHeight="1">
      <c r="A4919" s="172"/>
    </row>
    <row r="4920" spans="1:1" s="173" customFormat="1" ht="12" hidden="1" customHeight="1">
      <c r="A4920" s="172"/>
    </row>
    <row r="4921" spans="1:1" s="173" customFormat="1" ht="12" hidden="1" customHeight="1">
      <c r="A4921" s="172"/>
    </row>
    <row r="4922" spans="1:1" s="173" customFormat="1" ht="12" hidden="1" customHeight="1">
      <c r="A4922" s="172"/>
    </row>
    <row r="4923" spans="1:1" s="173" customFormat="1" ht="12" hidden="1" customHeight="1">
      <c r="A4923" s="172"/>
    </row>
    <row r="4924" spans="1:1" s="173" customFormat="1" ht="12" hidden="1" customHeight="1">
      <c r="A4924" s="172"/>
    </row>
    <row r="4925" spans="1:1" s="173" customFormat="1" ht="12" hidden="1" customHeight="1">
      <c r="A4925" s="172"/>
    </row>
    <row r="4926" spans="1:1" s="173" customFormat="1" ht="12" hidden="1" customHeight="1">
      <c r="A4926" s="172"/>
    </row>
    <row r="4927" spans="1:1" s="173" customFormat="1" ht="12" hidden="1" customHeight="1">
      <c r="A4927" s="172"/>
    </row>
    <row r="4928" spans="1:1" s="173" customFormat="1" ht="12" hidden="1" customHeight="1">
      <c r="A4928" s="172"/>
    </row>
    <row r="4929" spans="1:1" s="173" customFormat="1" ht="12" hidden="1" customHeight="1">
      <c r="A4929" s="172"/>
    </row>
    <row r="4930" spans="1:1" s="173" customFormat="1" ht="12" hidden="1" customHeight="1">
      <c r="A4930" s="172"/>
    </row>
    <row r="4931" spans="1:1" s="173" customFormat="1" ht="12" hidden="1" customHeight="1">
      <c r="A4931" s="172"/>
    </row>
    <row r="4932" spans="1:1" s="173" customFormat="1" ht="12" hidden="1" customHeight="1">
      <c r="A4932" s="172"/>
    </row>
    <row r="4933" spans="1:1" s="173" customFormat="1" ht="12" hidden="1" customHeight="1">
      <c r="A4933" s="172"/>
    </row>
    <row r="4934" spans="1:1" s="173" customFormat="1" ht="12" hidden="1" customHeight="1">
      <c r="A4934" s="172"/>
    </row>
    <row r="4935" spans="1:1" s="173" customFormat="1" ht="12" hidden="1" customHeight="1">
      <c r="A4935" s="172"/>
    </row>
    <row r="4936" spans="1:1" s="173" customFormat="1" ht="12" hidden="1" customHeight="1">
      <c r="A4936" s="172"/>
    </row>
    <row r="4937" spans="1:1" s="173" customFormat="1" ht="12" hidden="1" customHeight="1">
      <c r="A4937" s="172"/>
    </row>
    <row r="4938" spans="1:1" s="173" customFormat="1" ht="12" hidden="1" customHeight="1">
      <c r="A4938" s="172"/>
    </row>
    <row r="4939" spans="1:1" s="173" customFormat="1" ht="12" hidden="1" customHeight="1">
      <c r="A4939" s="172"/>
    </row>
    <row r="4940" spans="1:1" s="173" customFormat="1" ht="12" hidden="1" customHeight="1">
      <c r="A4940" s="172"/>
    </row>
    <row r="4941" spans="1:1" s="173" customFormat="1" ht="12" hidden="1" customHeight="1">
      <c r="A4941" s="172"/>
    </row>
    <row r="4942" spans="1:1" s="173" customFormat="1" ht="12" hidden="1" customHeight="1">
      <c r="A4942" s="172"/>
    </row>
    <row r="4943" spans="1:1" s="173" customFormat="1" ht="12" hidden="1" customHeight="1">
      <c r="A4943" s="172"/>
    </row>
    <row r="4944" spans="1:1" s="173" customFormat="1" ht="12" hidden="1" customHeight="1">
      <c r="A4944" s="172"/>
    </row>
    <row r="4945" spans="1:1" s="173" customFormat="1" ht="12" hidden="1" customHeight="1">
      <c r="A4945" s="172"/>
    </row>
    <row r="4946" spans="1:1" s="173" customFormat="1" ht="12" hidden="1" customHeight="1">
      <c r="A4946" s="172"/>
    </row>
    <row r="4947" spans="1:1" s="173" customFormat="1" ht="12" hidden="1" customHeight="1">
      <c r="A4947" s="172"/>
    </row>
    <row r="4948" spans="1:1" s="173" customFormat="1" ht="12" hidden="1" customHeight="1">
      <c r="A4948" s="172"/>
    </row>
    <row r="4949" spans="1:1" s="173" customFormat="1" ht="12" hidden="1" customHeight="1">
      <c r="A4949" s="172"/>
    </row>
    <row r="4950" spans="1:1" s="173" customFormat="1" ht="12" hidden="1" customHeight="1">
      <c r="A4950" s="172"/>
    </row>
    <row r="4951" spans="1:1" s="173" customFormat="1" ht="12" hidden="1" customHeight="1">
      <c r="A4951" s="172"/>
    </row>
    <row r="4952" spans="1:1" s="173" customFormat="1" ht="12" hidden="1" customHeight="1">
      <c r="A4952" s="172"/>
    </row>
    <row r="4953" spans="1:1" s="173" customFormat="1" ht="12" hidden="1" customHeight="1">
      <c r="A4953" s="172"/>
    </row>
    <row r="4954" spans="1:1" s="173" customFormat="1" ht="12" hidden="1" customHeight="1">
      <c r="A4954" s="172"/>
    </row>
    <row r="4955" spans="1:1" s="173" customFormat="1" ht="12" hidden="1" customHeight="1">
      <c r="A4955" s="172"/>
    </row>
    <row r="4956" spans="1:1" s="173" customFormat="1" ht="12" hidden="1" customHeight="1">
      <c r="A4956" s="172"/>
    </row>
    <row r="4957" spans="1:1" s="173" customFormat="1" ht="12" hidden="1" customHeight="1">
      <c r="A4957" s="172"/>
    </row>
    <row r="4958" spans="1:1" s="173" customFormat="1" ht="12" hidden="1" customHeight="1">
      <c r="A4958" s="172"/>
    </row>
    <row r="4959" spans="1:1" s="173" customFormat="1" ht="12" hidden="1" customHeight="1">
      <c r="A4959" s="172"/>
    </row>
    <row r="4960" spans="1:1" s="173" customFormat="1" ht="12" hidden="1" customHeight="1">
      <c r="A4960" s="172"/>
    </row>
    <row r="4961" spans="1:1" s="173" customFormat="1" ht="12" hidden="1" customHeight="1">
      <c r="A4961" s="172"/>
    </row>
    <row r="4962" spans="1:1" s="173" customFormat="1" ht="12" hidden="1" customHeight="1">
      <c r="A4962" s="172"/>
    </row>
    <row r="4963" spans="1:1" s="173" customFormat="1" ht="12" hidden="1" customHeight="1">
      <c r="A4963" s="172"/>
    </row>
    <row r="4964" spans="1:1" s="173" customFormat="1" ht="12" hidden="1" customHeight="1">
      <c r="A4964" s="172"/>
    </row>
    <row r="4965" spans="1:1" s="173" customFormat="1" ht="12" hidden="1" customHeight="1">
      <c r="A4965" s="172"/>
    </row>
    <row r="4966" spans="1:1" s="173" customFormat="1" ht="12" hidden="1" customHeight="1">
      <c r="A4966" s="172"/>
    </row>
    <row r="4967" spans="1:1" s="173" customFormat="1" ht="12" hidden="1" customHeight="1">
      <c r="A4967" s="172"/>
    </row>
    <row r="4968" spans="1:1" s="173" customFormat="1" ht="12" hidden="1" customHeight="1">
      <c r="A4968" s="172"/>
    </row>
    <row r="4969" spans="1:1" s="173" customFormat="1" ht="12" hidden="1" customHeight="1">
      <c r="A4969" s="172"/>
    </row>
    <row r="4970" spans="1:1" s="173" customFormat="1" ht="12" hidden="1" customHeight="1">
      <c r="A4970" s="172"/>
    </row>
    <row r="4971" spans="1:1" s="173" customFormat="1" ht="12" hidden="1" customHeight="1">
      <c r="A4971" s="172"/>
    </row>
    <row r="4972" spans="1:1" s="173" customFormat="1" ht="12" hidden="1" customHeight="1">
      <c r="A4972" s="172"/>
    </row>
    <row r="4973" spans="1:1" s="173" customFormat="1" ht="12" hidden="1" customHeight="1">
      <c r="A4973" s="172"/>
    </row>
    <row r="4974" spans="1:1" s="173" customFormat="1" ht="12" hidden="1" customHeight="1">
      <c r="A4974" s="172"/>
    </row>
    <row r="4975" spans="1:1" s="173" customFormat="1" ht="12" hidden="1" customHeight="1">
      <c r="A4975" s="172"/>
    </row>
    <row r="4976" spans="1:1" s="173" customFormat="1" ht="12" hidden="1" customHeight="1">
      <c r="A4976" s="172"/>
    </row>
    <row r="4977" spans="1:1" s="173" customFormat="1" ht="12" hidden="1" customHeight="1">
      <c r="A4977" s="172"/>
    </row>
    <row r="4978" spans="1:1" s="173" customFormat="1" ht="12" hidden="1" customHeight="1">
      <c r="A4978" s="172"/>
    </row>
    <row r="4979" spans="1:1" s="173" customFormat="1" ht="12" hidden="1" customHeight="1">
      <c r="A4979" s="172"/>
    </row>
    <row r="4980" spans="1:1" s="173" customFormat="1" ht="12" hidden="1" customHeight="1">
      <c r="A4980" s="172"/>
    </row>
    <row r="4981" spans="1:1" s="173" customFormat="1" ht="12" hidden="1" customHeight="1">
      <c r="A4981" s="172"/>
    </row>
    <row r="4982" spans="1:1" s="173" customFormat="1" ht="12" hidden="1" customHeight="1">
      <c r="A4982" s="172"/>
    </row>
    <row r="4983" spans="1:1" s="173" customFormat="1" ht="12" hidden="1" customHeight="1">
      <c r="A4983" s="172"/>
    </row>
    <row r="4984" spans="1:1" s="173" customFormat="1" ht="12" hidden="1" customHeight="1">
      <c r="A4984" s="172"/>
    </row>
    <row r="4985" spans="1:1" s="173" customFormat="1" ht="12" hidden="1" customHeight="1">
      <c r="A4985" s="172"/>
    </row>
    <row r="4986" spans="1:1" s="173" customFormat="1" ht="12" hidden="1" customHeight="1">
      <c r="A4986" s="172"/>
    </row>
    <row r="4987" spans="1:1" s="173" customFormat="1" ht="12" hidden="1" customHeight="1">
      <c r="A4987" s="172"/>
    </row>
    <row r="4988" spans="1:1" s="173" customFormat="1" ht="12" hidden="1" customHeight="1">
      <c r="A4988" s="172"/>
    </row>
    <row r="4989" spans="1:1" s="173" customFormat="1" ht="12" hidden="1" customHeight="1">
      <c r="A4989" s="172"/>
    </row>
    <row r="4990" spans="1:1" s="173" customFormat="1" ht="12" hidden="1" customHeight="1">
      <c r="A4990" s="172"/>
    </row>
    <row r="4991" spans="1:1" s="173" customFormat="1" ht="12" hidden="1" customHeight="1">
      <c r="A4991" s="172"/>
    </row>
    <row r="4992" spans="1:1" s="173" customFormat="1" ht="12" hidden="1" customHeight="1">
      <c r="A4992" s="172"/>
    </row>
    <row r="4993" spans="1:1" s="173" customFormat="1" ht="12" hidden="1" customHeight="1">
      <c r="A4993" s="172"/>
    </row>
    <row r="4994" spans="1:1" s="173" customFormat="1" ht="12" hidden="1" customHeight="1">
      <c r="A4994" s="172"/>
    </row>
    <row r="4995" spans="1:1" s="173" customFormat="1" ht="12" hidden="1" customHeight="1">
      <c r="A4995" s="172"/>
    </row>
    <row r="4996" spans="1:1" s="173" customFormat="1" ht="12" hidden="1" customHeight="1">
      <c r="A4996" s="172"/>
    </row>
    <row r="4997" spans="1:1" s="173" customFormat="1" ht="12" hidden="1" customHeight="1">
      <c r="A4997" s="172"/>
    </row>
    <row r="4998" spans="1:1" s="173" customFormat="1" ht="12" hidden="1" customHeight="1">
      <c r="A4998" s="172"/>
    </row>
    <row r="4999" spans="1:1" s="173" customFormat="1" ht="12" hidden="1" customHeight="1">
      <c r="A4999" s="172"/>
    </row>
    <row r="5000" spans="1:1" s="173" customFormat="1" ht="12" hidden="1" customHeight="1">
      <c r="A5000" s="172"/>
    </row>
    <row r="5001" spans="1:1" s="173" customFormat="1" ht="12" hidden="1" customHeight="1">
      <c r="A5001" s="172"/>
    </row>
    <row r="5002" spans="1:1" s="173" customFormat="1" ht="12" hidden="1" customHeight="1">
      <c r="A5002" s="172"/>
    </row>
    <row r="5003" spans="1:1" s="173" customFormat="1" ht="12" hidden="1" customHeight="1">
      <c r="A5003" s="172"/>
    </row>
    <row r="5004" spans="1:1" s="173" customFormat="1" ht="12" hidden="1" customHeight="1">
      <c r="A5004" s="172"/>
    </row>
    <row r="5005" spans="1:1" s="173" customFormat="1" ht="12" hidden="1" customHeight="1">
      <c r="A5005" s="172"/>
    </row>
    <row r="5006" spans="1:1" s="173" customFormat="1" ht="12" hidden="1" customHeight="1">
      <c r="A5006" s="172"/>
    </row>
    <row r="5007" spans="1:1" s="173" customFormat="1" ht="12" hidden="1" customHeight="1">
      <c r="A5007" s="172"/>
    </row>
    <row r="5008" spans="1:1" s="173" customFormat="1" ht="12" hidden="1" customHeight="1">
      <c r="A5008" s="172"/>
    </row>
    <row r="5009" spans="1:1" s="173" customFormat="1" ht="12" hidden="1" customHeight="1">
      <c r="A5009" s="172"/>
    </row>
    <row r="5010" spans="1:1" s="173" customFormat="1" ht="12" hidden="1" customHeight="1">
      <c r="A5010" s="172"/>
    </row>
    <row r="5011" spans="1:1" s="173" customFormat="1" ht="12" hidden="1" customHeight="1">
      <c r="A5011" s="172"/>
    </row>
    <row r="5012" spans="1:1" s="173" customFormat="1" ht="12" hidden="1" customHeight="1">
      <c r="A5012" s="172"/>
    </row>
    <row r="5013" spans="1:1" s="173" customFormat="1" ht="12" hidden="1" customHeight="1">
      <c r="A5013" s="172"/>
    </row>
    <row r="5014" spans="1:1" s="173" customFormat="1" ht="12" hidden="1" customHeight="1">
      <c r="A5014" s="172"/>
    </row>
    <row r="5015" spans="1:1" s="173" customFormat="1" ht="12" hidden="1" customHeight="1">
      <c r="A5015" s="172"/>
    </row>
    <row r="5016" spans="1:1" s="173" customFormat="1" ht="12" hidden="1" customHeight="1">
      <c r="A5016" s="172"/>
    </row>
    <row r="5017" spans="1:1" s="173" customFormat="1" ht="12" hidden="1" customHeight="1">
      <c r="A5017" s="172"/>
    </row>
    <row r="5018" spans="1:1" s="173" customFormat="1" ht="12" hidden="1" customHeight="1">
      <c r="A5018" s="172"/>
    </row>
    <row r="5019" spans="1:1" s="173" customFormat="1" ht="12" hidden="1" customHeight="1">
      <c r="A5019" s="172"/>
    </row>
    <row r="5020" spans="1:1" s="173" customFormat="1" ht="12" hidden="1" customHeight="1">
      <c r="A5020" s="172"/>
    </row>
    <row r="5021" spans="1:1" s="173" customFormat="1" ht="12" hidden="1" customHeight="1">
      <c r="A5021" s="172"/>
    </row>
    <row r="5022" spans="1:1" s="173" customFormat="1" ht="12" hidden="1" customHeight="1">
      <c r="A5022" s="172"/>
    </row>
    <row r="5023" spans="1:1" s="173" customFormat="1" ht="12" hidden="1" customHeight="1">
      <c r="A5023" s="172"/>
    </row>
    <row r="5024" spans="1:1" s="173" customFormat="1" ht="12" hidden="1" customHeight="1">
      <c r="A5024" s="172"/>
    </row>
    <row r="5025" spans="1:1" s="173" customFormat="1" ht="12" hidden="1" customHeight="1">
      <c r="A5025" s="172"/>
    </row>
    <row r="5026" spans="1:1" s="173" customFormat="1" ht="12" hidden="1" customHeight="1">
      <c r="A5026" s="172"/>
    </row>
    <row r="5027" spans="1:1" s="173" customFormat="1" ht="12" hidden="1" customHeight="1">
      <c r="A5027" s="172"/>
    </row>
    <row r="5028" spans="1:1" s="173" customFormat="1" ht="12" hidden="1" customHeight="1">
      <c r="A5028" s="172"/>
    </row>
    <row r="5029" spans="1:1" s="173" customFormat="1" ht="12" hidden="1" customHeight="1">
      <c r="A5029" s="172"/>
    </row>
    <row r="5030" spans="1:1" s="173" customFormat="1" ht="12" hidden="1" customHeight="1">
      <c r="A5030" s="172"/>
    </row>
    <row r="5031" spans="1:1" s="173" customFormat="1" ht="12" hidden="1" customHeight="1">
      <c r="A5031" s="172"/>
    </row>
    <row r="5032" spans="1:1" s="173" customFormat="1" ht="12" hidden="1" customHeight="1">
      <c r="A5032" s="172"/>
    </row>
    <row r="5033" spans="1:1" s="173" customFormat="1" ht="12" hidden="1" customHeight="1">
      <c r="A5033" s="172"/>
    </row>
    <row r="5034" spans="1:1" s="173" customFormat="1" ht="12" hidden="1" customHeight="1">
      <c r="A5034" s="172"/>
    </row>
    <row r="5035" spans="1:1" s="173" customFormat="1" ht="12" hidden="1" customHeight="1">
      <c r="A5035" s="172"/>
    </row>
    <row r="5036" spans="1:1" s="173" customFormat="1" ht="12" hidden="1" customHeight="1">
      <c r="A5036" s="172"/>
    </row>
    <row r="5037" spans="1:1" s="173" customFormat="1" ht="12" hidden="1" customHeight="1">
      <c r="A5037" s="172"/>
    </row>
    <row r="5038" spans="1:1" s="173" customFormat="1" ht="12" hidden="1" customHeight="1">
      <c r="A5038" s="172"/>
    </row>
    <row r="5039" spans="1:1" s="173" customFormat="1" ht="12" hidden="1" customHeight="1">
      <c r="A5039" s="172"/>
    </row>
    <row r="5040" spans="1:1" s="173" customFormat="1" ht="12" hidden="1" customHeight="1">
      <c r="A5040" s="172"/>
    </row>
    <row r="5041" spans="1:1" s="173" customFormat="1" ht="12" hidden="1" customHeight="1">
      <c r="A5041" s="172"/>
    </row>
    <row r="5042" spans="1:1" s="173" customFormat="1" ht="12" hidden="1" customHeight="1">
      <c r="A5042" s="172"/>
    </row>
    <row r="5043" spans="1:1" s="173" customFormat="1" ht="12" hidden="1" customHeight="1">
      <c r="A5043" s="172"/>
    </row>
    <row r="5044" spans="1:1" s="173" customFormat="1" ht="12" hidden="1" customHeight="1">
      <c r="A5044" s="172"/>
    </row>
    <row r="5045" spans="1:1" s="173" customFormat="1" ht="12" hidden="1" customHeight="1">
      <c r="A5045" s="172"/>
    </row>
    <row r="5046" spans="1:1" s="173" customFormat="1" ht="12" hidden="1" customHeight="1">
      <c r="A5046" s="172"/>
    </row>
    <row r="5047" spans="1:1" s="173" customFormat="1" ht="12" hidden="1" customHeight="1">
      <c r="A5047" s="172"/>
    </row>
    <row r="5048" spans="1:1" s="173" customFormat="1" ht="12" hidden="1" customHeight="1">
      <c r="A5048" s="172"/>
    </row>
    <row r="5049" spans="1:1" s="173" customFormat="1" ht="12" hidden="1" customHeight="1">
      <c r="A5049" s="172"/>
    </row>
    <row r="5050" spans="1:1" s="173" customFormat="1" ht="12" hidden="1" customHeight="1">
      <c r="A5050" s="172"/>
    </row>
    <row r="5051" spans="1:1" s="173" customFormat="1" ht="12" hidden="1" customHeight="1">
      <c r="A5051" s="172"/>
    </row>
    <row r="5052" spans="1:1" s="173" customFormat="1" ht="12" hidden="1" customHeight="1">
      <c r="A5052" s="172"/>
    </row>
    <row r="5053" spans="1:1" s="173" customFormat="1" ht="12" hidden="1" customHeight="1">
      <c r="A5053" s="172"/>
    </row>
    <row r="5054" spans="1:1" s="173" customFormat="1" ht="12" hidden="1" customHeight="1">
      <c r="A5054" s="172"/>
    </row>
    <row r="5055" spans="1:1" s="173" customFormat="1" ht="12" hidden="1" customHeight="1">
      <c r="A5055" s="172"/>
    </row>
    <row r="5056" spans="1:1" s="173" customFormat="1" ht="12" hidden="1" customHeight="1">
      <c r="A5056" s="172"/>
    </row>
    <row r="5057" spans="1:1" s="173" customFormat="1" ht="12" hidden="1" customHeight="1">
      <c r="A5057" s="172"/>
    </row>
    <row r="5058" spans="1:1" s="173" customFormat="1" ht="12" hidden="1" customHeight="1">
      <c r="A5058" s="172"/>
    </row>
    <row r="5059" spans="1:1" s="173" customFormat="1" ht="12" hidden="1" customHeight="1">
      <c r="A5059" s="172"/>
    </row>
    <row r="5060" spans="1:1" s="173" customFormat="1" ht="12" hidden="1" customHeight="1">
      <c r="A5060" s="172"/>
    </row>
    <row r="5061" spans="1:1" s="173" customFormat="1" ht="12" hidden="1" customHeight="1">
      <c r="A5061" s="172"/>
    </row>
    <row r="5062" spans="1:1" s="173" customFormat="1" ht="12" hidden="1" customHeight="1">
      <c r="A5062" s="172"/>
    </row>
    <row r="5063" spans="1:1" s="173" customFormat="1" ht="12" hidden="1" customHeight="1">
      <c r="A5063" s="172"/>
    </row>
    <row r="5064" spans="1:1" s="173" customFormat="1" ht="12" hidden="1" customHeight="1">
      <c r="A5064" s="172"/>
    </row>
    <row r="5065" spans="1:1" s="173" customFormat="1" ht="12" hidden="1" customHeight="1">
      <c r="A5065" s="172"/>
    </row>
    <row r="5066" spans="1:1" s="173" customFormat="1" ht="12" hidden="1" customHeight="1">
      <c r="A5066" s="172"/>
    </row>
    <row r="5067" spans="1:1" s="173" customFormat="1" ht="12" hidden="1" customHeight="1">
      <c r="A5067" s="172"/>
    </row>
    <row r="5068" spans="1:1" s="173" customFormat="1" ht="12" hidden="1" customHeight="1">
      <c r="A5068" s="172"/>
    </row>
    <row r="5069" spans="1:1" s="173" customFormat="1" ht="12" hidden="1" customHeight="1">
      <c r="A5069" s="172"/>
    </row>
    <row r="5070" spans="1:1" s="173" customFormat="1" ht="12" hidden="1" customHeight="1">
      <c r="A5070" s="172"/>
    </row>
    <row r="5071" spans="1:1" s="173" customFormat="1" ht="12" hidden="1" customHeight="1">
      <c r="A5071" s="172"/>
    </row>
    <row r="5072" spans="1:1" s="173" customFormat="1" ht="12" hidden="1" customHeight="1">
      <c r="A5072" s="172"/>
    </row>
    <row r="5073" spans="1:1" s="173" customFormat="1" ht="12" hidden="1" customHeight="1">
      <c r="A5073" s="172"/>
    </row>
    <row r="5074" spans="1:1" s="173" customFormat="1" ht="12" hidden="1" customHeight="1">
      <c r="A5074" s="172"/>
    </row>
    <row r="5075" spans="1:1" s="173" customFormat="1" ht="12" hidden="1" customHeight="1">
      <c r="A5075" s="172"/>
    </row>
    <row r="5076" spans="1:1" s="173" customFormat="1" ht="12" hidden="1" customHeight="1">
      <c r="A5076" s="172"/>
    </row>
    <row r="5077" spans="1:1" s="173" customFormat="1" ht="12" hidden="1" customHeight="1">
      <c r="A5077" s="172"/>
    </row>
    <row r="5078" spans="1:1" s="173" customFormat="1" ht="12" hidden="1" customHeight="1">
      <c r="A5078" s="172"/>
    </row>
    <row r="5079" spans="1:1" s="173" customFormat="1" ht="12" hidden="1" customHeight="1">
      <c r="A5079" s="172"/>
    </row>
    <row r="5080" spans="1:1" s="173" customFormat="1" ht="12" hidden="1" customHeight="1">
      <c r="A5080" s="172"/>
    </row>
    <row r="5081" spans="1:1" s="173" customFormat="1" ht="12" hidden="1" customHeight="1">
      <c r="A5081" s="172"/>
    </row>
    <row r="5082" spans="1:1" s="173" customFormat="1" ht="12" hidden="1" customHeight="1">
      <c r="A5082" s="172"/>
    </row>
    <row r="5083" spans="1:1" s="173" customFormat="1" ht="12" hidden="1" customHeight="1">
      <c r="A5083" s="172"/>
    </row>
    <row r="5084" spans="1:1" s="173" customFormat="1" ht="12" hidden="1" customHeight="1">
      <c r="A5084" s="172"/>
    </row>
    <row r="5085" spans="1:1" s="173" customFormat="1" ht="12" hidden="1" customHeight="1">
      <c r="A5085" s="172"/>
    </row>
    <row r="5086" spans="1:1" s="173" customFormat="1" ht="12" hidden="1" customHeight="1">
      <c r="A5086" s="172"/>
    </row>
    <row r="5087" spans="1:1" s="173" customFormat="1" ht="12" hidden="1" customHeight="1">
      <c r="A5087" s="172"/>
    </row>
    <row r="5088" spans="1:1" s="173" customFormat="1" ht="12" hidden="1" customHeight="1">
      <c r="A5088" s="172"/>
    </row>
    <row r="5089" spans="1:1" s="173" customFormat="1" ht="12" hidden="1" customHeight="1">
      <c r="A5089" s="172"/>
    </row>
    <row r="5090" spans="1:1" s="173" customFormat="1" ht="12" hidden="1" customHeight="1">
      <c r="A5090" s="172"/>
    </row>
    <row r="5091" spans="1:1" s="173" customFormat="1" ht="12" hidden="1" customHeight="1">
      <c r="A5091" s="172"/>
    </row>
    <row r="5092" spans="1:1" s="173" customFormat="1" ht="12" hidden="1" customHeight="1">
      <c r="A5092" s="172"/>
    </row>
    <row r="5093" spans="1:1" s="173" customFormat="1" ht="12" hidden="1" customHeight="1">
      <c r="A5093" s="172"/>
    </row>
    <row r="5094" spans="1:1" s="173" customFormat="1" ht="12" hidden="1" customHeight="1">
      <c r="A5094" s="172"/>
    </row>
    <row r="5095" spans="1:1" s="173" customFormat="1" ht="12" hidden="1" customHeight="1">
      <c r="A5095" s="172"/>
    </row>
    <row r="5096" spans="1:1" s="173" customFormat="1" ht="12" hidden="1" customHeight="1">
      <c r="A5096" s="172"/>
    </row>
    <row r="5097" spans="1:1" s="173" customFormat="1" ht="12" hidden="1" customHeight="1">
      <c r="A5097" s="172"/>
    </row>
    <row r="5098" spans="1:1" s="173" customFormat="1" ht="12" hidden="1" customHeight="1">
      <c r="A5098" s="172"/>
    </row>
    <row r="5099" spans="1:1" s="173" customFormat="1" ht="12" hidden="1" customHeight="1">
      <c r="A5099" s="172"/>
    </row>
    <row r="5100" spans="1:1" s="173" customFormat="1" ht="12" hidden="1" customHeight="1">
      <c r="A5100" s="172"/>
    </row>
    <row r="5101" spans="1:1" s="173" customFormat="1" ht="12" hidden="1" customHeight="1">
      <c r="A5101" s="172"/>
    </row>
    <row r="5102" spans="1:1" s="173" customFormat="1" ht="12" hidden="1" customHeight="1">
      <c r="A5102" s="172"/>
    </row>
    <row r="5103" spans="1:1" s="173" customFormat="1" ht="12" hidden="1" customHeight="1">
      <c r="A5103" s="172"/>
    </row>
    <row r="5104" spans="1:1" s="173" customFormat="1" ht="12" hidden="1" customHeight="1">
      <c r="A5104" s="172"/>
    </row>
    <row r="5105" spans="1:1" s="173" customFormat="1" ht="12" hidden="1" customHeight="1">
      <c r="A5105" s="172"/>
    </row>
    <row r="5106" spans="1:1" s="173" customFormat="1" ht="12" hidden="1" customHeight="1">
      <c r="A5106" s="172"/>
    </row>
    <row r="5107" spans="1:1" s="173" customFormat="1" ht="12" hidden="1" customHeight="1">
      <c r="A5107" s="172"/>
    </row>
    <row r="5108" spans="1:1" s="173" customFormat="1" ht="12" hidden="1" customHeight="1">
      <c r="A5108" s="172"/>
    </row>
    <row r="5109" spans="1:1" s="173" customFormat="1" ht="12" hidden="1" customHeight="1">
      <c r="A5109" s="172"/>
    </row>
    <row r="5110" spans="1:1" s="173" customFormat="1" ht="12" hidden="1" customHeight="1">
      <c r="A5110" s="172"/>
    </row>
    <row r="5111" spans="1:1" s="173" customFormat="1" ht="12" hidden="1" customHeight="1">
      <c r="A5111" s="172"/>
    </row>
    <row r="5112" spans="1:1" s="173" customFormat="1" ht="12" hidden="1" customHeight="1">
      <c r="A5112" s="172"/>
    </row>
    <row r="5113" spans="1:1" s="173" customFormat="1" ht="12" hidden="1" customHeight="1">
      <c r="A5113" s="172"/>
    </row>
    <row r="5114" spans="1:1" s="173" customFormat="1" ht="12" hidden="1" customHeight="1">
      <c r="A5114" s="172"/>
    </row>
    <row r="5115" spans="1:1" s="173" customFormat="1" ht="12" hidden="1" customHeight="1">
      <c r="A5115" s="172"/>
    </row>
    <row r="5116" spans="1:1" s="173" customFormat="1" ht="12" hidden="1" customHeight="1">
      <c r="A5116" s="172"/>
    </row>
    <row r="5117" spans="1:1" s="173" customFormat="1" ht="12" hidden="1" customHeight="1">
      <c r="A5117" s="172"/>
    </row>
    <row r="5118" spans="1:1" s="173" customFormat="1" ht="12" hidden="1" customHeight="1">
      <c r="A5118" s="172"/>
    </row>
    <row r="5119" spans="1:1" s="173" customFormat="1" ht="12" hidden="1" customHeight="1">
      <c r="A5119" s="172"/>
    </row>
    <row r="5120" spans="1:1" s="173" customFormat="1" ht="12" hidden="1" customHeight="1">
      <c r="A5120" s="172"/>
    </row>
    <row r="5121" spans="1:1" s="173" customFormat="1" ht="12" hidden="1" customHeight="1">
      <c r="A5121" s="172"/>
    </row>
    <row r="5122" spans="1:1" s="173" customFormat="1" ht="12" hidden="1" customHeight="1">
      <c r="A5122" s="172"/>
    </row>
    <row r="5123" spans="1:1" s="173" customFormat="1" ht="12" hidden="1" customHeight="1">
      <c r="A5123" s="172"/>
    </row>
    <row r="5124" spans="1:1" s="173" customFormat="1" ht="12" hidden="1" customHeight="1">
      <c r="A5124" s="172"/>
    </row>
    <row r="5125" spans="1:1" s="173" customFormat="1" ht="12" hidden="1" customHeight="1">
      <c r="A5125" s="172"/>
    </row>
    <row r="5126" spans="1:1" s="173" customFormat="1" ht="12" hidden="1" customHeight="1">
      <c r="A5126" s="172"/>
    </row>
    <row r="5127" spans="1:1" s="173" customFormat="1" ht="12" hidden="1" customHeight="1">
      <c r="A5127" s="172"/>
    </row>
    <row r="5128" spans="1:1" s="173" customFormat="1" ht="12" hidden="1" customHeight="1">
      <c r="A5128" s="172"/>
    </row>
    <row r="5129" spans="1:1" s="173" customFormat="1" ht="12" hidden="1" customHeight="1">
      <c r="A5129" s="172"/>
    </row>
    <row r="5130" spans="1:1" s="173" customFormat="1" ht="12" hidden="1" customHeight="1">
      <c r="A5130" s="172"/>
    </row>
    <row r="5131" spans="1:1" s="173" customFormat="1" ht="12" hidden="1" customHeight="1">
      <c r="A5131" s="172"/>
    </row>
    <row r="5132" spans="1:1" s="173" customFormat="1" ht="12" hidden="1" customHeight="1">
      <c r="A5132" s="172"/>
    </row>
    <row r="5133" spans="1:1" s="173" customFormat="1" ht="12" hidden="1" customHeight="1">
      <c r="A5133" s="172"/>
    </row>
    <row r="5134" spans="1:1" s="173" customFormat="1" ht="12" hidden="1" customHeight="1">
      <c r="A5134" s="172"/>
    </row>
    <row r="5135" spans="1:1" s="173" customFormat="1" ht="12" hidden="1" customHeight="1">
      <c r="A5135" s="172"/>
    </row>
    <row r="5136" spans="1:1" s="173" customFormat="1" ht="12" hidden="1" customHeight="1">
      <c r="A5136" s="172"/>
    </row>
    <row r="5137" spans="1:1" s="173" customFormat="1" ht="12" hidden="1" customHeight="1">
      <c r="A5137" s="172"/>
    </row>
    <row r="5138" spans="1:1" s="173" customFormat="1" ht="12" hidden="1" customHeight="1">
      <c r="A5138" s="172"/>
    </row>
    <row r="5139" spans="1:1" s="173" customFormat="1" ht="12" hidden="1" customHeight="1">
      <c r="A5139" s="172"/>
    </row>
    <row r="5140" spans="1:1" s="173" customFormat="1" ht="12" hidden="1" customHeight="1">
      <c r="A5140" s="172"/>
    </row>
    <row r="5141" spans="1:1" s="173" customFormat="1" ht="12" hidden="1" customHeight="1">
      <c r="A5141" s="172"/>
    </row>
    <row r="5142" spans="1:1" s="173" customFormat="1" ht="12" hidden="1" customHeight="1">
      <c r="A5142" s="172"/>
    </row>
    <row r="5143" spans="1:1" s="173" customFormat="1" ht="12" hidden="1" customHeight="1">
      <c r="A5143" s="172"/>
    </row>
    <row r="5144" spans="1:1" s="173" customFormat="1" ht="12" hidden="1" customHeight="1">
      <c r="A5144" s="172"/>
    </row>
    <row r="5145" spans="1:1" s="173" customFormat="1" ht="12" hidden="1" customHeight="1">
      <c r="A5145" s="172"/>
    </row>
    <row r="5146" spans="1:1" s="173" customFormat="1" ht="12" hidden="1" customHeight="1">
      <c r="A5146" s="172"/>
    </row>
    <row r="5147" spans="1:1" s="173" customFormat="1" ht="12" hidden="1" customHeight="1">
      <c r="A5147" s="172"/>
    </row>
    <row r="5148" spans="1:1" s="173" customFormat="1" ht="12" hidden="1" customHeight="1">
      <c r="A5148" s="172"/>
    </row>
    <row r="5149" spans="1:1" s="173" customFormat="1" ht="12" hidden="1" customHeight="1">
      <c r="A5149" s="172"/>
    </row>
    <row r="5150" spans="1:1" s="173" customFormat="1" ht="12" hidden="1" customHeight="1">
      <c r="A5150" s="172"/>
    </row>
    <row r="5151" spans="1:1" s="173" customFormat="1" ht="12" hidden="1" customHeight="1">
      <c r="A5151" s="172"/>
    </row>
    <row r="5152" spans="1:1" s="173" customFormat="1" ht="12" hidden="1" customHeight="1">
      <c r="A5152" s="172"/>
    </row>
    <row r="5153" spans="1:1" s="173" customFormat="1" ht="12" hidden="1" customHeight="1">
      <c r="A5153" s="172"/>
    </row>
    <row r="5154" spans="1:1" s="173" customFormat="1" ht="12" hidden="1" customHeight="1">
      <c r="A5154" s="172"/>
    </row>
    <row r="5155" spans="1:1" s="173" customFormat="1" ht="12" hidden="1" customHeight="1">
      <c r="A5155" s="172"/>
    </row>
    <row r="5156" spans="1:1" s="173" customFormat="1" ht="12" hidden="1" customHeight="1">
      <c r="A5156" s="172"/>
    </row>
    <row r="5157" spans="1:1" s="173" customFormat="1" ht="12" hidden="1" customHeight="1">
      <c r="A5157" s="172"/>
    </row>
    <row r="5158" spans="1:1" s="173" customFormat="1" ht="12" hidden="1" customHeight="1">
      <c r="A5158" s="172"/>
    </row>
    <row r="5159" spans="1:1" s="173" customFormat="1" ht="12" hidden="1" customHeight="1">
      <c r="A5159" s="172"/>
    </row>
    <row r="5160" spans="1:1" s="173" customFormat="1" ht="12" hidden="1" customHeight="1">
      <c r="A5160" s="172"/>
    </row>
    <row r="5161" spans="1:1" s="173" customFormat="1" ht="12" hidden="1" customHeight="1">
      <c r="A5161" s="172"/>
    </row>
    <row r="5162" spans="1:1" s="173" customFormat="1" ht="12" hidden="1" customHeight="1">
      <c r="A5162" s="172"/>
    </row>
    <row r="5163" spans="1:1" s="173" customFormat="1" ht="12" hidden="1" customHeight="1">
      <c r="A5163" s="172"/>
    </row>
    <row r="5164" spans="1:1" s="173" customFormat="1" ht="12" hidden="1" customHeight="1">
      <c r="A5164" s="172"/>
    </row>
    <row r="5165" spans="1:1" s="173" customFormat="1" ht="12" hidden="1" customHeight="1">
      <c r="A5165" s="172"/>
    </row>
    <row r="5166" spans="1:1" s="173" customFormat="1" ht="12" hidden="1" customHeight="1">
      <c r="A5166" s="172"/>
    </row>
    <row r="5167" spans="1:1" s="173" customFormat="1" ht="12" hidden="1" customHeight="1">
      <c r="A5167" s="172"/>
    </row>
    <row r="5168" spans="1:1" s="173" customFormat="1" ht="12" hidden="1" customHeight="1">
      <c r="A5168" s="172"/>
    </row>
    <row r="5169" spans="1:1" s="173" customFormat="1" ht="12" hidden="1" customHeight="1">
      <c r="A5169" s="172"/>
    </row>
    <row r="5170" spans="1:1" s="173" customFormat="1" ht="12" hidden="1" customHeight="1">
      <c r="A5170" s="172"/>
    </row>
    <row r="5171" spans="1:1" s="173" customFormat="1" ht="12" hidden="1" customHeight="1">
      <c r="A5171" s="172"/>
    </row>
    <row r="5172" spans="1:1" s="173" customFormat="1" ht="12" hidden="1" customHeight="1">
      <c r="A5172" s="172"/>
    </row>
    <row r="5173" spans="1:1" s="173" customFormat="1" ht="12" hidden="1" customHeight="1">
      <c r="A5173" s="172"/>
    </row>
    <row r="5174" spans="1:1" s="173" customFormat="1" ht="12" hidden="1" customHeight="1">
      <c r="A5174" s="172"/>
    </row>
    <row r="5175" spans="1:1" s="173" customFormat="1" ht="12" hidden="1" customHeight="1">
      <c r="A5175" s="172"/>
    </row>
    <row r="5176" spans="1:1" s="173" customFormat="1" ht="12" hidden="1" customHeight="1">
      <c r="A5176" s="172"/>
    </row>
    <row r="5177" spans="1:1" s="173" customFormat="1" ht="12" hidden="1" customHeight="1">
      <c r="A5177" s="172"/>
    </row>
    <row r="5178" spans="1:1" s="173" customFormat="1" ht="12" hidden="1" customHeight="1">
      <c r="A5178" s="172"/>
    </row>
    <row r="5179" spans="1:1" s="173" customFormat="1" ht="12" hidden="1" customHeight="1">
      <c r="A5179" s="172"/>
    </row>
    <row r="5180" spans="1:1" s="173" customFormat="1" ht="12" hidden="1" customHeight="1">
      <c r="A5180" s="172"/>
    </row>
    <row r="5181" spans="1:1" s="173" customFormat="1" ht="12" hidden="1" customHeight="1">
      <c r="A5181" s="172"/>
    </row>
    <row r="5182" spans="1:1" s="173" customFormat="1" ht="12" hidden="1" customHeight="1">
      <c r="A5182" s="172"/>
    </row>
    <row r="5183" spans="1:1" s="173" customFormat="1" ht="12" hidden="1" customHeight="1">
      <c r="A5183" s="172"/>
    </row>
    <row r="5184" spans="1:1" s="173" customFormat="1" ht="12" hidden="1" customHeight="1">
      <c r="A5184" s="172"/>
    </row>
    <row r="5185" spans="1:1" s="173" customFormat="1" ht="12" hidden="1" customHeight="1">
      <c r="A5185" s="172"/>
    </row>
    <row r="5186" spans="1:1" s="173" customFormat="1" ht="12" hidden="1" customHeight="1">
      <c r="A5186" s="172"/>
    </row>
    <row r="5187" spans="1:1" s="173" customFormat="1" ht="12" hidden="1" customHeight="1">
      <c r="A5187" s="172"/>
    </row>
    <row r="5188" spans="1:1" s="173" customFormat="1" ht="12" hidden="1" customHeight="1">
      <c r="A5188" s="172"/>
    </row>
    <row r="5189" spans="1:1" s="173" customFormat="1" ht="12" hidden="1" customHeight="1">
      <c r="A5189" s="172"/>
    </row>
    <row r="5190" spans="1:1" s="173" customFormat="1" ht="12" hidden="1" customHeight="1">
      <c r="A5190" s="172"/>
    </row>
    <row r="5191" spans="1:1" s="173" customFormat="1" ht="12" hidden="1" customHeight="1">
      <c r="A5191" s="172"/>
    </row>
    <row r="5192" spans="1:1" s="173" customFormat="1" ht="12" hidden="1" customHeight="1">
      <c r="A5192" s="172"/>
    </row>
    <row r="5193" spans="1:1" s="173" customFormat="1" ht="12" hidden="1" customHeight="1">
      <c r="A5193" s="172"/>
    </row>
    <row r="5194" spans="1:1" s="173" customFormat="1" ht="12" hidden="1" customHeight="1">
      <c r="A5194" s="172"/>
    </row>
    <row r="5195" spans="1:1" s="173" customFormat="1" ht="12" hidden="1" customHeight="1">
      <c r="A5195" s="172"/>
    </row>
    <row r="5196" spans="1:1" s="173" customFormat="1" ht="12" hidden="1" customHeight="1">
      <c r="A5196" s="172"/>
    </row>
    <row r="5197" spans="1:1" s="173" customFormat="1" ht="12" hidden="1" customHeight="1">
      <c r="A5197" s="172"/>
    </row>
    <row r="5198" spans="1:1" s="173" customFormat="1" ht="12" hidden="1" customHeight="1">
      <c r="A5198" s="172"/>
    </row>
    <row r="5199" spans="1:1" s="173" customFormat="1" ht="12" hidden="1" customHeight="1">
      <c r="A5199" s="172"/>
    </row>
    <row r="5200" spans="1:1" s="173" customFormat="1" ht="12" hidden="1" customHeight="1">
      <c r="A5200" s="172"/>
    </row>
    <row r="5201" spans="1:1" s="173" customFormat="1" ht="12" hidden="1" customHeight="1">
      <c r="A5201" s="172"/>
    </row>
    <row r="5202" spans="1:1" s="173" customFormat="1" ht="12" hidden="1" customHeight="1">
      <c r="A5202" s="172"/>
    </row>
    <row r="5203" spans="1:1" s="173" customFormat="1" ht="12" hidden="1" customHeight="1">
      <c r="A5203" s="172"/>
    </row>
    <row r="5204" spans="1:1" s="173" customFormat="1" ht="12" hidden="1" customHeight="1">
      <c r="A5204" s="172"/>
    </row>
    <row r="5205" spans="1:1" s="173" customFormat="1" ht="12" hidden="1" customHeight="1">
      <c r="A5205" s="172"/>
    </row>
    <row r="5206" spans="1:1" s="173" customFormat="1" ht="12" hidden="1" customHeight="1">
      <c r="A5206" s="172"/>
    </row>
    <row r="5207" spans="1:1" s="173" customFormat="1" ht="12" hidden="1" customHeight="1">
      <c r="A5207" s="172"/>
    </row>
    <row r="5208" spans="1:1" s="173" customFormat="1" ht="12" hidden="1" customHeight="1">
      <c r="A5208" s="172"/>
    </row>
    <row r="5209" spans="1:1" s="173" customFormat="1" ht="12" hidden="1" customHeight="1">
      <c r="A5209" s="172"/>
    </row>
    <row r="5210" spans="1:1" s="173" customFormat="1" ht="12" hidden="1" customHeight="1">
      <c r="A5210" s="172"/>
    </row>
    <row r="5211" spans="1:1" s="173" customFormat="1" ht="12" hidden="1" customHeight="1">
      <c r="A5211" s="172"/>
    </row>
    <row r="5212" spans="1:1" s="173" customFormat="1" ht="12" hidden="1" customHeight="1">
      <c r="A5212" s="172"/>
    </row>
    <row r="5213" spans="1:1" s="173" customFormat="1" ht="12" hidden="1" customHeight="1">
      <c r="A5213" s="172"/>
    </row>
    <row r="5214" spans="1:1" s="173" customFormat="1" ht="12" hidden="1" customHeight="1">
      <c r="A5214" s="172"/>
    </row>
    <row r="5215" spans="1:1" s="173" customFormat="1" ht="12" hidden="1" customHeight="1">
      <c r="A5215" s="172"/>
    </row>
    <row r="5216" spans="1:1" s="173" customFormat="1" ht="12" hidden="1" customHeight="1">
      <c r="A5216" s="172"/>
    </row>
    <row r="5217" spans="1:1" s="173" customFormat="1" ht="12" hidden="1" customHeight="1">
      <c r="A5217" s="172"/>
    </row>
    <row r="5218" spans="1:1" s="173" customFormat="1" ht="12" hidden="1" customHeight="1">
      <c r="A5218" s="172"/>
    </row>
    <row r="5219" spans="1:1" s="173" customFormat="1" ht="12" hidden="1" customHeight="1">
      <c r="A5219" s="172"/>
    </row>
    <row r="5220" spans="1:1" s="173" customFormat="1" ht="12" hidden="1" customHeight="1">
      <c r="A5220" s="172"/>
    </row>
    <row r="5221" spans="1:1" s="173" customFormat="1" ht="12" hidden="1" customHeight="1">
      <c r="A5221" s="172"/>
    </row>
    <row r="5222" spans="1:1" s="173" customFormat="1" ht="12" hidden="1" customHeight="1">
      <c r="A5222" s="172"/>
    </row>
    <row r="5223" spans="1:1" s="173" customFormat="1" ht="12" hidden="1" customHeight="1">
      <c r="A5223" s="172"/>
    </row>
    <row r="5224" spans="1:1" s="173" customFormat="1" ht="12" hidden="1" customHeight="1">
      <c r="A5224" s="172"/>
    </row>
    <row r="5225" spans="1:1" s="173" customFormat="1" ht="12" hidden="1" customHeight="1">
      <c r="A5225" s="172"/>
    </row>
    <row r="5226" spans="1:1" s="173" customFormat="1" ht="12" hidden="1" customHeight="1">
      <c r="A5226" s="172"/>
    </row>
    <row r="5227" spans="1:1" s="173" customFormat="1" ht="12" hidden="1" customHeight="1">
      <c r="A5227" s="172"/>
    </row>
    <row r="5228" spans="1:1" s="173" customFormat="1" ht="12" hidden="1" customHeight="1">
      <c r="A5228" s="172"/>
    </row>
    <row r="5229" spans="1:1" s="173" customFormat="1" ht="12" hidden="1" customHeight="1">
      <c r="A5229" s="172"/>
    </row>
    <row r="5230" spans="1:1" s="173" customFormat="1" ht="12" hidden="1" customHeight="1">
      <c r="A5230" s="172"/>
    </row>
    <row r="5231" spans="1:1" s="173" customFormat="1" ht="12" hidden="1" customHeight="1">
      <c r="A5231" s="172"/>
    </row>
    <row r="5232" spans="1:1" s="173" customFormat="1" ht="12" hidden="1" customHeight="1">
      <c r="A5232" s="172"/>
    </row>
    <row r="5233" spans="1:1" s="173" customFormat="1" ht="12" hidden="1" customHeight="1">
      <c r="A5233" s="172"/>
    </row>
    <row r="5234" spans="1:1" s="173" customFormat="1" ht="12" hidden="1" customHeight="1">
      <c r="A5234" s="172"/>
    </row>
    <row r="5235" spans="1:1" s="173" customFormat="1" ht="12" hidden="1" customHeight="1">
      <c r="A5235" s="172"/>
    </row>
    <row r="5236" spans="1:1" s="173" customFormat="1" ht="12" hidden="1" customHeight="1">
      <c r="A5236" s="172"/>
    </row>
    <row r="5237" spans="1:1" s="173" customFormat="1" ht="12" hidden="1" customHeight="1">
      <c r="A5237" s="172"/>
    </row>
    <row r="5238" spans="1:1" s="173" customFormat="1" ht="12" hidden="1" customHeight="1">
      <c r="A5238" s="172"/>
    </row>
    <row r="5239" spans="1:1" s="173" customFormat="1" ht="12" hidden="1" customHeight="1">
      <c r="A5239" s="172"/>
    </row>
    <row r="5240" spans="1:1" s="173" customFormat="1" ht="12" hidden="1" customHeight="1">
      <c r="A5240" s="172"/>
    </row>
    <row r="5241" spans="1:1" s="173" customFormat="1" ht="12" hidden="1" customHeight="1">
      <c r="A5241" s="172"/>
    </row>
    <row r="5242" spans="1:1" s="173" customFormat="1" ht="12" hidden="1" customHeight="1">
      <c r="A5242" s="172"/>
    </row>
    <row r="5243" spans="1:1" s="173" customFormat="1" ht="12" hidden="1" customHeight="1">
      <c r="A5243" s="172"/>
    </row>
    <row r="5244" spans="1:1" s="173" customFormat="1" ht="12" hidden="1" customHeight="1">
      <c r="A5244" s="172"/>
    </row>
    <row r="5245" spans="1:1" s="173" customFormat="1" ht="12" hidden="1" customHeight="1">
      <c r="A5245" s="172"/>
    </row>
    <row r="5246" spans="1:1" s="173" customFormat="1" ht="12" hidden="1" customHeight="1">
      <c r="A5246" s="172"/>
    </row>
    <row r="5247" spans="1:1" s="173" customFormat="1" ht="12" hidden="1" customHeight="1">
      <c r="A5247" s="172"/>
    </row>
    <row r="5248" spans="1:1" s="173" customFormat="1" ht="12" hidden="1" customHeight="1">
      <c r="A5248" s="172"/>
    </row>
    <row r="5249" spans="1:1" s="173" customFormat="1" ht="12" hidden="1" customHeight="1">
      <c r="A5249" s="172"/>
    </row>
    <row r="5250" spans="1:1" s="173" customFormat="1" ht="12" hidden="1" customHeight="1">
      <c r="A5250" s="172"/>
    </row>
    <row r="5251" spans="1:1" s="173" customFormat="1" ht="12" hidden="1" customHeight="1">
      <c r="A5251" s="172"/>
    </row>
    <row r="5252" spans="1:1" s="173" customFormat="1" ht="12" hidden="1" customHeight="1">
      <c r="A5252" s="172"/>
    </row>
    <row r="5253" spans="1:1" s="173" customFormat="1" ht="12" hidden="1" customHeight="1">
      <c r="A5253" s="172"/>
    </row>
    <row r="5254" spans="1:1" s="173" customFormat="1" ht="12" hidden="1" customHeight="1">
      <c r="A5254" s="172"/>
    </row>
    <row r="5255" spans="1:1" s="173" customFormat="1" ht="12" hidden="1" customHeight="1">
      <c r="A5255" s="172"/>
    </row>
    <row r="5256" spans="1:1" s="173" customFormat="1" ht="12" hidden="1" customHeight="1">
      <c r="A5256" s="172"/>
    </row>
    <row r="5257" spans="1:1" s="173" customFormat="1" ht="12" hidden="1" customHeight="1">
      <c r="A5257" s="172"/>
    </row>
    <row r="5258" spans="1:1" s="173" customFormat="1" ht="12" hidden="1" customHeight="1">
      <c r="A5258" s="172"/>
    </row>
    <row r="5259" spans="1:1" s="173" customFormat="1" ht="12" hidden="1" customHeight="1">
      <c r="A5259" s="172"/>
    </row>
    <row r="5260" spans="1:1" s="173" customFormat="1" ht="12" hidden="1" customHeight="1">
      <c r="A5260" s="172"/>
    </row>
    <row r="5261" spans="1:1" s="173" customFormat="1" ht="12" hidden="1" customHeight="1">
      <c r="A5261" s="172"/>
    </row>
    <row r="5262" spans="1:1" s="173" customFormat="1" ht="12" hidden="1" customHeight="1">
      <c r="A5262" s="172"/>
    </row>
    <row r="5263" spans="1:1" s="173" customFormat="1" ht="12" hidden="1" customHeight="1">
      <c r="A5263" s="172"/>
    </row>
    <row r="5264" spans="1:1" s="173" customFormat="1" ht="12" hidden="1" customHeight="1">
      <c r="A5264" s="172"/>
    </row>
    <row r="5265" spans="1:1" s="173" customFormat="1" ht="12" hidden="1" customHeight="1">
      <c r="A5265" s="172"/>
    </row>
    <row r="5266" spans="1:1" s="173" customFormat="1" ht="12" hidden="1" customHeight="1">
      <c r="A5266" s="172"/>
    </row>
    <row r="5267" spans="1:1" s="173" customFormat="1" ht="12" hidden="1" customHeight="1">
      <c r="A5267" s="172"/>
    </row>
    <row r="5268" spans="1:1" s="173" customFormat="1" ht="12" hidden="1" customHeight="1">
      <c r="A5268" s="172"/>
    </row>
    <row r="5269" spans="1:1" s="173" customFormat="1" ht="12" hidden="1" customHeight="1">
      <c r="A5269" s="172"/>
    </row>
    <row r="5270" spans="1:1" s="173" customFormat="1" ht="12" hidden="1" customHeight="1">
      <c r="A5270" s="172"/>
    </row>
    <row r="5271" spans="1:1" s="173" customFormat="1" ht="12" hidden="1" customHeight="1">
      <c r="A5271" s="172"/>
    </row>
    <row r="5272" spans="1:1" s="173" customFormat="1" ht="12" hidden="1" customHeight="1">
      <c r="A5272" s="172"/>
    </row>
    <row r="5273" spans="1:1" s="173" customFormat="1" ht="12" hidden="1" customHeight="1">
      <c r="A5273" s="172"/>
    </row>
    <row r="5274" spans="1:1" s="173" customFormat="1" ht="12" hidden="1" customHeight="1">
      <c r="A5274" s="172"/>
    </row>
    <row r="5275" spans="1:1" s="173" customFormat="1" ht="12" hidden="1" customHeight="1">
      <c r="A5275" s="172"/>
    </row>
    <row r="5276" spans="1:1" s="173" customFormat="1" ht="12" hidden="1" customHeight="1">
      <c r="A5276" s="172"/>
    </row>
    <row r="5277" spans="1:1" s="173" customFormat="1" ht="12" hidden="1" customHeight="1">
      <c r="A5277" s="172"/>
    </row>
    <row r="5278" spans="1:1" s="173" customFormat="1" ht="12" hidden="1" customHeight="1">
      <c r="A5278" s="172"/>
    </row>
    <row r="5279" spans="1:1" s="173" customFormat="1" ht="12" hidden="1" customHeight="1">
      <c r="A5279" s="172"/>
    </row>
    <row r="5280" spans="1:1" s="173" customFormat="1" ht="12" hidden="1" customHeight="1">
      <c r="A5280" s="172"/>
    </row>
    <row r="5281" spans="1:1" s="173" customFormat="1" ht="12" hidden="1" customHeight="1">
      <c r="A5281" s="172"/>
    </row>
    <row r="5282" spans="1:1" s="173" customFormat="1" ht="12" hidden="1" customHeight="1">
      <c r="A5282" s="172"/>
    </row>
    <row r="5283" spans="1:1" s="173" customFormat="1" ht="12" hidden="1" customHeight="1">
      <c r="A5283" s="172"/>
    </row>
    <row r="5284" spans="1:1" s="173" customFormat="1" ht="12" hidden="1" customHeight="1">
      <c r="A5284" s="172"/>
    </row>
    <row r="5285" spans="1:1" s="173" customFormat="1" ht="12" hidden="1" customHeight="1">
      <c r="A5285" s="172"/>
    </row>
    <row r="5286" spans="1:1" s="173" customFormat="1" ht="12" hidden="1" customHeight="1">
      <c r="A5286" s="172"/>
    </row>
    <row r="5287" spans="1:1" s="173" customFormat="1" ht="12" hidden="1" customHeight="1">
      <c r="A5287" s="172"/>
    </row>
    <row r="5288" spans="1:1" s="173" customFormat="1" ht="12" hidden="1" customHeight="1">
      <c r="A5288" s="172"/>
    </row>
    <row r="5289" spans="1:1" s="173" customFormat="1" ht="12" hidden="1" customHeight="1">
      <c r="A5289" s="172"/>
    </row>
    <row r="5290" spans="1:1" s="173" customFormat="1" ht="12" hidden="1" customHeight="1">
      <c r="A5290" s="172"/>
    </row>
    <row r="5291" spans="1:1" s="173" customFormat="1" ht="12" hidden="1" customHeight="1">
      <c r="A5291" s="172"/>
    </row>
    <row r="5292" spans="1:1" s="173" customFormat="1" ht="12" hidden="1" customHeight="1">
      <c r="A5292" s="172"/>
    </row>
    <row r="5293" spans="1:1" s="173" customFormat="1" ht="12" hidden="1" customHeight="1">
      <c r="A5293" s="172"/>
    </row>
    <row r="5294" spans="1:1" s="173" customFormat="1" ht="12" hidden="1" customHeight="1">
      <c r="A5294" s="172"/>
    </row>
    <row r="5295" spans="1:1" s="173" customFormat="1" ht="12" hidden="1" customHeight="1">
      <c r="A5295" s="172"/>
    </row>
    <row r="5296" spans="1:1" s="173" customFormat="1" ht="12" hidden="1" customHeight="1">
      <c r="A5296" s="172"/>
    </row>
    <row r="5297" spans="1:1" s="173" customFormat="1" ht="12" hidden="1" customHeight="1">
      <c r="A5297" s="172"/>
    </row>
    <row r="5298" spans="1:1" s="173" customFormat="1" ht="12" hidden="1" customHeight="1">
      <c r="A5298" s="172"/>
    </row>
    <row r="5299" spans="1:1" s="173" customFormat="1" ht="12" hidden="1" customHeight="1">
      <c r="A5299" s="172"/>
    </row>
    <row r="5300" spans="1:1" s="173" customFormat="1" ht="12" hidden="1" customHeight="1">
      <c r="A5300" s="172"/>
    </row>
    <row r="5301" spans="1:1" s="173" customFormat="1" ht="12" hidden="1" customHeight="1">
      <c r="A5301" s="172"/>
    </row>
    <row r="5302" spans="1:1" s="173" customFormat="1" ht="12" hidden="1" customHeight="1">
      <c r="A5302" s="172"/>
    </row>
    <row r="5303" spans="1:1" s="173" customFormat="1" ht="12" hidden="1" customHeight="1">
      <c r="A5303" s="172"/>
    </row>
    <row r="5304" spans="1:1" s="173" customFormat="1" ht="12" hidden="1" customHeight="1">
      <c r="A5304" s="172"/>
    </row>
    <row r="5305" spans="1:1" s="173" customFormat="1" ht="12" hidden="1" customHeight="1">
      <c r="A5305" s="172"/>
    </row>
    <row r="5306" spans="1:1" s="173" customFormat="1" ht="12" hidden="1" customHeight="1">
      <c r="A5306" s="172"/>
    </row>
    <row r="5307" spans="1:1" s="173" customFormat="1" ht="12" hidden="1" customHeight="1">
      <c r="A5307" s="172"/>
    </row>
    <row r="5308" spans="1:1" s="173" customFormat="1" ht="12" hidden="1" customHeight="1">
      <c r="A5308" s="172"/>
    </row>
    <row r="5309" spans="1:1" s="173" customFormat="1" ht="12" hidden="1" customHeight="1">
      <c r="A5309" s="172"/>
    </row>
    <row r="5310" spans="1:1" s="173" customFormat="1" ht="12" hidden="1" customHeight="1">
      <c r="A5310" s="172"/>
    </row>
    <row r="5311" spans="1:1" s="173" customFormat="1" ht="12" hidden="1" customHeight="1">
      <c r="A5311" s="172"/>
    </row>
    <row r="5312" spans="1:1" s="173" customFormat="1" ht="12" hidden="1" customHeight="1">
      <c r="A5312" s="172"/>
    </row>
    <row r="5313" spans="1:1" s="173" customFormat="1" ht="12" hidden="1" customHeight="1">
      <c r="A5313" s="172"/>
    </row>
    <row r="5314" spans="1:1" s="173" customFormat="1" ht="12" hidden="1" customHeight="1">
      <c r="A5314" s="172"/>
    </row>
    <row r="5315" spans="1:1" s="173" customFormat="1" ht="12" hidden="1" customHeight="1">
      <c r="A5315" s="172"/>
    </row>
    <row r="5316" spans="1:1" s="173" customFormat="1" ht="12" hidden="1" customHeight="1">
      <c r="A5316" s="172"/>
    </row>
    <row r="5317" spans="1:1" s="173" customFormat="1" ht="12" hidden="1" customHeight="1">
      <c r="A5317" s="172"/>
    </row>
    <row r="5318" spans="1:1" s="173" customFormat="1" ht="12" hidden="1" customHeight="1">
      <c r="A5318" s="172"/>
    </row>
    <row r="5319" spans="1:1" s="173" customFormat="1" ht="12" hidden="1" customHeight="1">
      <c r="A5319" s="172"/>
    </row>
    <row r="5320" spans="1:1" s="173" customFormat="1" ht="12" hidden="1" customHeight="1">
      <c r="A5320" s="172"/>
    </row>
    <row r="5321" spans="1:1" s="173" customFormat="1" ht="12" hidden="1" customHeight="1">
      <c r="A5321" s="172"/>
    </row>
    <row r="5322" spans="1:1" s="173" customFormat="1" ht="12" hidden="1" customHeight="1">
      <c r="A5322" s="172"/>
    </row>
    <row r="5323" spans="1:1" s="173" customFormat="1" ht="12" hidden="1" customHeight="1">
      <c r="A5323" s="172"/>
    </row>
    <row r="5324" spans="1:1" s="173" customFormat="1" ht="12" hidden="1" customHeight="1">
      <c r="A5324" s="172"/>
    </row>
    <row r="5325" spans="1:1" s="173" customFormat="1" ht="12" hidden="1" customHeight="1">
      <c r="A5325" s="172"/>
    </row>
    <row r="5326" spans="1:1" s="173" customFormat="1" ht="12" hidden="1" customHeight="1">
      <c r="A5326" s="172"/>
    </row>
    <row r="5327" spans="1:1" s="173" customFormat="1" ht="12" hidden="1" customHeight="1">
      <c r="A5327" s="172"/>
    </row>
    <row r="5328" spans="1:1" s="173" customFormat="1" ht="12" hidden="1" customHeight="1">
      <c r="A5328" s="172"/>
    </row>
    <row r="5329" spans="1:1" s="173" customFormat="1" ht="12" hidden="1" customHeight="1">
      <c r="A5329" s="172"/>
    </row>
    <row r="5330" spans="1:1" s="173" customFormat="1" ht="12" hidden="1" customHeight="1">
      <c r="A5330" s="172"/>
    </row>
    <row r="5331" spans="1:1" s="173" customFormat="1" ht="12" hidden="1" customHeight="1">
      <c r="A5331" s="172"/>
    </row>
    <row r="5332" spans="1:1" s="173" customFormat="1" ht="12" hidden="1" customHeight="1">
      <c r="A5332" s="172"/>
    </row>
    <row r="5333" spans="1:1" s="173" customFormat="1" ht="12" hidden="1" customHeight="1">
      <c r="A5333" s="172"/>
    </row>
    <row r="5334" spans="1:1" s="173" customFormat="1" ht="12" hidden="1" customHeight="1">
      <c r="A5334" s="172"/>
    </row>
    <row r="5335" spans="1:1" s="173" customFormat="1" ht="12" hidden="1" customHeight="1">
      <c r="A5335" s="172"/>
    </row>
    <row r="5336" spans="1:1" s="173" customFormat="1" ht="12" hidden="1" customHeight="1">
      <c r="A5336" s="172"/>
    </row>
    <row r="5337" spans="1:1" s="173" customFormat="1" ht="12" hidden="1" customHeight="1">
      <c r="A5337" s="172"/>
    </row>
    <row r="5338" spans="1:1" s="173" customFormat="1" ht="12" hidden="1" customHeight="1">
      <c r="A5338" s="172"/>
    </row>
    <row r="5339" spans="1:1" s="173" customFormat="1" ht="12" hidden="1" customHeight="1">
      <c r="A5339" s="172"/>
    </row>
    <row r="5340" spans="1:1" s="173" customFormat="1" ht="12" hidden="1" customHeight="1">
      <c r="A5340" s="172"/>
    </row>
    <row r="5341" spans="1:1" s="173" customFormat="1" ht="12" hidden="1" customHeight="1">
      <c r="A5341" s="172"/>
    </row>
    <row r="5342" spans="1:1" s="173" customFormat="1" ht="12" hidden="1" customHeight="1">
      <c r="A5342" s="172"/>
    </row>
    <row r="5343" spans="1:1" s="173" customFormat="1" ht="12" hidden="1" customHeight="1">
      <c r="A5343" s="172"/>
    </row>
    <row r="5344" spans="1:1" s="173" customFormat="1" ht="12" hidden="1" customHeight="1">
      <c r="A5344" s="172"/>
    </row>
    <row r="5345" spans="1:1" s="173" customFormat="1" ht="12" hidden="1" customHeight="1">
      <c r="A5345" s="172"/>
    </row>
    <row r="5346" spans="1:1" s="173" customFormat="1" ht="12" hidden="1" customHeight="1">
      <c r="A5346" s="172"/>
    </row>
    <row r="5347" spans="1:1" s="173" customFormat="1" ht="12" hidden="1" customHeight="1">
      <c r="A5347" s="172"/>
    </row>
    <row r="5348" spans="1:1" s="173" customFormat="1" ht="12" hidden="1" customHeight="1">
      <c r="A5348" s="172"/>
    </row>
    <row r="5349" spans="1:1" s="173" customFormat="1" ht="12" hidden="1" customHeight="1">
      <c r="A5349" s="172"/>
    </row>
    <row r="5350" spans="1:1" s="173" customFormat="1" ht="12" hidden="1" customHeight="1">
      <c r="A5350" s="172"/>
    </row>
    <row r="5351" spans="1:1" s="173" customFormat="1" ht="12" hidden="1" customHeight="1">
      <c r="A5351" s="172"/>
    </row>
    <row r="5352" spans="1:1" s="173" customFormat="1" ht="12" hidden="1" customHeight="1">
      <c r="A5352" s="172"/>
    </row>
    <row r="5353" spans="1:1" s="173" customFormat="1" ht="12" hidden="1" customHeight="1">
      <c r="A5353" s="172"/>
    </row>
    <row r="5354" spans="1:1" s="173" customFormat="1" ht="12" hidden="1" customHeight="1">
      <c r="A5354" s="172"/>
    </row>
    <row r="5355" spans="1:1" s="173" customFormat="1" ht="12" hidden="1" customHeight="1">
      <c r="A5355" s="172"/>
    </row>
    <row r="5356" spans="1:1" s="173" customFormat="1" ht="12" hidden="1" customHeight="1">
      <c r="A5356" s="172"/>
    </row>
    <row r="5357" spans="1:1" s="173" customFormat="1" ht="12" hidden="1" customHeight="1">
      <c r="A5357" s="172"/>
    </row>
    <row r="5358" spans="1:1" s="173" customFormat="1" ht="12" hidden="1" customHeight="1">
      <c r="A5358" s="172"/>
    </row>
    <row r="5359" spans="1:1" s="173" customFormat="1" ht="12" hidden="1" customHeight="1">
      <c r="A5359" s="172"/>
    </row>
    <row r="5360" spans="1:1" s="173" customFormat="1" ht="12" hidden="1" customHeight="1">
      <c r="A5360" s="172"/>
    </row>
    <row r="5361" spans="1:1" s="173" customFormat="1" ht="12" hidden="1" customHeight="1">
      <c r="A5361" s="172"/>
    </row>
    <row r="5362" spans="1:1" s="173" customFormat="1" ht="12" hidden="1" customHeight="1">
      <c r="A5362" s="172"/>
    </row>
    <row r="5363" spans="1:1" s="173" customFormat="1" ht="12" hidden="1" customHeight="1">
      <c r="A5363" s="172"/>
    </row>
    <row r="5364" spans="1:1" s="173" customFormat="1" ht="12" hidden="1" customHeight="1">
      <c r="A5364" s="172"/>
    </row>
    <row r="5365" spans="1:1" s="173" customFormat="1" ht="12" hidden="1" customHeight="1">
      <c r="A5365" s="172"/>
    </row>
    <row r="5366" spans="1:1" s="173" customFormat="1" ht="12" hidden="1" customHeight="1">
      <c r="A5366" s="172"/>
    </row>
    <row r="5367" spans="1:1" s="173" customFormat="1" ht="12" hidden="1" customHeight="1">
      <c r="A5367" s="172"/>
    </row>
    <row r="5368" spans="1:1" s="173" customFormat="1" ht="12" hidden="1" customHeight="1">
      <c r="A5368" s="172"/>
    </row>
    <row r="5369" spans="1:1" s="173" customFormat="1" ht="12" hidden="1" customHeight="1">
      <c r="A5369" s="172"/>
    </row>
    <row r="5370" spans="1:1" s="173" customFormat="1" ht="12" hidden="1" customHeight="1">
      <c r="A5370" s="172"/>
    </row>
    <row r="5371" spans="1:1" s="173" customFormat="1" ht="12" hidden="1" customHeight="1">
      <c r="A5371" s="172"/>
    </row>
    <row r="5372" spans="1:1" s="173" customFormat="1" ht="12" hidden="1" customHeight="1">
      <c r="A5372" s="172"/>
    </row>
    <row r="5373" spans="1:1" s="173" customFormat="1" ht="12" hidden="1" customHeight="1">
      <c r="A5373" s="172"/>
    </row>
    <row r="5374" spans="1:1" s="173" customFormat="1" ht="12" hidden="1" customHeight="1">
      <c r="A5374" s="172"/>
    </row>
    <row r="5375" spans="1:1" s="173" customFormat="1" ht="12" hidden="1" customHeight="1">
      <c r="A5375" s="172"/>
    </row>
    <row r="5376" spans="1:1" s="173" customFormat="1" ht="12" hidden="1" customHeight="1">
      <c r="A5376" s="172"/>
    </row>
    <row r="5377" spans="1:1" s="173" customFormat="1" ht="12" hidden="1" customHeight="1">
      <c r="A5377" s="172"/>
    </row>
    <row r="5378" spans="1:1" s="173" customFormat="1" ht="12" hidden="1" customHeight="1">
      <c r="A5378" s="172"/>
    </row>
    <row r="5379" spans="1:1" s="173" customFormat="1" ht="12" hidden="1" customHeight="1">
      <c r="A5379" s="172"/>
    </row>
    <row r="5380" spans="1:1" s="173" customFormat="1" ht="12" hidden="1" customHeight="1">
      <c r="A5380" s="172"/>
    </row>
    <row r="5381" spans="1:1" s="173" customFormat="1" ht="12" hidden="1" customHeight="1">
      <c r="A5381" s="172"/>
    </row>
    <row r="5382" spans="1:1" s="173" customFormat="1" ht="12" hidden="1" customHeight="1">
      <c r="A5382" s="172"/>
    </row>
    <row r="5383" spans="1:1" s="173" customFormat="1" ht="12" hidden="1" customHeight="1">
      <c r="A5383" s="172"/>
    </row>
    <row r="5384" spans="1:1" s="173" customFormat="1" ht="12" hidden="1" customHeight="1">
      <c r="A5384" s="172"/>
    </row>
    <row r="5385" spans="1:1" s="173" customFormat="1" ht="12" hidden="1" customHeight="1">
      <c r="A5385" s="172"/>
    </row>
    <row r="5386" spans="1:1" s="173" customFormat="1" ht="12" hidden="1" customHeight="1">
      <c r="A5386" s="172"/>
    </row>
    <row r="5387" spans="1:1" s="173" customFormat="1" ht="12" hidden="1" customHeight="1">
      <c r="A5387" s="172"/>
    </row>
    <row r="5388" spans="1:1" s="173" customFormat="1" ht="12" hidden="1" customHeight="1">
      <c r="A5388" s="172"/>
    </row>
    <row r="5389" spans="1:1" s="173" customFormat="1" ht="12" hidden="1" customHeight="1">
      <c r="A5389" s="172"/>
    </row>
    <row r="5390" spans="1:1" s="173" customFormat="1" ht="12" hidden="1" customHeight="1">
      <c r="A5390" s="172"/>
    </row>
    <row r="5391" spans="1:1" s="173" customFormat="1" ht="12" hidden="1" customHeight="1">
      <c r="A5391" s="172"/>
    </row>
    <row r="5392" spans="1:1" s="173" customFormat="1" ht="12" hidden="1" customHeight="1">
      <c r="A5392" s="172"/>
    </row>
    <row r="5393" spans="1:1" s="173" customFormat="1" ht="12" hidden="1" customHeight="1">
      <c r="A5393" s="172"/>
    </row>
    <row r="5394" spans="1:1" s="173" customFormat="1" ht="12" hidden="1" customHeight="1">
      <c r="A5394" s="172"/>
    </row>
    <row r="5395" spans="1:1" s="173" customFormat="1" ht="12" hidden="1" customHeight="1">
      <c r="A5395" s="172"/>
    </row>
    <row r="5396" spans="1:1" s="173" customFormat="1" ht="12" hidden="1" customHeight="1">
      <c r="A5396" s="172"/>
    </row>
    <row r="5397" spans="1:1" s="173" customFormat="1" ht="12" hidden="1" customHeight="1">
      <c r="A5397" s="172"/>
    </row>
    <row r="5398" spans="1:1" s="173" customFormat="1" ht="12" hidden="1" customHeight="1">
      <c r="A5398" s="172"/>
    </row>
    <row r="5399" spans="1:1" s="173" customFormat="1" ht="12" hidden="1" customHeight="1">
      <c r="A5399" s="172"/>
    </row>
    <row r="5400" spans="1:1" s="173" customFormat="1" ht="12" hidden="1" customHeight="1">
      <c r="A5400" s="172"/>
    </row>
    <row r="5401" spans="1:1" s="173" customFormat="1" ht="12" hidden="1" customHeight="1">
      <c r="A5401" s="172"/>
    </row>
    <row r="5402" spans="1:1" s="173" customFormat="1" ht="12" hidden="1" customHeight="1">
      <c r="A5402" s="172"/>
    </row>
    <row r="5403" spans="1:1" s="173" customFormat="1" ht="12" hidden="1" customHeight="1">
      <c r="A5403" s="172"/>
    </row>
    <row r="5404" spans="1:1" s="173" customFormat="1" ht="12" hidden="1" customHeight="1">
      <c r="A5404" s="172"/>
    </row>
    <row r="5405" spans="1:1" s="173" customFormat="1" ht="12" hidden="1" customHeight="1">
      <c r="A5405" s="172"/>
    </row>
    <row r="5406" spans="1:1" s="173" customFormat="1" ht="12" hidden="1" customHeight="1">
      <c r="A5406" s="172"/>
    </row>
    <row r="5407" spans="1:1" s="173" customFormat="1" ht="12" hidden="1" customHeight="1">
      <c r="A5407" s="172"/>
    </row>
    <row r="5408" spans="1:1" s="173" customFormat="1" ht="12" hidden="1" customHeight="1">
      <c r="A5408" s="172"/>
    </row>
    <row r="5409" spans="1:1" s="173" customFormat="1" ht="12" hidden="1" customHeight="1">
      <c r="A5409" s="172"/>
    </row>
    <row r="5410" spans="1:1" s="173" customFormat="1" ht="12" hidden="1" customHeight="1">
      <c r="A5410" s="172"/>
    </row>
    <row r="5411" spans="1:1" s="173" customFormat="1" ht="12" hidden="1" customHeight="1">
      <c r="A5411" s="172"/>
    </row>
    <row r="5412" spans="1:1" s="173" customFormat="1" ht="12" hidden="1" customHeight="1">
      <c r="A5412" s="172"/>
    </row>
    <row r="5413" spans="1:1" s="173" customFormat="1" ht="12" hidden="1" customHeight="1">
      <c r="A5413" s="172"/>
    </row>
    <row r="5414" spans="1:1" s="173" customFormat="1" ht="12" hidden="1" customHeight="1">
      <c r="A5414" s="172"/>
    </row>
    <row r="5415" spans="1:1" s="173" customFormat="1" ht="12" hidden="1" customHeight="1">
      <c r="A5415" s="172"/>
    </row>
    <row r="5416" spans="1:1" s="173" customFormat="1" ht="12" hidden="1" customHeight="1">
      <c r="A5416" s="172"/>
    </row>
    <row r="5417" spans="1:1" s="173" customFormat="1" ht="12" hidden="1" customHeight="1">
      <c r="A5417" s="172"/>
    </row>
    <row r="5418" spans="1:1" s="173" customFormat="1" ht="12" hidden="1" customHeight="1">
      <c r="A5418" s="172"/>
    </row>
    <row r="5419" spans="1:1" s="173" customFormat="1" ht="12" hidden="1" customHeight="1">
      <c r="A5419" s="172"/>
    </row>
    <row r="5420" spans="1:1" s="173" customFormat="1" ht="12" hidden="1" customHeight="1">
      <c r="A5420" s="172"/>
    </row>
    <row r="5421" spans="1:1" s="173" customFormat="1" ht="12" hidden="1" customHeight="1">
      <c r="A5421" s="172"/>
    </row>
    <row r="5422" spans="1:1" s="173" customFormat="1" ht="12" hidden="1" customHeight="1">
      <c r="A5422" s="172"/>
    </row>
    <row r="5423" spans="1:1" s="173" customFormat="1" ht="12" hidden="1" customHeight="1">
      <c r="A5423" s="172"/>
    </row>
    <row r="5424" spans="1:1" s="173" customFormat="1" ht="12" hidden="1" customHeight="1">
      <c r="A5424" s="172"/>
    </row>
    <row r="5425" spans="1:1" s="173" customFormat="1" ht="12" hidden="1" customHeight="1">
      <c r="A5425" s="172"/>
    </row>
    <row r="5426" spans="1:1" s="173" customFormat="1" ht="12" hidden="1" customHeight="1">
      <c r="A5426" s="172"/>
    </row>
    <row r="5427" spans="1:1" s="173" customFormat="1" ht="12" hidden="1" customHeight="1">
      <c r="A5427" s="172"/>
    </row>
    <row r="5428" spans="1:1" s="173" customFormat="1" ht="12" hidden="1" customHeight="1">
      <c r="A5428" s="172"/>
    </row>
    <row r="5429" spans="1:1" s="173" customFormat="1" ht="12" hidden="1" customHeight="1">
      <c r="A5429" s="172"/>
    </row>
    <row r="5430" spans="1:1" s="173" customFormat="1" ht="12" hidden="1" customHeight="1">
      <c r="A5430" s="172"/>
    </row>
    <row r="5431" spans="1:1" s="173" customFormat="1" ht="12" hidden="1" customHeight="1">
      <c r="A5431" s="172"/>
    </row>
    <row r="5432" spans="1:1" s="173" customFormat="1" ht="12" hidden="1" customHeight="1">
      <c r="A5432" s="172"/>
    </row>
    <row r="5433" spans="1:1" s="173" customFormat="1" ht="12" hidden="1" customHeight="1">
      <c r="A5433" s="172"/>
    </row>
    <row r="5434" spans="1:1" s="173" customFormat="1" ht="12" hidden="1" customHeight="1">
      <c r="A5434" s="172"/>
    </row>
    <row r="5435" spans="1:1" s="173" customFormat="1" ht="12" hidden="1" customHeight="1">
      <c r="A5435" s="172"/>
    </row>
    <row r="5436" spans="1:1" s="173" customFormat="1" ht="12" hidden="1" customHeight="1">
      <c r="A5436" s="172"/>
    </row>
    <row r="5437" spans="1:1" s="173" customFormat="1" ht="12" hidden="1" customHeight="1">
      <c r="A5437" s="172"/>
    </row>
    <row r="5438" spans="1:1" s="173" customFormat="1" ht="12" hidden="1" customHeight="1">
      <c r="A5438" s="172"/>
    </row>
    <row r="5439" spans="1:1" s="173" customFormat="1" ht="12" hidden="1" customHeight="1">
      <c r="A5439" s="172"/>
    </row>
    <row r="5440" spans="1:1" s="173" customFormat="1" ht="12" hidden="1" customHeight="1">
      <c r="A5440" s="172"/>
    </row>
    <row r="5441" spans="1:1" s="173" customFormat="1" ht="12" hidden="1" customHeight="1">
      <c r="A5441" s="172"/>
    </row>
    <row r="5442" spans="1:1" s="173" customFormat="1" ht="12" hidden="1" customHeight="1">
      <c r="A5442" s="172"/>
    </row>
    <row r="5443" spans="1:1" s="173" customFormat="1" ht="12" hidden="1" customHeight="1">
      <c r="A5443" s="172"/>
    </row>
    <row r="5444" spans="1:1" s="173" customFormat="1" ht="12" hidden="1" customHeight="1">
      <c r="A5444" s="172"/>
    </row>
    <row r="5445" spans="1:1" s="173" customFormat="1" ht="12" hidden="1" customHeight="1">
      <c r="A5445" s="172"/>
    </row>
    <row r="5446" spans="1:1" s="173" customFormat="1" ht="12" hidden="1" customHeight="1">
      <c r="A5446" s="172"/>
    </row>
    <row r="5447" spans="1:1" s="173" customFormat="1" ht="12" hidden="1" customHeight="1">
      <c r="A5447" s="172"/>
    </row>
    <row r="5448" spans="1:1" s="173" customFormat="1" ht="12" hidden="1" customHeight="1">
      <c r="A5448" s="172"/>
    </row>
    <row r="5449" spans="1:1" s="173" customFormat="1" ht="12" hidden="1" customHeight="1">
      <c r="A5449" s="172"/>
    </row>
    <row r="5450" spans="1:1" s="173" customFormat="1" ht="12" hidden="1" customHeight="1">
      <c r="A5450" s="172"/>
    </row>
    <row r="5451" spans="1:1" s="173" customFormat="1" ht="12" hidden="1" customHeight="1">
      <c r="A5451" s="172"/>
    </row>
    <row r="5452" spans="1:1" s="173" customFormat="1" ht="12" hidden="1" customHeight="1">
      <c r="A5452" s="172"/>
    </row>
    <row r="5453" spans="1:1" s="173" customFormat="1" ht="12" hidden="1" customHeight="1">
      <c r="A5453" s="172"/>
    </row>
    <row r="5454" spans="1:1" s="173" customFormat="1" ht="12" hidden="1" customHeight="1">
      <c r="A5454" s="172"/>
    </row>
    <row r="5455" spans="1:1" s="173" customFormat="1" ht="12" hidden="1" customHeight="1">
      <c r="A5455" s="172"/>
    </row>
    <row r="5456" spans="1:1" s="173" customFormat="1" ht="12" hidden="1" customHeight="1">
      <c r="A5456" s="172"/>
    </row>
    <row r="5457" spans="1:1" s="173" customFormat="1" ht="12" hidden="1" customHeight="1">
      <c r="A5457" s="172"/>
    </row>
    <row r="5458" spans="1:1" s="173" customFormat="1" ht="12" hidden="1" customHeight="1">
      <c r="A5458" s="172"/>
    </row>
    <row r="5459" spans="1:1" s="173" customFormat="1" ht="12" hidden="1" customHeight="1">
      <c r="A5459" s="172"/>
    </row>
    <row r="5460" spans="1:1" s="173" customFormat="1" ht="12" hidden="1" customHeight="1">
      <c r="A5460" s="172"/>
    </row>
    <row r="5461" spans="1:1" s="173" customFormat="1" ht="12" hidden="1" customHeight="1">
      <c r="A5461" s="172"/>
    </row>
    <row r="5462" spans="1:1" s="173" customFormat="1" ht="12" hidden="1" customHeight="1">
      <c r="A5462" s="172"/>
    </row>
    <row r="5463" spans="1:1" s="173" customFormat="1" ht="12" hidden="1" customHeight="1">
      <c r="A5463" s="172"/>
    </row>
    <row r="5464" spans="1:1" s="173" customFormat="1" ht="12" hidden="1" customHeight="1">
      <c r="A5464" s="172"/>
    </row>
    <row r="5465" spans="1:1" s="173" customFormat="1" ht="12" hidden="1" customHeight="1">
      <c r="A5465" s="172"/>
    </row>
    <row r="5466" spans="1:1" s="173" customFormat="1" ht="12" hidden="1" customHeight="1">
      <c r="A5466" s="172"/>
    </row>
    <row r="5467" spans="1:1" s="173" customFormat="1" ht="12" hidden="1" customHeight="1">
      <c r="A5467" s="172"/>
    </row>
    <row r="5468" spans="1:1" s="173" customFormat="1" ht="12" hidden="1" customHeight="1">
      <c r="A5468" s="172"/>
    </row>
    <row r="5469" spans="1:1" s="173" customFormat="1" ht="12" hidden="1" customHeight="1">
      <c r="A5469" s="172"/>
    </row>
    <row r="5470" spans="1:1" s="173" customFormat="1" ht="12" hidden="1" customHeight="1">
      <c r="A5470" s="172"/>
    </row>
    <row r="5471" spans="1:1" s="173" customFormat="1" ht="12" hidden="1" customHeight="1">
      <c r="A5471" s="172"/>
    </row>
    <row r="5472" spans="1:1" s="173" customFormat="1" ht="12" hidden="1" customHeight="1">
      <c r="A5472" s="172"/>
    </row>
    <row r="5473" spans="1:1" s="173" customFormat="1" ht="12" hidden="1" customHeight="1">
      <c r="A5473" s="172"/>
    </row>
    <row r="5474" spans="1:1" s="173" customFormat="1" ht="12" hidden="1" customHeight="1">
      <c r="A5474" s="172"/>
    </row>
    <row r="5475" spans="1:1" s="173" customFormat="1" ht="12" hidden="1" customHeight="1">
      <c r="A5475" s="172"/>
    </row>
    <row r="5476" spans="1:1" s="173" customFormat="1" ht="12" hidden="1" customHeight="1">
      <c r="A5476" s="172"/>
    </row>
    <row r="5477" spans="1:1" s="173" customFormat="1" ht="12" hidden="1" customHeight="1">
      <c r="A5477" s="172"/>
    </row>
    <row r="5478" spans="1:1" s="173" customFormat="1" ht="12" hidden="1" customHeight="1">
      <c r="A5478" s="172"/>
    </row>
    <row r="5479" spans="1:1" s="173" customFormat="1" ht="12" hidden="1" customHeight="1">
      <c r="A5479" s="172"/>
    </row>
    <row r="5480" spans="1:1" s="173" customFormat="1" ht="12" hidden="1" customHeight="1">
      <c r="A5480" s="172"/>
    </row>
    <row r="5481" spans="1:1" s="173" customFormat="1" ht="12" hidden="1" customHeight="1">
      <c r="A5481" s="172"/>
    </row>
    <row r="5482" spans="1:1" s="173" customFormat="1" ht="12" hidden="1" customHeight="1">
      <c r="A5482" s="172"/>
    </row>
    <row r="5483" spans="1:1" s="173" customFormat="1" ht="12" hidden="1" customHeight="1">
      <c r="A5483" s="172"/>
    </row>
    <row r="5484" spans="1:1" s="173" customFormat="1" ht="12" hidden="1" customHeight="1">
      <c r="A5484" s="172"/>
    </row>
    <row r="5485" spans="1:1" s="173" customFormat="1" ht="12" hidden="1" customHeight="1">
      <c r="A5485" s="172"/>
    </row>
    <row r="5486" spans="1:1" s="173" customFormat="1" ht="12" hidden="1" customHeight="1">
      <c r="A5486" s="172"/>
    </row>
    <row r="5487" spans="1:1" s="173" customFormat="1" ht="12" hidden="1" customHeight="1">
      <c r="A5487" s="172"/>
    </row>
    <row r="5488" spans="1:1" s="173" customFormat="1" ht="12" hidden="1" customHeight="1">
      <c r="A5488" s="172"/>
    </row>
    <row r="5489" spans="1:1" s="173" customFormat="1" ht="12" hidden="1" customHeight="1">
      <c r="A5489" s="172"/>
    </row>
    <row r="5490" spans="1:1" s="173" customFormat="1" ht="12" hidden="1" customHeight="1">
      <c r="A5490" s="172"/>
    </row>
    <row r="5491" spans="1:1" s="173" customFormat="1" ht="12" hidden="1" customHeight="1">
      <c r="A5491" s="172"/>
    </row>
    <row r="5492" spans="1:1" s="173" customFormat="1" ht="12" hidden="1" customHeight="1">
      <c r="A5492" s="172"/>
    </row>
    <row r="5493" spans="1:1" s="173" customFormat="1" ht="12" hidden="1" customHeight="1">
      <c r="A5493" s="172"/>
    </row>
    <row r="5494" spans="1:1" s="173" customFormat="1" ht="12" hidden="1" customHeight="1">
      <c r="A5494" s="172"/>
    </row>
    <row r="5495" spans="1:1" s="173" customFormat="1" ht="12" hidden="1" customHeight="1">
      <c r="A5495" s="172"/>
    </row>
    <row r="5496" spans="1:1" s="173" customFormat="1" ht="12" hidden="1" customHeight="1">
      <c r="A5496" s="172"/>
    </row>
    <row r="5497" spans="1:1" s="173" customFormat="1" ht="12" hidden="1" customHeight="1">
      <c r="A5497" s="172"/>
    </row>
    <row r="5498" spans="1:1" s="173" customFormat="1" ht="12" hidden="1" customHeight="1">
      <c r="A5498" s="172"/>
    </row>
    <row r="5499" spans="1:1" s="173" customFormat="1" ht="12" hidden="1" customHeight="1">
      <c r="A5499" s="172"/>
    </row>
    <row r="5500" spans="1:1" s="173" customFormat="1" ht="12" hidden="1" customHeight="1">
      <c r="A5500" s="172"/>
    </row>
    <row r="5501" spans="1:1" s="173" customFormat="1" ht="12" hidden="1" customHeight="1">
      <c r="A5501" s="172"/>
    </row>
    <row r="5502" spans="1:1" s="173" customFormat="1" ht="12" hidden="1" customHeight="1">
      <c r="A5502" s="172"/>
    </row>
    <row r="5503" spans="1:1" s="173" customFormat="1" ht="12" hidden="1" customHeight="1">
      <c r="A5503" s="172"/>
    </row>
    <row r="5504" spans="1:1" s="173" customFormat="1" ht="12" hidden="1" customHeight="1">
      <c r="A5504" s="172"/>
    </row>
    <row r="5505" spans="1:1" s="173" customFormat="1" ht="12" hidden="1" customHeight="1">
      <c r="A5505" s="172"/>
    </row>
    <row r="5506" spans="1:1" s="173" customFormat="1" ht="12" hidden="1" customHeight="1">
      <c r="A5506" s="172"/>
    </row>
    <row r="5507" spans="1:1" s="173" customFormat="1" ht="12" hidden="1" customHeight="1">
      <c r="A5507" s="172"/>
    </row>
    <row r="5508" spans="1:1" s="173" customFormat="1" ht="12" hidden="1" customHeight="1">
      <c r="A5508" s="172"/>
    </row>
    <row r="5509" spans="1:1" s="173" customFormat="1" ht="12" hidden="1" customHeight="1">
      <c r="A5509" s="172"/>
    </row>
    <row r="5510" spans="1:1" s="173" customFormat="1" ht="12" hidden="1" customHeight="1">
      <c r="A5510" s="172"/>
    </row>
    <row r="5511" spans="1:1" s="173" customFormat="1" ht="12" hidden="1" customHeight="1">
      <c r="A5511" s="172"/>
    </row>
    <row r="5512" spans="1:1" s="173" customFormat="1" ht="12" hidden="1" customHeight="1">
      <c r="A5512" s="172"/>
    </row>
    <row r="5513" spans="1:1" s="173" customFormat="1" ht="12" hidden="1" customHeight="1">
      <c r="A5513" s="172"/>
    </row>
    <row r="5514" spans="1:1" s="173" customFormat="1" ht="12" hidden="1" customHeight="1">
      <c r="A5514" s="172"/>
    </row>
    <row r="5515" spans="1:1" s="173" customFormat="1" ht="12" hidden="1" customHeight="1">
      <c r="A5515" s="172"/>
    </row>
    <row r="5516" spans="1:1" s="173" customFormat="1" ht="12" hidden="1" customHeight="1">
      <c r="A5516" s="172"/>
    </row>
    <row r="5517" spans="1:1" s="173" customFormat="1" ht="12" hidden="1" customHeight="1">
      <c r="A5517" s="172"/>
    </row>
    <row r="5518" spans="1:1" s="173" customFormat="1" ht="12" hidden="1" customHeight="1">
      <c r="A5518" s="172"/>
    </row>
    <row r="5519" spans="1:1" s="173" customFormat="1" ht="12" hidden="1" customHeight="1">
      <c r="A5519" s="172"/>
    </row>
    <row r="5520" spans="1:1" s="173" customFormat="1" ht="12" hidden="1" customHeight="1">
      <c r="A5520" s="172"/>
    </row>
    <row r="5521" spans="1:1" s="173" customFormat="1" ht="12" hidden="1" customHeight="1">
      <c r="A5521" s="172"/>
    </row>
    <row r="5522" spans="1:1" s="173" customFormat="1" ht="12" hidden="1" customHeight="1">
      <c r="A5522" s="172"/>
    </row>
    <row r="5523" spans="1:1" s="173" customFormat="1" ht="12" hidden="1" customHeight="1">
      <c r="A5523" s="172"/>
    </row>
    <row r="5524" spans="1:1" s="173" customFormat="1" ht="12" hidden="1" customHeight="1">
      <c r="A5524" s="172"/>
    </row>
    <row r="5525" spans="1:1" s="173" customFormat="1" ht="12" hidden="1" customHeight="1">
      <c r="A5525" s="172"/>
    </row>
    <row r="5526" spans="1:1" s="173" customFormat="1" ht="12" hidden="1" customHeight="1">
      <c r="A5526" s="172"/>
    </row>
    <row r="5527" spans="1:1" s="173" customFormat="1" ht="12" hidden="1" customHeight="1">
      <c r="A5527" s="172"/>
    </row>
    <row r="5528" spans="1:1" s="173" customFormat="1" ht="12" hidden="1" customHeight="1">
      <c r="A5528" s="172"/>
    </row>
    <row r="5529" spans="1:1" s="173" customFormat="1" ht="12" hidden="1" customHeight="1">
      <c r="A5529" s="172"/>
    </row>
    <row r="5530" spans="1:1" s="173" customFormat="1" ht="12" hidden="1" customHeight="1">
      <c r="A5530" s="172"/>
    </row>
    <row r="5531" spans="1:1" s="173" customFormat="1" ht="12" hidden="1" customHeight="1">
      <c r="A5531" s="172"/>
    </row>
    <row r="5532" spans="1:1" s="173" customFormat="1" ht="12" hidden="1" customHeight="1">
      <c r="A5532" s="172"/>
    </row>
    <row r="5533" spans="1:1" s="173" customFormat="1" ht="12" hidden="1" customHeight="1">
      <c r="A5533" s="172"/>
    </row>
    <row r="5534" spans="1:1" s="173" customFormat="1" ht="12" hidden="1" customHeight="1">
      <c r="A5534" s="172"/>
    </row>
    <row r="5535" spans="1:1" s="173" customFormat="1" ht="12" hidden="1" customHeight="1">
      <c r="A5535" s="172"/>
    </row>
    <row r="5536" spans="1:1" s="173" customFormat="1" ht="12" hidden="1" customHeight="1">
      <c r="A5536" s="172"/>
    </row>
    <row r="5537" spans="1:1" s="173" customFormat="1" ht="12" hidden="1" customHeight="1">
      <c r="A5537" s="172"/>
    </row>
    <row r="5538" spans="1:1" s="173" customFormat="1" ht="12" hidden="1" customHeight="1">
      <c r="A5538" s="172"/>
    </row>
    <row r="5539" spans="1:1" s="173" customFormat="1" ht="12" hidden="1" customHeight="1">
      <c r="A5539" s="172"/>
    </row>
    <row r="5540" spans="1:1" s="173" customFormat="1" ht="12" hidden="1" customHeight="1">
      <c r="A5540" s="172"/>
    </row>
    <row r="5541" spans="1:1" s="173" customFormat="1" ht="12" hidden="1" customHeight="1">
      <c r="A5541" s="172"/>
    </row>
    <row r="5542" spans="1:1" s="173" customFormat="1" ht="12" hidden="1" customHeight="1">
      <c r="A5542" s="172"/>
    </row>
    <row r="5543" spans="1:1" s="173" customFormat="1" ht="12" hidden="1" customHeight="1">
      <c r="A5543" s="172"/>
    </row>
    <row r="5544" spans="1:1" s="173" customFormat="1" ht="12" hidden="1" customHeight="1">
      <c r="A5544" s="172"/>
    </row>
    <row r="5545" spans="1:1" s="173" customFormat="1" ht="12" hidden="1" customHeight="1">
      <c r="A5545" s="172"/>
    </row>
    <row r="5546" spans="1:1" s="173" customFormat="1" ht="12" hidden="1" customHeight="1">
      <c r="A5546" s="172"/>
    </row>
    <row r="5547" spans="1:1" s="173" customFormat="1" ht="12" hidden="1" customHeight="1">
      <c r="A5547" s="172"/>
    </row>
    <row r="5548" spans="1:1" s="173" customFormat="1" ht="12" hidden="1" customHeight="1">
      <c r="A5548" s="172"/>
    </row>
    <row r="5549" spans="1:1" s="173" customFormat="1" ht="12" hidden="1" customHeight="1">
      <c r="A5549" s="172"/>
    </row>
    <row r="5550" spans="1:1" s="173" customFormat="1" ht="12" hidden="1" customHeight="1">
      <c r="A5550" s="172"/>
    </row>
    <row r="5551" spans="1:1" s="173" customFormat="1" ht="12" hidden="1" customHeight="1">
      <c r="A5551" s="172"/>
    </row>
    <row r="5552" spans="1:1" s="173" customFormat="1" ht="12" hidden="1" customHeight="1">
      <c r="A5552" s="172"/>
    </row>
    <row r="5553" spans="1:1" s="173" customFormat="1" ht="12" hidden="1" customHeight="1">
      <c r="A5553" s="172"/>
    </row>
    <row r="5554" spans="1:1" s="173" customFormat="1" ht="12" hidden="1" customHeight="1">
      <c r="A5554" s="172"/>
    </row>
    <row r="5555" spans="1:1" s="173" customFormat="1" ht="12" hidden="1" customHeight="1">
      <c r="A5555" s="172"/>
    </row>
    <row r="5556" spans="1:1" s="173" customFormat="1" ht="12" hidden="1" customHeight="1">
      <c r="A5556" s="172"/>
    </row>
    <row r="5557" spans="1:1" s="173" customFormat="1" ht="12" hidden="1" customHeight="1">
      <c r="A5557" s="172"/>
    </row>
    <row r="5558" spans="1:1" s="173" customFormat="1" ht="12" hidden="1" customHeight="1">
      <c r="A5558" s="172"/>
    </row>
    <row r="5559" spans="1:1" s="173" customFormat="1" ht="12" hidden="1" customHeight="1">
      <c r="A5559" s="172"/>
    </row>
    <row r="5560" spans="1:1" s="173" customFormat="1" ht="12" hidden="1" customHeight="1">
      <c r="A5560" s="172"/>
    </row>
    <row r="5561" spans="1:1" s="173" customFormat="1" ht="12" hidden="1" customHeight="1">
      <c r="A5561" s="172"/>
    </row>
    <row r="5562" spans="1:1" s="173" customFormat="1" ht="12" hidden="1" customHeight="1">
      <c r="A5562" s="172"/>
    </row>
    <row r="5563" spans="1:1" s="173" customFormat="1" ht="12" hidden="1" customHeight="1">
      <c r="A5563" s="172"/>
    </row>
    <row r="5564" spans="1:1" s="173" customFormat="1" ht="12" hidden="1" customHeight="1">
      <c r="A5564" s="172"/>
    </row>
    <row r="5565" spans="1:1" s="173" customFormat="1" ht="12" hidden="1" customHeight="1">
      <c r="A5565" s="172"/>
    </row>
    <row r="5566" spans="1:1" s="173" customFormat="1" ht="12" hidden="1" customHeight="1">
      <c r="A5566" s="172"/>
    </row>
    <row r="5567" spans="1:1" s="173" customFormat="1" ht="12" hidden="1" customHeight="1">
      <c r="A5567" s="172"/>
    </row>
    <row r="5568" spans="1:1" s="173" customFormat="1" ht="12" hidden="1" customHeight="1">
      <c r="A5568" s="172"/>
    </row>
    <row r="5569" spans="1:1" s="173" customFormat="1" ht="12" hidden="1" customHeight="1">
      <c r="A5569" s="172"/>
    </row>
    <row r="5570" spans="1:1" s="173" customFormat="1" ht="12" hidden="1" customHeight="1">
      <c r="A5570" s="172"/>
    </row>
    <row r="5571" spans="1:1" s="173" customFormat="1" ht="12" hidden="1" customHeight="1">
      <c r="A5571" s="172"/>
    </row>
    <row r="5572" spans="1:1" s="173" customFormat="1" ht="12" hidden="1" customHeight="1">
      <c r="A5572" s="172"/>
    </row>
    <row r="5573" spans="1:1" s="173" customFormat="1" ht="12" hidden="1" customHeight="1">
      <c r="A5573" s="172"/>
    </row>
    <row r="5574" spans="1:1" s="173" customFormat="1" ht="12" hidden="1" customHeight="1">
      <c r="A5574" s="172"/>
    </row>
    <row r="5575" spans="1:1" s="173" customFormat="1" ht="12" hidden="1" customHeight="1">
      <c r="A5575" s="172"/>
    </row>
    <row r="5576" spans="1:1" s="173" customFormat="1" ht="12" hidden="1" customHeight="1">
      <c r="A5576" s="172"/>
    </row>
    <row r="5577" spans="1:1" s="173" customFormat="1" ht="12" hidden="1" customHeight="1">
      <c r="A5577" s="172"/>
    </row>
    <row r="5578" spans="1:1" s="173" customFormat="1" ht="12" hidden="1" customHeight="1">
      <c r="A5578" s="172"/>
    </row>
    <row r="5579" spans="1:1" s="173" customFormat="1" ht="12" hidden="1" customHeight="1">
      <c r="A5579" s="172"/>
    </row>
    <row r="5580" spans="1:1" s="173" customFormat="1" ht="12" hidden="1" customHeight="1">
      <c r="A5580" s="172"/>
    </row>
    <row r="5581" spans="1:1" s="173" customFormat="1" ht="12" hidden="1" customHeight="1">
      <c r="A5581" s="172"/>
    </row>
    <row r="5582" spans="1:1" s="173" customFormat="1" ht="12" hidden="1" customHeight="1">
      <c r="A5582" s="172"/>
    </row>
    <row r="5583" spans="1:1" s="173" customFormat="1" ht="12" hidden="1" customHeight="1">
      <c r="A5583" s="172"/>
    </row>
    <row r="5584" spans="1:1" s="173" customFormat="1" ht="12" hidden="1" customHeight="1">
      <c r="A5584" s="172"/>
    </row>
    <row r="5585" spans="1:1" s="173" customFormat="1" ht="12" hidden="1" customHeight="1">
      <c r="A5585" s="172"/>
    </row>
    <row r="5586" spans="1:1" s="173" customFormat="1" ht="12" hidden="1" customHeight="1">
      <c r="A5586" s="172"/>
    </row>
    <row r="5587" spans="1:1" s="173" customFormat="1" ht="12" hidden="1" customHeight="1">
      <c r="A5587" s="172"/>
    </row>
    <row r="5588" spans="1:1" s="173" customFormat="1" ht="12" hidden="1" customHeight="1">
      <c r="A5588" s="172"/>
    </row>
    <row r="5589" spans="1:1" s="173" customFormat="1" ht="12" hidden="1" customHeight="1">
      <c r="A5589" s="172"/>
    </row>
    <row r="5590" spans="1:1" s="173" customFormat="1" ht="12" hidden="1" customHeight="1">
      <c r="A5590" s="172"/>
    </row>
    <row r="5591" spans="1:1" s="173" customFormat="1" ht="12" hidden="1" customHeight="1">
      <c r="A5591" s="172"/>
    </row>
    <row r="5592" spans="1:1" s="173" customFormat="1" ht="12" hidden="1" customHeight="1">
      <c r="A5592" s="172"/>
    </row>
    <row r="5593" spans="1:1" s="173" customFormat="1" ht="12" hidden="1" customHeight="1">
      <c r="A5593" s="172"/>
    </row>
    <row r="5594" spans="1:1" s="173" customFormat="1" ht="12" hidden="1" customHeight="1">
      <c r="A5594" s="172"/>
    </row>
    <row r="5595" spans="1:1" s="173" customFormat="1" ht="12" hidden="1" customHeight="1">
      <c r="A5595" s="172"/>
    </row>
    <row r="5596" spans="1:1" s="173" customFormat="1" ht="12" hidden="1" customHeight="1">
      <c r="A5596" s="172"/>
    </row>
    <row r="5597" spans="1:1" s="173" customFormat="1" ht="12" hidden="1" customHeight="1">
      <c r="A5597" s="172"/>
    </row>
    <row r="5598" spans="1:1" s="173" customFormat="1" ht="12" hidden="1" customHeight="1">
      <c r="A5598" s="172"/>
    </row>
    <row r="5599" spans="1:1" s="173" customFormat="1" ht="12" hidden="1" customHeight="1">
      <c r="A5599" s="172"/>
    </row>
    <row r="5600" spans="1:1" s="173" customFormat="1" ht="12" hidden="1" customHeight="1">
      <c r="A5600" s="172"/>
    </row>
    <row r="5601" spans="1:1" s="173" customFormat="1" ht="12" hidden="1" customHeight="1">
      <c r="A5601" s="172"/>
    </row>
    <row r="5602" spans="1:1" s="173" customFormat="1" ht="12" hidden="1" customHeight="1">
      <c r="A5602" s="172"/>
    </row>
    <row r="5603" spans="1:1" s="173" customFormat="1" ht="12" hidden="1" customHeight="1">
      <c r="A5603" s="172"/>
    </row>
    <row r="5604" spans="1:1" s="173" customFormat="1" ht="12" hidden="1" customHeight="1">
      <c r="A5604" s="172"/>
    </row>
    <row r="5605" spans="1:1" s="173" customFormat="1" ht="12" hidden="1" customHeight="1">
      <c r="A5605" s="172"/>
    </row>
    <row r="5606" spans="1:1" s="173" customFormat="1" ht="12" hidden="1" customHeight="1">
      <c r="A5606" s="172"/>
    </row>
    <row r="5607" spans="1:1" s="173" customFormat="1" ht="12" hidden="1" customHeight="1">
      <c r="A5607" s="172"/>
    </row>
    <row r="5608" spans="1:1" s="173" customFormat="1" ht="12" hidden="1" customHeight="1">
      <c r="A5608" s="172"/>
    </row>
    <row r="5609" spans="1:1" s="173" customFormat="1" ht="12" hidden="1" customHeight="1">
      <c r="A5609" s="172"/>
    </row>
    <row r="5610" spans="1:1" s="173" customFormat="1" ht="12" hidden="1" customHeight="1">
      <c r="A5610" s="172"/>
    </row>
    <row r="5611" spans="1:1" s="173" customFormat="1" ht="12" hidden="1" customHeight="1">
      <c r="A5611" s="172"/>
    </row>
    <row r="5612" spans="1:1" s="173" customFormat="1" ht="12" hidden="1" customHeight="1">
      <c r="A5612" s="172"/>
    </row>
    <row r="5613" spans="1:1" s="173" customFormat="1" ht="12" hidden="1" customHeight="1">
      <c r="A5613" s="172"/>
    </row>
    <row r="5614" spans="1:1" s="173" customFormat="1" ht="12" hidden="1" customHeight="1">
      <c r="A5614" s="172"/>
    </row>
    <row r="5615" spans="1:1" s="173" customFormat="1" ht="12" hidden="1" customHeight="1">
      <c r="A5615" s="172"/>
    </row>
    <row r="5616" spans="1:1" s="173" customFormat="1" ht="12" hidden="1" customHeight="1">
      <c r="A5616" s="172"/>
    </row>
    <row r="5617" spans="1:1" s="173" customFormat="1" ht="12" hidden="1" customHeight="1">
      <c r="A5617" s="172"/>
    </row>
    <row r="5618" spans="1:1" s="173" customFormat="1" ht="12" hidden="1" customHeight="1">
      <c r="A5618" s="172"/>
    </row>
    <row r="5619" spans="1:1" s="173" customFormat="1" ht="12" hidden="1" customHeight="1">
      <c r="A5619" s="172"/>
    </row>
    <row r="5620" spans="1:1" s="173" customFormat="1" ht="12" hidden="1" customHeight="1">
      <c r="A5620" s="172"/>
    </row>
    <row r="5621" spans="1:1" s="173" customFormat="1" ht="12" hidden="1" customHeight="1">
      <c r="A5621" s="172"/>
    </row>
    <row r="5622" spans="1:1" s="173" customFormat="1" ht="12" hidden="1" customHeight="1">
      <c r="A5622" s="172"/>
    </row>
    <row r="5623" spans="1:1" s="173" customFormat="1" ht="12" hidden="1" customHeight="1">
      <c r="A5623" s="172"/>
    </row>
    <row r="5624" spans="1:1" s="173" customFormat="1" ht="12" hidden="1" customHeight="1">
      <c r="A5624" s="172"/>
    </row>
    <row r="5625" spans="1:1" s="173" customFormat="1" ht="12" hidden="1" customHeight="1">
      <c r="A5625" s="172"/>
    </row>
    <row r="5626" spans="1:1" s="173" customFormat="1" ht="12" hidden="1" customHeight="1">
      <c r="A5626" s="172"/>
    </row>
    <row r="5627" spans="1:1" s="173" customFormat="1" ht="12" hidden="1" customHeight="1">
      <c r="A5627" s="172"/>
    </row>
    <row r="5628" spans="1:1" s="173" customFormat="1" ht="12" hidden="1" customHeight="1">
      <c r="A5628" s="172"/>
    </row>
    <row r="5629" spans="1:1" s="173" customFormat="1" ht="12" hidden="1" customHeight="1">
      <c r="A5629" s="172"/>
    </row>
    <row r="5630" spans="1:1" s="173" customFormat="1" ht="12" hidden="1" customHeight="1">
      <c r="A5630" s="172"/>
    </row>
    <row r="5631" spans="1:1" s="173" customFormat="1" ht="12" hidden="1" customHeight="1">
      <c r="A5631" s="172"/>
    </row>
    <row r="5632" spans="1:1" s="173" customFormat="1" ht="12" hidden="1" customHeight="1">
      <c r="A5632" s="172"/>
    </row>
    <row r="5633" spans="1:1" s="173" customFormat="1" ht="12" hidden="1" customHeight="1">
      <c r="A5633" s="172"/>
    </row>
    <row r="5634" spans="1:1" s="173" customFormat="1" ht="12" hidden="1" customHeight="1">
      <c r="A5634" s="172"/>
    </row>
    <row r="5635" spans="1:1" s="173" customFormat="1" ht="12" hidden="1" customHeight="1">
      <c r="A5635" s="172"/>
    </row>
    <row r="5636" spans="1:1" s="173" customFormat="1" ht="12" hidden="1" customHeight="1">
      <c r="A5636" s="172"/>
    </row>
    <row r="5637" spans="1:1" s="173" customFormat="1" ht="12" hidden="1" customHeight="1">
      <c r="A5637" s="172"/>
    </row>
    <row r="5638" spans="1:1" s="173" customFormat="1" ht="12" hidden="1" customHeight="1">
      <c r="A5638" s="172"/>
    </row>
    <row r="5639" spans="1:1" s="173" customFormat="1" ht="12" hidden="1" customHeight="1">
      <c r="A5639" s="172"/>
    </row>
    <row r="5640" spans="1:1" s="173" customFormat="1" ht="12" hidden="1" customHeight="1">
      <c r="A5640" s="172"/>
    </row>
    <row r="5641" spans="1:1" s="173" customFormat="1" ht="12" hidden="1" customHeight="1">
      <c r="A5641" s="172"/>
    </row>
    <row r="5642" spans="1:1" s="173" customFormat="1" ht="12" hidden="1" customHeight="1">
      <c r="A5642" s="172"/>
    </row>
    <row r="5643" spans="1:1" s="173" customFormat="1" ht="12" hidden="1" customHeight="1">
      <c r="A5643" s="172"/>
    </row>
    <row r="5644" spans="1:1" s="173" customFormat="1" ht="12" hidden="1" customHeight="1">
      <c r="A5644" s="172"/>
    </row>
    <row r="5645" spans="1:1" s="173" customFormat="1" ht="12" hidden="1" customHeight="1">
      <c r="A5645" s="172"/>
    </row>
    <row r="5646" spans="1:1" s="173" customFormat="1" ht="12" hidden="1" customHeight="1">
      <c r="A5646" s="172"/>
    </row>
    <row r="5647" spans="1:1" s="173" customFormat="1" ht="12" hidden="1" customHeight="1">
      <c r="A5647" s="172"/>
    </row>
    <row r="5648" spans="1:1" s="173" customFormat="1" ht="12" hidden="1" customHeight="1">
      <c r="A5648" s="172"/>
    </row>
    <row r="5649" spans="1:1" s="173" customFormat="1" ht="12" hidden="1" customHeight="1">
      <c r="A5649" s="172"/>
    </row>
    <row r="5650" spans="1:1" s="173" customFormat="1" ht="12" hidden="1" customHeight="1">
      <c r="A5650" s="172"/>
    </row>
    <row r="5651" spans="1:1" s="173" customFormat="1" ht="12" hidden="1" customHeight="1">
      <c r="A5651" s="172"/>
    </row>
    <row r="5652" spans="1:1" s="173" customFormat="1" ht="12" hidden="1" customHeight="1">
      <c r="A5652" s="172"/>
    </row>
    <row r="5653" spans="1:1" s="173" customFormat="1" ht="12" hidden="1" customHeight="1">
      <c r="A5653" s="172"/>
    </row>
    <row r="5654" spans="1:1" s="173" customFormat="1" ht="12" hidden="1" customHeight="1">
      <c r="A5654" s="172"/>
    </row>
    <row r="5655" spans="1:1" s="173" customFormat="1" ht="12" hidden="1" customHeight="1">
      <c r="A5655" s="172"/>
    </row>
    <row r="5656" spans="1:1" s="173" customFormat="1" ht="12" hidden="1" customHeight="1">
      <c r="A5656" s="172"/>
    </row>
    <row r="5657" spans="1:1" s="173" customFormat="1" ht="12" hidden="1" customHeight="1">
      <c r="A5657" s="172"/>
    </row>
    <row r="5658" spans="1:1" s="173" customFormat="1" ht="12" hidden="1" customHeight="1">
      <c r="A5658" s="172"/>
    </row>
    <row r="5659" spans="1:1" s="173" customFormat="1" ht="12" hidden="1" customHeight="1">
      <c r="A5659" s="172"/>
    </row>
    <row r="5660" spans="1:1" s="173" customFormat="1" ht="12" hidden="1" customHeight="1">
      <c r="A5660" s="172"/>
    </row>
    <row r="5661" spans="1:1" s="173" customFormat="1" ht="12" hidden="1" customHeight="1">
      <c r="A5661" s="172"/>
    </row>
    <row r="5662" spans="1:1" s="173" customFormat="1" ht="12" hidden="1" customHeight="1">
      <c r="A5662" s="172"/>
    </row>
    <row r="5663" spans="1:1" s="173" customFormat="1" ht="12" hidden="1" customHeight="1">
      <c r="A5663" s="172"/>
    </row>
    <row r="5664" spans="1:1" s="173" customFormat="1" ht="12" hidden="1" customHeight="1">
      <c r="A5664" s="172"/>
    </row>
    <row r="5665" spans="1:1" s="173" customFormat="1" ht="12" hidden="1" customHeight="1">
      <c r="A5665" s="172"/>
    </row>
    <row r="5666" spans="1:1" s="173" customFormat="1" ht="12" hidden="1" customHeight="1">
      <c r="A5666" s="172"/>
    </row>
    <row r="5667" spans="1:1" s="173" customFormat="1" ht="12" hidden="1" customHeight="1">
      <c r="A5667" s="172"/>
    </row>
    <row r="5668" spans="1:1" s="173" customFormat="1" ht="12" hidden="1" customHeight="1">
      <c r="A5668" s="172"/>
    </row>
    <row r="5669" spans="1:1" s="173" customFormat="1" ht="12" hidden="1" customHeight="1">
      <c r="A5669" s="172"/>
    </row>
    <row r="5670" spans="1:1" s="173" customFormat="1" ht="12" hidden="1" customHeight="1">
      <c r="A5670" s="172"/>
    </row>
    <row r="5671" spans="1:1" s="173" customFormat="1" ht="12" hidden="1" customHeight="1">
      <c r="A5671" s="172"/>
    </row>
    <row r="5672" spans="1:1" s="173" customFormat="1" ht="12" hidden="1" customHeight="1">
      <c r="A5672" s="172"/>
    </row>
    <row r="5673" spans="1:1" s="173" customFormat="1" ht="12" hidden="1" customHeight="1">
      <c r="A5673" s="172"/>
    </row>
    <row r="5674" spans="1:1" s="173" customFormat="1" ht="12" hidden="1" customHeight="1">
      <c r="A5674" s="172"/>
    </row>
    <row r="5675" spans="1:1" s="173" customFormat="1" ht="12" hidden="1" customHeight="1">
      <c r="A5675" s="172"/>
    </row>
    <row r="5676" spans="1:1" s="173" customFormat="1" ht="12" hidden="1" customHeight="1">
      <c r="A5676" s="172"/>
    </row>
    <row r="5677" spans="1:1" s="173" customFormat="1" ht="12" hidden="1" customHeight="1">
      <c r="A5677" s="172"/>
    </row>
    <row r="5678" spans="1:1" s="173" customFormat="1" ht="12" hidden="1" customHeight="1">
      <c r="A5678" s="172"/>
    </row>
    <row r="5679" spans="1:1" s="173" customFormat="1" ht="12" hidden="1" customHeight="1">
      <c r="A5679" s="172"/>
    </row>
    <row r="5680" spans="1:1" s="173" customFormat="1" ht="12" hidden="1" customHeight="1">
      <c r="A5680" s="172"/>
    </row>
    <row r="5681" spans="1:1" s="173" customFormat="1" ht="12" hidden="1" customHeight="1">
      <c r="A5681" s="172"/>
    </row>
    <row r="5682" spans="1:1" s="173" customFormat="1" ht="12" hidden="1" customHeight="1">
      <c r="A5682" s="172"/>
    </row>
    <row r="5683" spans="1:1" s="173" customFormat="1" ht="12" hidden="1" customHeight="1">
      <c r="A5683" s="172"/>
    </row>
    <row r="5684" spans="1:1" s="173" customFormat="1" ht="12" hidden="1" customHeight="1">
      <c r="A5684" s="172"/>
    </row>
    <row r="5685" spans="1:1" s="173" customFormat="1" ht="12" hidden="1" customHeight="1">
      <c r="A5685" s="172"/>
    </row>
    <row r="5686" spans="1:1" s="173" customFormat="1" ht="12" hidden="1" customHeight="1">
      <c r="A5686" s="172"/>
    </row>
    <row r="5687" spans="1:1" s="173" customFormat="1" ht="12" hidden="1" customHeight="1">
      <c r="A5687" s="172"/>
    </row>
    <row r="5688" spans="1:1" s="173" customFormat="1" ht="12" hidden="1" customHeight="1">
      <c r="A5688" s="172"/>
    </row>
    <row r="5689" spans="1:1" s="173" customFormat="1" ht="12" hidden="1" customHeight="1">
      <c r="A5689" s="172"/>
    </row>
    <row r="5690" spans="1:1" s="173" customFormat="1" ht="12" hidden="1" customHeight="1">
      <c r="A5690" s="172"/>
    </row>
    <row r="5691" spans="1:1" s="173" customFormat="1" ht="12" hidden="1" customHeight="1">
      <c r="A5691" s="172"/>
    </row>
    <row r="5692" spans="1:1" s="173" customFormat="1" ht="12" hidden="1" customHeight="1">
      <c r="A5692" s="172"/>
    </row>
    <row r="5693" spans="1:1" s="173" customFormat="1" ht="12" hidden="1" customHeight="1">
      <c r="A5693" s="172"/>
    </row>
    <row r="5694" spans="1:1" s="173" customFormat="1" ht="12" hidden="1" customHeight="1">
      <c r="A5694" s="172"/>
    </row>
    <row r="5695" spans="1:1" s="173" customFormat="1" ht="12" hidden="1" customHeight="1">
      <c r="A5695" s="172"/>
    </row>
    <row r="5696" spans="1:1" s="173" customFormat="1" ht="12" hidden="1" customHeight="1">
      <c r="A5696" s="172"/>
    </row>
    <row r="5697" spans="1:1" s="173" customFormat="1" ht="12" hidden="1" customHeight="1">
      <c r="A5697" s="172"/>
    </row>
    <row r="5698" spans="1:1" s="173" customFormat="1" ht="12" hidden="1" customHeight="1">
      <c r="A5698" s="172"/>
    </row>
    <row r="5699" spans="1:1" s="173" customFormat="1" ht="12" hidden="1" customHeight="1">
      <c r="A5699" s="172"/>
    </row>
    <row r="5700" spans="1:1" s="173" customFormat="1" ht="12" hidden="1" customHeight="1">
      <c r="A5700" s="172"/>
    </row>
    <row r="5701" spans="1:1" s="173" customFormat="1" ht="12" hidden="1" customHeight="1">
      <c r="A5701" s="172"/>
    </row>
    <row r="5702" spans="1:1" s="173" customFormat="1" ht="12" hidden="1" customHeight="1">
      <c r="A5702" s="172"/>
    </row>
    <row r="5703" spans="1:1" s="173" customFormat="1" ht="12" hidden="1" customHeight="1">
      <c r="A5703" s="172"/>
    </row>
    <row r="5704" spans="1:1" s="173" customFormat="1" ht="12" hidden="1" customHeight="1">
      <c r="A5704" s="172"/>
    </row>
    <row r="5705" spans="1:1" s="173" customFormat="1" ht="12" hidden="1" customHeight="1">
      <c r="A5705" s="172"/>
    </row>
    <row r="5706" spans="1:1" s="173" customFormat="1" ht="12" hidden="1" customHeight="1">
      <c r="A5706" s="172"/>
    </row>
    <row r="5707" spans="1:1" s="173" customFormat="1" ht="12" hidden="1" customHeight="1">
      <c r="A5707" s="172"/>
    </row>
    <row r="5708" spans="1:1" s="173" customFormat="1" ht="12" hidden="1" customHeight="1">
      <c r="A5708" s="172"/>
    </row>
    <row r="5709" spans="1:1" s="173" customFormat="1" ht="12" hidden="1" customHeight="1">
      <c r="A5709" s="172"/>
    </row>
    <row r="5710" spans="1:1" s="173" customFormat="1" ht="12" hidden="1" customHeight="1">
      <c r="A5710" s="172"/>
    </row>
    <row r="5711" spans="1:1" s="173" customFormat="1" ht="12" hidden="1" customHeight="1">
      <c r="A5711" s="172"/>
    </row>
    <row r="5712" spans="1:1" s="173" customFormat="1" ht="12" hidden="1" customHeight="1">
      <c r="A5712" s="172"/>
    </row>
    <row r="5713" spans="1:1" s="173" customFormat="1" ht="12" hidden="1" customHeight="1">
      <c r="A5713" s="172"/>
    </row>
    <row r="5714" spans="1:1" s="173" customFormat="1" ht="12" hidden="1" customHeight="1">
      <c r="A5714" s="172"/>
    </row>
    <row r="5715" spans="1:1" s="173" customFormat="1" ht="12" hidden="1" customHeight="1">
      <c r="A5715" s="172"/>
    </row>
    <row r="5716" spans="1:1" s="173" customFormat="1" ht="12" hidden="1" customHeight="1">
      <c r="A5716" s="172"/>
    </row>
    <row r="5717" spans="1:1" s="173" customFormat="1" ht="12" hidden="1" customHeight="1">
      <c r="A5717" s="172"/>
    </row>
    <row r="5718" spans="1:1" s="173" customFormat="1" ht="12" hidden="1" customHeight="1">
      <c r="A5718" s="172"/>
    </row>
    <row r="5719" spans="1:1" s="173" customFormat="1" ht="12" hidden="1" customHeight="1">
      <c r="A5719" s="172"/>
    </row>
    <row r="5720" spans="1:1" s="173" customFormat="1" ht="12" hidden="1" customHeight="1">
      <c r="A5720" s="172"/>
    </row>
    <row r="5721" spans="1:1" s="173" customFormat="1" ht="12" hidden="1" customHeight="1">
      <c r="A5721" s="172"/>
    </row>
    <row r="5722" spans="1:1" s="173" customFormat="1" ht="12" hidden="1" customHeight="1">
      <c r="A5722" s="172"/>
    </row>
    <row r="5723" spans="1:1" s="173" customFormat="1" ht="12" hidden="1" customHeight="1">
      <c r="A5723" s="172"/>
    </row>
    <row r="5724" spans="1:1" s="173" customFormat="1" ht="12" hidden="1" customHeight="1">
      <c r="A5724" s="172"/>
    </row>
    <row r="5725" spans="1:1" s="173" customFormat="1" ht="12" hidden="1" customHeight="1">
      <c r="A5725" s="172"/>
    </row>
    <row r="5726" spans="1:1" s="173" customFormat="1" ht="12" hidden="1" customHeight="1">
      <c r="A5726" s="172"/>
    </row>
    <row r="5727" spans="1:1" s="173" customFormat="1" ht="12" hidden="1" customHeight="1">
      <c r="A5727" s="172"/>
    </row>
    <row r="5728" spans="1:1" s="173" customFormat="1" ht="12" hidden="1" customHeight="1">
      <c r="A5728" s="172"/>
    </row>
    <row r="5729" spans="1:1" s="173" customFormat="1" ht="12" hidden="1" customHeight="1">
      <c r="A5729" s="172"/>
    </row>
    <row r="5730" spans="1:1" s="173" customFormat="1" ht="12" hidden="1" customHeight="1">
      <c r="A5730" s="172"/>
    </row>
    <row r="5731" spans="1:1" s="173" customFormat="1" ht="12" hidden="1" customHeight="1">
      <c r="A5731" s="172"/>
    </row>
    <row r="5732" spans="1:1" s="173" customFormat="1" ht="12" hidden="1" customHeight="1">
      <c r="A5732" s="172"/>
    </row>
    <row r="5733" spans="1:1" s="173" customFormat="1" ht="12" hidden="1" customHeight="1">
      <c r="A5733" s="172"/>
    </row>
    <row r="5734" spans="1:1" s="173" customFormat="1" ht="12" hidden="1" customHeight="1">
      <c r="A5734" s="172"/>
    </row>
    <row r="5735" spans="1:1" s="173" customFormat="1" ht="12" hidden="1" customHeight="1">
      <c r="A5735" s="172"/>
    </row>
    <row r="5736" spans="1:1" s="173" customFormat="1" ht="12" hidden="1" customHeight="1">
      <c r="A5736" s="172"/>
    </row>
    <row r="5737" spans="1:1" s="173" customFormat="1" ht="12" hidden="1" customHeight="1">
      <c r="A5737" s="172"/>
    </row>
    <row r="5738" spans="1:1" s="173" customFormat="1" ht="12" hidden="1" customHeight="1">
      <c r="A5738" s="172"/>
    </row>
    <row r="5739" spans="1:1" s="173" customFormat="1" ht="12" hidden="1" customHeight="1">
      <c r="A5739" s="172"/>
    </row>
    <row r="5740" spans="1:1" s="173" customFormat="1" ht="12" hidden="1" customHeight="1">
      <c r="A5740" s="172"/>
    </row>
    <row r="5741" spans="1:1" s="173" customFormat="1" ht="12" hidden="1" customHeight="1">
      <c r="A5741" s="172"/>
    </row>
    <row r="5742" spans="1:1" s="173" customFormat="1" ht="12" hidden="1" customHeight="1">
      <c r="A5742" s="172"/>
    </row>
    <row r="5743" spans="1:1" s="173" customFormat="1" ht="12" hidden="1" customHeight="1">
      <c r="A5743" s="172"/>
    </row>
    <row r="5744" spans="1:1" s="173" customFormat="1" ht="12" hidden="1" customHeight="1">
      <c r="A5744" s="172"/>
    </row>
    <row r="5745" spans="1:1" s="173" customFormat="1" ht="12" hidden="1" customHeight="1">
      <c r="A5745" s="172"/>
    </row>
    <row r="5746" spans="1:1" s="173" customFormat="1" ht="12" hidden="1" customHeight="1">
      <c r="A5746" s="172"/>
    </row>
    <row r="5747" spans="1:1" s="173" customFormat="1" ht="12" hidden="1" customHeight="1">
      <c r="A5747" s="172"/>
    </row>
    <row r="5748" spans="1:1" s="173" customFormat="1" ht="12" hidden="1" customHeight="1">
      <c r="A5748" s="172"/>
    </row>
    <row r="5749" spans="1:1" s="173" customFormat="1" ht="12" hidden="1" customHeight="1">
      <c r="A5749" s="172"/>
    </row>
    <row r="5750" spans="1:1" s="173" customFormat="1" ht="12" hidden="1" customHeight="1">
      <c r="A5750" s="172"/>
    </row>
    <row r="5751" spans="1:1" s="173" customFormat="1" ht="12" hidden="1" customHeight="1">
      <c r="A5751" s="172"/>
    </row>
    <row r="5752" spans="1:1" s="173" customFormat="1" ht="12" hidden="1" customHeight="1">
      <c r="A5752" s="172"/>
    </row>
    <row r="5753" spans="1:1" s="173" customFormat="1" ht="12" hidden="1" customHeight="1">
      <c r="A5753" s="172"/>
    </row>
    <row r="5754" spans="1:1" s="173" customFormat="1" ht="12" hidden="1" customHeight="1">
      <c r="A5754" s="172"/>
    </row>
    <row r="5755" spans="1:1" s="173" customFormat="1" ht="12" hidden="1" customHeight="1">
      <c r="A5755" s="172"/>
    </row>
    <row r="5756" spans="1:1" s="173" customFormat="1" ht="12" hidden="1" customHeight="1">
      <c r="A5756" s="172"/>
    </row>
    <row r="5757" spans="1:1" s="173" customFormat="1" ht="12" hidden="1" customHeight="1">
      <c r="A5757" s="172"/>
    </row>
    <row r="5758" spans="1:1" s="173" customFormat="1" ht="12" hidden="1" customHeight="1">
      <c r="A5758" s="172"/>
    </row>
    <row r="5759" spans="1:1" s="173" customFormat="1" ht="12" hidden="1" customHeight="1">
      <c r="A5759" s="172"/>
    </row>
    <row r="5760" spans="1:1" s="173" customFormat="1" ht="12" hidden="1" customHeight="1">
      <c r="A5760" s="172"/>
    </row>
    <row r="5761" spans="1:1" s="173" customFormat="1" ht="12" hidden="1" customHeight="1">
      <c r="A5761" s="172"/>
    </row>
    <row r="5762" spans="1:1" s="173" customFormat="1" ht="12" hidden="1" customHeight="1">
      <c r="A5762" s="172"/>
    </row>
    <row r="5763" spans="1:1" s="173" customFormat="1" ht="12" hidden="1" customHeight="1">
      <c r="A5763" s="172"/>
    </row>
    <row r="5764" spans="1:1" s="173" customFormat="1" ht="12" hidden="1" customHeight="1">
      <c r="A5764" s="172"/>
    </row>
    <row r="5765" spans="1:1" s="173" customFormat="1" ht="12" hidden="1" customHeight="1">
      <c r="A5765" s="172"/>
    </row>
    <row r="5766" spans="1:1" s="173" customFormat="1" ht="12" hidden="1" customHeight="1">
      <c r="A5766" s="172"/>
    </row>
    <row r="5767" spans="1:1" s="173" customFormat="1" ht="12" hidden="1" customHeight="1">
      <c r="A5767" s="172"/>
    </row>
    <row r="5768" spans="1:1" s="173" customFormat="1" ht="12" hidden="1" customHeight="1">
      <c r="A5768" s="172"/>
    </row>
    <row r="5769" spans="1:1" s="173" customFormat="1" ht="12" hidden="1" customHeight="1">
      <c r="A5769" s="172"/>
    </row>
    <row r="5770" spans="1:1" s="173" customFormat="1" ht="12" hidden="1" customHeight="1">
      <c r="A5770" s="172"/>
    </row>
    <row r="5771" spans="1:1" s="173" customFormat="1" ht="12" hidden="1" customHeight="1">
      <c r="A5771" s="172"/>
    </row>
    <row r="5772" spans="1:1" s="173" customFormat="1" ht="12" hidden="1" customHeight="1">
      <c r="A5772" s="172"/>
    </row>
    <row r="5773" spans="1:1" s="173" customFormat="1" ht="12" hidden="1" customHeight="1">
      <c r="A5773" s="172"/>
    </row>
    <row r="5774" spans="1:1" s="173" customFormat="1" ht="12" hidden="1" customHeight="1">
      <c r="A5774" s="172"/>
    </row>
    <row r="5775" spans="1:1" s="173" customFormat="1" ht="12" hidden="1" customHeight="1">
      <c r="A5775" s="172"/>
    </row>
    <row r="5776" spans="1:1" s="173" customFormat="1" ht="12" hidden="1" customHeight="1">
      <c r="A5776" s="172"/>
    </row>
    <row r="5777" spans="1:1" s="173" customFormat="1" ht="12" hidden="1" customHeight="1">
      <c r="A5777" s="172"/>
    </row>
    <row r="5778" spans="1:1" s="173" customFormat="1" ht="12" hidden="1" customHeight="1">
      <c r="A5778" s="172"/>
    </row>
    <row r="5779" spans="1:1" s="173" customFormat="1" ht="12" hidden="1" customHeight="1">
      <c r="A5779" s="172"/>
    </row>
    <row r="5780" spans="1:1" s="173" customFormat="1" ht="12" hidden="1" customHeight="1">
      <c r="A5780" s="172"/>
    </row>
    <row r="5781" spans="1:1" s="173" customFormat="1" ht="12" hidden="1" customHeight="1">
      <c r="A5781" s="172"/>
    </row>
    <row r="5782" spans="1:1" s="173" customFormat="1" ht="12" hidden="1" customHeight="1">
      <c r="A5782" s="172"/>
    </row>
    <row r="5783" spans="1:1" s="173" customFormat="1" ht="12" hidden="1" customHeight="1">
      <c r="A5783" s="172"/>
    </row>
    <row r="5784" spans="1:1" s="173" customFormat="1" ht="12" hidden="1" customHeight="1">
      <c r="A5784" s="172"/>
    </row>
    <row r="5785" spans="1:1" s="173" customFormat="1" ht="12" hidden="1" customHeight="1">
      <c r="A5785" s="172"/>
    </row>
    <row r="5786" spans="1:1" s="173" customFormat="1" ht="12" hidden="1" customHeight="1">
      <c r="A5786" s="172"/>
    </row>
    <row r="5787" spans="1:1" s="173" customFormat="1" ht="12" hidden="1" customHeight="1">
      <c r="A5787" s="172"/>
    </row>
    <row r="5788" spans="1:1" s="173" customFormat="1" ht="12" hidden="1" customHeight="1">
      <c r="A5788" s="172"/>
    </row>
    <row r="5789" spans="1:1" s="173" customFormat="1" ht="12" hidden="1" customHeight="1">
      <c r="A5789" s="172"/>
    </row>
    <row r="5790" spans="1:1" s="173" customFormat="1" ht="12" hidden="1" customHeight="1">
      <c r="A5790" s="172"/>
    </row>
    <row r="5791" spans="1:1" s="173" customFormat="1" ht="12" hidden="1" customHeight="1">
      <c r="A5791" s="172"/>
    </row>
    <row r="5792" spans="1:1" s="173" customFormat="1" ht="12" hidden="1" customHeight="1">
      <c r="A5792" s="172"/>
    </row>
    <row r="5793" spans="1:1" s="173" customFormat="1" ht="12" hidden="1" customHeight="1">
      <c r="A5793" s="172"/>
    </row>
    <row r="5794" spans="1:1" s="173" customFormat="1" ht="12" hidden="1" customHeight="1">
      <c r="A5794" s="172"/>
    </row>
    <row r="5795" spans="1:1" s="173" customFormat="1" ht="12" hidden="1" customHeight="1">
      <c r="A5795" s="172"/>
    </row>
    <row r="5796" spans="1:1" s="173" customFormat="1" ht="12" hidden="1" customHeight="1">
      <c r="A5796" s="172"/>
    </row>
    <row r="5797" spans="1:1" s="173" customFormat="1" ht="12" hidden="1" customHeight="1">
      <c r="A5797" s="172"/>
    </row>
    <row r="5798" spans="1:1" s="173" customFormat="1" ht="12" hidden="1" customHeight="1">
      <c r="A5798" s="172"/>
    </row>
    <row r="5799" spans="1:1" s="173" customFormat="1" ht="12" hidden="1" customHeight="1">
      <c r="A5799" s="172"/>
    </row>
    <row r="5800" spans="1:1" s="173" customFormat="1" ht="12" hidden="1" customHeight="1">
      <c r="A5800" s="172"/>
    </row>
    <row r="5801" spans="1:1" s="173" customFormat="1" ht="12" hidden="1" customHeight="1">
      <c r="A5801" s="172"/>
    </row>
    <row r="5802" spans="1:1" s="173" customFormat="1" ht="12" hidden="1" customHeight="1">
      <c r="A5802" s="172"/>
    </row>
    <row r="5803" spans="1:1" s="173" customFormat="1" ht="12" hidden="1" customHeight="1">
      <c r="A5803" s="172"/>
    </row>
    <row r="5804" spans="1:1" s="173" customFormat="1" ht="12" hidden="1" customHeight="1">
      <c r="A5804" s="172"/>
    </row>
    <row r="5805" spans="1:1" s="173" customFormat="1" ht="12" hidden="1" customHeight="1">
      <c r="A5805" s="172"/>
    </row>
    <row r="5806" spans="1:1" s="173" customFormat="1" ht="12" hidden="1" customHeight="1">
      <c r="A5806" s="172"/>
    </row>
    <row r="5807" spans="1:1" s="173" customFormat="1" ht="12" hidden="1" customHeight="1">
      <c r="A5807" s="172"/>
    </row>
    <row r="5808" spans="1:1" s="173" customFormat="1" ht="12" hidden="1" customHeight="1">
      <c r="A5808" s="172"/>
    </row>
    <row r="5809" spans="1:1" s="173" customFormat="1" ht="12" hidden="1" customHeight="1">
      <c r="A5809" s="172"/>
    </row>
    <row r="5810" spans="1:1" s="173" customFormat="1" ht="12" hidden="1" customHeight="1">
      <c r="A5810" s="172"/>
    </row>
    <row r="5811" spans="1:1" s="173" customFormat="1" ht="12" hidden="1" customHeight="1">
      <c r="A5811" s="172"/>
    </row>
    <row r="5812" spans="1:1" s="173" customFormat="1" ht="12" hidden="1" customHeight="1">
      <c r="A5812" s="172"/>
    </row>
    <row r="5813" spans="1:1" s="173" customFormat="1" ht="12" hidden="1" customHeight="1">
      <c r="A5813" s="172"/>
    </row>
    <row r="5814" spans="1:1" s="173" customFormat="1" ht="12" hidden="1" customHeight="1">
      <c r="A5814" s="172"/>
    </row>
    <row r="5815" spans="1:1" s="173" customFormat="1" ht="12" hidden="1" customHeight="1">
      <c r="A5815" s="172"/>
    </row>
    <row r="5816" spans="1:1" s="173" customFormat="1" ht="12" hidden="1" customHeight="1">
      <c r="A5816" s="172"/>
    </row>
    <row r="5817" spans="1:1" s="173" customFormat="1" ht="12" hidden="1" customHeight="1">
      <c r="A5817" s="172"/>
    </row>
    <row r="5818" spans="1:1" s="173" customFormat="1" ht="12" hidden="1" customHeight="1">
      <c r="A5818" s="172"/>
    </row>
    <row r="5819" spans="1:1" s="173" customFormat="1" ht="12" hidden="1" customHeight="1">
      <c r="A5819" s="172"/>
    </row>
    <row r="5820" spans="1:1" s="173" customFormat="1" ht="12" hidden="1" customHeight="1">
      <c r="A5820" s="172"/>
    </row>
    <row r="5821" spans="1:1" s="173" customFormat="1" ht="12" hidden="1" customHeight="1">
      <c r="A5821" s="172"/>
    </row>
    <row r="5822" spans="1:1" s="173" customFormat="1" ht="12" hidden="1" customHeight="1">
      <c r="A5822" s="172"/>
    </row>
    <row r="5823" spans="1:1" s="173" customFormat="1" ht="12" hidden="1" customHeight="1">
      <c r="A5823" s="172"/>
    </row>
    <row r="5824" spans="1:1" s="173" customFormat="1" ht="12" hidden="1" customHeight="1">
      <c r="A5824" s="172"/>
    </row>
    <row r="5825" spans="1:1" s="173" customFormat="1" ht="12" hidden="1" customHeight="1">
      <c r="A5825" s="172"/>
    </row>
    <row r="5826" spans="1:1" s="173" customFormat="1" ht="12" hidden="1" customHeight="1">
      <c r="A5826" s="172"/>
    </row>
    <row r="5827" spans="1:1" s="173" customFormat="1" ht="12" hidden="1" customHeight="1">
      <c r="A5827" s="172"/>
    </row>
    <row r="5828" spans="1:1" s="173" customFormat="1" ht="12" hidden="1" customHeight="1">
      <c r="A5828" s="172"/>
    </row>
    <row r="5829" spans="1:1" s="173" customFormat="1" ht="12" hidden="1" customHeight="1">
      <c r="A5829" s="172"/>
    </row>
    <row r="5830" spans="1:1" s="173" customFormat="1" ht="12" hidden="1" customHeight="1">
      <c r="A5830" s="172"/>
    </row>
    <row r="5831" spans="1:1" s="173" customFormat="1" ht="12" hidden="1" customHeight="1">
      <c r="A5831" s="172"/>
    </row>
    <row r="5832" spans="1:1" s="173" customFormat="1" ht="12" hidden="1" customHeight="1">
      <c r="A5832" s="172"/>
    </row>
    <row r="5833" spans="1:1" s="173" customFormat="1" ht="12" hidden="1" customHeight="1">
      <c r="A5833" s="172"/>
    </row>
    <row r="5834" spans="1:1" s="173" customFormat="1" ht="12" hidden="1" customHeight="1">
      <c r="A5834" s="172"/>
    </row>
    <row r="5835" spans="1:1" s="173" customFormat="1" ht="12" hidden="1" customHeight="1">
      <c r="A5835" s="172"/>
    </row>
    <row r="5836" spans="1:1" s="173" customFormat="1" ht="12" hidden="1" customHeight="1">
      <c r="A5836" s="172"/>
    </row>
    <row r="5837" spans="1:1" s="173" customFormat="1" ht="12" hidden="1" customHeight="1">
      <c r="A5837" s="172"/>
    </row>
    <row r="5838" spans="1:1" s="173" customFormat="1" ht="12" hidden="1" customHeight="1">
      <c r="A5838" s="172"/>
    </row>
    <row r="5839" spans="1:1" s="173" customFormat="1" ht="12" hidden="1" customHeight="1">
      <c r="A5839" s="172"/>
    </row>
    <row r="5840" spans="1:1" s="173" customFormat="1" ht="12" hidden="1" customHeight="1">
      <c r="A5840" s="172"/>
    </row>
    <row r="5841" spans="1:1" s="173" customFormat="1" ht="12" hidden="1" customHeight="1">
      <c r="A5841" s="172"/>
    </row>
    <row r="5842" spans="1:1" s="173" customFormat="1" ht="12" hidden="1" customHeight="1">
      <c r="A5842" s="172"/>
    </row>
    <row r="5843" spans="1:1" s="173" customFormat="1" ht="12" hidden="1" customHeight="1">
      <c r="A5843" s="172"/>
    </row>
    <row r="5844" spans="1:1" s="173" customFormat="1" ht="12" hidden="1" customHeight="1">
      <c r="A5844" s="172"/>
    </row>
    <row r="5845" spans="1:1" s="173" customFormat="1" ht="12" hidden="1" customHeight="1">
      <c r="A5845" s="172"/>
    </row>
    <row r="5846" spans="1:1" s="173" customFormat="1" ht="12" hidden="1" customHeight="1">
      <c r="A5846" s="172"/>
    </row>
    <row r="5847" spans="1:1" s="173" customFormat="1" ht="12" hidden="1" customHeight="1">
      <c r="A5847" s="172"/>
    </row>
    <row r="5848" spans="1:1" s="173" customFormat="1" ht="12" hidden="1" customHeight="1">
      <c r="A5848" s="172"/>
    </row>
    <row r="5849" spans="1:1" s="173" customFormat="1" ht="12" hidden="1" customHeight="1">
      <c r="A5849" s="172"/>
    </row>
    <row r="5850" spans="1:1" s="173" customFormat="1" ht="12" hidden="1" customHeight="1">
      <c r="A5850" s="172"/>
    </row>
    <row r="5851" spans="1:1" s="173" customFormat="1" ht="12" hidden="1" customHeight="1">
      <c r="A5851" s="172"/>
    </row>
    <row r="5852" spans="1:1" s="173" customFormat="1" ht="12" hidden="1" customHeight="1">
      <c r="A5852" s="172"/>
    </row>
    <row r="5853" spans="1:1" s="173" customFormat="1" ht="12" hidden="1" customHeight="1">
      <c r="A5853" s="172"/>
    </row>
    <row r="5854" spans="1:1" s="173" customFormat="1" ht="12" hidden="1" customHeight="1">
      <c r="A5854" s="172"/>
    </row>
    <row r="5855" spans="1:1" s="173" customFormat="1" ht="12" hidden="1" customHeight="1">
      <c r="A5855" s="172"/>
    </row>
    <row r="5856" spans="1:1" s="173" customFormat="1" ht="12" hidden="1" customHeight="1">
      <c r="A5856" s="172"/>
    </row>
    <row r="5857" spans="1:1" s="173" customFormat="1" ht="12" hidden="1" customHeight="1">
      <c r="A5857" s="172"/>
    </row>
    <row r="5858" spans="1:1" s="173" customFormat="1" ht="12" hidden="1" customHeight="1">
      <c r="A5858" s="172"/>
    </row>
    <row r="5859" spans="1:1" s="173" customFormat="1" ht="12" hidden="1" customHeight="1">
      <c r="A5859" s="172"/>
    </row>
    <row r="5860" spans="1:1" s="173" customFormat="1" ht="12" hidden="1" customHeight="1">
      <c r="A5860" s="172"/>
    </row>
    <row r="5861" spans="1:1" s="173" customFormat="1" ht="12" hidden="1" customHeight="1">
      <c r="A5861" s="172"/>
    </row>
    <row r="5862" spans="1:1" s="173" customFormat="1" ht="12" hidden="1" customHeight="1">
      <c r="A5862" s="172"/>
    </row>
    <row r="5863" spans="1:1" s="173" customFormat="1" ht="12" hidden="1" customHeight="1">
      <c r="A5863" s="172"/>
    </row>
    <row r="5864" spans="1:1" s="173" customFormat="1" ht="12" hidden="1" customHeight="1">
      <c r="A5864" s="172"/>
    </row>
    <row r="5865" spans="1:1" s="173" customFormat="1" ht="12" hidden="1" customHeight="1">
      <c r="A5865" s="172"/>
    </row>
    <row r="5866" spans="1:1" s="173" customFormat="1" ht="12" hidden="1" customHeight="1">
      <c r="A5866" s="172"/>
    </row>
    <row r="5867" spans="1:1" s="173" customFormat="1" ht="12" hidden="1" customHeight="1">
      <c r="A5867" s="172"/>
    </row>
    <row r="5868" spans="1:1" s="173" customFormat="1" ht="12" hidden="1" customHeight="1">
      <c r="A5868" s="172"/>
    </row>
    <row r="5869" spans="1:1" s="173" customFormat="1" ht="12" hidden="1" customHeight="1">
      <c r="A5869" s="172"/>
    </row>
    <row r="5870" spans="1:1" s="173" customFormat="1" ht="12" hidden="1" customHeight="1">
      <c r="A5870" s="172"/>
    </row>
    <row r="5871" spans="1:1" s="173" customFormat="1" ht="12" hidden="1" customHeight="1">
      <c r="A5871" s="172"/>
    </row>
    <row r="5872" spans="1:1" s="173" customFormat="1" ht="12" hidden="1" customHeight="1">
      <c r="A5872" s="172"/>
    </row>
    <row r="5873" spans="1:1" s="173" customFormat="1" ht="12" hidden="1" customHeight="1">
      <c r="A5873" s="172"/>
    </row>
    <row r="5874" spans="1:1" s="173" customFormat="1" ht="12" hidden="1" customHeight="1">
      <c r="A5874" s="172"/>
    </row>
    <row r="5875" spans="1:1" s="173" customFormat="1" ht="12" hidden="1" customHeight="1">
      <c r="A5875" s="172"/>
    </row>
    <row r="5876" spans="1:1" s="173" customFormat="1" ht="12" hidden="1" customHeight="1">
      <c r="A5876" s="172"/>
    </row>
    <row r="5877" spans="1:1" s="173" customFormat="1" ht="12" hidden="1" customHeight="1">
      <c r="A5877" s="172"/>
    </row>
    <row r="5878" spans="1:1" s="173" customFormat="1" ht="12" hidden="1" customHeight="1">
      <c r="A5878" s="172"/>
    </row>
    <row r="5879" spans="1:1" s="173" customFormat="1" ht="12" hidden="1" customHeight="1">
      <c r="A5879" s="172"/>
    </row>
    <row r="5880" spans="1:1" s="173" customFormat="1" ht="12" hidden="1" customHeight="1">
      <c r="A5880" s="172"/>
    </row>
    <row r="5881" spans="1:1" s="173" customFormat="1" ht="12" hidden="1" customHeight="1">
      <c r="A5881" s="172"/>
    </row>
    <row r="5882" spans="1:1" s="173" customFormat="1" ht="12" hidden="1" customHeight="1">
      <c r="A5882" s="172"/>
    </row>
    <row r="5883" spans="1:1" s="173" customFormat="1" ht="12" hidden="1" customHeight="1">
      <c r="A5883" s="172"/>
    </row>
    <row r="5884" spans="1:1" s="173" customFormat="1" ht="12" hidden="1" customHeight="1">
      <c r="A5884" s="172"/>
    </row>
    <row r="5885" spans="1:1" s="173" customFormat="1" ht="12" hidden="1" customHeight="1">
      <c r="A5885" s="172"/>
    </row>
    <row r="5886" spans="1:1" s="173" customFormat="1" ht="12" hidden="1" customHeight="1">
      <c r="A5886" s="172"/>
    </row>
    <row r="5887" spans="1:1" s="173" customFormat="1" ht="12" hidden="1" customHeight="1">
      <c r="A5887" s="172"/>
    </row>
    <row r="5888" spans="1:1" s="173" customFormat="1" ht="12" hidden="1" customHeight="1">
      <c r="A5888" s="172"/>
    </row>
    <row r="5889" spans="1:1" s="173" customFormat="1" ht="12" hidden="1" customHeight="1">
      <c r="A5889" s="172"/>
    </row>
    <row r="5890" spans="1:1" s="173" customFormat="1" ht="12" hidden="1" customHeight="1">
      <c r="A5890" s="172"/>
    </row>
    <row r="5891" spans="1:1" s="173" customFormat="1" ht="12" hidden="1" customHeight="1">
      <c r="A5891" s="172"/>
    </row>
    <row r="5892" spans="1:1" s="173" customFormat="1" ht="12" hidden="1" customHeight="1">
      <c r="A5892" s="172"/>
    </row>
    <row r="5893" spans="1:1" s="173" customFormat="1" ht="12" hidden="1" customHeight="1">
      <c r="A5893" s="172"/>
    </row>
    <row r="5894" spans="1:1" s="173" customFormat="1" ht="12" hidden="1" customHeight="1">
      <c r="A5894" s="172"/>
    </row>
    <row r="5895" spans="1:1" s="173" customFormat="1" ht="12" hidden="1" customHeight="1">
      <c r="A5895" s="172"/>
    </row>
    <row r="5896" spans="1:1" s="173" customFormat="1" ht="12" hidden="1" customHeight="1">
      <c r="A5896" s="172"/>
    </row>
    <row r="5897" spans="1:1" s="173" customFormat="1" ht="12" hidden="1" customHeight="1">
      <c r="A5897" s="172"/>
    </row>
    <row r="5898" spans="1:1" s="173" customFormat="1" ht="12" hidden="1" customHeight="1">
      <c r="A5898" s="172"/>
    </row>
    <row r="5899" spans="1:1" s="173" customFormat="1" ht="12" hidden="1" customHeight="1">
      <c r="A5899" s="172"/>
    </row>
    <row r="5900" spans="1:1" s="173" customFormat="1" ht="12" hidden="1" customHeight="1">
      <c r="A5900" s="172"/>
    </row>
    <row r="5901" spans="1:1" s="173" customFormat="1" ht="12" hidden="1" customHeight="1">
      <c r="A5901" s="172"/>
    </row>
    <row r="5902" spans="1:1" s="173" customFormat="1" ht="12" hidden="1" customHeight="1">
      <c r="A5902" s="172"/>
    </row>
    <row r="5903" spans="1:1" s="173" customFormat="1" ht="12" hidden="1" customHeight="1">
      <c r="A5903" s="172"/>
    </row>
    <row r="5904" spans="1:1" s="173" customFormat="1" ht="12" hidden="1" customHeight="1">
      <c r="A5904" s="172"/>
    </row>
    <row r="5905" spans="1:1" s="173" customFormat="1" ht="12" hidden="1" customHeight="1">
      <c r="A5905" s="172"/>
    </row>
    <row r="5906" spans="1:1" s="173" customFormat="1" ht="12" hidden="1" customHeight="1">
      <c r="A5906" s="172"/>
    </row>
    <row r="5907" spans="1:1" s="173" customFormat="1" ht="12" hidden="1" customHeight="1">
      <c r="A5907" s="172"/>
    </row>
    <row r="5908" spans="1:1" s="173" customFormat="1" ht="12" hidden="1" customHeight="1">
      <c r="A5908" s="172"/>
    </row>
    <row r="5909" spans="1:1" s="173" customFormat="1" ht="12" hidden="1" customHeight="1">
      <c r="A5909" s="172"/>
    </row>
    <row r="5910" spans="1:1" s="173" customFormat="1" ht="12" hidden="1" customHeight="1">
      <c r="A5910" s="172"/>
    </row>
    <row r="5911" spans="1:1" s="173" customFormat="1" ht="12" hidden="1" customHeight="1">
      <c r="A5911" s="172"/>
    </row>
    <row r="5912" spans="1:1" s="173" customFormat="1" ht="12" hidden="1" customHeight="1">
      <c r="A5912" s="172"/>
    </row>
    <row r="5913" spans="1:1" s="173" customFormat="1" ht="12" hidden="1" customHeight="1">
      <c r="A5913" s="172"/>
    </row>
    <row r="5914" spans="1:1" s="173" customFormat="1" ht="12" hidden="1" customHeight="1">
      <c r="A5914" s="172"/>
    </row>
    <row r="5915" spans="1:1" s="173" customFormat="1" ht="12" hidden="1" customHeight="1">
      <c r="A5915" s="172"/>
    </row>
    <row r="5916" spans="1:1" s="173" customFormat="1" ht="12" hidden="1" customHeight="1">
      <c r="A5916" s="172"/>
    </row>
    <row r="5917" spans="1:1" s="173" customFormat="1" ht="12" hidden="1" customHeight="1">
      <c r="A5917" s="172"/>
    </row>
    <row r="5918" spans="1:1" s="173" customFormat="1" ht="12" hidden="1" customHeight="1">
      <c r="A5918" s="172"/>
    </row>
    <row r="5919" spans="1:1" s="173" customFormat="1" ht="12" hidden="1" customHeight="1">
      <c r="A5919" s="172"/>
    </row>
    <row r="5920" spans="1:1" s="173" customFormat="1" ht="12" hidden="1" customHeight="1">
      <c r="A5920" s="172"/>
    </row>
    <row r="5921" spans="1:1" s="173" customFormat="1" ht="12" hidden="1" customHeight="1">
      <c r="A5921" s="172"/>
    </row>
    <row r="5922" spans="1:1" s="173" customFormat="1" ht="12" hidden="1" customHeight="1">
      <c r="A5922" s="172"/>
    </row>
    <row r="5923" spans="1:1" s="173" customFormat="1" ht="12" hidden="1" customHeight="1">
      <c r="A5923" s="172"/>
    </row>
    <row r="5924" spans="1:1" s="173" customFormat="1" ht="12" hidden="1" customHeight="1">
      <c r="A5924" s="172"/>
    </row>
    <row r="5925" spans="1:1" s="173" customFormat="1" ht="12" hidden="1" customHeight="1">
      <c r="A5925" s="172"/>
    </row>
    <row r="5926" spans="1:1" s="173" customFormat="1" ht="12" hidden="1" customHeight="1">
      <c r="A5926" s="172"/>
    </row>
    <row r="5927" spans="1:1" s="173" customFormat="1" ht="12" hidden="1" customHeight="1">
      <c r="A5927" s="172"/>
    </row>
    <row r="5928" spans="1:1" s="173" customFormat="1" ht="12" hidden="1" customHeight="1">
      <c r="A5928" s="172"/>
    </row>
    <row r="5929" spans="1:1" s="173" customFormat="1" ht="12" hidden="1" customHeight="1">
      <c r="A5929" s="172"/>
    </row>
    <row r="5930" spans="1:1" s="173" customFormat="1" ht="12" hidden="1" customHeight="1">
      <c r="A5930" s="172"/>
    </row>
    <row r="5931" spans="1:1" s="173" customFormat="1" ht="12" hidden="1" customHeight="1">
      <c r="A5931" s="172"/>
    </row>
    <row r="5932" spans="1:1" s="173" customFormat="1" ht="12" hidden="1" customHeight="1">
      <c r="A5932" s="172"/>
    </row>
    <row r="5933" spans="1:1" s="173" customFormat="1" ht="12" hidden="1" customHeight="1">
      <c r="A5933" s="172"/>
    </row>
    <row r="5934" spans="1:1" s="173" customFormat="1" ht="12" hidden="1" customHeight="1">
      <c r="A5934" s="172"/>
    </row>
    <row r="5935" spans="1:1" s="173" customFormat="1" ht="12" hidden="1" customHeight="1">
      <c r="A5935" s="172"/>
    </row>
    <row r="5936" spans="1:1" s="173" customFormat="1" ht="12" hidden="1" customHeight="1">
      <c r="A5936" s="172"/>
    </row>
    <row r="5937" spans="1:1" s="173" customFormat="1" ht="12" hidden="1" customHeight="1">
      <c r="A5937" s="172"/>
    </row>
    <row r="5938" spans="1:1" s="173" customFormat="1" ht="12" hidden="1" customHeight="1">
      <c r="A5938" s="172"/>
    </row>
    <row r="5939" spans="1:1" s="173" customFormat="1" ht="12" hidden="1" customHeight="1">
      <c r="A5939" s="172"/>
    </row>
    <row r="5940" spans="1:1" s="173" customFormat="1" ht="12" hidden="1" customHeight="1">
      <c r="A5940" s="172"/>
    </row>
    <row r="5941" spans="1:1" s="173" customFormat="1" ht="12" hidden="1" customHeight="1">
      <c r="A5941" s="172"/>
    </row>
    <row r="5942" spans="1:1" s="173" customFormat="1" ht="12" hidden="1" customHeight="1">
      <c r="A5942" s="172"/>
    </row>
    <row r="5943" spans="1:1" s="173" customFormat="1" ht="12" hidden="1" customHeight="1">
      <c r="A5943" s="172"/>
    </row>
    <row r="5944" spans="1:1" s="173" customFormat="1" ht="12" hidden="1" customHeight="1">
      <c r="A5944" s="172"/>
    </row>
    <row r="5945" spans="1:1" s="173" customFormat="1" ht="12" hidden="1" customHeight="1">
      <c r="A5945" s="172"/>
    </row>
    <row r="5946" spans="1:1" s="173" customFormat="1" ht="12" hidden="1" customHeight="1">
      <c r="A5946" s="172"/>
    </row>
    <row r="5947" spans="1:1" s="173" customFormat="1" ht="12" hidden="1" customHeight="1">
      <c r="A5947" s="172"/>
    </row>
    <row r="5948" spans="1:1" s="173" customFormat="1" ht="12" hidden="1" customHeight="1">
      <c r="A5948" s="172"/>
    </row>
    <row r="5949" spans="1:1" s="173" customFormat="1" ht="12" hidden="1" customHeight="1">
      <c r="A5949" s="172"/>
    </row>
    <row r="5950" spans="1:1" s="173" customFormat="1" ht="12" hidden="1" customHeight="1">
      <c r="A5950" s="172"/>
    </row>
    <row r="5951" spans="1:1" s="173" customFormat="1" ht="12" hidden="1" customHeight="1">
      <c r="A5951" s="172"/>
    </row>
    <row r="5952" spans="1:1" s="173" customFormat="1" ht="12" hidden="1" customHeight="1">
      <c r="A5952" s="172"/>
    </row>
    <row r="5953" spans="1:1" s="173" customFormat="1" ht="12" hidden="1" customHeight="1">
      <c r="A5953" s="172"/>
    </row>
    <row r="5954" spans="1:1" s="173" customFormat="1" ht="12" hidden="1" customHeight="1">
      <c r="A5954" s="172"/>
    </row>
    <row r="5955" spans="1:1" s="173" customFormat="1" ht="12" hidden="1" customHeight="1">
      <c r="A5955" s="172"/>
    </row>
    <row r="5956" spans="1:1" s="173" customFormat="1" ht="12" hidden="1" customHeight="1">
      <c r="A5956" s="172"/>
    </row>
    <row r="5957" spans="1:1" s="173" customFormat="1" ht="12" hidden="1" customHeight="1">
      <c r="A5957" s="172"/>
    </row>
    <row r="5958" spans="1:1" s="173" customFormat="1" ht="12" hidden="1" customHeight="1">
      <c r="A5958" s="172"/>
    </row>
    <row r="5959" spans="1:1" s="173" customFormat="1" ht="12" hidden="1" customHeight="1">
      <c r="A5959" s="172"/>
    </row>
    <row r="5960" spans="1:1" s="173" customFormat="1" ht="12" hidden="1" customHeight="1">
      <c r="A5960" s="172"/>
    </row>
    <row r="5961" spans="1:1" s="173" customFormat="1" ht="12" hidden="1" customHeight="1">
      <c r="A5961" s="172"/>
    </row>
    <row r="5962" spans="1:1" s="173" customFormat="1" ht="12" hidden="1" customHeight="1">
      <c r="A5962" s="172"/>
    </row>
    <row r="5963" spans="1:1" s="173" customFormat="1" ht="12" hidden="1" customHeight="1">
      <c r="A5963" s="172"/>
    </row>
    <row r="5964" spans="1:1" s="173" customFormat="1" ht="12" hidden="1" customHeight="1">
      <c r="A5964" s="172"/>
    </row>
    <row r="5965" spans="1:1" s="173" customFormat="1" ht="12" hidden="1" customHeight="1">
      <c r="A5965" s="172"/>
    </row>
    <row r="5966" spans="1:1" s="173" customFormat="1" ht="12" hidden="1" customHeight="1">
      <c r="A5966" s="172"/>
    </row>
    <row r="5967" spans="1:1" s="173" customFormat="1" ht="12" hidden="1" customHeight="1">
      <c r="A5967" s="172"/>
    </row>
    <row r="5968" spans="1:1" s="173" customFormat="1" ht="12" hidden="1" customHeight="1">
      <c r="A5968" s="172"/>
    </row>
    <row r="5969" spans="1:1" s="173" customFormat="1" ht="12" hidden="1" customHeight="1">
      <c r="A5969" s="172"/>
    </row>
    <row r="5970" spans="1:1" s="173" customFormat="1" ht="12" hidden="1" customHeight="1">
      <c r="A5970" s="172"/>
    </row>
    <row r="5971" spans="1:1" s="173" customFormat="1" ht="12" hidden="1" customHeight="1">
      <c r="A5971" s="172"/>
    </row>
    <row r="5972" spans="1:1" s="173" customFormat="1" ht="12" hidden="1" customHeight="1">
      <c r="A5972" s="172"/>
    </row>
    <row r="5973" spans="1:1" s="173" customFormat="1" ht="12" hidden="1" customHeight="1">
      <c r="A5973" s="172"/>
    </row>
    <row r="5974" spans="1:1" s="173" customFormat="1" ht="12" hidden="1" customHeight="1">
      <c r="A5974" s="172"/>
    </row>
    <row r="5975" spans="1:1" s="173" customFormat="1" ht="12" hidden="1" customHeight="1">
      <c r="A5975" s="172"/>
    </row>
    <row r="5976" spans="1:1" s="173" customFormat="1" ht="12" hidden="1" customHeight="1">
      <c r="A5976" s="172"/>
    </row>
    <row r="5977" spans="1:1" s="173" customFormat="1" ht="12" hidden="1" customHeight="1">
      <c r="A5977" s="172"/>
    </row>
    <row r="5978" spans="1:1" s="173" customFormat="1" ht="12" hidden="1" customHeight="1">
      <c r="A5978" s="172"/>
    </row>
    <row r="5979" spans="1:1" s="173" customFormat="1" ht="12" hidden="1" customHeight="1">
      <c r="A5979" s="172"/>
    </row>
    <row r="5980" spans="1:1" s="173" customFormat="1" ht="12" hidden="1" customHeight="1">
      <c r="A5980" s="172"/>
    </row>
    <row r="5981" spans="1:1" s="173" customFormat="1" ht="12" hidden="1" customHeight="1">
      <c r="A5981" s="172"/>
    </row>
    <row r="5982" spans="1:1" s="173" customFormat="1" ht="12" hidden="1" customHeight="1">
      <c r="A5982" s="172"/>
    </row>
    <row r="5983" spans="1:1" s="173" customFormat="1" ht="12" hidden="1" customHeight="1">
      <c r="A5983" s="172"/>
    </row>
    <row r="5984" spans="1:1" s="173" customFormat="1" ht="12" hidden="1" customHeight="1">
      <c r="A5984" s="172"/>
    </row>
    <row r="5985" spans="1:1" s="173" customFormat="1" ht="12" hidden="1" customHeight="1">
      <c r="A5985" s="172"/>
    </row>
    <row r="5986" spans="1:1" s="173" customFormat="1" ht="12" hidden="1" customHeight="1">
      <c r="A5986" s="172"/>
    </row>
    <row r="5987" spans="1:1" s="173" customFormat="1" ht="12" hidden="1" customHeight="1">
      <c r="A5987" s="172"/>
    </row>
    <row r="5988" spans="1:1" s="173" customFormat="1" ht="12" hidden="1" customHeight="1">
      <c r="A5988" s="172"/>
    </row>
    <row r="5989" spans="1:1" s="173" customFormat="1" ht="12" hidden="1" customHeight="1">
      <c r="A5989" s="172"/>
    </row>
    <row r="5990" spans="1:1" s="173" customFormat="1" ht="12" hidden="1" customHeight="1">
      <c r="A5990" s="172"/>
    </row>
    <row r="5991" spans="1:1" s="173" customFormat="1" ht="12" hidden="1" customHeight="1">
      <c r="A5991" s="172"/>
    </row>
    <row r="5992" spans="1:1" s="173" customFormat="1" ht="12" hidden="1" customHeight="1">
      <c r="A5992" s="172"/>
    </row>
    <row r="5993" spans="1:1" s="173" customFormat="1" ht="12" hidden="1" customHeight="1">
      <c r="A5993" s="172"/>
    </row>
    <row r="5994" spans="1:1" s="173" customFormat="1" ht="12" hidden="1" customHeight="1">
      <c r="A5994" s="172"/>
    </row>
    <row r="5995" spans="1:1" s="173" customFormat="1" ht="12" hidden="1" customHeight="1">
      <c r="A5995" s="172"/>
    </row>
    <row r="5996" spans="1:1" s="173" customFormat="1" ht="12" hidden="1" customHeight="1">
      <c r="A5996" s="172"/>
    </row>
    <row r="5997" spans="1:1" s="173" customFormat="1" ht="12" hidden="1" customHeight="1">
      <c r="A5997" s="172"/>
    </row>
    <row r="5998" spans="1:1" s="173" customFormat="1" ht="12" hidden="1" customHeight="1">
      <c r="A5998" s="172"/>
    </row>
    <row r="5999" spans="1:1" s="173" customFormat="1" ht="12" hidden="1" customHeight="1">
      <c r="A5999" s="172"/>
    </row>
    <row r="6000" spans="1:1" s="173" customFormat="1" ht="12" hidden="1" customHeight="1">
      <c r="A6000" s="172"/>
    </row>
    <row r="6001" spans="1:1" s="173" customFormat="1" ht="12" hidden="1" customHeight="1">
      <c r="A6001" s="172"/>
    </row>
    <row r="6002" spans="1:1" s="173" customFormat="1" ht="12" hidden="1" customHeight="1">
      <c r="A6002" s="172"/>
    </row>
    <row r="6003" spans="1:1" s="173" customFormat="1" ht="12" hidden="1" customHeight="1">
      <c r="A6003" s="172"/>
    </row>
    <row r="6004" spans="1:1" s="173" customFormat="1" ht="12" hidden="1" customHeight="1">
      <c r="A6004" s="172"/>
    </row>
    <row r="6005" spans="1:1" s="173" customFormat="1" ht="12" hidden="1" customHeight="1">
      <c r="A6005" s="172"/>
    </row>
    <row r="6006" spans="1:1" s="173" customFormat="1" ht="12" hidden="1" customHeight="1">
      <c r="A6006" s="172"/>
    </row>
    <row r="6007" spans="1:1" s="173" customFormat="1" ht="12" hidden="1" customHeight="1">
      <c r="A6007" s="172"/>
    </row>
    <row r="6008" spans="1:1" s="173" customFormat="1" ht="12" hidden="1" customHeight="1">
      <c r="A6008" s="172"/>
    </row>
    <row r="6009" spans="1:1" s="173" customFormat="1" ht="12" hidden="1" customHeight="1">
      <c r="A6009" s="172"/>
    </row>
    <row r="6010" spans="1:1" s="173" customFormat="1" ht="12" hidden="1" customHeight="1">
      <c r="A6010" s="172"/>
    </row>
    <row r="6011" spans="1:1" s="173" customFormat="1" ht="12" hidden="1" customHeight="1">
      <c r="A6011" s="172"/>
    </row>
    <row r="6012" spans="1:1" s="173" customFormat="1" ht="12" hidden="1" customHeight="1">
      <c r="A6012" s="172"/>
    </row>
    <row r="6013" spans="1:1" s="173" customFormat="1" ht="12" hidden="1" customHeight="1">
      <c r="A6013" s="172"/>
    </row>
    <row r="6014" spans="1:1" s="173" customFormat="1" ht="12" hidden="1" customHeight="1">
      <c r="A6014" s="172"/>
    </row>
    <row r="6015" spans="1:1" s="173" customFormat="1" ht="12" hidden="1" customHeight="1">
      <c r="A6015" s="172"/>
    </row>
    <row r="6016" spans="1:1" s="173" customFormat="1" ht="12" hidden="1" customHeight="1">
      <c r="A6016" s="172"/>
    </row>
    <row r="6017" spans="1:1" s="173" customFormat="1" ht="12" hidden="1" customHeight="1">
      <c r="A6017" s="172"/>
    </row>
    <row r="6018" spans="1:1" s="173" customFormat="1" ht="12" hidden="1" customHeight="1">
      <c r="A6018" s="172"/>
    </row>
    <row r="6019" spans="1:1" s="173" customFormat="1" ht="12" hidden="1" customHeight="1">
      <c r="A6019" s="172"/>
    </row>
    <row r="6020" spans="1:1" s="173" customFormat="1" ht="12" hidden="1" customHeight="1">
      <c r="A6020" s="172"/>
    </row>
    <row r="6021" spans="1:1" s="173" customFormat="1" ht="12" hidden="1" customHeight="1">
      <c r="A6021" s="172"/>
    </row>
    <row r="6022" spans="1:1" s="173" customFormat="1" ht="12" hidden="1" customHeight="1">
      <c r="A6022" s="172"/>
    </row>
    <row r="6023" spans="1:1" s="173" customFormat="1" ht="12" hidden="1" customHeight="1">
      <c r="A6023" s="172"/>
    </row>
    <row r="6024" spans="1:1" s="173" customFormat="1" ht="12" hidden="1" customHeight="1">
      <c r="A6024" s="172"/>
    </row>
    <row r="6025" spans="1:1" s="173" customFormat="1" ht="12" hidden="1" customHeight="1">
      <c r="A6025" s="172"/>
    </row>
    <row r="6026" spans="1:1" s="173" customFormat="1" ht="12" hidden="1" customHeight="1">
      <c r="A6026" s="172"/>
    </row>
    <row r="6027" spans="1:1" s="173" customFormat="1" ht="12" hidden="1" customHeight="1">
      <c r="A6027" s="172"/>
    </row>
    <row r="6028" spans="1:1" s="173" customFormat="1" ht="12" hidden="1" customHeight="1">
      <c r="A6028" s="172"/>
    </row>
    <row r="6029" spans="1:1" s="173" customFormat="1" ht="12" hidden="1" customHeight="1">
      <c r="A6029" s="172"/>
    </row>
    <row r="6030" spans="1:1" s="173" customFormat="1" ht="12" hidden="1" customHeight="1">
      <c r="A6030" s="172"/>
    </row>
    <row r="6031" spans="1:1" s="173" customFormat="1" ht="12" hidden="1" customHeight="1">
      <c r="A6031" s="172"/>
    </row>
    <row r="6032" spans="1:1" s="173" customFormat="1" ht="12" hidden="1" customHeight="1">
      <c r="A6032" s="172"/>
    </row>
    <row r="6033" spans="1:1" s="173" customFormat="1" ht="12" hidden="1" customHeight="1">
      <c r="A6033" s="172"/>
    </row>
    <row r="6034" spans="1:1" s="173" customFormat="1" ht="12" hidden="1" customHeight="1">
      <c r="A6034" s="172"/>
    </row>
    <row r="6035" spans="1:1" s="173" customFormat="1" ht="12" hidden="1" customHeight="1">
      <c r="A6035" s="172"/>
    </row>
    <row r="6036" spans="1:1" s="173" customFormat="1" ht="12" hidden="1" customHeight="1">
      <c r="A6036" s="172"/>
    </row>
    <row r="6037" spans="1:1" s="173" customFormat="1" ht="12" hidden="1" customHeight="1">
      <c r="A6037" s="172"/>
    </row>
    <row r="6038" spans="1:1" s="173" customFormat="1" ht="12" hidden="1" customHeight="1">
      <c r="A6038" s="172"/>
    </row>
    <row r="6039" spans="1:1" s="173" customFormat="1" ht="12" hidden="1" customHeight="1">
      <c r="A6039" s="172"/>
    </row>
    <row r="6040" spans="1:1" s="173" customFormat="1" ht="12" hidden="1" customHeight="1">
      <c r="A6040" s="172"/>
    </row>
    <row r="6041" spans="1:1" s="173" customFormat="1" ht="12" hidden="1" customHeight="1">
      <c r="A6041" s="172"/>
    </row>
    <row r="6042" spans="1:1" s="173" customFormat="1" ht="12" hidden="1" customHeight="1">
      <c r="A6042" s="172"/>
    </row>
    <row r="6043" spans="1:1" s="173" customFormat="1" ht="12" hidden="1" customHeight="1">
      <c r="A6043" s="172"/>
    </row>
    <row r="6044" spans="1:1" s="173" customFormat="1" ht="12" hidden="1" customHeight="1">
      <c r="A6044" s="172"/>
    </row>
    <row r="6045" spans="1:1" s="173" customFormat="1" ht="12" hidden="1" customHeight="1">
      <c r="A6045" s="172"/>
    </row>
    <row r="6046" spans="1:1" s="173" customFormat="1" ht="12" hidden="1" customHeight="1">
      <c r="A6046" s="172"/>
    </row>
    <row r="6047" spans="1:1" s="173" customFormat="1" ht="12" hidden="1" customHeight="1">
      <c r="A6047" s="172"/>
    </row>
    <row r="6048" spans="1:1" s="173" customFormat="1" ht="12" hidden="1" customHeight="1">
      <c r="A6048" s="172"/>
    </row>
    <row r="6049" spans="1:1" s="173" customFormat="1" ht="12" hidden="1" customHeight="1">
      <c r="A6049" s="172"/>
    </row>
    <row r="6050" spans="1:1" s="173" customFormat="1" ht="12" hidden="1" customHeight="1">
      <c r="A6050" s="172"/>
    </row>
    <row r="6051" spans="1:1" s="173" customFormat="1" ht="12" hidden="1" customHeight="1">
      <c r="A6051" s="172"/>
    </row>
    <row r="6052" spans="1:1" s="173" customFormat="1" ht="12" hidden="1" customHeight="1">
      <c r="A6052" s="172"/>
    </row>
    <row r="6053" spans="1:1" s="173" customFormat="1" ht="12" hidden="1" customHeight="1">
      <c r="A6053" s="172"/>
    </row>
    <row r="6054" spans="1:1" s="173" customFormat="1" ht="12" hidden="1" customHeight="1">
      <c r="A6054" s="172"/>
    </row>
    <row r="6055" spans="1:1" s="173" customFormat="1" ht="12" hidden="1" customHeight="1">
      <c r="A6055" s="172"/>
    </row>
    <row r="6056" spans="1:1" s="173" customFormat="1" ht="12" hidden="1" customHeight="1">
      <c r="A6056" s="172"/>
    </row>
    <row r="6057" spans="1:1" s="173" customFormat="1" ht="12" hidden="1" customHeight="1">
      <c r="A6057" s="172"/>
    </row>
    <row r="6058" spans="1:1" s="173" customFormat="1" ht="12" hidden="1" customHeight="1">
      <c r="A6058" s="172"/>
    </row>
    <row r="6059" spans="1:1" s="173" customFormat="1" ht="12" hidden="1" customHeight="1">
      <c r="A6059" s="172"/>
    </row>
    <row r="6060" spans="1:1" s="173" customFormat="1" ht="12" hidden="1" customHeight="1">
      <c r="A6060" s="172"/>
    </row>
    <row r="6061" spans="1:1" s="173" customFormat="1" ht="12" hidden="1" customHeight="1">
      <c r="A6061" s="172"/>
    </row>
    <row r="6062" spans="1:1" s="173" customFormat="1" ht="12" hidden="1" customHeight="1">
      <c r="A6062" s="172"/>
    </row>
    <row r="6063" spans="1:1" s="173" customFormat="1" ht="12" hidden="1" customHeight="1">
      <c r="A6063" s="172"/>
    </row>
    <row r="6064" spans="1:1" s="173" customFormat="1" ht="12" hidden="1" customHeight="1">
      <c r="A6064" s="172"/>
    </row>
    <row r="6065" spans="1:1" s="173" customFormat="1" ht="12" hidden="1" customHeight="1">
      <c r="A6065" s="172"/>
    </row>
    <row r="6066" spans="1:1" s="173" customFormat="1" ht="12" hidden="1" customHeight="1">
      <c r="A6066" s="172"/>
    </row>
    <row r="6067" spans="1:1" s="173" customFormat="1" ht="12" hidden="1" customHeight="1">
      <c r="A6067" s="172"/>
    </row>
    <row r="6068" spans="1:1" s="173" customFormat="1" ht="12" hidden="1" customHeight="1">
      <c r="A6068" s="172"/>
    </row>
    <row r="6069" spans="1:1" s="173" customFormat="1" ht="12" hidden="1" customHeight="1">
      <c r="A6069" s="172"/>
    </row>
    <row r="6070" spans="1:1" s="173" customFormat="1" ht="12" hidden="1" customHeight="1">
      <c r="A6070" s="172"/>
    </row>
    <row r="6071" spans="1:1" s="173" customFormat="1" ht="12" hidden="1" customHeight="1">
      <c r="A6071" s="172"/>
    </row>
    <row r="6072" spans="1:1" s="173" customFormat="1" ht="12" hidden="1" customHeight="1">
      <c r="A6072" s="172"/>
    </row>
    <row r="6073" spans="1:1" s="173" customFormat="1" ht="12" hidden="1" customHeight="1">
      <c r="A6073" s="172"/>
    </row>
    <row r="6074" spans="1:1" s="173" customFormat="1" ht="12" hidden="1" customHeight="1">
      <c r="A6074" s="172"/>
    </row>
    <row r="6075" spans="1:1" s="173" customFormat="1" ht="12" hidden="1" customHeight="1">
      <c r="A6075" s="172"/>
    </row>
    <row r="6076" spans="1:1" s="173" customFormat="1" ht="12" hidden="1" customHeight="1">
      <c r="A6076" s="172"/>
    </row>
    <row r="6077" spans="1:1" s="173" customFormat="1" ht="12" hidden="1" customHeight="1">
      <c r="A6077" s="172"/>
    </row>
    <row r="6078" spans="1:1" s="173" customFormat="1" ht="12" hidden="1" customHeight="1">
      <c r="A6078" s="172"/>
    </row>
    <row r="6079" spans="1:1" s="173" customFormat="1" ht="12" hidden="1" customHeight="1">
      <c r="A6079" s="172"/>
    </row>
    <row r="6080" spans="1:1" s="173" customFormat="1" ht="12" hidden="1" customHeight="1">
      <c r="A6080" s="172"/>
    </row>
    <row r="6081" spans="1:1" s="173" customFormat="1" ht="12" hidden="1" customHeight="1">
      <c r="A6081" s="172"/>
    </row>
    <row r="6082" spans="1:1" s="173" customFormat="1" ht="12" hidden="1" customHeight="1">
      <c r="A6082" s="172"/>
    </row>
    <row r="6083" spans="1:1" s="173" customFormat="1" ht="12" hidden="1" customHeight="1">
      <c r="A6083" s="172"/>
    </row>
    <row r="6084" spans="1:1" s="173" customFormat="1" ht="12" hidden="1" customHeight="1">
      <c r="A6084" s="172"/>
    </row>
    <row r="6085" spans="1:1" s="173" customFormat="1" ht="12" hidden="1" customHeight="1">
      <c r="A6085" s="172"/>
    </row>
    <row r="6086" spans="1:1" s="173" customFormat="1" ht="12" hidden="1" customHeight="1">
      <c r="A6086" s="172"/>
    </row>
    <row r="6087" spans="1:1" s="173" customFormat="1" ht="12" hidden="1" customHeight="1">
      <c r="A6087" s="172"/>
    </row>
    <row r="6088" spans="1:1" s="173" customFormat="1" ht="12" hidden="1" customHeight="1">
      <c r="A6088" s="172"/>
    </row>
    <row r="6089" spans="1:1" s="173" customFormat="1" ht="12" hidden="1" customHeight="1">
      <c r="A6089" s="172"/>
    </row>
    <row r="6090" spans="1:1" s="173" customFormat="1" ht="12" hidden="1" customHeight="1">
      <c r="A6090" s="172"/>
    </row>
    <row r="6091" spans="1:1" s="173" customFormat="1" ht="12" hidden="1" customHeight="1">
      <c r="A6091" s="172"/>
    </row>
    <row r="6092" spans="1:1" s="173" customFormat="1" ht="12" hidden="1" customHeight="1">
      <c r="A6092" s="172"/>
    </row>
    <row r="6093" spans="1:1" s="173" customFormat="1" ht="12" hidden="1" customHeight="1">
      <c r="A6093" s="172"/>
    </row>
    <row r="6094" spans="1:1" s="173" customFormat="1" ht="12" hidden="1" customHeight="1">
      <c r="A6094" s="172"/>
    </row>
    <row r="6095" spans="1:1" s="173" customFormat="1" ht="12" hidden="1" customHeight="1">
      <c r="A6095" s="172"/>
    </row>
    <row r="6096" spans="1:1" s="173" customFormat="1" ht="12" hidden="1" customHeight="1">
      <c r="A6096" s="172"/>
    </row>
    <row r="6097" spans="1:1" s="173" customFormat="1" ht="12" hidden="1" customHeight="1">
      <c r="A6097" s="172"/>
    </row>
    <row r="6098" spans="1:1" s="173" customFormat="1" ht="12" hidden="1" customHeight="1">
      <c r="A6098" s="172"/>
    </row>
    <row r="6099" spans="1:1" s="173" customFormat="1" ht="12" hidden="1" customHeight="1">
      <c r="A6099" s="172"/>
    </row>
    <row r="6100" spans="1:1" s="173" customFormat="1" ht="12" hidden="1" customHeight="1">
      <c r="A6100" s="172"/>
    </row>
    <row r="6101" spans="1:1" s="173" customFormat="1" ht="12" hidden="1" customHeight="1">
      <c r="A6101" s="172"/>
    </row>
    <row r="6102" spans="1:1" s="173" customFormat="1" ht="12" hidden="1" customHeight="1">
      <c r="A6102" s="172"/>
    </row>
    <row r="6103" spans="1:1" s="173" customFormat="1" ht="12" hidden="1" customHeight="1">
      <c r="A6103" s="172"/>
    </row>
    <row r="6104" spans="1:1" s="173" customFormat="1" ht="12" hidden="1" customHeight="1">
      <c r="A6104" s="172"/>
    </row>
    <row r="6105" spans="1:1" s="173" customFormat="1" ht="12" hidden="1" customHeight="1">
      <c r="A6105" s="172"/>
    </row>
    <row r="6106" spans="1:1" s="173" customFormat="1" ht="12" hidden="1" customHeight="1">
      <c r="A6106" s="172"/>
    </row>
    <row r="6107" spans="1:1" s="173" customFormat="1" ht="12" hidden="1" customHeight="1">
      <c r="A6107" s="172"/>
    </row>
    <row r="6108" spans="1:1" s="173" customFormat="1" ht="12" hidden="1" customHeight="1">
      <c r="A6108" s="172"/>
    </row>
    <row r="6109" spans="1:1" s="173" customFormat="1" ht="12" hidden="1" customHeight="1">
      <c r="A6109" s="172"/>
    </row>
    <row r="6110" spans="1:1" s="173" customFormat="1" ht="12" hidden="1" customHeight="1">
      <c r="A6110" s="172"/>
    </row>
    <row r="6111" spans="1:1" s="173" customFormat="1" ht="12" hidden="1" customHeight="1">
      <c r="A6111" s="172"/>
    </row>
    <row r="6112" spans="1:1" s="173" customFormat="1" ht="12" hidden="1" customHeight="1">
      <c r="A6112" s="172"/>
    </row>
    <row r="6113" spans="1:1" s="173" customFormat="1" ht="12" hidden="1" customHeight="1">
      <c r="A6113" s="172"/>
    </row>
    <row r="6114" spans="1:1" s="173" customFormat="1" ht="12" hidden="1" customHeight="1">
      <c r="A6114" s="172"/>
    </row>
    <row r="6115" spans="1:1" s="173" customFormat="1" ht="12" hidden="1" customHeight="1">
      <c r="A6115" s="172"/>
    </row>
    <row r="6116" spans="1:1" s="173" customFormat="1" ht="12" hidden="1" customHeight="1">
      <c r="A6116" s="172"/>
    </row>
    <row r="6117" spans="1:1" s="173" customFormat="1" ht="12" hidden="1" customHeight="1">
      <c r="A6117" s="172"/>
    </row>
    <row r="6118" spans="1:1" s="173" customFormat="1" ht="12" hidden="1" customHeight="1">
      <c r="A6118" s="172"/>
    </row>
    <row r="6119" spans="1:1" s="173" customFormat="1" ht="12" hidden="1" customHeight="1">
      <c r="A6119" s="172"/>
    </row>
    <row r="6120" spans="1:1" s="173" customFormat="1" ht="12" hidden="1" customHeight="1">
      <c r="A6120" s="172"/>
    </row>
    <row r="6121" spans="1:1" s="173" customFormat="1" ht="12" hidden="1" customHeight="1">
      <c r="A6121" s="172"/>
    </row>
    <row r="6122" spans="1:1" s="173" customFormat="1" ht="12" hidden="1" customHeight="1">
      <c r="A6122" s="172"/>
    </row>
    <row r="6123" spans="1:1" s="173" customFormat="1" ht="12" hidden="1" customHeight="1">
      <c r="A6123" s="172"/>
    </row>
    <row r="6124" spans="1:1" s="173" customFormat="1" ht="12" hidden="1" customHeight="1">
      <c r="A6124" s="172"/>
    </row>
    <row r="6125" spans="1:1" s="173" customFormat="1" ht="12" hidden="1" customHeight="1">
      <c r="A6125" s="172"/>
    </row>
    <row r="6126" spans="1:1" s="173" customFormat="1" ht="12" hidden="1" customHeight="1">
      <c r="A6126" s="172"/>
    </row>
    <row r="6127" spans="1:1" s="173" customFormat="1" ht="12" hidden="1" customHeight="1">
      <c r="A6127" s="172"/>
    </row>
    <row r="6128" spans="1:1" s="173" customFormat="1" ht="12" hidden="1" customHeight="1">
      <c r="A6128" s="172"/>
    </row>
    <row r="6129" spans="1:1" s="173" customFormat="1" ht="12" hidden="1" customHeight="1">
      <c r="A6129" s="172"/>
    </row>
    <row r="6130" spans="1:1" s="173" customFormat="1" ht="12" hidden="1" customHeight="1">
      <c r="A6130" s="172"/>
    </row>
    <row r="6131" spans="1:1" s="173" customFormat="1" ht="12" hidden="1" customHeight="1">
      <c r="A6131" s="172"/>
    </row>
    <row r="6132" spans="1:1" s="173" customFormat="1" ht="12" hidden="1" customHeight="1">
      <c r="A6132" s="172"/>
    </row>
    <row r="6133" spans="1:1" s="173" customFormat="1" ht="12" hidden="1" customHeight="1">
      <c r="A6133" s="172"/>
    </row>
    <row r="6134" spans="1:1" s="173" customFormat="1" ht="12" hidden="1" customHeight="1">
      <c r="A6134" s="172"/>
    </row>
    <row r="6135" spans="1:1" s="173" customFormat="1" ht="12" hidden="1" customHeight="1">
      <c r="A6135" s="172"/>
    </row>
    <row r="6136" spans="1:1" s="173" customFormat="1" ht="12" hidden="1" customHeight="1">
      <c r="A6136" s="172"/>
    </row>
    <row r="6137" spans="1:1" s="173" customFormat="1" ht="12" hidden="1" customHeight="1">
      <c r="A6137" s="172"/>
    </row>
    <row r="6138" spans="1:1" s="173" customFormat="1" ht="12" hidden="1" customHeight="1">
      <c r="A6138" s="172"/>
    </row>
    <row r="6139" spans="1:1" s="173" customFormat="1" ht="12" hidden="1" customHeight="1">
      <c r="A6139" s="172"/>
    </row>
    <row r="6140" spans="1:1" s="173" customFormat="1" ht="12" hidden="1" customHeight="1">
      <c r="A6140" s="172"/>
    </row>
    <row r="6141" spans="1:1" s="173" customFormat="1" ht="12" hidden="1" customHeight="1">
      <c r="A6141" s="172"/>
    </row>
    <row r="6142" spans="1:1" s="173" customFormat="1" ht="12" hidden="1" customHeight="1">
      <c r="A6142" s="172"/>
    </row>
    <row r="6143" spans="1:1" s="173" customFormat="1" ht="12" hidden="1" customHeight="1">
      <c r="A6143" s="172"/>
    </row>
    <row r="6144" spans="1:1" s="173" customFormat="1" ht="12" hidden="1" customHeight="1">
      <c r="A6144" s="172"/>
    </row>
    <row r="6145" spans="1:1" s="173" customFormat="1" ht="12" hidden="1" customHeight="1">
      <c r="A6145" s="172"/>
    </row>
    <row r="6146" spans="1:1" s="173" customFormat="1" ht="12" hidden="1" customHeight="1">
      <c r="A6146" s="172"/>
    </row>
    <row r="6147" spans="1:1" s="173" customFormat="1" ht="12" hidden="1" customHeight="1">
      <c r="A6147" s="172"/>
    </row>
    <row r="6148" spans="1:1" s="173" customFormat="1" ht="12" hidden="1" customHeight="1">
      <c r="A6148" s="172"/>
    </row>
    <row r="6149" spans="1:1" s="173" customFormat="1" ht="12" hidden="1" customHeight="1">
      <c r="A6149" s="172"/>
    </row>
    <row r="6150" spans="1:1" s="173" customFormat="1" ht="12" hidden="1" customHeight="1">
      <c r="A6150" s="172"/>
    </row>
    <row r="6151" spans="1:1" s="173" customFormat="1" ht="12" hidden="1" customHeight="1">
      <c r="A6151" s="172"/>
    </row>
    <row r="6152" spans="1:1" s="173" customFormat="1" ht="12" hidden="1" customHeight="1">
      <c r="A6152" s="172"/>
    </row>
    <row r="6153" spans="1:1" s="173" customFormat="1" ht="12" hidden="1" customHeight="1">
      <c r="A6153" s="172"/>
    </row>
    <row r="6154" spans="1:1" s="173" customFormat="1" ht="12" hidden="1" customHeight="1">
      <c r="A6154" s="172"/>
    </row>
    <row r="6155" spans="1:1" s="173" customFormat="1" ht="12" hidden="1" customHeight="1">
      <c r="A6155" s="172"/>
    </row>
    <row r="6156" spans="1:1" s="173" customFormat="1" ht="12" hidden="1" customHeight="1">
      <c r="A6156" s="172"/>
    </row>
    <row r="6157" spans="1:1" s="173" customFormat="1" ht="12" hidden="1" customHeight="1">
      <c r="A6157" s="172"/>
    </row>
    <row r="6158" spans="1:1" s="173" customFormat="1" ht="12" hidden="1" customHeight="1">
      <c r="A6158" s="172"/>
    </row>
    <row r="6159" spans="1:1" s="173" customFormat="1" ht="12" hidden="1" customHeight="1">
      <c r="A6159" s="172"/>
    </row>
    <row r="6160" spans="1:1" s="173" customFormat="1" ht="12" hidden="1" customHeight="1">
      <c r="A6160" s="172"/>
    </row>
    <row r="6161" spans="1:1" s="173" customFormat="1" ht="12" hidden="1" customHeight="1">
      <c r="A6161" s="172"/>
    </row>
    <row r="6162" spans="1:1" s="173" customFormat="1" ht="12" hidden="1" customHeight="1">
      <c r="A6162" s="172"/>
    </row>
    <row r="6163" spans="1:1" s="173" customFormat="1" ht="12" hidden="1" customHeight="1">
      <c r="A6163" s="172"/>
    </row>
    <row r="6164" spans="1:1" s="173" customFormat="1" ht="12" hidden="1" customHeight="1">
      <c r="A6164" s="172"/>
    </row>
    <row r="6165" spans="1:1" s="173" customFormat="1" ht="12" hidden="1" customHeight="1">
      <c r="A6165" s="172"/>
    </row>
    <row r="6166" spans="1:1" s="173" customFormat="1" ht="12" hidden="1" customHeight="1">
      <c r="A6166" s="172"/>
    </row>
    <row r="6167" spans="1:1" s="173" customFormat="1" ht="12" hidden="1" customHeight="1">
      <c r="A6167" s="172"/>
    </row>
    <row r="6168" spans="1:1" s="173" customFormat="1" ht="12" hidden="1" customHeight="1">
      <c r="A6168" s="172"/>
    </row>
    <row r="6169" spans="1:1" s="173" customFormat="1" ht="12" hidden="1" customHeight="1">
      <c r="A6169" s="172"/>
    </row>
    <row r="6170" spans="1:1" s="173" customFormat="1" ht="12" hidden="1" customHeight="1">
      <c r="A6170" s="172"/>
    </row>
    <row r="6171" spans="1:1" s="173" customFormat="1" ht="12" hidden="1" customHeight="1">
      <c r="A6171" s="172"/>
    </row>
    <row r="6172" spans="1:1" s="173" customFormat="1" ht="12" hidden="1" customHeight="1">
      <c r="A6172" s="172"/>
    </row>
    <row r="6173" spans="1:1" s="173" customFormat="1" ht="12" hidden="1" customHeight="1">
      <c r="A6173" s="172"/>
    </row>
    <row r="6174" spans="1:1" s="173" customFormat="1" ht="12" hidden="1" customHeight="1">
      <c r="A6174" s="172"/>
    </row>
    <row r="6175" spans="1:1" s="173" customFormat="1" ht="12" hidden="1" customHeight="1">
      <c r="A6175" s="172"/>
    </row>
    <row r="6176" spans="1:1" s="173" customFormat="1" ht="12" hidden="1" customHeight="1">
      <c r="A6176" s="172"/>
    </row>
    <row r="6177" spans="1:1" s="173" customFormat="1" ht="12" hidden="1" customHeight="1">
      <c r="A6177" s="172"/>
    </row>
    <row r="6178" spans="1:1" s="173" customFormat="1" ht="12" hidden="1" customHeight="1">
      <c r="A6178" s="172"/>
    </row>
    <row r="6179" spans="1:1" s="173" customFormat="1" ht="12" hidden="1" customHeight="1">
      <c r="A6179" s="172"/>
    </row>
    <row r="6180" spans="1:1" s="173" customFormat="1" ht="12" hidden="1" customHeight="1">
      <c r="A6180" s="172"/>
    </row>
    <row r="6181" spans="1:1" s="173" customFormat="1" ht="12" hidden="1" customHeight="1">
      <c r="A6181" s="172"/>
    </row>
    <row r="6182" spans="1:1" s="173" customFormat="1" ht="12" hidden="1" customHeight="1">
      <c r="A6182" s="172"/>
    </row>
    <row r="6183" spans="1:1" s="173" customFormat="1" ht="12" hidden="1" customHeight="1">
      <c r="A6183" s="172"/>
    </row>
    <row r="6184" spans="1:1" s="173" customFormat="1" ht="12" hidden="1" customHeight="1">
      <c r="A6184" s="172"/>
    </row>
    <row r="6185" spans="1:1" s="173" customFormat="1" ht="12" hidden="1" customHeight="1">
      <c r="A6185" s="172"/>
    </row>
    <row r="6186" spans="1:1" s="173" customFormat="1" ht="12" hidden="1" customHeight="1">
      <c r="A6186" s="172"/>
    </row>
    <row r="6187" spans="1:1" s="173" customFormat="1" ht="12" hidden="1" customHeight="1">
      <c r="A6187" s="172"/>
    </row>
    <row r="6188" spans="1:1" s="173" customFormat="1" ht="12" hidden="1" customHeight="1">
      <c r="A6188" s="172"/>
    </row>
    <row r="6189" spans="1:1" s="173" customFormat="1" ht="12" hidden="1" customHeight="1">
      <c r="A6189" s="172"/>
    </row>
    <row r="6190" spans="1:1" s="173" customFormat="1" ht="12" hidden="1" customHeight="1">
      <c r="A6190" s="172"/>
    </row>
    <row r="6191" spans="1:1" s="173" customFormat="1" ht="12" hidden="1" customHeight="1">
      <c r="A6191" s="172"/>
    </row>
    <row r="6192" spans="1:1" s="173" customFormat="1" ht="12" hidden="1" customHeight="1">
      <c r="A6192" s="172"/>
    </row>
    <row r="6193" spans="1:1" s="173" customFormat="1" ht="12" hidden="1" customHeight="1">
      <c r="A6193" s="172"/>
    </row>
    <row r="6194" spans="1:1" s="173" customFormat="1" ht="12" hidden="1" customHeight="1">
      <c r="A6194" s="172"/>
    </row>
    <row r="6195" spans="1:1" s="173" customFormat="1" ht="12" hidden="1" customHeight="1">
      <c r="A6195" s="172"/>
    </row>
    <row r="6196" spans="1:1" s="173" customFormat="1" ht="12" hidden="1" customHeight="1">
      <c r="A6196" s="172"/>
    </row>
    <row r="6197" spans="1:1" s="173" customFormat="1" ht="12" hidden="1" customHeight="1">
      <c r="A6197" s="172"/>
    </row>
    <row r="6198" spans="1:1" s="173" customFormat="1" ht="12" hidden="1" customHeight="1">
      <c r="A6198" s="172"/>
    </row>
    <row r="6199" spans="1:1" s="173" customFormat="1" ht="12" hidden="1" customHeight="1">
      <c r="A6199" s="172"/>
    </row>
    <row r="6200" spans="1:1" s="173" customFormat="1" ht="12" hidden="1" customHeight="1">
      <c r="A6200" s="172"/>
    </row>
    <row r="6201" spans="1:1" s="173" customFormat="1" ht="12" hidden="1" customHeight="1">
      <c r="A6201" s="172"/>
    </row>
    <row r="6202" spans="1:1" s="173" customFormat="1" ht="12" hidden="1" customHeight="1">
      <c r="A6202" s="172"/>
    </row>
    <row r="6203" spans="1:1" s="173" customFormat="1" ht="12" hidden="1" customHeight="1">
      <c r="A6203" s="172"/>
    </row>
    <row r="6204" spans="1:1" s="173" customFormat="1" ht="12" hidden="1" customHeight="1">
      <c r="A6204" s="172"/>
    </row>
    <row r="6205" spans="1:1" s="173" customFormat="1" ht="12" hidden="1" customHeight="1">
      <c r="A6205" s="172"/>
    </row>
    <row r="6206" spans="1:1" s="173" customFormat="1" ht="12" hidden="1" customHeight="1">
      <c r="A6206" s="172"/>
    </row>
    <row r="6207" spans="1:1" s="173" customFormat="1" ht="12" hidden="1" customHeight="1">
      <c r="A6207" s="172"/>
    </row>
    <row r="6208" spans="1:1" s="173" customFormat="1" ht="12" hidden="1" customHeight="1">
      <c r="A6208" s="172"/>
    </row>
    <row r="6209" spans="1:1" s="173" customFormat="1" ht="12" hidden="1" customHeight="1">
      <c r="A6209" s="172"/>
    </row>
    <row r="6210" spans="1:1" s="173" customFormat="1" ht="12" hidden="1" customHeight="1">
      <c r="A6210" s="172"/>
    </row>
    <row r="6211" spans="1:1" s="173" customFormat="1" ht="12" hidden="1" customHeight="1">
      <c r="A6211" s="172"/>
    </row>
    <row r="6212" spans="1:1" s="173" customFormat="1" ht="12" hidden="1" customHeight="1">
      <c r="A6212" s="172"/>
    </row>
    <row r="6213" spans="1:1" s="173" customFormat="1" ht="12" hidden="1" customHeight="1">
      <c r="A6213" s="172"/>
    </row>
    <row r="6214" spans="1:1" s="173" customFormat="1" ht="12" hidden="1" customHeight="1">
      <c r="A6214" s="172"/>
    </row>
    <row r="6215" spans="1:1" s="173" customFormat="1" ht="12" hidden="1" customHeight="1">
      <c r="A6215" s="172"/>
    </row>
    <row r="6216" spans="1:1" s="173" customFormat="1" ht="12" hidden="1" customHeight="1">
      <c r="A6216" s="172"/>
    </row>
    <row r="6217" spans="1:1" s="173" customFormat="1" ht="12" hidden="1" customHeight="1">
      <c r="A6217" s="172"/>
    </row>
    <row r="6218" spans="1:1" s="173" customFormat="1" ht="12" hidden="1" customHeight="1">
      <c r="A6218" s="172"/>
    </row>
    <row r="6219" spans="1:1" s="173" customFormat="1" ht="12" hidden="1" customHeight="1">
      <c r="A6219" s="172"/>
    </row>
    <row r="6220" spans="1:1" s="173" customFormat="1" ht="12" hidden="1" customHeight="1">
      <c r="A6220" s="172"/>
    </row>
    <row r="6221" spans="1:1" s="173" customFormat="1" ht="12" hidden="1" customHeight="1">
      <c r="A6221" s="172"/>
    </row>
    <row r="6222" spans="1:1" s="173" customFormat="1" ht="12" hidden="1" customHeight="1">
      <c r="A6222" s="172"/>
    </row>
    <row r="6223" spans="1:1" s="173" customFormat="1" ht="12" hidden="1" customHeight="1">
      <c r="A6223" s="172"/>
    </row>
    <row r="6224" spans="1:1" s="173" customFormat="1" ht="12" hidden="1" customHeight="1">
      <c r="A6224" s="172"/>
    </row>
    <row r="6225" spans="1:1" s="173" customFormat="1" ht="12" hidden="1" customHeight="1">
      <c r="A6225" s="172"/>
    </row>
    <row r="6226" spans="1:1" s="173" customFormat="1" ht="12" hidden="1" customHeight="1">
      <c r="A6226" s="172"/>
    </row>
    <row r="6227" spans="1:1" s="173" customFormat="1" ht="12" hidden="1" customHeight="1">
      <c r="A6227" s="172"/>
    </row>
    <row r="6228" spans="1:1" s="173" customFormat="1" ht="12" hidden="1" customHeight="1">
      <c r="A6228" s="172"/>
    </row>
    <row r="6229" spans="1:1" s="173" customFormat="1" ht="12" hidden="1" customHeight="1">
      <c r="A6229" s="172"/>
    </row>
    <row r="6230" spans="1:1" s="173" customFormat="1" ht="12" hidden="1" customHeight="1">
      <c r="A6230" s="172"/>
    </row>
    <row r="6231" spans="1:1" s="173" customFormat="1" ht="12" hidden="1" customHeight="1">
      <c r="A6231" s="172"/>
    </row>
    <row r="6232" spans="1:1" s="173" customFormat="1" ht="12" hidden="1" customHeight="1">
      <c r="A6232" s="172"/>
    </row>
    <row r="6233" spans="1:1" s="173" customFormat="1" ht="12" hidden="1" customHeight="1">
      <c r="A6233" s="172"/>
    </row>
    <row r="6234" spans="1:1" s="173" customFormat="1" ht="12" hidden="1" customHeight="1">
      <c r="A6234" s="172"/>
    </row>
    <row r="6235" spans="1:1" s="173" customFormat="1" ht="12" hidden="1" customHeight="1">
      <c r="A6235" s="172"/>
    </row>
    <row r="6236" spans="1:1" s="173" customFormat="1" ht="12" hidden="1" customHeight="1">
      <c r="A6236" s="172"/>
    </row>
    <row r="6237" spans="1:1" s="173" customFormat="1" ht="12" hidden="1" customHeight="1">
      <c r="A6237" s="172"/>
    </row>
    <row r="6238" spans="1:1" s="173" customFormat="1" ht="12" hidden="1" customHeight="1">
      <c r="A6238" s="172"/>
    </row>
    <row r="6239" spans="1:1" s="173" customFormat="1" ht="12" hidden="1" customHeight="1">
      <c r="A6239" s="172"/>
    </row>
    <row r="6240" spans="1:1" s="173" customFormat="1" ht="12" hidden="1" customHeight="1">
      <c r="A6240" s="172"/>
    </row>
    <row r="6241" spans="1:1" s="173" customFormat="1" ht="12" hidden="1" customHeight="1">
      <c r="A6241" s="172"/>
    </row>
    <row r="6242" spans="1:1" s="173" customFormat="1" ht="12" hidden="1" customHeight="1">
      <c r="A6242" s="172"/>
    </row>
    <row r="6243" spans="1:1" s="173" customFormat="1" ht="12" hidden="1" customHeight="1">
      <c r="A6243" s="172"/>
    </row>
    <row r="6244" spans="1:1" s="173" customFormat="1" ht="12" hidden="1" customHeight="1">
      <c r="A6244" s="172"/>
    </row>
    <row r="6245" spans="1:1" s="173" customFormat="1" ht="12" hidden="1" customHeight="1">
      <c r="A6245" s="172"/>
    </row>
    <row r="6246" spans="1:1" s="173" customFormat="1" ht="12" hidden="1" customHeight="1">
      <c r="A6246" s="172"/>
    </row>
    <row r="6247" spans="1:1" s="173" customFormat="1" ht="12" hidden="1" customHeight="1">
      <c r="A6247" s="172"/>
    </row>
    <row r="6248" spans="1:1" s="173" customFormat="1" ht="12" hidden="1" customHeight="1">
      <c r="A6248" s="172"/>
    </row>
    <row r="6249" spans="1:1" s="173" customFormat="1" ht="12" hidden="1" customHeight="1">
      <c r="A6249" s="172"/>
    </row>
    <row r="6250" spans="1:1" s="173" customFormat="1" ht="12" hidden="1" customHeight="1">
      <c r="A6250" s="172"/>
    </row>
    <row r="6251" spans="1:1" s="173" customFormat="1" ht="12" hidden="1" customHeight="1">
      <c r="A6251" s="172"/>
    </row>
    <row r="6252" spans="1:1" s="173" customFormat="1" ht="12" hidden="1" customHeight="1">
      <c r="A6252" s="172"/>
    </row>
    <row r="6253" spans="1:1" s="173" customFormat="1" ht="12" hidden="1" customHeight="1">
      <c r="A6253" s="172"/>
    </row>
    <row r="6254" spans="1:1" s="173" customFormat="1" ht="12" hidden="1" customHeight="1">
      <c r="A6254" s="172"/>
    </row>
    <row r="6255" spans="1:1" s="173" customFormat="1" ht="12" hidden="1" customHeight="1">
      <c r="A6255" s="172"/>
    </row>
    <row r="6256" spans="1:1" s="173" customFormat="1" ht="12" hidden="1" customHeight="1">
      <c r="A6256" s="172"/>
    </row>
    <row r="6257" spans="1:1" s="173" customFormat="1" ht="12" hidden="1" customHeight="1">
      <c r="A6257" s="172"/>
    </row>
    <row r="6258" spans="1:1" s="173" customFormat="1" ht="12" hidden="1" customHeight="1">
      <c r="A6258" s="172"/>
    </row>
    <row r="6259" spans="1:1" s="173" customFormat="1" ht="12" hidden="1" customHeight="1">
      <c r="A6259" s="172"/>
    </row>
    <row r="6260" spans="1:1" s="173" customFormat="1" ht="12" hidden="1" customHeight="1">
      <c r="A6260" s="172"/>
    </row>
    <row r="6261" spans="1:1" s="173" customFormat="1" ht="12" hidden="1" customHeight="1">
      <c r="A6261" s="172"/>
    </row>
    <row r="6262" spans="1:1" s="173" customFormat="1" ht="12" hidden="1" customHeight="1">
      <c r="A6262" s="172"/>
    </row>
    <row r="6263" spans="1:1" s="173" customFormat="1" ht="12" hidden="1" customHeight="1">
      <c r="A6263" s="172"/>
    </row>
    <row r="6264" spans="1:1" s="173" customFormat="1" ht="12" hidden="1" customHeight="1">
      <c r="A6264" s="172"/>
    </row>
    <row r="6265" spans="1:1" s="173" customFormat="1" ht="12" hidden="1" customHeight="1">
      <c r="A6265" s="172"/>
    </row>
    <row r="6266" spans="1:1" s="173" customFormat="1" ht="12" hidden="1" customHeight="1">
      <c r="A6266" s="172"/>
    </row>
    <row r="6267" spans="1:1" s="173" customFormat="1" ht="12" hidden="1" customHeight="1">
      <c r="A6267" s="172"/>
    </row>
    <row r="6268" spans="1:1" s="173" customFormat="1" ht="12" hidden="1" customHeight="1">
      <c r="A6268" s="172"/>
    </row>
    <row r="6269" spans="1:1" s="173" customFormat="1" ht="12" hidden="1" customHeight="1">
      <c r="A6269" s="172"/>
    </row>
    <row r="6270" spans="1:1" s="173" customFormat="1" ht="12" hidden="1" customHeight="1">
      <c r="A6270" s="172"/>
    </row>
    <row r="6271" spans="1:1" s="173" customFormat="1" ht="12" hidden="1" customHeight="1">
      <c r="A6271" s="172"/>
    </row>
    <row r="6272" spans="1:1" s="173" customFormat="1" ht="12" hidden="1" customHeight="1">
      <c r="A6272" s="172"/>
    </row>
    <row r="6273" spans="1:1" s="173" customFormat="1" ht="12" hidden="1" customHeight="1">
      <c r="A6273" s="172"/>
    </row>
    <row r="6274" spans="1:1" s="173" customFormat="1" ht="12" hidden="1" customHeight="1">
      <c r="A6274" s="172"/>
    </row>
    <row r="6275" spans="1:1" s="173" customFormat="1" ht="12" hidden="1" customHeight="1">
      <c r="A6275" s="172"/>
    </row>
    <row r="6276" spans="1:1" s="173" customFormat="1" ht="12" hidden="1" customHeight="1">
      <c r="A6276" s="172"/>
    </row>
    <row r="6277" spans="1:1" s="173" customFormat="1" ht="12" hidden="1" customHeight="1">
      <c r="A6277" s="172"/>
    </row>
    <row r="6278" spans="1:1" s="173" customFormat="1" ht="12" hidden="1" customHeight="1">
      <c r="A6278" s="172"/>
    </row>
    <row r="6279" spans="1:1" s="173" customFormat="1" ht="12" hidden="1" customHeight="1">
      <c r="A6279" s="172"/>
    </row>
    <row r="6280" spans="1:1" s="173" customFormat="1" ht="12" hidden="1" customHeight="1">
      <c r="A6280" s="172"/>
    </row>
    <row r="6281" spans="1:1" s="173" customFormat="1" ht="12" hidden="1" customHeight="1">
      <c r="A6281" s="172"/>
    </row>
    <row r="6282" spans="1:1" s="173" customFormat="1" ht="12" hidden="1" customHeight="1">
      <c r="A6282" s="172"/>
    </row>
    <row r="6283" spans="1:1" s="173" customFormat="1" ht="12" hidden="1" customHeight="1">
      <c r="A6283" s="172"/>
    </row>
    <row r="6284" spans="1:1" s="173" customFormat="1" ht="12" hidden="1" customHeight="1">
      <c r="A6284" s="172"/>
    </row>
    <row r="6285" spans="1:1" s="173" customFormat="1" ht="12" hidden="1" customHeight="1">
      <c r="A6285" s="172"/>
    </row>
    <row r="6286" spans="1:1" s="173" customFormat="1" ht="12" hidden="1" customHeight="1">
      <c r="A6286" s="172"/>
    </row>
    <row r="6287" spans="1:1" s="173" customFormat="1" ht="12" hidden="1" customHeight="1">
      <c r="A6287" s="172"/>
    </row>
    <row r="6288" spans="1:1" s="173" customFormat="1" ht="12" hidden="1" customHeight="1">
      <c r="A6288" s="172"/>
    </row>
    <row r="6289" spans="1:1" s="173" customFormat="1" ht="12" hidden="1" customHeight="1">
      <c r="A6289" s="172"/>
    </row>
    <row r="6290" spans="1:1" s="173" customFormat="1" ht="12" hidden="1" customHeight="1">
      <c r="A6290" s="172"/>
    </row>
    <row r="6291" spans="1:1" s="173" customFormat="1" ht="12" hidden="1" customHeight="1">
      <c r="A6291" s="172"/>
    </row>
    <row r="6292" spans="1:1" s="173" customFormat="1" ht="12" hidden="1" customHeight="1">
      <c r="A6292" s="172"/>
    </row>
    <row r="6293" spans="1:1" s="173" customFormat="1" ht="12" hidden="1" customHeight="1">
      <c r="A6293" s="172"/>
    </row>
    <row r="6294" spans="1:1" s="173" customFormat="1" ht="12" hidden="1" customHeight="1">
      <c r="A6294" s="172"/>
    </row>
    <row r="6295" spans="1:1" s="173" customFormat="1" ht="12" hidden="1" customHeight="1">
      <c r="A6295" s="172"/>
    </row>
    <row r="6296" spans="1:1" s="173" customFormat="1" ht="12" hidden="1" customHeight="1">
      <c r="A6296" s="172"/>
    </row>
    <row r="6297" spans="1:1" s="173" customFormat="1" ht="12" hidden="1" customHeight="1">
      <c r="A6297" s="172"/>
    </row>
    <row r="6298" spans="1:1" s="173" customFormat="1" ht="12" hidden="1" customHeight="1">
      <c r="A6298" s="172"/>
    </row>
    <row r="6299" spans="1:1" s="173" customFormat="1" ht="12" hidden="1" customHeight="1">
      <c r="A6299" s="172"/>
    </row>
    <row r="6300" spans="1:1" s="173" customFormat="1" ht="12" hidden="1" customHeight="1">
      <c r="A6300" s="172"/>
    </row>
    <row r="6301" spans="1:1" s="173" customFormat="1" ht="12" hidden="1" customHeight="1">
      <c r="A6301" s="172"/>
    </row>
    <row r="6302" spans="1:1" s="173" customFormat="1" ht="12" hidden="1" customHeight="1">
      <c r="A6302" s="172"/>
    </row>
    <row r="6303" spans="1:1" s="173" customFormat="1" ht="12" hidden="1" customHeight="1">
      <c r="A6303" s="172"/>
    </row>
    <row r="6304" spans="1:1" s="173" customFormat="1" ht="12" hidden="1" customHeight="1">
      <c r="A6304" s="172"/>
    </row>
    <row r="6305" spans="1:1" s="173" customFormat="1" ht="12" hidden="1" customHeight="1">
      <c r="A6305" s="172"/>
    </row>
    <row r="6306" spans="1:1" s="173" customFormat="1" ht="12" hidden="1" customHeight="1">
      <c r="A6306" s="172"/>
    </row>
    <row r="6307" spans="1:1" s="173" customFormat="1" ht="12" hidden="1" customHeight="1">
      <c r="A6307" s="172"/>
    </row>
    <row r="6308" spans="1:1" s="173" customFormat="1" ht="12" hidden="1" customHeight="1">
      <c r="A6308" s="172"/>
    </row>
    <row r="6309" spans="1:1" s="173" customFormat="1" ht="12" hidden="1" customHeight="1">
      <c r="A6309" s="172"/>
    </row>
    <row r="6310" spans="1:1" s="173" customFormat="1" ht="12" hidden="1" customHeight="1">
      <c r="A6310" s="172"/>
    </row>
    <row r="6311" spans="1:1" s="173" customFormat="1" ht="12" hidden="1" customHeight="1">
      <c r="A6311" s="172"/>
    </row>
    <row r="6312" spans="1:1" s="173" customFormat="1" ht="12" hidden="1" customHeight="1">
      <c r="A6312" s="172"/>
    </row>
    <row r="6313" spans="1:1" s="173" customFormat="1" ht="12" hidden="1" customHeight="1">
      <c r="A6313" s="172"/>
    </row>
    <row r="6314" spans="1:1" s="173" customFormat="1" ht="12" hidden="1" customHeight="1">
      <c r="A6314" s="172"/>
    </row>
    <row r="6315" spans="1:1" s="173" customFormat="1" ht="12" hidden="1" customHeight="1">
      <c r="A6315" s="172"/>
    </row>
    <row r="6316" spans="1:1" s="173" customFormat="1" ht="12" hidden="1" customHeight="1">
      <c r="A6316" s="172"/>
    </row>
    <row r="6317" spans="1:1" s="173" customFormat="1" ht="12" hidden="1" customHeight="1">
      <c r="A6317" s="172"/>
    </row>
    <row r="6318" spans="1:1" s="173" customFormat="1" ht="12" hidden="1" customHeight="1">
      <c r="A6318" s="172"/>
    </row>
    <row r="6319" spans="1:1" s="173" customFormat="1" ht="12" hidden="1" customHeight="1">
      <c r="A6319" s="172"/>
    </row>
    <row r="6320" spans="1:1" s="173" customFormat="1" ht="12" hidden="1" customHeight="1">
      <c r="A6320" s="172"/>
    </row>
    <row r="6321" spans="1:1" s="173" customFormat="1" ht="12" hidden="1" customHeight="1">
      <c r="A6321" s="172"/>
    </row>
    <row r="6322" spans="1:1" s="173" customFormat="1" ht="12" hidden="1" customHeight="1">
      <c r="A6322" s="172"/>
    </row>
    <row r="6323" spans="1:1" s="173" customFormat="1" ht="12" hidden="1" customHeight="1">
      <c r="A6323" s="172"/>
    </row>
    <row r="6324" spans="1:1" s="173" customFormat="1" ht="12" hidden="1" customHeight="1">
      <c r="A6324" s="172"/>
    </row>
    <row r="6325" spans="1:1" s="173" customFormat="1" ht="12" hidden="1" customHeight="1">
      <c r="A6325" s="172"/>
    </row>
    <row r="6326" spans="1:1" s="173" customFormat="1" ht="12" hidden="1" customHeight="1">
      <c r="A6326" s="172"/>
    </row>
    <row r="6327" spans="1:1" s="173" customFormat="1" ht="12" hidden="1" customHeight="1">
      <c r="A6327" s="172"/>
    </row>
    <row r="6328" spans="1:1" s="173" customFormat="1" ht="12" hidden="1" customHeight="1">
      <c r="A6328" s="172"/>
    </row>
    <row r="6329" spans="1:1" s="173" customFormat="1" ht="12" hidden="1" customHeight="1">
      <c r="A6329" s="172"/>
    </row>
    <row r="6330" spans="1:1" s="173" customFormat="1" ht="12" hidden="1" customHeight="1">
      <c r="A6330" s="172"/>
    </row>
    <row r="6331" spans="1:1" s="173" customFormat="1" ht="12" hidden="1" customHeight="1">
      <c r="A6331" s="172"/>
    </row>
    <row r="6332" spans="1:1" s="173" customFormat="1" ht="12" hidden="1" customHeight="1">
      <c r="A6332" s="172"/>
    </row>
    <row r="6333" spans="1:1" s="173" customFormat="1" ht="12" hidden="1" customHeight="1">
      <c r="A6333" s="172"/>
    </row>
    <row r="6334" spans="1:1" s="173" customFormat="1" ht="12" hidden="1" customHeight="1">
      <c r="A6334" s="172"/>
    </row>
    <row r="6335" spans="1:1" s="173" customFormat="1" ht="12" hidden="1" customHeight="1">
      <c r="A6335" s="172"/>
    </row>
    <row r="6336" spans="1:1" s="173" customFormat="1" ht="12" hidden="1" customHeight="1">
      <c r="A6336" s="172"/>
    </row>
    <row r="6337" spans="1:1" s="173" customFormat="1" ht="12" hidden="1" customHeight="1">
      <c r="A6337" s="172"/>
    </row>
    <row r="6338" spans="1:1" s="173" customFormat="1" ht="12" hidden="1" customHeight="1">
      <c r="A6338" s="172"/>
    </row>
    <row r="6339" spans="1:1" s="173" customFormat="1" ht="12" hidden="1" customHeight="1">
      <c r="A6339" s="172"/>
    </row>
    <row r="6340" spans="1:1" s="173" customFormat="1" ht="12" hidden="1" customHeight="1">
      <c r="A6340" s="172"/>
    </row>
    <row r="6341" spans="1:1" s="173" customFormat="1" ht="12" hidden="1" customHeight="1">
      <c r="A6341" s="172"/>
    </row>
    <row r="6342" spans="1:1" s="173" customFormat="1" ht="12" hidden="1" customHeight="1">
      <c r="A6342" s="172"/>
    </row>
    <row r="6343" spans="1:1" s="173" customFormat="1" ht="12" hidden="1" customHeight="1">
      <c r="A6343" s="172"/>
    </row>
    <row r="6344" spans="1:1" s="173" customFormat="1" ht="12" hidden="1" customHeight="1">
      <c r="A6344" s="172"/>
    </row>
    <row r="6345" spans="1:1" s="173" customFormat="1" ht="12" hidden="1" customHeight="1">
      <c r="A6345" s="172"/>
    </row>
    <row r="6346" spans="1:1" s="173" customFormat="1" ht="12" hidden="1" customHeight="1">
      <c r="A6346" s="172"/>
    </row>
    <row r="6347" spans="1:1" s="173" customFormat="1" ht="12" hidden="1" customHeight="1">
      <c r="A6347" s="172"/>
    </row>
    <row r="6348" spans="1:1" s="173" customFormat="1" ht="12" hidden="1" customHeight="1">
      <c r="A6348" s="172"/>
    </row>
    <row r="6349" spans="1:1" s="173" customFormat="1" ht="12" hidden="1" customHeight="1">
      <c r="A6349" s="172"/>
    </row>
    <row r="6350" spans="1:1" s="173" customFormat="1" ht="12" hidden="1" customHeight="1">
      <c r="A6350" s="172"/>
    </row>
    <row r="6351" spans="1:1" s="173" customFormat="1" ht="12" hidden="1" customHeight="1">
      <c r="A6351" s="172"/>
    </row>
    <row r="6352" spans="1:1" s="173" customFormat="1" ht="12" hidden="1" customHeight="1">
      <c r="A6352" s="172"/>
    </row>
    <row r="6353" spans="1:1" s="173" customFormat="1" ht="12" hidden="1" customHeight="1">
      <c r="A6353" s="172"/>
    </row>
    <row r="6354" spans="1:1" s="173" customFormat="1" ht="12" hidden="1" customHeight="1">
      <c r="A6354" s="172"/>
    </row>
    <row r="6355" spans="1:1" s="173" customFormat="1" ht="12" hidden="1" customHeight="1">
      <c r="A6355" s="172"/>
    </row>
    <row r="6356" spans="1:1" s="173" customFormat="1" ht="12" hidden="1" customHeight="1">
      <c r="A6356" s="172"/>
    </row>
    <row r="6357" spans="1:1" s="173" customFormat="1" ht="12" hidden="1" customHeight="1">
      <c r="A6357" s="172"/>
    </row>
    <row r="6358" spans="1:1" s="173" customFormat="1" ht="12" hidden="1" customHeight="1">
      <c r="A6358" s="172"/>
    </row>
    <row r="6359" spans="1:1" s="173" customFormat="1" ht="12" hidden="1" customHeight="1">
      <c r="A6359" s="172"/>
    </row>
    <row r="6360" spans="1:1" s="173" customFormat="1" ht="12" hidden="1" customHeight="1">
      <c r="A6360" s="172"/>
    </row>
    <row r="6361" spans="1:1" s="173" customFormat="1" ht="12" hidden="1" customHeight="1">
      <c r="A6361" s="172"/>
    </row>
    <row r="6362" spans="1:1" s="173" customFormat="1" ht="12" hidden="1" customHeight="1">
      <c r="A6362" s="172"/>
    </row>
    <row r="6363" spans="1:1" s="173" customFormat="1" ht="12" hidden="1" customHeight="1">
      <c r="A6363" s="172"/>
    </row>
    <row r="6364" spans="1:1" s="173" customFormat="1" ht="12" hidden="1" customHeight="1">
      <c r="A6364" s="172"/>
    </row>
    <row r="6365" spans="1:1" s="173" customFormat="1" ht="12" hidden="1" customHeight="1">
      <c r="A6365" s="172"/>
    </row>
    <row r="6366" spans="1:1" s="173" customFormat="1" ht="12" hidden="1" customHeight="1">
      <c r="A6366" s="172"/>
    </row>
    <row r="6367" spans="1:1" s="173" customFormat="1" ht="12" hidden="1" customHeight="1">
      <c r="A6367" s="172"/>
    </row>
    <row r="6368" spans="1:1" s="173" customFormat="1" ht="12" hidden="1" customHeight="1">
      <c r="A6368" s="172"/>
    </row>
    <row r="6369" spans="1:1" s="173" customFormat="1" ht="12" hidden="1" customHeight="1">
      <c r="A6369" s="172"/>
    </row>
    <row r="6370" spans="1:1" s="173" customFormat="1" ht="12" hidden="1" customHeight="1">
      <c r="A6370" s="172"/>
    </row>
    <row r="6371" spans="1:1" s="173" customFormat="1" ht="12" hidden="1" customHeight="1">
      <c r="A6371" s="172"/>
    </row>
    <row r="6372" spans="1:1" s="173" customFormat="1" ht="12" hidden="1" customHeight="1">
      <c r="A6372" s="172"/>
    </row>
    <row r="6373" spans="1:1" s="173" customFormat="1" ht="12" hidden="1" customHeight="1">
      <c r="A6373" s="172"/>
    </row>
    <row r="6374" spans="1:1" s="173" customFormat="1" ht="12" hidden="1" customHeight="1">
      <c r="A6374" s="172"/>
    </row>
    <row r="6375" spans="1:1" s="173" customFormat="1" ht="12" hidden="1" customHeight="1">
      <c r="A6375" s="172"/>
    </row>
    <row r="6376" spans="1:1" s="173" customFormat="1" ht="12" hidden="1" customHeight="1">
      <c r="A6376" s="172"/>
    </row>
    <row r="6377" spans="1:1" s="173" customFormat="1" ht="12" hidden="1" customHeight="1">
      <c r="A6377" s="172"/>
    </row>
    <row r="6378" spans="1:1" s="173" customFormat="1" ht="12" hidden="1" customHeight="1">
      <c r="A6378" s="172"/>
    </row>
    <row r="6379" spans="1:1" s="173" customFormat="1" ht="12" hidden="1" customHeight="1">
      <c r="A6379" s="172"/>
    </row>
    <row r="6380" spans="1:1" s="173" customFormat="1" ht="12" hidden="1" customHeight="1">
      <c r="A6380" s="172"/>
    </row>
    <row r="6381" spans="1:1" s="173" customFormat="1" ht="12" hidden="1" customHeight="1">
      <c r="A6381" s="172"/>
    </row>
    <row r="6382" spans="1:1" s="173" customFormat="1" ht="12" hidden="1" customHeight="1">
      <c r="A6382" s="172"/>
    </row>
    <row r="6383" spans="1:1" s="173" customFormat="1" ht="12" hidden="1" customHeight="1">
      <c r="A6383" s="172"/>
    </row>
    <row r="6384" spans="1:1" s="173" customFormat="1" ht="12" hidden="1" customHeight="1">
      <c r="A6384" s="172"/>
    </row>
    <row r="6385" spans="1:1" s="173" customFormat="1" ht="12" hidden="1" customHeight="1">
      <c r="A6385" s="172"/>
    </row>
    <row r="6386" spans="1:1" s="173" customFormat="1" ht="12" hidden="1" customHeight="1">
      <c r="A6386" s="172"/>
    </row>
    <row r="6387" spans="1:1" s="173" customFormat="1" ht="12" hidden="1" customHeight="1">
      <c r="A6387" s="172"/>
    </row>
    <row r="6388" spans="1:1" s="173" customFormat="1" ht="12" hidden="1" customHeight="1">
      <c r="A6388" s="172"/>
    </row>
    <row r="6389" spans="1:1" s="173" customFormat="1" ht="12" hidden="1" customHeight="1">
      <c r="A6389" s="172"/>
    </row>
    <row r="6390" spans="1:1" s="173" customFormat="1" ht="12" hidden="1" customHeight="1">
      <c r="A6390" s="172"/>
    </row>
    <row r="6391" spans="1:1" s="173" customFormat="1" ht="12" hidden="1" customHeight="1">
      <c r="A6391" s="172"/>
    </row>
    <row r="6392" spans="1:1" s="173" customFormat="1" ht="12" hidden="1" customHeight="1">
      <c r="A6392" s="172"/>
    </row>
    <row r="6393" spans="1:1" s="173" customFormat="1" ht="12" hidden="1" customHeight="1">
      <c r="A6393" s="172"/>
    </row>
    <row r="6394" spans="1:1" s="173" customFormat="1" ht="12" hidden="1" customHeight="1">
      <c r="A6394" s="172"/>
    </row>
    <row r="6395" spans="1:1" s="173" customFormat="1" ht="12" hidden="1" customHeight="1">
      <c r="A6395" s="172"/>
    </row>
    <row r="6396" spans="1:1" s="173" customFormat="1" ht="12" hidden="1" customHeight="1">
      <c r="A6396" s="172"/>
    </row>
    <row r="6397" spans="1:1" s="173" customFormat="1" ht="12" hidden="1" customHeight="1">
      <c r="A6397" s="172"/>
    </row>
    <row r="6398" spans="1:1" s="173" customFormat="1" ht="12" hidden="1" customHeight="1">
      <c r="A6398" s="172"/>
    </row>
    <row r="6399" spans="1:1" s="173" customFormat="1" ht="12" hidden="1" customHeight="1">
      <c r="A6399" s="172"/>
    </row>
    <row r="6400" spans="1:1" s="173" customFormat="1" ht="12" hidden="1" customHeight="1">
      <c r="A6400" s="172"/>
    </row>
    <row r="6401" spans="1:1" s="173" customFormat="1" ht="12" hidden="1" customHeight="1">
      <c r="A6401" s="172"/>
    </row>
    <row r="6402" spans="1:1" s="173" customFormat="1" ht="12" hidden="1" customHeight="1">
      <c r="A6402" s="172"/>
    </row>
    <row r="6403" spans="1:1" s="173" customFormat="1" ht="12" hidden="1" customHeight="1">
      <c r="A6403" s="172"/>
    </row>
    <row r="6404" spans="1:1" s="173" customFormat="1" ht="12" hidden="1" customHeight="1">
      <c r="A6404" s="172"/>
    </row>
    <row r="6405" spans="1:1" s="173" customFormat="1" ht="12" hidden="1" customHeight="1">
      <c r="A6405" s="172"/>
    </row>
    <row r="6406" spans="1:1" s="173" customFormat="1" ht="12" hidden="1" customHeight="1">
      <c r="A6406" s="172"/>
    </row>
    <row r="6407" spans="1:1" s="173" customFormat="1" ht="12" hidden="1" customHeight="1">
      <c r="A6407" s="172"/>
    </row>
    <row r="6408" spans="1:1" s="173" customFormat="1" ht="12" hidden="1" customHeight="1">
      <c r="A6408" s="172"/>
    </row>
    <row r="6409" spans="1:1" s="173" customFormat="1" ht="12" hidden="1" customHeight="1">
      <c r="A6409" s="172"/>
    </row>
    <row r="6410" spans="1:1" s="173" customFormat="1" ht="12" hidden="1" customHeight="1">
      <c r="A6410" s="172"/>
    </row>
    <row r="6411" spans="1:1" s="173" customFormat="1" ht="12" hidden="1" customHeight="1">
      <c r="A6411" s="172"/>
    </row>
    <row r="6412" spans="1:1" s="173" customFormat="1" ht="12" hidden="1" customHeight="1">
      <c r="A6412" s="172"/>
    </row>
    <row r="6413" spans="1:1" s="173" customFormat="1" ht="12" hidden="1" customHeight="1">
      <c r="A6413" s="172"/>
    </row>
    <row r="6414" spans="1:1" s="173" customFormat="1" ht="12" hidden="1" customHeight="1">
      <c r="A6414" s="172"/>
    </row>
    <row r="6415" spans="1:1" s="173" customFormat="1" ht="12" hidden="1" customHeight="1">
      <c r="A6415" s="172"/>
    </row>
    <row r="6416" spans="1:1" s="173" customFormat="1" ht="12" hidden="1" customHeight="1">
      <c r="A6416" s="172"/>
    </row>
    <row r="6417" spans="1:1" s="173" customFormat="1" ht="12" hidden="1" customHeight="1">
      <c r="A6417" s="172"/>
    </row>
    <row r="6418" spans="1:1" s="173" customFormat="1" ht="12" hidden="1" customHeight="1">
      <c r="A6418" s="172"/>
    </row>
    <row r="6419" spans="1:1" s="173" customFormat="1" ht="12" hidden="1" customHeight="1">
      <c r="A6419" s="172"/>
    </row>
    <row r="6420" spans="1:1" s="173" customFormat="1" ht="12" hidden="1" customHeight="1">
      <c r="A6420" s="172"/>
    </row>
    <row r="6421" spans="1:1" s="173" customFormat="1" ht="12" hidden="1" customHeight="1">
      <c r="A6421" s="172"/>
    </row>
    <row r="6422" spans="1:1" s="173" customFormat="1" ht="12" hidden="1" customHeight="1">
      <c r="A6422" s="172"/>
    </row>
    <row r="6423" spans="1:1" s="173" customFormat="1" ht="12" hidden="1" customHeight="1">
      <c r="A6423" s="172"/>
    </row>
    <row r="6424" spans="1:1" s="173" customFormat="1" ht="12" hidden="1" customHeight="1">
      <c r="A6424" s="172"/>
    </row>
    <row r="6425" spans="1:1" s="173" customFormat="1" ht="12" hidden="1" customHeight="1">
      <c r="A6425" s="172"/>
    </row>
    <row r="6426" spans="1:1" s="173" customFormat="1" ht="12" hidden="1" customHeight="1">
      <c r="A6426" s="172"/>
    </row>
    <row r="6427" spans="1:1" s="173" customFormat="1" ht="12" hidden="1" customHeight="1">
      <c r="A6427" s="172"/>
    </row>
    <row r="6428" spans="1:1" s="173" customFormat="1" ht="12" hidden="1" customHeight="1">
      <c r="A6428" s="172"/>
    </row>
    <row r="6429" spans="1:1" s="173" customFormat="1" ht="12" hidden="1" customHeight="1">
      <c r="A6429" s="172"/>
    </row>
    <row r="6430" spans="1:1" s="173" customFormat="1" ht="12" hidden="1" customHeight="1">
      <c r="A6430" s="172"/>
    </row>
    <row r="6431" spans="1:1" s="173" customFormat="1" ht="12" hidden="1" customHeight="1">
      <c r="A6431" s="172"/>
    </row>
    <row r="6432" spans="1:1" s="173" customFormat="1" ht="12" hidden="1" customHeight="1">
      <c r="A6432" s="172"/>
    </row>
    <row r="6433" spans="1:1" s="173" customFormat="1" ht="12" hidden="1" customHeight="1">
      <c r="A6433" s="172"/>
    </row>
    <row r="6434" spans="1:1" s="173" customFormat="1" ht="12" hidden="1" customHeight="1">
      <c r="A6434" s="172"/>
    </row>
    <row r="6435" spans="1:1" s="173" customFormat="1" ht="12" hidden="1" customHeight="1">
      <c r="A6435" s="172"/>
    </row>
    <row r="6436" spans="1:1" s="173" customFormat="1" ht="12" hidden="1" customHeight="1">
      <c r="A6436" s="172"/>
    </row>
    <row r="6437" spans="1:1" s="173" customFormat="1" ht="12" hidden="1" customHeight="1">
      <c r="A6437" s="172"/>
    </row>
    <row r="6438" spans="1:1" s="173" customFormat="1" ht="12" hidden="1" customHeight="1">
      <c r="A6438" s="172"/>
    </row>
    <row r="6439" spans="1:1" s="173" customFormat="1" ht="12" hidden="1" customHeight="1">
      <c r="A6439" s="172"/>
    </row>
    <row r="6440" spans="1:1" s="173" customFormat="1" ht="12" hidden="1" customHeight="1">
      <c r="A6440" s="172"/>
    </row>
    <row r="6441" spans="1:1" s="173" customFormat="1" ht="12" hidden="1" customHeight="1">
      <c r="A6441" s="172"/>
    </row>
    <row r="6442" spans="1:1" s="173" customFormat="1" ht="12" hidden="1" customHeight="1">
      <c r="A6442" s="172"/>
    </row>
    <row r="6443" spans="1:1" s="173" customFormat="1" ht="12" hidden="1" customHeight="1">
      <c r="A6443" s="172"/>
    </row>
    <row r="6444" spans="1:1" s="173" customFormat="1" ht="12" hidden="1" customHeight="1">
      <c r="A6444" s="172"/>
    </row>
    <row r="6445" spans="1:1" s="173" customFormat="1" ht="12" hidden="1" customHeight="1">
      <c r="A6445" s="172"/>
    </row>
    <row r="6446" spans="1:1" s="173" customFormat="1" ht="12" hidden="1" customHeight="1">
      <c r="A6446" s="172"/>
    </row>
    <row r="6447" spans="1:1" s="173" customFormat="1" ht="12" hidden="1" customHeight="1">
      <c r="A6447" s="172"/>
    </row>
    <row r="6448" spans="1:1" s="173" customFormat="1" ht="12" hidden="1" customHeight="1">
      <c r="A6448" s="172"/>
    </row>
    <row r="6449" spans="1:1" s="173" customFormat="1" ht="12" hidden="1" customHeight="1">
      <c r="A6449" s="172"/>
    </row>
    <row r="6450" spans="1:1" s="173" customFormat="1" ht="12" hidden="1" customHeight="1">
      <c r="A6450" s="172"/>
    </row>
    <row r="6451" spans="1:1" s="173" customFormat="1" ht="12" hidden="1" customHeight="1">
      <c r="A6451" s="172"/>
    </row>
    <row r="6452" spans="1:1" s="173" customFormat="1" ht="12" hidden="1" customHeight="1">
      <c r="A6452" s="172"/>
    </row>
    <row r="6453" spans="1:1" s="173" customFormat="1" ht="12" hidden="1" customHeight="1">
      <c r="A6453" s="172"/>
    </row>
    <row r="6454" spans="1:1" s="173" customFormat="1" ht="12" hidden="1" customHeight="1">
      <c r="A6454" s="172"/>
    </row>
    <row r="6455" spans="1:1" s="173" customFormat="1" ht="12" hidden="1" customHeight="1">
      <c r="A6455" s="172"/>
    </row>
    <row r="6456" spans="1:1" s="173" customFormat="1" ht="12" hidden="1" customHeight="1">
      <c r="A6456" s="172"/>
    </row>
    <row r="6457" spans="1:1" s="173" customFormat="1" ht="12" hidden="1" customHeight="1">
      <c r="A6457" s="172"/>
    </row>
    <row r="6458" spans="1:1" s="173" customFormat="1" ht="12" hidden="1" customHeight="1">
      <c r="A6458" s="172"/>
    </row>
    <row r="6459" spans="1:1" s="173" customFormat="1" ht="12" hidden="1" customHeight="1">
      <c r="A6459" s="172"/>
    </row>
    <row r="6460" spans="1:1" s="173" customFormat="1" ht="12" hidden="1" customHeight="1">
      <c r="A6460" s="172"/>
    </row>
    <row r="6461" spans="1:1" s="173" customFormat="1" ht="12" hidden="1" customHeight="1">
      <c r="A6461" s="172"/>
    </row>
    <row r="6462" spans="1:1" s="173" customFormat="1" ht="12" hidden="1" customHeight="1">
      <c r="A6462" s="172"/>
    </row>
    <row r="6463" spans="1:1" s="173" customFormat="1" ht="12" hidden="1" customHeight="1">
      <c r="A6463" s="172"/>
    </row>
    <row r="6464" spans="1:1" s="173" customFormat="1" ht="12" hidden="1" customHeight="1">
      <c r="A6464" s="172"/>
    </row>
    <row r="6465" spans="1:1" s="173" customFormat="1" ht="12" hidden="1" customHeight="1">
      <c r="A6465" s="172"/>
    </row>
    <row r="6466" spans="1:1" s="173" customFormat="1" ht="12" hidden="1" customHeight="1">
      <c r="A6466" s="172"/>
    </row>
    <row r="6467" spans="1:1" s="173" customFormat="1" ht="12" hidden="1" customHeight="1">
      <c r="A6467" s="172"/>
    </row>
    <row r="6468" spans="1:1" s="173" customFormat="1" ht="12" hidden="1" customHeight="1">
      <c r="A6468" s="172"/>
    </row>
    <row r="6469" spans="1:1" s="173" customFormat="1" ht="12" hidden="1" customHeight="1">
      <c r="A6469" s="172"/>
    </row>
    <row r="6470" spans="1:1" s="173" customFormat="1" ht="12" hidden="1" customHeight="1">
      <c r="A6470" s="172"/>
    </row>
    <row r="6471" spans="1:1" s="173" customFormat="1" ht="12" hidden="1" customHeight="1">
      <c r="A6471" s="172"/>
    </row>
    <row r="6472" spans="1:1" s="173" customFormat="1" ht="12" hidden="1" customHeight="1">
      <c r="A6472" s="172"/>
    </row>
    <row r="6473" spans="1:1" s="173" customFormat="1" ht="12" hidden="1" customHeight="1">
      <c r="A6473" s="172"/>
    </row>
    <row r="6474" spans="1:1" s="173" customFormat="1" ht="12" hidden="1" customHeight="1">
      <c r="A6474" s="172"/>
    </row>
    <row r="6475" spans="1:1" s="173" customFormat="1" ht="12" hidden="1" customHeight="1">
      <c r="A6475" s="172"/>
    </row>
    <row r="6476" spans="1:1" s="173" customFormat="1" ht="12" hidden="1" customHeight="1">
      <c r="A6476" s="172"/>
    </row>
    <row r="6477" spans="1:1" s="173" customFormat="1" ht="12" hidden="1" customHeight="1">
      <c r="A6477" s="172"/>
    </row>
    <row r="6478" spans="1:1" s="173" customFormat="1" ht="12" hidden="1" customHeight="1">
      <c r="A6478" s="172"/>
    </row>
    <row r="6479" spans="1:1" s="173" customFormat="1" ht="12" hidden="1" customHeight="1">
      <c r="A6479" s="172"/>
    </row>
    <row r="6480" spans="1:1" s="173" customFormat="1" ht="12" hidden="1" customHeight="1">
      <c r="A6480" s="172"/>
    </row>
    <row r="6481" spans="1:1" s="173" customFormat="1" ht="12" hidden="1" customHeight="1">
      <c r="A6481" s="172"/>
    </row>
    <row r="6482" spans="1:1" s="173" customFormat="1" ht="12" hidden="1" customHeight="1">
      <c r="A6482" s="172"/>
    </row>
    <row r="6483" spans="1:1" s="173" customFormat="1" ht="12" hidden="1" customHeight="1">
      <c r="A6483" s="172"/>
    </row>
    <row r="6484" spans="1:1" s="173" customFormat="1" ht="12" hidden="1" customHeight="1">
      <c r="A6484" s="172"/>
    </row>
    <row r="6485" spans="1:1" s="173" customFormat="1" ht="12" hidden="1" customHeight="1">
      <c r="A6485" s="172"/>
    </row>
    <row r="6486" spans="1:1" s="173" customFormat="1" ht="12" hidden="1" customHeight="1">
      <c r="A6486" s="172"/>
    </row>
    <row r="6487" spans="1:1" s="173" customFormat="1" ht="12" hidden="1" customHeight="1">
      <c r="A6487" s="172"/>
    </row>
    <row r="6488" spans="1:1" s="173" customFormat="1" ht="12" hidden="1" customHeight="1">
      <c r="A6488" s="172"/>
    </row>
    <row r="6489" spans="1:1" s="173" customFormat="1" ht="12" hidden="1" customHeight="1">
      <c r="A6489" s="172"/>
    </row>
    <row r="6490" spans="1:1" s="173" customFormat="1" ht="12" hidden="1" customHeight="1">
      <c r="A6490" s="172"/>
    </row>
    <row r="6491" spans="1:1" s="173" customFormat="1" ht="12" hidden="1" customHeight="1">
      <c r="A6491" s="172"/>
    </row>
    <row r="6492" spans="1:1" s="173" customFormat="1" ht="12" hidden="1" customHeight="1">
      <c r="A6492" s="172"/>
    </row>
    <row r="6493" spans="1:1" s="173" customFormat="1" ht="12" hidden="1" customHeight="1">
      <c r="A6493" s="172"/>
    </row>
    <row r="6494" spans="1:1" s="173" customFormat="1" ht="12" hidden="1" customHeight="1">
      <c r="A6494" s="172"/>
    </row>
    <row r="6495" spans="1:1" s="173" customFormat="1" ht="12" hidden="1" customHeight="1">
      <c r="A6495" s="172"/>
    </row>
    <row r="6496" spans="1:1" s="173" customFormat="1" ht="12" hidden="1" customHeight="1">
      <c r="A6496" s="172"/>
    </row>
    <row r="6497" spans="1:1" s="173" customFormat="1" ht="12" hidden="1" customHeight="1">
      <c r="A6497" s="172"/>
    </row>
    <row r="6498" spans="1:1" s="173" customFormat="1" ht="12" hidden="1" customHeight="1">
      <c r="A6498" s="172"/>
    </row>
    <row r="6499" spans="1:1" s="173" customFormat="1" ht="12" hidden="1" customHeight="1">
      <c r="A6499" s="172"/>
    </row>
    <row r="6500" spans="1:1" s="173" customFormat="1" ht="12" hidden="1" customHeight="1">
      <c r="A6500" s="172"/>
    </row>
    <row r="6501" spans="1:1" s="173" customFormat="1" ht="12" hidden="1" customHeight="1">
      <c r="A6501" s="172"/>
    </row>
    <row r="6502" spans="1:1" s="173" customFormat="1" ht="12" hidden="1" customHeight="1">
      <c r="A6502" s="172"/>
    </row>
    <row r="6503" spans="1:1" s="173" customFormat="1" ht="12" hidden="1" customHeight="1">
      <c r="A6503" s="172"/>
    </row>
    <row r="6504" spans="1:1" s="173" customFormat="1" ht="12" hidden="1" customHeight="1">
      <c r="A6504" s="172"/>
    </row>
    <row r="6505" spans="1:1" s="173" customFormat="1" ht="12" hidden="1" customHeight="1">
      <c r="A6505" s="172"/>
    </row>
    <row r="6506" spans="1:1" s="173" customFormat="1" ht="12" hidden="1" customHeight="1">
      <c r="A6506" s="172"/>
    </row>
    <row r="6507" spans="1:1" s="173" customFormat="1" ht="12" hidden="1" customHeight="1">
      <c r="A6507" s="172"/>
    </row>
    <row r="6508" spans="1:1" s="173" customFormat="1" ht="12" hidden="1" customHeight="1">
      <c r="A6508" s="172"/>
    </row>
    <row r="6509" spans="1:1" s="173" customFormat="1" ht="12" hidden="1" customHeight="1">
      <c r="A6509" s="172"/>
    </row>
    <row r="6510" spans="1:1" s="173" customFormat="1" ht="12" hidden="1" customHeight="1">
      <c r="A6510" s="172"/>
    </row>
    <row r="6511" spans="1:1" s="173" customFormat="1" ht="12" hidden="1" customHeight="1">
      <c r="A6511" s="172"/>
    </row>
    <row r="6512" spans="1:1" s="173" customFormat="1" ht="12" hidden="1" customHeight="1">
      <c r="A6512" s="172"/>
    </row>
    <row r="6513" spans="1:1" s="173" customFormat="1" ht="12" hidden="1" customHeight="1">
      <c r="A6513" s="172"/>
    </row>
    <row r="6514" spans="1:1" s="173" customFormat="1" ht="12" hidden="1" customHeight="1">
      <c r="A6514" s="172"/>
    </row>
    <row r="6515" spans="1:1" s="173" customFormat="1" ht="12" hidden="1" customHeight="1">
      <c r="A6515" s="172"/>
    </row>
    <row r="6516" spans="1:1" s="173" customFormat="1" ht="12" hidden="1" customHeight="1">
      <c r="A6516" s="172"/>
    </row>
    <row r="6517" spans="1:1" s="173" customFormat="1" ht="12" hidden="1" customHeight="1">
      <c r="A6517" s="172"/>
    </row>
    <row r="6518" spans="1:1" s="173" customFormat="1" ht="12" hidden="1" customHeight="1">
      <c r="A6518" s="172"/>
    </row>
    <row r="6519" spans="1:1" s="173" customFormat="1" ht="12" hidden="1" customHeight="1">
      <c r="A6519" s="172"/>
    </row>
    <row r="6520" spans="1:1" s="173" customFormat="1" ht="12" hidden="1" customHeight="1">
      <c r="A6520" s="172"/>
    </row>
    <row r="6521" spans="1:1" s="173" customFormat="1" ht="12" hidden="1" customHeight="1">
      <c r="A6521" s="172"/>
    </row>
    <row r="6522" spans="1:1" s="173" customFormat="1" ht="12" hidden="1" customHeight="1">
      <c r="A6522" s="172"/>
    </row>
    <row r="6523" spans="1:1" s="173" customFormat="1" ht="12" hidden="1" customHeight="1">
      <c r="A6523" s="172"/>
    </row>
    <row r="6524" spans="1:1" s="173" customFormat="1" ht="12" hidden="1" customHeight="1">
      <c r="A6524" s="172"/>
    </row>
    <row r="6525" spans="1:1" s="173" customFormat="1" ht="12" hidden="1" customHeight="1">
      <c r="A6525" s="172"/>
    </row>
    <row r="6526" spans="1:1" s="173" customFormat="1" ht="12" hidden="1" customHeight="1">
      <c r="A6526" s="172"/>
    </row>
    <row r="6527" spans="1:1" s="173" customFormat="1" ht="12" hidden="1" customHeight="1">
      <c r="A6527" s="172"/>
    </row>
    <row r="6528" spans="1:1" s="173" customFormat="1" ht="12" hidden="1" customHeight="1">
      <c r="A6528" s="172"/>
    </row>
    <row r="6529" spans="1:1" s="173" customFormat="1" ht="12" hidden="1" customHeight="1">
      <c r="A6529" s="172"/>
    </row>
    <row r="6530" spans="1:1" s="173" customFormat="1" ht="12" hidden="1" customHeight="1">
      <c r="A6530" s="172"/>
    </row>
    <row r="6531" spans="1:1" s="173" customFormat="1" ht="12" hidden="1" customHeight="1">
      <c r="A6531" s="172"/>
    </row>
    <row r="6532" spans="1:1" s="173" customFormat="1" ht="12" hidden="1" customHeight="1">
      <c r="A6532" s="172"/>
    </row>
    <row r="6533" spans="1:1" s="173" customFormat="1" ht="12" hidden="1" customHeight="1">
      <c r="A6533" s="172"/>
    </row>
    <row r="6534" spans="1:1" s="173" customFormat="1" ht="12" hidden="1" customHeight="1">
      <c r="A6534" s="172"/>
    </row>
    <row r="6535" spans="1:1" s="173" customFormat="1" ht="12" hidden="1" customHeight="1">
      <c r="A6535" s="172"/>
    </row>
    <row r="6536" spans="1:1" s="173" customFormat="1" ht="12" hidden="1" customHeight="1">
      <c r="A6536" s="172"/>
    </row>
    <row r="6537" spans="1:1" s="173" customFormat="1" ht="12" hidden="1" customHeight="1">
      <c r="A6537" s="172"/>
    </row>
    <row r="6538" spans="1:1" s="173" customFormat="1" ht="12" hidden="1" customHeight="1">
      <c r="A6538" s="172"/>
    </row>
    <row r="6539" spans="1:1" s="173" customFormat="1" ht="12" hidden="1" customHeight="1">
      <c r="A6539" s="172"/>
    </row>
    <row r="6540" spans="1:1" s="173" customFormat="1" ht="12" hidden="1" customHeight="1">
      <c r="A6540" s="172"/>
    </row>
    <row r="6541" spans="1:1" s="173" customFormat="1" ht="12" hidden="1" customHeight="1">
      <c r="A6541" s="172"/>
    </row>
    <row r="6542" spans="1:1" s="173" customFormat="1" ht="12" hidden="1" customHeight="1">
      <c r="A6542" s="172"/>
    </row>
    <row r="6543" spans="1:1" s="173" customFormat="1" ht="12" hidden="1" customHeight="1">
      <c r="A6543" s="172"/>
    </row>
    <row r="6544" spans="1:1" s="173" customFormat="1" ht="12" hidden="1" customHeight="1">
      <c r="A6544" s="172"/>
    </row>
    <row r="6545" spans="1:1" s="173" customFormat="1" ht="12" hidden="1" customHeight="1">
      <c r="A6545" s="172"/>
    </row>
    <row r="6546" spans="1:1" s="173" customFormat="1" ht="12" hidden="1" customHeight="1">
      <c r="A6546" s="172"/>
    </row>
    <row r="6547" spans="1:1" s="173" customFormat="1" ht="12" hidden="1" customHeight="1">
      <c r="A6547" s="172"/>
    </row>
    <row r="6548" spans="1:1" s="173" customFormat="1" ht="12" hidden="1" customHeight="1">
      <c r="A6548" s="172"/>
    </row>
    <row r="6549" spans="1:1" s="173" customFormat="1" ht="12" hidden="1" customHeight="1">
      <c r="A6549" s="172"/>
    </row>
    <row r="6550" spans="1:1" s="173" customFormat="1" ht="12" hidden="1" customHeight="1">
      <c r="A6550" s="172"/>
    </row>
    <row r="6551" spans="1:1" s="173" customFormat="1" ht="12" hidden="1" customHeight="1">
      <c r="A6551" s="172"/>
    </row>
    <row r="6552" spans="1:1" s="173" customFormat="1" ht="12" hidden="1" customHeight="1">
      <c r="A6552" s="172"/>
    </row>
    <row r="6553" spans="1:1" s="173" customFormat="1" ht="12" hidden="1" customHeight="1">
      <c r="A6553" s="172"/>
    </row>
    <row r="6554" spans="1:1" s="173" customFormat="1" ht="12" hidden="1" customHeight="1">
      <c r="A6554" s="172"/>
    </row>
    <row r="6555" spans="1:1" s="173" customFormat="1" ht="12" hidden="1" customHeight="1">
      <c r="A6555" s="172"/>
    </row>
    <row r="6556" spans="1:1" s="173" customFormat="1" ht="12" hidden="1" customHeight="1">
      <c r="A6556" s="172"/>
    </row>
    <row r="6557" spans="1:1" s="173" customFormat="1" ht="12" hidden="1" customHeight="1">
      <c r="A6557" s="172"/>
    </row>
    <row r="6558" spans="1:1" s="173" customFormat="1" ht="12" hidden="1" customHeight="1">
      <c r="A6558" s="172"/>
    </row>
    <row r="6559" spans="1:1" s="173" customFormat="1" ht="12" hidden="1" customHeight="1">
      <c r="A6559" s="172"/>
    </row>
    <row r="6560" spans="1:1" s="173" customFormat="1" ht="12" hidden="1" customHeight="1">
      <c r="A6560" s="172"/>
    </row>
    <row r="6561" spans="1:1" s="173" customFormat="1" ht="12" hidden="1" customHeight="1">
      <c r="A6561" s="172"/>
    </row>
    <row r="6562" spans="1:1" s="173" customFormat="1" ht="12" hidden="1" customHeight="1">
      <c r="A6562" s="172"/>
    </row>
    <row r="6563" spans="1:1" s="173" customFormat="1" ht="12" hidden="1" customHeight="1">
      <c r="A6563" s="172"/>
    </row>
    <row r="6564" spans="1:1" s="173" customFormat="1" ht="12" hidden="1" customHeight="1">
      <c r="A6564" s="172"/>
    </row>
    <row r="6565" spans="1:1" s="173" customFormat="1" ht="12" hidden="1" customHeight="1">
      <c r="A6565" s="172"/>
    </row>
    <row r="6566" spans="1:1" s="173" customFormat="1" ht="12" hidden="1" customHeight="1">
      <c r="A6566" s="172"/>
    </row>
    <row r="6567" spans="1:1" s="173" customFormat="1" ht="12" hidden="1" customHeight="1">
      <c r="A6567" s="172"/>
    </row>
    <row r="6568" spans="1:1" s="173" customFormat="1" ht="12" hidden="1" customHeight="1">
      <c r="A6568" s="172"/>
    </row>
    <row r="6569" spans="1:1" s="173" customFormat="1" ht="12" hidden="1" customHeight="1">
      <c r="A6569" s="172"/>
    </row>
    <row r="6570" spans="1:1" s="173" customFormat="1" ht="12" hidden="1" customHeight="1">
      <c r="A6570" s="172"/>
    </row>
    <row r="6571" spans="1:1" s="173" customFormat="1" ht="12" hidden="1" customHeight="1">
      <c r="A6571" s="172"/>
    </row>
    <row r="6572" spans="1:1" s="173" customFormat="1" ht="12" hidden="1" customHeight="1">
      <c r="A6572" s="172"/>
    </row>
    <row r="6573" spans="1:1" s="173" customFormat="1" ht="12" hidden="1" customHeight="1">
      <c r="A6573" s="172"/>
    </row>
    <row r="6574" spans="1:1" s="173" customFormat="1" ht="12" hidden="1" customHeight="1">
      <c r="A6574" s="172"/>
    </row>
    <row r="6575" spans="1:1" s="173" customFormat="1" ht="12" hidden="1" customHeight="1">
      <c r="A6575" s="172"/>
    </row>
    <row r="6576" spans="1:1" s="173" customFormat="1" ht="12" hidden="1" customHeight="1">
      <c r="A6576" s="172"/>
    </row>
    <row r="6577" spans="1:1" s="173" customFormat="1" ht="12" hidden="1" customHeight="1">
      <c r="A6577" s="172"/>
    </row>
    <row r="6578" spans="1:1" s="173" customFormat="1" ht="12" hidden="1" customHeight="1">
      <c r="A6578" s="172"/>
    </row>
    <row r="6579" spans="1:1" s="173" customFormat="1" ht="12" hidden="1" customHeight="1">
      <c r="A6579" s="172"/>
    </row>
    <row r="6580" spans="1:1" s="173" customFormat="1" ht="12" hidden="1" customHeight="1">
      <c r="A6580" s="172"/>
    </row>
    <row r="6581" spans="1:1" s="173" customFormat="1" ht="12" hidden="1" customHeight="1">
      <c r="A6581" s="172"/>
    </row>
    <row r="6582" spans="1:1" s="173" customFormat="1" ht="12" hidden="1" customHeight="1">
      <c r="A6582" s="172"/>
    </row>
    <row r="6583" spans="1:1" s="173" customFormat="1" ht="12" hidden="1" customHeight="1">
      <c r="A6583" s="172"/>
    </row>
    <row r="6584" spans="1:1" s="173" customFormat="1" ht="12" hidden="1" customHeight="1">
      <c r="A6584" s="172"/>
    </row>
    <row r="6585" spans="1:1" s="173" customFormat="1" ht="12" hidden="1" customHeight="1">
      <c r="A6585" s="172"/>
    </row>
    <row r="6586" spans="1:1" s="173" customFormat="1" ht="12" hidden="1" customHeight="1">
      <c r="A6586" s="172"/>
    </row>
    <row r="6587" spans="1:1" s="173" customFormat="1" ht="12" hidden="1" customHeight="1">
      <c r="A6587" s="172"/>
    </row>
    <row r="6588" spans="1:1" s="173" customFormat="1" ht="12" hidden="1" customHeight="1">
      <c r="A6588" s="172"/>
    </row>
    <row r="6589" spans="1:1" s="173" customFormat="1" ht="12" hidden="1" customHeight="1">
      <c r="A6589" s="172"/>
    </row>
    <row r="6590" spans="1:1" s="173" customFormat="1" ht="12" hidden="1" customHeight="1">
      <c r="A6590" s="172"/>
    </row>
    <row r="6591" spans="1:1" s="173" customFormat="1" ht="12" hidden="1" customHeight="1">
      <c r="A6591" s="172"/>
    </row>
    <row r="6592" spans="1:1" s="173" customFormat="1" ht="12" hidden="1" customHeight="1">
      <c r="A6592" s="172"/>
    </row>
    <row r="6593" spans="1:1" s="173" customFormat="1" ht="12" hidden="1" customHeight="1">
      <c r="A6593" s="172"/>
    </row>
    <row r="6594" spans="1:1" s="173" customFormat="1" ht="12" hidden="1" customHeight="1">
      <c r="A6594" s="172"/>
    </row>
    <row r="6595" spans="1:1" s="173" customFormat="1" ht="12" hidden="1" customHeight="1">
      <c r="A6595" s="172"/>
    </row>
    <row r="6596" spans="1:1" s="173" customFormat="1" ht="12" hidden="1" customHeight="1">
      <c r="A6596" s="172"/>
    </row>
    <row r="6597" spans="1:1" s="173" customFormat="1" ht="12" hidden="1" customHeight="1">
      <c r="A6597" s="172"/>
    </row>
    <row r="6598" spans="1:1" s="173" customFormat="1" ht="12" hidden="1" customHeight="1">
      <c r="A6598" s="172"/>
    </row>
    <row r="6599" spans="1:1" s="173" customFormat="1" ht="12" hidden="1" customHeight="1">
      <c r="A6599" s="172"/>
    </row>
    <row r="6600" spans="1:1" s="173" customFormat="1" ht="12" hidden="1" customHeight="1">
      <c r="A6600" s="172"/>
    </row>
    <row r="6601" spans="1:1" s="173" customFormat="1" ht="12" hidden="1" customHeight="1">
      <c r="A6601" s="172"/>
    </row>
    <row r="6602" spans="1:1" s="173" customFormat="1" ht="12" hidden="1" customHeight="1">
      <c r="A6602" s="172"/>
    </row>
    <row r="6603" spans="1:1" s="173" customFormat="1" ht="12" hidden="1" customHeight="1">
      <c r="A6603" s="172"/>
    </row>
    <row r="6604" spans="1:1" s="173" customFormat="1" ht="12" hidden="1" customHeight="1">
      <c r="A6604" s="172"/>
    </row>
    <row r="6605" spans="1:1" s="173" customFormat="1" ht="12" hidden="1" customHeight="1">
      <c r="A6605" s="172"/>
    </row>
    <row r="6606" spans="1:1" s="173" customFormat="1" ht="12" hidden="1" customHeight="1">
      <c r="A6606" s="172"/>
    </row>
    <row r="6607" spans="1:1" s="173" customFormat="1" ht="12" hidden="1" customHeight="1">
      <c r="A6607" s="172"/>
    </row>
    <row r="6608" spans="1:1" s="173" customFormat="1" ht="12" hidden="1" customHeight="1">
      <c r="A6608" s="172"/>
    </row>
    <row r="6609" spans="1:1" s="173" customFormat="1" ht="12" hidden="1" customHeight="1">
      <c r="A6609" s="172"/>
    </row>
    <row r="6610" spans="1:1" s="173" customFormat="1" ht="12" hidden="1" customHeight="1">
      <c r="A6610" s="172"/>
    </row>
    <row r="6611" spans="1:1" s="173" customFormat="1" ht="12" hidden="1" customHeight="1">
      <c r="A6611" s="172"/>
    </row>
    <row r="6612" spans="1:1" s="173" customFormat="1" ht="12" hidden="1" customHeight="1">
      <c r="A6612" s="172"/>
    </row>
    <row r="6613" spans="1:1" s="173" customFormat="1" ht="12" hidden="1" customHeight="1">
      <c r="A6613" s="172"/>
    </row>
    <row r="6614" spans="1:1" s="173" customFormat="1" ht="12" hidden="1" customHeight="1">
      <c r="A6614" s="172"/>
    </row>
    <row r="6615" spans="1:1" s="173" customFormat="1" ht="12" hidden="1" customHeight="1">
      <c r="A6615" s="172"/>
    </row>
    <row r="6616" spans="1:1" s="173" customFormat="1" ht="12" hidden="1" customHeight="1">
      <c r="A6616" s="172"/>
    </row>
    <row r="6617" spans="1:1" s="173" customFormat="1" ht="12" hidden="1" customHeight="1">
      <c r="A6617" s="172"/>
    </row>
    <row r="6618" spans="1:1" s="173" customFormat="1" ht="12" hidden="1" customHeight="1">
      <c r="A6618" s="172"/>
    </row>
    <row r="6619" spans="1:1" s="173" customFormat="1" ht="12" hidden="1" customHeight="1">
      <c r="A6619" s="172"/>
    </row>
    <row r="6620" spans="1:1" s="173" customFormat="1" ht="12" hidden="1" customHeight="1">
      <c r="A6620" s="172"/>
    </row>
    <row r="6621" spans="1:1" s="173" customFormat="1" ht="12" hidden="1" customHeight="1">
      <c r="A6621" s="172"/>
    </row>
    <row r="6622" spans="1:1" s="173" customFormat="1" ht="12" hidden="1" customHeight="1">
      <c r="A6622" s="172"/>
    </row>
    <row r="6623" spans="1:1" s="173" customFormat="1" ht="12" hidden="1" customHeight="1">
      <c r="A6623" s="172"/>
    </row>
    <row r="6624" spans="1:1" s="173" customFormat="1" ht="12" hidden="1" customHeight="1">
      <c r="A6624" s="172"/>
    </row>
    <row r="6625" spans="1:1" s="173" customFormat="1" ht="12" hidden="1" customHeight="1">
      <c r="A6625" s="172"/>
    </row>
    <row r="6626" spans="1:1" s="173" customFormat="1" ht="12" hidden="1" customHeight="1">
      <c r="A6626" s="172"/>
    </row>
    <row r="6627" spans="1:1" s="173" customFormat="1" ht="12" hidden="1" customHeight="1">
      <c r="A6627" s="172"/>
    </row>
    <row r="6628" spans="1:1" s="173" customFormat="1" ht="12" hidden="1" customHeight="1">
      <c r="A6628" s="172"/>
    </row>
    <row r="6629" spans="1:1" s="173" customFormat="1" ht="12" hidden="1" customHeight="1">
      <c r="A6629" s="172"/>
    </row>
    <row r="6630" spans="1:1" s="173" customFormat="1" ht="12" hidden="1" customHeight="1">
      <c r="A6630" s="172"/>
    </row>
    <row r="6631" spans="1:1" s="173" customFormat="1" ht="12" hidden="1" customHeight="1">
      <c r="A6631" s="172"/>
    </row>
    <row r="6632" spans="1:1" s="173" customFormat="1" ht="12" hidden="1" customHeight="1">
      <c r="A6632" s="172"/>
    </row>
    <row r="6633" spans="1:1" s="173" customFormat="1" ht="12" hidden="1" customHeight="1">
      <c r="A6633" s="172"/>
    </row>
    <row r="6634" spans="1:1" s="173" customFormat="1" ht="12" hidden="1" customHeight="1">
      <c r="A6634" s="172"/>
    </row>
    <row r="6635" spans="1:1" s="173" customFormat="1" ht="12" hidden="1" customHeight="1">
      <c r="A6635" s="172"/>
    </row>
    <row r="6636" spans="1:1" s="173" customFormat="1" ht="12" hidden="1" customHeight="1">
      <c r="A6636" s="172"/>
    </row>
    <row r="6637" spans="1:1" s="173" customFormat="1" ht="12" hidden="1" customHeight="1">
      <c r="A6637" s="172"/>
    </row>
    <row r="6638" spans="1:1" s="173" customFormat="1" ht="12" hidden="1" customHeight="1">
      <c r="A6638" s="172"/>
    </row>
    <row r="6639" spans="1:1" s="173" customFormat="1" ht="12" hidden="1" customHeight="1">
      <c r="A6639" s="172"/>
    </row>
    <row r="6640" spans="1:1" s="173" customFormat="1" ht="12" hidden="1" customHeight="1">
      <c r="A6640" s="172"/>
    </row>
    <row r="6641" spans="1:1" s="173" customFormat="1" ht="12" hidden="1" customHeight="1">
      <c r="A6641" s="172"/>
    </row>
    <row r="6642" spans="1:1" s="173" customFormat="1" ht="12" hidden="1" customHeight="1">
      <c r="A6642" s="172"/>
    </row>
    <row r="6643" spans="1:1" s="173" customFormat="1" ht="12" hidden="1" customHeight="1">
      <c r="A6643" s="172"/>
    </row>
    <row r="6644" spans="1:1" s="173" customFormat="1" ht="12" hidden="1" customHeight="1">
      <c r="A6644" s="172"/>
    </row>
    <row r="6645" spans="1:1" s="173" customFormat="1" ht="12" hidden="1" customHeight="1">
      <c r="A6645" s="172"/>
    </row>
    <row r="6646" spans="1:1" s="173" customFormat="1" ht="12" hidden="1" customHeight="1">
      <c r="A6646" s="172"/>
    </row>
    <row r="6647" spans="1:1" s="173" customFormat="1" ht="12" hidden="1" customHeight="1">
      <c r="A6647" s="172"/>
    </row>
    <row r="6648" spans="1:1" s="173" customFormat="1" ht="12" hidden="1" customHeight="1">
      <c r="A6648" s="172"/>
    </row>
    <row r="6649" spans="1:1" s="173" customFormat="1" ht="12" hidden="1" customHeight="1">
      <c r="A6649" s="172"/>
    </row>
    <row r="6650" spans="1:1" s="173" customFormat="1" ht="12" hidden="1" customHeight="1">
      <c r="A6650" s="172"/>
    </row>
    <row r="6651" spans="1:1" s="173" customFormat="1" ht="12" hidden="1" customHeight="1">
      <c r="A6651" s="172"/>
    </row>
    <row r="6652" spans="1:1" s="173" customFormat="1" ht="12" hidden="1" customHeight="1">
      <c r="A6652" s="172"/>
    </row>
    <row r="6653" spans="1:1" s="173" customFormat="1" ht="12" hidden="1" customHeight="1">
      <c r="A6653" s="172"/>
    </row>
    <row r="6654" spans="1:1" s="173" customFormat="1" ht="12" hidden="1" customHeight="1">
      <c r="A6654" s="172"/>
    </row>
    <row r="6655" spans="1:1" s="173" customFormat="1" ht="12" hidden="1" customHeight="1">
      <c r="A6655" s="172"/>
    </row>
    <row r="6656" spans="1:1" s="173" customFormat="1" ht="12" hidden="1" customHeight="1">
      <c r="A6656" s="172"/>
    </row>
    <row r="6657" spans="1:1" s="173" customFormat="1" ht="12" hidden="1" customHeight="1">
      <c r="A6657" s="172"/>
    </row>
    <row r="6658" spans="1:1" s="173" customFormat="1" ht="12" hidden="1" customHeight="1">
      <c r="A6658" s="172"/>
    </row>
    <row r="6659" spans="1:1" s="173" customFormat="1" ht="12" hidden="1" customHeight="1">
      <c r="A6659" s="172"/>
    </row>
    <row r="6660" spans="1:1" s="173" customFormat="1" ht="12" hidden="1" customHeight="1">
      <c r="A6660" s="172"/>
    </row>
    <row r="6661" spans="1:1" s="173" customFormat="1" ht="12" hidden="1" customHeight="1">
      <c r="A6661" s="172"/>
    </row>
    <row r="6662" spans="1:1" s="173" customFormat="1" ht="12" hidden="1" customHeight="1">
      <c r="A6662" s="172"/>
    </row>
    <row r="6663" spans="1:1" s="173" customFormat="1" ht="12" hidden="1" customHeight="1">
      <c r="A6663" s="172"/>
    </row>
    <row r="6664" spans="1:1" s="173" customFormat="1" ht="12" hidden="1" customHeight="1">
      <c r="A6664" s="172"/>
    </row>
    <row r="6665" spans="1:1" s="173" customFormat="1" ht="12" hidden="1" customHeight="1">
      <c r="A6665" s="172"/>
    </row>
    <row r="6666" spans="1:1" s="173" customFormat="1" ht="12" hidden="1" customHeight="1">
      <c r="A6666" s="172"/>
    </row>
    <row r="6667" spans="1:1" s="173" customFormat="1" ht="12" hidden="1" customHeight="1">
      <c r="A6667" s="172"/>
    </row>
    <row r="6668" spans="1:1" s="173" customFormat="1" ht="12" hidden="1" customHeight="1">
      <c r="A6668" s="172"/>
    </row>
    <row r="6669" spans="1:1" s="173" customFormat="1" ht="12" hidden="1" customHeight="1">
      <c r="A6669" s="172"/>
    </row>
    <row r="6670" spans="1:1" s="173" customFormat="1" ht="12" hidden="1" customHeight="1">
      <c r="A6670" s="172"/>
    </row>
    <row r="6671" spans="1:1" s="173" customFormat="1" ht="12" hidden="1" customHeight="1">
      <c r="A6671" s="172"/>
    </row>
    <row r="6672" spans="1:1" s="173" customFormat="1" ht="12" hidden="1" customHeight="1">
      <c r="A6672" s="172"/>
    </row>
    <row r="6673" spans="1:1" s="173" customFormat="1" ht="12" hidden="1" customHeight="1">
      <c r="A6673" s="172"/>
    </row>
    <row r="6674" spans="1:1" s="173" customFormat="1" ht="12" hidden="1" customHeight="1">
      <c r="A6674" s="172"/>
    </row>
    <row r="6675" spans="1:1" s="173" customFormat="1" ht="12" hidden="1" customHeight="1">
      <c r="A6675" s="172"/>
    </row>
    <row r="6676" spans="1:1" s="173" customFormat="1" ht="12" hidden="1" customHeight="1">
      <c r="A6676" s="172"/>
    </row>
    <row r="6677" spans="1:1" s="173" customFormat="1" ht="12" hidden="1" customHeight="1">
      <c r="A6677" s="172"/>
    </row>
    <row r="6678" spans="1:1" s="173" customFormat="1" ht="12" hidden="1" customHeight="1">
      <c r="A6678" s="172"/>
    </row>
    <row r="6679" spans="1:1" s="173" customFormat="1" ht="12" hidden="1" customHeight="1">
      <c r="A6679" s="172"/>
    </row>
    <row r="6680" spans="1:1" s="173" customFormat="1" ht="12" hidden="1" customHeight="1">
      <c r="A6680" s="172"/>
    </row>
    <row r="6681" spans="1:1" s="173" customFormat="1" ht="12" hidden="1" customHeight="1">
      <c r="A6681" s="172"/>
    </row>
    <row r="6682" spans="1:1" s="173" customFormat="1" ht="12" hidden="1" customHeight="1">
      <c r="A6682" s="172"/>
    </row>
    <row r="6683" spans="1:1" s="173" customFormat="1" ht="12" hidden="1" customHeight="1">
      <c r="A6683" s="172"/>
    </row>
    <row r="6684" spans="1:1" s="173" customFormat="1" ht="12" hidden="1" customHeight="1">
      <c r="A6684" s="172"/>
    </row>
    <row r="6685" spans="1:1" s="173" customFormat="1" ht="12" hidden="1" customHeight="1">
      <c r="A6685" s="172"/>
    </row>
    <row r="6686" spans="1:1" s="173" customFormat="1" ht="12" hidden="1" customHeight="1">
      <c r="A6686" s="172"/>
    </row>
    <row r="6687" spans="1:1" s="173" customFormat="1" ht="12" hidden="1" customHeight="1">
      <c r="A6687" s="172"/>
    </row>
    <row r="6688" spans="1:1" s="173" customFormat="1" ht="12" hidden="1" customHeight="1">
      <c r="A6688" s="172"/>
    </row>
    <row r="6689" spans="1:1" s="173" customFormat="1" ht="12" hidden="1" customHeight="1">
      <c r="A6689" s="172"/>
    </row>
    <row r="6690" spans="1:1" s="173" customFormat="1" ht="12" hidden="1" customHeight="1">
      <c r="A6690" s="172"/>
    </row>
    <row r="6691" spans="1:1" s="173" customFormat="1" ht="12" hidden="1" customHeight="1">
      <c r="A6691" s="172"/>
    </row>
    <row r="6692" spans="1:1" s="173" customFormat="1" ht="12" hidden="1" customHeight="1">
      <c r="A6692" s="172"/>
    </row>
    <row r="6693" spans="1:1" s="173" customFormat="1" ht="12" hidden="1" customHeight="1">
      <c r="A6693" s="172"/>
    </row>
    <row r="6694" spans="1:1" s="173" customFormat="1" ht="12" hidden="1" customHeight="1">
      <c r="A6694" s="172"/>
    </row>
    <row r="6695" spans="1:1" s="173" customFormat="1" ht="12" hidden="1" customHeight="1">
      <c r="A6695" s="172"/>
    </row>
    <row r="6696" spans="1:1" s="173" customFormat="1" ht="12" hidden="1" customHeight="1">
      <c r="A6696" s="172"/>
    </row>
    <row r="6697" spans="1:1" s="173" customFormat="1" ht="12" hidden="1" customHeight="1">
      <c r="A6697" s="172"/>
    </row>
    <row r="6698" spans="1:1" s="173" customFormat="1" ht="12" hidden="1" customHeight="1">
      <c r="A6698" s="172"/>
    </row>
    <row r="6699" spans="1:1" s="173" customFormat="1" ht="12" hidden="1" customHeight="1">
      <c r="A6699" s="172"/>
    </row>
    <row r="6700" spans="1:1" s="173" customFormat="1" ht="12" hidden="1" customHeight="1">
      <c r="A6700" s="172"/>
    </row>
    <row r="6701" spans="1:1" s="173" customFormat="1" ht="12" hidden="1" customHeight="1">
      <c r="A6701" s="172"/>
    </row>
    <row r="6702" spans="1:1" s="173" customFormat="1" ht="12" hidden="1" customHeight="1">
      <c r="A6702" s="172"/>
    </row>
    <row r="6703" spans="1:1" s="173" customFormat="1" ht="12" hidden="1" customHeight="1">
      <c r="A6703" s="172"/>
    </row>
    <row r="6704" spans="1:1" s="173" customFormat="1" ht="12" hidden="1" customHeight="1">
      <c r="A6704" s="172"/>
    </row>
    <row r="6705" spans="1:1" s="173" customFormat="1" ht="12" hidden="1" customHeight="1">
      <c r="A6705" s="172"/>
    </row>
    <row r="6706" spans="1:1" s="173" customFormat="1" ht="12" hidden="1" customHeight="1">
      <c r="A6706" s="172"/>
    </row>
    <row r="6707" spans="1:1" s="173" customFormat="1" ht="12" hidden="1" customHeight="1">
      <c r="A6707" s="172"/>
    </row>
    <row r="6708" spans="1:1" s="173" customFormat="1" ht="12" hidden="1" customHeight="1">
      <c r="A6708" s="172"/>
    </row>
    <row r="6709" spans="1:1" s="173" customFormat="1" ht="12" hidden="1" customHeight="1">
      <c r="A6709" s="172"/>
    </row>
    <row r="6710" spans="1:1" s="173" customFormat="1" ht="12" hidden="1" customHeight="1">
      <c r="A6710" s="172"/>
    </row>
    <row r="6711" spans="1:1" s="173" customFormat="1" ht="12" hidden="1" customHeight="1">
      <c r="A6711" s="172"/>
    </row>
    <row r="6712" spans="1:1" s="173" customFormat="1" ht="12" hidden="1" customHeight="1">
      <c r="A6712" s="172"/>
    </row>
    <row r="6713" spans="1:1" s="173" customFormat="1" ht="12" hidden="1" customHeight="1">
      <c r="A6713" s="172"/>
    </row>
    <row r="6714" spans="1:1" s="173" customFormat="1" ht="12" hidden="1" customHeight="1">
      <c r="A6714" s="172"/>
    </row>
    <row r="6715" spans="1:1" s="173" customFormat="1" ht="12" hidden="1" customHeight="1">
      <c r="A6715" s="172"/>
    </row>
    <row r="6716" spans="1:1" s="173" customFormat="1" ht="12" hidden="1" customHeight="1">
      <c r="A6716" s="172"/>
    </row>
    <row r="6717" spans="1:1" s="173" customFormat="1" ht="12" hidden="1" customHeight="1">
      <c r="A6717" s="172"/>
    </row>
    <row r="6718" spans="1:1" s="173" customFormat="1" ht="12" hidden="1" customHeight="1">
      <c r="A6718" s="172"/>
    </row>
    <row r="6719" spans="1:1" s="173" customFormat="1" ht="12" hidden="1" customHeight="1">
      <c r="A6719" s="172"/>
    </row>
    <row r="6720" spans="1:1" s="173" customFormat="1" ht="12" hidden="1" customHeight="1">
      <c r="A6720" s="172"/>
    </row>
    <row r="6721" spans="1:1" s="173" customFormat="1" ht="12" hidden="1" customHeight="1">
      <c r="A6721" s="172"/>
    </row>
    <row r="6722" spans="1:1" s="173" customFormat="1" ht="12" hidden="1" customHeight="1">
      <c r="A6722" s="172"/>
    </row>
    <row r="6723" spans="1:1" s="173" customFormat="1" ht="12" hidden="1" customHeight="1">
      <c r="A6723" s="172"/>
    </row>
    <row r="6724" spans="1:1" s="173" customFormat="1" ht="12" hidden="1" customHeight="1">
      <c r="A6724" s="172"/>
    </row>
    <row r="6725" spans="1:1" s="173" customFormat="1" ht="12" hidden="1" customHeight="1">
      <c r="A6725" s="172"/>
    </row>
    <row r="6726" spans="1:1" s="173" customFormat="1" ht="12" hidden="1" customHeight="1">
      <c r="A6726" s="172"/>
    </row>
    <row r="6727" spans="1:1" s="173" customFormat="1" ht="12" hidden="1" customHeight="1">
      <c r="A6727" s="172"/>
    </row>
    <row r="6728" spans="1:1" s="173" customFormat="1" ht="12" hidden="1" customHeight="1">
      <c r="A6728" s="172"/>
    </row>
    <row r="6729" spans="1:1" s="173" customFormat="1" ht="12" hidden="1" customHeight="1">
      <c r="A6729" s="172"/>
    </row>
    <row r="6730" spans="1:1" s="173" customFormat="1" ht="12" hidden="1" customHeight="1">
      <c r="A6730" s="172"/>
    </row>
    <row r="6731" spans="1:1" s="173" customFormat="1" ht="12" hidden="1" customHeight="1">
      <c r="A6731" s="172"/>
    </row>
    <row r="6732" spans="1:1" s="173" customFormat="1" ht="12" hidden="1" customHeight="1">
      <c r="A6732" s="172"/>
    </row>
    <row r="6733" spans="1:1" s="173" customFormat="1" ht="12" hidden="1" customHeight="1">
      <c r="A6733" s="172"/>
    </row>
    <row r="6734" spans="1:1" s="173" customFormat="1" ht="12" hidden="1" customHeight="1">
      <c r="A6734" s="172"/>
    </row>
    <row r="6735" spans="1:1" s="173" customFormat="1" ht="12" hidden="1" customHeight="1">
      <c r="A6735" s="172"/>
    </row>
    <row r="6736" spans="1:1" s="173" customFormat="1" ht="12" hidden="1" customHeight="1">
      <c r="A6736" s="172"/>
    </row>
    <row r="6737" spans="1:1" s="173" customFormat="1" ht="12" hidden="1" customHeight="1">
      <c r="A6737" s="172"/>
    </row>
    <row r="6738" spans="1:1" s="173" customFormat="1" ht="12" hidden="1" customHeight="1">
      <c r="A6738" s="172"/>
    </row>
    <row r="6739" spans="1:1" s="173" customFormat="1" ht="12" hidden="1" customHeight="1">
      <c r="A6739" s="172"/>
    </row>
    <row r="6740" spans="1:1" s="173" customFormat="1" ht="12" hidden="1" customHeight="1">
      <c r="A6740" s="172"/>
    </row>
    <row r="6741" spans="1:1" s="173" customFormat="1" ht="12" hidden="1" customHeight="1">
      <c r="A6741" s="172"/>
    </row>
    <row r="6742" spans="1:1" s="173" customFormat="1" ht="12" hidden="1" customHeight="1">
      <c r="A6742" s="172"/>
    </row>
    <row r="6743" spans="1:1" s="173" customFormat="1" ht="12" hidden="1" customHeight="1">
      <c r="A6743" s="172"/>
    </row>
    <row r="6744" spans="1:1" s="173" customFormat="1" ht="12" hidden="1" customHeight="1">
      <c r="A6744" s="172"/>
    </row>
    <row r="6745" spans="1:1" s="173" customFormat="1" ht="12" hidden="1" customHeight="1">
      <c r="A6745" s="172"/>
    </row>
    <row r="6746" spans="1:1" s="173" customFormat="1" ht="12" hidden="1" customHeight="1">
      <c r="A6746" s="172"/>
    </row>
    <row r="6747" spans="1:1" s="173" customFormat="1" ht="12" hidden="1" customHeight="1">
      <c r="A6747" s="172"/>
    </row>
    <row r="6748" spans="1:1" s="173" customFormat="1" ht="12" hidden="1" customHeight="1">
      <c r="A6748" s="172"/>
    </row>
    <row r="6749" spans="1:1" s="173" customFormat="1" ht="12" hidden="1" customHeight="1">
      <c r="A6749" s="172"/>
    </row>
    <row r="6750" spans="1:1" s="173" customFormat="1" ht="12" hidden="1" customHeight="1">
      <c r="A6750" s="172"/>
    </row>
    <row r="6751" spans="1:1" s="173" customFormat="1" ht="12" hidden="1" customHeight="1">
      <c r="A6751" s="172"/>
    </row>
    <row r="6752" spans="1:1" s="173" customFormat="1" ht="12" hidden="1" customHeight="1">
      <c r="A6752" s="172"/>
    </row>
    <row r="6753" spans="1:1" s="173" customFormat="1" ht="12" hidden="1" customHeight="1">
      <c r="A6753" s="172"/>
    </row>
    <row r="6754" spans="1:1" s="173" customFormat="1" ht="12" hidden="1" customHeight="1">
      <c r="A6754" s="172"/>
    </row>
    <row r="6755" spans="1:1" s="173" customFormat="1" ht="12" hidden="1" customHeight="1">
      <c r="A6755" s="172"/>
    </row>
    <row r="6756" spans="1:1" s="173" customFormat="1" ht="12" hidden="1" customHeight="1">
      <c r="A6756" s="172"/>
    </row>
    <row r="6757" spans="1:1" s="173" customFormat="1" ht="12" hidden="1" customHeight="1">
      <c r="A6757" s="172"/>
    </row>
    <row r="6758" spans="1:1" s="173" customFormat="1" ht="12" hidden="1" customHeight="1">
      <c r="A6758" s="172"/>
    </row>
    <row r="6759" spans="1:1" s="173" customFormat="1" ht="12" hidden="1" customHeight="1">
      <c r="A6759" s="172"/>
    </row>
    <row r="6760" spans="1:1" s="173" customFormat="1" ht="12" hidden="1" customHeight="1">
      <c r="A6760" s="172"/>
    </row>
    <row r="6761" spans="1:1" s="173" customFormat="1" ht="12" hidden="1" customHeight="1">
      <c r="A6761" s="172"/>
    </row>
    <row r="6762" spans="1:1" s="173" customFormat="1" ht="12" hidden="1" customHeight="1">
      <c r="A6762" s="172"/>
    </row>
    <row r="6763" spans="1:1" s="173" customFormat="1" ht="12" hidden="1" customHeight="1">
      <c r="A6763" s="172"/>
    </row>
    <row r="6764" spans="1:1" s="173" customFormat="1" ht="12" hidden="1" customHeight="1">
      <c r="A6764" s="172"/>
    </row>
    <row r="6765" spans="1:1" s="173" customFormat="1" ht="12" hidden="1" customHeight="1">
      <c r="A6765" s="172"/>
    </row>
    <row r="6766" spans="1:1" s="173" customFormat="1" ht="12" hidden="1" customHeight="1">
      <c r="A6766" s="172"/>
    </row>
    <row r="6767" spans="1:1" s="173" customFormat="1" ht="12" hidden="1" customHeight="1">
      <c r="A6767" s="172"/>
    </row>
    <row r="6768" spans="1:1" s="173" customFormat="1" ht="12" hidden="1" customHeight="1">
      <c r="A6768" s="172"/>
    </row>
    <row r="6769" spans="1:1" s="173" customFormat="1" ht="12" hidden="1" customHeight="1">
      <c r="A6769" s="172"/>
    </row>
    <row r="6770" spans="1:1" s="173" customFormat="1" ht="12" hidden="1" customHeight="1">
      <c r="A6770" s="172"/>
    </row>
    <row r="6771" spans="1:1" s="173" customFormat="1" ht="12" hidden="1" customHeight="1">
      <c r="A6771" s="172"/>
    </row>
    <row r="6772" spans="1:1" s="173" customFormat="1" ht="12" hidden="1" customHeight="1">
      <c r="A6772" s="172"/>
    </row>
    <row r="6773" spans="1:1" s="173" customFormat="1" ht="12" hidden="1" customHeight="1">
      <c r="A6773" s="172"/>
    </row>
    <row r="6774" spans="1:1" s="173" customFormat="1" ht="12" hidden="1" customHeight="1">
      <c r="A6774" s="172"/>
    </row>
    <row r="6775" spans="1:1" s="173" customFormat="1" ht="12" hidden="1" customHeight="1">
      <c r="A6775" s="172"/>
    </row>
    <row r="6776" spans="1:1" s="173" customFormat="1" ht="12" hidden="1" customHeight="1">
      <c r="A6776" s="172"/>
    </row>
    <row r="6777" spans="1:1" s="173" customFormat="1" ht="12" hidden="1" customHeight="1">
      <c r="A6777" s="172"/>
    </row>
    <row r="6778" spans="1:1" s="173" customFormat="1" ht="12" hidden="1" customHeight="1">
      <c r="A6778" s="172"/>
    </row>
    <row r="6779" spans="1:1" s="173" customFormat="1" ht="12" hidden="1" customHeight="1">
      <c r="A6779" s="172"/>
    </row>
    <row r="6780" spans="1:1" s="173" customFormat="1" ht="12" hidden="1" customHeight="1">
      <c r="A6780" s="172"/>
    </row>
    <row r="6781" spans="1:1" s="173" customFormat="1" ht="12" hidden="1" customHeight="1">
      <c r="A6781" s="172"/>
    </row>
    <row r="6782" spans="1:1" s="173" customFormat="1" ht="12" hidden="1" customHeight="1">
      <c r="A6782" s="172"/>
    </row>
    <row r="6783" spans="1:1" s="173" customFormat="1" ht="12" hidden="1" customHeight="1">
      <c r="A6783" s="172"/>
    </row>
    <row r="6784" spans="1:1" s="173" customFormat="1" ht="12" hidden="1" customHeight="1">
      <c r="A6784" s="172"/>
    </row>
    <row r="6785" spans="1:1" s="173" customFormat="1" ht="12" hidden="1" customHeight="1">
      <c r="A6785" s="172"/>
    </row>
    <row r="6786" spans="1:1" s="173" customFormat="1" ht="12" hidden="1" customHeight="1">
      <c r="A6786" s="172"/>
    </row>
    <row r="6787" spans="1:1" s="173" customFormat="1" ht="12" hidden="1" customHeight="1">
      <c r="A6787" s="172"/>
    </row>
    <row r="6788" spans="1:1" s="173" customFormat="1" ht="12" hidden="1" customHeight="1">
      <c r="A6788" s="172"/>
    </row>
    <row r="6789" spans="1:1" s="173" customFormat="1" ht="12" hidden="1" customHeight="1">
      <c r="A6789" s="172"/>
    </row>
    <row r="6790" spans="1:1" s="173" customFormat="1" ht="12" hidden="1" customHeight="1">
      <c r="A6790" s="172"/>
    </row>
    <row r="6791" spans="1:1" s="173" customFormat="1" ht="12" hidden="1" customHeight="1">
      <c r="A6791" s="172"/>
    </row>
    <row r="6792" spans="1:1" s="173" customFormat="1" ht="12" hidden="1" customHeight="1">
      <c r="A6792" s="172"/>
    </row>
    <row r="6793" spans="1:1" s="173" customFormat="1" ht="12" hidden="1" customHeight="1">
      <c r="A6793" s="172"/>
    </row>
    <row r="6794" spans="1:1" s="173" customFormat="1" ht="12" hidden="1" customHeight="1">
      <c r="A6794" s="172"/>
    </row>
    <row r="6795" spans="1:1" s="173" customFormat="1" ht="12" hidden="1" customHeight="1">
      <c r="A6795" s="172"/>
    </row>
    <row r="6796" spans="1:1" s="173" customFormat="1" ht="12" hidden="1" customHeight="1">
      <c r="A6796" s="172"/>
    </row>
    <row r="6797" spans="1:1" s="173" customFormat="1" ht="12" hidden="1" customHeight="1">
      <c r="A6797" s="172"/>
    </row>
    <row r="6798" spans="1:1" s="173" customFormat="1" ht="12" hidden="1" customHeight="1">
      <c r="A6798" s="172"/>
    </row>
    <row r="6799" spans="1:1" s="173" customFormat="1" ht="12" hidden="1" customHeight="1">
      <c r="A6799" s="172"/>
    </row>
    <row r="6800" spans="1:1" s="173" customFormat="1" ht="12" hidden="1" customHeight="1">
      <c r="A6800" s="172"/>
    </row>
    <row r="6801" spans="1:1" s="173" customFormat="1" ht="12" hidden="1" customHeight="1">
      <c r="A6801" s="172"/>
    </row>
    <row r="6802" spans="1:1" s="173" customFormat="1" ht="12" hidden="1" customHeight="1">
      <c r="A6802" s="172"/>
    </row>
    <row r="6803" spans="1:1" s="173" customFormat="1" ht="12" hidden="1" customHeight="1">
      <c r="A6803" s="172"/>
    </row>
    <row r="6804" spans="1:1" s="173" customFormat="1" ht="12" hidden="1" customHeight="1">
      <c r="A6804" s="172"/>
    </row>
    <row r="6805" spans="1:1" s="173" customFormat="1" ht="12" hidden="1" customHeight="1">
      <c r="A6805" s="172"/>
    </row>
    <row r="6806" spans="1:1" s="173" customFormat="1" ht="12" hidden="1" customHeight="1">
      <c r="A6806" s="172"/>
    </row>
    <row r="6807" spans="1:1" s="173" customFormat="1" ht="12" hidden="1" customHeight="1">
      <c r="A6807" s="172"/>
    </row>
    <row r="6808" spans="1:1" s="173" customFormat="1" ht="12" hidden="1" customHeight="1">
      <c r="A6808" s="172"/>
    </row>
    <row r="6809" spans="1:1" s="173" customFormat="1" ht="12" hidden="1" customHeight="1">
      <c r="A6809" s="172"/>
    </row>
    <row r="6810" spans="1:1" s="173" customFormat="1" ht="12" hidden="1" customHeight="1">
      <c r="A6810" s="172"/>
    </row>
    <row r="6811" spans="1:1" s="173" customFormat="1" ht="12" hidden="1" customHeight="1">
      <c r="A6811" s="172"/>
    </row>
    <row r="6812" spans="1:1" s="173" customFormat="1" ht="12" hidden="1" customHeight="1">
      <c r="A6812" s="172"/>
    </row>
    <row r="6813" spans="1:1" s="173" customFormat="1" ht="12" hidden="1" customHeight="1">
      <c r="A6813" s="172"/>
    </row>
    <row r="6814" spans="1:1" s="173" customFormat="1" ht="12" hidden="1" customHeight="1">
      <c r="A6814" s="172"/>
    </row>
    <row r="6815" spans="1:1" s="173" customFormat="1" ht="12" hidden="1" customHeight="1">
      <c r="A6815" s="172"/>
    </row>
    <row r="6816" spans="1:1" s="173" customFormat="1" ht="12" hidden="1" customHeight="1">
      <c r="A6816" s="172"/>
    </row>
    <row r="6817" spans="1:1" s="173" customFormat="1" ht="12" hidden="1" customHeight="1">
      <c r="A6817" s="172"/>
    </row>
    <row r="6818" spans="1:1" s="173" customFormat="1" ht="12" hidden="1" customHeight="1">
      <c r="A6818" s="172"/>
    </row>
    <row r="6819" spans="1:1" s="173" customFormat="1" ht="12" hidden="1" customHeight="1">
      <c r="A6819" s="172"/>
    </row>
    <row r="6820" spans="1:1" s="173" customFormat="1" ht="12" hidden="1" customHeight="1">
      <c r="A6820" s="172"/>
    </row>
    <row r="6821" spans="1:1" s="173" customFormat="1" ht="12" hidden="1" customHeight="1">
      <c r="A6821" s="172"/>
    </row>
    <row r="6822" spans="1:1" s="173" customFormat="1" ht="12" hidden="1" customHeight="1">
      <c r="A6822" s="172"/>
    </row>
    <row r="6823" spans="1:1" s="173" customFormat="1" ht="12" hidden="1" customHeight="1">
      <c r="A6823" s="172"/>
    </row>
    <row r="6824" spans="1:1" s="173" customFormat="1" ht="12" hidden="1" customHeight="1">
      <c r="A6824" s="172"/>
    </row>
    <row r="6825" spans="1:1" s="173" customFormat="1" ht="12" hidden="1" customHeight="1">
      <c r="A6825" s="172"/>
    </row>
    <row r="6826" spans="1:1" s="173" customFormat="1" ht="12" hidden="1" customHeight="1">
      <c r="A6826" s="172"/>
    </row>
    <row r="6827" spans="1:1" s="173" customFormat="1" ht="12" hidden="1" customHeight="1">
      <c r="A6827" s="172"/>
    </row>
    <row r="6828" spans="1:1" s="173" customFormat="1" ht="12" hidden="1" customHeight="1">
      <c r="A6828" s="172"/>
    </row>
    <row r="6829" spans="1:1" s="173" customFormat="1" ht="12" hidden="1" customHeight="1">
      <c r="A6829" s="172"/>
    </row>
    <row r="6830" spans="1:1" s="173" customFormat="1" ht="12" hidden="1" customHeight="1">
      <c r="A6830" s="172"/>
    </row>
    <row r="6831" spans="1:1" s="173" customFormat="1" ht="12" hidden="1" customHeight="1">
      <c r="A6831" s="172"/>
    </row>
    <row r="6832" spans="1:1" s="173" customFormat="1" ht="12" hidden="1" customHeight="1">
      <c r="A6832" s="172"/>
    </row>
    <row r="6833" spans="1:1" s="173" customFormat="1" ht="12" hidden="1" customHeight="1">
      <c r="A6833" s="172"/>
    </row>
    <row r="6834" spans="1:1" s="173" customFormat="1" ht="12" hidden="1" customHeight="1">
      <c r="A6834" s="172"/>
    </row>
    <row r="6835" spans="1:1" s="173" customFormat="1" ht="12" hidden="1" customHeight="1">
      <c r="A6835" s="172"/>
    </row>
    <row r="6836" spans="1:1" s="173" customFormat="1" ht="12" hidden="1" customHeight="1">
      <c r="A6836" s="172"/>
    </row>
    <row r="6837" spans="1:1" s="173" customFormat="1" ht="12" hidden="1" customHeight="1">
      <c r="A6837" s="172"/>
    </row>
    <row r="6838" spans="1:1" s="173" customFormat="1" ht="12" hidden="1" customHeight="1">
      <c r="A6838" s="172"/>
    </row>
    <row r="6839" spans="1:1" s="173" customFormat="1" ht="12" hidden="1" customHeight="1">
      <c r="A6839" s="172"/>
    </row>
    <row r="6840" spans="1:1" s="173" customFormat="1" ht="12" hidden="1" customHeight="1">
      <c r="A6840" s="172"/>
    </row>
    <row r="6841" spans="1:1" s="173" customFormat="1" ht="12" hidden="1" customHeight="1">
      <c r="A6841" s="172"/>
    </row>
    <row r="6842" spans="1:1" s="173" customFormat="1" ht="12" hidden="1" customHeight="1">
      <c r="A6842" s="172"/>
    </row>
    <row r="6843" spans="1:1" s="173" customFormat="1" ht="12" hidden="1" customHeight="1">
      <c r="A6843" s="172"/>
    </row>
    <row r="6844" spans="1:1" s="173" customFormat="1" ht="12" hidden="1" customHeight="1">
      <c r="A6844" s="172"/>
    </row>
    <row r="6845" spans="1:1" s="173" customFormat="1" ht="12" hidden="1" customHeight="1">
      <c r="A6845" s="172"/>
    </row>
    <row r="6846" spans="1:1" s="173" customFormat="1" ht="12" hidden="1" customHeight="1">
      <c r="A6846" s="172"/>
    </row>
    <row r="6847" spans="1:1" s="173" customFormat="1" ht="12" hidden="1" customHeight="1">
      <c r="A6847" s="172"/>
    </row>
    <row r="6848" spans="1:1" s="173" customFormat="1" ht="12" hidden="1" customHeight="1">
      <c r="A6848" s="172"/>
    </row>
    <row r="6849" spans="1:1" s="173" customFormat="1" ht="12" hidden="1" customHeight="1">
      <c r="A6849" s="172"/>
    </row>
    <row r="6850" spans="1:1" s="173" customFormat="1" ht="12" hidden="1" customHeight="1">
      <c r="A6850" s="172"/>
    </row>
    <row r="6851" spans="1:1" s="173" customFormat="1" ht="12" hidden="1" customHeight="1">
      <c r="A6851" s="172"/>
    </row>
    <row r="6852" spans="1:1" s="173" customFormat="1" ht="12" hidden="1" customHeight="1">
      <c r="A6852" s="172"/>
    </row>
    <row r="6853" spans="1:1" s="173" customFormat="1" ht="12" hidden="1" customHeight="1">
      <c r="A6853" s="172"/>
    </row>
    <row r="6854" spans="1:1" s="173" customFormat="1" ht="12" hidden="1" customHeight="1">
      <c r="A6854" s="172"/>
    </row>
    <row r="6855" spans="1:1" s="173" customFormat="1" ht="12" hidden="1" customHeight="1">
      <c r="A6855" s="172"/>
    </row>
    <row r="6856" spans="1:1" s="173" customFormat="1" ht="12" hidden="1" customHeight="1">
      <c r="A6856" s="172"/>
    </row>
    <row r="6857" spans="1:1" s="173" customFormat="1" ht="12" hidden="1" customHeight="1">
      <c r="A6857" s="172"/>
    </row>
    <row r="6858" spans="1:1" s="173" customFormat="1" ht="12" hidden="1" customHeight="1">
      <c r="A6858" s="172"/>
    </row>
    <row r="6859" spans="1:1" s="173" customFormat="1" ht="12" hidden="1" customHeight="1">
      <c r="A6859" s="172"/>
    </row>
    <row r="6860" spans="1:1" s="173" customFormat="1" ht="12" hidden="1" customHeight="1">
      <c r="A6860" s="172"/>
    </row>
    <row r="6861" spans="1:1" s="173" customFormat="1" ht="12" hidden="1" customHeight="1">
      <c r="A6861" s="172"/>
    </row>
    <row r="6862" spans="1:1" s="173" customFormat="1" ht="12" hidden="1" customHeight="1">
      <c r="A6862" s="172"/>
    </row>
    <row r="6863" spans="1:1" s="173" customFormat="1" ht="12" hidden="1" customHeight="1">
      <c r="A6863" s="172"/>
    </row>
    <row r="6864" spans="1:1" s="173" customFormat="1" ht="12" hidden="1" customHeight="1">
      <c r="A6864" s="172"/>
    </row>
    <row r="6865" spans="1:1" s="173" customFormat="1" ht="12" hidden="1" customHeight="1">
      <c r="A6865" s="172"/>
    </row>
    <row r="6866" spans="1:1" s="173" customFormat="1" ht="12" hidden="1" customHeight="1">
      <c r="A6866" s="172"/>
    </row>
    <row r="6867" spans="1:1" s="173" customFormat="1" ht="12" hidden="1" customHeight="1">
      <c r="A6867" s="172"/>
    </row>
    <row r="6868" spans="1:1" s="173" customFormat="1" ht="12" hidden="1" customHeight="1">
      <c r="A6868" s="172"/>
    </row>
    <row r="6869" spans="1:1" s="173" customFormat="1" ht="12" hidden="1" customHeight="1">
      <c r="A6869" s="172"/>
    </row>
    <row r="6870" spans="1:1" s="173" customFormat="1" ht="12" hidden="1" customHeight="1">
      <c r="A6870" s="172"/>
    </row>
    <row r="6871" spans="1:1" s="173" customFormat="1" ht="12" hidden="1" customHeight="1">
      <c r="A6871" s="172"/>
    </row>
    <row r="6872" spans="1:1" s="173" customFormat="1" ht="12" hidden="1" customHeight="1">
      <c r="A6872" s="172"/>
    </row>
    <row r="6873" spans="1:1" s="173" customFormat="1" ht="12" hidden="1" customHeight="1">
      <c r="A6873" s="172"/>
    </row>
    <row r="6874" spans="1:1" s="173" customFormat="1" ht="12" hidden="1" customHeight="1">
      <c r="A6874" s="172"/>
    </row>
    <row r="6875" spans="1:1" s="173" customFormat="1" ht="12" hidden="1" customHeight="1">
      <c r="A6875" s="172"/>
    </row>
    <row r="6876" spans="1:1" s="173" customFormat="1" ht="12" hidden="1" customHeight="1">
      <c r="A6876" s="172"/>
    </row>
    <row r="6877" spans="1:1" s="173" customFormat="1" ht="12" hidden="1" customHeight="1">
      <c r="A6877" s="172"/>
    </row>
    <row r="6878" spans="1:1" s="173" customFormat="1" ht="12" hidden="1" customHeight="1">
      <c r="A6878" s="172"/>
    </row>
    <row r="6879" spans="1:1" s="173" customFormat="1" ht="12" hidden="1" customHeight="1">
      <c r="A6879" s="172"/>
    </row>
    <row r="6880" spans="1:1" s="173" customFormat="1" ht="12" hidden="1" customHeight="1">
      <c r="A6880" s="172"/>
    </row>
    <row r="6881" spans="1:1" s="173" customFormat="1" ht="12" hidden="1" customHeight="1">
      <c r="A6881" s="172"/>
    </row>
    <row r="6882" spans="1:1" s="173" customFormat="1" ht="12" hidden="1" customHeight="1">
      <c r="A6882" s="172"/>
    </row>
    <row r="6883" spans="1:1" s="173" customFormat="1" ht="12" hidden="1" customHeight="1">
      <c r="A6883" s="172"/>
    </row>
    <row r="6884" spans="1:1" s="173" customFormat="1" ht="12" hidden="1" customHeight="1">
      <c r="A6884" s="172"/>
    </row>
    <row r="6885" spans="1:1" s="173" customFormat="1" ht="12" hidden="1" customHeight="1">
      <c r="A6885" s="172"/>
    </row>
    <row r="6886" spans="1:1" s="173" customFormat="1" ht="12" hidden="1" customHeight="1">
      <c r="A6886" s="172"/>
    </row>
    <row r="6887" spans="1:1" s="173" customFormat="1" ht="12" hidden="1" customHeight="1">
      <c r="A6887" s="172"/>
    </row>
    <row r="6888" spans="1:1" s="173" customFormat="1" ht="12" hidden="1" customHeight="1">
      <c r="A6888" s="172"/>
    </row>
    <row r="6889" spans="1:1" s="173" customFormat="1" ht="12" hidden="1" customHeight="1">
      <c r="A6889" s="172"/>
    </row>
    <row r="6890" spans="1:1" s="173" customFormat="1" ht="12" hidden="1" customHeight="1">
      <c r="A6890" s="172"/>
    </row>
    <row r="6891" spans="1:1" s="173" customFormat="1" ht="12" hidden="1" customHeight="1">
      <c r="A6891" s="172"/>
    </row>
    <row r="6892" spans="1:1" s="173" customFormat="1" ht="12" hidden="1" customHeight="1">
      <c r="A6892" s="172"/>
    </row>
    <row r="6893" spans="1:1" s="173" customFormat="1" ht="12" hidden="1" customHeight="1">
      <c r="A6893" s="172"/>
    </row>
    <row r="6894" spans="1:1" s="173" customFormat="1" ht="12" hidden="1" customHeight="1">
      <c r="A6894" s="172"/>
    </row>
    <row r="6895" spans="1:1" s="173" customFormat="1" ht="12" hidden="1" customHeight="1">
      <c r="A6895" s="172"/>
    </row>
    <row r="6896" spans="1:1" s="173" customFormat="1" ht="12" hidden="1" customHeight="1">
      <c r="A6896" s="172"/>
    </row>
    <row r="6897" spans="1:1" s="173" customFormat="1" ht="12" hidden="1" customHeight="1">
      <c r="A6897" s="172"/>
    </row>
    <row r="6898" spans="1:1" s="173" customFormat="1" ht="12" hidden="1" customHeight="1">
      <c r="A6898" s="172"/>
    </row>
    <row r="6899" spans="1:1" s="173" customFormat="1" ht="12" hidden="1" customHeight="1">
      <c r="A6899" s="172"/>
    </row>
    <row r="6900" spans="1:1" s="173" customFormat="1" ht="12" hidden="1" customHeight="1">
      <c r="A6900" s="172"/>
    </row>
    <row r="6901" spans="1:1" s="173" customFormat="1" ht="12" hidden="1" customHeight="1">
      <c r="A6901" s="172"/>
    </row>
    <row r="6902" spans="1:1" s="173" customFormat="1" ht="12" hidden="1" customHeight="1">
      <c r="A6902" s="172"/>
    </row>
    <row r="6903" spans="1:1" s="173" customFormat="1" ht="12" hidden="1" customHeight="1">
      <c r="A6903" s="172"/>
    </row>
    <row r="6904" spans="1:1" s="173" customFormat="1" ht="12" hidden="1" customHeight="1">
      <c r="A6904" s="172"/>
    </row>
    <row r="6905" spans="1:1" s="173" customFormat="1" ht="12" hidden="1" customHeight="1">
      <c r="A6905" s="172"/>
    </row>
    <row r="6906" spans="1:1" s="173" customFormat="1" ht="12" hidden="1" customHeight="1">
      <c r="A6906" s="172"/>
    </row>
    <row r="6907" spans="1:1" s="173" customFormat="1" ht="12" hidden="1" customHeight="1">
      <c r="A6907" s="172"/>
    </row>
    <row r="6908" spans="1:1" s="173" customFormat="1" ht="12" hidden="1" customHeight="1">
      <c r="A6908" s="172"/>
    </row>
    <row r="6909" spans="1:1" s="173" customFormat="1" ht="12" hidden="1" customHeight="1">
      <c r="A6909" s="172"/>
    </row>
    <row r="6910" spans="1:1" s="173" customFormat="1" ht="12" hidden="1" customHeight="1">
      <c r="A6910" s="172"/>
    </row>
    <row r="6911" spans="1:1" s="173" customFormat="1" ht="12" hidden="1" customHeight="1">
      <c r="A6911" s="172"/>
    </row>
    <row r="6912" spans="1:1" s="173" customFormat="1" ht="12" hidden="1" customHeight="1">
      <c r="A6912" s="172"/>
    </row>
    <row r="6913" spans="1:1" s="173" customFormat="1" ht="12" hidden="1" customHeight="1">
      <c r="A6913" s="172"/>
    </row>
    <row r="6914" spans="1:1" s="173" customFormat="1" ht="12" hidden="1" customHeight="1">
      <c r="A6914" s="172"/>
    </row>
    <row r="6915" spans="1:1" s="173" customFormat="1" ht="12" hidden="1" customHeight="1">
      <c r="A6915" s="172"/>
    </row>
    <row r="6916" spans="1:1" s="173" customFormat="1" ht="12" hidden="1" customHeight="1">
      <c r="A6916" s="172"/>
    </row>
    <row r="6917" spans="1:1" s="173" customFormat="1" ht="12" hidden="1" customHeight="1">
      <c r="A6917" s="172"/>
    </row>
    <row r="6918" spans="1:1" s="173" customFormat="1" ht="12" hidden="1" customHeight="1">
      <c r="A6918" s="172"/>
    </row>
    <row r="6919" spans="1:1" s="173" customFormat="1" ht="12" hidden="1" customHeight="1">
      <c r="A6919" s="172"/>
    </row>
    <row r="6920" spans="1:1" s="173" customFormat="1" ht="12" hidden="1" customHeight="1">
      <c r="A6920" s="172"/>
    </row>
    <row r="6921" spans="1:1" s="173" customFormat="1" ht="12" hidden="1" customHeight="1">
      <c r="A6921" s="172"/>
    </row>
    <row r="6922" spans="1:1" s="173" customFormat="1" ht="12" hidden="1" customHeight="1">
      <c r="A6922" s="172"/>
    </row>
    <row r="6923" spans="1:1" s="173" customFormat="1" ht="12" hidden="1" customHeight="1">
      <c r="A6923" s="172"/>
    </row>
    <row r="6924" spans="1:1" s="173" customFormat="1" ht="12" hidden="1" customHeight="1">
      <c r="A6924" s="172"/>
    </row>
    <row r="6925" spans="1:1" s="173" customFormat="1" ht="12" hidden="1" customHeight="1">
      <c r="A6925" s="172"/>
    </row>
    <row r="6926" spans="1:1" s="173" customFormat="1" ht="12" hidden="1" customHeight="1">
      <c r="A6926" s="172"/>
    </row>
    <row r="6927" spans="1:1" s="173" customFormat="1" ht="12" hidden="1" customHeight="1">
      <c r="A6927" s="172"/>
    </row>
    <row r="6928" spans="1:1" s="173" customFormat="1" ht="12" hidden="1" customHeight="1">
      <c r="A6928" s="172"/>
    </row>
    <row r="6929" spans="1:1" s="173" customFormat="1" ht="12" hidden="1" customHeight="1">
      <c r="A6929" s="172"/>
    </row>
    <row r="6930" spans="1:1" s="173" customFormat="1" ht="12" hidden="1" customHeight="1">
      <c r="A6930" s="172"/>
    </row>
    <row r="6931" spans="1:1" s="173" customFormat="1" ht="12" hidden="1" customHeight="1">
      <c r="A6931" s="172"/>
    </row>
    <row r="6932" spans="1:1" s="173" customFormat="1" ht="12" hidden="1" customHeight="1">
      <c r="A6932" s="172"/>
    </row>
    <row r="6933" spans="1:1" s="173" customFormat="1" ht="12" hidden="1" customHeight="1">
      <c r="A6933" s="172"/>
    </row>
    <row r="6934" spans="1:1" s="173" customFormat="1" ht="12" hidden="1" customHeight="1">
      <c r="A6934" s="172"/>
    </row>
    <row r="6935" spans="1:1" s="173" customFormat="1" ht="12" hidden="1" customHeight="1">
      <c r="A6935" s="172"/>
    </row>
    <row r="6936" spans="1:1" s="173" customFormat="1" ht="12" hidden="1" customHeight="1">
      <c r="A6936" s="172"/>
    </row>
    <row r="6937" spans="1:1" s="173" customFormat="1" ht="12" hidden="1" customHeight="1">
      <c r="A6937" s="172"/>
    </row>
    <row r="6938" spans="1:1" s="173" customFormat="1" ht="12" hidden="1" customHeight="1">
      <c r="A6938" s="172"/>
    </row>
    <row r="6939" spans="1:1" s="173" customFormat="1" ht="12" hidden="1" customHeight="1">
      <c r="A6939" s="172"/>
    </row>
    <row r="6940" spans="1:1" s="173" customFormat="1" ht="12" hidden="1" customHeight="1">
      <c r="A6940" s="172"/>
    </row>
    <row r="6941" spans="1:1" s="173" customFormat="1" ht="12" hidden="1" customHeight="1">
      <c r="A6941" s="172"/>
    </row>
    <row r="6942" spans="1:1" s="173" customFormat="1" ht="12" hidden="1" customHeight="1">
      <c r="A6942" s="172"/>
    </row>
    <row r="6943" spans="1:1" s="173" customFormat="1" ht="12" hidden="1" customHeight="1">
      <c r="A6943" s="172"/>
    </row>
    <row r="6944" spans="1:1" s="173" customFormat="1" ht="12" hidden="1" customHeight="1">
      <c r="A6944" s="172"/>
    </row>
    <row r="6945" spans="1:1" s="173" customFormat="1" ht="12" hidden="1" customHeight="1">
      <c r="A6945" s="172"/>
    </row>
    <row r="6946" spans="1:1" s="173" customFormat="1" ht="12" hidden="1" customHeight="1">
      <c r="A6946" s="172"/>
    </row>
    <row r="6947" spans="1:1" s="173" customFormat="1" ht="12" hidden="1" customHeight="1">
      <c r="A6947" s="172"/>
    </row>
    <row r="6948" spans="1:1" s="173" customFormat="1" ht="12" hidden="1" customHeight="1">
      <c r="A6948" s="172"/>
    </row>
    <row r="6949" spans="1:1" s="173" customFormat="1" ht="12" hidden="1" customHeight="1">
      <c r="A6949" s="172"/>
    </row>
    <row r="6950" spans="1:1" s="173" customFormat="1" ht="12" hidden="1" customHeight="1">
      <c r="A6950" s="172"/>
    </row>
    <row r="6951" spans="1:1" s="173" customFormat="1" ht="12" hidden="1" customHeight="1">
      <c r="A6951" s="172"/>
    </row>
    <row r="6952" spans="1:1" s="173" customFormat="1" ht="12" hidden="1" customHeight="1">
      <c r="A6952" s="172"/>
    </row>
    <row r="6953" spans="1:1" s="173" customFormat="1" ht="12" hidden="1" customHeight="1">
      <c r="A6953" s="172"/>
    </row>
    <row r="6954" spans="1:1" s="173" customFormat="1" ht="12" hidden="1" customHeight="1">
      <c r="A6954" s="172"/>
    </row>
    <row r="6955" spans="1:1" s="173" customFormat="1" ht="12" hidden="1" customHeight="1">
      <c r="A6955" s="172"/>
    </row>
    <row r="6956" spans="1:1" s="173" customFormat="1" ht="12" hidden="1" customHeight="1">
      <c r="A6956" s="172"/>
    </row>
    <row r="6957" spans="1:1" s="173" customFormat="1" ht="12" hidden="1" customHeight="1">
      <c r="A6957" s="172"/>
    </row>
    <row r="6958" spans="1:1" s="173" customFormat="1" ht="12" hidden="1" customHeight="1">
      <c r="A6958" s="172"/>
    </row>
    <row r="6959" spans="1:1" s="173" customFormat="1" ht="12" hidden="1" customHeight="1">
      <c r="A6959" s="172"/>
    </row>
    <row r="6960" spans="1:1" s="173" customFormat="1" ht="12" hidden="1" customHeight="1">
      <c r="A6960" s="172"/>
    </row>
    <row r="6961" spans="1:1" s="173" customFormat="1" ht="12" hidden="1" customHeight="1">
      <c r="A6961" s="172"/>
    </row>
    <row r="6962" spans="1:1" s="173" customFormat="1" ht="12" hidden="1" customHeight="1">
      <c r="A6962" s="172"/>
    </row>
    <row r="6963" spans="1:1" s="173" customFormat="1" ht="12" hidden="1" customHeight="1">
      <c r="A6963" s="172"/>
    </row>
    <row r="6964" spans="1:1" s="173" customFormat="1" ht="12" hidden="1" customHeight="1">
      <c r="A6964" s="172"/>
    </row>
    <row r="6965" spans="1:1" s="173" customFormat="1" ht="12" hidden="1" customHeight="1">
      <c r="A6965" s="172"/>
    </row>
    <row r="6966" spans="1:1" s="173" customFormat="1" ht="12" hidden="1" customHeight="1">
      <c r="A6966" s="172"/>
    </row>
    <row r="6967" spans="1:1" s="173" customFormat="1" ht="12" hidden="1" customHeight="1">
      <c r="A6967" s="172"/>
    </row>
    <row r="6968" spans="1:1" s="173" customFormat="1" ht="12" hidden="1" customHeight="1">
      <c r="A6968" s="172"/>
    </row>
    <row r="6969" spans="1:1" s="173" customFormat="1" ht="12" hidden="1" customHeight="1">
      <c r="A6969" s="172"/>
    </row>
    <row r="6970" spans="1:1" s="173" customFormat="1" ht="12" hidden="1" customHeight="1">
      <c r="A6970" s="172"/>
    </row>
    <row r="6971" spans="1:1" s="173" customFormat="1" ht="12" hidden="1" customHeight="1">
      <c r="A6971" s="172"/>
    </row>
    <row r="6972" spans="1:1" s="173" customFormat="1" ht="12" hidden="1" customHeight="1">
      <c r="A6972" s="172"/>
    </row>
    <row r="6973" spans="1:1" s="173" customFormat="1" ht="12" hidden="1" customHeight="1">
      <c r="A6973" s="172"/>
    </row>
    <row r="6974" spans="1:1" s="173" customFormat="1" ht="12" hidden="1" customHeight="1">
      <c r="A6974" s="172"/>
    </row>
    <row r="6975" spans="1:1" s="173" customFormat="1" ht="12" hidden="1" customHeight="1">
      <c r="A6975" s="172"/>
    </row>
    <row r="6976" spans="1:1" s="173" customFormat="1" ht="12" hidden="1" customHeight="1">
      <c r="A6976" s="172"/>
    </row>
    <row r="6977" spans="1:1" s="173" customFormat="1" ht="12" hidden="1" customHeight="1">
      <c r="A6977" s="172"/>
    </row>
    <row r="6978" spans="1:1" s="173" customFormat="1" ht="12" hidden="1" customHeight="1">
      <c r="A6978" s="172"/>
    </row>
    <row r="6979" spans="1:1" s="173" customFormat="1" ht="12" hidden="1" customHeight="1">
      <c r="A6979" s="172"/>
    </row>
    <row r="6980" spans="1:1" s="173" customFormat="1" ht="12" hidden="1" customHeight="1">
      <c r="A6980" s="172"/>
    </row>
    <row r="6981" spans="1:1" s="173" customFormat="1" ht="12" hidden="1" customHeight="1">
      <c r="A6981" s="172"/>
    </row>
    <row r="6982" spans="1:1" s="173" customFormat="1" ht="12" hidden="1" customHeight="1">
      <c r="A6982" s="172"/>
    </row>
    <row r="6983" spans="1:1" s="173" customFormat="1" ht="12" hidden="1" customHeight="1">
      <c r="A6983" s="172"/>
    </row>
    <row r="6984" spans="1:1" s="173" customFormat="1" ht="12" hidden="1" customHeight="1">
      <c r="A6984" s="172"/>
    </row>
    <row r="6985" spans="1:1" s="173" customFormat="1" ht="12" hidden="1" customHeight="1">
      <c r="A6985" s="172"/>
    </row>
    <row r="6986" spans="1:1" s="173" customFormat="1" ht="12" hidden="1" customHeight="1">
      <c r="A6986" s="172"/>
    </row>
    <row r="6987" spans="1:1" s="173" customFormat="1" ht="12" hidden="1" customHeight="1">
      <c r="A6987" s="172"/>
    </row>
    <row r="6988" spans="1:1" s="173" customFormat="1" ht="12" hidden="1" customHeight="1">
      <c r="A6988" s="172"/>
    </row>
    <row r="6989" spans="1:1" s="173" customFormat="1" ht="12" hidden="1" customHeight="1">
      <c r="A6989" s="172"/>
    </row>
    <row r="6990" spans="1:1" s="173" customFormat="1" ht="12" hidden="1" customHeight="1">
      <c r="A6990" s="172"/>
    </row>
    <row r="6991" spans="1:1" s="173" customFormat="1" ht="12" hidden="1" customHeight="1">
      <c r="A6991" s="172"/>
    </row>
    <row r="6992" spans="1:1" s="173" customFormat="1" ht="12" hidden="1" customHeight="1">
      <c r="A6992" s="172"/>
    </row>
    <row r="6993" spans="1:1" s="173" customFormat="1" ht="12" hidden="1" customHeight="1">
      <c r="A6993" s="172"/>
    </row>
    <row r="6994" spans="1:1" s="173" customFormat="1" ht="12" hidden="1" customHeight="1">
      <c r="A6994" s="172"/>
    </row>
    <row r="6995" spans="1:1" s="173" customFormat="1" ht="12" hidden="1" customHeight="1">
      <c r="A6995" s="172"/>
    </row>
    <row r="6996" spans="1:1" s="173" customFormat="1" ht="12" hidden="1" customHeight="1">
      <c r="A6996" s="172"/>
    </row>
    <row r="6997" spans="1:1" s="173" customFormat="1" ht="12" hidden="1" customHeight="1">
      <c r="A6997" s="172"/>
    </row>
    <row r="6998" spans="1:1" s="173" customFormat="1" ht="12" hidden="1" customHeight="1">
      <c r="A6998" s="172"/>
    </row>
    <row r="6999" spans="1:1" s="173" customFormat="1" ht="12" hidden="1" customHeight="1">
      <c r="A6999" s="172"/>
    </row>
    <row r="7000" spans="1:1" s="173" customFormat="1" ht="12" hidden="1" customHeight="1">
      <c r="A7000" s="172"/>
    </row>
    <row r="7001" spans="1:1" s="173" customFormat="1" ht="12" hidden="1" customHeight="1">
      <c r="A7001" s="172"/>
    </row>
    <row r="7002" spans="1:1" s="173" customFormat="1" ht="12" hidden="1" customHeight="1">
      <c r="A7002" s="172"/>
    </row>
    <row r="7003" spans="1:1" s="173" customFormat="1" ht="12" hidden="1" customHeight="1">
      <c r="A7003" s="172"/>
    </row>
    <row r="7004" spans="1:1" s="173" customFormat="1" ht="12" hidden="1" customHeight="1">
      <c r="A7004" s="172"/>
    </row>
    <row r="7005" spans="1:1" s="173" customFormat="1" ht="12" hidden="1" customHeight="1">
      <c r="A7005" s="172"/>
    </row>
    <row r="7006" spans="1:1" s="173" customFormat="1" ht="12" hidden="1" customHeight="1">
      <c r="A7006" s="172"/>
    </row>
    <row r="7007" spans="1:1" s="173" customFormat="1" ht="12" hidden="1" customHeight="1">
      <c r="A7007" s="172"/>
    </row>
    <row r="7008" spans="1:1" s="173" customFormat="1" ht="12" hidden="1" customHeight="1">
      <c r="A7008" s="172"/>
    </row>
    <row r="7009" spans="1:1" s="173" customFormat="1" ht="12" hidden="1" customHeight="1">
      <c r="A7009" s="172"/>
    </row>
    <row r="7010" spans="1:1" s="173" customFormat="1" ht="12" hidden="1" customHeight="1">
      <c r="A7010" s="172"/>
    </row>
    <row r="7011" spans="1:1" s="173" customFormat="1" ht="12" hidden="1" customHeight="1">
      <c r="A7011" s="172"/>
    </row>
    <row r="7012" spans="1:1" s="173" customFormat="1" ht="12" hidden="1" customHeight="1">
      <c r="A7012" s="172"/>
    </row>
    <row r="7013" spans="1:1" s="173" customFormat="1" ht="12" hidden="1" customHeight="1">
      <c r="A7013" s="172"/>
    </row>
    <row r="7014" spans="1:1" s="173" customFormat="1" ht="12" hidden="1" customHeight="1">
      <c r="A7014" s="172"/>
    </row>
    <row r="7015" spans="1:1" s="173" customFormat="1" ht="12" hidden="1" customHeight="1">
      <c r="A7015" s="172"/>
    </row>
    <row r="7016" spans="1:1" s="173" customFormat="1" ht="12" hidden="1" customHeight="1">
      <c r="A7016" s="172"/>
    </row>
    <row r="7017" spans="1:1" s="173" customFormat="1" ht="12" hidden="1" customHeight="1">
      <c r="A7017" s="172"/>
    </row>
    <row r="7018" spans="1:1" s="173" customFormat="1" ht="12" hidden="1" customHeight="1">
      <c r="A7018" s="172"/>
    </row>
    <row r="7019" spans="1:1" s="173" customFormat="1" ht="12" hidden="1" customHeight="1">
      <c r="A7019" s="172"/>
    </row>
    <row r="7020" spans="1:1" s="173" customFormat="1" ht="12" hidden="1" customHeight="1">
      <c r="A7020" s="172"/>
    </row>
    <row r="7021" spans="1:1" s="173" customFormat="1" ht="12" hidden="1" customHeight="1">
      <c r="A7021" s="172"/>
    </row>
    <row r="7022" spans="1:1" s="173" customFormat="1" ht="12" hidden="1" customHeight="1">
      <c r="A7022" s="172"/>
    </row>
    <row r="7023" spans="1:1" s="173" customFormat="1" ht="12" hidden="1" customHeight="1">
      <c r="A7023" s="172"/>
    </row>
    <row r="7024" spans="1:1" s="173" customFormat="1" ht="12" hidden="1" customHeight="1">
      <c r="A7024" s="172"/>
    </row>
    <row r="7025" spans="1:1" s="173" customFormat="1" ht="12" hidden="1" customHeight="1">
      <c r="A7025" s="172"/>
    </row>
    <row r="7026" spans="1:1" s="173" customFormat="1" ht="12" hidden="1" customHeight="1">
      <c r="A7026" s="172"/>
    </row>
    <row r="7027" spans="1:1" s="173" customFormat="1" ht="12" hidden="1" customHeight="1">
      <c r="A7027" s="172"/>
    </row>
    <row r="7028" spans="1:1" s="173" customFormat="1" ht="12" hidden="1" customHeight="1">
      <c r="A7028" s="172"/>
    </row>
    <row r="7029" spans="1:1" s="173" customFormat="1" ht="12" hidden="1" customHeight="1">
      <c r="A7029" s="172"/>
    </row>
    <row r="7030" spans="1:1" s="173" customFormat="1" ht="12" hidden="1" customHeight="1">
      <c r="A7030" s="172"/>
    </row>
    <row r="7031" spans="1:1" s="173" customFormat="1" ht="12" hidden="1" customHeight="1">
      <c r="A7031" s="172"/>
    </row>
    <row r="7032" spans="1:1" s="173" customFormat="1" ht="12" hidden="1" customHeight="1">
      <c r="A7032" s="172"/>
    </row>
    <row r="7033" spans="1:1" s="173" customFormat="1" ht="12" hidden="1" customHeight="1">
      <c r="A7033" s="172"/>
    </row>
    <row r="7034" spans="1:1" s="173" customFormat="1" ht="12" hidden="1" customHeight="1">
      <c r="A7034" s="172"/>
    </row>
    <row r="7035" spans="1:1" s="173" customFormat="1" ht="12" hidden="1" customHeight="1">
      <c r="A7035" s="172"/>
    </row>
    <row r="7036" spans="1:1" s="173" customFormat="1" ht="12" hidden="1" customHeight="1">
      <c r="A7036" s="172"/>
    </row>
    <row r="7037" spans="1:1" s="173" customFormat="1" ht="12" hidden="1" customHeight="1">
      <c r="A7037" s="172"/>
    </row>
    <row r="7038" spans="1:1" s="173" customFormat="1" ht="12" hidden="1" customHeight="1">
      <c r="A7038" s="172"/>
    </row>
    <row r="7039" spans="1:1" s="173" customFormat="1" ht="12" hidden="1" customHeight="1">
      <c r="A7039" s="172"/>
    </row>
    <row r="7040" spans="1:1" s="173" customFormat="1" ht="12" hidden="1" customHeight="1">
      <c r="A7040" s="172"/>
    </row>
    <row r="7041" spans="1:1" s="173" customFormat="1" ht="12" hidden="1" customHeight="1">
      <c r="A7041" s="172"/>
    </row>
    <row r="7042" spans="1:1" s="173" customFormat="1" ht="12" hidden="1" customHeight="1">
      <c r="A7042" s="172"/>
    </row>
    <row r="7043" spans="1:1" s="173" customFormat="1" ht="12" hidden="1" customHeight="1">
      <c r="A7043" s="172"/>
    </row>
    <row r="7044" spans="1:1" s="173" customFormat="1" ht="12" hidden="1" customHeight="1">
      <c r="A7044" s="172"/>
    </row>
    <row r="7045" spans="1:1" s="173" customFormat="1" ht="12" hidden="1" customHeight="1">
      <c r="A7045" s="172"/>
    </row>
    <row r="7046" spans="1:1" s="173" customFormat="1" ht="12" hidden="1" customHeight="1">
      <c r="A7046" s="172"/>
    </row>
    <row r="7047" spans="1:1" s="173" customFormat="1" ht="12" hidden="1" customHeight="1">
      <c r="A7047" s="172"/>
    </row>
    <row r="7048" spans="1:1" s="173" customFormat="1" ht="12" hidden="1" customHeight="1">
      <c r="A7048" s="172"/>
    </row>
    <row r="7049" spans="1:1" s="173" customFormat="1" ht="12" hidden="1" customHeight="1">
      <c r="A7049" s="172"/>
    </row>
    <row r="7050" spans="1:1" s="173" customFormat="1" ht="12" hidden="1" customHeight="1">
      <c r="A7050" s="172"/>
    </row>
    <row r="7051" spans="1:1" s="173" customFormat="1" ht="12" hidden="1" customHeight="1">
      <c r="A7051" s="172"/>
    </row>
    <row r="7052" spans="1:1" s="173" customFormat="1" ht="12" hidden="1" customHeight="1">
      <c r="A7052" s="172"/>
    </row>
    <row r="7053" spans="1:1" s="173" customFormat="1" ht="12" hidden="1" customHeight="1">
      <c r="A7053" s="172"/>
    </row>
    <row r="7054" spans="1:1" s="173" customFormat="1" ht="12" hidden="1" customHeight="1">
      <c r="A7054" s="172"/>
    </row>
    <row r="7055" spans="1:1" s="173" customFormat="1" ht="12" hidden="1" customHeight="1">
      <c r="A7055" s="172"/>
    </row>
    <row r="7056" spans="1:1" s="173" customFormat="1" ht="12" hidden="1" customHeight="1">
      <c r="A7056" s="172"/>
    </row>
    <row r="7057" spans="1:1" s="173" customFormat="1" ht="12" hidden="1" customHeight="1">
      <c r="A7057" s="172"/>
    </row>
    <row r="7058" spans="1:1" s="173" customFormat="1" ht="12" hidden="1" customHeight="1">
      <c r="A7058" s="172"/>
    </row>
    <row r="7059" spans="1:1" s="173" customFormat="1" ht="12" hidden="1" customHeight="1">
      <c r="A7059" s="172"/>
    </row>
    <row r="7060" spans="1:1" s="173" customFormat="1" ht="12" hidden="1" customHeight="1">
      <c r="A7060" s="172"/>
    </row>
    <row r="7061" spans="1:1" s="173" customFormat="1" ht="12" hidden="1" customHeight="1">
      <c r="A7061" s="172"/>
    </row>
    <row r="7062" spans="1:1" s="173" customFormat="1" ht="12" hidden="1" customHeight="1">
      <c r="A7062" s="172"/>
    </row>
    <row r="7063" spans="1:1" s="173" customFormat="1" ht="12" hidden="1" customHeight="1">
      <c r="A7063" s="172"/>
    </row>
    <row r="7064" spans="1:1" s="173" customFormat="1" ht="12" hidden="1" customHeight="1">
      <c r="A7064" s="172"/>
    </row>
    <row r="7065" spans="1:1" s="173" customFormat="1" ht="12" hidden="1" customHeight="1">
      <c r="A7065" s="172"/>
    </row>
    <row r="7066" spans="1:1" s="173" customFormat="1" ht="12" hidden="1" customHeight="1">
      <c r="A7066" s="172"/>
    </row>
    <row r="7067" spans="1:1" s="173" customFormat="1" ht="12" hidden="1" customHeight="1">
      <c r="A7067" s="172"/>
    </row>
    <row r="7068" spans="1:1" s="173" customFormat="1" ht="12" hidden="1" customHeight="1">
      <c r="A7068" s="172"/>
    </row>
    <row r="7069" spans="1:1" s="173" customFormat="1" ht="12" hidden="1" customHeight="1">
      <c r="A7069" s="172"/>
    </row>
    <row r="7070" spans="1:1" s="173" customFormat="1" ht="12" hidden="1" customHeight="1">
      <c r="A7070" s="172"/>
    </row>
    <row r="7071" spans="1:1" s="173" customFormat="1" ht="12" hidden="1" customHeight="1">
      <c r="A7071" s="172"/>
    </row>
    <row r="7072" spans="1:1" s="173" customFormat="1" ht="12" hidden="1" customHeight="1">
      <c r="A7072" s="172"/>
    </row>
    <row r="7073" spans="1:1" s="173" customFormat="1" ht="12" hidden="1" customHeight="1">
      <c r="A7073" s="172"/>
    </row>
    <row r="7074" spans="1:1" s="173" customFormat="1" ht="12" hidden="1" customHeight="1">
      <c r="A7074" s="172"/>
    </row>
    <row r="7075" spans="1:1" s="173" customFormat="1" ht="12" hidden="1" customHeight="1">
      <c r="A7075" s="172"/>
    </row>
    <row r="7076" spans="1:1" s="173" customFormat="1" ht="12" hidden="1" customHeight="1">
      <c r="A7076" s="172"/>
    </row>
    <row r="7077" spans="1:1" s="173" customFormat="1" ht="12" hidden="1" customHeight="1">
      <c r="A7077" s="172"/>
    </row>
    <row r="7078" spans="1:1" s="173" customFormat="1" ht="12" hidden="1" customHeight="1">
      <c r="A7078" s="172"/>
    </row>
    <row r="7079" spans="1:1" s="173" customFormat="1" ht="12" hidden="1" customHeight="1">
      <c r="A7079" s="172"/>
    </row>
    <row r="7080" spans="1:1" s="173" customFormat="1" ht="12" hidden="1" customHeight="1">
      <c r="A7080" s="172"/>
    </row>
    <row r="7081" spans="1:1" s="173" customFormat="1" ht="12" hidden="1" customHeight="1">
      <c r="A7081" s="172"/>
    </row>
    <row r="7082" spans="1:1" s="173" customFormat="1" ht="12" hidden="1" customHeight="1">
      <c r="A7082" s="172"/>
    </row>
    <row r="7083" spans="1:1" s="173" customFormat="1" ht="12" hidden="1" customHeight="1">
      <c r="A7083" s="172"/>
    </row>
    <row r="7084" spans="1:1" s="173" customFormat="1" ht="12" hidden="1" customHeight="1">
      <c r="A7084" s="172"/>
    </row>
    <row r="7085" spans="1:1" s="173" customFormat="1" ht="12" hidden="1" customHeight="1">
      <c r="A7085" s="172"/>
    </row>
    <row r="7086" spans="1:1" s="173" customFormat="1" ht="12" hidden="1" customHeight="1">
      <c r="A7086" s="172"/>
    </row>
    <row r="7087" spans="1:1" s="173" customFormat="1" ht="12" hidden="1" customHeight="1">
      <c r="A7087" s="172"/>
    </row>
    <row r="7088" spans="1:1" s="173" customFormat="1" ht="12" hidden="1" customHeight="1">
      <c r="A7088" s="172"/>
    </row>
    <row r="7089" spans="1:1" s="173" customFormat="1" ht="12" hidden="1" customHeight="1">
      <c r="A7089" s="172"/>
    </row>
    <row r="7090" spans="1:1" s="173" customFormat="1" ht="12" hidden="1" customHeight="1">
      <c r="A7090" s="172"/>
    </row>
    <row r="7091" spans="1:1" s="173" customFormat="1" ht="12" hidden="1" customHeight="1">
      <c r="A7091" s="172"/>
    </row>
    <row r="7092" spans="1:1" s="173" customFormat="1" ht="12" hidden="1" customHeight="1">
      <c r="A7092" s="172"/>
    </row>
    <row r="7093" spans="1:1" s="173" customFormat="1" ht="12" hidden="1" customHeight="1">
      <c r="A7093" s="172"/>
    </row>
    <row r="7094" spans="1:1" s="173" customFormat="1" ht="12" hidden="1" customHeight="1">
      <c r="A7094" s="172"/>
    </row>
    <row r="7095" spans="1:1" s="173" customFormat="1" ht="12" hidden="1" customHeight="1">
      <c r="A7095" s="172"/>
    </row>
    <row r="7096" spans="1:1" s="173" customFormat="1" ht="12" hidden="1" customHeight="1">
      <c r="A7096" s="172"/>
    </row>
    <row r="7097" spans="1:1" s="173" customFormat="1" ht="12" hidden="1" customHeight="1">
      <c r="A7097" s="172"/>
    </row>
    <row r="7098" spans="1:1" s="173" customFormat="1" ht="12" hidden="1" customHeight="1">
      <c r="A7098" s="172"/>
    </row>
    <row r="7099" spans="1:1" s="173" customFormat="1" ht="12" hidden="1" customHeight="1">
      <c r="A7099" s="172"/>
    </row>
    <row r="7100" spans="1:1" s="173" customFormat="1" ht="12" hidden="1" customHeight="1">
      <c r="A7100" s="172"/>
    </row>
    <row r="7101" spans="1:1" s="173" customFormat="1" ht="12" hidden="1" customHeight="1">
      <c r="A7101" s="172"/>
    </row>
    <row r="7102" spans="1:1" s="173" customFormat="1" ht="12" hidden="1" customHeight="1">
      <c r="A7102" s="172"/>
    </row>
    <row r="7103" spans="1:1" s="173" customFormat="1" ht="12" hidden="1" customHeight="1">
      <c r="A7103" s="172"/>
    </row>
    <row r="7104" spans="1:1" s="173" customFormat="1" ht="12" hidden="1" customHeight="1">
      <c r="A7104" s="172"/>
    </row>
    <row r="7105" spans="1:1" s="173" customFormat="1" ht="12" hidden="1" customHeight="1">
      <c r="A7105" s="172"/>
    </row>
    <row r="7106" spans="1:1" s="173" customFormat="1" ht="12" hidden="1" customHeight="1">
      <c r="A7106" s="172"/>
    </row>
    <row r="7107" spans="1:1" s="173" customFormat="1" ht="12" hidden="1" customHeight="1">
      <c r="A7107" s="172"/>
    </row>
    <row r="7108" spans="1:1" s="173" customFormat="1" ht="12" hidden="1" customHeight="1">
      <c r="A7108" s="172"/>
    </row>
    <row r="7109" spans="1:1" s="173" customFormat="1" ht="12" hidden="1" customHeight="1">
      <c r="A7109" s="172"/>
    </row>
    <row r="7110" spans="1:1" s="173" customFormat="1" ht="12" hidden="1" customHeight="1">
      <c r="A7110" s="172"/>
    </row>
    <row r="7111" spans="1:1" s="173" customFormat="1" ht="12" hidden="1" customHeight="1">
      <c r="A7111" s="172"/>
    </row>
    <row r="7112" spans="1:1" s="173" customFormat="1" ht="12" hidden="1" customHeight="1">
      <c r="A7112" s="172"/>
    </row>
    <row r="7113" spans="1:1" s="173" customFormat="1" ht="12" hidden="1" customHeight="1">
      <c r="A7113" s="172"/>
    </row>
    <row r="7114" spans="1:1" s="173" customFormat="1" ht="12" hidden="1" customHeight="1">
      <c r="A7114" s="172"/>
    </row>
    <row r="7115" spans="1:1" s="173" customFormat="1" ht="12" hidden="1" customHeight="1">
      <c r="A7115" s="172"/>
    </row>
    <row r="7116" spans="1:1" s="173" customFormat="1" ht="12" hidden="1" customHeight="1">
      <c r="A7116" s="172"/>
    </row>
    <row r="7117" spans="1:1" s="173" customFormat="1" ht="12" hidden="1" customHeight="1">
      <c r="A7117" s="172"/>
    </row>
    <row r="7118" spans="1:1" s="173" customFormat="1" ht="12" hidden="1" customHeight="1">
      <c r="A7118" s="172"/>
    </row>
    <row r="7119" spans="1:1" s="173" customFormat="1" ht="12" hidden="1" customHeight="1">
      <c r="A7119" s="172"/>
    </row>
    <row r="7120" spans="1:1" s="173" customFormat="1" ht="12" hidden="1" customHeight="1">
      <c r="A7120" s="172"/>
    </row>
    <row r="7121" spans="1:1" s="173" customFormat="1" ht="12" hidden="1" customHeight="1">
      <c r="A7121" s="172"/>
    </row>
    <row r="7122" spans="1:1" s="173" customFormat="1" ht="12" hidden="1" customHeight="1">
      <c r="A7122" s="172"/>
    </row>
    <row r="7123" spans="1:1" s="173" customFormat="1" ht="12" hidden="1" customHeight="1">
      <c r="A7123" s="172"/>
    </row>
    <row r="7124" spans="1:1" s="173" customFormat="1" ht="12" hidden="1" customHeight="1">
      <c r="A7124" s="172"/>
    </row>
    <row r="7125" spans="1:1" s="173" customFormat="1" ht="12" hidden="1" customHeight="1">
      <c r="A7125" s="172"/>
    </row>
    <row r="7126" spans="1:1" s="173" customFormat="1" ht="12" hidden="1" customHeight="1">
      <c r="A7126" s="172"/>
    </row>
    <row r="7127" spans="1:1" s="173" customFormat="1" ht="12" hidden="1" customHeight="1">
      <c r="A7127" s="172"/>
    </row>
    <row r="7128" spans="1:1" s="173" customFormat="1" ht="12" hidden="1" customHeight="1">
      <c r="A7128" s="172"/>
    </row>
    <row r="7129" spans="1:1" s="173" customFormat="1" ht="12" hidden="1" customHeight="1">
      <c r="A7129" s="172"/>
    </row>
    <row r="7130" spans="1:1" s="173" customFormat="1" ht="12" hidden="1" customHeight="1">
      <c r="A7130" s="172"/>
    </row>
    <row r="7131" spans="1:1" s="173" customFormat="1" ht="12" hidden="1" customHeight="1">
      <c r="A7131" s="172"/>
    </row>
    <row r="7132" spans="1:1" s="173" customFormat="1" ht="12" hidden="1" customHeight="1">
      <c r="A7132" s="172"/>
    </row>
    <row r="7133" spans="1:1" s="173" customFormat="1" ht="12" hidden="1" customHeight="1">
      <c r="A7133" s="172"/>
    </row>
    <row r="7134" spans="1:1" s="173" customFormat="1" ht="12" hidden="1" customHeight="1">
      <c r="A7134" s="172"/>
    </row>
    <row r="7135" spans="1:1" s="173" customFormat="1" ht="12" hidden="1" customHeight="1">
      <c r="A7135" s="172"/>
    </row>
    <row r="7136" spans="1:1" s="173" customFormat="1" ht="12" hidden="1" customHeight="1">
      <c r="A7136" s="172"/>
    </row>
    <row r="7137" spans="1:1" s="173" customFormat="1" ht="12" hidden="1" customHeight="1">
      <c r="A7137" s="172"/>
    </row>
    <row r="7138" spans="1:1" s="173" customFormat="1" ht="12" hidden="1" customHeight="1">
      <c r="A7138" s="172"/>
    </row>
    <row r="7139" spans="1:1" s="173" customFormat="1" ht="12" hidden="1" customHeight="1">
      <c r="A7139" s="172"/>
    </row>
    <row r="7140" spans="1:1" s="173" customFormat="1" ht="12" hidden="1" customHeight="1">
      <c r="A7140" s="172"/>
    </row>
    <row r="7141" spans="1:1" s="173" customFormat="1" ht="12" hidden="1" customHeight="1">
      <c r="A7141" s="172"/>
    </row>
    <row r="7142" spans="1:1" s="173" customFormat="1" ht="12" hidden="1" customHeight="1">
      <c r="A7142" s="172"/>
    </row>
    <row r="7143" spans="1:1" s="173" customFormat="1" ht="12" hidden="1" customHeight="1">
      <c r="A7143" s="172"/>
    </row>
    <row r="7144" spans="1:1" s="173" customFormat="1" ht="12" hidden="1" customHeight="1">
      <c r="A7144" s="172"/>
    </row>
    <row r="7145" spans="1:1" s="173" customFormat="1" ht="12" hidden="1" customHeight="1">
      <c r="A7145" s="172"/>
    </row>
    <row r="7146" spans="1:1" s="173" customFormat="1" ht="12" hidden="1" customHeight="1">
      <c r="A7146" s="172"/>
    </row>
    <row r="7147" spans="1:1" s="173" customFormat="1" ht="12" hidden="1" customHeight="1">
      <c r="A7147" s="172"/>
    </row>
    <row r="7148" spans="1:1" s="173" customFormat="1" ht="12" hidden="1" customHeight="1">
      <c r="A7148" s="172"/>
    </row>
    <row r="7149" spans="1:1" s="173" customFormat="1" ht="12" hidden="1" customHeight="1">
      <c r="A7149" s="172"/>
    </row>
    <row r="7150" spans="1:1" s="173" customFormat="1" ht="12" hidden="1" customHeight="1">
      <c r="A7150" s="172"/>
    </row>
    <row r="7151" spans="1:1" s="173" customFormat="1" ht="12" hidden="1" customHeight="1">
      <c r="A7151" s="172"/>
    </row>
    <row r="7152" spans="1:1" s="173" customFormat="1" ht="12" hidden="1" customHeight="1">
      <c r="A7152" s="172"/>
    </row>
    <row r="7153" spans="1:1" s="173" customFormat="1" ht="12" hidden="1" customHeight="1">
      <c r="A7153" s="172"/>
    </row>
    <row r="7154" spans="1:1" s="173" customFormat="1" ht="12" hidden="1" customHeight="1">
      <c r="A7154" s="172"/>
    </row>
    <row r="7155" spans="1:1" s="173" customFormat="1" ht="12" hidden="1" customHeight="1">
      <c r="A7155" s="172"/>
    </row>
    <row r="7156" spans="1:1" s="173" customFormat="1" ht="12" hidden="1" customHeight="1">
      <c r="A7156" s="172"/>
    </row>
    <row r="7157" spans="1:1" s="173" customFormat="1" ht="12" hidden="1" customHeight="1">
      <c r="A7157" s="172"/>
    </row>
    <row r="7158" spans="1:1" s="173" customFormat="1" ht="12" hidden="1" customHeight="1">
      <c r="A7158" s="172"/>
    </row>
    <row r="7159" spans="1:1" s="173" customFormat="1" ht="12" hidden="1" customHeight="1">
      <c r="A7159" s="172"/>
    </row>
    <row r="7160" spans="1:1" s="173" customFormat="1" ht="12" hidden="1" customHeight="1">
      <c r="A7160" s="172"/>
    </row>
    <row r="7161" spans="1:1" s="173" customFormat="1" ht="12" hidden="1" customHeight="1">
      <c r="A7161" s="172"/>
    </row>
    <row r="7162" spans="1:1" s="173" customFormat="1" ht="12" hidden="1" customHeight="1">
      <c r="A7162" s="172"/>
    </row>
    <row r="7163" spans="1:1" s="173" customFormat="1" ht="12" hidden="1" customHeight="1">
      <c r="A7163" s="172"/>
    </row>
    <row r="7164" spans="1:1" s="173" customFormat="1" ht="12" hidden="1" customHeight="1">
      <c r="A7164" s="172"/>
    </row>
    <row r="7165" spans="1:1" s="173" customFormat="1" ht="12" hidden="1" customHeight="1">
      <c r="A7165" s="172"/>
    </row>
    <row r="7166" spans="1:1" s="173" customFormat="1" ht="12" hidden="1" customHeight="1">
      <c r="A7166" s="172"/>
    </row>
    <row r="7167" spans="1:1" s="173" customFormat="1" ht="12" hidden="1" customHeight="1">
      <c r="A7167" s="172"/>
    </row>
    <row r="7168" spans="1:1" s="173" customFormat="1" ht="12" hidden="1" customHeight="1">
      <c r="A7168" s="172"/>
    </row>
    <row r="7169" spans="1:1" s="173" customFormat="1" ht="12" hidden="1" customHeight="1">
      <c r="A7169" s="172"/>
    </row>
    <row r="7170" spans="1:1" s="173" customFormat="1" ht="12" hidden="1" customHeight="1">
      <c r="A7170" s="172"/>
    </row>
    <row r="7171" spans="1:1" s="173" customFormat="1" ht="12" hidden="1" customHeight="1">
      <c r="A7171" s="172"/>
    </row>
    <row r="7172" spans="1:1" s="173" customFormat="1" ht="12" hidden="1" customHeight="1">
      <c r="A7172" s="172"/>
    </row>
    <row r="7173" spans="1:1" s="173" customFormat="1" ht="12" hidden="1" customHeight="1">
      <c r="A7173" s="172"/>
    </row>
    <row r="7174" spans="1:1" s="173" customFormat="1" ht="12" hidden="1" customHeight="1">
      <c r="A7174" s="172"/>
    </row>
    <row r="7175" spans="1:1" s="173" customFormat="1" ht="12" hidden="1" customHeight="1">
      <c r="A7175" s="172"/>
    </row>
    <row r="7176" spans="1:1" s="173" customFormat="1" ht="12" hidden="1" customHeight="1">
      <c r="A7176" s="172"/>
    </row>
    <row r="7177" spans="1:1" s="173" customFormat="1" ht="12" hidden="1" customHeight="1">
      <c r="A7177" s="172"/>
    </row>
    <row r="7178" spans="1:1" s="173" customFormat="1" ht="12" hidden="1" customHeight="1">
      <c r="A7178" s="172"/>
    </row>
    <row r="7179" spans="1:1" s="173" customFormat="1" ht="12" hidden="1" customHeight="1">
      <c r="A7179" s="172"/>
    </row>
    <row r="7180" spans="1:1" s="173" customFormat="1" ht="12" hidden="1" customHeight="1">
      <c r="A7180" s="172"/>
    </row>
    <row r="7181" spans="1:1" s="173" customFormat="1" ht="12" hidden="1" customHeight="1">
      <c r="A7181" s="172"/>
    </row>
    <row r="7182" spans="1:1" s="173" customFormat="1" ht="12" hidden="1" customHeight="1">
      <c r="A7182" s="172"/>
    </row>
    <row r="7183" spans="1:1" s="173" customFormat="1" ht="12" hidden="1" customHeight="1">
      <c r="A7183" s="172"/>
    </row>
    <row r="7184" spans="1:1" s="173" customFormat="1" ht="12" hidden="1" customHeight="1">
      <c r="A7184" s="172"/>
    </row>
    <row r="7185" spans="1:1" s="173" customFormat="1" ht="12" hidden="1" customHeight="1">
      <c r="A7185" s="172"/>
    </row>
    <row r="7186" spans="1:1" s="173" customFormat="1" ht="12" hidden="1" customHeight="1">
      <c r="A7186" s="172"/>
    </row>
    <row r="7187" spans="1:1" s="173" customFormat="1" ht="12" hidden="1" customHeight="1">
      <c r="A7187" s="172"/>
    </row>
    <row r="7188" spans="1:1" s="173" customFormat="1" ht="12" hidden="1" customHeight="1">
      <c r="A7188" s="172"/>
    </row>
    <row r="7189" spans="1:1" s="173" customFormat="1" ht="12" hidden="1" customHeight="1">
      <c r="A7189" s="172"/>
    </row>
    <row r="7190" spans="1:1" s="173" customFormat="1" ht="12" hidden="1" customHeight="1">
      <c r="A7190" s="172"/>
    </row>
    <row r="7191" spans="1:1" s="173" customFormat="1" ht="12" hidden="1" customHeight="1">
      <c r="A7191" s="172"/>
    </row>
    <row r="7192" spans="1:1" s="173" customFormat="1" ht="12" hidden="1" customHeight="1">
      <c r="A7192" s="172"/>
    </row>
    <row r="7193" spans="1:1" s="173" customFormat="1" ht="12" hidden="1" customHeight="1">
      <c r="A7193" s="172"/>
    </row>
    <row r="7194" spans="1:1" s="173" customFormat="1" ht="12" hidden="1" customHeight="1">
      <c r="A7194" s="172"/>
    </row>
    <row r="7195" spans="1:1" s="173" customFormat="1" ht="12" hidden="1" customHeight="1">
      <c r="A7195" s="172"/>
    </row>
    <row r="7196" spans="1:1" s="173" customFormat="1" ht="12" hidden="1" customHeight="1">
      <c r="A7196" s="172"/>
    </row>
    <row r="7197" spans="1:1" s="173" customFormat="1" ht="12" hidden="1" customHeight="1">
      <c r="A7197" s="172"/>
    </row>
    <row r="7198" spans="1:1" s="173" customFormat="1" ht="12" hidden="1" customHeight="1">
      <c r="A7198" s="172"/>
    </row>
    <row r="7199" spans="1:1" s="173" customFormat="1" ht="12" hidden="1" customHeight="1">
      <c r="A7199" s="172"/>
    </row>
    <row r="7200" spans="1:1" s="173" customFormat="1" ht="12" hidden="1" customHeight="1">
      <c r="A7200" s="172"/>
    </row>
    <row r="7201" spans="1:1" s="173" customFormat="1" ht="12" hidden="1" customHeight="1">
      <c r="A7201" s="172"/>
    </row>
    <row r="7202" spans="1:1" s="173" customFormat="1" ht="12" hidden="1" customHeight="1">
      <c r="A7202" s="172"/>
    </row>
    <row r="7203" spans="1:1" s="173" customFormat="1" ht="12" hidden="1" customHeight="1">
      <c r="A7203" s="172"/>
    </row>
    <row r="7204" spans="1:1" s="173" customFormat="1" ht="12" hidden="1" customHeight="1">
      <c r="A7204" s="172"/>
    </row>
    <row r="7205" spans="1:1" s="173" customFormat="1" ht="12" hidden="1" customHeight="1">
      <c r="A7205" s="172"/>
    </row>
    <row r="7206" spans="1:1" s="173" customFormat="1" ht="12" hidden="1" customHeight="1">
      <c r="A7206" s="172"/>
    </row>
    <row r="7207" spans="1:1" s="173" customFormat="1" ht="12" hidden="1" customHeight="1">
      <c r="A7207" s="172"/>
    </row>
    <row r="7208" spans="1:1" s="173" customFormat="1" ht="12" hidden="1" customHeight="1">
      <c r="A7208" s="172"/>
    </row>
    <row r="7209" spans="1:1" s="173" customFormat="1" ht="12" hidden="1" customHeight="1">
      <c r="A7209" s="172"/>
    </row>
    <row r="7210" spans="1:1" s="173" customFormat="1" ht="12" hidden="1" customHeight="1">
      <c r="A7210" s="172"/>
    </row>
    <row r="7211" spans="1:1" s="173" customFormat="1" ht="12" hidden="1" customHeight="1">
      <c r="A7211" s="172"/>
    </row>
    <row r="7212" spans="1:1" s="173" customFormat="1" ht="12" hidden="1" customHeight="1">
      <c r="A7212" s="172"/>
    </row>
    <row r="7213" spans="1:1" s="173" customFormat="1" ht="12" hidden="1" customHeight="1">
      <c r="A7213" s="172"/>
    </row>
    <row r="7214" spans="1:1" s="173" customFormat="1" ht="12" hidden="1" customHeight="1">
      <c r="A7214" s="172"/>
    </row>
    <row r="7215" spans="1:1" s="173" customFormat="1" ht="12" hidden="1" customHeight="1">
      <c r="A7215" s="172"/>
    </row>
    <row r="7216" spans="1:1" s="173" customFormat="1" ht="12" hidden="1" customHeight="1">
      <c r="A7216" s="172"/>
    </row>
    <row r="7217" spans="1:1" s="173" customFormat="1" ht="12" hidden="1" customHeight="1">
      <c r="A7217" s="172"/>
    </row>
    <row r="7218" spans="1:1" s="173" customFormat="1" ht="12" hidden="1" customHeight="1">
      <c r="A7218" s="172"/>
    </row>
    <row r="7219" spans="1:1" s="173" customFormat="1" ht="12" hidden="1" customHeight="1">
      <c r="A7219" s="172"/>
    </row>
    <row r="7220" spans="1:1" s="173" customFormat="1" ht="12" hidden="1" customHeight="1">
      <c r="A7220" s="172"/>
    </row>
    <row r="7221" spans="1:1" s="173" customFormat="1" ht="12" hidden="1" customHeight="1">
      <c r="A7221" s="172"/>
    </row>
    <row r="7222" spans="1:1" s="173" customFormat="1" ht="12" hidden="1" customHeight="1">
      <c r="A7222" s="172"/>
    </row>
    <row r="7223" spans="1:1" s="173" customFormat="1" ht="12" hidden="1" customHeight="1">
      <c r="A7223" s="172"/>
    </row>
    <row r="7224" spans="1:1" s="173" customFormat="1" ht="12" hidden="1" customHeight="1">
      <c r="A7224" s="172"/>
    </row>
    <row r="7225" spans="1:1" s="173" customFormat="1" ht="12" hidden="1" customHeight="1">
      <c r="A7225" s="172"/>
    </row>
    <row r="7226" spans="1:1" s="173" customFormat="1" ht="12" hidden="1" customHeight="1">
      <c r="A7226" s="172"/>
    </row>
    <row r="7227" spans="1:1" s="173" customFormat="1" ht="12" hidden="1" customHeight="1">
      <c r="A7227" s="172"/>
    </row>
    <row r="7228" spans="1:1" s="173" customFormat="1" ht="12" hidden="1" customHeight="1">
      <c r="A7228" s="172"/>
    </row>
    <row r="7229" spans="1:1" s="173" customFormat="1" ht="12" hidden="1" customHeight="1">
      <c r="A7229" s="172"/>
    </row>
    <row r="7230" spans="1:1" s="173" customFormat="1" ht="12" hidden="1" customHeight="1">
      <c r="A7230" s="172"/>
    </row>
    <row r="7231" spans="1:1" s="173" customFormat="1" ht="12" hidden="1" customHeight="1">
      <c r="A7231" s="172"/>
    </row>
    <row r="7232" spans="1:1" s="173" customFormat="1" ht="12" hidden="1" customHeight="1">
      <c r="A7232" s="172"/>
    </row>
    <row r="7233" spans="1:1" s="173" customFormat="1" ht="12" hidden="1" customHeight="1">
      <c r="A7233" s="172"/>
    </row>
    <row r="7234" spans="1:1" s="173" customFormat="1" ht="12" hidden="1" customHeight="1">
      <c r="A7234" s="172"/>
    </row>
    <row r="7235" spans="1:1" s="173" customFormat="1" ht="12" hidden="1" customHeight="1">
      <c r="A7235" s="172"/>
    </row>
    <row r="7236" spans="1:1" s="173" customFormat="1" ht="12" hidden="1" customHeight="1">
      <c r="A7236" s="172"/>
    </row>
    <row r="7237" spans="1:1" s="173" customFormat="1" ht="12" hidden="1" customHeight="1">
      <c r="A7237" s="172"/>
    </row>
    <row r="7238" spans="1:1" s="173" customFormat="1" ht="12" hidden="1" customHeight="1">
      <c r="A7238" s="172"/>
    </row>
    <row r="7239" spans="1:1" s="173" customFormat="1" ht="12" hidden="1" customHeight="1">
      <c r="A7239" s="172"/>
    </row>
    <row r="7240" spans="1:1" s="173" customFormat="1" ht="12" hidden="1" customHeight="1">
      <c r="A7240" s="172"/>
    </row>
    <row r="7241" spans="1:1" s="173" customFormat="1" ht="12" hidden="1" customHeight="1">
      <c r="A7241" s="172"/>
    </row>
    <row r="7242" spans="1:1" s="173" customFormat="1" ht="12" hidden="1" customHeight="1">
      <c r="A7242" s="172"/>
    </row>
    <row r="7243" spans="1:1" s="173" customFormat="1" ht="12" hidden="1" customHeight="1">
      <c r="A7243" s="172"/>
    </row>
    <row r="7244" spans="1:1" s="173" customFormat="1" ht="12" hidden="1" customHeight="1">
      <c r="A7244" s="172"/>
    </row>
    <row r="7245" spans="1:1" s="173" customFormat="1" ht="12" hidden="1" customHeight="1">
      <c r="A7245" s="172"/>
    </row>
    <row r="7246" spans="1:1" s="173" customFormat="1" ht="12" hidden="1" customHeight="1">
      <c r="A7246" s="172"/>
    </row>
    <row r="7247" spans="1:1" s="173" customFormat="1" ht="12" hidden="1" customHeight="1">
      <c r="A7247" s="172"/>
    </row>
    <row r="7248" spans="1:1" s="173" customFormat="1" ht="12" hidden="1" customHeight="1">
      <c r="A7248" s="172"/>
    </row>
    <row r="7249" spans="1:1" s="173" customFormat="1" ht="12" hidden="1" customHeight="1">
      <c r="A7249" s="172"/>
    </row>
    <row r="7250" spans="1:1" s="173" customFormat="1" ht="12" hidden="1" customHeight="1">
      <c r="A7250" s="172"/>
    </row>
    <row r="7251" spans="1:1" s="173" customFormat="1" ht="12" hidden="1" customHeight="1">
      <c r="A7251" s="172"/>
    </row>
    <row r="7252" spans="1:1" s="173" customFormat="1" ht="12" hidden="1" customHeight="1">
      <c r="A7252" s="172"/>
    </row>
    <row r="7253" spans="1:1" s="173" customFormat="1" ht="12" hidden="1" customHeight="1">
      <c r="A7253" s="172"/>
    </row>
    <row r="7254" spans="1:1" s="173" customFormat="1" ht="12" hidden="1" customHeight="1">
      <c r="A7254" s="172"/>
    </row>
    <row r="7255" spans="1:1" s="173" customFormat="1" ht="12" hidden="1" customHeight="1">
      <c r="A7255" s="172"/>
    </row>
    <row r="7256" spans="1:1" s="173" customFormat="1" ht="12" hidden="1" customHeight="1">
      <c r="A7256" s="172"/>
    </row>
    <row r="7257" spans="1:1" s="173" customFormat="1" ht="12" hidden="1" customHeight="1">
      <c r="A7257" s="172"/>
    </row>
    <row r="7258" spans="1:1" s="173" customFormat="1" ht="12" hidden="1" customHeight="1">
      <c r="A7258" s="172"/>
    </row>
    <row r="7259" spans="1:1" s="173" customFormat="1" ht="12" hidden="1" customHeight="1">
      <c r="A7259" s="172"/>
    </row>
    <row r="7260" spans="1:1" s="173" customFormat="1" ht="12" hidden="1" customHeight="1">
      <c r="A7260" s="172"/>
    </row>
    <row r="7261" spans="1:1" s="173" customFormat="1" ht="12" hidden="1" customHeight="1">
      <c r="A7261" s="172"/>
    </row>
    <row r="7262" spans="1:1" s="173" customFormat="1" ht="12" hidden="1" customHeight="1">
      <c r="A7262" s="172"/>
    </row>
    <row r="7263" spans="1:1" s="173" customFormat="1" ht="12" hidden="1" customHeight="1">
      <c r="A7263" s="172"/>
    </row>
    <row r="7264" spans="1:1" s="173" customFormat="1" ht="12" hidden="1" customHeight="1">
      <c r="A7264" s="172"/>
    </row>
    <row r="7265" spans="1:1" s="173" customFormat="1" ht="12" hidden="1" customHeight="1">
      <c r="A7265" s="172"/>
    </row>
    <row r="7266" spans="1:1" s="173" customFormat="1" ht="12" hidden="1" customHeight="1">
      <c r="A7266" s="172"/>
    </row>
    <row r="7267" spans="1:1" s="173" customFormat="1" ht="12" hidden="1" customHeight="1">
      <c r="A7267" s="172"/>
    </row>
    <row r="7268" spans="1:1" s="173" customFormat="1" ht="12" hidden="1" customHeight="1">
      <c r="A7268" s="172"/>
    </row>
    <row r="7269" spans="1:1" s="173" customFormat="1" ht="12" hidden="1" customHeight="1">
      <c r="A7269" s="172"/>
    </row>
    <row r="7270" spans="1:1" s="173" customFormat="1" ht="12" hidden="1" customHeight="1">
      <c r="A7270" s="172"/>
    </row>
    <row r="7271" spans="1:1" s="173" customFormat="1" ht="12" hidden="1" customHeight="1">
      <c r="A7271" s="172"/>
    </row>
    <row r="7272" spans="1:1" s="173" customFormat="1" ht="12" hidden="1" customHeight="1">
      <c r="A7272" s="172"/>
    </row>
    <row r="7273" spans="1:1" s="173" customFormat="1" ht="12" hidden="1" customHeight="1">
      <c r="A7273" s="172"/>
    </row>
    <row r="7274" spans="1:1" s="173" customFormat="1" ht="12" hidden="1" customHeight="1">
      <c r="A7274" s="172"/>
    </row>
    <row r="7275" spans="1:1" s="173" customFormat="1" ht="12" hidden="1" customHeight="1">
      <c r="A7275" s="172"/>
    </row>
    <row r="7276" spans="1:1" s="173" customFormat="1" ht="12" hidden="1" customHeight="1">
      <c r="A7276" s="172"/>
    </row>
    <row r="7277" spans="1:1" s="173" customFormat="1" ht="12" hidden="1" customHeight="1">
      <c r="A7277" s="172"/>
    </row>
    <row r="7278" spans="1:1" s="173" customFormat="1" ht="12" hidden="1" customHeight="1">
      <c r="A7278" s="172"/>
    </row>
    <row r="7279" spans="1:1" s="173" customFormat="1" ht="12" hidden="1" customHeight="1">
      <c r="A7279" s="172"/>
    </row>
    <row r="7280" spans="1:1" s="173" customFormat="1" ht="12" hidden="1" customHeight="1">
      <c r="A7280" s="172"/>
    </row>
    <row r="7281" spans="1:1" s="173" customFormat="1" ht="12" hidden="1" customHeight="1">
      <c r="A7281" s="172"/>
    </row>
    <row r="7282" spans="1:1" s="173" customFormat="1" ht="12" hidden="1" customHeight="1">
      <c r="A7282" s="172"/>
    </row>
    <row r="7283" spans="1:1" s="173" customFormat="1" ht="12" hidden="1" customHeight="1">
      <c r="A7283" s="172"/>
    </row>
    <row r="7284" spans="1:1" s="173" customFormat="1" ht="12" hidden="1" customHeight="1">
      <c r="A7284" s="172"/>
    </row>
    <row r="7285" spans="1:1" s="173" customFormat="1" ht="12" hidden="1" customHeight="1">
      <c r="A7285" s="172"/>
    </row>
    <row r="7286" spans="1:1" s="173" customFormat="1" ht="12" hidden="1" customHeight="1">
      <c r="A7286" s="172"/>
    </row>
    <row r="7287" spans="1:1" s="173" customFormat="1" ht="12" hidden="1" customHeight="1">
      <c r="A7287" s="172"/>
    </row>
    <row r="7288" spans="1:1" s="173" customFormat="1" ht="12" hidden="1" customHeight="1">
      <c r="A7288" s="172"/>
    </row>
    <row r="7289" spans="1:1" s="173" customFormat="1" ht="12" hidden="1" customHeight="1">
      <c r="A7289" s="172"/>
    </row>
    <row r="7290" spans="1:1" s="173" customFormat="1" ht="12" hidden="1" customHeight="1">
      <c r="A7290" s="172"/>
    </row>
    <row r="7291" spans="1:1" s="173" customFormat="1" ht="12" hidden="1" customHeight="1">
      <c r="A7291" s="172"/>
    </row>
    <row r="7292" spans="1:1" s="173" customFormat="1" ht="12" hidden="1" customHeight="1">
      <c r="A7292" s="172"/>
    </row>
    <row r="7293" spans="1:1" s="173" customFormat="1" ht="12" hidden="1" customHeight="1">
      <c r="A7293" s="172"/>
    </row>
    <row r="7294" spans="1:1" s="173" customFormat="1" ht="12" hidden="1" customHeight="1">
      <c r="A7294" s="172"/>
    </row>
    <row r="7295" spans="1:1" s="173" customFormat="1" ht="12" hidden="1" customHeight="1">
      <c r="A7295" s="172"/>
    </row>
    <row r="7296" spans="1:1" s="173" customFormat="1" ht="12" hidden="1" customHeight="1">
      <c r="A7296" s="172"/>
    </row>
    <row r="7297" spans="1:1" s="173" customFormat="1" ht="12" hidden="1" customHeight="1">
      <c r="A7297" s="172"/>
    </row>
    <row r="7298" spans="1:1" s="173" customFormat="1" ht="12" hidden="1" customHeight="1">
      <c r="A7298" s="172"/>
    </row>
    <row r="7299" spans="1:1" s="173" customFormat="1" ht="12" hidden="1" customHeight="1">
      <c r="A7299" s="172"/>
    </row>
    <row r="7300" spans="1:1" s="173" customFormat="1" ht="12" hidden="1" customHeight="1">
      <c r="A7300" s="172"/>
    </row>
    <row r="7301" spans="1:1" s="173" customFormat="1" ht="12" hidden="1" customHeight="1">
      <c r="A7301" s="172"/>
    </row>
    <row r="7302" spans="1:1" s="173" customFormat="1" ht="12" hidden="1" customHeight="1">
      <c r="A7302" s="172"/>
    </row>
    <row r="7303" spans="1:1" s="173" customFormat="1" ht="12" hidden="1" customHeight="1">
      <c r="A7303" s="172"/>
    </row>
    <row r="7304" spans="1:1" s="173" customFormat="1" ht="12" hidden="1" customHeight="1">
      <c r="A7304" s="172"/>
    </row>
    <row r="7305" spans="1:1" s="173" customFormat="1" ht="12" hidden="1" customHeight="1">
      <c r="A7305" s="172"/>
    </row>
    <row r="7306" spans="1:1" s="173" customFormat="1" ht="12" hidden="1" customHeight="1">
      <c r="A7306" s="172"/>
    </row>
    <row r="7307" spans="1:1" s="173" customFormat="1" ht="12" hidden="1" customHeight="1">
      <c r="A7307" s="172"/>
    </row>
    <row r="7308" spans="1:1" s="173" customFormat="1" ht="12" hidden="1" customHeight="1">
      <c r="A7308" s="172"/>
    </row>
    <row r="7309" spans="1:1" s="173" customFormat="1" ht="12" hidden="1" customHeight="1">
      <c r="A7309" s="172"/>
    </row>
    <row r="7310" spans="1:1" s="173" customFormat="1" ht="12" hidden="1" customHeight="1">
      <c r="A7310" s="172"/>
    </row>
    <row r="7311" spans="1:1" s="173" customFormat="1" ht="12" hidden="1" customHeight="1">
      <c r="A7311" s="172"/>
    </row>
    <row r="7312" spans="1:1" s="173" customFormat="1" ht="12" hidden="1" customHeight="1">
      <c r="A7312" s="172"/>
    </row>
    <row r="7313" spans="1:1" s="173" customFormat="1" ht="12" hidden="1" customHeight="1">
      <c r="A7313" s="172"/>
    </row>
    <row r="7314" spans="1:1" s="173" customFormat="1" ht="12" hidden="1" customHeight="1">
      <c r="A7314" s="172"/>
    </row>
    <row r="7315" spans="1:1" s="173" customFormat="1" ht="12" hidden="1" customHeight="1">
      <c r="A7315" s="172"/>
    </row>
    <row r="7316" spans="1:1" s="173" customFormat="1" ht="12" hidden="1" customHeight="1">
      <c r="A7316" s="172"/>
    </row>
    <row r="7317" spans="1:1" s="173" customFormat="1" ht="12" hidden="1" customHeight="1">
      <c r="A7317" s="172"/>
    </row>
    <row r="7318" spans="1:1" s="173" customFormat="1" ht="12" hidden="1" customHeight="1">
      <c r="A7318" s="172"/>
    </row>
    <row r="7319" spans="1:1" s="173" customFormat="1" ht="12" hidden="1" customHeight="1">
      <c r="A7319" s="172"/>
    </row>
    <row r="7320" spans="1:1" s="173" customFormat="1" ht="12" hidden="1" customHeight="1">
      <c r="A7320" s="172"/>
    </row>
    <row r="7321" spans="1:1" s="173" customFormat="1" ht="12" hidden="1" customHeight="1">
      <c r="A7321" s="172"/>
    </row>
    <row r="7322" spans="1:1" s="173" customFormat="1" ht="12" hidden="1" customHeight="1">
      <c r="A7322" s="172"/>
    </row>
    <row r="7323" spans="1:1" s="173" customFormat="1" ht="12" hidden="1" customHeight="1">
      <c r="A7323" s="172"/>
    </row>
    <row r="7324" spans="1:1" s="173" customFormat="1" ht="12" hidden="1" customHeight="1">
      <c r="A7324" s="172"/>
    </row>
    <row r="7325" spans="1:1" s="173" customFormat="1" ht="12" hidden="1" customHeight="1">
      <c r="A7325" s="172"/>
    </row>
    <row r="7326" spans="1:1" s="173" customFormat="1" ht="12" hidden="1" customHeight="1">
      <c r="A7326" s="172"/>
    </row>
    <row r="7327" spans="1:1" s="173" customFormat="1" ht="12" hidden="1" customHeight="1">
      <c r="A7327" s="172"/>
    </row>
    <row r="7328" spans="1:1" s="173" customFormat="1" ht="12" hidden="1" customHeight="1">
      <c r="A7328" s="172"/>
    </row>
    <row r="7329" spans="1:1" s="173" customFormat="1" ht="12" hidden="1" customHeight="1">
      <c r="A7329" s="172"/>
    </row>
    <row r="7330" spans="1:1" s="173" customFormat="1" ht="12" hidden="1" customHeight="1">
      <c r="A7330" s="172"/>
    </row>
    <row r="7331" spans="1:1" s="173" customFormat="1" ht="12" hidden="1" customHeight="1">
      <c r="A7331" s="172"/>
    </row>
    <row r="7332" spans="1:1" s="173" customFormat="1" ht="12" hidden="1" customHeight="1">
      <c r="A7332" s="172"/>
    </row>
    <row r="7333" spans="1:1" s="173" customFormat="1" ht="12" hidden="1" customHeight="1">
      <c r="A7333" s="172"/>
    </row>
    <row r="7334" spans="1:1" s="173" customFormat="1" ht="12" hidden="1" customHeight="1">
      <c r="A7334" s="172"/>
    </row>
    <row r="7335" spans="1:1" s="173" customFormat="1" ht="12" hidden="1" customHeight="1">
      <c r="A7335" s="172"/>
    </row>
    <row r="7336" spans="1:1" s="173" customFormat="1" ht="12" hidden="1" customHeight="1">
      <c r="A7336" s="172"/>
    </row>
    <row r="7337" spans="1:1" s="173" customFormat="1" ht="12" hidden="1" customHeight="1">
      <c r="A7337" s="172"/>
    </row>
    <row r="7338" spans="1:1" s="173" customFormat="1" ht="12" hidden="1" customHeight="1">
      <c r="A7338" s="172"/>
    </row>
    <row r="7339" spans="1:1" s="173" customFormat="1" ht="12" hidden="1" customHeight="1">
      <c r="A7339" s="172"/>
    </row>
    <row r="7340" spans="1:1" s="173" customFormat="1" ht="12" hidden="1" customHeight="1">
      <c r="A7340" s="172"/>
    </row>
    <row r="7341" spans="1:1" s="173" customFormat="1" ht="12" hidden="1" customHeight="1">
      <c r="A7341" s="172"/>
    </row>
    <row r="7342" spans="1:1" s="173" customFormat="1" ht="12" hidden="1" customHeight="1">
      <c r="A7342" s="172"/>
    </row>
    <row r="7343" spans="1:1" s="173" customFormat="1" ht="12" hidden="1" customHeight="1">
      <c r="A7343" s="172"/>
    </row>
    <row r="7344" spans="1:1" s="173" customFormat="1" ht="12" hidden="1" customHeight="1">
      <c r="A7344" s="172"/>
    </row>
    <row r="7345" spans="1:1" s="173" customFormat="1" ht="12" hidden="1" customHeight="1">
      <c r="A7345" s="172"/>
    </row>
    <row r="7346" spans="1:1" s="173" customFormat="1" ht="12" hidden="1" customHeight="1">
      <c r="A7346" s="172"/>
    </row>
    <row r="7347" spans="1:1" s="173" customFormat="1" ht="12" hidden="1" customHeight="1">
      <c r="A7347" s="172"/>
    </row>
    <row r="7348" spans="1:1" s="173" customFormat="1" ht="12" hidden="1" customHeight="1">
      <c r="A7348" s="172"/>
    </row>
    <row r="7349" spans="1:1" s="173" customFormat="1" ht="12" hidden="1" customHeight="1">
      <c r="A7349" s="172"/>
    </row>
    <row r="7350" spans="1:1" s="173" customFormat="1" ht="12" hidden="1" customHeight="1">
      <c r="A7350" s="172"/>
    </row>
    <row r="7351" spans="1:1" s="173" customFormat="1" ht="12" hidden="1" customHeight="1">
      <c r="A7351" s="172"/>
    </row>
    <row r="7352" spans="1:1" s="173" customFormat="1" ht="12" hidden="1" customHeight="1">
      <c r="A7352" s="172"/>
    </row>
    <row r="7353" spans="1:1" s="173" customFormat="1" ht="12" hidden="1" customHeight="1">
      <c r="A7353" s="172"/>
    </row>
    <row r="7354" spans="1:1" s="173" customFormat="1" ht="12" hidden="1" customHeight="1">
      <c r="A7354" s="172"/>
    </row>
    <row r="7355" spans="1:1" s="173" customFormat="1" ht="12" hidden="1" customHeight="1">
      <c r="A7355" s="172"/>
    </row>
    <row r="7356" spans="1:1" s="173" customFormat="1" ht="12" hidden="1" customHeight="1">
      <c r="A7356" s="172"/>
    </row>
    <row r="7357" spans="1:1" s="173" customFormat="1" ht="12" hidden="1" customHeight="1">
      <c r="A7357" s="172"/>
    </row>
    <row r="7358" spans="1:1" s="173" customFormat="1" ht="12" hidden="1" customHeight="1">
      <c r="A7358" s="172"/>
    </row>
    <row r="7359" spans="1:1" s="173" customFormat="1" ht="12" hidden="1" customHeight="1">
      <c r="A7359" s="172"/>
    </row>
    <row r="7360" spans="1:1" s="173" customFormat="1" ht="12" hidden="1" customHeight="1">
      <c r="A7360" s="172"/>
    </row>
    <row r="7361" spans="1:1" s="173" customFormat="1" ht="12" hidden="1" customHeight="1">
      <c r="A7361" s="172"/>
    </row>
    <row r="7362" spans="1:1" s="173" customFormat="1" ht="12" hidden="1" customHeight="1">
      <c r="A7362" s="172"/>
    </row>
    <row r="7363" spans="1:1" s="173" customFormat="1" ht="12" hidden="1" customHeight="1">
      <c r="A7363" s="172"/>
    </row>
    <row r="7364" spans="1:1" s="173" customFormat="1" ht="12" hidden="1" customHeight="1">
      <c r="A7364" s="172"/>
    </row>
    <row r="7365" spans="1:1" s="173" customFormat="1" ht="12" hidden="1" customHeight="1">
      <c r="A7365" s="172"/>
    </row>
    <row r="7366" spans="1:1" s="173" customFormat="1" ht="12" hidden="1" customHeight="1">
      <c r="A7366" s="172"/>
    </row>
    <row r="7367" spans="1:1" s="173" customFormat="1" ht="12" hidden="1" customHeight="1">
      <c r="A7367" s="172"/>
    </row>
    <row r="7368" spans="1:1" s="173" customFormat="1" ht="12" hidden="1" customHeight="1">
      <c r="A7368" s="172"/>
    </row>
    <row r="7369" spans="1:1" s="173" customFormat="1" ht="12" hidden="1" customHeight="1">
      <c r="A7369" s="172"/>
    </row>
    <row r="7370" spans="1:1" s="173" customFormat="1" ht="12" hidden="1" customHeight="1">
      <c r="A7370" s="172"/>
    </row>
    <row r="7371" spans="1:1" s="173" customFormat="1" ht="12" hidden="1" customHeight="1">
      <c r="A7371" s="172"/>
    </row>
    <row r="7372" spans="1:1" s="173" customFormat="1" ht="12" hidden="1" customHeight="1">
      <c r="A7372" s="172"/>
    </row>
    <row r="7373" spans="1:1" s="173" customFormat="1" ht="12" hidden="1" customHeight="1">
      <c r="A7373" s="172"/>
    </row>
    <row r="7374" spans="1:1" s="173" customFormat="1" ht="12" hidden="1" customHeight="1">
      <c r="A7374" s="172"/>
    </row>
    <row r="7375" spans="1:1" s="173" customFormat="1" ht="12" hidden="1" customHeight="1">
      <c r="A7375" s="172"/>
    </row>
    <row r="7376" spans="1:1" s="173" customFormat="1" ht="12" hidden="1" customHeight="1">
      <c r="A7376" s="172"/>
    </row>
    <row r="7377" spans="1:1" s="173" customFormat="1" ht="12" hidden="1" customHeight="1">
      <c r="A7377" s="172"/>
    </row>
    <row r="7378" spans="1:1" s="173" customFormat="1" ht="12" hidden="1" customHeight="1">
      <c r="A7378" s="172"/>
    </row>
    <row r="7379" spans="1:1" s="173" customFormat="1" ht="12" hidden="1" customHeight="1">
      <c r="A7379" s="172"/>
    </row>
    <row r="7380" spans="1:1" s="173" customFormat="1" ht="12" hidden="1" customHeight="1">
      <c r="A7380" s="172"/>
    </row>
    <row r="7381" spans="1:1" s="173" customFormat="1" ht="12" hidden="1" customHeight="1">
      <c r="A7381" s="172"/>
    </row>
    <row r="7382" spans="1:1" s="173" customFormat="1" ht="12" hidden="1" customHeight="1">
      <c r="A7382" s="172"/>
    </row>
    <row r="7383" spans="1:1" s="173" customFormat="1" ht="12" hidden="1" customHeight="1">
      <c r="A7383" s="172"/>
    </row>
    <row r="7384" spans="1:1" s="173" customFormat="1" ht="12" hidden="1" customHeight="1">
      <c r="A7384" s="172"/>
    </row>
    <row r="7385" spans="1:1" s="173" customFormat="1" ht="12" hidden="1" customHeight="1">
      <c r="A7385" s="172"/>
    </row>
    <row r="7386" spans="1:1" s="173" customFormat="1" ht="12" hidden="1" customHeight="1">
      <c r="A7386" s="172"/>
    </row>
    <row r="7387" spans="1:1" s="173" customFormat="1" ht="12" hidden="1" customHeight="1">
      <c r="A7387" s="172"/>
    </row>
    <row r="7388" spans="1:1" s="173" customFormat="1" ht="12" hidden="1" customHeight="1">
      <c r="A7388" s="172"/>
    </row>
    <row r="7389" spans="1:1" s="173" customFormat="1" ht="12" hidden="1" customHeight="1">
      <c r="A7389" s="172"/>
    </row>
    <row r="7390" spans="1:1" s="173" customFormat="1" ht="12" hidden="1" customHeight="1">
      <c r="A7390" s="172"/>
    </row>
    <row r="7391" spans="1:1" s="173" customFormat="1" ht="12" hidden="1" customHeight="1">
      <c r="A7391" s="172"/>
    </row>
    <row r="7392" spans="1:1" s="173" customFormat="1" ht="12" hidden="1" customHeight="1">
      <c r="A7392" s="172"/>
    </row>
    <row r="7393" spans="1:1" s="173" customFormat="1" ht="12" hidden="1" customHeight="1">
      <c r="A7393" s="172"/>
    </row>
    <row r="7394" spans="1:1" s="173" customFormat="1" ht="12" hidden="1" customHeight="1">
      <c r="A7394" s="172"/>
    </row>
    <row r="7395" spans="1:1" s="173" customFormat="1" ht="12" hidden="1" customHeight="1">
      <c r="A7395" s="172"/>
    </row>
    <row r="7396" spans="1:1" s="173" customFormat="1" ht="12" hidden="1" customHeight="1">
      <c r="A7396" s="172"/>
    </row>
    <row r="7397" spans="1:1" s="173" customFormat="1" ht="12" hidden="1" customHeight="1">
      <c r="A7397" s="172"/>
    </row>
    <row r="7398" spans="1:1" s="173" customFormat="1" ht="12" hidden="1" customHeight="1">
      <c r="A7398" s="172"/>
    </row>
    <row r="7399" spans="1:1" s="173" customFormat="1" ht="12" hidden="1" customHeight="1">
      <c r="A7399" s="172"/>
    </row>
    <row r="7400" spans="1:1" s="173" customFormat="1" ht="12" hidden="1" customHeight="1">
      <c r="A7400" s="172"/>
    </row>
    <row r="7401" spans="1:1" s="173" customFormat="1" ht="12" hidden="1" customHeight="1">
      <c r="A7401" s="172"/>
    </row>
    <row r="7402" spans="1:1" s="173" customFormat="1" ht="12" hidden="1" customHeight="1">
      <c r="A7402" s="172"/>
    </row>
    <row r="7403" spans="1:1" s="173" customFormat="1" ht="12" hidden="1" customHeight="1">
      <c r="A7403" s="172"/>
    </row>
    <row r="7404" spans="1:1" s="173" customFormat="1" ht="12" hidden="1" customHeight="1">
      <c r="A7404" s="172"/>
    </row>
    <row r="7405" spans="1:1" s="173" customFormat="1" ht="12" hidden="1" customHeight="1">
      <c r="A7405" s="172"/>
    </row>
    <row r="7406" spans="1:1" s="173" customFormat="1" ht="12" hidden="1" customHeight="1">
      <c r="A7406" s="172"/>
    </row>
    <row r="7407" spans="1:1" s="173" customFormat="1" ht="12" hidden="1" customHeight="1">
      <c r="A7407" s="172"/>
    </row>
    <row r="7408" spans="1:1" s="173" customFormat="1" ht="12" hidden="1" customHeight="1">
      <c r="A7408" s="172"/>
    </row>
    <row r="7409" spans="1:1" s="173" customFormat="1" ht="12" hidden="1" customHeight="1">
      <c r="A7409" s="172"/>
    </row>
    <row r="7410" spans="1:1" s="173" customFormat="1" ht="12" hidden="1" customHeight="1">
      <c r="A7410" s="172"/>
    </row>
    <row r="7411" spans="1:1" s="173" customFormat="1" ht="12" hidden="1" customHeight="1">
      <c r="A7411" s="172"/>
    </row>
    <row r="7412" spans="1:1" s="173" customFormat="1" ht="12" hidden="1" customHeight="1">
      <c r="A7412" s="172"/>
    </row>
    <row r="7413" spans="1:1" s="173" customFormat="1" ht="12" hidden="1" customHeight="1">
      <c r="A7413" s="172"/>
    </row>
    <row r="7414" spans="1:1" s="173" customFormat="1" ht="12" hidden="1" customHeight="1">
      <c r="A7414" s="172"/>
    </row>
    <row r="7415" spans="1:1" s="173" customFormat="1" ht="12" hidden="1" customHeight="1">
      <c r="A7415" s="172"/>
    </row>
    <row r="7416" spans="1:1" s="173" customFormat="1" ht="12" hidden="1" customHeight="1">
      <c r="A7416" s="172"/>
    </row>
    <row r="7417" spans="1:1" s="173" customFormat="1" ht="12" hidden="1" customHeight="1">
      <c r="A7417" s="172"/>
    </row>
    <row r="7418" spans="1:1" s="173" customFormat="1" ht="12" hidden="1" customHeight="1">
      <c r="A7418" s="172"/>
    </row>
    <row r="7419" spans="1:1" s="173" customFormat="1" ht="12" hidden="1" customHeight="1">
      <c r="A7419" s="172"/>
    </row>
    <row r="7420" spans="1:1" s="173" customFormat="1" ht="12" hidden="1" customHeight="1">
      <c r="A7420" s="172"/>
    </row>
    <row r="7421" spans="1:1" s="173" customFormat="1" ht="12" hidden="1" customHeight="1">
      <c r="A7421" s="172"/>
    </row>
    <row r="7422" spans="1:1" s="173" customFormat="1" ht="12" hidden="1" customHeight="1">
      <c r="A7422" s="172"/>
    </row>
    <row r="7423" spans="1:1" s="173" customFormat="1" ht="12" hidden="1" customHeight="1">
      <c r="A7423" s="172"/>
    </row>
    <row r="7424" spans="1:1" s="173" customFormat="1" ht="12" hidden="1" customHeight="1">
      <c r="A7424" s="172"/>
    </row>
    <row r="7425" spans="1:1" s="173" customFormat="1" ht="12" hidden="1" customHeight="1">
      <c r="A7425" s="172"/>
    </row>
    <row r="7426" spans="1:1" s="173" customFormat="1" ht="12" hidden="1" customHeight="1">
      <c r="A7426" s="172"/>
    </row>
    <row r="7427" spans="1:1" s="173" customFormat="1" ht="12" hidden="1" customHeight="1">
      <c r="A7427" s="172"/>
    </row>
    <row r="7428" spans="1:1" s="173" customFormat="1" ht="12" hidden="1" customHeight="1">
      <c r="A7428" s="172"/>
    </row>
    <row r="7429" spans="1:1" s="173" customFormat="1" ht="12" hidden="1" customHeight="1">
      <c r="A7429" s="172"/>
    </row>
    <row r="7430" spans="1:1" s="173" customFormat="1" ht="12" hidden="1" customHeight="1">
      <c r="A7430" s="172"/>
    </row>
    <row r="7431" spans="1:1" s="173" customFormat="1" ht="12" hidden="1" customHeight="1">
      <c r="A7431" s="172"/>
    </row>
    <row r="7432" spans="1:1" s="173" customFormat="1" ht="12" hidden="1" customHeight="1">
      <c r="A7432" s="172"/>
    </row>
    <row r="7433" spans="1:1" s="173" customFormat="1" ht="12" hidden="1" customHeight="1">
      <c r="A7433" s="172"/>
    </row>
    <row r="7434" spans="1:1" s="173" customFormat="1" ht="12" hidden="1" customHeight="1">
      <c r="A7434" s="172"/>
    </row>
    <row r="7435" spans="1:1" s="173" customFormat="1" ht="12" hidden="1" customHeight="1">
      <c r="A7435" s="172"/>
    </row>
    <row r="7436" spans="1:1" s="173" customFormat="1" ht="12" hidden="1" customHeight="1">
      <c r="A7436" s="172"/>
    </row>
    <row r="7437" spans="1:1" s="173" customFormat="1" ht="12" hidden="1" customHeight="1">
      <c r="A7437" s="172"/>
    </row>
    <row r="7438" spans="1:1" s="173" customFormat="1" ht="12" hidden="1" customHeight="1">
      <c r="A7438" s="172"/>
    </row>
    <row r="7439" spans="1:1" s="173" customFormat="1" ht="12" hidden="1" customHeight="1">
      <c r="A7439" s="172"/>
    </row>
    <row r="7440" spans="1:1" s="173" customFormat="1" ht="12" hidden="1" customHeight="1">
      <c r="A7440" s="172"/>
    </row>
    <row r="7441" spans="1:1" s="173" customFormat="1" ht="12" hidden="1" customHeight="1">
      <c r="A7441" s="172"/>
    </row>
    <row r="7442" spans="1:1" s="173" customFormat="1" ht="12" hidden="1" customHeight="1">
      <c r="A7442" s="172"/>
    </row>
    <row r="7443" spans="1:1" s="173" customFormat="1" ht="12" hidden="1" customHeight="1">
      <c r="A7443" s="172"/>
    </row>
    <row r="7444" spans="1:1" s="173" customFormat="1" ht="12" hidden="1" customHeight="1">
      <c r="A7444" s="172"/>
    </row>
    <row r="7445" spans="1:1" s="173" customFormat="1" ht="12" hidden="1" customHeight="1">
      <c r="A7445" s="172"/>
    </row>
    <row r="7446" spans="1:1" s="173" customFormat="1" ht="12" hidden="1" customHeight="1">
      <c r="A7446" s="172"/>
    </row>
    <row r="7447" spans="1:1" s="173" customFormat="1" ht="12" hidden="1" customHeight="1">
      <c r="A7447" s="172"/>
    </row>
    <row r="7448" spans="1:1" s="173" customFormat="1" ht="12" hidden="1" customHeight="1">
      <c r="A7448" s="172"/>
    </row>
    <row r="7449" spans="1:1" s="173" customFormat="1" ht="12" hidden="1" customHeight="1">
      <c r="A7449" s="172"/>
    </row>
    <row r="7450" spans="1:1" s="173" customFormat="1" ht="12" hidden="1" customHeight="1">
      <c r="A7450" s="172"/>
    </row>
    <row r="7451" spans="1:1" s="173" customFormat="1" ht="12" hidden="1" customHeight="1">
      <c r="A7451" s="172"/>
    </row>
    <row r="7452" spans="1:1" s="173" customFormat="1" ht="12" hidden="1" customHeight="1">
      <c r="A7452" s="172"/>
    </row>
    <row r="7453" spans="1:1" s="173" customFormat="1" ht="12" hidden="1" customHeight="1">
      <c r="A7453" s="172"/>
    </row>
    <row r="7454" spans="1:1" s="173" customFormat="1" ht="12" hidden="1" customHeight="1">
      <c r="A7454" s="172"/>
    </row>
    <row r="7455" spans="1:1" s="173" customFormat="1" ht="12" hidden="1" customHeight="1">
      <c r="A7455" s="172"/>
    </row>
    <row r="7456" spans="1:1" s="173" customFormat="1" ht="12" hidden="1" customHeight="1">
      <c r="A7456" s="172"/>
    </row>
    <row r="7457" spans="1:1" s="173" customFormat="1" ht="12" hidden="1" customHeight="1">
      <c r="A7457" s="172"/>
    </row>
    <row r="7458" spans="1:1" s="173" customFormat="1" ht="12" hidden="1" customHeight="1">
      <c r="A7458" s="172"/>
    </row>
    <row r="7459" spans="1:1" s="173" customFormat="1" ht="12" hidden="1" customHeight="1">
      <c r="A7459" s="172"/>
    </row>
    <row r="7460" spans="1:1" s="173" customFormat="1" ht="12" hidden="1" customHeight="1">
      <c r="A7460" s="172"/>
    </row>
    <row r="7461" spans="1:1" s="173" customFormat="1" ht="12" hidden="1" customHeight="1">
      <c r="A7461" s="172"/>
    </row>
    <row r="7462" spans="1:1" s="173" customFormat="1" ht="12" hidden="1" customHeight="1">
      <c r="A7462" s="172"/>
    </row>
    <row r="7463" spans="1:1" s="173" customFormat="1" ht="12" hidden="1" customHeight="1">
      <c r="A7463" s="172"/>
    </row>
    <row r="7464" spans="1:1" s="173" customFormat="1" ht="12" hidden="1" customHeight="1">
      <c r="A7464" s="172"/>
    </row>
    <row r="7465" spans="1:1" s="173" customFormat="1" ht="12" hidden="1" customHeight="1">
      <c r="A7465" s="172"/>
    </row>
    <row r="7466" spans="1:1" s="173" customFormat="1" ht="12" hidden="1" customHeight="1">
      <c r="A7466" s="172"/>
    </row>
    <row r="7467" spans="1:1" s="173" customFormat="1" ht="12" hidden="1" customHeight="1">
      <c r="A7467" s="172"/>
    </row>
    <row r="7468" spans="1:1" s="173" customFormat="1" ht="12" hidden="1" customHeight="1">
      <c r="A7468" s="172"/>
    </row>
    <row r="7469" spans="1:1" s="173" customFormat="1" ht="12" hidden="1" customHeight="1">
      <c r="A7469" s="172"/>
    </row>
    <row r="7470" spans="1:1" s="173" customFormat="1" ht="12" hidden="1" customHeight="1">
      <c r="A7470" s="172"/>
    </row>
    <row r="7471" spans="1:1" s="173" customFormat="1" ht="12" hidden="1" customHeight="1">
      <c r="A7471" s="172"/>
    </row>
    <row r="7472" spans="1:1" s="173" customFormat="1" ht="12" hidden="1" customHeight="1">
      <c r="A7472" s="172"/>
    </row>
    <row r="7473" spans="1:1" s="173" customFormat="1" ht="12" hidden="1" customHeight="1">
      <c r="A7473" s="172"/>
    </row>
    <row r="7474" spans="1:1" s="173" customFormat="1" ht="12" hidden="1" customHeight="1">
      <c r="A7474" s="172"/>
    </row>
    <row r="7475" spans="1:1" s="173" customFormat="1" ht="12" hidden="1" customHeight="1">
      <c r="A7475" s="172"/>
    </row>
    <row r="7476" spans="1:1" s="173" customFormat="1" ht="12" hidden="1" customHeight="1">
      <c r="A7476" s="172"/>
    </row>
    <row r="7477" spans="1:1" s="173" customFormat="1" ht="12" hidden="1" customHeight="1">
      <c r="A7477" s="172"/>
    </row>
    <row r="7478" spans="1:1" s="173" customFormat="1" ht="12" hidden="1" customHeight="1">
      <c r="A7478" s="172"/>
    </row>
    <row r="7479" spans="1:1" s="173" customFormat="1" ht="12" hidden="1" customHeight="1">
      <c r="A7479" s="172"/>
    </row>
    <row r="7480" spans="1:1" s="173" customFormat="1" ht="12" hidden="1" customHeight="1">
      <c r="A7480" s="172"/>
    </row>
    <row r="7481" spans="1:1" s="173" customFormat="1" ht="12" hidden="1" customHeight="1">
      <c r="A7481" s="172"/>
    </row>
    <row r="7482" spans="1:1" s="173" customFormat="1" ht="12" hidden="1" customHeight="1">
      <c r="A7482" s="172"/>
    </row>
    <row r="7483" spans="1:1" s="173" customFormat="1" ht="12" hidden="1" customHeight="1">
      <c r="A7483" s="172"/>
    </row>
    <row r="7484" spans="1:1" s="173" customFormat="1" ht="12" hidden="1" customHeight="1">
      <c r="A7484" s="172"/>
    </row>
    <row r="7485" spans="1:1" s="173" customFormat="1" ht="12" hidden="1" customHeight="1">
      <c r="A7485" s="172"/>
    </row>
    <row r="7486" spans="1:1" s="173" customFormat="1" ht="12" hidden="1" customHeight="1">
      <c r="A7486" s="172"/>
    </row>
    <row r="7487" spans="1:1" s="173" customFormat="1" ht="12" hidden="1" customHeight="1">
      <c r="A7487" s="172"/>
    </row>
    <row r="7488" spans="1:1" s="173" customFormat="1" ht="12" hidden="1" customHeight="1">
      <c r="A7488" s="172"/>
    </row>
    <row r="7489" spans="1:1" s="173" customFormat="1" ht="12" hidden="1" customHeight="1">
      <c r="A7489" s="172"/>
    </row>
    <row r="7490" spans="1:1" s="173" customFormat="1" ht="12" hidden="1" customHeight="1">
      <c r="A7490" s="172"/>
    </row>
    <row r="7491" spans="1:1" s="173" customFormat="1" ht="12" hidden="1" customHeight="1">
      <c r="A7491" s="172"/>
    </row>
    <row r="7492" spans="1:1" s="173" customFormat="1" ht="12" hidden="1" customHeight="1">
      <c r="A7492" s="172"/>
    </row>
    <row r="7493" spans="1:1" s="173" customFormat="1" ht="12" hidden="1" customHeight="1">
      <c r="A7493" s="172"/>
    </row>
    <row r="7494" spans="1:1" s="173" customFormat="1" ht="12" hidden="1" customHeight="1">
      <c r="A7494" s="172"/>
    </row>
    <row r="7495" spans="1:1" s="173" customFormat="1" ht="12" hidden="1" customHeight="1">
      <c r="A7495" s="172"/>
    </row>
    <row r="7496" spans="1:1" s="173" customFormat="1" ht="12" hidden="1" customHeight="1">
      <c r="A7496" s="172"/>
    </row>
    <row r="7497" spans="1:1" s="173" customFormat="1" ht="12" hidden="1" customHeight="1">
      <c r="A7497" s="172"/>
    </row>
    <row r="7498" spans="1:1" s="173" customFormat="1" ht="12" hidden="1" customHeight="1">
      <c r="A7498" s="172"/>
    </row>
    <row r="7499" spans="1:1" s="173" customFormat="1" ht="12" hidden="1" customHeight="1">
      <c r="A7499" s="172"/>
    </row>
    <row r="7500" spans="1:1" s="173" customFormat="1" ht="12" hidden="1" customHeight="1">
      <c r="A7500" s="172"/>
    </row>
    <row r="7501" spans="1:1" s="173" customFormat="1" ht="12" hidden="1" customHeight="1">
      <c r="A7501" s="172"/>
    </row>
    <row r="7502" spans="1:1" s="173" customFormat="1" ht="12" hidden="1" customHeight="1">
      <c r="A7502" s="172"/>
    </row>
    <row r="7503" spans="1:1" s="173" customFormat="1" ht="12" hidden="1" customHeight="1">
      <c r="A7503" s="172"/>
    </row>
    <row r="7504" spans="1:1" s="173" customFormat="1" ht="12" hidden="1" customHeight="1">
      <c r="A7504" s="172"/>
    </row>
    <row r="7505" spans="1:1" s="173" customFormat="1" ht="12" hidden="1" customHeight="1">
      <c r="A7505" s="172"/>
    </row>
    <row r="7506" spans="1:1" s="173" customFormat="1" ht="12" hidden="1" customHeight="1">
      <c r="A7506" s="172"/>
    </row>
    <row r="7507" spans="1:1" s="173" customFormat="1" ht="12" hidden="1" customHeight="1">
      <c r="A7507" s="172"/>
    </row>
    <row r="7508" spans="1:1" s="173" customFormat="1" ht="12" hidden="1" customHeight="1">
      <c r="A7508" s="172"/>
    </row>
    <row r="7509" spans="1:1" s="173" customFormat="1" ht="12" hidden="1" customHeight="1">
      <c r="A7509" s="172"/>
    </row>
    <row r="7510" spans="1:1" s="173" customFormat="1" ht="12" hidden="1" customHeight="1">
      <c r="A7510" s="172"/>
    </row>
    <row r="7511" spans="1:1" s="173" customFormat="1" ht="12" hidden="1" customHeight="1">
      <c r="A7511" s="172"/>
    </row>
    <row r="7512" spans="1:1" s="173" customFormat="1" ht="12" hidden="1" customHeight="1">
      <c r="A7512" s="172"/>
    </row>
    <row r="7513" spans="1:1" s="173" customFormat="1" ht="12" hidden="1" customHeight="1">
      <c r="A7513" s="172"/>
    </row>
    <row r="7514" spans="1:1" s="173" customFormat="1" ht="12" hidden="1" customHeight="1">
      <c r="A7514" s="172"/>
    </row>
    <row r="7515" spans="1:1" s="173" customFormat="1" ht="12" hidden="1" customHeight="1">
      <c r="A7515" s="172"/>
    </row>
    <row r="7516" spans="1:1" s="173" customFormat="1" ht="12" hidden="1" customHeight="1">
      <c r="A7516" s="172"/>
    </row>
    <row r="7517" spans="1:1" s="173" customFormat="1" ht="12" hidden="1" customHeight="1">
      <c r="A7517" s="172"/>
    </row>
    <row r="7518" spans="1:1" s="173" customFormat="1" ht="12" hidden="1" customHeight="1">
      <c r="A7518" s="172"/>
    </row>
    <row r="7519" spans="1:1" s="173" customFormat="1" ht="12" hidden="1" customHeight="1">
      <c r="A7519" s="172"/>
    </row>
    <row r="7520" spans="1:1" s="173" customFormat="1" ht="12" hidden="1" customHeight="1">
      <c r="A7520" s="172"/>
    </row>
    <row r="7521" spans="1:1" s="173" customFormat="1" ht="12" hidden="1" customHeight="1">
      <c r="A7521" s="172"/>
    </row>
    <row r="7522" spans="1:1" s="173" customFormat="1" ht="12" hidden="1" customHeight="1">
      <c r="A7522" s="172"/>
    </row>
    <row r="7523" spans="1:1" s="173" customFormat="1" ht="12" hidden="1" customHeight="1">
      <c r="A7523" s="172"/>
    </row>
    <row r="7524" spans="1:1" s="173" customFormat="1" ht="12" hidden="1" customHeight="1">
      <c r="A7524" s="172"/>
    </row>
    <row r="7525" spans="1:1" s="173" customFormat="1" ht="12" hidden="1" customHeight="1">
      <c r="A7525" s="172"/>
    </row>
    <row r="7526" spans="1:1" s="173" customFormat="1" ht="12" hidden="1" customHeight="1">
      <c r="A7526" s="172"/>
    </row>
    <row r="7527" spans="1:1" s="173" customFormat="1" ht="12" hidden="1" customHeight="1">
      <c r="A7527" s="172"/>
    </row>
    <row r="7528" spans="1:1" s="173" customFormat="1" ht="12" hidden="1" customHeight="1">
      <c r="A7528" s="172"/>
    </row>
    <row r="7529" spans="1:1" s="173" customFormat="1" ht="12" hidden="1" customHeight="1">
      <c r="A7529" s="172"/>
    </row>
    <row r="7530" spans="1:1" s="173" customFormat="1" ht="12" hidden="1" customHeight="1">
      <c r="A7530" s="172"/>
    </row>
    <row r="7531" spans="1:1" s="173" customFormat="1" ht="12" hidden="1" customHeight="1">
      <c r="A7531" s="172"/>
    </row>
    <row r="7532" spans="1:1" s="173" customFormat="1" ht="12" hidden="1" customHeight="1">
      <c r="A7532" s="172"/>
    </row>
    <row r="7533" spans="1:1" s="173" customFormat="1" ht="12" hidden="1" customHeight="1">
      <c r="A7533" s="172"/>
    </row>
    <row r="7534" spans="1:1" s="173" customFormat="1" ht="12" hidden="1" customHeight="1">
      <c r="A7534" s="172"/>
    </row>
    <row r="7535" spans="1:1" s="173" customFormat="1" ht="12" hidden="1" customHeight="1">
      <c r="A7535" s="172"/>
    </row>
    <row r="7536" spans="1:1" s="173" customFormat="1" ht="12" hidden="1" customHeight="1">
      <c r="A7536" s="172"/>
    </row>
    <row r="7537" spans="1:1" s="173" customFormat="1" ht="12" hidden="1" customHeight="1">
      <c r="A7537" s="172"/>
    </row>
    <row r="7538" spans="1:1" s="173" customFormat="1" ht="12" hidden="1" customHeight="1">
      <c r="A7538" s="172"/>
    </row>
    <row r="7539" spans="1:1" s="173" customFormat="1" ht="12" hidden="1" customHeight="1">
      <c r="A7539" s="172"/>
    </row>
    <row r="7540" spans="1:1" s="173" customFormat="1" ht="12" hidden="1" customHeight="1">
      <c r="A7540" s="172"/>
    </row>
    <row r="7541" spans="1:1" s="173" customFormat="1" ht="12" hidden="1" customHeight="1">
      <c r="A7541" s="172"/>
    </row>
    <row r="7542" spans="1:1" s="173" customFormat="1" ht="12" hidden="1" customHeight="1">
      <c r="A7542" s="172"/>
    </row>
    <row r="7543" spans="1:1" s="173" customFormat="1" ht="12" hidden="1" customHeight="1">
      <c r="A7543" s="172"/>
    </row>
    <row r="7544" spans="1:1" s="173" customFormat="1" ht="12" hidden="1" customHeight="1">
      <c r="A7544" s="172"/>
    </row>
    <row r="7545" spans="1:1" s="173" customFormat="1" ht="12" hidden="1" customHeight="1">
      <c r="A7545" s="172"/>
    </row>
    <row r="7546" spans="1:1" s="173" customFormat="1" ht="12" hidden="1" customHeight="1">
      <c r="A7546" s="172"/>
    </row>
    <row r="7547" spans="1:1" s="173" customFormat="1" ht="12" hidden="1" customHeight="1">
      <c r="A7547" s="172"/>
    </row>
    <row r="7548" spans="1:1" s="173" customFormat="1" ht="12" hidden="1" customHeight="1">
      <c r="A7548" s="172"/>
    </row>
    <row r="7549" spans="1:1" s="173" customFormat="1" ht="12" hidden="1" customHeight="1">
      <c r="A7549" s="172"/>
    </row>
    <row r="7550" spans="1:1" s="173" customFormat="1" ht="12" hidden="1" customHeight="1">
      <c r="A7550" s="172"/>
    </row>
    <row r="7551" spans="1:1" s="173" customFormat="1" ht="12" hidden="1" customHeight="1">
      <c r="A7551" s="172"/>
    </row>
    <row r="7552" spans="1:1" s="173" customFormat="1" ht="12" hidden="1" customHeight="1">
      <c r="A7552" s="172"/>
    </row>
    <row r="7553" spans="1:1" s="173" customFormat="1" ht="12" hidden="1" customHeight="1">
      <c r="A7553" s="172"/>
    </row>
    <row r="7554" spans="1:1" s="173" customFormat="1" ht="12" hidden="1" customHeight="1">
      <c r="A7554" s="172"/>
    </row>
    <row r="7555" spans="1:1" s="173" customFormat="1" ht="12" hidden="1" customHeight="1">
      <c r="A7555" s="172"/>
    </row>
    <row r="7556" spans="1:1" s="173" customFormat="1" ht="12" hidden="1" customHeight="1">
      <c r="A7556" s="172"/>
    </row>
    <row r="7557" spans="1:1" s="173" customFormat="1" ht="12" hidden="1" customHeight="1">
      <c r="A7557" s="172"/>
    </row>
    <row r="7558" spans="1:1" s="173" customFormat="1" ht="12" hidden="1" customHeight="1">
      <c r="A7558" s="172"/>
    </row>
    <row r="7559" spans="1:1" s="173" customFormat="1" ht="12" hidden="1" customHeight="1">
      <c r="A7559" s="172"/>
    </row>
    <row r="7560" spans="1:1" s="173" customFormat="1" ht="12" hidden="1" customHeight="1">
      <c r="A7560" s="172"/>
    </row>
    <row r="7561" spans="1:1" s="173" customFormat="1" ht="12" hidden="1" customHeight="1">
      <c r="A7561" s="172"/>
    </row>
    <row r="7562" spans="1:1" s="173" customFormat="1" ht="12" hidden="1" customHeight="1">
      <c r="A7562" s="172"/>
    </row>
    <row r="7563" spans="1:1" s="173" customFormat="1" ht="12" hidden="1" customHeight="1">
      <c r="A7563" s="172"/>
    </row>
    <row r="7564" spans="1:1" s="173" customFormat="1" ht="12" hidden="1" customHeight="1">
      <c r="A7564" s="172"/>
    </row>
    <row r="7565" spans="1:1" s="173" customFormat="1" ht="12" hidden="1" customHeight="1">
      <c r="A7565" s="172"/>
    </row>
    <row r="7566" spans="1:1" s="173" customFormat="1" ht="12" hidden="1" customHeight="1">
      <c r="A7566" s="172"/>
    </row>
    <row r="7567" spans="1:1" s="173" customFormat="1" ht="12" hidden="1" customHeight="1">
      <c r="A7567" s="172"/>
    </row>
    <row r="7568" spans="1:1" s="173" customFormat="1" ht="12" hidden="1" customHeight="1">
      <c r="A7568" s="172"/>
    </row>
    <row r="7569" spans="1:1" s="173" customFormat="1" ht="12" hidden="1" customHeight="1">
      <c r="A7569" s="172"/>
    </row>
    <row r="7570" spans="1:1" s="173" customFormat="1" ht="12" hidden="1" customHeight="1">
      <c r="A7570" s="172"/>
    </row>
    <row r="7571" spans="1:1" s="173" customFormat="1" ht="12" hidden="1" customHeight="1">
      <c r="A7571" s="172"/>
    </row>
    <row r="7572" spans="1:1" s="173" customFormat="1" ht="12" hidden="1" customHeight="1">
      <c r="A7572" s="172"/>
    </row>
    <row r="7573" spans="1:1" s="173" customFormat="1" ht="12" hidden="1" customHeight="1">
      <c r="A7573" s="172"/>
    </row>
    <row r="7574" spans="1:1" s="173" customFormat="1" ht="12" hidden="1" customHeight="1">
      <c r="A7574" s="172"/>
    </row>
    <row r="7575" spans="1:1" s="173" customFormat="1" ht="12" hidden="1" customHeight="1">
      <c r="A7575" s="172"/>
    </row>
    <row r="7576" spans="1:1" s="173" customFormat="1" ht="12" hidden="1" customHeight="1">
      <c r="A7576" s="172"/>
    </row>
    <row r="7577" spans="1:1" s="173" customFormat="1" ht="12" hidden="1" customHeight="1">
      <c r="A7577" s="172"/>
    </row>
    <row r="7578" spans="1:1" s="173" customFormat="1" ht="12" hidden="1" customHeight="1">
      <c r="A7578" s="172"/>
    </row>
    <row r="7579" spans="1:1" s="173" customFormat="1" ht="12" hidden="1" customHeight="1">
      <c r="A7579" s="172"/>
    </row>
    <row r="7580" spans="1:1" s="173" customFormat="1" ht="12" hidden="1" customHeight="1">
      <c r="A7580" s="172"/>
    </row>
    <row r="7581" spans="1:1" s="173" customFormat="1" ht="12" hidden="1" customHeight="1">
      <c r="A7581" s="172"/>
    </row>
    <row r="7582" spans="1:1" s="173" customFormat="1" ht="12" hidden="1" customHeight="1">
      <c r="A7582" s="172"/>
    </row>
    <row r="7583" spans="1:1" s="173" customFormat="1" ht="12" hidden="1" customHeight="1">
      <c r="A7583" s="172"/>
    </row>
    <row r="7584" spans="1:1" s="173" customFormat="1" ht="12" hidden="1" customHeight="1">
      <c r="A7584" s="172"/>
    </row>
    <row r="7585" spans="1:1" s="173" customFormat="1" ht="12" hidden="1" customHeight="1">
      <c r="A7585" s="172"/>
    </row>
    <row r="7586" spans="1:1" s="173" customFormat="1" ht="12" hidden="1" customHeight="1">
      <c r="A7586" s="172"/>
    </row>
    <row r="7587" spans="1:1" s="173" customFormat="1" ht="12" hidden="1" customHeight="1">
      <c r="A7587" s="172"/>
    </row>
    <row r="7588" spans="1:1" s="173" customFormat="1" ht="12" hidden="1" customHeight="1">
      <c r="A7588" s="172"/>
    </row>
    <row r="7589" spans="1:1" s="173" customFormat="1" ht="12" hidden="1" customHeight="1">
      <c r="A7589" s="172"/>
    </row>
    <row r="7590" spans="1:1" s="173" customFormat="1" ht="12" hidden="1" customHeight="1">
      <c r="A7590" s="172"/>
    </row>
    <row r="7591" spans="1:1" s="173" customFormat="1" ht="12" hidden="1" customHeight="1">
      <c r="A7591" s="172"/>
    </row>
    <row r="7592" spans="1:1" s="173" customFormat="1" ht="12" hidden="1" customHeight="1">
      <c r="A7592" s="172"/>
    </row>
    <row r="7593" spans="1:1" s="173" customFormat="1" ht="12" hidden="1" customHeight="1">
      <c r="A7593" s="172"/>
    </row>
    <row r="7594" spans="1:1" s="173" customFormat="1" ht="12" hidden="1" customHeight="1">
      <c r="A7594" s="172"/>
    </row>
    <row r="7595" spans="1:1" s="173" customFormat="1" ht="12" hidden="1" customHeight="1">
      <c r="A7595" s="172"/>
    </row>
    <row r="7596" spans="1:1" s="173" customFormat="1" ht="12" hidden="1" customHeight="1">
      <c r="A7596" s="172"/>
    </row>
    <row r="7597" spans="1:1" s="173" customFormat="1" ht="12" hidden="1" customHeight="1">
      <c r="A7597" s="172"/>
    </row>
    <row r="7598" spans="1:1" s="173" customFormat="1" ht="12" hidden="1" customHeight="1">
      <c r="A7598" s="172"/>
    </row>
    <row r="7599" spans="1:1" s="173" customFormat="1" ht="12" hidden="1" customHeight="1">
      <c r="A7599" s="172"/>
    </row>
    <row r="7600" spans="1:1" s="173" customFormat="1" ht="12" hidden="1" customHeight="1">
      <c r="A7600" s="172"/>
    </row>
    <row r="7601" spans="1:1" s="173" customFormat="1" ht="12" hidden="1" customHeight="1">
      <c r="A7601" s="172"/>
    </row>
    <row r="7602" spans="1:1" s="173" customFormat="1" ht="12" hidden="1" customHeight="1">
      <c r="A7602" s="172"/>
    </row>
    <row r="7603" spans="1:1" s="173" customFormat="1" ht="12" hidden="1" customHeight="1">
      <c r="A7603" s="172"/>
    </row>
    <row r="7604" spans="1:1" s="173" customFormat="1" ht="12" hidden="1" customHeight="1">
      <c r="A7604" s="172"/>
    </row>
    <row r="7605" spans="1:1" s="173" customFormat="1" ht="12" hidden="1" customHeight="1">
      <c r="A7605" s="172"/>
    </row>
    <row r="7606" spans="1:1" s="173" customFormat="1" ht="12" hidden="1" customHeight="1">
      <c r="A7606" s="172"/>
    </row>
    <row r="7607" spans="1:1" s="173" customFormat="1" ht="12" hidden="1" customHeight="1">
      <c r="A7607" s="172"/>
    </row>
    <row r="7608" spans="1:1" s="173" customFormat="1" ht="12" hidden="1" customHeight="1">
      <c r="A7608" s="172"/>
    </row>
    <row r="7609" spans="1:1" s="173" customFormat="1" ht="12" hidden="1" customHeight="1">
      <c r="A7609" s="172"/>
    </row>
    <row r="7610" spans="1:1" s="173" customFormat="1" ht="12" hidden="1" customHeight="1">
      <c r="A7610" s="172"/>
    </row>
    <row r="7611" spans="1:1" s="173" customFormat="1" ht="12" hidden="1" customHeight="1">
      <c r="A7611" s="172"/>
    </row>
    <row r="7612" spans="1:1" s="173" customFormat="1" ht="12" hidden="1" customHeight="1">
      <c r="A7612" s="172"/>
    </row>
    <row r="7613" spans="1:1" s="173" customFormat="1" ht="12" hidden="1" customHeight="1">
      <c r="A7613" s="172"/>
    </row>
    <row r="7614" spans="1:1" s="173" customFormat="1" ht="12" hidden="1" customHeight="1">
      <c r="A7614" s="172"/>
    </row>
    <row r="7615" spans="1:1" s="173" customFormat="1" ht="12" hidden="1" customHeight="1">
      <c r="A7615" s="172"/>
    </row>
    <row r="7616" spans="1:1" s="173" customFormat="1" ht="12" hidden="1" customHeight="1">
      <c r="A7616" s="172"/>
    </row>
    <row r="7617" spans="1:1" s="173" customFormat="1" ht="12" hidden="1" customHeight="1">
      <c r="A7617" s="172"/>
    </row>
    <row r="7618" spans="1:1" s="173" customFormat="1" ht="12" hidden="1" customHeight="1">
      <c r="A7618" s="172"/>
    </row>
    <row r="7619" spans="1:1" s="173" customFormat="1" ht="12" hidden="1" customHeight="1">
      <c r="A7619" s="172"/>
    </row>
    <row r="7620" spans="1:1" s="173" customFormat="1" ht="12" hidden="1" customHeight="1">
      <c r="A7620" s="172"/>
    </row>
    <row r="7621" spans="1:1" s="173" customFormat="1" ht="12" hidden="1" customHeight="1">
      <c r="A7621" s="172"/>
    </row>
    <row r="7622" spans="1:1" s="173" customFormat="1" ht="12" hidden="1" customHeight="1">
      <c r="A7622" s="172"/>
    </row>
    <row r="7623" spans="1:1" s="173" customFormat="1" ht="12" hidden="1" customHeight="1">
      <c r="A7623" s="172"/>
    </row>
    <row r="7624" spans="1:1" s="173" customFormat="1" ht="12" hidden="1" customHeight="1">
      <c r="A7624" s="172"/>
    </row>
    <row r="7625" spans="1:1" s="173" customFormat="1" ht="12" hidden="1" customHeight="1">
      <c r="A7625" s="172"/>
    </row>
    <row r="7626" spans="1:1" s="173" customFormat="1" ht="12" hidden="1" customHeight="1">
      <c r="A7626" s="172"/>
    </row>
    <row r="7627" spans="1:1" s="173" customFormat="1" ht="12" hidden="1" customHeight="1">
      <c r="A7627" s="172"/>
    </row>
    <row r="7628" spans="1:1" s="173" customFormat="1" ht="12" hidden="1" customHeight="1">
      <c r="A7628" s="172"/>
    </row>
    <row r="7629" spans="1:1" s="173" customFormat="1" ht="12" hidden="1" customHeight="1">
      <c r="A7629" s="172"/>
    </row>
    <row r="7630" spans="1:1" s="173" customFormat="1" ht="12" hidden="1" customHeight="1">
      <c r="A7630" s="172"/>
    </row>
    <row r="7631" spans="1:1" s="173" customFormat="1" ht="12" hidden="1" customHeight="1">
      <c r="A7631" s="172"/>
    </row>
    <row r="7632" spans="1:1" s="173" customFormat="1" ht="12" hidden="1" customHeight="1">
      <c r="A7632" s="172"/>
    </row>
    <row r="7633" spans="1:1" s="173" customFormat="1" ht="12" hidden="1" customHeight="1">
      <c r="A7633" s="172"/>
    </row>
    <row r="7634" spans="1:1" s="173" customFormat="1" ht="12" hidden="1" customHeight="1">
      <c r="A7634" s="172"/>
    </row>
    <row r="7635" spans="1:1" s="173" customFormat="1" ht="12" hidden="1" customHeight="1">
      <c r="A7635" s="172"/>
    </row>
    <row r="7636" spans="1:1" s="173" customFormat="1" ht="12" hidden="1" customHeight="1">
      <c r="A7636" s="172"/>
    </row>
    <row r="7637" spans="1:1" s="173" customFormat="1" ht="12" hidden="1" customHeight="1">
      <c r="A7637" s="172"/>
    </row>
    <row r="7638" spans="1:1" s="173" customFormat="1" ht="12" hidden="1" customHeight="1">
      <c r="A7638" s="172"/>
    </row>
    <row r="7639" spans="1:1" s="173" customFormat="1" ht="12" hidden="1" customHeight="1">
      <c r="A7639" s="172"/>
    </row>
    <row r="7640" spans="1:1" s="173" customFormat="1" ht="12" hidden="1" customHeight="1">
      <c r="A7640" s="172"/>
    </row>
    <row r="7641" spans="1:1" s="173" customFormat="1" ht="12" hidden="1" customHeight="1">
      <c r="A7641" s="172"/>
    </row>
    <row r="7642" spans="1:1" s="173" customFormat="1" ht="12" hidden="1" customHeight="1">
      <c r="A7642" s="172"/>
    </row>
    <row r="7643" spans="1:1" s="173" customFormat="1" ht="12" hidden="1" customHeight="1">
      <c r="A7643" s="172"/>
    </row>
    <row r="7644" spans="1:1" s="173" customFormat="1" ht="12" hidden="1" customHeight="1">
      <c r="A7644" s="172"/>
    </row>
    <row r="7645" spans="1:1" s="173" customFormat="1" ht="12" hidden="1" customHeight="1">
      <c r="A7645" s="172"/>
    </row>
    <row r="7646" spans="1:1" s="173" customFormat="1" ht="12" hidden="1" customHeight="1">
      <c r="A7646" s="172"/>
    </row>
    <row r="7647" spans="1:1" s="173" customFormat="1" ht="12" hidden="1" customHeight="1">
      <c r="A7647" s="172"/>
    </row>
    <row r="7648" spans="1:1" s="173" customFormat="1" ht="12" hidden="1" customHeight="1">
      <c r="A7648" s="172"/>
    </row>
    <row r="7649" spans="1:1" s="173" customFormat="1" ht="12" hidden="1" customHeight="1">
      <c r="A7649" s="172"/>
    </row>
    <row r="7650" spans="1:1" s="173" customFormat="1" ht="12" hidden="1" customHeight="1">
      <c r="A7650" s="172"/>
    </row>
    <row r="7651" spans="1:1" s="173" customFormat="1" ht="12" hidden="1" customHeight="1">
      <c r="A7651" s="172"/>
    </row>
    <row r="7652" spans="1:1" s="173" customFormat="1" ht="12" hidden="1" customHeight="1">
      <c r="A7652" s="172"/>
    </row>
    <row r="7653" spans="1:1" s="173" customFormat="1" ht="12" hidden="1" customHeight="1">
      <c r="A7653" s="172"/>
    </row>
    <row r="7654" spans="1:1" s="173" customFormat="1" ht="12" hidden="1" customHeight="1">
      <c r="A7654" s="172"/>
    </row>
    <row r="7655" spans="1:1" s="173" customFormat="1" ht="12" hidden="1" customHeight="1">
      <c r="A7655" s="172"/>
    </row>
    <row r="7656" spans="1:1" s="173" customFormat="1" ht="12" hidden="1" customHeight="1">
      <c r="A7656" s="172"/>
    </row>
    <row r="7657" spans="1:1" s="173" customFormat="1" ht="12" hidden="1" customHeight="1">
      <c r="A7657" s="172"/>
    </row>
    <row r="7658" spans="1:1" s="173" customFormat="1" ht="12" hidden="1" customHeight="1">
      <c r="A7658" s="172"/>
    </row>
    <row r="7659" spans="1:1" s="173" customFormat="1" ht="12" hidden="1" customHeight="1">
      <c r="A7659" s="172"/>
    </row>
    <row r="7660" spans="1:1" s="173" customFormat="1" ht="12" hidden="1" customHeight="1">
      <c r="A7660" s="172"/>
    </row>
    <row r="7661" spans="1:1" s="173" customFormat="1" ht="12" hidden="1" customHeight="1">
      <c r="A7661" s="172"/>
    </row>
    <row r="7662" spans="1:1" s="173" customFormat="1" ht="12" hidden="1" customHeight="1">
      <c r="A7662" s="172"/>
    </row>
    <row r="7663" spans="1:1" s="173" customFormat="1" ht="12" hidden="1" customHeight="1">
      <c r="A7663" s="172"/>
    </row>
    <row r="7664" spans="1:1" s="173" customFormat="1" ht="12" hidden="1" customHeight="1">
      <c r="A7664" s="172"/>
    </row>
    <row r="7665" spans="1:1" s="173" customFormat="1" ht="12" hidden="1" customHeight="1">
      <c r="A7665" s="172"/>
    </row>
    <row r="7666" spans="1:1" s="173" customFormat="1" ht="12" hidden="1" customHeight="1">
      <c r="A7666" s="172"/>
    </row>
    <row r="7667" spans="1:1" s="173" customFormat="1" ht="12" hidden="1" customHeight="1">
      <c r="A7667" s="172"/>
    </row>
    <row r="7668" spans="1:1" s="173" customFormat="1" ht="12" hidden="1" customHeight="1">
      <c r="A7668" s="172"/>
    </row>
    <row r="7669" spans="1:1" s="173" customFormat="1" ht="12" hidden="1" customHeight="1">
      <c r="A7669" s="172"/>
    </row>
    <row r="7670" spans="1:1" s="173" customFormat="1" ht="12" hidden="1" customHeight="1">
      <c r="A7670" s="172"/>
    </row>
    <row r="7671" spans="1:1" s="173" customFormat="1" ht="12" hidden="1" customHeight="1">
      <c r="A7671" s="172"/>
    </row>
    <row r="7672" spans="1:1" s="173" customFormat="1" ht="12" hidden="1" customHeight="1">
      <c r="A7672" s="172"/>
    </row>
    <row r="7673" spans="1:1" s="173" customFormat="1" ht="12" hidden="1" customHeight="1">
      <c r="A7673" s="172"/>
    </row>
    <row r="7674" spans="1:1" s="173" customFormat="1" ht="12" hidden="1" customHeight="1">
      <c r="A7674" s="172"/>
    </row>
    <row r="7675" spans="1:1" s="173" customFormat="1" ht="12" hidden="1" customHeight="1">
      <c r="A7675" s="172"/>
    </row>
    <row r="7676" spans="1:1" s="173" customFormat="1" ht="12" hidden="1" customHeight="1">
      <c r="A7676" s="172"/>
    </row>
    <row r="7677" spans="1:1" s="173" customFormat="1" ht="12" hidden="1" customHeight="1">
      <c r="A7677" s="172"/>
    </row>
    <row r="7678" spans="1:1" s="173" customFormat="1" ht="12" hidden="1" customHeight="1">
      <c r="A7678" s="172"/>
    </row>
    <row r="7679" spans="1:1" s="173" customFormat="1" ht="12" hidden="1" customHeight="1">
      <c r="A7679" s="172"/>
    </row>
    <row r="7680" spans="1:1" s="173" customFormat="1" ht="12" hidden="1" customHeight="1">
      <c r="A7680" s="172"/>
    </row>
    <row r="7681" spans="1:1" s="173" customFormat="1" ht="12" hidden="1" customHeight="1">
      <c r="A7681" s="172"/>
    </row>
    <row r="7682" spans="1:1" s="173" customFormat="1" ht="12" hidden="1" customHeight="1">
      <c r="A7682" s="172"/>
    </row>
    <row r="7683" spans="1:1" s="173" customFormat="1" ht="12" hidden="1" customHeight="1">
      <c r="A7683" s="172"/>
    </row>
    <row r="7684" spans="1:1" s="173" customFormat="1" ht="12" hidden="1" customHeight="1">
      <c r="A7684" s="172"/>
    </row>
    <row r="7685" spans="1:1" s="173" customFormat="1" ht="12" hidden="1" customHeight="1">
      <c r="A7685" s="172"/>
    </row>
    <row r="7686" spans="1:1" s="173" customFormat="1" ht="12" hidden="1" customHeight="1">
      <c r="A7686" s="172"/>
    </row>
    <row r="7687" spans="1:1" s="173" customFormat="1" ht="12" hidden="1" customHeight="1">
      <c r="A7687" s="172"/>
    </row>
    <row r="7688" spans="1:1" s="173" customFormat="1" ht="12" hidden="1" customHeight="1">
      <c r="A7688" s="172"/>
    </row>
    <row r="7689" spans="1:1" s="173" customFormat="1" ht="12" hidden="1" customHeight="1">
      <c r="A7689" s="172"/>
    </row>
    <row r="7690" spans="1:1" s="173" customFormat="1" ht="12" hidden="1" customHeight="1">
      <c r="A7690" s="172"/>
    </row>
    <row r="7691" spans="1:1" s="173" customFormat="1" ht="12" hidden="1" customHeight="1">
      <c r="A7691" s="172"/>
    </row>
    <row r="7692" spans="1:1" s="173" customFormat="1" ht="12" hidden="1" customHeight="1">
      <c r="A7692" s="172"/>
    </row>
    <row r="7693" spans="1:1" s="173" customFormat="1" ht="12" hidden="1" customHeight="1">
      <c r="A7693" s="172"/>
    </row>
    <row r="7694" spans="1:1" s="173" customFormat="1" ht="12" hidden="1" customHeight="1">
      <c r="A7694" s="172"/>
    </row>
    <row r="7695" spans="1:1" s="173" customFormat="1" ht="12" hidden="1" customHeight="1">
      <c r="A7695" s="172"/>
    </row>
    <row r="7696" spans="1:1" s="173" customFormat="1" ht="12" hidden="1" customHeight="1">
      <c r="A7696" s="172"/>
    </row>
    <row r="7697" spans="1:1" s="173" customFormat="1" ht="12" hidden="1" customHeight="1">
      <c r="A7697" s="172"/>
    </row>
    <row r="7698" spans="1:1" s="173" customFormat="1" ht="12" hidden="1" customHeight="1">
      <c r="A7698" s="172"/>
    </row>
    <row r="7699" spans="1:1" s="173" customFormat="1" ht="12" hidden="1" customHeight="1">
      <c r="A7699" s="172"/>
    </row>
    <row r="7700" spans="1:1" s="173" customFormat="1" ht="12" hidden="1" customHeight="1">
      <c r="A7700" s="172"/>
    </row>
    <row r="7701" spans="1:1" s="173" customFormat="1" ht="12" hidden="1" customHeight="1">
      <c r="A7701" s="172"/>
    </row>
    <row r="7702" spans="1:1" s="173" customFormat="1" ht="12" hidden="1" customHeight="1">
      <c r="A7702" s="172"/>
    </row>
    <row r="7703" spans="1:1" s="173" customFormat="1" ht="12" hidden="1" customHeight="1">
      <c r="A7703" s="172"/>
    </row>
    <row r="7704" spans="1:1" s="173" customFormat="1" ht="12" hidden="1" customHeight="1">
      <c r="A7704" s="172"/>
    </row>
    <row r="7705" spans="1:1" s="173" customFormat="1" ht="12" hidden="1" customHeight="1">
      <c r="A7705" s="172"/>
    </row>
    <row r="7706" spans="1:1" s="173" customFormat="1" ht="12" hidden="1" customHeight="1">
      <c r="A7706" s="172"/>
    </row>
    <row r="7707" spans="1:1" s="173" customFormat="1" ht="12" hidden="1" customHeight="1">
      <c r="A7707" s="172"/>
    </row>
    <row r="7708" spans="1:1" s="173" customFormat="1" ht="12" hidden="1" customHeight="1">
      <c r="A7708" s="172"/>
    </row>
    <row r="7709" spans="1:1" s="173" customFormat="1" ht="12" hidden="1" customHeight="1">
      <c r="A7709" s="172"/>
    </row>
    <row r="7710" spans="1:1" s="173" customFormat="1" ht="12" hidden="1" customHeight="1">
      <c r="A7710" s="172"/>
    </row>
    <row r="7711" spans="1:1" s="173" customFormat="1" ht="12" hidden="1" customHeight="1">
      <c r="A7711" s="172"/>
    </row>
    <row r="7712" spans="1:1" s="173" customFormat="1" ht="12" hidden="1" customHeight="1">
      <c r="A7712" s="172"/>
    </row>
    <row r="7713" spans="1:1" s="173" customFormat="1" ht="12" hidden="1" customHeight="1">
      <c r="A7713" s="172"/>
    </row>
    <row r="7714" spans="1:1" s="173" customFormat="1" ht="12" hidden="1" customHeight="1">
      <c r="A7714" s="172"/>
    </row>
    <row r="7715" spans="1:1" s="173" customFormat="1" ht="12" hidden="1" customHeight="1">
      <c r="A7715" s="172"/>
    </row>
    <row r="7716" spans="1:1" s="173" customFormat="1" ht="12" hidden="1" customHeight="1">
      <c r="A7716" s="172"/>
    </row>
    <row r="7717" spans="1:1" s="173" customFormat="1" ht="12" hidden="1" customHeight="1">
      <c r="A7717" s="172"/>
    </row>
    <row r="7718" spans="1:1" s="173" customFormat="1" ht="12" hidden="1" customHeight="1">
      <c r="A7718" s="172"/>
    </row>
    <row r="7719" spans="1:1" s="173" customFormat="1" ht="12" hidden="1" customHeight="1">
      <c r="A7719" s="172"/>
    </row>
    <row r="7720" spans="1:1" s="173" customFormat="1" ht="12" hidden="1" customHeight="1">
      <c r="A7720" s="172"/>
    </row>
    <row r="7721" spans="1:1" s="173" customFormat="1" ht="12" hidden="1" customHeight="1">
      <c r="A7721" s="172"/>
    </row>
    <row r="7722" spans="1:1" s="173" customFormat="1" ht="12" hidden="1" customHeight="1">
      <c r="A7722" s="172"/>
    </row>
    <row r="7723" spans="1:1" s="173" customFormat="1" ht="12" hidden="1" customHeight="1">
      <c r="A7723" s="172"/>
    </row>
    <row r="7724" spans="1:1" s="173" customFormat="1" ht="12" hidden="1" customHeight="1">
      <c r="A7724" s="172"/>
    </row>
    <row r="7725" spans="1:1" s="173" customFormat="1" ht="12" hidden="1" customHeight="1">
      <c r="A7725" s="172"/>
    </row>
    <row r="7726" spans="1:1" s="173" customFormat="1" ht="12" hidden="1" customHeight="1">
      <c r="A7726" s="172"/>
    </row>
    <row r="7727" spans="1:1" s="173" customFormat="1" ht="12" hidden="1" customHeight="1">
      <c r="A7727" s="172"/>
    </row>
    <row r="7728" spans="1:1" s="173" customFormat="1" ht="12" hidden="1" customHeight="1">
      <c r="A7728" s="172"/>
    </row>
    <row r="7729" spans="1:1" s="173" customFormat="1" ht="12" hidden="1" customHeight="1">
      <c r="A7729" s="172"/>
    </row>
    <row r="7730" spans="1:1" s="173" customFormat="1" ht="12" hidden="1" customHeight="1">
      <c r="A7730" s="172"/>
    </row>
    <row r="7731" spans="1:1" s="173" customFormat="1" ht="12" hidden="1" customHeight="1">
      <c r="A7731" s="172"/>
    </row>
    <row r="7732" spans="1:1" s="173" customFormat="1" ht="12" hidden="1" customHeight="1">
      <c r="A7732" s="172"/>
    </row>
    <row r="7733" spans="1:1" s="173" customFormat="1" ht="12" hidden="1" customHeight="1">
      <c r="A7733" s="172"/>
    </row>
    <row r="7734" spans="1:1" s="173" customFormat="1" ht="12" hidden="1" customHeight="1">
      <c r="A7734" s="172"/>
    </row>
    <row r="7735" spans="1:1" s="173" customFormat="1" ht="12" hidden="1" customHeight="1">
      <c r="A7735" s="172"/>
    </row>
    <row r="7736" spans="1:1" s="173" customFormat="1" ht="12" hidden="1" customHeight="1">
      <c r="A7736" s="172"/>
    </row>
    <row r="7737" spans="1:1" s="173" customFormat="1" ht="12" hidden="1" customHeight="1">
      <c r="A7737" s="172"/>
    </row>
    <row r="7738" spans="1:1" s="173" customFormat="1" ht="12" hidden="1" customHeight="1">
      <c r="A7738" s="172"/>
    </row>
    <row r="7739" spans="1:1" s="173" customFormat="1" ht="12" hidden="1" customHeight="1">
      <c r="A7739" s="172"/>
    </row>
    <row r="7740" spans="1:1" s="173" customFormat="1" ht="12" hidden="1" customHeight="1">
      <c r="A7740" s="172"/>
    </row>
    <row r="7741" spans="1:1" s="173" customFormat="1" ht="12" hidden="1" customHeight="1">
      <c r="A7741" s="172"/>
    </row>
    <row r="7742" spans="1:1" s="173" customFormat="1" ht="12" hidden="1" customHeight="1">
      <c r="A7742" s="172"/>
    </row>
    <row r="7743" spans="1:1" s="173" customFormat="1" ht="12" hidden="1" customHeight="1">
      <c r="A7743" s="172"/>
    </row>
    <row r="7744" spans="1:1" s="173" customFormat="1" ht="12" hidden="1" customHeight="1">
      <c r="A7744" s="172"/>
    </row>
    <row r="7745" spans="1:1" s="173" customFormat="1" ht="12" hidden="1" customHeight="1">
      <c r="A7745" s="172"/>
    </row>
    <row r="7746" spans="1:1" s="173" customFormat="1" ht="12" hidden="1" customHeight="1">
      <c r="A7746" s="172"/>
    </row>
    <row r="7747" spans="1:1" s="173" customFormat="1" ht="12" hidden="1" customHeight="1">
      <c r="A7747" s="172"/>
    </row>
    <row r="7748" spans="1:1" s="173" customFormat="1" ht="12" hidden="1" customHeight="1">
      <c r="A7748" s="172"/>
    </row>
    <row r="7749" spans="1:1" s="173" customFormat="1" ht="12" hidden="1" customHeight="1">
      <c r="A7749" s="172"/>
    </row>
    <row r="7750" spans="1:1" s="173" customFormat="1" ht="12" hidden="1" customHeight="1">
      <c r="A7750" s="172"/>
    </row>
    <row r="7751" spans="1:1" s="173" customFormat="1" ht="12" hidden="1" customHeight="1">
      <c r="A7751" s="172"/>
    </row>
    <row r="7752" spans="1:1" s="173" customFormat="1" ht="12" hidden="1" customHeight="1">
      <c r="A7752" s="172"/>
    </row>
    <row r="7753" spans="1:1" s="173" customFormat="1" ht="12" hidden="1" customHeight="1">
      <c r="A7753" s="172"/>
    </row>
    <row r="7754" spans="1:1" s="173" customFormat="1" ht="12" hidden="1" customHeight="1">
      <c r="A7754" s="172"/>
    </row>
    <row r="7755" spans="1:1" s="173" customFormat="1" ht="12" hidden="1" customHeight="1">
      <c r="A7755" s="172"/>
    </row>
    <row r="7756" spans="1:1" s="173" customFormat="1" ht="12" hidden="1" customHeight="1">
      <c r="A7756" s="172"/>
    </row>
    <row r="7757" spans="1:1" s="173" customFormat="1" ht="12" hidden="1" customHeight="1">
      <c r="A7757" s="172"/>
    </row>
    <row r="7758" spans="1:1" s="173" customFormat="1" ht="12" hidden="1" customHeight="1">
      <c r="A7758" s="172"/>
    </row>
    <row r="7759" spans="1:1" s="173" customFormat="1" ht="12" hidden="1" customHeight="1">
      <c r="A7759" s="172"/>
    </row>
    <row r="7760" spans="1:1" s="173" customFormat="1" ht="12" hidden="1" customHeight="1">
      <c r="A7760" s="172"/>
    </row>
    <row r="7761" spans="1:1" s="173" customFormat="1" ht="12" hidden="1" customHeight="1">
      <c r="A7761" s="172"/>
    </row>
    <row r="7762" spans="1:1" s="173" customFormat="1" ht="12" hidden="1" customHeight="1">
      <c r="A7762" s="172"/>
    </row>
    <row r="7763" spans="1:1" s="173" customFormat="1" ht="12" hidden="1" customHeight="1">
      <c r="A7763" s="172"/>
    </row>
    <row r="7764" spans="1:1" s="173" customFormat="1" ht="12" hidden="1" customHeight="1">
      <c r="A7764" s="172"/>
    </row>
    <row r="7765" spans="1:1" s="173" customFormat="1" ht="12" hidden="1" customHeight="1">
      <c r="A7765" s="172"/>
    </row>
    <row r="7766" spans="1:1" s="173" customFormat="1" ht="12" hidden="1" customHeight="1">
      <c r="A7766" s="172"/>
    </row>
    <row r="7767" spans="1:1" s="173" customFormat="1" ht="12" hidden="1" customHeight="1">
      <c r="A7767" s="172"/>
    </row>
    <row r="7768" spans="1:1" s="173" customFormat="1" ht="12" hidden="1" customHeight="1">
      <c r="A7768" s="172"/>
    </row>
    <row r="7769" spans="1:1" s="173" customFormat="1" ht="12" hidden="1" customHeight="1">
      <c r="A7769" s="172"/>
    </row>
    <row r="7770" spans="1:1" s="173" customFormat="1" ht="12" hidden="1" customHeight="1">
      <c r="A7770" s="172"/>
    </row>
    <row r="7771" spans="1:1" s="173" customFormat="1" ht="12" hidden="1" customHeight="1">
      <c r="A7771" s="172"/>
    </row>
    <row r="7772" spans="1:1" s="173" customFormat="1" ht="12" hidden="1" customHeight="1">
      <c r="A7772" s="172"/>
    </row>
    <row r="7773" spans="1:1" s="173" customFormat="1" ht="12" hidden="1" customHeight="1">
      <c r="A7773" s="172"/>
    </row>
    <row r="7774" spans="1:1" s="173" customFormat="1" ht="12" hidden="1" customHeight="1">
      <c r="A7774" s="172"/>
    </row>
    <row r="7775" spans="1:1" s="173" customFormat="1" ht="12" hidden="1" customHeight="1">
      <c r="A7775" s="172"/>
    </row>
    <row r="7776" spans="1:1" s="173" customFormat="1" ht="12" hidden="1" customHeight="1">
      <c r="A7776" s="172"/>
    </row>
    <row r="7777" spans="1:1" s="173" customFormat="1" ht="12" hidden="1" customHeight="1">
      <c r="A7777" s="172"/>
    </row>
    <row r="7778" spans="1:1" s="173" customFormat="1" ht="12" hidden="1" customHeight="1">
      <c r="A7778" s="172"/>
    </row>
    <row r="7779" spans="1:1" s="173" customFormat="1" ht="12" hidden="1" customHeight="1">
      <c r="A7779" s="172"/>
    </row>
    <row r="7780" spans="1:1" s="173" customFormat="1" ht="12" hidden="1" customHeight="1">
      <c r="A7780" s="172"/>
    </row>
    <row r="7781" spans="1:1" s="173" customFormat="1" ht="12" hidden="1" customHeight="1">
      <c r="A7781" s="172"/>
    </row>
    <row r="7782" spans="1:1" s="173" customFormat="1" ht="12" hidden="1" customHeight="1">
      <c r="A7782" s="172"/>
    </row>
    <row r="7783" spans="1:1" s="173" customFormat="1" ht="12" hidden="1" customHeight="1">
      <c r="A7783" s="172"/>
    </row>
    <row r="7784" spans="1:1" s="173" customFormat="1" ht="12" hidden="1" customHeight="1">
      <c r="A7784" s="172"/>
    </row>
    <row r="7785" spans="1:1" s="173" customFormat="1" ht="12" hidden="1" customHeight="1">
      <c r="A7785" s="172"/>
    </row>
    <row r="7786" spans="1:1" s="173" customFormat="1" ht="12" hidden="1" customHeight="1">
      <c r="A7786" s="172"/>
    </row>
    <row r="7787" spans="1:1" s="173" customFormat="1" ht="12" hidden="1" customHeight="1">
      <c r="A7787" s="172"/>
    </row>
    <row r="7788" spans="1:1" s="173" customFormat="1" ht="12" hidden="1" customHeight="1">
      <c r="A7788" s="172"/>
    </row>
    <row r="7789" spans="1:1" s="173" customFormat="1" ht="12" hidden="1" customHeight="1">
      <c r="A7789" s="172"/>
    </row>
    <row r="7790" spans="1:1" s="173" customFormat="1" ht="12" hidden="1" customHeight="1">
      <c r="A7790" s="172"/>
    </row>
    <row r="7791" spans="1:1" s="173" customFormat="1" ht="12" hidden="1" customHeight="1">
      <c r="A7791" s="172"/>
    </row>
    <row r="7792" spans="1:1" s="173" customFormat="1" ht="12" hidden="1" customHeight="1">
      <c r="A7792" s="172"/>
    </row>
    <row r="7793" spans="1:1" s="173" customFormat="1" ht="12" hidden="1" customHeight="1">
      <c r="A7793" s="172"/>
    </row>
    <row r="7794" spans="1:1" s="173" customFormat="1" ht="12" hidden="1" customHeight="1">
      <c r="A7794" s="172"/>
    </row>
    <row r="7795" spans="1:1" s="173" customFormat="1" ht="12" hidden="1" customHeight="1">
      <c r="A7795" s="172"/>
    </row>
    <row r="7796" spans="1:1" s="173" customFormat="1" ht="12" hidden="1" customHeight="1">
      <c r="A7796" s="172"/>
    </row>
    <row r="7797" spans="1:1" s="173" customFormat="1" ht="12" hidden="1" customHeight="1">
      <c r="A7797" s="172"/>
    </row>
    <row r="7798" spans="1:1" s="173" customFormat="1" ht="12" hidden="1" customHeight="1">
      <c r="A7798" s="172"/>
    </row>
    <row r="7799" spans="1:1" s="173" customFormat="1" ht="12" hidden="1" customHeight="1">
      <c r="A7799" s="172"/>
    </row>
    <row r="7800" spans="1:1" s="173" customFormat="1" ht="12" hidden="1" customHeight="1">
      <c r="A7800" s="172"/>
    </row>
    <row r="7801" spans="1:1" s="173" customFormat="1" ht="12" hidden="1" customHeight="1">
      <c r="A7801" s="172"/>
    </row>
    <row r="7802" spans="1:1" s="173" customFormat="1" ht="12" hidden="1" customHeight="1">
      <c r="A7802" s="172"/>
    </row>
    <row r="7803" spans="1:1" s="173" customFormat="1" ht="12" hidden="1" customHeight="1">
      <c r="A7803" s="172"/>
    </row>
    <row r="7804" spans="1:1" s="173" customFormat="1" ht="12" hidden="1" customHeight="1">
      <c r="A7804" s="172"/>
    </row>
    <row r="7805" spans="1:1" s="173" customFormat="1" ht="12" hidden="1" customHeight="1">
      <c r="A7805" s="172"/>
    </row>
    <row r="7806" spans="1:1" s="173" customFormat="1" ht="12" hidden="1" customHeight="1">
      <c r="A7806" s="172"/>
    </row>
    <row r="7807" spans="1:1" s="173" customFormat="1" ht="12" hidden="1" customHeight="1">
      <c r="A7807" s="172"/>
    </row>
    <row r="7808" spans="1:1" s="173" customFormat="1" ht="12" hidden="1" customHeight="1">
      <c r="A7808" s="172"/>
    </row>
    <row r="7809" spans="1:1" s="173" customFormat="1" ht="12" hidden="1" customHeight="1">
      <c r="A7809" s="172"/>
    </row>
    <row r="7810" spans="1:1" s="173" customFormat="1" ht="12" hidden="1" customHeight="1">
      <c r="A7810" s="172"/>
    </row>
    <row r="7811" spans="1:1" s="173" customFormat="1" ht="12" hidden="1" customHeight="1">
      <c r="A7811" s="172"/>
    </row>
    <row r="7812" spans="1:1" s="173" customFormat="1" ht="12" hidden="1" customHeight="1">
      <c r="A7812" s="172"/>
    </row>
    <row r="7813" spans="1:1" s="173" customFormat="1" ht="12" hidden="1" customHeight="1">
      <c r="A7813" s="172"/>
    </row>
    <row r="7814" spans="1:1" s="173" customFormat="1" ht="12" hidden="1" customHeight="1">
      <c r="A7814" s="172"/>
    </row>
    <row r="7815" spans="1:1" s="173" customFormat="1" ht="12" hidden="1" customHeight="1">
      <c r="A7815" s="172"/>
    </row>
    <row r="7816" spans="1:1" s="173" customFormat="1" ht="12" hidden="1" customHeight="1">
      <c r="A7816" s="172"/>
    </row>
    <row r="7817" spans="1:1" s="173" customFormat="1" ht="12" hidden="1" customHeight="1">
      <c r="A7817" s="172"/>
    </row>
    <row r="7818" spans="1:1" s="173" customFormat="1" ht="12" hidden="1" customHeight="1">
      <c r="A7818" s="172"/>
    </row>
    <row r="7819" spans="1:1" s="173" customFormat="1" ht="12" hidden="1" customHeight="1">
      <c r="A7819" s="172"/>
    </row>
    <row r="7820" spans="1:1" s="173" customFormat="1" ht="12" hidden="1" customHeight="1">
      <c r="A7820" s="172"/>
    </row>
    <row r="7821" spans="1:1" s="173" customFormat="1" ht="12" hidden="1" customHeight="1">
      <c r="A7821" s="172"/>
    </row>
    <row r="7822" spans="1:1" s="173" customFormat="1" ht="12" hidden="1" customHeight="1">
      <c r="A7822" s="172"/>
    </row>
    <row r="7823" spans="1:1" s="173" customFormat="1" ht="12" hidden="1" customHeight="1">
      <c r="A7823" s="172"/>
    </row>
    <row r="7824" spans="1:1" s="173" customFormat="1" ht="12" hidden="1" customHeight="1">
      <c r="A7824" s="172"/>
    </row>
    <row r="7825" spans="1:1" s="173" customFormat="1" ht="12" hidden="1" customHeight="1">
      <c r="A7825" s="172"/>
    </row>
    <row r="7826" spans="1:1" s="173" customFormat="1" ht="12" hidden="1" customHeight="1">
      <c r="A7826" s="172"/>
    </row>
    <row r="7827" spans="1:1" s="173" customFormat="1" ht="12" hidden="1" customHeight="1">
      <c r="A7827" s="172"/>
    </row>
    <row r="7828" spans="1:1" s="173" customFormat="1" ht="12" hidden="1" customHeight="1">
      <c r="A7828" s="172"/>
    </row>
    <row r="7829" spans="1:1" s="173" customFormat="1" ht="12" hidden="1" customHeight="1">
      <c r="A7829" s="172"/>
    </row>
    <row r="7830" spans="1:1" s="173" customFormat="1" ht="12" hidden="1" customHeight="1">
      <c r="A7830" s="172"/>
    </row>
    <row r="7831" spans="1:1" s="173" customFormat="1" ht="12" hidden="1" customHeight="1">
      <c r="A7831" s="172"/>
    </row>
    <row r="7832" spans="1:1" s="173" customFormat="1" ht="12" hidden="1" customHeight="1">
      <c r="A7832" s="172"/>
    </row>
    <row r="7833" spans="1:1" s="173" customFormat="1" ht="12" hidden="1" customHeight="1">
      <c r="A7833" s="172"/>
    </row>
    <row r="7834" spans="1:1" s="173" customFormat="1" ht="12" hidden="1" customHeight="1">
      <c r="A7834" s="172"/>
    </row>
    <row r="7835" spans="1:1" s="173" customFormat="1" ht="12" hidden="1" customHeight="1">
      <c r="A7835" s="172"/>
    </row>
    <row r="7836" spans="1:1" s="173" customFormat="1" ht="12" hidden="1" customHeight="1">
      <c r="A7836" s="172"/>
    </row>
    <row r="7837" spans="1:1" s="173" customFormat="1" ht="12" hidden="1" customHeight="1">
      <c r="A7837" s="172"/>
    </row>
    <row r="7838" spans="1:1" s="173" customFormat="1" ht="12" hidden="1" customHeight="1">
      <c r="A7838" s="172"/>
    </row>
    <row r="7839" spans="1:1" s="173" customFormat="1" ht="12" hidden="1" customHeight="1">
      <c r="A7839" s="172"/>
    </row>
    <row r="7840" spans="1:1" s="173" customFormat="1" ht="12" hidden="1" customHeight="1">
      <c r="A7840" s="172"/>
    </row>
    <row r="7841" spans="1:1" s="173" customFormat="1" ht="12" hidden="1" customHeight="1">
      <c r="A7841" s="172"/>
    </row>
    <row r="7842" spans="1:1" s="173" customFormat="1" ht="12" hidden="1" customHeight="1">
      <c r="A7842" s="172"/>
    </row>
    <row r="7843" spans="1:1" s="173" customFormat="1" ht="12" hidden="1" customHeight="1">
      <c r="A7843" s="172"/>
    </row>
    <row r="7844" spans="1:1" s="173" customFormat="1" ht="12" hidden="1" customHeight="1">
      <c r="A7844" s="172"/>
    </row>
    <row r="7845" spans="1:1" s="173" customFormat="1" ht="12" hidden="1" customHeight="1">
      <c r="A7845" s="172"/>
    </row>
    <row r="7846" spans="1:1" s="173" customFormat="1" ht="12" hidden="1" customHeight="1">
      <c r="A7846" s="172"/>
    </row>
    <row r="7847" spans="1:1" s="173" customFormat="1" ht="12" hidden="1" customHeight="1">
      <c r="A7847" s="172"/>
    </row>
    <row r="7848" spans="1:1" s="173" customFormat="1" ht="12" hidden="1" customHeight="1">
      <c r="A7848" s="172"/>
    </row>
    <row r="7849" spans="1:1" s="173" customFormat="1" ht="12" hidden="1" customHeight="1">
      <c r="A7849" s="172"/>
    </row>
    <row r="7850" spans="1:1" s="173" customFormat="1" ht="12" hidden="1" customHeight="1">
      <c r="A7850" s="172"/>
    </row>
    <row r="7851" spans="1:1" s="173" customFormat="1" ht="12" hidden="1" customHeight="1">
      <c r="A7851" s="172"/>
    </row>
    <row r="7852" spans="1:1" s="173" customFormat="1" ht="12" hidden="1" customHeight="1">
      <c r="A7852" s="172"/>
    </row>
    <row r="7853" spans="1:1" s="173" customFormat="1" ht="12" hidden="1" customHeight="1">
      <c r="A7853" s="172"/>
    </row>
    <row r="7854" spans="1:1" s="173" customFormat="1" ht="12" hidden="1" customHeight="1">
      <c r="A7854" s="172"/>
    </row>
    <row r="7855" spans="1:1" s="173" customFormat="1" ht="12" hidden="1" customHeight="1">
      <c r="A7855" s="172"/>
    </row>
    <row r="7856" spans="1:1" s="173" customFormat="1" ht="12" hidden="1" customHeight="1">
      <c r="A7856" s="172"/>
    </row>
    <row r="7857" spans="1:1" s="173" customFormat="1" ht="12" hidden="1" customHeight="1">
      <c r="A7857" s="172"/>
    </row>
    <row r="7858" spans="1:1" s="173" customFormat="1" ht="12" hidden="1" customHeight="1">
      <c r="A7858" s="172"/>
    </row>
    <row r="7859" spans="1:1" s="173" customFormat="1" ht="12" hidden="1" customHeight="1">
      <c r="A7859" s="172"/>
    </row>
    <row r="7860" spans="1:1" s="173" customFormat="1" ht="12" hidden="1" customHeight="1">
      <c r="A7860" s="172"/>
    </row>
    <row r="7861" spans="1:1" s="173" customFormat="1" ht="12" hidden="1" customHeight="1">
      <c r="A7861" s="172"/>
    </row>
    <row r="7862" spans="1:1" s="173" customFormat="1" ht="12" hidden="1" customHeight="1">
      <c r="A7862" s="172"/>
    </row>
    <row r="7863" spans="1:1" s="173" customFormat="1" ht="12" hidden="1" customHeight="1">
      <c r="A7863" s="172"/>
    </row>
    <row r="7864" spans="1:1" s="173" customFormat="1" ht="12" hidden="1" customHeight="1">
      <c r="A7864" s="172"/>
    </row>
    <row r="7865" spans="1:1" s="173" customFormat="1" ht="12" hidden="1" customHeight="1">
      <c r="A7865" s="172"/>
    </row>
    <row r="7866" spans="1:1" s="173" customFormat="1" ht="12" hidden="1" customHeight="1">
      <c r="A7866" s="172"/>
    </row>
    <row r="7867" spans="1:1" s="173" customFormat="1" ht="12" hidden="1" customHeight="1">
      <c r="A7867" s="172"/>
    </row>
    <row r="7868" spans="1:1" s="173" customFormat="1" ht="12" hidden="1" customHeight="1">
      <c r="A7868" s="172"/>
    </row>
    <row r="7869" spans="1:1" s="173" customFormat="1" ht="12" hidden="1" customHeight="1">
      <c r="A7869" s="172"/>
    </row>
    <row r="7870" spans="1:1" s="173" customFormat="1" ht="12" hidden="1" customHeight="1">
      <c r="A7870" s="172"/>
    </row>
    <row r="7871" spans="1:1" s="173" customFormat="1" ht="12" hidden="1" customHeight="1">
      <c r="A7871" s="172"/>
    </row>
    <row r="7872" spans="1:1" s="173" customFormat="1" ht="12" hidden="1" customHeight="1">
      <c r="A7872" s="172"/>
    </row>
    <row r="7873" spans="1:1" s="173" customFormat="1" ht="12" hidden="1" customHeight="1">
      <c r="A7873" s="172"/>
    </row>
    <row r="7874" spans="1:1" s="173" customFormat="1" ht="12" hidden="1" customHeight="1">
      <c r="A7874" s="172"/>
    </row>
    <row r="7875" spans="1:1" s="173" customFormat="1" ht="12" hidden="1" customHeight="1">
      <c r="A7875" s="172"/>
    </row>
    <row r="7876" spans="1:1" s="173" customFormat="1" ht="12" hidden="1" customHeight="1">
      <c r="A7876" s="172"/>
    </row>
    <row r="7877" spans="1:1" s="173" customFormat="1" ht="12" hidden="1" customHeight="1">
      <c r="A7877" s="172"/>
    </row>
    <row r="7878" spans="1:1" s="173" customFormat="1" ht="12" hidden="1" customHeight="1">
      <c r="A7878" s="172"/>
    </row>
    <row r="7879" spans="1:1" s="173" customFormat="1" ht="12" hidden="1" customHeight="1">
      <c r="A7879" s="172"/>
    </row>
    <row r="7880" spans="1:1" s="173" customFormat="1" ht="12" hidden="1" customHeight="1">
      <c r="A7880" s="172"/>
    </row>
    <row r="7881" spans="1:1" s="173" customFormat="1" ht="12" hidden="1" customHeight="1">
      <c r="A7881" s="172"/>
    </row>
    <row r="7882" spans="1:1" s="173" customFormat="1" ht="12" hidden="1" customHeight="1">
      <c r="A7882" s="172"/>
    </row>
    <row r="7883" spans="1:1" s="173" customFormat="1" ht="12" hidden="1" customHeight="1">
      <c r="A7883" s="172"/>
    </row>
    <row r="7884" spans="1:1" s="173" customFormat="1" ht="12" hidden="1" customHeight="1">
      <c r="A7884" s="172"/>
    </row>
    <row r="7885" spans="1:1" s="173" customFormat="1" ht="12" hidden="1" customHeight="1">
      <c r="A7885" s="172"/>
    </row>
    <row r="7886" spans="1:1" s="173" customFormat="1" ht="12" hidden="1" customHeight="1">
      <c r="A7886" s="172"/>
    </row>
    <row r="7887" spans="1:1" s="173" customFormat="1" ht="12" hidden="1" customHeight="1">
      <c r="A7887" s="172"/>
    </row>
    <row r="7888" spans="1:1" s="173" customFormat="1" ht="12" hidden="1" customHeight="1">
      <c r="A7888" s="172"/>
    </row>
    <row r="7889" spans="1:1" s="173" customFormat="1" ht="12" hidden="1" customHeight="1">
      <c r="A7889" s="172"/>
    </row>
    <row r="7890" spans="1:1" s="173" customFormat="1" ht="12" hidden="1" customHeight="1">
      <c r="A7890" s="172"/>
    </row>
    <row r="7891" spans="1:1" s="173" customFormat="1" ht="12" hidden="1" customHeight="1">
      <c r="A7891" s="172"/>
    </row>
    <row r="7892" spans="1:1" s="173" customFormat="1" ht="12" hidden="1" customHeight="1">
      <c r="A7892" s="172"/>
    </row>
    <row r="7893" spans="1:1" s="173" customFormat="1" ht="12" hidden="1" customHeight="1">
      <c r="A7893" s="172"/>
    </row>
    <row r="7894" spans="1:1" s="173" customFormat="1" ht="12" hidden="1" customHeight="1">
      <c r="A7894" s="172"/>
    </row>
    <row r="7895" spans="1:1" s="173" customFormat="1" ht="12" hidden="1" customHeight="1">
      <c r="A7895" s="172"/>
    </row>
    <row r="7896" spans="1:1" s="173" customFormat="1" ht="12" hidden="1" customHeight="1">
      <c r="A7896" s="172"/>
    </row>
    <row r="7897" spans="1:1" s="173" customFormat="1" ht="12" hidden="1" customHeight="1">
      <c r="A7897" s="172"/>
    </row>
    <row r="7898" spans="1:1" s="173" customFormat="1" ht="12" hidden="1" customHeight="1">
      <c r="A7898" s="172"/>
    </row>
    <row r="7899" spans="1:1" s="173" customFormat="1" ht="12" hidden="1" customHeight="1">
      <c r="A7899" s="172"/>
    </row>
    <row r="7900" spans="1:1" s="173" customFormat="1" ht="12" hidden="1" customHeight="1">
      <c r="A7900" s="172"/>
    </row>
    <row r="7901" spans="1:1" s="173" customFormat="1" ht="12" hidden="1" customHeight="1">
      <c r="A7901" s="172"/>
    </row>
    <row r="7902" spans="1:1" s="173" customFormat="1" ht="12" hidden="1" customHeight="1">
      <c r="A7902" s="172"/>
    </row>
    <row r="7903" spans="1:1" s="173" customFormat="1" ht="12" hidden="1" customHeight="1">
      <c r="A7903" s="172"/>
    </row>
    <row r="7904" spans="1:1" s="173" customFormat="1" ht="12" hidden="1" customHeight="1">
      <c r="A7904" s="172"/>
    </row>
    <row r="7905" spans="1:1" s="173" customFormat="1" ht="12" hidden="1" customHeight="1">
      <c r="A7905" s="172"/>
    </row>
    <row r="7906" spans="1:1" s="173" customFormat="1" ht="12" hidden="1" customHeight="1">
      <c r="A7906" s="172"/>
    </row>
    <row r="7907" spans="1:1" s="173" customFormat="1" ht="12" hidden="1" customHeight="1">
      <c r="A7907" s="172"/>
    </row>
    <row r="7908" spans="1:1" s="173" customFormat="1" ht="12" hidden="1" customHeight="1">
      <c r="A7908" s="172"/>
    </row>
    <row r="7909" spans="1:1" s="173" customFormat="1" ht="12" hidden="1" customHeight="1">
      <c r="A7909" s="172"/>
    </row>
    <row r="7910" spans="1:1" s="173" customFormat="1" ht="12" hidden="1" customHeight="1">
      <c r="A7910" s="172"/>
    </row>
    <row r="7911" spans="1:1" s="173" customFormat="1" ht="12" hidden="1" customHeight="1">
      <c r="A7911" s="172"/>
    </row>
    <row r="7912" spans="1:1" s="173" customFormat="1" ht="12" hidden="1" customHeight="1">
      <c r="A7912" s="172"/>
    </row>
    <row r="7913" spans="1:1" s="173" customFormat="1" ht="12" hidden="1" customHeight="1">
      <c r="A7913" s="172"/>
    </row>
    <row r="7914" spans="1:1" s="173" customFormat="1" ht="12" hidden="1" customHeight="1">
      <c r="A7914" s="172"/>
    </row>
    <row r="7915" spans="1:1" s="173" customFormat="1" ht="12" hidden="1" customHeight="1">
      <c r="A7915" s="172"/>
    </row>
    <row r="7916" spans="1:1" s="173" customFormat="1" ht="12" hidden="1" customHeight="1">
      <c r="A7916" s="172"/>
    </row>
    <row r="7917" spans="1:1" s="173" customFormat="1" ht="12" hidden="1" customHeight="1">
      <c r="A7917" s="172"/>
    </row>
    <row r="7918" spans="1:1" s="173" customFormat="1" ht="12" hidden="1" customHeight="1">
      <c r="A7918" s="172"/>
    </row>
    <row r="7919" spans="1:1" s="173" customFormat="1" ht="12" hidden="1" customHeight="1">
      <c r="A7919" s="172"/>
    </row>
    <row r="7920" spans="1:1" s="173" customFormat="1" ht="12" hidden="1" customHeight="1">
      <c r="A7920" s="172"/>
    </row>
    <row r="7921" spans="1:1" s="173" customFormat="1" ht="12" hidden="1" customHeight="1">
      <c r="A7921" s="172"/>
    </row>
    <row r="7922" spans="1:1" s="173" customFormat="1" ht="12" hidden="1" customHeight="1">
      <c r="A7922" s="172"/>
    </row>
    <row r="7923" spans="1:1" s="173" customFormat="1" ht="12" hidden="1" customHeight="1">
      <c r="A7923" s="172"/>
    </row>
    <row r="7924" spans="1:1" s="173" customFormat="1" ht="12" hidden="1" customHeight="1">
      <c r="A7924" s="172"/>
    </row>
    <row r="7925" spans="1:1" s="173" customFormat="1" ht="12" hidden="1" customHeight="1">
      <c r="A7925" s="172"/>
    </row>
    <row r="7926" spans="1:1" s="173" customFormat="1" ht="12" hidden="1" customHeight="1">
      <c r="A7926" s="172"/>
    </row>
    <row r="7927" spans="1:1" s="173" customFormat="1" ht="12" hidden="1" customHeight="1">
      <c r="A7927" s="172"/>
    </row>
    <row r="7928" spans="1:1" s="173" customFormat="1" ht="12" hidden="1" customHeight="1">
      <c r="A7928" s="172"/>
    </row>
    <row r="7929" spans="1:1" s="173" customFormat="1" ht="12" hidden="1" customHeight="1">
      <c r="A7929" s="172"/>
    </row>
    <row r="7930" spans="1:1" s="173" customFormat="1" ht="12" hidden="1" customHeight="1">
      <c r="A7930" s="172"/>
    </row>
    <row r="7931" spans="1:1" s="173" customFormat="1" ht="12" hidden="1" customHeight="1">
      <c r="A7931" s="172"/>
    </row>
    <row r="7932" spans="1:1" s="173" customFormat="1" ht="12" hidden="1" customHeight="1">
      <c r="A7932" s="172"/>
    </row>
    <row r="7933" spans="1:1" s="173" customFormat="1" ht="12" hidden="1" customHeight="1">
      <c r="A7933" s="172"/>
    </row>
    <row r="7934" spans="1:1" s="173" customFormat="1" ht="12" hidden="1" customHeight="1">
      <c r="A7934" s="172"/>
    </row>
    <row r="7935" spans="1:1" s="173" customFormat="1" ht="12" hidden="1" customHeight="1">
      <c r="A7935" s="172"/>
    </row>
    <row r="7936" spans="1:1" s="173" customFormat="1" ht="12" hidden="1" customHeight="1">
      <c r="A7936" s="172"/>
    </row>
    <row r="7937" spans="1:1" s="173" customFormat="1" ht="12" hidden="1" customHeight="1">
      <c r="A7937" s="172"/>
    </row>
    <row r="7938" spans="1:1" s="173" customFormat="1" ht="12" hidden="1" customHeight="1">
      <c r="A7938" s="172"/>
    </row>
    <row r="7939" spans="1:1" s="173" customFormat="1" ht="12" hidden="1" customHeight="1">
      <c r="A7939" s="172"/>
    </row>
    <row r="7940" spans="1:1" s="173" customFormat="1" ht="12" hidden="1" customHeight="1">
      <c r="A7940" s="172"/>
    </row>
    <row r="7941" spans="1:1" s="173" customFormat="1" ht="12" hidden="1" customHeight="1">
      <c r="A7941" s="172"/>
    </row>
    <row r="7942" spans="1:1" s="173" customFormat="1" ht="12" hidden="1" customHeight="1">
      <c r="A7942" s="172"/>
    </row>
    <row r="7943" spans="1:1" s="173" customFormat="1" ht="12" hidden="1" customHeight="1">
      <c r="A7943" s="172"/>
    </row>
    <row r="7944" spans="1:1" s="173" customFormat="1" ht="12" hidden="1" customHeight="1">
      <c r="A7944" s="172"/>
    </row>
    <row r="7945" spans="1:1" s="173" customFormat="1" ht="12" hidden="1" customHeight="1">
      <c r="A7945" s="172"/>
    </row>
    <row r="7946" spans="1:1" s="173" customFormat="1" ht="12" hidden="1" customHeight="1">
      <c r="A7946" s="172"/>
    </row>
    <row r="7947" spans="1:1" s="173" customFormat="1" ht="12" hidden="1" customHeight="1">
      <c r="A7947" s="172"/>
    </row>
    <row r="7948" spans="1:1" s="173" customFormat="1" ht="12" hidden="1" customHeight="1">
      <c r="A7948" s="172"/>
    </row>
    <row r="7949" spans="1:1" s="173" customFormat="1" ht="12" hidden="1" customHeight="1">
      <c r="A7949" s="172"/>
    </row>
    <row r="7950" spans="1:1" s="173" customFormat="1" ht="12" hidden="1" customHeight="1">
      <c r="A7950" s="172"/>
    </row>
    <row r="7951" spans="1:1" s="173" customFormat="1" ht="12" hidden="1" customHeight="1">
      <c r="A7951" s="172"/>
    </row>
    <row r="7952" spans="1:1" s="173" customFormat="1" ht="12" hidden="1" customHeight="1">
      <c r="A7952" s="172"/>
    </row>
    <row r="7953" spans="1:1" s="173" customFormat="1" ht="12" hidden="1" customHeight="1">
      <c r="A7953" s="172"/>
    </row>
    <row r="7954" spans="1:1" s="173" customFormat="1" ht="12" hidden="1" customHeight="1">
      <c r="A7954" s="172"/>
    </row>
    <row r="7955" spans="1:1" s="173" customFormat="1" ht="12" hidden="1" customHeight="1">
      <c r="A7955" s="172"/>
    </row>
    <row r="7956" spans="1:1" s="173" customFormat="1" ht="12" hidden="1" customHeight="1">
      <c r="A7956" s="172"/>
    </row>
    <row r="7957" spans="1:1" s="173" customFormat="1" ht="12" hidden="1" customHeight="1">
      <c r="A7957" s="172"/>
    </row>
    <row r="7958" spans="1:1" s="173" customFormat="1" ht="12" hidden="1" customHeight="1">
      <c r="A7958" s="172"/>
    </row>
    <row r="7959" spans="1:1" s="173" customFormat="1" ht="12" hidden="1" customHeight="1">
      <c r="A7959" s="172"/>
    </row>
    <row r="7960" spans="1:1" s="173" customFormat="1" ht="12" hidden="1" customHeight="1">
      <c r="A7960" s="172"/>
    </row>
    <row r="7961" spans="1:1" s="173" customFormat="1" ht="12" hidden="1" customHeight="1">
      <c r="A7961" s="172"/>
    </row>
    <row r="7962" spans="1:1" s="173" customFormat="1" ht="12" hidden="1" customHeight="1">
      <c r="A7962" s="172"/>
    </row>
    <row r="7963" spans="1:1" s="173" customFormat="1" ht="12" hidden="1" customHeight="1">
      <c r="A7963" s="172"/>
    </row>
    <row r="7964" spans="1:1" s="173" customFormat="1" ht="12" hidden="1" customHeight="1">
      <c r="A7964" s="172"/>
    </row>
    <row r="7965" spans="1:1" s="173" customFormat="1" ht="12" hidden="1" customHeight="1">
      <c r="A7965" s="172"/>
    </row>
    <row r="7966" spans="1:1" s="173" customFormat="1" ht="12" hidden="1" customHeight="1">
      <c r="A7966" s="172"/>
    </row>
    <row r="7967" spans="1:1" s="173" customFormat="1" ht="12" hidden="1" customHeight="1">
      <c r="A7967" s="172"/>
    </row>
    <row r="7968" spans="1:1" s="173" customFormat="1" ht="12" hidden="1" customHeight="1">
      <c r="A7968" s="172"/>
    </row>
    <row r="7969" spans="1:1" s="173" customFormat="1" ht="12" hidden="1" customHeight="1">
      <c r="A7969" s="172"/>
    </row>
    <row r="7970" spans="1:1" s="173" customFormat="1" ht="12" hidden="1" customHeight="1">
      <c r="A7970" s="172"/>
    </row>
    <row r="7971" spans="1:1" s="173" customFormat="1" ht="12" hidden="1" customHeight="1">
      <c r="A7971" s="172"/>
    </row>
    <row r="7972" spans="1:1" s="173" customFormat="1" ht="12" hidden="1" customHeight="1">
      <c r="A7972" s="172"/>
    </row>
    <row r="7973" spans="1:1" s="173" customFormat="1" ht="12" hidden="1" customHeight="1">
      <c r="A7973" s="172"/>
    </row>
    <row r="7974" spans="1:1" s="173" customFormat="1" ht="12" hidden="1" customHeight="1">
      <c r="A7974" s="172"/>
    </row>
    <row r="7975" spans="1:1" s="173" customFormat="1" ht="12" hidden="1" customHeight="1">
      <c r="A7975" s="172"/>
    </row>
    <row r="7976" spans="1:1" s="173" customFormat="1" ht="12" hidden="1" customHeight="1">
      <c r="A7976" s="172"/>
    </row>
    <row r="7977" spans="1:1" s="173" customFormat="1" ht="12" hidden="1" customHeight="1">
      <c r="A7977" s="172"/>
    </row>
    <row r="7978" spans="1:1" s="173" customFormat="1" ht="12" hidden="1" customHeight="1">
      <c r="A7978" s="172"/>
    </row>
    <row r="7979" spans="1:1" s="173" customFormat="1" ht="12" hidden="1" customHeight="1">
      <c r="A7979" s="172"/>
    </row>
    <row r="7980" spans="1:1" s="173" customFormat="1" ht="12" hidden="1" customHeight="1">
      <c r="A7980" s="172"/>
    </row>
    <row r="7981" spans="1:1" s="173" customFormat="1" ht="12" hidden="1" customHeight="1">
      <c r="A7981" s="172"/>
    </row>
    <row r="7982" spans="1:1" s="173" customFormat="1" ht="12" hidden="1" customHeight="1">
      <c r="A7982" s="172"/>
    </row>
    <row r="7983" spans="1:1" s="173" customFormat="1" ht="12" hidden="1" customHeight="1">
      <c r="A7983" s="172"/>
    </row>
    <row r="7984" spans="1:1" s="173" customFormat="1" ht="12" hidden="1" customHeight="1">
      <c r="A7984" s="172"/>
    </row>
    <row r="7985" spans="1:1" s="173" customFormat="1" ht="12" hidden="1" customHeight="1">
      <c r="A7985" s="172"/>
    </row>
    <row r="7986" spans="1:1" s="173" customFormat="1" ht="12" hidden="1" customHeight="1">
      <c r="A7986" s="172"/>
    </row>
    <row r="7987" spans="1:1" s="173" customFormat="1" ht="12" hidden="1" customHeight="1">
      <c r="A7987" s="172"/>
    </row>
    <row r="7988" spans="1:1" s="173" customFormat="1" ht="12" hidden="1" customHeight="1">
      <c r="A7988" s="172"/>
    </row>
    <row r="7989" spans="1:1" s="173" customFormat="1" ht="12" hidden="1" customHeight="1">
      <c r="A7989" s="172"/>
    </row>
    <row r="7990" spans="1:1" s="173" customFormat="1" ht="12" hidden="1" customHeight="1">
      <c r="A7990" s="172"/>
    </row>
    <row r="7991" spans="1:1" s="173" customFormat="1" ht="12" hidden="1" customHeight="1">
      <c r="A7991" s="172"/>
    </row>
    <row r="7992" spans="1:1" s="173" customFormat="1" ht="12" hidden="1" customHeight="1">
      <c r="A7992" s="172"/>
    </row>
    <row r="7993" spans="1:1" s="173" customFormat="1" ht="12" hidden="1" customHeight="1">
      <c r="A7993" s="172"/>
    </row>
    <row r="7994" spans="1:1" s="173" customFormat="1" ht="12" hidden="1" customHeight="1">
      <c r="A7994" s="172"/>
    </row>
    <row r="7995" spans="1:1" s="173" customFormat="1" ht="12" hidden="1" customHeight="1">
      <c r="A7995" s="172"/>
    </row>
    <row r="7996" spans="1:1" s="173" customFormat="1" ht="12" hidden="1" customHeight="1">
      <c r="A7996" s="172"/>
    </row>
    <row r="7997" spans="1:1" s="173" customFormat="1" ht="12" hidden="1" customHeight="1">
      <c r="A7997" s="172"/>
    </row>
    <row r="7998" spans="1:1" s="173" customFormat="1" ht="12" hidden="1" customHeight="1">
      <c r="A7998" s="172"/>
    </row>
    <row r="7999" spans="1:1" s="173" customFormat="1" ht="12" hidden="1" customHeight="1">
      <c r="A7999" s="172"/>
    </row>
    <row r="8000" spans="1:1" s="173" customFormat="1" ht="12" hidden="1" customHeight="1">
      <c r="A8000" s="172"/>
    </row>
    <row r="8001" spans="1:1" s="173" customFormat="1" ht="12" hidden="1" customHeight="1">
      <c r="A8001" s="172"/>
    </row>
    <row r="8002" spans="1:1" s="173" customFormat="1" ht="12" hidden="1" customHeight="1">
      <c r="A8002" s="172"/>
    </row>
    <row r="8003" spans="1:1" s="173" customFormat="1" ht="12" hidden="1" customHeight="1">
      <c r="A8003" s="172"/>
    </row>
    <row r="8004" spans="1:1" s="173" customFormat="1" ht="12" hidden="1" customHeight="1">
      <c r="A8004" s="172"/>
    </row>
    <row r="8005" spans="1:1" s="173" customFormat="1" ht="12" hidden="1" customHeight="1">
      <c r="A8005" s="172"/>
    </row>
    <row r="8006" spans="1:1" s="173" customFormat="1" ht="12" hidden="1" customHeight="1">
      <c r="A8006" s="172"/>
    </row>
    <row r="8007" spans="1:1" s="173" customFormat="1" ht="12" hidden="1" customHeight="1">
      <c r="A8007" s="172"/>
    </row>
    <row r="8008" spans="1:1" s="173" customFormat="1" ht="12" hidden="1" customHeight="1">
      <c r="A8008" s="172"/>
    </row>
    <row r="8009" spans="1:1" s="173" customFormat="1" ht="12" hidden="1" customHeight="1">
      <c r="A8009" s="172"/>
    </row>
    <row r="8010" spans="1:1" s="173" customFormat="1" ht="12" hidden="1" customHeight="1">
      <c r="A8010" s="172"/>
    </row>
    <row r="8011" spans="1:1" s="173" customFormat="1" ht="12" hidden="1" customHeight="1">
      <c r="A8011" s="172"/>
    </row>
    <row r="8012" spans="1:1" s="173" customFormat="1" ht="12" hidden="1" customHeight="1">
      <c r="A8012" s="172"/>
    </row>
    <row r="8013" spans="1:1" s="173" customFormat="1" ht="12" hidden="1" customHeight="1">
      <c r="A8013" s="172"/>
    </row>
    <row r="8014" spans="1:1" s="173" customFormat="1" ht="12" hidden="1" customHeight="1">
      <c r="A8014" s="172"/>
    </row>
    <row r="8015" spans="1:1" s="173" customFormat="1" ht="12" hidden="1" customHeight="1">
      <c r="A8015" s="172"/>
    </row>
    <row r="8016" spans="1:1" s="173" customFormat="1" ht="12" hidden="1" customHeight="1">
      <c r="A8016" s="172"/>
    </row>
    <row r="8017" spans="1:1" s="173" customFormat="1" ht="12" hidden="1" customHeight="1">
      <c r="A8017" s="172"/>
    </row>
    <row r="8018" spans="1:1" s="173" customFormat="1" ht="12" hidden="1" customHeight="1">
      <c r="A8018" s="172"/>
    </row>
    <row r="8019" spans="1:1" s="173" customFormat="1" ht="12" hidden="1" customHeight="1">
      <c r="A8019" s="172"/>
    </row>
    <row r="8020" spans="1:1" s="173" customFormat="1" ht="12" hidden="1" customHeight="1">
      <c r="A8020" s="172"/>
    </row>
    <row r="8021" spans="1:1" s="173" customFormat="1" ht="12" hidden="1" customHeight="1">
      <c r="A8021" s="172"/>
    </row>
    <row r="8022" spans="1:1" s="173" customFormat="1" ht="12" hidden="1" customHeight="1">
      <c r="A8022" s="172"/>
    </row>
    <row r="8023" spans="1:1" s="173" customFormat="1" ht="12" hidden="1" customHeight="1">
      <c r="A8023" s="172"/>
    </row>
    <row r="8024" spans="1:1" s="173" customFormat="1" ht="12" hidden="1" customHeight="1">
      <c r="A8024" s="172"/>
    </row>
    <row r="8025" spans="1:1" s="173" customFormat="1" ht="12" hidden="1" customHeight="1">
      <c r="A8025" s="172"/>
    </row>
    <row r="8026" spans="1:1" s="173" customFormat="1" ht="12" hidden="1" customHeight="1">
      <c r="A8026" s="172"/>
    </row>
    <row r="8027" spans="1:1" s="173" customFormat="1" ht="12" hidden="1" customHeight="1">
      <c r="A8027" s="172"/>
    </row>
    <row r="8028" spans="1:1" s="173" customFormat="1" ht="12" hidden="1" customHeight="1">
      <c r="A8028" s="172"/>
    </row>
    <row r="8029" spans="1:1" s="173" customFormat="1" ht="12" hidden="1" customHeight="1">
      <c r="A8029" s="172"/>
    </row>
    <row r="8030" spans="1:1" s="173" customFormat="1" ht="12" hidden="1" customHeight="1">
      <c r="A8030" s="172"/>
    </row>
    <row r="8031" spans="1:1" s="173" customFormat="1" ht="12" hidden="1" customHeight="1">
      <c r="A8031" s="172"/>
    </row>
    <row r="8032" spans="1:1" s="173" customFormat="1" ht="12" hidden="1" customHeight="1">
      <c r="A8032" s="172"/>
    </row>
    <row r="8033" spans="1:1" s="173" customFormat="1" ht="12" hidden="1" customHeight="1">
      <c r="A8033" s="172"/>
    </row>
    <row r="8034" spans="1:1" s="173" customFormat="1" ht="12" hidden="1" customHeight="1">
      <c r="A8034" s="172"/>
    </row>
    <row r="8035" spans="1:1" s="173" customFormat="1" ht="12" hidden="1" customHeight="1">
      <c r="A8035" s="172"/>
    </row>
    <row r="8036" spans="1:1" s="173" customFormat="1" ht="12" hidden="1" customHeight="1">
      <c r="A8036" s="172"/>
    </row>
    <row r="8037" spans="1:1" s="173" customFormat="1" ht="12" hidden="1" customHeight="1">
      <c r="A8037" s="172"/>
    </row>
    <row r="8038" spans="1:1" s="173" customFormat="1" ht="12" hidden="1" customHeight="1">
      <c r="A8038" s="172"/>
    </row>
    <row r="8039" spans="1:1" s="173" customFormat="1" ht="12" hidden="1" customHeight="1">
      <c r="A8039" s="172"/>
    </row>
    <row r="8040" spans="1:1" s="173" customFormat="1" ht="12" hidden="1" customHeight="1">
      <c r="A8040" s="172"/>
    </row>
    <row r="8041" spans="1:1" s="173" customFormat="1" ht="12" hidden="1" customHeight="1">
      <c r="A8041" s="172"/>
    </row>
    <row r="8042" spans="1:1" s="173" customFormat="1" ht="12" hidden="1" customHeight="1">
      <c r="A8042" s="172"/>
    </row>
    <row r="8043" spans="1:1" s="173" customFormat="1" ht="12" hidden="1" customHeight="1">
      <c r="A8043" s="172"/>
    </row>
    <row r="8044" spans="1:1" s="173" customFormat="1" ht="12" hidden="1" customHeight="1">
      <c r="A8044" s="172"/>
    </row>
    <row r="8045" spans="1:1" s="173" customFormat="1" ht="12" hidden="1" customHeight="1">
      <c r="A8045" s="172"/>
    </row>
    <row r="8046" spans="1:1" s="173" customFormat="1" ht="12" hidden="1" customHeight="1">
      <c r="A8046" s="172"/>
    </row>
    <row r="8047" spans="1:1" s="173" customFormat="1" ht="12" hidden="1" customHeight="1">
      <c r="A8047" s="172"/>
    </row>
    <row r="8048" spans="1:1" s="173" customFormat="1" ht="12" hidden="1" customHeight="1">
      <c r="A8048" s="172"/>
    </row>
    <row r="8049" spans="1:1" s="173" customFormat="1" ht="12" hidden="1" customHeight="1">
      <c r="A8049" s="172"/>
    </row>
    <row r="8050" spans="1:1" s="173" customFormat="1" ht="12" hidden="1" customHeight="1">
      <c r="A8050" s="172"/>
    </row>
    <row r="8051" spans="1:1" s="173" customFormat="1" ht="12" hidden="1" customHeight="1">
      <c r="A8051" s="172"/>
    </row>
    <row r="8052" spans="1:1" s="173" customFormat="1" ht="12" hidden="1" customHeight="1">
      <c r="A8052" s="172"/>
    </row>
    <row r="8053" spans="1:1" s="173" customFormat="1" ht="12" hidden="1" customHeight="1">
      <c r="A8053" s="172"/>
    </row>
    <row r="8054" spans="1:1" s="173" customFormat="1" ht="12" hidden="1" customHeight="1">
      <c r="A8054" s="172"/>
    </row>
    <row r="8055" spans="1:1" s="173" customFormat="1" ht="12" hidden="1" customHeight="1">
      <c r="A8055" s="172"/>
    </row>
    <row r="8056" spans="1:1" s="173" customFormat="1" ht="12" hidden="1" customHeight="1">
      <c r="A8056" s="172"/>
    </row>
    <row r="8057" spans="1:1" s="173" customFormat="1" ht="12" hidden="1" customHeight="1">
      <c r="A8057" s="172"/>
    </row>
    <row r="8058" spans="1:1" s="173" customFormat="1" ht="12" hidden="1" customHeight="1">
      <c r="A8058" s="172"/>
    </row>
    <row r="8059" spans="1:1" s="173" customFormat="1" ht="12" hidden="1" customHeight="1">
      <c r="A8059" s="172"/>
    </row>
    <row r="8060" spans="1:1" s="173" customFormat="1" ht="12" hidden="1" customHeight="1">
      <c r="A8060" s="172"/>
    </row>
    <row r="8061" spans="1:1" s="173" customFormat="1" ht="12" hidden="1" customHeight="1">
      <c r="A8061" s="172"/>
    </row>
    <row r="8062" spans="1:1" s="173" customFormat="1" ht="12" hidden="1" customHeight="1">
      <c r="A8062" s="172"/>
    </row>
    <row r="8063" spans="1:1" s="173" customFormat="1" ht="12" hidden="1" customHeight="1">
      <c r="A8063" s="172"/>
    </row>
    <row r="8064" spans="1:1" s="173" customFormat="1" ht="12" hidden="1" customHeight="1">
      <c r="A8064" s="172"/>
    </row>
    <row r="8065" spans="1:1" s="173" customFormat="1" ht="12" hidden="1" customHeight="1">
      <c r="A8065" s="172"/>
    </row>
    <row r="8066" spans="1:1" s="173" customFormat="1" ht="12" hidden="1" customHeight="1">
      <c r="A8066" s="172"/>
    </row>
    <row r="8067" spans="1:1" s="173" customFormat="1" ht="12" hidden="1" customHeight="1">
      <c r="A8067" s="172"/>
    </row>
    <row r="8068" spans="1:1" s="173" customFormat="1" ht="12" hidden="1" customHeight="1">
      <c r="A8068" s="172"/>
    </row>
    <row r="8069" spans="1:1" s="173" customFormat="1" ht="12" hidden="1" customHeight="1">
      <c r="A8069" s="172"/>
    </row>
    <row r="8070" spans="1:1" s="173" customFormat="1" ht="12" hidden="1" customHeight="1">
      <c r="A8070" s="172"/>
    </row>
    <row r="8071" spans="1:1" s="173" customFormat="1" ht="12" hidden="1" customHeight="1">
      <c r="A8071" s="172"/>
    </row>
    <row r="8072" spans="1:1" s="173" customFormat="1" ht="12" hidden="1" customHeight="1">
      <c r="A8072" s="172"/>
    </row>
    <row r="8073" spans="1:1" s="173" customFormat="1" ht="12" hidden="1" customHeight="1">
      <c r="A8073" s="172"/>
    </row>
    <row r="8074" spans="1:1" s="173" customFormat="1" ht="12" hidden="1" customHeight="1">
      <c r="A8074" s="172"/>
    </row>
    <row r="8075" spans="1:1" s="173" customFormat="1" ht="12" hidden="1" customHeight="1">
      <c r="A8075" s="172"/>
    </row>
    <row r="8076" spans="1:1" s="173" customFormat="1" ht="12" hidden="1" customHeight="1">
      <c r="A8076" s="172"/>
    </row>
    <row r="8077" spans="1:1" s="173" customFormat="1" ht="12" hidden="1" customHeight="1">
      <c r="A8077" s="172"/>
    </row>
    <row r="8078" spans="1:1" s="173" customFormat="1" ht="12" hidden="1" customHeight="1">
      <c r="A8078" s="172"/>
    </row>
    <row r="8079" spans="1:1" s="173" customFormat="1" ht="12" hidden="1" customHeight="1">
      <c r="A8079" s="172"/>
    </row>
    <row r="8080" spans="1:1" s="173" customFormat="1" ht="12" hidden="1" customHeight="1">
      <c r="A8080" s="172"/>
    </row>
    <row r="8081" spans="1:1" s="173" customFormat="1" ht="12" hidden="1" customHeight="1">
      <c r="A8081" s="172"/>
    </row>
    <row r="8082" spans="1:1" s="173" customFormat="1" ht="12" hidden="1" customHeight="1">
      <c r="A8082" s="172"/>
    </row>
    <row r="8083" spans="1:1" s="173" customFormat="1" ht="12" hidden="1" customHeight="1">
      <c r="A8083" s="172"/>
    </row>
    <row r="8084" spans="1:1" s="173" customFormat="1" ht="12" hidden="1" customHeight="1">
      <c r="A8084" s="172"/>
    </row>
    <row r="8085" spans="1:1" s="173" customFormat="1" ht="12" hidden="1" customHeight="1">
      <c r="A8085" s="172"/>
    </row>
    <row r="8086" spans="1:1" s="173" customFormat="1" ht="12" hidden="1" customHeight="1">
      <c r="A8086" s="172"/>
    </row>
    <row r="8087" spans="1:1" s="173" customFormat="1" ht="12" hidden="1" customHeight="1">
      <c r="A8087" s="172"/>
    </row>
    <row r="8088" spans="1:1" s="173" customFormat="1" ht="12" hidden="1" customHeight="1">
      <c r="A8088" s="172"/>
    </row>
    <row r="8089" spans="1:1" s="173" customFormat="1" ht="12" hidden="1" customHeight="1">
      <c r="A8089" s="172"/>
    </row>
    <row r="8090" spans="1:1" s="173" customFormat="1" ht="12" hidden="1" customHeight="1">
      <c r="A8090" s="172"/>
    </row>
    <row r="8091" spans="1:1" s="173" customFormat="1" ht="12" hidden="1" customHeight="1">
      <c r="A8091" s="172"/>
    </row>
    <row r="8092" spans="1:1" s="173" customFormat="1" ht="12" hidden="1" customHeight="1">
      <c r="A8092" s="172"/>
    </row>
    <row r="8093" spans="1:1" s="173" customFormat="1" ht="12" hidden="1" customHeight="1">
      <c r="A8093" s="172"/>
    </row>
    <row r="8094" spans="1:1" s="173" customFormat="1" ht="12" hidden="1" customHeight="1">
      <c r="A8094" s="172"/>
    </row>
    <row r="8095" spans="1:1" s="173" customFormat="1" ht="12" hidden="1" customHeight="1">
      <c r="A8095" s="172"/>
    </row>
    <row r="8096" spans="1:1" s="173" customFormat="1" ht="12" hidden="1" customHeight="1">
      <c r="A8096" s="172"/>
    </row>
    <row r="8097" spans="1:1" s="173" customFormat="1" ht="12" hidden="1" customHeight="1">
      <c r="A8097" s="172"/>
    </row>
    <row r="8098" spans="1:1" s="173" customFormat="1" ht="12" hidden="1" customHeight="1">
      <c r="A8098" s="172"/>
    </row>
    <row r="8099" spans="1:1" s="173" customFormat="1" ht="12" hidden="1" customHeight="1">
      <c r="A8099" s="172"/>
    </row>
    <row r="8100" spans="1:1" s="173" customFormat="1" ht="12" hidden="1" customHeight="1">
      <c r="A8100" s="172"/>
    </row>
    <row r="8101" spans="1:1" s="173" customFormat="1" ht="12" hidden="1" customHeight="1">
      <c r="A8101" s="172"/>
    </row>
    <row r="8102" spans="1:1" s="173" customFormat="1" ht="12" hidden="1" customHeight="1">
      <c r="A8102" s="172"/>
    </row>
    <row r="8103" spans="1:1" s="173" customFormat="1" ht="12" hidden="1" customHeight="1">
      <c r="A8103" s="172"/>
    </row>
    <row r="8104" spans="1:1" s="173" customFormat="1" ht="12" hidden="1" customHeight="1">
      <c r="A8104" s="172"/>
    </row>
    <row r="8105" spans="1:1" s="173" customFormat="1" ht="12" hidden="1" customHeight="1">
      <c r="A8105" s="172"/>
    </row>
    <row r="8106" spans="1:1" s="173" customFormat="1" ht="12" hidden="1" customHeight="1">
      <c r="A8106" s="172"/>
    </row>
    <row r="8107" spans="1:1" s="173" customFormat="1" ht="12" hidden="1" customHeight="1">
      <c r="A8107" s="172"/>
    </row>
    <row r="8108" spans="1:1" s="173" customFormat="1" ht="12" hidden="1" customHeight="1">
      <c r="A8108" s="172"/>
    </row>
    <row r="8109" spans="1:1" s="173" customFormat="1" ht="12" hidden="1" customHeight="1">
      <c r="A8109" s="172"/>
    </row>
    <row r="8110" spans="1:1" s="173" customFormat="1" ht="12" hidden="1" customHeight="1">
      <c r="A8110" s="172"/>
    </row>
    <row r="8111" spans="1:1" s="173" customFormat="1" ht="12" hidden="1" customHeight="1">
      <c r="A8111" s="172"/>
    </row>
    <row r="8112" spans="1:1" s="173" customFormat="1" ht="12" hidden="1" customHeight="1">
      <c r="A8112" s="172"/>
    </row>
    <row r="8113" spans="1:1" s="173" customFormat="1" ht="12" hidden="1" customHeight="1">
      <c r="A8113" s="172"/>
    </row>
    <row r="8114" spans="1:1" s="173" customFormat="1" ht="12" hidden="1" customHeight="1">
      <c r="A8114" s="172"/>
    </row>
    <row r="8115" spans="1:1" s="173" customFormat="1" ht="12" hidden="1" customHeight="1">
      <c r="A8115" s="172"/>
    </row>
    <row r="8116" spans="1:1" s="173" customFormat="1" ht="12" hidden="1" customHeight="1">
      <c r="A8116" s="172"/>
    </row>
    <row r="8117" spans="1:1" s="173" customFormat="1" ht="12" hidden="1" customHeight="1">
      <c r="A8117" s="172"/>
    </row>
    <row r="8118" spans="1:1" s="173" customFormat="1" ht="12" hidden="1" customHeight="1">
      <c r="A8118" s="172"/>
    </row>
    <row r="8119" spans="1:1" s="173" customFormat="1" ht="12" hidden="1" customHeight="1">
      <c r="A8119" s="172"/>
    </row>
    <row r="8120" spans="1:1" s="173" customFormat="1" ht="12" hidden="1" customHeight="1">
      <c r="A8120" s="172"/>
    </row>
    <row r="8121" spans="1:1" s="173" customFormat="1" ht="12" hidden="1" customHeight="1">
      <c r="A8121" s="172"/>
    </row>
    <row r="8122" spans="1:1" s="173" customFormat="1" ht="12" hidden="1" customHeight="1">
      <c r="A8122" s="172"/>
    </row>
    <row r="8123" spans="1:1" s="173" customFormat="1" ht="12" hidden="1" customHeight="1">
      <c r="A8123" s="172"/>
    </row>
    <row r="8124" spans="1:1" s="173" customFormat="1" ht="12" hidden="1" customHeight="1">
      <c r="A8124" s="172"/>
    </row>
    <row r="8125" spans="1:1" s="173" customFormat="1" ht="12" hidden="1" customHeight="1">
      <c r="A8125" s="172"/>
    </row>
    <row r="8126" spans="1:1" s="173" customFormat="1" ht="12" hidden="1" customHeight="1">
      <c r="A8126" s="172"/>
    </row>
    <row r="8127" spans="1:1" s="173" customFormat="1" ht="12" hidden="1" customHeight="1">
      <c r="A8127" s="172"/>
    </row>
    <row r="8128" spans="1:1" s="173" customFormat="1" ht="12" hidden="1" customHeight="1">
      <c r="A8128" s="172"/>
    </row>
    <row r="8129" spans="1:1" s="173" customFormat="1" ht="12" hidden="1" customHeight="1">
      <c r="A8129" s="172"/>
    </row>
    <row r="8130" spans="1:1" s="173" customFormat="1" ht="12" hidden="1" customHeight="1">
      <c r="A8130" s="172"/>
    </row>
    <row r="8131" spans="1:1" s="173" customFormat="1" ht="12" hidden="1" customHeight="1">
      <c r="A8131" s="172"/>
    </row>
    <row r="8132" spans="1:1" s="173" customFormat="1" ht="12" hidden="1" customHeight="1">
      <c r="A8132" s="172"/>
    </row>
    <row r="8133" spans="1:1" s="173" customFormat="1" ht="12" hidden="1" customHeight="1">
      <c r="A8133" s="172"/>
    </row>
    <row r="8134" spans="1:1" s="173" customFormat="1" ht="12" hidden="1" customHeight="1">
      <c r="A8134" s="172"/>
    </row>
    <row r="8135" spans="1:1" s="173" customFormat="1" ht="12" hidden="1" customHeight="1">
      <c r="A8135" s="172"/>
    </row>
    <row r="8136" spans="1:1" s="173" customFormat="1" ht="12" hidden="1" customHeight="1">
      <c r="A8136" s="172"/>
    </row>
    <row r="8137" spans="1:1" s="173" customFormat="1" ht="12" hidden="1" customHeight="1">
      <c r="A8137" s="172"/>
    </row>
    <row r="8138" spans="1:1" s="173" customFormat="1" ht="12" hidden="1" customHeight="1">
      <c r="A8138" s="172"/>
    </row>
    <row r="8139" spans="1:1" s="173" customFormat="1" ht="12" hidden="1" customHeight="1">
      <c r="A8139" s="172"/>
    </row>
    <row r="8140" spans="1:1" s="173" customFormat="1" ht="12" hidden="1" customHeight="1">
      <c r="A8140" s="172"/>
    </row>
    <row r="8141" spans="1:1" s="173" customFormat="1" ht="12" hidden="1" customHeight="1">
      <c r="A8141" s="172"/>
    </row>
    <row r="8142" spans="1:1" s="173" customFormat="1" ht="12" hidden="1" customHeight="1">
      <c r="A8142" s="172"/>
    </row>
    <row r="8143" spans="1:1" s="173" customFormat="1" ht="12" hidden="1" customHeight="1">
      <c r="A8143" s="172"/>
    </row>
    <row r="8144" spans="1:1" s="173" customFormat="1" ht="12" hidden="1" customHeight="1">
      <c r="A8144" s="172"/>
    </row>
    <row r="8145" spans="1:1" s="173" customFormat="1" ht="12" hidden="1" customHeight="1">
      <c r="A8145" s="172"/>
    </row>
    <row r="8146" spans="1:1" s="173" customFormat="1" ht="12" hidden="1" customHeight="1">
      <c r="A8146" s="172"/>
    </row>
    <row r="8147" spans="1:1" s="173" customFormat="1" ht="12" hidden="1" customHeight="1">
      <c r="A8147" s="172"/>
    </row>
    <row r="8148" spans="1:1" s="173" customFormat="1" ht="12" hidden="1" customHeight="1">
      <c r="A8148" s="172"/>
    </row>
    <row r="8149" spans="1:1" s="173" customFormat="1" ht="12" hidden="1" customHeight="1">
      <c r="A8149" s="172"/>
    </row>
    <row r="8150" spans="1:1" s="173" customFormat="1" ht="12" hidden="1" customHeight="1">
      <c r="A8150" s="172"/>
    </row>
    <row r="8151" spans="1:1" s="173" customFormat="1" ht="12" hidden="1" customHeight="1">
      <c r="A8151" s="172"/>
    </row>
    <row r="8152" spans="1:1" s="173" customFormat="1" ht="12" hidden="1" customHeight="1">
      <c r="A8152" s="172"/>
    </row>
    <row r="8153" spans="1:1" s="173" customFormat="1" ht="12" hidden="1" customHeight="1">
      <c r="A8153" s="172"/>
    </row>
    <row r="8154" spans="1:1" s="173" customFormat="1" ht="12" hidden="1" customHeight="1">
      <c r="A8154" s="172"/>
    </row>
    <row r="8155" spans="1:1" s="173" customFormat="1" ht="12" hidden="1" customHeight="1">
      <c r="A8155" s="172"/>
    </row>
    <row r="8156" spans="1:1" s="173" customFormat="1" ht="12" hidden="1" customHeight="1">
      <c r="A8156" s="172"/>
    </row>
    <row r="8157" spans="1:1" s="173" customFormat="1" ht="12" hidden="1" customHeight="1">
      <c r="A8157" s="172"/>
    </row>
    <row r="8158" spans="1:1" s="173" customFormat="1" ht="12" hidden="1" customHeight="1">
      <c r="A8158" s="172"/>
    </row>
    <row r="8159" spans="1:1" s="173" customFormat="1" ht="12" hidden="1" customHeight="1">
      <c r="A8159" s="172"/>
    </row>
    <row r="8160" spans="1:1" s="173" customFormat="1" ht="12" hidden="1" customHeight="1">
      <c r="A8160" s="172"/>
    </row>
    <row r="8161" spans="1:1" s="173" customFormat="1" ht="12" hidden="1" customHeight="1">
      <c r="A8161" s="172"/>
    </row>
    <row r="8162" spans="1:1" s="173" customFormat="1" ht="12" hidden="1" customHeight="1">
      <c r="A8162" s="172"/>
    </row>
    <row r="8163" spans="1:1" s="173" customFormat="1" ht="12" hidden="1" customHeight="1">
      <c r="A8163" s="172"/>
    </row>
    <row r="8164" spans="1:1" s="173" customFormat="1" ht="12" hidden="1" customHeight="1">
      <c r="A8164" s="172"/>
    </row>
    <row r="8165" spans="1:1" s="173" customFormat="1" ht="12" hidden="1" customHeight="1">
      <c r="A8165" s="172"/>
    </row>
    <row r="8166" spans="1:1" s="173" customFormat="1" ht="12" hidden="1" customHeight="1">
      <c r="A8166" s="172"/>
    </row>
    <row r="8167" spans="1:1" s="173" customFormat="1" ht="12" hidden="1" customHeight="1">
      <c r="A8167" s="172"/>
    </row>
    <row r="8168" spans="1:1" s="173" customFormat="1" ht="12" hidden="1" customHeight="1">
      <c r="A8168" s="172"/>
    </row>
    <row r="8169" spans="1:1" s="173" customFormat="1" ht="12" hidden="1" customHeight="1">
      <c r="A8169" s="172"/>
    </row>
    <row r="8170" spans="1:1" s="173" customFormat="1" ht="12" hidden="1" customHeight="1">
      <c r="A8170" s="172"/>
    </row>
    <row r="8171" spans="1:1" s="173" customFormat="1" ht="12" hidden="1" customHeight="1">
      <c r="A8171" s="172"/>
    </row>
    <row r="8172" spans="1:1" s="173" customFormat="1" ht="12" hidden="1" customHeight="1">
      <c r="A8172" s="172"/>
    </row>
    <row r="8173" spans="1:1" s="173" customFormat="1" ht="12" hidden="1" customHeight="1">
      <c r="A8173" s="172"/>
    </row>
    <row r="8174" spans="1:1" s="173" customFormat="1" ht="12" hidden="1" customHeight="1">
      <c r="A8174" s="172"/>
    </row>
    <row r="8175" spans="1:1" s="173" customFormat="1" ht="12" hidden="1" customHeight="1">
      <c r="A8175" s="172"/>
    </row>
    <row r="8176" spans="1:1" s="173" customFormat="1" ht="12" hidden="1" customHeight="1">
      <c r="A8176" s="172"/>
    </row>
    <row r="8177" spans="1:1" s="173" customFormat="1" ht="12" hidden="1" customHeight="1">
      <c r="A8177" s="172"/>
    </row>
    <row r="8178" spans="1:1" s="173" customFormat="1" ht="12" hidden="1" customHeight="1">
      <c r="A8178" s="172"/>
    </row>
    <row r="8179" spans="1:1" s="173" customFormat="1" ht="12" hidden="1" customHeight="1">
      <c r="A8179" s="172"/>
    </row>
    <row r="8180" spans="1:1" s="173" customFormat="1" ht="12" hidden="1" customHeight="1">
      <c r="A8180" s="172"/>
    </row>
    <row r="8181" spans="1:1" s="173" customFormat="1" ht="12" hidden="1" customHeight="1">
      <c r="A8181" s="172"/>
    </row>
    <row r="8182" spans="1:1" s="173" customFormat="1" ht="12" hidden="1" customHeight="1">
      <c r="A8182" s="172"/>
    </row>
    <row r="8183" spans="1:1" s="173" customFormat="1" ht="12" hidden="1" customHeight="1">
      <c r="A8183" s="172"/>
    </row>
    <row r="8184" spans="1:1" s="173" customFormat="1" ht="12" hidden="1" customHeight="1">
      <c r="A8184" s="172"/>
    </row>
    <row r="8185" spans="1:1" s="173" customFormat="1" ht="12" hidden="1" customHeight="1">
      <c r="A8185" s="172"/>
    </row>
    <row r="8186" spans="1:1" s="173" customFormat="1" ht="12" hidden="1" customHeight="1">
      <c r="A8186" s="172"/>
    </row>
    <row r="8187" spans="1:1" s="173" customFormat="1" ht="12" hidden="1" customHeight="1">
      <c r="A8187" s="172"/>
    </row>
    <row r="8188" spans="1:1" s="173" customFormat="1" ht="12" hidden="1" customHeight="1">
      <c r="A8188" s="172"/>
    </row>
    <row r="8189" spans="1:1" s="173" customFormat="1" ht="12" hidden="1" customHeight="1">
      <c r="A8189" s="172"/>
    </row>
    <row r="8190" spans="1:1" s="173" customFormat="1" ht="12" hidden="1" customHeight="1">
      <c r="A8190" s="172"/>
    </row>
    <row r="8191" spans="1:1" s="173" customFormat="1" ht="12" hidden="1" customHeight="1">
      <c r="A8191" s="172"/>
    </row>
    <row r="8192" spans="1:1" s="173" customFormat="1" ht="12" hidden="1" customHeight="1">
      <c r="A8192" s="172"/>
    </row>
    <row r="8193" spans="1:1" s="173" customFormat="1" ht="12" hidden="1" customHeight="1">
      <c r="A8193" s="172"/>
    </row>
    <row r="8194" spans="1:1" s="173" customFormat="1" ht="12" hidden="1" customHeight="1">
      <c r="A8194" s="172"/>
    </row>
    <row r="8195" spans="1:1" s="173" customFormat="1" ht="12" hidden="1" customHeight="1">
      <c r="A8195" s="172"/>
    </row>
    <row r="8196" spans="1:1" s="173" customFormat="1" ht="12" hidden="1" customHeight="1">
      <c r="A8196" s="172"/>
    </row>
    <row r="8197" spans="1:1" s="173" customFormat="1" ht="12" hidden="1" customHeight="1">
      <c r="A8197" s="172"/>
    </row>
    <row r="8198" spans="1:1" s="173" customFormat="1" ht="12" hidden="1" customHeight="1">
      <c r="A8198" s="172"/>
    </row>
    <row r="8199" spans="1:1" s="173" customFormat="1" ht="12" hidden="1" customHeight="1">
      <c r="A8199" s="172"/>
    </row>
    <row r="8200" spans="1:1" s="173" customFormat="1" ht="12" hidden="1" customHeight="1">
      <c r="A8200" s="172"/>
    </row>
    <row r="8201" spans="1:1" s="173" customFormat="1" ht="12" hidden="1" customHeight="1">
      <c r="A8201" s="172"/>
    </row>
    <row r="8202" spans="1:1" s="173" customFormat="1" ht="12" hidden="1" customHeight="1">
      <c r="A8202" s="172"/>
    </row>
    <row r="8203" spans="1:1" s="173" customFormat="1" ht="12" hidden="1" customHeight="1">
      <c r="A8203" s="172"/>
    </row>
    <row r="8204" spans="1:1" s="173" customFormat="1" ht="12" hidden="1" customHeight="1">
      <c r="A8204" s="172"/>
    </row>
    <row r="8205" spans="1:1" s="173" customFormat="1" ht="12" hidden="1" customHeight="1">
      <c r="A8205" s="172"/>
    </row>
    <row r="8206" spans="1:1" s="173" customFormat="1" ht="12" hidden="1" customHeight="1">
      <c r="A8206" s="172"/>
    </row>
    <row r="8207" spans="1:1" s="173" customFormat="1" ht="12" hidden="1" customHeight="1">
      <c r="A8207" s="172"/>
    </row>
    <row r="8208" spans="1:1" s="173" customFormat="1" ht="12" hidden="1" customHeight="1">
      <c r="A8208" s="172"/>
    </row>
    <row r="8209" spans="1:1" s="173" customFormat="1" ht="12" hidden="1" customHeight="1">
      <c r="A8209" s="172"/>
    </row>
    <row r="8210" spans="1:1" s="173" customFormat="1" ht="12" hidden="1" customHeight="1">
      <c r="A8210" s="172"/>
    </row>
    <row r="8211" spans="1:1" s="173" customFormat="1" ht="12" hidden="1" customHeight="1">
      <c r="A8211" s="172"/>
    </row>
    <row r="8212" spans="1:1" s="173" customFormat="1" ht="12" hidden="1" customHeight="1">
      <c r="A8212" s="172"/>
    </row>
    <row r="8213" spans="1:1" s="173" customFormat="1" ht="12" hidden="1" customHeight="1">
      <c r="A8213" s="172"/>
    </row>
    <row r="8214" spans="1:1" s="173" customFormat="1" ht="12" hidden="1" customHeight="1">
      <c r="A8214" s="172"/>
    </row>
    <row r="8215" spans="1:1" s="173" customFormat="1" ht="12" hidden="1" customHeight="1">
      <c r="A8215" s="172"/>
    </row>
    <row r="8216" spans="1:1" s="173" customFormat="1" ht="12" hidden="1" customHeight="1">
      <c r="A8216" s="172"/>
    </row>
    <row r="8217" spans="1:1" s="173" customFormat="1" ht="12" hidden="1" customHeight="1">
      <c r="A8217" s="172"/>
    </row>
    <row r="8218" spans="1:1" s="173" customFormat="1" ht="12" hidden="1" customHeight="1">
      <c r="A8218" s="172"/>
    </row>
    <row r="8219" spans="1:1" s="173" customFormat="1" ht="12" hidden="1" customHeight="1">
      <c r="A8219" s="172"/>
    </row>
    <row r="8220" spans="1:1" s="173" customFormat="1" ht="12" hidden="1" customHeight="1">
      <c r="A8220" s="172"/>
    </row>
    <row r="8221" spans="1:1" s="173" customFormat="1" ht="12" hidden="1" customHeight="1">
      <c r="A8221" s="172"/>
    </row>
    <row r="8222" spans="1:1" s="173" customFormat="1" ht="12" hidden="1" customHeight="1">
      <c r="A8222" s="172"/>
    </row>
    <row r="8223" spans="1:1" s="173" customFormat="1" ht="12" hidden="1" customHeight="1">
      <c r="A8223" s="172"/>
    </row>
    <row r="8224" spans="1:1" s="173" customFormat="1" ht="12" hidden="1" customHeight="1">
      <c r="A8224" s="172"/>
    </row>
    <row r="8225" spans="1:1" s="173" customFormat="1" ht="12" hidden="1" customHeight="1">
      <c r="A8225" s="172"/>
    </row>
    <row r="8226" spans="1:1" s="173" customFormat="1" ht="12" hidden="1" customHeight="1">
      <c r="A8226" s="172"/>
    </row>
    <row r="8227" spans="1:1" s="173" customFormat="1" ht="12" hidden="1" customHeight="1">
      <c r="A8227" s="172"/>
    </row>
    <row r="8228" spans="1:1" s="173" customFormat="1" ht="12" hidden="1" customHeight="1">
      <c r="A8228" s="172"/>
    </row>
    <row r="8229" spans="1:1" s="173" customFormat="1" ht="12" hidden="1" customHeight="1">
      <c r="A8229" s="172"/>
    </row>
    <row r="8230" spans="1:1" s="173" customFormat="1" ht="12" hidden="1" customHeight="1">
      <c r="A8230" s="172"/>
    </row>
    <row r="8231" spans="1:1" s="173" customFormat="1" ht="12" hidden="1" customHeight="1">
      <c r="A8231" s="172"/>
    </row>
    <row r="8232" spans="1:1" s="173" customFormat="1" ht="12" hidden="1" customHeight="1">
      <c r="A8232" s="172"/>
    </row>
    <row r="8233" spans="1:1" s="173" customFormat="1" ht="12" hidden="1" customHeight="1">
      <c r="A8233" s="172"/>
    </row>
    <row r="8234" spans="1:1" s="173" customFormat="1" ht="12" hidden="1" customHeight="1">
      <c r="A8234" s="172"/>
    </row>
    <row r="8235" spans="1:1" s="173" customFormat="1" ht="12" hidden="1" customHeight="1">
      <c r="A8235" s="172"/>
    </row>
    <row r="8236" spans="1:1" s="173" customFormat="1" ht="12" hidden="1" customHeight="1">
      <c r="A8236" s="172"/>
    </row>
    <row r="8237" spans="1:1" s="173" customFormat="1" ht="12" hidden="1" customHeight="1">
      <c r="A8237" s="172"/>
    </row>
    <row r="8238" spans="1:1" s="173" customFormat="1" ht="12" hidden="1" customHeight="1">
      <c r="A8238" s="172"/>
    </row>
    <row r="8239" spans="1:1" s="173" customFormat="1" ht="12" hidden="1" customHeight="1">
      <c r="A8239" s="172"/>
    </row>
    <row r="8240" spans="1:1" s="173" customFormat="1" ht="12" hidden="1" customHeight="1">
      <c r="A8240" s="172"/>
    </row>
    <row r="8241" spans="1:1" s="173" customFormat="1" ht="12" hidden="1" customHeight="1">
      <c r="A8241" s="172"/>
    </row>
    <row r="8242" spans="1:1" s="173" customFormat="1" ht="12" hidden="1" customHeight="1">
      <c r="A8242" s="172"/>
    </row>
    <row r="8243" spans="1:1" s="173" customFormat="1" ht="12" hidden="1" customHeight="1">
      <c r="A8243" s="172"/>
    </row>
    <row r="8244" spans="1:1" s="173" customFormat="1" ht="12" hidden="1" customHeight="1">
      <c r="A8244" s="172"/>
    </row>
    <row r="8245" spans="1:1" s="173" customFormat="1" ht="12" hidden="1" customHeight="1">
      <c r="A8245" s="172"/>
    </row>
    <row r="8246" spans="1:1" s="173" customFormat="1" ht="12" hidden="1" customHeight="1">
      <c r="A8246" s="172"/>
    </row>
    <row r="8247" spans="1:1" s="173" customFormat="1" ht="12" hidden="1" customHeight="1">
      <c r="A8247" s="172"/>
    </row>
    <row r="8248" spans="1:1" s="173" customFormat="1" ht="12" hidden="1" customHeight="1">
      <c r="A8248" s="172"/>
    </row>
    <row r="8249" spans="1:1" s="173" customFormat="1" ht="12" hidden="1" customHeight="1">
      <c r="A8249" s="172"/>
    </row>
    <row r="8250" spans="1:1" s="173" customFormat="1" ht="12" hidden="1" customHeight="1">
      <c r="A8250" s="172"/>
    </row>
    <row r="8251" spans="1:1" s="173" customFormat="1" ht="12" hidden="1" customHeight="1">
      <c r="A8251" s="172"/>
    </row>
    <row r="8252" spans="1:1" s="173" customFormat="1" ht="12" hidden="1" customHeight="1">
      <c r="A8252" s="172"/>
    </row>
    <row r="8253" spans="1:1" s="173" customFormat="1" ht="12" hidden="1" customHeight="1">
      <c r="A8253" s="172"/>
    </row>
    <row r="8254" spans="1:1" s="173" customFormat="1" ht="12" hidden="1" customHeight="1">
      <c r="A8254" s="172"/>
    </row>
    <row r="8255" spans="1:1" s="173" customFormat="1" ht="12" hidden="1" customHeight="1">
      <c r="A8255" s="172"/>
    </row>
    <row r="8256" spans="1:1" s="173" customFormat="1" ht="12" hidden="1" customHeight="1">
      <c r="A8256" s="172"/>
    </row>
    <row r="8257" spans="1:1" s="173" customFormat="1" ht="12" hidden="1" customHeight="1">
      <c r="A8257" s="172"/>
    </row>
    <row r="8258" spans="1:1" s="173" customFormat="1" ht="12" hidden="1" customHeight="1">
      <c r="A8258" s="172"/>
    </row>
    <row r="8259" spans="1:1" s="173" customFormat="1" ht="12" hidden="1" customHeight="1">
      <c r="A8259" s="172"/>
    </row>
    <row r="8260" spans="1:1" s="173" customFormat="1" ht="12" hidden="1" customHeight="1">
      <c r="A8260" s="172"/>
    </row>
    <row r="8261" spans="1:1" s="173" customFormat="1" ht="12" hidden="1" customHeight="1">
      <c r="A8261" s="172"/>
    </row>
    <row r="8262" spans="1:1" s="173" customFormat="1" ht="12" hidden="1" customHeight="1">
      <c r="A8262" s="172"/>
    </row>
    <row r="8263" spans="1:1" s="173" customFormat="1" ht="12" hidden="1" customHeight="1">
      <c r="A8263" s="172"/>
    </row>
    <row r="8264" spans="1:1" s="173" customFormat="1" ht="12" hidden="1" customHeight="1">
      <c r="A8264" s="172"/>
    </row>
    <row r="8265" spans="1:1" s="173" customFormat="1" ht="12" hidden="1" customHeight="1">
      <c r="A8265" s="172"/>
    </row>
    <row r="8266" spans="1:1" s="173" customFormat="1" ht="12" hidden="1" customHeight="1">
      <c r="A8266" s="172"/>
    </row>
    <row r="8267" spans="1:1" s="173" customFormat="1" ht="12" hidden="1" customHeight="1">
      <c r="A8267" s="172"/>
    </row>
    <row r="8268" spans="1:1" s="173" customFormat="1" ht="12" hidden="1" customHeight="1">
      <c r="A8268" s="172"/>
    </row>
    <row r="8269" spans="1:1" s="173" customFormat="1" ht="12" hidden="1" customHeight="1">
      <c r="A8269" s="172"/>
    </row>
    <row r="8270" spans="1:1" s="173" customFormat="1" ht="12" hidden="1" customHeight="1">
      <c r="A8270" s="172"/>
    </row>
    <row r="8271" spans="1:1" s="173" customFormat="1" ht="12" hidden="1" customHeight="1">
      <c r="A8271" s="172"/>
    </row>
    <row r="8272" spans="1:1" s="173" customFormat="1" ht="12" hidden="1" customHeight="1">
      <c r="A8272" s="172"/>
    </row>
    <row r="8273" spans="1:1" s="173" customFormat="1" ht="12" hidden="1" customHeight="1">
      <c r="A8273" s="172"/>
    </row>
    <row r="8274" spans="1:1" s="173" customFormat="1" ht="12" hidden="1" customHeight="1">
      <c r="A8274" s="172"/>
    </row>
    <row r="8275" spans="1:1" s="173" customFormat="1" ht="12" hidden="1" customHeight="1">
      <c r="A8275" s="172"/>
    </row>
    <row r="8276" spans="1:1" s="173" customFormat="1" ht="12" hidden="1" customHeight="1">
      <c r="A8276" s="172"/>
    </row>
    <row r="8277" spans="1:1" s="173" customFormat="1" ht="12" hidden="1" customHeight="1">
      <c r="A8277" s="172"/>
    </row>
    <row r="8278" spans="1:1" s="173" customFormat="1" ht="12" hidden="1" customHeight="1">
      <c r="A8278" s="172"/>
    </row>
    <row r="8279" spans="1:1" s="173" customFormat="1" ht="12" hidden="1" customHeight="1">
      <c r="A8279" s="172"/>
    </row>
    <row r="8280" spans="1:1" s="173" customFormat="1" ht="12" hidden="1" customHeight="1">
      <c r="A8280" s="172"/>
    </row>
    <row r="8281" spans="1:1" s="173" customFormat="1" ht="12" hidden="1" customHeight="1">
      <c r="A8281" s="172"/>
    </row>
    <row r="8282" spans="1:1" s="173" customFormat="1" ht="12" hidden="1" customHeight="1">
      <c r="A8282" s="172"/>
    </row>
    <row r="8283" spans="1:1" s="173" customFormat="1" ht="12" hidden="1" customHeight="1">
      <c r="A8283" s="172"/>
    </row>
    <row r="8284" spans="1:1" s="173" customFormat="1" ht="12" hidden="1" customHeight="1">
      <c r="A8284" s="172"/>
    </row>
    <row r="8285" spans="1:1" s="173" customFormat="1" ht="12" hidden="1" customHeight="1">
      <c r="A8285" s="172"/>
    </row>
    <row r="8286" spans="1:1" s="173" customFormat="1" ht="12" hidden="1" customHeight="1">
      <c r="A8286" s="172"/>
    </row>
    <row r="8287" spans="1:1" s="173" customFormat="1" ht="12" hidden="1" customHeight="1">
      <c r="A8287" s="172"/>
    </row>
    <row r="8288" spans="1:1" s="173" customFormat="1" ht="12" hidden="1" customHeight="1">
      <c r="A8288" s="172"/>
    </row>
    <row r="8289" spans="1:1" s="173" customFormat="1" ht="12" hidden="1" customHeight="1">
      <c r="A8289" s="172"/>
    </row>
    <row r="8290" spans="1:1" s="173" customFormat="1" ht="12" hidden="1" customHeight="1">
      <c r="A8290" s="172"/>
    </row>
    <row r="8291" spans="1:1" s="173" customFormat="1" ht="12" hidden="1" customHeight="1">
      <c r="A8291" s="172"/>
    </row>
    <row r="8292" spans="1:1" s="173" customFormat="1" ht="12" hidden="1" customHeight="1">
      <c r="A8292" s="172"/>
    </row>
    <row r="8293" spans="1:1" s="173" customFormat="1" ht="12" hidden="1" customHeight="1">
      <c r="A8293" s="172"/>
    </row>
    <row r="8294" spans="1:1" s="173" customFormat="1" ht="12" hidden="1" customHeight="1">
      <c r="A8294" s="172"/>
    </row>
    <row r="8295" spans="1:1" s="173" customFormat="1" ht="12" hidden="1" customHeight="1">
      <c r="A8295" s="172"/>
    </row>
    <row r="8296" spans="1:1" s="173" customFormat="1" ht="12" hidden="1" customHeight="1">
      <c r="A8296" s="172"/>
    </row>
    <row r="8297" spans="1:1" s="173" customFormat="1" ht="12" hidden="1" customHeight="1">
      <c r="A8297" s="172"/>
    </row>
    <row r="8298" spans="1:1" s="173" customFormat="1" ht="12" hidden="1" customHeight="1">
      <c r="A8298" s="172"/>
    </row>
    <row r="8299" spans="1:1" s="173" customFormat="1" ht="12" hidden="1" customHeight="1">
      <c r="A8299" s="172"/>
    </row>
    <row r="8300" spans="1:1" s="173" customFormat="1" ht="12" hidden="1" customHeight="1">
      <c r="A8300" s="172"/>
    </row>
    <row r="8301" spans="1:1" s="173" customFormat="1" ht="12" hidden="1" customHeight="1">
      <c r="A8301" s="172"/>
    </row>
    <row r="8302" spans="1:1" s="173" customFormat="1" ht="12" hidden="1" customHeight="1">
      <c r="A8302" s="172"/>
    </row>
    <row r="8303" spans="1:1" s="173" customFormat="1" ht="12" hidden="1" customHeight="1">
      <c r="A8303" s="172"/>
    </row>
    <row r="8304" spans="1:1" s="173" customFormat="1" ht="12" hidden="1" customHeight="1">
      <c r="A8304" s="172"/>
    </row>
    <row r="8305" spans="1:1" s="173" customFormat="1" ht="12" hidden="1" customHeight="1">
      <c r="A8305" s="172"/>
    </row>
    <row r="8306" spans="1:1" s="173" customFormat="1" ht="12" hidden="1" customHeight="1">
      <c r="A8306" s="172"/>
    </row>
    <row r="8307" spans="1:1" s="173" customFormat="1" ht="12" hidden="1" customHeight="1">
      <c r="A8307" s="172"/>
    </row>
    <row r="8308" spans="1:1" s="173" customFormat="1" ht="12" hidden="1" customHeight="1">
      <c r="A8308" s="172"/>
    </row>
    <row r="8309" spans="1:1" s="173" customFormat="1" ht="12" hidden="1" customHeight="1">
      <c r="A8309" s="172"/>
    </row>
    <row r="8310" spans="1:1" s="173" customFormat="1" ht="12" hidden="1" customHeight="1">
      <c r="A8310" s="172"/>
    </row>
    <row r="8311" spans="1:1" s="173" customFormat="1" ht="12" hidden="1" customHeight="1">
      <c r="A8311" s="172"/>
    </row>
    <row r="8312" spans="1:1" s="173" customFormat="1" ht="12" hidden="1" customHeight="1">
      <c r="A8312" s="172"/>
    </row>
    <row r="8313" spans="1:1" s="173" customFormat="1" ht="12" hidden="1" customHeight="1">
      <c r="A8313" s="172"/>
    </row>
    <row r="8314" spans="1:1" s="173" customFormat="1" ht="12" hidden="1" customHeight="1">
      <c r="A8314" s="172"/>
    </row>
    <row r="8315" spans="1:1" s="173" customFormat="1" ht="12" hidden="1" customHeight="1">
      <c r="A8315" s="172"/>
    </row>
    <row r="8316" spans="1:1" s="173" customFormat="1" ht="12" hidden="1" customHeight="1">
      <c r="A8316" s="172"/>
    </row>
    <row r="8317" spans="1:1" s="173" customFormat="1" ht="12" hidden="1" customHeight="1">
      <c r="A8317" s="172"/>
    </row>
    <row r="8318" spans="1:1" s="173" customFormat="1" ht="12" hidden="1" customHeight="1">
      <c r="A8318" s="172"/>
    </row>
    <row r="8319" spans="1:1" s="173" customFormat="1" ht="12" hidden="1" customHeight="1">
      <c r="A8319" s="172"/>
    </row>
    <row r="8320" spans="1:1" s="173" customFormat="1" ht="12" hidden="1" customHeight="1">
      <c r="A8320" s="172"/>
    </row>
    <row r="8321" spans="1:1" s="173" customFormat="1" ht="12" hidden="1" customHeight="1">
      <c r="A8321" s="172"/>
    </row>
    <row r="8322" spans="1:1" s="173" customFormat="1" ht="12" hidden="1" customHeight="1">
      <c r="A8322" s="172"/>
    </row>
    <row r="8323" spans="1:1" s="173" customFormat="1" ht="12" hidden="1" customHeight="1">
      <c r="A8323" s="172"/>
    </row>
    <row r="8324" spans="1:1" s="173" customFormat="1" ht="12" hidden="1" customHeight="1">
      <c r="A8324" s="172"/>
    </row>
    <row r="8325" spans="1:1" s="173" customFormat="1" ht="12" hidden="1" customHeight="1">
      <c r="A8325" s="172"/>
    </row>
    <row r="8326" spans="1:1" s="173" customFormat="1" ht="12" hidden="1" customHeight="1">
      <c r="A8326" s="172"/>
    </row>
    <row r="8327" spans="1:1" s="173" customFormat="1" ht="12" hidden="1" customHeight="1">
      <c r="A8327" s="172"/>
    </row>
    <row r="8328" spans="1:1" s="173" customFormat="1" ht="12" hidden="1" customHeight="1">
      <c r="A8328" s="172"/>
    </row>
    <row r="8329" spans="1:1" s="173" customFormat="1" ht="12" hidden="1" customHeight="1">
      <c r="A8329" s="172"/>
    </row>
    <row r="8330" spans="1:1" s="173" customFormat="1" ht="12" hidden="1" customHeight="1">
      <c r="A8330" s="172"/>
    </row>
    <row r="8331" spans="1:1" s="173" customFormat="1" ht="12" hidden="1" customHeight="1">
      <c r="A8331" s="172"/>
    </row>
    <row r="8332" spans="1:1" s="173" customFormat="1" ht="12" hidden="1" customHeight="1">
      <c r="A8332" s="172"/>
    </row>
    <row r="8333" spans="1:1" s="173" customFormat="1" ht="12" hidden="1" customHeight="1">
      <c r="A8333" s="172"/>
    </row>
    <row r="8334" spans="1:1" s="173" customFormat="1" ht="12" hidden="1" customHeight="1">
      <c r="A8334" s="172"/>
    </row>
    <row r="8335" spans="1:1" s="173" customFormat="1" ht="12" hidden="1" customHeight="1">
      <c r="A8335" s="172"/>
    </row>
    <row r="8336" spans="1:1" s="173" customFormat="1" ht="12" hidden="1" customHeight="1">
      <c r="A8336" s="172"/>
    </row>
    <row r="8337" spans="1:1" s="173" customFormat="1" ht="12" hidden="1" customHeight="1">
      <c r="A8337" s="172"/>
    </row>
    <row r="8338" spans="1:1" s="173" customFormat="1" ht="12" hidden="1" customHeight="1">
      <c r="A8338" s="172"/>
    </row>
    <row r="8339" spans="1:1" s="173" customFormat="1" ht="12" hidden="1" customHeight="1">
      <c r="A8339" s="172"/>
    </row>
    <row r="8340" spans="1:1" s="173" customFormat="1" ht="12" hidden="1" customHeight="1">
      <c r="A8340" s="172"/>
    </row>
    <row r="8341" spans="1:1" s="173" customFormat="1" ht="12" hidden="1" customHeight="1">
      <c r="A8341" s="172"/>
    </row>
    <row r="8342" spans="1:1" s="173" customFormat="1" ht="12" hidden="1" customHeight="1">
      <c r="A8342" s="172"/>
    </row>
    <row r="8343" spans="1:1" s="173" customFormat="1" ht="12" hidden="1" customHeight="1">
      <c r="A8343" s="172"/>
    </row>
    <row r="8344" spans="1:1" s="173" customFormat="1" ht="12" hidden="1" customHeight="1">
      <c r="A8344" s="172"/>
    </row>
    <row r="8345" spans="1:1" s="173" customFormat="1" ht="12" hidden="1" customHeight="1">
      <c r="A8345" s="172"/>
    </row>
    <row r="8346" spans="1:1" s="173" customFormat="1" ht="12" hidden="1" customHeight="1">
      <c r="A8346" s="172"/>
    </row>
    <row r="8347" spans="1:1" s="173" customFormat="1" ht="12" hidden="1" customHeight="1">
      <c r="A8347" s="172"/>
    </row>
    <row r="8348" spans="1:1" s="173" customFormat="1" ht="12" hidden="1" customHeight="1">
      <c r="A8348" s="172"/>
    </row>
    <row r="8349" spans="1:1" s="173" customFormat="1" ht="12" hidden="1" customHeight="1">
      <c r="A8349" s="172"/>
    </row>
    <row r="8350" spans="1:1" s="173" customFormat="1" ht="12" hidden="1" customHeight="1">
      <c r="A8350" s="172"/>
    </row>
    <row r="8351" spans="1:1" s="173" customFormat="1" ht="12" hidden="1" customHeight="1">
      <c r="A8351" s="172"/>
    </row>
    <row r="8352" spans="1:1" s="173" customFormat="1" ht="12" hidden="1" customHeight="1">
      <c r="A8352" s="172"/>
    </row>
    <row r="8353" spans="1:1" s="173" customFormat="1" ht="12" hidden="1" customHeight="1">
      <c r="A8353" s="172"/>
    </row>
    <row r="8354" spans="1:1" s="173" customFormat="1" ht="12" hidden="1" customHeight="1">
      <c r="A8354" s="172"/>
    </row>
    <row r="8355" spans="1:1" s="173" customFormat="1" ht="12" hidden="1" customHeight="1">
      <c r="A8355" s="172"/>
    </row>
    <row r="8356" spans="1:1" s="173" customFormat="1" ht="12" hidden="1" customHeight="1">
      <c r="A8356" s="172"/>
    </row>
    <row r="8357" spans="1:1" s="173" customFormat="1" ht="12" hidden="1" customHeight="1">
      <c r="A8357" s="172"/>
    </row>
    <row r="8358" spans="1:1" s="173" customFormat="1" ht="12" hidden="1" customHeight="1">
      <c r="A8358" s="172"/>
    </row>
    <row r="8359" spans="1:1" s="173" customFormat="1" ht="12" hidden="1" customHeight="1">
      <c r="A8359" s="172"/>
    </row>
    <row r="8360" spans="1:1" s="173" customFormat="1" ht="12" hidden="1" customHeight="1">
      <c r="A8360" s="172"/>
    </row>
    <row r="8361" spans="1:1" s="173" customFormat="1" ht="12" hidden="1" customHeight="1">
      <c r="A8361" s="172"/>
    </row>
    <row r="8362" spans="1:1" s="173" customFormat="1" ht="12" hidden="1" customHeight="1">
      <c r="A8362" s="172"/>
    </row>
    <row r="8363" spans="1:1" s="173" customFormat="1" ht="12" hidden="1" customHeight="1">
      <c r="A8363" s="172"/>
    </row>
    <row r="8364" spans="1:1" s="173" customFormat="1" ht="12" hidden="1" customHeight="1">
      <c r="A8364" s="172"/>
    </row>
    <row r="8365" spans="1:1" s="173" customFormat="1" ht="12" hidden="1" customHeight="1">
      <c r="A8365" s="172"/>
    </row>
    <row r="8366" spans="1:1" s="173" customFormat="1" ht="12" hidden="1" customHeight="1">
      <c r="A8366" s="172"/>
    </row>
    <row r="8367" spans="1:1" s="173" customFormat="1" ht="12" hidden="1" customHeight="1">
      <c r="A8367" s="172"/>
    </row>
    <row r="8368" spans="1:1" s="173" customFormat="1" ht="12" hidden="1" customHeight="1">
      <c r="A8368" s="172"/>
    </row>
    <row r="8369" spans="1:1" s="173" customFormat="1" ht="12" hidden="1" customHeight="1">
      <c r="A8369" s="172"/>
    </row>
    <row r="8370" spans="1:1" s="173" customFormat="1" ht="12" hidden="1" customHeight="1">
      <c r="A8370" s="172"/>
    </row>
    <row r="8371" spans="1:1" s="173" customFormat="1" ht="12" hidden="1" customHeight="1">
      <c r="A8371" s="172"/>
    </row>
    <row r="8372" spans="1:1" s="173" customFormat="1" ht="12" hidden="1" customHeight="1">
      <c r="A8372" s="172"/>
    </row>
    <row r="8373" spans="1:1" s="173" customFormat="1" ht="12" hidden="1" customHeight="1">
      <c r="A8373" s="172"/>
    </row>
    <row r="8374" spans="1:1" s="173" customFormat="1" ht="12" hidden="1" customHeight="1">
      <c r="A8374" s="172"/>
    </row>
    <row r="8375" spans="1:1" s="173" customFormat="1" ht="12" hidden="1" customHeight="1">
      <c r="A8375" s="172"/>
    </row>
    <row r="8376" spans="1:1" s="173" customFormat="1" ht="12" hidden="1" customHeight="1">
      <c r="A8376" s="172"/>
    </row>
    <row r="8377" spans="1:1" s="173" customFormat="1" ht="12" hidden="1" customHeight="1">
      <c r="A8377" s="172"/>
    </row>
    <row r="8378" spans="1:1" s="173" customFormat="1" ht="12" hidden="1" customHeight="1">
      <c r="A8378" s="172"/>
    </row>
    <row r="8379" spans="1:1" s="173" customFormat="1" ht="12" hidden="1" customHeight="1">
      <c r="A8379" s="172"/>
    </row>
    <row r="8380" spans="1:1" s="173" customFormat="1" ht="12" hidden="1" customHeight="1">
      <c r="A8380" s="172"/>
    </row>
    <row r="8381" spans="1:1" s="173" customFormat="1" ht="12" hidden="1" customHeight="1">
      <c r="A8381" s="172"/>
    </row>
    <row r="8382" spans="1:1" s="173" customFormat="1" ht="12" hidden="1" customHeight="1">
      <c r="A8382" s="172"/>
    </row>
    <row r="8383" spans="1:1" s="173" customFormat="1" ht="12" hidden="1" customHeight="1">
      <c r="A8383" s="172"/>
    </row>
    <row r="8384" spans="1:1" s="173" customFormat="1" ht="12" hidden="1" customHeight="1">
      <c r="A8384" s="172"/>
    </row>
    <row r="8385" spans="1:1" s="173" customFormat="1" ht="12" hidden="1" customHeight="1">
      <c r="A8385" s="172"/>
    </row>
    <row r="8386" spans="1:1" s="173" customFormat="1" ht="12" hidden="1" customHeight="1">
      <c r="A8386" s="172"/>
    </row>
    <row r="8387" spans="1:1" s="173" customFormat="1" ht="12" hidden="1" customHeight="1">
      <c r="A8387" s="172"/>
    </row>
    <row r="8388" spans="1:1" s="173" customFormat="1" ht="12" hidden="1" customHeight="1">
      <c r="A8388" s="172"/>
    </row>
    <row r="8389" spans="1:1" s="173" customFormat="1" ht="12" hidden="1" customHeight="1">
      <c r="A8389" s="172"/>
    </row>
    <row r="8390" spans="1:1" s="173" customFormat="1" ht="12" hidden="1" customHeight="1">
      <c r="A8390" s="172"/>
    </row>
    <row r="8391" spans="1:1" s="173" customFormat="1" ht="12" hidden="1" customHeight="1">
      <c r="A8391" s="172"/>
    </row>
    <row r="8392" spans="1:1" s="173" customFormat="1" ht="12" hidden="1" customHeight="1">
      <c r="A8392" s="172"/>
    </row>
    <row r="8393" spans="1:1" s="173" customFormat="1" ht="12" hidden="1" customHeight="1">
      <c r="A8393" s="172"/>
    </row>
    <row r="8394" spans="1:1" s="173" customFormat="1" ht="12" hidden="1" customHeight="1">
      <c r="A8394" s="172"/>
    </row>
    <row r="8395" spans="1:1" s="173" customFormat="1" ht="12" hidden="1" customHeight="1">
      <c r="A8395" s="172"/>
    </row>
    <row r="8396" spans="1:1" s="173" customFormat="1" ht="12" hidden="1" customHeight="1">
      <c r="A8396" s="172"/>
    </row>
    <row r="8397" spans="1:1" s="173" customFormat="1" ht="12" hidden="1" customHeight="1">
      <c r="A8397" s="172"/>
    </row>
    <row r="8398" spans="1:1" s="173" customFormat="1" ht="12" hidden="1" customHeight="1">
      <c r="A8398" s="172"/>
    </row>
    <row r="8399" spans="1:1" s="173" customFormat="1" ht="12" hidden="1" customHeight="1">
      <c r="A8399" s="172"/>
    </row>
    <row r="8400" spans="1:1" s="173" customFormat="1" ht="12" hidden="1" customHeight="1">
      <c r="A8400" s="172"/>
    </row>
    <row r="8401" spans="1:1" s="173" customFormat="1" ht="12" hidden="1" customHeight="1">
      <c r="A8401" s="172"/>
    </row>
    <row r="8402" spans="1:1" s="173" customFormat="1" ht="12" hidden="1" customHeight="1">
      <c r="A8402" s="172"/>
    </row>
    <row r="8403" spans="1:1" s="173" customFormat="1" ht="12" hidden="1" customHeight="1">
      <c r="A8403" s="172"/>
    </row>
    <row r="8404" spans="1:1" s="173" customFormat="1" ht="12" hidden="1" customHeight="1">
      <c r="A8404" s="172"/>
    </row>
    <row r="8405" spans="1:1" s="173" customFormat="1" ht="12" hidden="1" customHeight="1">
      <c r="A8405" s="172"/>
    </row>
    <row r="8406" spans="1:1" s="173" customFormat="1" ht="12" hidden="1" customHeight="1">
      <c r="A8406" s="172"/>
    </row>
    <row r="8407" spans="1:1" s="173" customFormat="1" ht="12" hidden="1" customHeight="1">
      <c r="A8407" s="172"/>
    </row>
    <row r="8408" spans="1:1" s="173" customFormat="1" ht="12" hidden="1" customHeight="1">
      <c r="A8408" s="172"/>
    </row>
    <row r="8409" spans="1:1" s="173" customFormat="1" ht="12" hidden="1" customHeight="1">
      <c r="A8409" s="172"/>
    </row>
    <row r="8410" spans="1:1" s="173" customFormat="1" ht="12" hidden="1" customHeight="1">
      <c r="A8410" s="172"/>
    </row>
    <row r="8411" spans="1:1" s="173" customFormat="1" ht="12" hidden="1" customHeight="1">
      <c r="A8411" s="172"/>
    </row>
    <row r="8412" spans="1:1" s="173" customFormat="1" ht="12" hidden="1" customHeight="1">
      <c r="A8412" s="172"/>
    </row>
    <row r="8413" spans="1:1" s="173" customFormat="1" ht="12" hidden="1" customHeight="1">
      <c r="A8413" s="172"/>
    </row>
    <row r="8414" spans="1:1" s="173" customFormat="1" ht="12" hidden="1" customHeight="1">
      <c r="A8414" s="172"/>
    </row>
    <row r="8415" spans="1:1" s="173" customFormat="1" ht="12" hidden="1" customHeight="1">
      <c r="A8415" s="172"/>
    </row>
    <row r="8416" spans="1:1" s="173" customFormat="1" ht="12" hidden="1" customHeight="1">
      <c r="A8416" s="172"/>
    </row>
    <row r="8417" spans="1:1" s="173" customFormat="1" ht="12" hidden="1" customHeight="1">
      <c r="A8417" s="172"/>
    </row>
    <row r="8418" spans="1:1" s="173" customFormat="1" ht="12" hidden="1" customHeight="1">
      <c r="A8418" s="172"/>
    </row>
    <row r="8419" spans="1:1" s="173" customFormat="1" ht="12" hidden="1" customHeight="1">
      <c r="A8419" s="172"/>
    </row>
    <row r="8420" spans="1:1" s="173" customFormat="1" ht="12" hidden="1" customHeight="1">
      <c r="A8420" s="172"/>
    </row>
    <row r="8421" spans="1:1" s="173" customFormat="1" ht="12" hidden="1" customHeight="1">
      <c r="A8421" s="172"/>
    </row>
    <row r="8422" spans="1:1" s="173" customFormat="1" ht="12" hidden="1" customHeight="1">
      <c r="A8422" s="172"/>
    </row>
    <row r="8423" spans="1:1" s="173" customFormat="1" ht="12" hidden="1" customHeight="1">
      <c r="A8423" s="172"/>
    </row>
    <row r="8424" spans="1:1" s="173" customFormat="1" ht="12" hidden="1" customHeight="1">
      <c r="A8424" s="172"/>
    </row>
    <row r="8425" spans="1:1" s="173" customFormat="1" ht="12" hidden="1" customHeight="1">
      <c r="A8425" s="172"/>
    </row>
    <row r="8426" spans="1:1" s="173" customFormat="1" ht="12" hidden="1" customHeight="1">
      <c r="A8426" s="172"/>
    </row>
    <row r="8427" spans="1:1" s="173" customFormat="1" ht="12" hidden="1" customHeight="1">
      <c r="A8427" s="172"/>
    </row>
    <row r="8428" spans="1:1" s="173" customFormat="1" ht="12" hidden="1" customHeight="1">
      <c r="A8428" s="172"/>
    </row>
    <row r="8429" spans="1:1" s="173" customFormat="1" ht="12" hidden="1" customHeight="1">
      <c r="A8429" s="172"/>
    </row>
    <row r="8430" spans="1:1" s="173" customFormat="1" ht="12" hidden="1" customHeight="1">
      <c r="A8430" s="172"/>
    </row>
    <row r="8431" spans="1:1" s="173" customFormat="1" ht="12" hidden="1" customHeight="1">
      <c r="A8431" s="172"/>
    </row>
    <row r="8432" spans="1:1" s="173" customFormat="1" ht="12" hidden="1" customHeight="1">
      <c r="A8432" s="172"/>
    </row>
    <row r="8433" spans="1:1" s="173" customFormat="1" ht="12" hidden="1" customHeight="1">
      <c r="A8433" s="172"/>
    </row>
    <row r="8434" spans="1:1" s="173" customFormat="1" ht="12" hidden="1" customHeight="1">
      <c r="A8434" s="172"/>
    </row>
    <row r="8435" spans="1:1" s="173" customFormat="1" ht="12" hidden="1" customHeight="1">
      <c r="A8435" s="172"/>
    </row>
    <row r="8436" spans="1:1" s="173" customFormat="1" ht="12" hidden="1" customHeight="1">
      <c r="A8436" s="172"/>
    </row>
    <row r="8437" spans="1:1" s="173" customFormat="1" ht="12" hidden="1" customHeight="1">
      <c r="A8437" s="172"/>
    </row>
    <row r="8438" spans="1:1" s="173" customFormat="1" ht="12" hidden="1" customHeight="1">
      <c r="A8438" s="172"/>
    </row>
    <row r="8439" spans="1:1" s="173" customFormat="1" ht="12" hidden="1" customHeight="1">
      <c r="A8439" s="172"/>
    </row>
    <row r="8440" spans="1:1" s="173" customFormat="1" ht="12" hidden="1" customHeight="1">
      <c r="A8440" s="172"/>
    </row>
    <row r="8441" spans="1:1" s="173" customFormat="1" ht="12" hidden="1" customHeight="1">
      <c r="A8441" s="172"/>
    </row>
    <row r="8442" spans="1:1" s="173" customFormat="1" ht="12" hidden="1" customHeight="1">
      <c r="A8442" s="172"/>
    </row>
    <row r="8443" spans="1:1" s="173" customFormat="1" ht="12" hidden="1" customHeight="1">
      <c r="A8443" s="172"/>
    </row>
    <row r="8444" spans="1:1" s="173" customFormat="1" ht="12" hidden="1" customHeight="1">
      <c r="A8444" s="172"/>
    </row>
    <row r="8445" spans="1:1" s="173" customFormat="1" ht="12" hidden="1" customHeight="1">
      <c r="A8445" s="172"/>
    </row>
    <row r="8446" spans="1:1" s="173" customFormat="1" ht="12" hidden="1" customHeight="1">
      <c r="A8446" s="172"/>
    </row>
    <row r="8447" spans="1:1" s="173" customFormat="1" ht="12" hidden="1" customHeight="1">
      <c r="A8447" s="172"/>
    </row>
    <row r="8448" spans="1:1" s="173" customFormat="1" ht="12" hidden="1" customHeight="1">
      <c r="A8448" s="172"/>
    </row>
    <row r="8449" spans="1:1" s="173" customFormat="1" ht="12" hidden="1" customHeight="1">
      <c r="A8449" s="172"/>
    </row>
    <row r="8450" spans="1:1" s="173" customFormat="1" ht="12" hidden="1" customHeight="1">
      <c r="A8450" s="172"/>
    </row>
    <row r="8451" spans="1:1" s="173" customFormat="1" ht="12" hidden="1" customHeight="1">
      <c r="A8451" s="172"/>
    </row>
    <row r="8452" spans="1:1" s="173" customFormat="1" ht="12" hidden="1" customHeight="1">
      <c r="A8452" s="172"/>
    </row>
    <row r="8453" spans="1:1" s="173" customFormat="1" ht="12" hidden="1" customHeight="1">
      <c r="A8453" s="172"/>
    </row>
    <row r="8454" spans="1:1" s="173" customFormat="1" ht="12" hidden="1" customHeight="1">
      <c r="A8454" s="172"/>
    </row>
    <row r="8455" spans="1:1" s="173" customFormat="1" ht="12" hidden="1" customHeight="1">
      <c r="A8455" s="172"/>
    </row>
    <row r="8456" spans="1:1" s="173" customFormat="1" ht="12" hidden="1" customHeight="1">
      <c r="A8456" s="172"/>
    </row>
    <row r="8457" spans="1:1" s="173" customFormat="1" ht="12" hidden="1" customHeight="1">
      <c r="A8457" s="172"/>
    </row>
    <row r="8458" spans="1:1" s="173" customFormat="1" ht="12" hidden="1" customHeight="1">
      <c r="A8458" s="172"/>
    </row>
    <row r="8459" spans="1:1" s="173" customFormat="1" ht="12" hidden="1" customHeight="1">
      <c r="A8459" s="172"/>
    </row>
    <row r="8460" spans="1:1" s="173" customFormat="1" ht="12" hidden="1" customHeight="1">
      <c r="A8460" s="172"/>
    </row>
    <row r="8461" spans="1:1" s="173" customFormat="1" ht="12" hidden="1" customHeight="1">
      <c r="A8461" s="172"/>
    </row>
    <row r="8462" spans="1:1" s="173" customFormat="1" ht="12" hidden="1" customHeight="1">
      <c r="A8462" s="172"/>
    </row>
    <row r="8463" spans="1:1" s="173" customFormat="1" ht="12" hidden="1" customHeight="1">
      <c r="A8463" s="172"/>
    </row>
    <row r="8464" spans="1:1" s="173" customFormat="1" ht="12" hidden="1" customHeight="1">
      <c r="A8464" s="172"/>
    </row>
    <row r="8465" spans="1:1" s="173" customFormat="1" ht="12" hidden="1" customHeight="1">
      <c r="A8465" s="172"/>
    </row>
    <row r="8466" spans="1:1" s="173" customFormat="1" ht="12" hidden="1" customHeight="1">
      <c r="A8466" s="172"/>
    </row>
    <row r="8467" spans="1:1" s="173" customFormat="1" ht="12" hidden="1" customHeight="1">
      <c r="A8467" s="172"/>
    </row>
    <row r="8468" spans="1:1" s="173" customFormat="1" ht="12" hidden="1" customHeight="1">
      <c r="A8468" s="172"/>
    </row>
    <row r="8469" spans="1:1" s="173" customFormat="1" ht="12" hidden="1" customHeight="1">
      <c r="A8469" s="172"/>
    </row>
    <row r="8470" spans="1:1" s="173" customFormat="1" ht="12" hidden="1" customHeight="1">
      <c r="A8470" s="172"/>
    </row>
    <row r="8471" spans="1:1" s="173" customFormat="1" ht="12" hidden="1" customHeight="1">
      <c r="A8471" s="172"/>
    </row>
    <row r="8472" spans="1:1" s="173" customFormat="1" ht="12" hidden="1" customHeight="1">
      <c r="A8472" s="172"/>
    </row>
    <row r="8473" spans="1:1" s="173" customFormat="1" ht="12" hidden="1" customHeight="1">
      <c r="A8473" s="172"/>
    </row>
    <row r="8474" spans="1:1" s="173" customFormat="1" ht="12" hidden="1" customHeight="1">
      <c r="A8474" s="172"/>
    </row>
    <row r="8475" spans="1:1" s="173" customFormat="1" ht="12" hidden="1" customHeight="1">
      <c r="A8475" s="172"/>
    </row>
    <row r="8476" spans="1:1" s="173" customFormat="1" ht="12" hidden="1" customHeight="1">
      <c r="A8476" s="172"/>
    </row>
    <row r="8477" spans="1:1" s="173" customFormat="1" ht="12" hidden="1" customHeight="1">
      <c r="A8477" s="172"/>
    </row>
    <row r="8478" spans="1:1" s="173" customFormat="1" ht="12" hidden="1" customHeight="1">
      <c r="A8478" s="172"/>
    </row>
    <row r="8479" spans="1:1" s="173" customFormat="1" ht="12" hidden="1" customHeight="1">
      <c r="A8479" s="172"/>
    </row>
    <row r="8480" spans="1:1" s="173" customFormat="1" ht="12" hidden="1" customHeight="1">
      <c r="A8480" s="172"/>
    </row>
    <row r="8481" spans="1:1" s="173" customFormat="1" ht="12" hidden="1" customHeight="1">
      <c r="A8481" s="172"/>
    </row>
    <row r="8482" spans="1:1" s="173" customFormat="1" ht="12" hidden="1" customHeight="1">
      <c r="A8482" s="172"/>
    </row>
    <row r="8483" spans="1:1" s="173" customFormat="1" ht="12" hidden="1" customHeight="1">
      <c r="A8483" s="172"/>
    </row>
    <row r="8484" spans="1:1" s="173" customFormat="1" ht="12" hidden="1" customHeight="1">
      <c r="A8484" s="172"/>
    </row>
    <row r="8485" spans="1:1" s="173" customFormat="1" ht="12" hidden="1" customHeight="1">
      <c r="A8485" s="172"/>
    </row>
    <row r="8486" spans="1:1" s="173" customFormat="1" ht="12" hidden="1" customHeight="1">
      <c r="A8486" s="172"/>
    </row>
    <row r="8487" spans="1:1" s="173" customFormat="1" ht="12" hidden="1" customHeight="1">
      <c r="A8487" s="172"/>
    </row>
    <row r="8488" spans="1:1" s="173" customFormat="1" ht="12" hidden="1" customHeight="1">
      <c r="A8488" s="172"/>
    </row>
    <row r="8489" spans="1:1" s="173" customFormat="1" ht="12" hidden="1" customHeight="1">
      <c r="A8489" s="172"/>
    </row>
    <row r="8490" spans="1:1" s="173" customFormat="1" ht="12" hidden="1" customHeight="1">
      <c r="A8490" s="172"/>
    </row>
    <row r="8491" spans="1:1" s="173" customFormat="1" ht="12" hidden="1" customHeight="1">
      <c r="A8491" s="172"/>
    </row>
    <row r="8492" spans="1:1" s="173" customFormat="1" ht="12" hidden="1" customHeight="1">
      <c r="A8492" s="172"/>
    </row>
    <row r="8493" spans="1:1" s="173" customFormat="1" ht="12" hidden="1" customHeight="1">
      <c r="A8493" s="172"/>
    </row>
    <row r="8494" spans="1:1" s="173" customFormat="1" ht="12" hidden="1" customHeight="1">
      <c r="A8494" s="172"/>
    </row>
    <row r="8495" spans="1:1" s="173" customFormat="1" ht="12" hidden="1" customHeight="1">
      <c r="A8495" s="172"/>
    </row>
    <row r="8496" spans="1:1" s="173" customFormat="1" ht="12" hidden="1" customHeight="1">
      <c r="A8496" s="172"/>
    </row>
    <row r="8497" spans="1:1" s="173" customFormat="1" ht="12" hidden="1" customHeight="1">
      <c r="A8497" s="172"/>
    </row>
    <row r="8498" spans="1:1" s="173" customFormat="1" ht="12" hidden="1" customHeight="1">
      <c r="A8498" s="172"/>
    </row>
    <row r="8499" spans="1:1" s="173" customFormat="1" ht="12" hidden="1" customHeight="1">
      <c r="A8499" s="172"/>
    </row>
    <row r="8500" spans="1:1" s="173" customFormat="1" ht="12" hidden="1" customHeight="1">
      <c r="A8500" s="172"/>
    </row>
    <row r="8501" spans="1:1" s="173" customFormat="1" ht="12" hidden="1" customHeight="1">
      <c r="A8501" s="172"/>
    </row>
    <row r="8502" spans="1:1" s="173" customFormat="1" ht="12" hidden="1" customHeight="1">
      <c r="A8502" s="172"/>
    </row>
    <row r="8503" spans="1:1" s="173" customFormat="1" ht="12" hidden="1" customHeight="1">
      <c r="A8503" s="172"/>
    </row>
    <row r="8504" spans="1:1" s="173" customFormat="1" ht="12" hidden="1" customHeight="1">
      <c r="A8504" s="172"/>
    </row>
    <row r="8505" spans="1:1" s="173" customFormat="1" ht="12" hidden="1" customHeight="1">
      <c r="A8505" s="172"/>
    </row>
    <row r="8506" spans="1:1" s="173" customFormat="1" ht="12" hidden="1" customHeight="1">
      <c r="A8506" s="172"/>
    </row>
    <row r="8507" spans="1:1" s="173" customFormat="1" ht="12" hidden="1" customHeight="1">
      <c r="A8507" s="172"/>
    </row>
    <row r="8508" spans="1:1" s="173" customFormat="1" ht="12" hidden="1" customHeight="1">
      <c r="A8508" s="172"/>
    </row>
    <row r="8509" spans="1:1" s="173" customFormat="1" ht="12" hidden="1" customHeight="1">
      <c r="A8509" s="172"/>
    </row>
    <row r="8510" spans="1:1" s="173" customFormat="1" ht="12" hidden="1" customHeight="1">
      <c r="A8510" s="172"/>
    </row>
    <row r="8511" spans="1:1" s="173" customFormat="1" ht="12" hidden="1" customHeight="1">
      <c r="A8511" s="172"/>
    </row>
    <row r="8512" spans="1:1" s="173" customFormat="1" ht="12" hidden="1" customHeight="1">
      <c r="A8512" s="172"/>
    </row>
    <row r="8513" spans="1:1" s="173" customFormat="1" ht="12" hidden="1" customHeight="1">
      <c r="A8513" s="172"/>
    </row>
    <row r="8514" spans="1:1" s="173" customFormat="1" ht="12" hidden="1" customHeight="1">
      <c r="A8514" s="172"/>
    </row>
    <row r="8515" spans="1:1" s="173" customFormat="1" ht="12" hidden="1" customHeight="1">
      <c r="A8515" s="172"/>
    </row>
    <row r="8516" spans="1:1" s="173" customFormat="1" ht="12" hidden="1" customHeight="1">
      <c r="A8516" s="172"/>
    </row>
    <row r="8517" spans="1:1" s="173" customFormat="1" ht="12" hidden="1" customHeight="1">
      <c r="A8517" s="172"/>
    </row>
    <row r="8518" spans="1:1" s="173" customFormat="1" ht="12" hidden="1" customHeight="1">
      <c r="A8518" s="172"/>
    </row>
    <row r="8519" spans="1:1" s="173" customFormat="1" ht="12" hidden="1" customHeight="1">
      <c r="A8519" s="172"/>
    </row>
    <row r="8520" spans="1:1" s="173" customFormat="1" ht="12" hidden="1" customHeight="1">
      <c r="A8520" s="172"/>
    </row>
    <row r="8521" spans="1:1" s="173" customFormat="1" ht="12" hidden="1" customHeight="1">
      <c r="A8521" s="172"/>
    </row>
    <row r="8522" spans="1:1" s="173" customFormat="1" ht="12" hidden="1" customHeight="1">
      <c r="A8522" s="172"/>
    </row>
    <row r="8523" spans="1:1" s="173" customFormat="1" ht="12" hidden="1" customHeight="1">
      <c r="A8523" s="172"/>
    </row>
    <row r="8524" spans="1:1" s="173" customFormat="1" ht="12" hidden="1" customHeight="1">
      <c r="A8524" s="172"/>
    </row>
    <row r="8525" spans="1:1" s="173" customFormat="1" ht="12" hidden="1" customHeight="1">
      <c r="A8525" s="172"/>
    </row>
    <row r="8526" spans="1:1" s="173" customFormat="1" ht="12" hidden="1" customHeight="1">
      <c r="A8526" s="172"/>
    </row>
    <row r="8527" spans="1:1" s="173" customFormat="1" ht="12" hidden="1" customHeight="1">
      <c r="A8527" s="172"/>
    </row>
    <row r="8528" spans="1:1" s="173" customFormat="1" ht="12" hidden="1" customHeight="1">
      <c r="A8528" s="172"/>
    </row>
    <row r="8529" spans="1:1" s="173" customFormat="1" ht="12" hidden="1" customHeight="1">
      <c r="A8529" s="172"/>
    </row>
    <row r="8530" spans="1:1" s="173" customFormat="1" ht="12" hidden="1" customHeight="1">
      <c r="A8530" s="172"/>
    </row>
    <row r="8531" spans="1:1" s="173" customFormat="1" ht="12" hidden="1" customHeight="1">
      <c r="A8531" s="172"/>
    </row>
    <row r="8532" spans="1:1" s="173" customFormat="1" ht="12" hidden="1" customHeight="1">
      <c r="A8532" s="172"/>
    </row>
    <row r="8533" spans="1:1" s="173" customFormat="1" ht="12" hidden="1" customHeight="1">
      <c r="A8533" s="172"/>
    </row>
    <row r="8534" spans="1:1" s="173" customFormat="1" ht="12" hidden="1" customHeight="1">
      <c r="A8534" s="172"/>
    </row>
    <row r="8535" spans="1:1" s="173" customFormat="1" ht="12" hidden="1" customHeight="1">
      <c r="A8535" s="172"/>
    </row>
    <row r="8536" spans="1:1" s="173" customFormat="1" ht="12" hidden="1" customHeight="1">
      <c r="A8536" s="172"/>
    </row>
    <row r="8537" spans="1:1" s="173" customFormat="1" ht="12" hidden="1" customHeight="1">
      <c r="A8537" s="172"/>
    </row>
    <row r="8538" spans="1:1" s="173" customFormat="1" ht="12" hidden="1" customHeight="1">
      <c r="A8538" s="172"/>
    </row>
    <row r="8539" spans="1:1" s="173" customFormat="1" ht="12" hidden="1" customHeight="1">
      <c r="A8539" s="172"/>
    </row>
    <row r="8540" spans="1:1" s="173" customFormat="1" ht="12" hidden="1" customHeight="1">
      <c r="A8540" s="172"/>
    </row>
    <row r="8541" spans="1:1" s="173" customFormat="1" ht="12" hidden="1" customHeight="1">
      <c r="A8541" s="172"/>
    </row>
    <row r="8542" spans="1:1" s="173" customFormat="1" ht="12" hidden="1" customHeight="1">
      <c r="A8542" s="172"/>
    </row>
    <row r="8543" spans="1:1" s="173" customFormat="1" ht="12" hidden="1" customHeight="1">
      <c r="A8543" s="172"/>
    </row>
    <row r="8544" spans="1:1" s="173" customFormat="1" ht="12" hidden="1" customHeight="1">
      <c r="A8544" s="172"/>
    </row>
    <row r="8545" spans="1:1" s="173" customFormat="1" ht="12" hidden="1" customHeight="1">
      <c r="A8545" s="172"/>
    </row>
    <row r="8546" spans="1:1" s="173" customFormat="1" ht="12" hidden="1" customHeight="1">
      <c r="A8546" s="172"/>
    </row>
    <row r="8547" spans="1:1" s="173" customFormat="1" ht="12" hidden="1" customHeight="1">
      <c r="A8547" s="172"/>
    </row>
    <row r="8548" spans="1:1" s="173" customFormat="1" ht="12" hidden="1" customHeight="1">
      <c r="A8548" s="172"/>
    </row>
    <row r="8549" spans="1:1" s="173" customFormat="1" ht="12" hidden="1" customHeight="1">
      <c r="A8549" s="172"/>
    </row>
    <row r="8550" spans="1:1" s="173" customFormat="1" ht="12" hidden="1" customHeight="1">
      <c r="A8550" s="172"/>
    </row>
    <row r="8551" spans="1:1" s="173" customFormat="1" ht="12" hidden="1" customHeight="1">
      <c r="A8551" s="172"/>
    </row>
    <row r="8552" spans="1:1" s="173" customFormat="1" ht="12" hidden="1" customHeight="1">
      <c r="A8552" s="172"/>
    </row>
    <row r="8553" spans="1:1" s="173" customFormat="1" ht="12" hidden="1" customHeight="1">
      <c r="A8553" s="172"/>
    </row>
    <row r="8554" spans="1:1" s="173" customFormat="1" ht="12" hidden="1" customHeight="1">
      <c r="A8554" s="172"/>
    </row>
    <row r="8555" spans="1:1" s="173" customFormat="1" ht="12" hidden="1" customHeight="1">
      <c r="A8555" s="172"/>
    </row>
    <row r="8556" spans="1:1" s="173" customFormat="1" ht="12" hidden="1" customHeight="1">
      <c r="A8556" s="172"/>
    </row>
    <row r="8557" spans="1:1" s="173" customFormat="1" ht="12" hidden="1" customHeight="1">
      <c r="A8557" s="172"/>
    </row>
    <row r="8558" spans="1:1" s="173" customFormat="1" ht="12" hidden="1" customHeight="1">
      <c r="A8558" s="172"/>
    </row>
    <row r="8559" spans="1:1" s="173" customFormat="1" ht="12" hidden="1" customHeight="1">
      <c r="A8559" s="172"/>
    </row>
    <row r="8560" spans="1:1" s="173" customFormat="1" ht="12" hidden="1" customHeight="1">
      <c r="A8560" s="172"/>
    </row>
    <row r="8561" spans="1:1" s="173" customFormat="1" ht="12" hidden="1" customHeight="1">
      <c r="A8561" s="172"/>
    </row>
    <row r="8562" spans="1:1" s="173" customFormat="1" ht="12" hidden="1" customHeight="1">
      <c r="A8562" s="172"/>
    </row>
    <row r="8563" spans="1:1" s="173" customFormat="1" ht="12" hidden="1" customHeight="1">
      <c r="A8563" s="172"/>
    </row>
    <row r="8564" spans="1:1" s="173" customFormat="1" ht="12" hidden="1" customHeight="1">
      <c r="A8564" s="172"/>
    </row>
    <row r="8565" spans="1:1" s="173" customFormat="1" ht="12" hidden="1" customHeight="1">
      <c r="A8565" s="172"/>
    </row>
    <row r="8566" spans="1:1" s="173" customFormat="1" ht="12" hidden="1" customHeight="1">
      <c r="A8566" s="172"/>
    </row>
    <row r="8567" spans="1:1" s="173" customFormat="1" ht="12" hidden="1" customHeight="1">
      <c r="A8567" s="172"/>
    </row>
    <row r="8568" spans="1:1" s="173" customFormat="1" ht="12" hidden="1" customHeight="1">
      <c r="A8568" s="172"/>
    </row>
    <row r="8569" spans="1:1" s="173" customFormat="1" ht="12" hidden="1" customHeight="1">
      <c r="A8569" s="172"/>
    </row>
    <row r="8570" spans="1:1" s="173" customFormat="1" ht="12" hidden="1" customHeight="1">
      <c r="A8570" s="172"/>
    </row>
    <row r="8571" spans="1:1" s="173" customFormat="1" ht="12" hidden="1" customHeight="1">
      <c r="A8571" s="172"/>
    </row>
    <row r="8572" spans="1:1" s="173" customFormat="1" ht="12" hidden="1" customHeight="1">
      <c r="A8572" s="172"/>
    </row>
    <row r="8573" spans="1:1" s="173" customFormat="1" ht="12" hidden="1" customHeight="1">
      <c r="A8573" s="172"/>
    </row>
    <row r="8574" spans="1:1" s="173" customFormat="1" ht="12" hidden="1" customHeight="1">
      <c r="A8574" s="172"/>
    </row>
    <row r="8575" spans="1:1" s="173" customFormat="1" ht="12" hidden="1" customHeight="1">
      <c r="A8575" s="172"/>
    </row>
    <row r="8576" spans="1:1" s="173" customFormat="1" ht="12" hidden="1" customHeight="1">
      <c r="A8576" s="172"/>
    </row>
    <row r="8577" spans="1:1" s="173" customFormat="1" ht="12" hidden="1" customHeight="1">
      <c r="A8577" s="172"/>
    </row>
    <row r="8578" spans="1:1" s="173" customFormat="1" ht="12" hidden="1" customHeight="1">
      <c r="A8578" s="172"/>
    </row>
    <row r="8579" spans="1:1" s="173" customFormat="1" ht="12" hidden="1" customHeight="1">
      <c r="A8579" s="172"/>
    </row>
    <row r="8580" spans="1:1" s="173" customFormat="1" ht="12" hidden="1" customHeight="1">
      <c r="A8580" s="172"/>
    </row>
    <row r="8581" spans="1:1" s="173" customFormat="1" ht="12" hidden="1" customHeight="1">
      <c r="A8581" s="172"/>
    </row>
    <row r="8582" spans="1:1" s="173" customFormat="1" ht="12" hidden="1" customHeight="1">
      <c r="A8582" s="172"/>
    </row>
    <row r="8583" spans="1:1" s="173" customFormat="1" ht="12" hidden="1" customHeight="1">
      <c r="A8583" s="172"/>
    </row>
    <row r="8584" spans="1:1" s="173" customFormat="1" ht="12" hidden="1" customHeight="1">
      <c r="A8584" s="172"/>
    </row>
    <row r="8585" spans="1:1" s="173" customFormat="1" ht="12" hidden="1" customHeight="1">
      <c r="A8585" s="172"/>
    </row>
    <row r="8586" spans="1:1" s="173" customFormat="1" ht="12" hidden="1" customHeight="1">
      <c r="A8586" s="172"/>
    </row>
    <row r="8587" spans="1:1" s="173" customFormat="1" ht="12" hidden="1" customHeight="1">
      <c r="A8587" s="172"/>
    </row>
    <row r="8588" spans="1:1" s="173" customFormat="1" ht="12" hidden="1" customHeight="1">
      <c r="A8588" s="172"/>
    </row>
    <row r="8589" spans="1:1" s="173" customFormat="1" ht="12" hidden="1" customHeight="1">
      <c r="A8589" s="172"/>
    </row>
    <row r="8590" spans="1:1" s="173" customFormat="1" ht="12" hidden="1" customHeight="1">
      <c r="A8590" s="172"/>
    </row>
    <row r="8591" spans="1:1" s="173" customFormat="1" ht="12" hidden="1" customHeight="1">
      <c r="A8591" s="172"/>
    </row>
    <row r="8592" spans="1:1" s="173" customFormat="1" ht="12" hidden="1" customHeight="1">
      <c r="A8592" s="172"/>
    </row>
    <row r="8593" spans="1:1" s="173" customFormat="1" ht="12" hidden="1" customHeight="1">
      <c r="A8593" s="172"/>
    </row>
    <row r="8594" spans="1:1" s="173" customFormat="1" ht="12" hidden="1" customHeight="1">
      <c r="A8594" s="172"/>
    </row>
    <row r="8595" spans="1:1" s="173" customFormat="1" ht="12" hidden="1" customHeight="1">
      <c r="A8595" s="172"/>
    </row>
    <row r="8596" spans="1:1" s="173" customFormat="1" ht="12" hidden="1" customHeight="1">
      <c r="A8596" s="172"/>
    </row>
    <row r="8597" spans="1:1" s="173" customFormat="1" ht="12" hidden="1" customHeight="1">
      <c r="A8597" s="172"/>
    </row>
    <row r="8598" spans="1:1" s="173" customFormat="1" ht="12" hidden="1" customHeight="1">
      <c r="A8598" s="172"/>
    </row>
    <row r="8599" spans="1:1" s="173" customFormat="1" ht="12" hidden="1" customHeight="1">
      <c r="A8599" s="172"/>
    </row>
    <row r="8600" spans="1:1" s="173" customFormat="1" ht="12" hidden="1" customHeight="1">
      <c r="A8600" s="172"/>
    </row>
    <row r="8601" spans="1:1" s="173" customFormat="1" ht="12" hidden="1" customHeight="1">
      <c r="A8601" s="172"/>
    </row>
    <row r="8602" spans="1:1" s="173" customFormat="1" ht="12" hidden="1" customHeight="1">
      <c r="A8602" s="172"/>
    </row>
    <row r="8603" spans="1:1" s="173" customFormat="1" ht="12" hidden="1" customHeight="1">
      <c r="A8603" s="172"/>
    </row>
    <row r="8604" spans="1:1" s="173" customFormat="1" ht="12" hidden="1" customHeight="1">
      <c r="A8604" s="172"/>
    </row>
    <row r="8605" spans="1:1" s="173" customFormat="1" ht="12" hidden="1" customHeight="1">
      <c r="A8605" s="172"/>
    </row>
    <row r="8606" spans="1:1" s="173" customFormat="1" ht="12" hidden="1" customHeight="1">
      <c r="A8606" s="172"/>
    </row>
    <row r="8607" spans="1:1" s="173" customFormat="1" ht="12" hidden="1" customHeight="1">
      <c r="A8607" s="172"/>
    </row>
    <row r="8608" spans="1:1" s="173" customFormat="1" ht="12" hidden="1" customHeight="1">
      <c r="A8608" s="172"/>
    </row>
    <row r="8609" spans="1:1" s="173" customFormat="1" ht="12" hidden="1" customHeight="1">
      <c r="A8609" s="172"/>
    </row>
    <row r="8610" spans="1:1" s="173" customFormat="1" ht="12" hidden="1" customHeight="1">
      <c r="A8610" s="172"/>
    </row>
    <row r="8611" spans="1:1" s="173" customFormat="1" ht="12" hidden="1" customHeight="1">
      <c r="A8611" s="172"/>
    </row>
    <row r="8612" spans="1:1" s="173" customFormat="1" ht="12" hidden="1" customHeight="1">
      <c r="A8612" s="172"/>
    </row>
    <row r="8613" spans="1:1" s="173" customFormat="1" ht="12" hidden="1" customHeight="1">
      <c r="A8613" s="172"/>
    </row>
    <row r="8614" spans="1:1" s="173" customFormat="1" ht="12" hidden="1" customHeight="1">
      <c r="A8614" s="172"/>
    </row>
    <row r="8615" spans="1:1" s="173" customFormat="1" ht="12" hidden="1" customHeight="1">
      <c r="A8615" s="172"/>
    </row>
    <row r="8616" spans="1:1" s="173" customFormat="1" ht="12" hidden="1" customHeight="1">
      <c r="A8616" s="172"/>
    </row>
    <row r="8617" spans="1:1" s="173" customFormat="1" ht="12" hidden="1" customHeight="1">
      <c r="A8617" s="172"/>
    </row>
    <row r="8618" spans="1:1" s="173" customFormat="1" ht="12" hidden="1" customHeight="1">
      <c r="A8618" s="172"/>
    </row>
    <row r="8619" spans="1:1" s="173" customFormat="1" ht="12" hidden="1" customHeight="1">
      <c r="A8619" s="172"/>
    </row>
    <row r="8620" spans="1:1" s="173" customFormat="1" ht="12" hidden="1" customHeight="1">
      <c r="A8620" s="172"/>
    </row>
    <row r="8621" spans="1:1" s="173" customFormat="1" ht="12" hidden="1" customHeight="1">
      <c r="A8621" s="172"/>
    </row>
    <row r="8622" spans="1:1" s="173" customFormat="1" ht="12" hidden="1" customHeight="1">
      <c r="A8622" s="172"/>
    </row>
    <row r="8623" spans="1:1" s="173" customFormat="1" ht="12" hidden="1" customHeight="1">
      <c r="A8623" s="172"/>
    </row>
    <row r="8624" spans="1:1" s="173" customFormat="1" ht="12" hidden="1" customHeight="1">
      <c r="A8624" s="172"/>
    </row>
    <row r="8625" spans="1:1" s="173" customFormat="1" ht="12" hidden="1" customHeight="1">
      <c r="A8625" s="172"/>
    </row>
    <row r="8626" spans="1:1" s="173" customFormat="1" ht="12" hidden="1" customHeight="1">
      <c r="A8626" s="172"/>
    </row>
    <row r="8627" spans="1:1" s="173" customFormat="1" ht="12" hidden="1" customHeight="1">
      <c r="A8627" s="172"/>
    </row>
    <row r="8628" spans="1:1" s="173" customFormat="1" ht="12" hidden="1" customHeight="1">
      <c r="A8628" s="172"/>
    </row>
    <row r="8629" spans="1:1" s="173" customFormat="1" ht="12" hidden="1" customHeight="1">
      <c r="A8629" s="172"/>
    </row>
    <row r="8630" spans="1:1" s="173" customFormat="1" ht="12" hidden="1" customHeight="1">
      <c r="A8630" s="172"/>
    </row>
    <row r="8631" spans="1:1" s="173" customFormat="1" ht="12" hidden="1" customHeight="1">
      <c r="A8631" s="172"/>
    </row>
    <row r="8632" spans="1:1" s="173" customFormat="1" ht="12" hidden="1" customHeight="1">
      <c r="A8632" s="172"/>
    </row>
    <row r="8633" spans="1:1" s="173" customFormat="1" ht="12" hidden="1" customHeight="1">
      <c r="A8633" s="172"/>
    </row>
    <row r="8634" spans="1:1" s="173" customFormat="1" ht="12" hidden="1" customHeight="1">
      <c r="A8634" s="172"/>
    </row>
    <row r="8635" spans="1:1" s="173" customFormat="1" ht="12" hidden="1" customHeight="1">
      <c r="A8635" s="172"/>
    </row>
    <row r="8636" spans="1:1" s="173" customFormat="1" ht="12" hidden="1" customHeight="1">
      <c r="A8636" s="172"/>
    </row>
    <row r="8637" spans="1:1" s="173" customFormat="1" ht="12" hidden="1" customHeight="1">
      <c r="A8637" s="172"/>
    </row>
    <row r="8638" spans="1:1" s="173" customFormat="1" ht="12" hidden="1" customHeight="1">
      <c r="A8638" s="172"/>
    </row>
    <row r="8639" spans="1:1" s="173" customFormat="1" ht="12" hidden="1" customHeight="1">
      <c r="A8639" s="172"/>
    </row>
    <row r="8640" spans="1:1" s="173" customFormat="1" ht="12" hidden="1" customHeight="1">
      <c r="A8640" s="172"/>
    </row>
    <row r="8641" spans="1:1" s="173" customFormat="1" ht="12" hidden="1" customHeight="1">
      <c r="A8641" s="172"/>
    </row>
    <row r="8642" spans="1:1" s="173" customFormat="1" ht="12" hidden="1" customHeight="1">
      <c r="A8642" s="172"/>
    </row>
    <row r="8643" spans="1:1" s="173" customFormat="1" ht="12" hidden="1" customHeight="1">
      <c r="A8643" s="172"/>
    </row>
    <row r="8644" spans="1:1" s="173" customFormat="1" ht="12" hidden="1" customHeight="1">
      <c r="A8644" s="172"/>
    </row>
    <row r="8645" spans="1:1" s="173" customFormat="1" ht="12" hidden="1" customHeight="1">
      <c r="A8645" s="172"/>
    </row>
    <row r="8646" spans="1:1" s="173" customFormat="1" ht="12" hidden="1" customHeight="1">
      <c r="A8646" s="172"/>
    </row>
    <row r="8647" spans="1:1" s="173" customFormat="1" ht="12" hidden="1" customHeight="1">
      <c r="A8647" s="172"/>
    </row>
    <row r="8648" spans="1:1" s="173" customFormat="1" ht="12" hidden="1" customHeight="1">
      <c r="A8648" s="172"/>
    </row>
    <row r="8649" spans="1:1" s="173" customFormat="1" ht="12" hidden="1" customHeight="1">
      <c r="A8649" s="172"/>
    </row>
    <row r="8650" spans="1:1" s="173" customFormat="1" ht="12" hidden="1" customHeight="1">
      <c r="A8650" s="172"/>
    </row>
    <row r="8651" spans="1:1" s="173" customFormat="1" ht="12" hidden="1" customHeight="1">
      <c r="A8651" s="172"/>
    </row>
    <row r="8652" spans="1:1" s="173" customFormat="1" ht="12" hidden="1" customHeight="1">
      <c r="A8652" s="172"/>
    </row>
    <row r="8653" spans="1:1" s="173" customFormat="1" ht="12" hidden="1" customHeight="1">
      <c r="A8653" s="172"/>
    </row>
    <row r="8654" spans="1:1" s="173" customFormat="1" ht="12" hidden="1" customHeight="1">
      <c r="A8654" s="172"/>
    </row>
    <row r="8655" spans="1:1" s="173" customFormat="1" ht="12" hidden="1" customHeight="1">
      <c r="A8655" s="172"/>
    </row>
    <row r="8656" spans="1:1" s="173" customFormat="1" ht="12" hidden="1" customHeight="1">
      <c r="A8656" s="172"/>
    </row>
    <row r="8657" spans="1:1" s="173" customFormat="1" ht="12" hidden="1" customHeight="1">
      <c r="A8657" s="172"/>
    </row>
    <row r="8658" spans="1:1" s="173" customFormat="1" ht="12" hidden="1" customHeight="1">
      <c r="A8658" s="172"/>
    </row>
    <row r="8659" spans="1:1" s="173" customFormat="1" ht="12" hidden="1" customHeight="1">
      <c r="A8659" s="172"/>
    </row>
    <row r="8660" spans="1:1" s="173" customFormat="1" ht="12" hidden="1" customHeight="1">
      <c r="A8660" s="172"/>
    </row>
    <row r="8661" spans="1:1" s="173" customFormat="1" ht="12" hidden="1" customHeight="1">
      <c r="A8661" s="172"/>
    </row>
    <row r="8662" spans="1:1" s="173" customFormat="1" ht="12" hidden="1" customHeight="1">
      <c r="A8662" s="172"/>
    </row>
    <row r="8663" spans="1:1" s="173" customFormat="1" ht="12" hidden="1" customHeight="1">
      <c r="A8663" s="172"/>
    </row>
    <row r="8664" spans="1:1" s="173" customFormat="1" ht="12" hidden="1" customHeight="1">
      <c r="A8664" s="172"/>
    </row>
    <row r="8665" spans="1:1" s="173" customFormat="1" ht="12" hidden="1" customHeight="1">
      <c r="A8665" s="172"/>
    </row>
    <row r="8666" spans="1:1" s="173" customFormat="1" ht="12" hidden="1" customHeight="1">
      <c r="A8666" s="172"/>
    </row>
    <row r="8667" spans="1:1" s="173" customFormat="1" ht="12" hidden="1" customHeight="1">
      <c r="A8667" s="172"/>
    </row>
    <row r="8668" spans="1:1" s="173" customFormat="1" ht="12" hidden="1" customHeight="1">
      <c r="A8668" s="172"/>
    </row>
    <row r="8669" spans="1:1" s="173" customFormat="1" ht="12" hidden="1" customHeight="1">
      <c r="A8669" s="172"/>
    </row>
    <row r="8670" spans="1:1" s="173" customFormat="1" ht="12" hidden="1" customHeight="1">
      <c r="A8670" s="172"/>
    </row>
    <row r="8671" spans="1:1" s="173" customFormat="1" ht="12" hidden="1" customHeight="1">
      <c r="A8671" s="172"/>
    </row>
    <row r="8672" spans="1:1" s="173" customFormat="1" ht="12" hidden="1" customHeight="1">
      <c r="A8672" s="172"/>
    </row>
    <row r="8673" spans="1:1" s="173" customFormat="1" ht="12" hidden="1" customHeight="1">
      <c r="A8673" s="172"/>
    </row>
    <row r="8674" spans="1:1" s="173" customFormat="1" ht="12" hidden="1" customHeight="1">
      <c r="A8674" s="172"/>
    </row>
    <row r="8675" spans="1:1" s="173" customFormat="1" ht="12" hidden="1" customHeight="1">
      <c r="A8675" s="172"/>
    </row>
    <row r="8676" spans="1:1" s="173" customFormat="1" ht="12" hidden="1" customHeight="1">
      <c r="A8676" s="172"/>
    </row>
    <row r="8677" spans="1:1" s="173" customFormat="1" ht="12" hidden="1" customHeight="1">
      <c r="A8677" s="172"/>
    </row>
    <row r="8678" spans="1:1" s="173" customFormat="1" ht="12" hidden="1" customHeight="1">
      <c r="A8678" s="172"/>
    </row>
    <row r="8679" spans="1:1" s="173" customFormat="1" ht="12" hidden="1" customHeight="1">
      <c r="A8679" s="172"/>
    </row>
    <row r="8680" spans="1:1" s="173" customFormat="1" ht="12" hidden="1" customHeight="1">
      <c r="A8680" s="172"/>
    </row>
    <row r="8681" spans="1:1" s="173" customFormat="1" ht="12" hidden="1" customHeight="1">
      <c r="A8681" s="172"/>
    </row>
    <row r="8682" spans="1:1" s="173" customFormat="1" ht="12" hidden="1" customHeight="1">
      <c r="A8682" s="172"/>
    </row>
    <row r="8683" spans="1:1" s="173" customFormat="1" ht="12" hidden="1" customHeight="1">
      <c r="A8683" s="172"/>
    </row>
    <row r="8684" spans="1:1" s="173" customFormat="1" ht="12" hidden="1" customHeight="1">
      <c r="A8684" s="172"/>
    </row>
    <row r="8685" spans="1:1" s="173" customFormat="1" ht="12" hidden="1" customHeight="1">
      <c r="A8685" s="172"/>
    </row>
    <row r="8686" spans="1:1" s="173" customFormat="1" ht="12" hidden="1" customHeight="1">
      <c r="A8686" s="172"/>
    </row>
    <row r="8687" spans="1:1" s="173" customFormat="1" ht="12" hidden="1" customHeight="1">
      <c r="A8687" s="172"/>
    </row>
    <row r="8688" spans="1:1" s="173" customFormat="1" ht="12" hidden="1" customHeight="1">
      <c r="A8688" s="172"/>
    </row>
    <row r="8689" spans="1:1" s="173" customFormat="1" ht="12" hidden="1" customHeight="1">
      <c r="A8689" s="172"/>
    </row>
    <row r="8690" spans="1:1" s="173" customFormat="1" ht="12" hidden="1" customHeight="1">
      <c r="A8690" s="172"/>
    </row>
    <row r="8691" spans="1:1" s="173" customFormat="1" ht="12" hidden="1" customHeight="1">
      <c r="A8691" s="172"/>
    </row>
    <row r="8692" spans="1:1" s="173" customFormat="1" ht="12" hidden="1" customHeight="1">
      <c r="A8692" s="172"/>
    </row>
    <row r="8693" spans="1:1" s="173" customFormat="1" ht="12" hidden="1" customHeight="1">
      <c r="A8693" s="172"/>
    </row>
    <row r="8694" spans="1:1" s="173" customFormat="1" ht="12" hidden="1" customHeight="1">
      <c r="A8694" s="172"/>
    </row>
    <row r="8695" spans="1:1" s="173" customFormat="1" ht="12" hidden="1" customHeight="1">
      <c r="A8695" s="172"/>
    </row>
    <row r="8696" spans="1:1" s="173" customFormat="1" ht="12" hidden="1" customHeight="1">
      <c r="A8696" s="172"/>
    </row>
    <row r="8697" spans="1:1" s="173" customFormat="1" ht="12" hidden="1" customHeight="1">
      <c r="A8697" s="172"/>
    </row>
    <row r="8698" spans="1:1" s="173" customFormat="1" ht="12" hidden="1" customHeight="1">
      <c r="A8698" s="172"/>
    </row>
    <row r="8699" spans="1:1" s="173" customFormat="1" ht="12" hidden="1" customHeight="1">
      <c r="A8699" s="172"/>
    </row>
    <row r="8700" spans="1:1" s="173" customFormat="1" ht="12" hidden="1" customHeight="1">
      <c r="A8700" s="172"/>
    </row>
    <row r="8701" spans="1:1" s="173" customFormat="1" ht="12" hidden="1" customHeight="1">
      <c r="A8701" s="172"/>
    </row>
    <row r="8702" spans="1:1" s="173" customFormat="1" ht="12" hidden="1" customHeight="1">
      <c r="A8702" s="172"/>
    </row>
    <row r="8703" spans="1:1" s="173" customFormat="1" ht="12" hidden="1" customHeight="1">
      <c r="A8703" s="172"/>
    </row>
    <row r="8704" spans="1:1" s="173" customFormat="1" ht="12" hidden="1" customHeight="1">
      <c r="A8704" s="172"/>
    </row>
    <row r="8705" spans="1:1" s="173" customFormat="1" ht="12" hidden="1" customHeight="1">
      <c r="A8705" s="172"/>
    </row>
    <row r="8706" spans="1:1" s="173" customFormat="1" ht="12" hidden="1" customHeight="1">
      <c r="A8706" s="172"/>
    </row>
    <row r="8707" spans="1:1" s="173" customFormat="1" ht="12" hidden="1" customHeight="1">
      <c r="A8707" s="172"/>
    </row>
    <row r="8708" spans="1:1" s="173" customFormat="1" ht="12" hidden="1" customHeight="1">
      <c r="A8708" s="172"/>
    </row>
    <row r="8709" spans="1:1" s="173" customFormat="1" ht="12" hidden="1" customHeight="1">
      <c r="A8709" s="172"/>
    </row>
    <row r="8710" spans="1:1" s="173" customFormat="1" ht="12" hidden="1" customHeight="1">
      <c r="A8710" s="172"/>
    </row>
    <row r="8711" spans="1:1" s="173" customFormat="1" ht="12" hidden="1" customHeight="1">
      <c r="A8711" s="172"/>
    </row>
    <row r="8712" spans="1:1" s="173" customFormat="1" ht="12" hidden="1" customHeight="1">
      <c r="A8712" s="172"/>
    </row>
    <row r="8713" spans="1:1" s="173" customFormat="1" ht="12" hidden="1" customHeight="1">
      <c r="A8713" s="172"/>
    </row>
    <row r="8714" spans="1:1" s="173" customFormat="1" ht="12" hidden="1" customHeight="1">
      <c r="A8714" s="172"/>
    </row>
    <row r="8715" spans="1:1" s="173" customFormat="1" ht="12" hidden="1" customHeight="1">
      <c r="A8715" s="172"/>
    </row>
    <row r="8716" spans="1:1" s="173" customFormat="1" ht="12" hidden="1" customHeight="1">
      <c r="A8716" s="172"/>
    </row>
    <row r="8717" spans="1:1" s="173" customFormat="1" ht="12" hidden="1" customHeight="1">
      <c r="A8717" s="172"/>
    </row>
    <row r="8718" spans="1:1" s="173" customFormat="1" ht="12" hidden="1" customHeight="1">
      <c r="A8718" s="172"/>
    </row>
    <row r="8719" spans="1:1" s="173" customFormat="1" ht="12" hidden="1" customHeight="1">
      <c r="A8719" s="172"/>
    </row>
    <row r="8720" spans="1:1" s="173" customFormat="1" ht="12" hidden="1" customHeight="1">
      <c r="A8720" s="172"/>
    </row>
    <row r="8721" spans="1:1" s="173" customFormat="1" ht="12" hidden="1" customHeight="1">
      <c r="A8721" s="172"/>
    </row>
    <row r="8722" spans="1:1" s="173" customFormat="1" ht="12" hidden="1" customHeight="1">
      <c r="A8722" s="172"/>
    </row>
    <row r="8723" spans="1:1" s="173" customFormat="1" ht="12" hidden="1" customHeight="1">
      <c r="A8723" s="172"/>
    </row>
    <row r="8724" spans="1:1" s="173" customFormat="1" ht="12" hidden="1" customHeight="1">
      <c r="A8724" s="172"/>
    </row>
    <row r="8725" spans="1:1" s="173" customFormat="1" ht="12" hidden="1" customHeight="1">
      <c r="A8725" s="172"/>
    </row>
    <row r="8726" spans="1:1" s="173" customFormat="1" ht="12" hidden="1" customHeight="1">
      <c r="A8726" s="172"/>
    </row>
    <row r="8727" spans="1:1" s="173" customFormat="1" ht="12" hidden="1" customHeight="1">
      <c r="A8727" s="172"/>
    </row>
    <row r="8728" spans="1:1" s="173" customFormat="1" ht="12" hidden="1" customHeight="1">
      <c r="A8728" s="172"/>
    </row>
    <row r="8729" spans="1:1" s="173" customFormat="1" ht="12" hidden="1" customHeight="1">
      <c r="A8729" s="172"/>
    </row>
    <row r="8730" spans="1:1" s="173" customFormat="1" ht="12" hidden="1" customHeight="1">
      <c r="A8730" s="172"/>
    </row>
    <row r="8731" spans="1:1" s="173" customFormat="1" ht="12" hidden="1" customHeight="1">
      <c r="A8731" s="172"/>
    </row>
    <row r="8732" spans="1:1" s="173" customFormat="1" ht="12" hidden="1" customHeight="1">
      <c r="A8732" s="172"/>
    </row>
    <row r="8733" spans="1:1" s="173" customFormat="1" ht="12" hidden="1" customHeight="1">
      <c r="A8733" s="172"/>
    </row>
    <row r="8734" spans="1:1" s="173" customFormat="1" ht="12" hidden="1" customHeight="1">
      <c r="A8734" s="172"/>
    </row>
    <row r="8735" spans="1:1" s="173" customFormat="1" ht="12" hidden="1" customHeight="1">
      <c r="A8735" s="172"/>
    </row>
    <row r="8736" spans="1:1" s="173" customFormat="1" ht="12" hidden="1" customHeight="1">
      <c r="A8736" s="172"/>
    </row>
    <row r="8737" spans="1:1" s="173" customFormat="1" ht="12" hidden="1" customHeight="1">
      <c r="A8737" s="172"/>
    </row>
    <row r="8738" spans="1:1" s="173" customFormat="1" ht="12" hidden="1" customHeight="1">
      <c r="A8738" s="172"/>
    </row>
    <row r="8739" spans="1:1" s="173" customFormat="1" ht="12" hidden="1" customHeight="1">
      <c r="A8739" s="172"/>
    </row>
    <row r="8740" spans="1:1" s="173" customFormat="1" ht="12" hidden="1" customHeight="1">
      <c r="A8740" s="172"/>
    </row>
    <row r="8741" spans="1:1" s="173" customFormat="1" ht="12" hidden="1" customHeight="1">
      <c r="A8741" s="172"/>
    </row>
    <row r="8742" spans="1:1" s="173" customFormat="1" ht="12" hidden="1" customHeight="1">
      <c r="A8742" s="172"/>
    </row>
    <row r="8743" spans="1:1" s="173" customFormat="1" ht="12" hidden="1" customHeight="1">
      <c r="A8743" s="172"/>
    </row>
    <row r="8744" spans="1:1" s="173" customFormat="1" ht="12" hidden="1" customHeight="1">
      <c r="A8744" s="172"/>
    </row>
    <row r="8745" spans="1:1" s="173" customFormat="1" ht="12" hidden="1" customHeight="1">
      <c r="A8745" s="172"/>
    </row>
    <row r="8746" spans="1:1" s="173" customFormat="1" ht="12" hidden="1" customHeight="1">
      <c r="A8746" s="172"/>
    </row>
    <row r="8747" spans="1:1" s="173" customFormat="1" ht="12" hidden="1" customHeight="1">
      <c r="A8747" s="172"/>
    </row>
    <row r="8748" spans="1:1" s="173" customFormat="1" ht="12" hidden="1" customHeight="1">
      <c r="A8748" s="172"/>
    </row>
    <row r="8749" spans="1:1" s="173" customFormat="1" ht="12" hidden="1" customHeight="1">
      <c r="A8749" s="172"/>
    </row>
    <row r="8750" spans="1:1" s="173" customFormat="1" ht="12" hidden="1" customHeight="1">
      <c r="A8750" s="172"/>
    </row>
    <row r="8751" spans="1:1" s="173" customFormat="1" ht="12" hidden="1" customHeight="1">
      <c r="A8751" s="172"/>
    </row>
    <row r="8752" spans="1:1" s="173" customFormat="1" ht="12" hidden="1" customHeight="1">
      <c r="A8752" s="172"/>
    </row>
    <row r="8753" spans="1:1" s="173" customFormat="1" ht="12" hidden="1" customHeight="1">
      <c r="A8753" s="172"/>
    </row>
    <row r="8754" spans="1:1" s="173" customFormat="1" ht="12" hidden="1" customHeight="1">
      <c r="A8754" s="172"/>
    </row>
    <row r="8755" spans="1:1" s="173" customFormat="1" ht="12" hidden="1" customHeight="1">
      <c r="A8755" s="172"/>
    </row>
    <row r="8756" spans="1:1" s="173" customFormat="1" ht="12" hidden="1" customHeight="1">
      <c r="A8756" s="172"/>
    </row>
    <row r="8757" spans="1:1" s="173" customFormat="1" ht="12" hidden="1" customHeight="1">
      <c r="A8757" s="172"/>
    </row>
    <row r="8758" spans="1:1" s="173" customFormat="1" ht="12" hidden="1" customHeight="1">
      <c r="A8758" s="172"/>
    </row>
    <row r="8759" spans="1:1" s="173" customFormat="1" ht="12" hidden="1" customHeight="1">
      <c r="A8759" s="172"/>
    </row>
    <row r="8760" spans="1:1" s="173" customFormat="1" ht="12" hidden="1" customHeight="1">
      <c r="A8760" s="172"/>
    </row>
    <row r="8761" spans="1:1" s="173" customFormat="1" ht="12" hidden="1" customHeight="1">
      <c r="A8761" s="172"/>
    </row>
    <row r="8762" spans="1:1" s="173" customFormat="1" ht="12" hidden="1" customHeight="1">
      <c r="A8762" s="172"/>
    </row>
    <row r="8763" spans="1:1" s="173" customFormat="1" ht="12" hidden="1" customHeight="1">
      <c r="A8763" s="172"/>
    </row>
    <row r="8764" spans="1:1" s="173" customFormat="1" ht="12" hidden="1" customHeight="1">
      <c r="A8764" s="172"/>
    </row>
    <row r="8765" spans="1:1" s="173" customFormat="1" ht="12" hidden="1" customHeight="1">
      <c r="A8765" s="172"/>
    </row>
    <row r="8766" spans="1:1" s="173" customFormat="1" ht="12" hidden="1" customHeight="1">
      <c r="A8766" s="172"/>
    </row>
    <row r="8767" spans="1:1" s="173" customFormat="1" ht="12" hidden="1" customHeight="1">
      <c r="A8767" s="172"/>
    </row>
    <row r="8768" spans="1:1" s="173" customFormat="1" ht="12" hidden="1" customHeight="1">
      <c r="A8768" s="172"/>
    </row>
    <row r="8769" spans="1:1" s="173" customFormat="1" ht="12" hidden="1" customHeight="1">
      <c r="A8769" s="172"/>
    </row>
    <row r="8770" spans="1:1" s="173" customFormat="1" ht="12" hidden="1" customHeight="1">
      <c r="A8770" s="172"/>
    </row>
    <row r="8771" spans="1:1" s="173" customFormat="1" ht="12" hidden="1" customHeight="1">
      <c r="A8771" s="172"/>
    </row>
    <row r="8772" spans="1:1" s="173" customFormat="1" ht="12" hidden="1" customHeight="1">
      <c r="A8772" s="172"/>
    </row>
    <row r="8773" spans="1:1" s="173" customFormat="1" ht="12" hidden="1" customHeight="1">
      <c r="A8773" s="172"/>
    </row>
    <row r="8774" spans="1:1" s="173" customFormat="1" ht="12" hidden="1" customHeight="1">
      <c r="A8774" s="172"/>
    </row>
    <row r="8775" spans="1:1" s="173" customFormat="1" ht="12" hidden="1" customHeight="1">
      <c r="A8775" s="172"/>
    </row>
    <row r="8776" spans="1:1" s="173" customFormat="1" ht="12" hidden="1" customHeight="1">
      <c r="A8776" s="172"/>
    </row>
    <row r="8777" spans="1:1" s="173" customFormat="1" ht="12" hidden="1" customHeight="1">
      <c r="A8777" s="172"/>
    </row>
    <row r="8778" spans="1:1" s="173" customFormat="1" ht="12" hidden="1" customHeight="1">
      <c r="A8778" s="172"/>
    </row>
    <row r="8779" spans="1:1" s="173" customFormat="1" ht="12" hidden="1" customHeight="1">
      <c r="A8779" s="172"/>
    </row>
    <row r="8780" spans="1:1" s="173" customFormat="1" ht="12" hidden="1" customHeight="1">
      <c r="A8780" s="172"/>
    </row>
    <row r="8781" spans="1:1" s="173" customFormat="1" ht="12" hidden="1" customHeight="1">
      <c r="A8781" s="172"/>
    </row>
    <row r="8782" spans="1:1" s="173" customFormat="1" ht="12" hidden="1" customHeight="1">
      <c r="A8782" s="172"/>
    </row>
    <row r="8783" spans="1:1" s="173" customFormat="1" ht="12" hidden="1" customHeight="1">
      <c r="A8783" s="172"/>
    </row>
    <row r="8784" spans="1:1" s="173" customFormat="1" ht="12" hidden="1" customHeight="1">
      <c r="A8784" s="172"/>
    </row>
    <row r="8785" spans="1:1" s="173" customFormat="1" ht="12" hidden="1" customHeight="1">
      <c r="A8785" s="172"/>
    </row>
    <row r="8786" spans="1:1" s="173" customFormat="1" ht="12" hidden="1" customHeight="1">
      <c r="A8786" s="172"/>
    </row>
    <row r="8787" spans="1:1" s="173" customFormat="1" ht="12" hidden="1" customHeight="1">
      <c r="A8787" s="172"/>
    </row>
    <row r="8788" spans="1:1" s="173" customFormat="1" ht="12" hidden="1" customHeight="1">
      <c r="A8788" s="172"/>
    </row>
    <row r="8789" spans="1:1" s="173" customFormat="1" ht="12" hidden="1" customHeight="1">
      <c r="A8789" s="172"/>
    </row>
    <row r="8790" spans="1:1" s="173" customFormat="1" ht="12" hidden="1" customHeight="1">
      <c r="A8790" s="172"/>
    </row>
    <row r="8791" spans="1:1" s="173" customFormat="1" ht="12" hidden="1" customHeight="1">
      <c r="A8791" s="172"/>
    </row>
    <row r="8792" spans="1:1" s="173" customFormat="1" ht="12" hidden="1" customHeight="1">
      <c r="A8792" s="172"/>
    </row>
    <row r="8793" spans="1:1" s="173" customFormat="1" ht="12" hidden="1" customHeight="1">
      <c r="A8793" s="172"/>
    </row>
    <row r="8794" spans="1:1" s="173" customFormat="1" ht="12" hidden="1" customHeight="1">
      <c r="A8794" s="172"/>
    </row>
    <row r="8795" spans="1:1" s="173" customFormat="1" ht="12" hidden="1" customHeight="1">
      <c r="A8795" s="172"/>
    </row>
    <row r="8796" spans="1:1" s="173" customFormat="1" ht="12" hidden="1" customHeight="1">
      <c r="A8796" s="172"/>
    </row>
    <row r="8797" spans="1:1" s="173" customFormat="1" ht="12" hidden="1" customHeight="1">
      <c r="A8797" s="172"/>
    </row>
    <row r="8798" spans="1:1" s="173" customFormat="1" ht="12" hidden="1" customHeight="1">
      <c r="A8798" s="172"/>
    </row>
    <row r="8799" spans="1:1" s="173" customFormat="1" ht="12" hidden="1" customHeight="1">
      <c r="A8799" s="172"/>
    </row>
    <row r="8800" spans="1:1" s="173" customFormat="1" ht="12" hidden="1" customHeight="1">
      <c r="A8800" s="172"/>
    </row>
    <row r="8801" spans="1:1" s="173" customFormat="1" ht="12" hidden="1" customHeight="1">
      <c r="A8801" s="172"/>
    </row>
    <row r="8802" spans="1:1" s="173" customFormat="1" ht="12" hidden="1" customHeight="1">
      <c r="A8802" s="172"/>
    </row>
    <row r="8803" spans="1:1" s="173" customFormat="1" ht="12" hidden="1" customHeight="1">
      <c r="A8803" s="172"/>
    </row>
    <row r="8804" spans="1:1" s="173" customFormat="1" ht="12" hidden="1" customHeight="1">
      <c r="A8804" s="172"/>
    </row>
    <row r="8805" spans="1:1" s="173" customFormat="1" ht="12" hidden="1" customHeight="1">
      <c r="A8805" s="172"/>
    </row>
    <row r="8806" spans="1:1" s="173" customFormat="1" ht="12" hidden="1" customHeight="1">
      <c r="A8806" s="172"/>
    </row>
    <row r="8807" spans="1:1" s="173" customFormat="1" ht="12" hidden="1" customHeight="1">
      <c r="A8807" s="172"/>
    </row>
    <row r="8808" spans="1:1" s="173" customFormat="1" ht="12" hidden="1" customHeight="1">
      <c r="A8808" s="172"/>
    </row>
    <row r="8809" spans="1:1" s="173" customFormat="1" ht="12" hidden="1" customHeight="1">
      <c r="A8809" s="172"/>
    </row>
    <row r="8810" spans="1:1" s="173" customFormat="1" ht="12" hidden="1" customHeight="1">
      <c r="A8810" s="172"/>
    </row>
    <row r="8811" spans="1:1" s="173" customFormat="1" ht="12" hidden="1" customHeight="1">
      <c r="A8811" s="172"/>
    </row>
    <row r="8812" spans="1:1" s="173" customFormat="1" ht="12" hidden="1" customHeight="1">
      <c r="A8812" s="172"/>
    </row>
    <row r="8813" spans="1:1" s="173" customFormat="1" ht="12" hidden="1" customHeight="1">
      <c r="A8813" s="172"/>
    </row>
    <row r="8814" spans="1:1" s="173" customFormat="1" ht="12" hidden="1" customHeight="1">
      <c r="A8814" s="172"/>
    </row>
    <row r="8815" spans="1:1" s="173" customFormat="1" ht="12" hidden="1" customHeight="1">
      <c r="A8815" s="172"/>
    </row>
    <row r="8816" spans="1:1" s="173" customFormat="1" ht="12" hidden="1" customHeight="1">
      <c r="A8816" s="172"/>
    </row>
    <row r="8817" spans="1:1" s="173" customFormat="1" ht="12" hidden="1" customHeight="1">
      <c r="A8817" s="172"/>
    </row>
    <row r="8818" spans="1:1" s="173" customFormat="1" ht="12" hidden="1" customHeight="1">
      <c r="A8818" s="172"/>
    </row>
    <row r="8819" spans="1:1" s="173" customFormat="1" ht="12" hidden="1" customHeight="1">
      <c r="A8819" s="172"/>
    </row>
    <row r="8820" spans="1:1" s="173" customFormat="1" ht="12" hidden="1" customHeight="1">
      <c r="A8820" s="172"/>
    </row>
    <row r="8821" spans="1:1" s="173" customFormat="1" ht="12" hidden="1" customHeight="1">
      <c r="A8821" s="172"/>
    </row>
    <row r="8822" spans="1:1" s="173" customFormat="1" ht="12" hidden="1" customHeight="1">
      <c r="A8822" s="172"/>
    </row>
    <row r="8823" spans="1:1" s="173" customFormat="1" ht="12" hidden="1" customHeight="1">
      <c r="A8823" s="172"/>
    </row>
    <row r="8824" spans="1:1" s="173" customFormat="1" ht="12" hidden="1" customHeight="1">
      <c r="A8824" s="172"/>
    </row>
    <row r="8825" spans="1:1" s="173" customFormat="1" ht="12" hidden="1" customHeight="1">
      <c r="A8825" s="172"/>
    </row>
    <row r="8826" spans="1:1" s="173" customFormat="1" ht="12" hidden="1" customHeight="1">
      <c r="A8826" s="172"/>
    </row>
    <row r="8827" spans="1:1" s="173" customFormat="1" ht="12" hidden="1" customHeight="1">
      <c r="A8827" s="172"/>
    </row>
    <row r="8828" spans="1:1" s="173" customFormat="1" ht="12" hidden="1" customHeight="1">
      <c r="A8828" s="172"/>
    </row>
    <row r="8829" spans="1:1" s="173" customFormat="1" ht="12" hidden="1" customHeight="1">
      <c r="A8829" s="172"/>
    </row>
    <row r="8830" spans="1:1" s="173" customFormat="1" ht="12" hidden="1" customHeight="1">
      <c r="A8830" s="172"/>
    </row>
    <row r="8831" spans="1:1" s="173" customFormat="1" ht="12" hidden="1" customHeight="1">
      <c r="A8831" s="172"/>
    </row>
    <row r="8832" spans="1:1" s="173" customFormat="1" ht="12" hidden="1" customHeight="1">
      <c r="A8832" s="172"/>
    </row>
    <row r="8833" spans="1:1" s="173" customFormat="1" ht="12" hidden="1" customHeight="1">
      <c r="A8833" s="172"/>
    </row>
    <row r="8834" spans="1:1" s="173" customFormat="1" ht="12" hidden="1" customHeight="1">
      <c r="A8834" s="172"/>
    </row>
    <row r="8835" spans="1:1" s="173" customFormat="1" ht="12" hidden="1" customHeight="1">
      <c r="A8835" s="172"/>
    </row>
    <row r="8836" spans="1:1" s="173" customFormat="1" ht="12" hidden="1" customHeight="1">
      <c r="A8836" s="172"/>
    </row>
    <row r="8837" spans="1:1" s="173" customFormat="1" ht="12" hidden="1" customHeight="1">
      <c r="A8837" s="172"/>
    </row>
    <row r="8838" spans="1:1" s="173" customFormat="1" ht="12" hidden="1" customHeight="1">
      <c r="A8838" s="172"/>
    </row>
    <row r="8839" spans="1:1" s="173" customFormat="1" ht="12" hidden="1" customHeight="1">
      <c r="A8839" s="172"/>
    </row>
    <row r="8840" spans="1:1" s="173" customFormat="1" ht="12" hidden="1" customHeight="1">
      <c r="A8840" s="172"/>
    </row>
    <row r="8841" spans="1:1" s="173" customFormat="1" ht="12" hidden="1" customHeight="1">
      <c r="A8841" s="172"/>
    </row>
    <row r="8842" spans="1:1" s="173" customFormat="1" ht="12" hidden="1" customHeight="1">
      <c r="A8842" s="172"/>
    </row>
    <row r="8843" spans="1:1" s="173" customFormat="1" ht="12" hidden="1" customHeight="1">
      <c r="A8843" s="172"/>
    </row>
    <row r="8844" spans="1:1" s="173" customFormat="1" ht="12" hidden="1" customHeight="1">
      <c r="A8844" s="172"/>
    </row>
    <row r="8845" spans="1:1" s="173" customFormat="1" ht="12" hidden="1" customHeight="1">
      <c r="A8845" s="172"/>
    </row>
    <row r="8846" spans="1:1" s="173" customFormat="1" ht="12" hidden="1" customHeight="1">
      <c r="A8846" s="172"/>
    </row>
    <row r="8847" spans="1:1" s="173" customFormat="1" ht="12" hidden="1" customHeight="1">
      <c r="A8847" s="172"/>
    </row>
    <row r="8848" spans="1:1" s="173" customFormat="1" ht="12" hidden="1" customHeight="1">
      <c r="A8848" s="172"/>
    </row>
    <row r="8849" spans="1:1" s="173" customFormat="1" ht="12" hidden="1" customHeight="1">
      <c r="A8849" s="172"/>
    </row>
    <row r="8850" spans="1:1" s="173" customFormat="1" ht="12" hidden="1" customHeight="1">
      <c r="A8850" s="172"/>
    </row>
    <row r="8851" spans="1:1" s="173" customFormat="1" ht="12" hidden="1" customHeight="1">
      <c r="A8851" s="172"/>
    </row>
    <row r="8852" spans="1:1" s="173" customFormat="1" ht="12" hidden="1" customHeight="1">
      <c r="A8852" s="172"/>
    </row>
    <row r="8853" spans="1:1" s="173" customFormat="1" ht="12" hidden="1" customHeight="1">
      <c r="A8853" s="172"/>
    </row>
    <row r="8854" spans="1:1" s="173" customFormat="1" ht="12" hidden="1" customHeight="1">
      <c r="A8854" s="172"/>
    </row>
    <row r="8855" spans="1:1" s="173" customFormat="1" ht="12" hidden="1" customHeight="1">
      <c r="A8855" s="172"/>
    </row>
    <row r="8856" spans="1:1" s="173" customFormat="1" ht="12" hidden="1" customHeight="1">
      <c r="A8856" s="172"/>
    </row>
    <row r="8857" spans="1:1" s="173" customFormat="1" ht="12" hidden="1" customHeight="1">
      <c r="A8857" s="172"/>
    </row>
    <row r="8858" spans="1:1" s="173" customFormat="1" ht="12" hidden="1" customHeight="1">
      <c r="A8858" s="172"/>
    </row>
    <row r="8859" spans="1:1" s="173" customFormat="1" ht="12" hidden="1" customHeight="1">
      <c r="A8859" s="172"/>
    </row>
    <row r="8860" spans="1:1" s="173" customFormat="1" ht="12" hidden="1" customHeight="1">
      <c r="A8860" s="172"/>
    </row>
    <row r="8861" spans="1:1" s="173" customFormat="1" ht="12" hidden="1" customHeight="1">
      <c r="A8861" s="172"/>
    </row>
    <row r="8862" spans="1:1" s="173" customFormat="1" ht="12" hidden="1" customHeight="1">
      <c r="A8862" s="172"/>
    </row>
    <row r="8863" spans="1:1" s="173" customFormat="1" ht="12" hidden="1" customHeight="1">
      <c r="A8863" s="172"/>
    </row>
    <row r="8864" spans="1:1" s="173" customFormat="1" ht="12" hidden="1" customHeight="1">
      <c r="A8864" s="172"/>
    </row>
    <row r="8865" spans="1:1" s="173" customFormat="1" ht="12" hidden="1" customHeight="1">
      <c r="A8865" s="172"/>
    </row>
    <row r="8866" spans="1:1" s="173" customFormat="1" ht="12" hidden="1" customHeight="1">
      <c r="A8866" s="172"/>
    </row>
    <row r="8867" spans="1:1" s="173" customFormat="1" ht="12" hidden="1" customHeight="1">
      <c r="A8867" s="172"/>
    </row>
    <row r="8868" spans="1:1" s="173" customFormat="1" ht="12" hidden="1" customHeight="1">
      <c r="A8868" s="172"/>
    </row>
    <row r="8869" spans="1:1" s="173" customFormat="1" ht="12" hidden="1" customHeight="1">
      <c r="A8869" s="172"/>
    </row>
    <row r="8870" spans="1:1" s="173" customFormat="1" ht="12" hidden="1" customHeight="1">
      <c r="A8870" s="172"/>
    </row>
    <row r="8871" spans="1:1" s="173" customFormat="1" ht="12" hidden="1" customHeight="1">
      <c r="A8871" s="172"/>
    </row>
    <row r="8872" spans="1:1" s="173" customFormat="1" ht="12" hidden="1" customHeight="1">
      <c r="A8872" s="172"/>
    </row>
    <row r="8873" spans="1:1" s="173" customFormat="1" ht="12" hidden="1" customHeight="1">
      <c r="A8873" s="172"/>
    </row>
    <row r="8874" spans="1:1" s="173" customFormat="1" ht="12" hidden="1" customHeight="1">
      <c r="A8874" s="172"/>
    </row>
    <row r="8875" spans="1:1" s="173" customFormat="1" ht="12" hidden="1" customHeight="1">
      <c r="A8875" s="172"/>
    </row>
    <row r="8876" spans="1:1" s="173" customFormat="1" ht="12" hidden="1" customHeight="1">
      <c r="A8876" s="172"/>
    </row>
    <row r="8877" spans="1:1" s="173" customFormat="1" ht="12" hidden="1" customHeight="1">
      <c r="A8877" s="172"/>
    </row>
    <row r="8878" spans="1:1" s="173" customFormat="1" ht="12" hidden="1" customHeight="1">
      <c r="A8878" s="172"/>
    </row>
    <row r="8879" spans="1:1" s="173" customFormat="1" ht="12" hidden="1" customHeight="1">
      <c r="A8879" s="172"/>
    </row>
    <row r="8880" spans="1:1" s="173" customFormat="1" ht="12" hidden="1" customHeight="1">
      <c r="A8880" s="172"/>
    </row>
    <row r="8881" spans="1:1" s="173" customFormat="1" ht="12" hidden="1" customHeight="1">
      <c r="A8881" s="172"/>
    </row>
    <row r="8882" spans="1:1" s="173" customFormat="1" ht="12" hidden="1" customHeight="1">
      <c r="A8882" s="172"/>
    </row>
    <row r="8883" spans="1:1" s="173" customFormat="1" ht="12" hidden="1" customHeight="1">
      <c r="A8883" s="172"/>
    </row>
    <row r="8884" spans="1:1" s="173" customFormat="1" ht="12" hidden="1" customHeight="1">
      <c r="A8884" s="172"/>
    </row>
    <row r="8885" spans="1:1" s="173" customFormat="1" ht="12" hidden="1" customHeight="1">
      <c r="A8885" s="172"/>
    </row>
    <row r="8886" spans="1:1" s="173" customFormat="1" ht="12" hidden="1" customHeight="1">
      <c r="A8886" s="172"/>
    </row>
    <row r="8887" spans="1:1" s="173" customFormat="1" ht="12" hidden="1" customHeight="1">
      <c r="A8887" s="172"/>
    </row>
    <row r="8888" spans="1:1" s="173" customFormat="1" ht="12" hidden="1" customHeight="1">
      <c r="A8888" s="172"/>
    </row>
    <row r="8889" spans="1:1" s="173" customFormat="1" ht="12" hidden="1" customHeight="1">
      <c r="A8889" s="172"/>
    </row>
    <row r="8890" spans="1:1" s="173" customFormat="1" ht="12" hidden="1" customHeight="1">
      <c r="A8890" s="172"/>
    </row>
    <row r="8891" spans="1:1" s="173" customFormat="1" ht="12" hidden="1" customHeight="1">
      <c r="A8891" s="172"/>
    </row>
    <row r="8892" spans="1:1" s="173" customFormat="1" ht="12" hidden="1" customHeight="1">
      <c r="A8892" s="172"/>
    </row>
    <row r="8893" spans="1:1" s="173" customFormat="1" ht="12" hidden="1" customHeight="1">
      <c r="A8893" s="172"/>
    </row>
    <row r="8894" spans="1:1" s="173" customFormat="1" ht="12" hidden="1" customHeight="1">
      <c r="A8894" s="172"/>
    </row>
    <row r="8895" spans="1:1" s="173" customFormat="1" ht="12" hidden="1" customHeight="1">
      <c r="A8895" s="172"/>
    </row>
    <row r="8896" spans="1:1" s="173" customFormat="1" ht="12" hidden="1" customHeight="1">
      <c r="A8896" s="172"/>
    </row>
    <row r="8897" spans="1:1" s="173" customFormat="1" ht="12" hidden="1" customHeight="1">
      <c r="A8897" s="172"/>
    </row>
    <row r="8898" spans="1:1" s="173" customFormat="1" ht="12" hidden="1" customHeight="1">
      <c r="A8898" s="172"/>
    </row>
    <row r="8899" spans="1:1" s="173" customFormat="1" ht="12" hidden="1" customHeight="1">
      <c r="A8899" s="172"/>
    </row>
    <row r="8900" spans="1:1" s="173" customFormat="1" ht="12" hidden="1" customHeight="1">
      <c r="A8900" s="172"/>
    </row>
    <row r="8901" spans="1:1" s="173" customFormat="1" ht="12" hidden="1" customHeight="1">
      <c r="A8901" s="172"/>
    </row>
    <row r="8902" spans="1:1" s="173" customFormat="1" ht="12" hidden="1" customHeight="1">
      <c r="A8902" s="172"/>
    </row>
    <row r="8903" spans="1:1" s="173" customFormat="1" ht="12" hidden="1" customHeight="1">
      <c r="A8903" s="172"/>
    </row>
    <row r="8904" spans="1:1" s="173" customFormat="1" ht="12" hidden="1" customHeight="1">
      <c r="A8904" s="172"/>
    </row>
    <row r="8905" spans="1:1" s="173" customFormat="1" ht="12" hidden="1" customHeight="1">
      <c r="A8905" s="172"/>
    </row>
    <row r="8906" spans="1:1" s="173" customFormat="1" ht="12" hidden="1" customHeight="1">
      <c r="A8906" s="172"/>
    </row>
    <row r="8907" spans="1:1" s="173" customFormat="1" ht="12" hidden="1" customHeight="1">
      <c r="A8907" s="172"/>
    </row>
    <row r="8908" spans="1:1" s="173" customFormat="1" ht="12" hidden="1" customHeight="1">
      <c r="A8908" s="172"/>
    </row>
    <row r="8909" spans="1:1" s="173" customFormat="1" ht="12" hidden="1" customHeight="1">
      <c r="A8909" s="172"/>
    </row>
    <row r="8910" spans="1:1" s="173" customFormat="1" ht="12" hidden="1" customHeight="1">
      <c r="A8910" s="172"/>
    </row>
    <row r="8911" spans="1:1" s="173" customFormat="1" ht="12" hidden="1" customHeight="1">
      <c r="A8911" s="172"/>
    </row>
    <row r="8912" spans="1:1" s="173" customFormat="1" ht="12" hidden="1" customHeight="1">
      <c r="A8912" s="172"/>
    </row>
    <row r="8913" spans="1:1" s="173" customFormat="1" ht="12" hidden="1" customHeight="1">
      <c r="A8913" s="172"/>
    </row>
    <row r="8914" spans="1:1" s="173" customFormat="1" ht="12" hidden="1" customHeight="1">
      <c r="A8914" s="172"/>
    </row>
    <row r="8915" spans="1:1" s="173" customFormat="1" ht="12" hidden="1" customHeight="1">
      <c r="A8915" s="172"/>
    </row>
    <row r="8916" spans="1:1" s="173" customFormat="1" ht="12" hidden="1" customHeight="1">
      <c r="A8916" s="172"/>
    </row>
    <row r="8917" spans="1:1" s="173" customFormat="1" ht="12" hidden="1" customHeight="1">
      <c r="A8917" s="172"/>
    </row>
    <row r="8918" spans="1:1" s="173" customFormat="1" ht="12" hidden="1" customHeight="1">
      <c r="A8918" s="172"/>
    </row>
    <row r="8919" spans="1:1" s="173" customFormat="1" ht="12" hidden="1" customHeight="1">
      <c r="A8919" s="172"/>
    </row>
    <row r="8920" spans="1:1" s="173" customFormat="1" ht="12" hidden="1" customHeight="1">
      <c r="A8920" s="172"/>
    </row>
    <row r="8921" spans="1:1" s="173" customFormat="1" ht="12" hidden="1" customHeight="1">
      <c r="A8921" s="172"/>
    </row>
    <row r="8922" spans="1:1" s="173" customFormat="1" ht="12" hidden="1" customHeight="1">
      <c r="A8922" s="172"/>
    </row>
    <row r="8923" spans="1:1" s="173" customFormat="1" ht="12" hidden="1" customHeight="1">
      <c r="A8923" s="172"/>
    </row>
    <row r="8924" spans="1:1" s="173" customFormat="1" ht="12" hidden="1" customHeight="1">
      <c r="A8924" s="172"/>
    </row>
    <row r="8925" spans="1:1" s="173" customFormat="1" ht="12" hidden="1" customHeight="1">
      <c r="A8925" s="172"/>
    </row>
    <row r="8926" spans="1:1" s="173" customFormat="1" ht="12" hidden="1" customHeight="1">
      <c r="A8926" s="172"/>
    </row>
    <row r="8927" spans="1:1" s="173" customFormat="1" ht="12" hidden="1" customHeight="1">
      <c r="A8927" s="172"/>
    </row>
    <row r="8928" spans="1:1" s="173" customFormat="1" ht="12" hidden="1" customHeight="1">
      <c r="A8928" s="172"/>
    </row>
    <row r="8929" spans="1:1" s="173" customFormat="1" ht="12" hidden="1" customHeight="1">
      <c r="A8929" s="172"/>
    </row>
    <row r="8930" spans="1:1" s="173" customFormat="1" ht="12" hidden="1" customHeight="1">
      <c r="A8930" s="172"/>
    </row>
    <row r="8931" spans="1:1" s="173" customFormat="1" ht="12" hidden="1" customHeight="1">
      <c r="A8931" s="172"/>
    </row>
    <row r="8932" spans="1:1" s="173" customFormat="1" ht="12" hidden="1" customHeight="1">
      <c r="A8932" s="172"/>
    </row>
    <row r="8933" spans="1:1" s="173" customFormat="1" ht="12" hidden="1" customHeight="1">
      <c r="A8933" s="172"/>
    </row>
    <row r="8934" spans="1:1" s="173" customFormat="1" ht="12" hidden="1" customHeight="1">
      <c r="A8934" s="172"/>
    </row>
    <row r="8935" spans="1:1" s="173" customFormat="1" ht="12" hidden="1" customHeight="1">
      <c r="A8935" s="172"/>
    </row>
    <row r="8936" spans="1:1" s="173" customFormat="1" ht="12" hidden="1" customHeight="1">
      <c r="A8936" s="172"/>
    </row>
    <row r="8937" spans="1:1" s="173" customFormat="1" ht="12" hidden="1" customHeight="1">
      <c r="A8937" s="172"/>
    </row>
    <row r="8938" spans="1:1" s="173" customFormat="1" ht="12" hidden="1" customHeight="1">
      <c r="A8938" s="172"/>
    </row>
    <row r="8939" spans="1:1" s="173" customFormat="1" ht="12" hidden="1" customHeight="1">
      <c r="A8939" s="172"/>
    </row>
    <row r="8940" spans="1:1" s="173" customFormat="1" ht="12" hidden="1" customHeight="1">
      <c r="A8940" s="172"/>
    </row>
    <row r="8941" spans="1:1" s="173" customFormat="1" ht="12" hidden="1" customHeight="1">
      <c r="A8941" s="172"/>
    </row>
    <row r="8942" spans="1:1" s="173" customFormat="1" ht="12" hidden="1" customHeight="1">
      <c r="A8942" s="172"/>
    </row>
    <row r="8943" spans="1:1" s="173" customFormat="1" ht="12" hidden="1" customHeight="1">
      <c r="A8943" s="172"/>
    </row>
    <row r="8944" spans="1:1" s="173" customFormat="1" ht="12" hidden="1" customHeight="1">
      <c r="A8944" s="172"/>
    </row>
    <row r="8945" spans="1:1" s="173" customFormat="1" ht="12" hidden="1" customHeight="1">
      <c r="A8945" s="172"/>
    </row>
    <row r="8946" spans="1:1" s="173" customFormat="1" ht="12" hidden="1" customHeight="1">
      <c r="A8946" s="172"/>
    </row>
    <row r="8947" spans="1:1" s="173" customFormat="1" ht="12" hidden="1" customHeight="1">
      <c r="A8947" s="172"/>
    </row>
    <row r="8948" spans="1:1" s="173" customFormat="1" ht="12" hidden="1" customHeight="1">
      <c r="A8948" s="172"/>
    </row>
    <row r="8949" spans="1:1" s="173" customFormat="1" ht="12" hidden="1" customHeight="1">
      <c r="A8949" s="172"/>
    </row>
    <row r="8950" spans="1:1" s="173" customFormat="1" ht="12" hidden="1" customHeight="1">
      <c r="A8950" s="172"/>
    </row>
    <row r="8951" spans="1:1" s="173" customFormat="1" ht="12" hidden="1" customHeight="1">
      <c r="A8951" s="172"/>
    </row>
    <row r="8952" spans="1:1" s="173" customFormat="1" ht="12" hidden="1" customHeight="1">
      <c r="A8952" s="172"/>
    </row>
    <row r="8953" spans="1:1" s="173" customFormat="1" ht="12" hidden="1" customHeight="1">
      <c r="A8953" s="172"/>
    </row>
    <row r="8954" spans="1:1" s="173" customFormat="1" ht="12" hidden="1" customHeight="1">
      <c r="A8954" s="172"/>
    </row>
    <row r="8955" spans="1:1" s="173" customFormat="1" ht="12" hidden="1" customHeight="1">
      <c r="A8955" s="172"/>
    </row>
    <row r="8956" spans="1:1" s="173" customFormat="1" ht="12" hidden="1" customHeight="1">
      <c r="A8956" s="172"/>
    </row>
    <row r="8957" spans="1:1" s="173" customFormat="1" ht="12" hidden="1" customHeight="1">
      <c r="A8957" s="172"/>
    </row>
    <row r="8958" spans="1:1" s="173" customFormat="1" ht="12" hidden="1" customHeight="1">
      <c r="A8958" s="172"/>
    </row>
    <row r="8959" spans="1:1" s="173" customFormat="1" ht="12" hidden="1" customHeight="1">
      <c r="A8959" s="172"/>
    </row>
    <row r="8960" spans="1:1" s="173" customFormat="1" ht="12" hidden="1" customHeight="1">
      <c r="A8960" s="172"/>
    </row>
    <row r="8961" spans="1:1" s="173" customFormat="1" ht="12" hidden="1" customHeight="1">
      <c r="A8961" s="172"/>
    </row>
    <row r="8962" spans="1:1" s="173" customFormat="1" ht="12" hidden="1" customHeight="1">
      <c r="A8962" s="172"/>
    </row>
    <row r="8963" spans="1:1" s="173" customFormat="1" ht="12" hidden="1" customHeight="1">
      <c r="A8963" s="172"/>
    </row>
    <row r="8964" spans="1:1" s="173" customFormat="1" ht="12" hidden="1" customHeight="1">
      <c r="A8964" s="172"/>
    </row>
    <row r="8965" spans="1:1" s="173" customFormat="1" ht="12" hidden="1" customHeight="1">
      <c r="A8965" s="172"/>
    </row>
    <row r="8966" spans="1:1" s="173" customFormat="1" ht="12" hidden="1" customHeight="1">
      <c r="A8966" s="172"/>
    </row>
    <row r="8967" spans="1:1" s="173" customFormat="1" ht="12" hidden="1" customHeight="1">
      <c r="A8967" s="172"/>
    </row>
    <row r="8968" spans="1:1" s="173" customFormat="1" ht="12" hidden="1" customHeight="1">
      <c r="A8968" s="172"/>
    </row>
    <row r="8969" spans="1:1" s="173" customFormat="1" ht="12" hidden="1" customHeight="1">
      <c r="A8969" s="172"/>
    </row>
    <row r="8970" spans="1:1" s="173" customFormat="1" ht="12" hidden="1" customHeight="1">
      <c r="A8970" s="172"/>
    </row>
    <row r="8971" spans="1:1" s="173" customFormat="1" ht="12" hidden="1" customHeight="1">
      <c r="A8971" s="172"/>
    </row>
    <row r="8972" spans="1:1" s="173" customFormat="1" ht="12" hidden="1" customHeight="1">
      <c r="A8972" s="172"/>
    </row>
    <row r="8973" spans="1:1" s="173" customFormat="1" ht="12" hidden="1" customHeight="1">
      <c r="A8973" s="172"/>
    </row>
    <row r="8974" spans="1:1" s="173" customFormat="1" ht="12" hidden="1" customHeight="1">
      <c r="A8974" s="172"/>
    </row>
    <row r="8975" spans="1:1" s="173" customFormat="1" ht="12" hidden="1" customHeight="1">
      <c r="A8975" s="172"/>
    </row>
    <row r="8976" spans="1:1" s="173" customFormat="1" ht="12" hidden="1" customHeight="1">
      <c r="A8976" s="172"/>
    </row>
    <row r="8977" spans="1:1" s="173" customFormat="1" ht="12" hidden="1" customHeight="1">
      <c r="A8977" s="172"/>
    </row>
    <row r="8978" spans="1:1" s="173" customFormat="1" ht="12" hidden="1" customHeight="1">
      <c r="A8978" s="172"/>
    </row>
    <row r="8979" spans="1:1" s="173" customFormat="1" ht="12" hidden="1" customHeight="1">
      <c r="A8979" s="172"/>
    </row>
    <row r="8980" spans="1:1" s="173" customFormat="1" ht="12" hidden="1" customHeight="1">
      <c r="A8980" s="172"/>
    </row>
    <row r="8981" spans="1:1" s="173" customFormat="1" ht="12" hidden="1" customHeight="1">
      <c r="A8981" s="172"/>
    </row>
    <row r="8982" spans="1:1" s="173" customFormat="1" ht="12" hidden="1" customHeight="1">
      <c r="A8982" s="172"/>
    </row>
    <row r="8983" spans="1:1" s="173" customFormat="1" ht="12" hidden="1" customHeight="1">
      <c r="A8983" s="172"/>
    </row>
    <row r="8984" spans="1:1" s="173" customFormat="1" ht="12" hidden="1" customHeight="1">
      <c r="A8984" s="172"/>
    </row>
    <row r="8985" spans="1:1" s="173" customFormat="1" ht="12" hidden="1" customHeight="1">
      <c r="A8985" s="172"/>
    </row>
    <row r="8986" spans="1:1" s="173" customFormat="1" ht="12" hidden="1" customHeight="1">
      <c r="A8986" s="172"/>
    </row>
    <row r="8987" spans="1:1" s="173" customFormat="1" ht="12" hidden="1" customHeight="1">
      <c r="A8987" s="172"/>
    </row>
    <row r="8988" spans="1:1" s="173" customFormat="1" ht="12" hidden="1" customHeight="1">
      <c r="A8988" s="172"/>
    </row>
    <row r="8989" spans="1:1" s="173" customFormat="1" ht="12" hidden="1" customHeight="1">
      <c r="A8989" s="172"/>
    </row>
    <row r="8990" spans="1:1" s="173" customFormat="1" ht="12" hidden="1" customHeight="1">
      <c r="A8990" s="172"/>
    </row>
    <row r="8991" spans="1:1" s="173" customFormat="1" ht="12" hidden="1" customHeight="1">
      <c r="A8991" s="172"/>
    </row>
    <row r="8992" spans="1:1" s="173" customFormat="1" ht="12" hidden="1" customHeight="1">
      <c r="A8992" s="172"/>
    </row>
    <row r="8993" spans="1:1" s="173" customFormat="1" ht="12" hidden="1" customHeight="1">
      <c r="A8993" s="172"/>
    </row>
    <row r="8994" spans="1:1" s="173" customFormat="1" ht="12" hidden="1" customHeight="1">
      <c r="A8994" s="172"/>
    </row>
    <row r="8995" spans="1:1" s="173" customFormat="1" ht="12" hidden="1" customHeight="1">
      <c r="A8995" s="172"/>
    </row>
    <row r="8996" spans="1:1" s="173" customFormat="1" ht="12" hidden="1" customHeight="1">
      <c r="A8996" s="172"/>
    </row>
    <row r="8997" spans="1:1" s="173" customFormat="1" ht="12" hidden="1" customHeight="1">
      <c r="A8997" s="172"/>
    </row>
    <row r="8998" spans="1:1" s="173" customFormat="1" ht="12" hidden="1" customHeight="1">
      <c r="A8998" s="172"/>
    </row>
    <row r="8999" spans="1:1" s="173" customFormat="1" ht="12" hidden="1" customHeight="1">
      <c r="A8999" s="172"/>
    </row>
    <row r="9000" spans="1:1" s="173" customFormat="1" ht="12" hidden="1" customHeight="1">
      <c r="A9000" s="172"/>
    </row>
    <row r="9001" spans="1:1" s="173" customFormat="1" ht="12" hidden="1" customHeight="1">
      <c r="A9001" s="172"/>
    </row>
    <row r="9002" spans="1:1" s="173" customFormat="1" ht="12" hidden="1" customHeight="1">
      <c r="A9002" s="172"/>
    </row>
    <row r="9003" spans="1:1" s="173" customFormat="1" ht="12" hidden="1" customHeight="1">
      <c r="A9003" s="172"/>
    </row>
    <row r="9004" spans="1:1" s="173" customFormat="1" ht="12" hidden="1" customHeight="1">
      <c r="A9004" s="172"/>
    </row>
    <row r="9005" spans="1:1" s="173" customFormat="1" ht="12" hidden="1" customHeight="1">
      <c r="A9005" s="172"/>
    </row>
    <row r="9006" spans="1:1" s="173" customFormat="1" ht="12" hidden="1" customHeight="1">
      <c r="A9006" s="172"/>
    </row>
    <row r="9007" spans="1:1" s="173" customFormat="1" ht="12" hidden="1" customHeight="1">
      <c r="A9007" s="172"/>
    </row>
    <row r="9008" spans="1:1" s="173" customFormat="1" ht="12" hidden="1" customHeight="1">
      <c r="A9008" s="172"/>
    </row>
    <row r="9009" spans="1:1" s="173" customFormat="1" ht="12" hidden="1" customHeight="1">
      <c r="A9009" s="172"/>
    </row>
    <row r="9010" spans="1:1" s="173" customFormat="1" ht="12" hidden="1" customHeight="1">
      <c r="A9010" s="172"/>
    </row>
    <row r="9011" spans="1:1" s="173" customFormat="1" ht="12" hidden="1" customHeight="1">
      <c r="A9011" s="172"/>
    </row>
    <row r="9012" spans="1:1" s="173" customFormat="1" ht="12" hidden="1" customHeight="1">
      <c r="A9012" s="172"/>
    </row>
    <row r="9013" spans="1:1" s="173" customFormat="1" ht="12" hidden="1" customHeight="1">
      <c r="A9013" s="172"/>
    </row>
    <row r="9014" spans="1:1" s="173" customFormat="1" ht="12" hidden="1" customHeight="1">
      <c r="A9014" s="172"/>
    </row>
    <row r="9015" spans="1:1" s="173" customFormat="1" ht="12" hidden="1" customHeight="1">
      <c r="A9015" s="172"/>
    </row>
    <row r="9016" spans="1:1" s="173" customFormat="1" ht="12" hidden="1" customHeight="1">
      <c r="A9016" s="172"/>
    </row>
    <row r="9017" spans="1:1" s="173" customFormat="1" ht="12" hidden="1" customHeight="1">
      <c r="A9017" s="172"/>
    </row>
    <row r="9018" spans="1:1" s="173" customFormat="1" ht="12" hidden="1" customHeight="1">
      <c r="A9018" s="172"/>
    </row>
    <row r="9019" spans="1:1" s="173" customFormat="1" ht="12" hidden="1" customHeight="1">
      <c r="A9019" s="172"/>
    </row>
    <row r="9020" spans="1:1" s="173" customFormat="1" ht="12" hidden="1" customHeight="1">
      <c r="A9020" s="172"/>
    </row>
    <row r="9021" spans="1:1" s="173" customFormat="1" ht="12" hidden="1" customHeight="1">
      <c r="A9021" s="172"/>
    </row>
    <row r="9022" spans="1:1" s="173" customFormat="1" ht="12" hidden="1" customHeight="1">
      <c r="A9022" s="172"/>
    </row>
    <row r="9023" spans="1:1" s="173" customFormat="1" ht="12" hidden="1" customHeight="1">
      <c r="A9023" s="172"/>
    </row>
    <row r="9024" spans="1:1" s="173" customFormat="1" ht="12" hidden="1" customHeight="1">
      <c r="A9024" s="172"/>
    </row>
    <row r="9025" spans="1:1" s="173" customFormat="1" ht="12" hidden="1" customHeight="1">
      <c r="A9025" s="172"/>
    </row>
    <row r="9026" spans="1:1" s="173" customFormat="1" ht="12" hidden="1" customHeight="1">
      <c r="A9026" s="172"/>
    </row>
    <row r="9027" spans="1:1" s="173" customFormat="1" ht="12" hidden="1" customHeight="1">
      <c r="A9027" s="172"/>
    </row>
    <row r="9028" spans="1:1" s="173" customFormat="1" ht="12" hidden="1" customHeight="1">
      <c r="A9028" s="172"/>
    </row>
    <row r="9029" spans="1:1" s="173" customFormat="1" ht="12" hidden="1" customHeight="1">
      <c r="A9029" s="172"/>
    </row>
    <row r="9030" spans="1:1" s="173" customFormat="1" ht="12" hidden="1" customHeight="1">
      <c r="A9030" s="172"/>
    </row>
    <row r="9031" spans="1:1" s="173" customFormat="1" ht="12" hidden="1" customHeight="1">
      <c r="A9031" s="172"/>
    </row>
    <row r="9032" spans="1:1" s="173" customFormat="1" ht="12" hidden="1" customHeight="1">
      <c r="A9032" s="172"/>
    </row>
    <row r="9033" spans="1:1" s="173" customFormat="1" ht="12" hidden="1" customHeight="1">
      <c r="A9033" s="172"/>
    </row>
    <row r="9034" spans="1:1" s="173" customFormat="1" ht="12" hidden="1" customHeight="1">
      <c r="A9034" s="172"/>
    </row>
    <row r="9035" spans="1:1" s="173" customFormat="1" ht="12" hidden="1" customHeight="1">
      <c r="A9035" s="172"/>
    </row>
    <row r="9036" spans="1:1" s="173" customFormat="1" ht="12" hidden="1" customHeight="1">
      <c r="A9036" s="172"/>
    </row>
    <row r="9037" spans="1:1" s="173" customFormat="1" ht="12" hidden="1" customHeight="1">
      <c r="A9037" s="172"/>
    </row>
    <row r="9038" spans="1:1" s="173" customFormat="1" ht="12" hidden="1" customHeight="1">
      <c r="A9038" s="172"/>
    </row>
    <row r="9039" spans="1:1" s="173" customFormat="1" ht="12" hidden="1" customHeight="1">
      <c r="A9039" s="172"/>
    </row>
    <row r="9040" spans="1:1" s="173" customFormat="1" ht="12" hidden="1" customHeight="1">
      <c r="A9040" s="172"/>
    </row>
    <row r="9041" spans="1:1" s="173" customFormat="1" ht="12" hidden="1" customHeight="1">
      <c r="A9041" s="172"/>
    </row>
    <row r="9042" spans="1:1" s="173" customFormat="1" ht="12" hidden="1" customHeight="1">
      <c r="A9042" s="172"/>
    </row>
    <row r="9043" spans="1:1" s="173" customFormat="1" ht="12" hidden="1" customHeight="1">
      <c r="A9043" s="172"/>
    </row>
    <row r="9044" spans="1:1" s="173" customFormat="1" ht="12" hidden="1" customHeight="1">
      <c r="A9044" s="172"/>
    </row>
    <row r="9045" spans="1:1" s="173" customFormat="1" ht="12" hidden="1" customHeight="1">
      <c r="A9045" s="172"/>
    </row>
    <row r="9046" spans="1:1" s="173" customFormat="1" ht="12" hidden="1" customHeight="1">
      <c r="A9046" s="172"/>
    </row>
    <row r="9047" spans="1:1" s="173" customFormat="1" ht="12" hidden="1" customHeight="1">
      <c r="A9047" s="172"/>
    </row>
    <row r="9048" spans="1:1" s="173" customFormat="1" ht="12" hidden="1" customHeight="1">
      <c r="A9048" s="172"/>
    </row>
    <row r="9049" spans="1:1" s="173" customFormat="1" ht="12" hidden="1" customHeight="1">
      <c r="A9049" s="172"/>
    </row>
    <row r="9050" spans="1:1" s="173" customFormat="1" ht="12" hidden="1" customHeight="1">
      <c r="A9050" s="172"/>
    </row>
    <row r="9051" spans="1:1" s="173" customFormat="1" ht="12" hidden="1" customHeight="1">
      <c r="A9051" s="172"/>
    </row>
    <row r="9052" spans="1:1" s="173" customFormat="1" ht="12" hidden="1" customHeight="1">
      <c r="A9052" s="172"/>
    </row>
    <row r="9053" spans="1:1" s="173" customFormat="1" ht="12" hidden="1" customHeight="1">
      <c r="A9053" s="172"/>
    </row>
    <row r="9054" spans="1:1" s="173" customFormat="1" ht="12" hidden="1" customHeight="1">
      <c r="A9054" s="172"/>
    </row>
    <row r="9055" spans="1:1" s="173" customFormat="1" ht="12" hidden="1" customHeight="1">
      <c r="A9055" s="172"/>
    </row>
    <row r="9056" spans="1:1" s="173" customFormat="1" ht="12" hidden="1" customHeight="1">
      <c r="A9056" s="172"/>
    </row>
    <row r="9057" spans="1:1" s="173" customFormat="1" ht="12" hidden="1" customHeight="1">
      <c r="A9057" s="172"/>
    </row>
    <row r="9058" spans="1:1" s="173" customFormat="1" ht="12" hidden="1" customHeight="1">
      <c r="A9058" s="172"/>
    </row>
    <row r="9059" spans="1:1" s="173" customFormat="1" ht="12" hidden="1" customHeight="1">
      <c r="A9059" s="172"/>
    </row>
    <row r="9060" spans="1:1" s="173" customFormat="1" ht="12" hidden="1" customHeight="1">
      <c r="A9060" s="172"/>
    </row>
    <row r="9061" spans="1:1" s="173" customFormat="1" ht="12" hidden="1" customHeight="1">
      <c r="A9061" s="172"/>
    </row>
    <row r="9062" spans="1:1" s="173" customFormat="1" ht="12" hidden="1" customHeight="1">
      <c r="A9062" s="172"/>
    </row>
    <row r="9063" spans="1:1" s="173" customFormat="1" ht="12" hidden="1" customHeight="1">
      <c r="A9063" s="172"/>
    </row>
    <row r="9064" spans="1:1" s="173" customFormat="1" ht="12" hidden="1" customHeight="1">
      <c r="A9064" s="172"/>
    </row>
    <row r="9065" spans="1:1" s="173" customFormat="1" ht="12" hidden="1" customHeight="1">
      <c r="A9065" s="172"/>
    </row>
    <row r="9066" spans="1:1" s="173" customFormat="1" ht="12" hidden="1" customHeight="1">
      <c r="A9066" s="172"/>
    </row>
    <row r="9067" spans="1:1" s="173" customFormat="1" ht="12" hidden="1" customHeight="1">
      <c r="A9067" s="172"/>
    </row>
    <row r="9068" spans="1:1" s="173" customFormat="1" ht="12" hidden="1" customHeight="1">
      <c r="A9068" s="172"/>
    </row>
    <row r="9069" spans="1:1" s="173" customFormat="1" ht="12" hidden="1" customHeight="1">
      <c r="A9069" s="172"/>
    </row>
    <row r="9070" spans="1:1" s="173" customFormat="1" ht="12" hidden="1" customHeight="1">
      <c r="A9070" s="172"/>
    </row>
    <row r="9071" spans="1:1" s="173" customFormat="1" ht="12" hidden="1" customHeight="1">
      <c r="A9071" s="172"/>
    </row>
    <row r="9072" spans="1:1" s="173" customFormat="1" ht="12" hidden="1" customHeight="1">
      <c r="A9072" s="172"/>
    </row>
    <row r="9073" spans="1:1" s="173" customFormat="1" ht="12" hidden="1" customHeight="1">
      <c r="A9073" s="172"/>
    </row>
    <row r="9074" spans="1:1" s="173" customFormat="1" ht="12" hidden="1" customHeight="1">
      <c r="A9074" s="172"/>
    </row>
    <row r="9075" spans="1:1" s="173" customFormat="1" ht="12" hidden="1" customHeight="1">
      <c r="A9075" s="172"/>
    </row>
    <row r="9076" spans="1:1" s="173" customFormat="1" ht="12" hidden="1" customHeight="1">
      <c r="A9076" s="172"/>
    </row>
    <row r="9077" spans="1:1" s="173" customFormat="1" ht="12" hidden="1" customHeight="1">
      <c r="A9077" s="172"/>
    </row>
    <row r="9078" spans="1:1" s="173" customFormat="1" ht="12" hidden="1" customHeight="1">
      <c r="A9078" s="172"/>
    </row>
    <row r="9079" spans="1:1" s="173" customFormat="1" ht="12" hidden="1" customHeight="1">
      <c r="A9079" s="172"/>
    </row>
    <row r="9080" spans="1:1" s="173" customFormat="1" ht="12" hidden="1" customHeight="1">
      <c r="A9080" s="172"/>
    </row>
    <row r="9081" spans="1:1" s="173" customFormat="1" ht="12" hidden="1" customHeight="1">
      <c r="A9081" s="172"/>
    </row>
    <row r="9082" spans="1:1" s="173" customFormat="1" ht="12" hidden="1" customHeight="1">
      <c r="A9082" s="172"/>
    </row>
    <row r="9083" spans="1:1" s="173" customFormat="1" ht="12" hidden="1" customHeight="1">
      <c r="A9083" s="172"/>
    </row>
    <row r="9084" spans="1:1" s="173" customFormat="1" ht="12" hidden="1" customHeight="1">
      <c r="A9084" s="172"/>
    </row>
    <row r="9085" spans="1:1" s="173" customFormat="1" ht="12" hidden="1" customHeight="1">
      <c r="A9085" s="172"/>
    </row>
    <row r="9086" spans="1:1" s="173" customFormat="1" ht="12" hidden="1" customHeight="1">
      <c r="A9086" s="172"/>
    </row>
    <row r="9087" spans="1:1" s="173" customFormat="1" ht="12" hidden="1" customHeight="1">
      <c r="A9087" s="172"/>
    </row>
    <row r="9088" spans="1:1" s="173" customFormat="1" ht="12" hidden="1" customHeight="1">
      <c r="A9088" s="172"/>
    </row>
    <row r="9089" spans="1:1" s="173" customFormat="1" ht="12" hidden="1" customHeight="1">
      <c r="A9089" s="172"/>
    </row>
    <row r="9090" spans="1:1" s="173" customFormat="1" ht="12" hidden="1" customHeight="1">
      <c r="A9090" s="172"/>
    </row>
    <row r="9091" spans="1:1" s="173" customFormat="1" ht="12" hidden="1" customHeight="1">
      <c r="A9091" s="172"/>
    </row>
    <row r="9092" spans="1:1" s="173" customFormat="1" ht="12" hidden="1" customHeight="1">
      <c r="A9092" s="172"/>
    </row>
    <row r="9093" spans="1:1" s="173" customFormat="1" ht="12" hidden="1" customHeight="1">
      <c r="A9093" s="172"/>
    </row>
    <row r="9094" spans="1:1" s="173" customFormat="1" ht="12" hidden="1" customHeight="1">
      <c r="A9094" s="172"/>
    </row>
    <row r="9095" spans="1:1" s="173" customFormat="1" ht="12" hidden="1" customHeight="1">
      <c r="A9095" s="172"/>
    </row>
    <row r="9096" spans="1:1" s="173" customFormat="1" ht="12" hidden="1" customHeight="1">
      <c r="A9096" s="172"/>
    </row>
    <row r="9097" spans="1:1" s="173" customFormat="1" ht="12" hidden="1" customHeight="1">
      <c r="A9097" s="172"/>
    </row>
    <row r="9098" spans="1:1" s="173" customFormat="1" ht="12" hidden="1" customHeight="1">
      <c r="A9098" s="172"/>
    </row>
    <row r="9099" spans="1:1" s="173" customFormat="1" ht="12" hidden="1" customHeight="1">
      <c r="A9099" s="172"/>
    </row>
    <row r="9100" spans="1:1" s="173" customFormat="1" ht="12" hidden="1" customHeight="1">
      <c r="A9100" s="172"/>
    </row>
    <row r="9101" spans="1:1" s="173" customFormat="1" ht="12" hidden="1" customHeight="1">
      <c r="A9101" s="172"/>
    </row>
    <row r="9102" spans="1:1" s="173" customFormat="1" ht="12" hidden="1" customHeight="1">
      <c r="A9102" s="172"/>
    </row>
    <row r="9103" spans="1:1" s="173" customFormat="1" ht="12" hidden="1" customHeight="1">
      <c r="A9103" s="172"/>
    </row>
    <row r="9104" spans="1:1" s="173" customFormat="1" ht="12" hidden="1" customHeight="1">
      <c r="A9104" s="172"/>
    </row>
    <row r="9105" spans="1:1" s="173" customFormat="1" ht="12" hidden="1" customHeight="1">
      <c r="A9105" s="172"/>
    </row>
    <row r="9106" spans="1:1" s="173" customFormat="1" ht="12" hidden="1" customHeight="1">
      <c r="A9106" s="172"/>
    </row>
    <row r="9107" spans="1:1" s="173" customFormat="1" ht="12" hidden="1" customHeight="1">
      <c r="A9107" s="172"/>
    </row>
    <row r="9108" spans="1:1" s="173" customFormat="1" ht="12" hidden="1" customHeight="1">
      <c r="A9108" s="172"/>
    </row>
    <row r="9109" spans="1:1" s="173" customFormat="1" ht="12" hidden="1" customHeight="1">
      <c r="A9109" s="172"/>
    </row>
    <row r="9110" spans="1:1" s="173" customFormat="1" ht="12" hidden="1" customHeight="1">
      <c r="A9110" s="172"/>
    </row>
    <row r="9111" spans="1:1" s="173" customFormat="1" ht="12" hidden="1" customHeight="1">
      <c r="A9111" s="172"/>
    </row>
    <row r="9112" spans="1:1" s="173" customFormat="1" ht="12" hidden="1" customHeight="1">
      <c r="A9112" s="172"/>
    </row>
    <row r="9113" spans="1:1" s="173" customFormat="1" ht="12" hidden="1" customHeight="1">
      <c r="A9113" s="172"/>
    </row>
    <row r="9114" spans="1:1" s="173" customFormat="1" ht="12" hidden="1" customHeight="1">
      <c r="A9114" s="172"/>
    </row>
    <row r="9115" spans="1:1" s="173" customFormat="1" ht="12" hidden="1" customHeight="1">
      <c r="A9115" s="172"/>
    </row>
    <row r="9116" spans="1:1" s="173" customFormat="1" ht="12" hidden="1" customHeight="1">
      <c r="A9116" s="172"/>
    </row>
    <row r="9117" spans="1:1" s="173" customFormat="1" ht="12" hidden="1" customHeight="1">
      <c r="A9117" s="172"/>
    </row>
    <row r="9118" spans="1:1" s="173" customFormat="1" ht="12" hidden="1" customHeight="1">
      <c r="A9118" s="172"/>
    </row>
    <row r="9119" spans="1:1" s="173" customFormat="1" ht="12" hidden="1" customHeight="1">
      <c r="A9119" s="172"/>
    </row>
    <row r="9120" spans="1:1" s="173" customFormat="1" ht="12" hidden="1" customHeight="1">
      <c r="A9120" s="172"/>
    </row>
    <row r="9121" spans="1:1" s="173" customFormat="1" ht="12" hidden="1" customHeight="1">
      <c r="A9121" s="172"/>
    </row>
    <row r="9122" spans="1:1" s="173" customFormat="1" ht="12" hidden="1" customHeight="1">
      <c r="A9122" s="172"/>
    </row>
    <row r="9123" spans="1:1" s="173" customFormat="1" ht="12" hidden="1" customHeight="1">
      <c r="A9123" s="172"/>
    </row>
    <row r="9124" spans="1:1" s="173" customFormat="1" ht="12" hidden="1" customHeight="1">
      <c r="A9124" s="172"/>
    </row>
    <row r="9125" spans="1:1" s="173" customFormat="1" ht="12" hidden="1" customHeight="1">
      <c r="A9125" s="172"/>
    </row>
    <row r="9126" spans="1:1" s="173" customFormat="1" ht="12" hidden="1" customHeight="1">
      <c r="A9126" s="172"/>
    </row>
    <row r="9127" spans="1:1" s="173" customFormat="1" ht="12" hidden="1" customHeight="1">
      <c r="A9127" s="172"/>
    </row>
    <row r="9128" spans="1:1" s="173" customFormat="1" ht="12" hidden="1" customHeight="1">
      <c r="A9128" s="172"/>
    </row>
    <row r="9129" spans="1:1" s="173" customFormat="1" ht="12" hidden="1" customHeight="1">
      <c r="A9129" s="172"/>
    </row>
    <row r="9130" spans="1:1" s="173" customFormat="1" ht="12" hidden="1" customHeight="1">
      <c r="A9130" s="172"/>
    </row>
    <row r="9131" spans="1:1" s="173" customFormat="1" ht="12" hidden="1" customHeight="1">
      <c r="A9131" s="172"/>
    </row>
    <row r="9132" spans="1:1" s="173" customFormat="1" ht="12" hidden="1" customHeight="1">
      <c r="A9132" s="172"/>
    </row>
    <row r="9133" spans="1:1" s="173" customFormat="1" ht="12" hidden="1" customHeight="1">
      <c r="A9133" s="172"/>
    </row>
    <row r="9134" spans="1:1" s="173" customFormat="1" ht="12" hidden="1" customHeight="1">
      <c r="A9134" s="172"/>
    </row>
    <row r="9135" spans="1:1" s="173" customFormat="1" ht="12" hidden="1" customHeight="1">
      <c r="A9135" s="172"/>
    </row>
    <row r="9136" spans="1:1" s="173" customFormat="1" ht="12" hidden="1" customHeight="1">
      <c r="A9136" s="172"/>
    </row>
    <row r="9137" spans="1:1" s="173" customFormat="1" ht="12" hidden="1" customHeight="1">
      <c r="A9137" s="172"/>
    </row>
    <row r="9138" spans="1:1" s="173" customFormat="1" ht="12" hidden="1" customHeight="1">
      <c r="A9138" s="172"/>
    </row>
    <row r="9139" spans="1:1" s="173" customFormat="1" ht="12" hidden="1" customHeight="1">
      <c r="A9139" s="172"/>
    </row>
    <row r="9140" spans="1:1" s="173" customFormat="1" ht="12" hidden="1" customHeight="1">
      <c r="A9140" s="172"/>
    </row>
    <row r="9141" spans="1:1" s="173" customFormat="1" ht="12" hidden="1" customHeight="1">
      <c r="A9141" s="172"/>
    </row>
    <row r="9142" spans="1:1" s="173" customFormat="1" ht="12" hidden="1" customHeight="1">
      <c r="A9142" s="172"/>
    </row>
    <row r="9143" spans="1:1" s="173" customFormat="1" ht="12" hidden="1" customHeight="1">
      <c r="A9143" s="172"/>
    </row>
    <row r="9144" spans="1:1" s="173" customFormat="1" ht="12" hidden="1" customHeight="1">
      <c r="A9144" s="172"/>
    </row>
    <row r="9145" spans="1:1" s="173" customFormat="1" ht="12" hidden="1" customHeight="1">
      <c r="A9145" s="172"/>
    </row>
    <row r="9146" spans="1:1" s="173" customFormat="1" ht="12" hidden="1" customHeight="1">
      <c r="A9146" s="172"/>
    </row>
    <row r="9147" spans="1:1" s="173" customFormat="1" ht="12" hidden="1" customHeight="1">
      <c r="A9147" s="172"/>
    </row>
    <row r="9148" spans="1:1" s="173" customFormat="1" ht="12" hidden="1" customHeight="1">
      <c r="A9148" s="172"/>
    </row>
    <row r="9149" spans="1:1" s="173" customFormat="1" ht="12" hidden="1" customHeight="1">
      <c r="A9149" s="172"/>
    </row>
    <row r="9150" spans="1:1" s="173" customFormat="1" ht="12" hidden="1" customHeight="1">
      <c r="A9150" s="172"/>
    </row>
    <row r="9151" spans="1:1" s="173" customFormat="1" ht="12" hidden="1" customHeight="1">
      <c r="A9151" s="172"/>
    </row>
    <row r="9152" spans="1:1" s="173" customFormat="1" ht="12" hidden="1" customHeight="1">
      <c r="A9152" s="172"/>
    </row>
    <row r="9153" spans="1:1" s="173" customFormat="1" ht="12" hidden="1" customHeight="1">
      <c r="A9153" s="172"/>
    </row>
    <row r="9154" spans="1:1" s="173" customFormat="1" ht="12" hidden="1" customHeight="1">
      <c r="A9154" s="172"/>
    </row>
    <row r="9155" spans="1:1" s="173" customFormat="1" ht="12" hidden="1" customHeight="1">
      <c r="A9155" s="172"/>
    </row>
    <row r="9156" spans="1:1" s="173" customFormat="1" ht="12" hidden="1" customHeight="1">
      <c r="A9156" s="172"/>
    </row>
    <row r="9157" spans="1:1" s="173" customFormat="1" ht="12" hidden="1" customHeight="1">
      <c r="A9157" s="172"/>
    </row>
    <row r="9158" spans="1:1" s="173" customFormat="1" ht="12" hidden="1" customHeight="1">
      <c r="A9158" s="172"/>
    </row>
    <row r="9159" spans="1:1" s="173" customFormat="1" ht="12" hidden="1" customHeight="1">
      <c r="A9159" s="172"/>
    </row>
    <row r="9160" spans="1:1" s="173" customFormat="1" ht="12" hidden="1" customHeight="1">
      <c r="A9160" s="172"/>
    </row>
    <row r="9161" spans="1:1" s="173" customFormat="1" ht="12" hidden="1" customHeight="1">
      <c r="A9161" s="172"/>
    </row>
    <row r="9162" spans="1:1" s="173" customFormat="1" ht="12" hidden="1" customHeight="1">
      <c r="A9162" s="172"/>
    </row>
    <row r="9163" spans="1:1" s="173" customFormat="1" ht="12" hidden="1" customHeight="1">
      <c r="A9163" s="172"/>
    </row>
    <row r="9164" spans="1:1" s="173" customFormat="1" ht="12" hidden="1" customHeight="1">
      <c r="A9164" s="172"/>
    </row>
    <row r="9165" spans="1:1" s="173" customFormat="1" ht="12" hidden="1" customHeight="1">
      <c r="A9165" s="172"/>
    </row>
    <row r="9166" spans="1:1" s="173" customFormat="1" ht="12" hidden="1" customHeight="1">
      <c r="A9166" s="172"/>
    </row>
    <row r="9167" spans="1:1" s="173" customFormat="1" ht="12" hidden="1" customHeight="1">
      <c r="A9167" s="172"/>
    </row>
    <row r="9168" spans="1:1" s="173" customFormat="1" ht="12" hidden="1" customHeight="1">
      <c r="A9168" s="172"/>
    </row>
    <row r="9169" spans="1:1" s="173" customFormat="1" ht="12" hidden="1" customHeight="1">
      <c r="A9169" s="172"/>
    </row>
    <row r="9170" spans="1:1" s="173" customFormat="1" ht="12" hidden="1" customHeight="1">
      <c r="A9170" s="172"/>
    </row>
    <row r="9171" spans="1:1" s="173" customFormat="1" ht="12" hidden="1" customHeight="1">
      <c r="A9171" s="172"/>
    </row>
    <row r="9172" spans="1:1" s="173" customFormat="1" ht="12" hidden="1" customHeight="1">
      <c r="A9172" s="172"/>
    </row>
    <row r="9173" spans="1:1" s="173" customFormat="1" ht="12" hidden="1" customHeight="1">
      <c r="A9173" s="172"/>
    </row>
    <row r="9174" spans="1:1" s="173" customFormat="1" ht="12" hidden="1" customHeight="1">
      <c r="A9174" s="172"/>
    </row>
    <row r="9175" spans="1:1" s="173" customFormat="1" ht="12" hidden="1" customHeight="1">
      <c r="A9175" s="172"/>
    </row>
    <row r="9176" spans="1:1" s="173" customFormat="1" ht="12" hidden="1" customHeight="1">
      <c r="A9176" s="172"/>
    </row>
    <row r="9177" spans="1:1" s="173" customFormat="1" ht="12" hidden="1" customHeight="1">
      <c r="A9177" s="172"/>
    </row>
    <row r="9178" spans="1:1" s="173" customFormat="1" ht="12" hidden="1" customHeight="1">
      <c r="A9178" s="172"/>
    </row>
    <row r="9179" spans="1:1" s="173" customFormat="1" ht="12" hidden="1" customHeight="1">
      <c r="A9179" s="172"/>
    </row>
    <row r="9180" spans="1:1" s="173" customFormat="1" ht="12" hidden="1" customHeight="1">
      <c r="A9180" s="172"/>
    </row>
    <row r="9181" spans="1:1" s="173" customFormat="1" ht="12" hidden="1" customHeight="1">
      <c r="A9181" s="172"/>
    </row>
    <row r="9182" spans="1:1" s="173" customFormat="1" ht="12" hidden="1" customHeight="1">
      <c r="A9182" s="172"/>
    </row>
    <row r="9183" spans="1:1" s="173" customFormat="1" ht="12" hidden="1" customHeight="1">
      <c r="A9183" s="172"/>
    </row>
    <row r="9184" spans="1:1" s="173" customFormat="1" ht="12" hidden="1" customHeight="1">
      <c r="A9184" s="172"/>
    </row>
    <row r="9185" spans="1:1" s="173" customFormat="1" ht="12" hidden="1" customHeight="1">
      <c r="A9185" s="172"/>
    </row>
    <row r="9186" spans="1:1" s="173" customFormat="1" ht="12" hidden="1" customHeight="1">
      <c r="A9186" s="172"/>
    </row>
    <row r="9187" spans="1:1" s="173" customFormat="1" ht="12" hidden="1" customHeight="1">
      <c r="A9187" s="172"/>
    </row>
    <row r="9188" spans="1:1" s="173" customFormat="1" ht="12" hidden="1" customHeight="1">
      <c r="A9188" s="172"/>
    </row>
    <row r="9189" spans="1:1" s="173" customFormat="1" ht="12" hidden="1" customHeight="1">
      <c r="A9189" s="172"/>
    </row>
    <row r="9190" spans="1:1" s="173" customFormat="1" ht="12" hidden="1" customHeight="1">
      <c r="A9190" s="172"/>
    </row>
    <row r="9191" spans="1:1" s="173" customFormat="1" ht="12" hidden="1" customHeight="1">
      <c r="A9191" s="172"/>
    </row>
    <row r="9192" spans="1:1" s="173" customFormat="1" ht="12" hidden="1" customHeight="1">
      <c r="A9192" s="172"/>
    </row>
    <row r="9193" spans="1:1" s="173" customFormat="1" ht="12" hidden="1" customHeight="1">
      <c r="A9193" s="172"/>
    </row>
    <row r="9194" spans="1:1" s="173" customFormat="1" ht="12" hidden="1" customHeight="1">
      <c r="A9194" s="172"/>
    </row>
    <row r="9195" spans="1:1" s="173" customFormat="1" ht="12" hidden="1" customHeight="1">
      <c r="A9195" s="172"/>
    </row>
    <row r="9196" spans="1:1" s="173" customFormat="1" ht="12" hidden="1" customHeight="1">
      <c r="A9196" s="172"/>
    </row>
    <row r="9197" spans="1:1" s="173" customFormat="1" ht="12" hidden="1" customHeight="1">
      <c r="A9197" s="172"/>
    </row>
    <row r="9198" spans="1:1" s="173" customFormat="1" ht="12" hidden="1" customHeight="1">
      <c r="A9198" s="172"/>
    </row>
    <row r="9199" spans="1:1" s="173" customFormat="1" ht="12" hidden="1" customHeight="1">
      <c r="A9199" s="172"/>
    </row>
    <row r="9200" spans="1:1" s="173" customFormat="1" ht="12" hidden="1" customHeight="1">
      <c r="A9200" s="172"/>
    </row>
    <row r="9201" spans="1:1" s="173" customFormat="1" ht="12" hidden="1" customHeight="1">
      <c r="A9201" s="172"/>
    </row>
    <row r="9202" spans="1:1" s="173" customFormat="1" ht="12" hidden="1" customHeight="1">
      <c r="A9202" s="172"/>
    </row>
    <row r="9203" spans="1:1" s="173" customFormat="1" ht="12" hidden="1" customHeight="1">
      <c r="A9203" s="172"/>
    </row>
    <row r="9204" spans="1:1" s="173" customFormat="1" ht="12" hidden="1" customHeight="1">
      <c r="A9204" s="172"/>
    </row>
    <row r="9205" spans="1:1" s="173" customFormat="1" ht="12" hidden="1" customHeight="1">
      <c r="A9205" s="172"/>
    </row>
    <row r="9206" spans="1:1" s="173" customFormat="1" ht="12" hidden="1" customHeight="1">
      <c r="A9206" s="172"/>
    </row>
    <row r="9207" spans="1:1" s="173" customFormat="1" ht="12" hidden="1" customHeight="1">
      <c r="A9207" s="172"/>
    </row>
    <row r="9208" spans="1:1" s="173" customFormat="1" ht="12" hidden="1" customHeight="1">
      <c r="A9208" s="172"/>
    </row>
    <row r="9209" spans="1:1" s="173" customFormat="1" ht="12" hidden="1" customHeight="1">
      <c r="A9209" s="172"/>
    </row>
    <row r="9210" spans="1:1" s="173" customFormat="1" ht="12" hidden="1" customHeight="1">
      <c r="A9210" s="172"/>
    </row>
    <row r="9211" spans="1:1" s="173" customFormat="1" ht="12" hidden="1" customHeight="1">
      <c r="A9211" s="172"/>
    </row>
    <row r="9212" spans="1:1" s="173" customFormat="1" ht="12" hidden="1" customHeight="1">
      <c r="A9212" s="172"/>
    </row>
    <row r="9213" spans="1:1" s="173" customFormat="1" ht="12" hidden="1" customHeight="1">
      <c r="A9213" s="172"/>
    </row>
    <row r="9214" spans="1:1" s="173" customFormat="1" ht="12" hidden="1" customHeight="1">
      <c r="A9214" s="172"/>
    </row>
    <row r="9215" spans="1:1" s="173" customFormat="1" ht="12" hidden="1" customHeight="1">
      <c r="A9215" s="172"/>
    </row>
    <row r="9216" spans="1:1" s="173" customFormat="1" ht="12" hidden="1" customHeight="1">
      <c r="A9216" s="172"/>
    </row>
    <row r="9217" spans="1:1" s="173" customFormat="1" ht="12" hidden="1" customHeight="1">
      <c r="A9217" s="172"/>
    </row>
    <row r="9218" spans="1:1" s="173" customFormat="1" ht="12" hidden="1" customHeight="1">
      <c r="A9218" s="172"/>
    </row>
    <row r="9219" spans="1:1" s="173" customFormat="1" ht="12" hidden="1" customHeight="1">
      <c r="A9219" s="172"/>
    </row>
    <row r="9220" spans="1:1" s="173" customFormat="1" ht="12" hidden="1" customHeight="1">
      <c r="A9220" s="172"/>
    </row>
    <row r="9221" spans="1:1" s="173" customFormat="1" ht="12" hidden="1" customHeight="1">
      <c r="A9221" s="172"/>
    </row>
    <row r="9222" spans="1:1" s="173" customFormat="1" ht="12" hidden="1" customHeight="1">
      <c r="A9222" s="172"/>
    </row>
    <row r="9223" spans="1:1" s="173" customFormat="1" ht="12" hidden="1" customHeight="1">
      <c r="A9223" s="172"/>
    </row>
    <row r="9224" spans="1:1" s="173" customFormat="1" ht="12" hidden="1" customHeight="1">
      <c r="A9224" s="172"/>
    </row>
    <row r="9225" spans="1:1" s="173" customFormat="1" ht="12" hidden="1" customHeight="1">
      <c r="A9225" s="172"/>
    </row>
    <row r="9226" spans="1:1" s="173" customFormat="1" ht="12" hidden="1" customHeight="1">
      <c r="A9226" s="172"/>
    </row>
    <row r="9227" spans="1:1" s="173" customFormat="1" ht="12" hidden="1" customHeight="1">
      <c r="A9227" s="172"/>
    </row>
    <row r="9228" spans="1:1" s="173" customFormat="1" ht="12" hidden="1" customHeight="1">
      <c r="A9228" s="172"/>
    </row>
    <row r="9229" spans="1:1" s="173" customFormat="1" ht="12" hidden="1" customHeight="1">
      <c r="A9229" s="172"/>
    </row>
    <row r="9230" spans="1:1" s="173" customFormat="1" ht="12" hidden="1" customHeight="1">
      <c r="A9230" s="172"/>
    </row>
    <row r="9231" spans="1:1" s="173" customFormat="1" ht="12" hidden="1" customHeight="1">
      <c r="A9231" s="172"/>
    </row>
    <row r="9232" spans="1:1" s="173" customFormat="1" ht="12" hidden="1" customHeight="1">
      <c r="A9232" s="172"/>
    </row>
    <row r="9233" spans="1:1" s="173" customFormat="1" ht="12" hidden="1" customHeight="1">
      <c r="A9233" s="172"/>
    </row>
    <row r="9234" spans="1:1" s="173" customFormat="1" ht="12" hidden="1" customHeight="1">
      <c r="A9234" s="172"/>
    </row>
    <row r="9235" spans="1:1" s="173" customFormat="1" ht="12" hidden="1" customHeight="1">
      <c r="A9235" s="172"/>
    </row>
    <row r="9236" spans="1:1" s="173" customFormat="1" ht="12" hidden="1" customHeight="1">
      <c r="A9236" s="172"/>
    </row>
    <row r="9237" spans="1:1" s="173" customFormat="1" ht="12" hidden="1" customHeight="1">
      <c r="A9237" s="172"/>
    </row>
    <row r="9238" spans="1:1" s="173" customFormat="1" ht="12" hidden="1" customHeight="1">
      <c r="A9238" s="172"/>
    </row>
    <row r="9239" spans="1:1" s="173" customFormat="1" ht="12" hidden="1" customHeight="1">
      <c r="A9239" s="172"/>
    </row>
    <row r="9240" spans="1:1" s="173" customFormat="1" ht="12" hidden="1" customHeight="1">
      <c r="A9240" s="172"/>
    </row>
    <row r="9241" spans="1:1" s="173" customFormat="1" ht="12" hidden="1" customHeight="1">
      <c r="A9241" s="172"/>
    </row>
    <row r="9242" spans="1:1" s="173" customFormat="1" ht="12" hidden="1" customHeight="1">
      <c r="A9242" s="172"/>
    </row>
    <row r="9243" spans="1:1" s="173" customFormat="1" ht="12" hidden="1" customHeight="1">
      <c r="A9243" s="172"/>
    </row>
    <row r="9244" spans="1:1" s="173" customFormat="1" ht="12" hidden="1" customHeight="1">
      <c r="A9244" s="172"/>
    </row>
    <row r="9245" spans="1:1" s="173" customFormat="1" ht="12" hidden="1" customHeight="1">
      <c r="A9245" s="172"/>
    </row>
    <row r="9246" spans="1:1" s="173" customFormat="1" ht="12" hidden="1" customHeight="1">
      <c r="A9246" s="172"/>
    </row>
    <row r="9247" spans="1:1" s="173" customFormat="1" ht="12" hidden="1" customHeight="1">
      <c r="A9247" s="172"/>
    </row>
    <row r="9248" spans="1:1" s="173" customFormat="1" ht="12" hidden="1" customHeight="1">
      <c r="A9248" s="172"/>
    </row>
    <row r="9249" spans="1:1" s="173" customFormat="1" ht="12" hidden="1" customHeight="1">
      <c r="A9249" s="172"/>
    </row>
    <row r="9250" spans="1:1" s="173" customFormat="1" ht="12" hidden="1" customHeight="1">
      <c r="A9250" s="172"/>
    </row>
    <row r="9251" spans="1:1" s="173" customFormat="1" ht="12" hidden="1" customHeight="1">
      <c r="A9251" s="172"/>
    </row>
    <row r="9252" spans="1:1" s="173" customFormat="1" ht="12" hidden="1" customHeight="1">
      <c r="A9252" s="172"/>
    </row>
    <row r="9253" spans="1:1" s="173" customFormat="1" ht="12" hidden="1" customHeight="1">
      <c r="A9253" s="172"/>
    </row>
    <row r="9254" spans="1:1" s="173" customFormat="1" ht="12" hidden="1" customHeight="1">
      <c r="A9254" s="172"/>
    </row>
    <row r="9255" spans="1:1" s="173" customFormat="1" ht="12" hidden="1" customHeight="1">
      <c r="A9255" s="172"/>
    </row>
    <row r="9256" spans="1:1" s="173" customFormat="1" ht="12" hidden="1" customHeight="1">
      <c r="A9256" s="172"/>
    </row>
    <row r="9257" spans="1:1" s="173" customFormat="1" ht="12" hidden="1" customHeight="1">
      <c r="A9257" s="172"/>
    </row>
    <row r="9258" spans="1:1" s="173" customFormat="1" ht="12" hidden="1" customHeight="1">
      <c r="A9258" s="172"/>
    </row>
    <row r="9259" spans="1:1" s="173" customFormat="1" ht="12" hidden="1" customHeight="1">
      <c r="A9259" s="172"/>
    </row>
    <row r="9260" spans="1:1" s="173" customFormat="1" ht="12" hidden="1" customHeight="1">
      <c r="A9260" s="172"/>
    </row>
    <row r="9261" spans="1:1" s="173" customFormat="1" ht="12" hidden="1" customHeight="1">
      <c r="A9261" s="172"/>
    </row>
    <row r="9262" spans="1:1" s="173" customFormat="1" ht="12" hidden="1" customHeight="1">
      <c r="A9262" s="172"/>
    </row>
    <row r="9263" spans="1:1" s="173" customFormat="1" ht="12" hidden="1" customHeight="1">
      <c r="A9263" s="172"/>
    </row>
    <row r="9264" spans="1:1" s="173" customFormat="1" ht="12" hidden="1" customHeight="1">
      <c r="A9264" s="172"/>
    </row>
    <row r="9265" spans="1:1" s="173" customFormat="1" ht="12" hidden="1" customHeight="1">
      <c r="A9265" s="172"/>
    </row>
    <row r="9266" spans="1:1" s="173" customFormat="1" ht="12" hidden="1" customHeight="1">
      <c r="A9266" s="172"/>
    </row>
    <row r="9267" spans="1:1" s="173" customFormat="1" ht="12" hidden="1" customHeight="1">
      <c r="A9267" s="172"/>
    </row>
    <row r="9268" spans="1:1" s="173" customFormat="1" ht="12" hidden="1" customHeight="1">
      <c r="A9268" s="172"/>
    </row>
    <row r="9269" spans="1:1" s="173" customFormat="1" ht="12" hidden="1" customHeight="1">
      <c r="A9269" s="172"/>
    </row>
    <row r="9270" spans="1:1" s="173" customFormat="1" ht="12" hidden="1" customHeight="1">
      <c r="A9270" s="172"/>
    </row>
    <row r="9271" spans="1:1" s="173" customFormat="1" ht="12" hidden="1" customHeight="1">
      <c r="A9271" s="172"/>
    </row>
    <row r="9272" spans="1:1" s="173" customFormat="1" ht="12" hidden="1" customHeight="1">
      <c r="A9272" s="172"/>
    </row>
    <row r="9273" spans="1:1" s="173" customFormat="1" ht="12" hidden="1" customHeight="1">
      <c r="A9273" s="172"/>
    </row>
    <row r="9274" spans="1:1" s="173" customFormat="1" ht="12" hidden="1" customHeight="1">
      <c r="A9274" s="172"/>
    </row>
    <row r="9275" spans="1:1" s="173" customFormat="1" ht="12" hidden="1" customHeight="1">
      <c r="A9275" s="172"/>
    </row>
    <row r="9276" spans="1:1" s="173" customFormat="1" ht="12" hidden="1" customHeight="1">
      <c r="A9276" s="172"/>
    </row>
    <row r="9277" spans="1:1" s="173" customFormat="1" ht="12" hidden="1" customHeight="1">
      <c r="A9277" s="172"/>
    </row>
    <row r="9278" spans="1:1" s="173" customFormat="1" ht="12" hidden="1" customHeight="1">
      <c r="A9278" s="172"/>
    </row>
    <row r="9279" spans="1:1" s="173" customFormat="1" ht="12" hidden="1" customHeight="1">
      <c r="A9279" s="172"/>
    </row>
    <row r="9280" spans="1:1" s="173" customFormat="1" ht="12" hidden="1" customHeight="1">
      <c r="A9280" s="172"/>
    </row>
    <row r="9281" spans="1:1" s="173" customFormat="1" ht="12" hidden="1" customHeight="1">
      <c r="A9281" s="172"/>
    </row>
    <row r="9282" spans="1:1" s="173" customFormat="1" ht="12" hidden="1" customHeight="1">
      <c r="A9282" s="172"/>
    </row>
    <row r="9283" spans="1:1" s="173" customFormat="1" ht="12" hidden="1" customHeight="1">
      <c r="A9283" s="172"/>
    </row>
    <row r="9284" spans="1:1" s="173" customFormat="1" ht="12" hidden="1" customHeight="1">
      <c r="A9284" s="172"/>
    </row>
    <row r="9285" spans="1:1" s="173" customFormat="1" ht="12" hidden="1" customHeight="1">
      <c r="A9285" s="172"/>
    </row>
    <row r="9286" spans="1:1" s="173" customFormat="1" ht="12" hidden="1" customHeight="1">
      <c r="A9286" s="172"/>
    </row>
    <row r="9287" spans="1:1" s="173" customFormat="1" ht="12" hidden="1" customHeight="1">
      <c r="A9287" s="172"/>
    </row>
    <row r="9288" spans="1:1" s="173" customFormat="1" ht="12" hidden="1" customHeight="1">
      <c r="A9288" s="172"/>
    </row>
    <row r="9289" spans="1:1" s="173" customFormat="1" ht="12" hidden="1" customHeight="1">
      <c r="A9289" s="172"/>
    </row>
    <row r="9290" spans="1:1" s="173" customFormat="1" ht="12" hidden="1" customHeight="1">
      <c r="A9290" s="172"/>
    </row>
    <row r="9291" spans="1:1" s="173" customFormat="1" ht="12" hidden="1" customHeight="1">
      <c r="A9291" s="172"/>
    </row>
    <row r="9292" spans="1:1" s="173" customFormat="1" ht="12" hidden="1" customHeight="1">
      <c r="A9292" s="172"/>
    </row>
    <row r="9293" spans="1:1" s="173" customFormat="1" ht="12" hidden="1" customHeight="1">
      <c r="A9293" s="172"/>
    </row>
    <row r="9294" spans="1:1" s="173" customFormat="1" ht="12" hidden="1" customHeight="1">
      <c r="A9294" s="172"/>
    </row>
    <row r="9295" spans="1:1" s="173" customFormat="1" ht="12" hidden="1" customHeight="1">
      <c r="A9295" s="172"/>
    </row>
    <row r="9296" spans="1:1" s="173" customFormat="1" ht="12" hidden="1" customHeight="1">
      <c r="A9296" s="172"/>
    </row>
    <row r="9297" spans="1:1" s="173" customFormat="1" ht="12" hidden="1" customHeight="1">
      <c r="A9297" s="172"/>
    </row>
    <row r="9298" spans="1:1" s="173" customFormat="1" ht="12" hidden="1" customHeight="1">
      <c r="A9298" s="172"/>
    </row>
    <row r="9299" spans="1:1" s="173" customFormat="1" ht="12" hidden="1" customHeight="1">
      <c r="A9299" s="172"/>
    </row>
    <row r="9300" spans="1:1" s="173" customFormat="1" ht="12" hidden="1" customHeight="1">
      <c r="A9300" s="172"/>
    </row>
    <row r="9301" spans="1:1" s="173" customFormat="1" ht="12" hidden="1" customHeight="1">
      <c r="A9301" s="172"/>
    </row>
    <row r="9302" spans="1:1" s="173" customFormat="1" ht="12" hidden="1" customHeight="1">
      <c r="A9302" s="172"/>
    </row>
    <row r="9303" spans="1:1" s="173" customFormat="1" ht="12" hidden="1" customHeight="1">
      <c r="A9303" s="172"/>
    </row>
    <row r="9304" spans="1:1" s="173" customFormat="1" ht="12" hidden="1" customHeight="1">
      <c r="A9304" s="172"/>
    </row>
    <row r="9305" spans="1:1" s="173" customFormat="1" ht="12" hidden="1" customHeight="1">
      <c r="A9305" s="172"/>
    </row>
    <row r="9306" spans="1:1" s="173" customFormat="1" ht="12" hidden="1" customHeight="1">
      <c r="A9306" s="172"/>
    </row>
    <row r="9307" spans="1:1" s="173" customFormat="1" ht="12" hidden="1" customHeight="1">
      <c r="A9307" s="172"/>
    </row>
    <row r="9308" spans="1:1" s="173" customFormat="1" ht="12" hidden="1" customHeight="1">
      <c r="A9308" s="172"/>
    </row>
    <row r="9309" spans="1:1" s="173" customFormat="1" ht="12" hidden="1" customHeight="1">
      <c r="A9309" s="172"/>
    </row>
    <row r="9310" spans="1:1" s="173" customFormat="1" ht="12" hidden="1" customHeight="1">
      <c r="A9310" s="172"/>
    </row>
    <row r="9311" spans="1:1" s="173" customFormat="1" ht="12" hidden="1" customHeight="1">
      <c r="A9311" s="172"/>
    </row>
    <row r="9312" spans="1:1" s="173" customFormat="1" ht="12" hidden="1" customHeight="1">
      <c r="A9312" s="172"/>
    </row>
    <row r="9313" spans="1:1" s="173" customFormat="1" ht="12" hidden="1" customHeight="1">
      <c r="A9313" s="172"/>
    </row>
    <row r="9314" spans="1:1" s="173" customFormat="1" ht="12" hidden="1" customHeight="1">
      <c r="A9314" s="172"/>
    </row>
    <row r="9315" spans="1:1" s="173" customFormat="1" ht="12" hidden="1" customHeight="1">
      <c r="A9315" s="172"/>
    </row>
    <row r="9316" spans="1:1" s="173" customFormat="1" ht="12" hidden="1" customHeight="1">
      <c r="A9316" s="172"/>
    </row>
    <row r="9317" spans="1:1" s="173" customFormat="1" ht="12" hidden="1" customHeight="1">
      <c r="A9317" s="172"/>
    </row>
    <row r="9318" spans="1:1" s="173" customFormat="1" ht="12" hidden="1" customHeight="1">
      <c r="A9318" s="172"/>
    </row>
    <row r="9319" spans="1:1" s="173" customFormat="1" ht="12" hidden="1" customHeight="1">
      <c r="A9319" s="172"/>
    </row>
    <row r="9320" spans="1:1" s="173" customFormat="1" ht="12" hidden="1" customHeight="1">
      <c r="A9320" s="172"/>
    </row>
    <row r="9321" spans="1:1" s="173" customFormat="1" ht="12" hidden="1" customHeight="1">
      <c r="A9321" s="172"/>
    </row>
    <row r="9322" spans="1:1" s="173" customFormat="1" ht="12" hidden="1" customHeight="1">
      <c r="A9322" s="172"/>
    </row>
    <row r="9323" spans="1:1" s="173" customFormat="1" ht="12" hidden="1" customHeight="1">
      <c r="A9323" s="172"/>
    </row>
    <row r="9324" spans="1:1" s="173" customFormat="1" ht="12" hidden="1" customHeight="1">
      <c r="A9324" s="172"/>
    </row>
    <row r="9325" spans="1:1" s="173" customFormat="1" ht="12" hidden="1" customHeight="1">
      <c r="A9325" s="172"/>
    </row>
    <row r="9326" spans="1:1" s="173" customFormat="1" ht="12" hidden="1" customHeight="1">
      <c r="A9326" s="172"/>
    </row>
    <row r="9327" spans="1:1" s="173" customFormat="1" ht="12" hidden="1" customHeight="1">
      <c r="A9327" s="172"/>
    </row>
    <row r="9328" spans="1:1" s="173" customFormat="1" ht="12" hidden="1" customHeight="1">
      <c r="A9328" s="172"/>
    </row>
    <row r="9329" spans="1:1" s="173" customFormat="1" ht="12" hidden="1" customHeight="1">
      <c r="A9329" s="172"/>
    </row>
    <row r="9330" spans="1:1" s="173" customFormat="1" ht="12" hidden="1" customHeight="1">
      <c r="A9330" s="172"/>
    </row>
    <row r="9331" spans="1:1" s="173" customFormat="1" ht="12" hidden="1" customHeight="1">
      <c r="A9331" s="172"/>
    </row>
    <row r="9332" spans="1:1" s="173" customFormat="1" ht="12" hidden="1" customHeight="1">
      <c r="A9332" s="172"/>
    </row>
    <row r="9333" spans="1:1" s="173" customFormat="1" ht="12" hidden="1" customHeight="1">
      <c r="A9333" s="172"/>
    </row>
    <row r="9334" spans="1:1" s="173" customFormat="1" ht="12" hidden="1" customHeight="1">
      <c r="A9334" s="172"/>
    </row>
    <row r="9335" spans="1:1" s="173" customFormat="1" ht="12" hidden="1" customHeight="1">
      <c r="A9335" s="172"/>
    </row>
    <row r="9336" spans="1:1" s="173" customFormat="1" ht="12" hidden="1" customHeight="1">
      <c r="A9336" s="172"/>
    </row>
    <row r="9337" spans="1:1" s="173" customFormat="1" ht="12" hidden="1" customHeight="1">
      <c r="A9337" s="172"/>
    </row>
    <row r="9338" spans="1:1" s="173" customFormat="1" ht="12" hidden="1" customHeight="1">
      <c r="A9338" s="172"/>
    </row>
    <row r="9339" spans="1:1" s="173" customFormat="1" ht="12" hidden="1" customHeight="1">
      <c r="A9339" s="172"/>
    </row>
    <row r="9340" spans="1:1" s="173" customFormat="1" ht="12" hidden="1" customHeight="1">
      <c r="A9340" s="172"/>
    </row>
    <row r="9341" spans="1:1" s="173" customFormat="1" ht="12" hidden="1" customHeight="1">
      <c r="A9341" s="172"/>
    </row>
    <row r="9342" spans="1:1" s="173" customFormat="1" ht="12" hidden="1" customHeight="1">
      <c r="A9342" s="172"/>
    </row>
    <row r="9343" spans="1:1" s="173" customFormat="1" ht="12" hidden="1" customHeight="1">
      <c r="A9343" s="172"/>
    </row>
    <row r="9344" spans="1:1" s="173" customFormat="1" ht="12" hidden="1" customHeight="1">
      <c r="A9344" s="172"/>
    </row>
    <row r="9345" spans="1:1" s="173" customFormat="1" ht="12" hidden="1" customHeight="1">
      <c r="A9345" s="172"/>
    </row>
    <row r="9346" spans="1:1" s="173" customFormat="1" ht="12" hidden="1" customHeight="1">
      <c r="A9346" s="172"/>
    </row>
    <row r="9347" spans="1:1" s="173" customFormat="1" ht="12" hidden="1" customHeight="1">
      <c r="A9347" s="172"/>
    </row>
    <row r="9348" spans="1:1" s="173" customFormat="1" ht="12" hidden="1" customHeight="1">
      <c r="A9348" s="172"/>
    </row>
    <row r="9349" spans="1:1" s="173" customFormat="1" ht="12" hidden="1" customHeight="1">
      <c r="A9349" s="172"/>
    </row>
    <row r="9350" spans="1:1" s="173" customFormat="1" ht="12" hidden="1" customHeight="1">
      <c r="A9350" s="172"/>
    </row>
    <row r="9351" spans="1:1" s="173" customFormat="1" ht="12" hidden="1" customHeight="1">
      <c r="A9351" s="172"/>
    </row>
    <row r="9352" spans="1:1" s="173" customFormat="1" ht="12" hidden="1" customHeight="1">
      <c r="A9352" s="172"/>
    </row>
    <row r="9353" spans="1:1" s="173" customFormat="1" ht="12" hidden="1" customHeight="1">
      <c r="A9353" s="172"/>
    </row>
    <row r="9354" spans="1:1" s="173" customFormat="1" ht="12" hidden="1" customHeight="1">
      <c r="A9354" s="172"/>
    </row>
    <row r="9355" spans="1:1" s="173" customFormat="1" ht="12" hidden="1" customHeight="1">
      <c r="A9355" s="172"/>
    </row>
    <row r="9356" spans="1:1" s="173" customFormat="1" ht="12" hidden="1" customHeight="1">
      <c r="A9356" s="172"/>
    </row>
    <row r="9357" spans="1:1" s="173" customFormat="1" ht="12" hidden="1" customHeight="1">
      <c r="A9357" s="172"/>
    </row>
    <row r="9358" spans="1:1" s="173" customFormat="1" ht="12" hidden="1" customHeight="1">
      <c r="A9358" s="172"/>
    </row>
    <row r="9359" spans="1:1" s="173" customFormat="1" ht="12" hidden="1" customHeight="1">
      <c r="A9359" s="172"/>
    </row>
    <row r="9360" spans="1:1" s="173" customFormat="1" ht="12" hidden="1" customHeight="1">
      <c r="A9360" s="172"/>
    </row>
    <row r="9361" spans="1:1" s="173" customFormat="1" ht="12" hidden="1" customHeight="1">
      <c r="A9361" s="172"/>
    </row>
    <row r="9362" spans="1:1" s="173" customFormat="1" ht="12" hidden="1" customHeight="1">
      <c r="A9362" s="172"/>
    </row>
    <row r="9363" spans="1:1" s="173" customFormat="1" ht="12" hidden="1" customHeight="1">
      <c r="A9363" s="172"/>
    </row>
    <row r="9364" spans="1:1" s="173" customFormat="1" ht="12" hidden="1" customHeight="1">
      <c r="A9364" s="172"/>
    </row>
    <row r="9365" spans="1:1" s="173" customFormat="1" ht="12" hidden="1" customHeight="1">
      <c r="A9365" s="172"/>
    </row>
    <row r="9366" spans="1:1" s="173" customFormat="1" ht="12" hidden="1" customHeight="1">
      <c r="A9366" s="172"/>
    </row>
    <row r="9367" spans="1:1" s="173" customFormat="1" ht="12" hidden="1" customHeight="1">
      <c r="A9367" s="172"/>
    </row>
    <row r="9368" spans="1:1" s="173" customFormat="1" ht="12" hidden="1" customHeight="1">
      <c r="A9368" s="172"/>
    </row>
    <row r="9369" spans="1:1" s="173" customFormat="1" ht="12" hidden="1" customHeight="1">
      <c r="A9369" s="172"/>
    </row>
    <row r="9370" spans="1:1" s="173" customFormat="1" ht="12" hidden="1" customHeight="1">
      <c r="A9370" s="172"/>
    </row>
    <row r="9371" spans="1:1" s="173" customFormat="1" ht="12" hidden="1" customHeight="1">
      <c r="A9371" s="172"/>
    </row>
    <row r="9372" spans="1:1" s="173" customFormat="1" ht="12" hidden="1" customHeight="1">
      <c r="A9372" s="172"/>
    </row>
    <row r="9373" spans="1:1" s="173" customFormat="1" ht="12" hidden="1" customHeight="1">
      <c r="A9373" s="172"/>
    </row>
    <row r="9374" spans="1:1" s="173" customFormat="1" ht="12" hidden="1" customHeight="1">
      <c r="A9374" s="172"/>
    </row>
    <row r="9375" spans="1:1" s="173" customFormat="1" ht="12" hidden="1" customHeight="1">
      <c r="A9375" s="172"/>
    </row>
    <row r="9376" spans="1:1" s="173" customFormat="1" ht="12" hidden="1" customHeight="1">
      <c r="A9376" s="172"/>
    </row>
    <row r="9377" spans="1:1" s="173" customFormat="1" ht="12" hidden="1" customHeight="1">
      <c r="A9377" s="172"/>
    </row>
    <row r="9378" spans="1:1" s="173" customFormat="1" ht="12" hidden="1" customHeight="1">
      <c r="A9378" s="172"/>
    </row>
    <row r="9379" spans="1:1" s="173" customFormat="1" ht="12" hidden="1" customHeight="1">
      <c r="A9379" s="172"/>
    </row>
    <row r="9380" spans="1:1" s="173" customFormat="1" ht="12" hidden="1" customHeight="1">
      <c r="A9380" s="172"/>
    </row>
    <row r="9381" spans="1:1" s="173" customFormat="1" ht="12" hidden="1" customHeight="1">
      <c r="A9381" s="172"/>
    </row>
    <row r="9382" spans="1:1" s="173" customFormat="1" ht="12" hidden="1" customHeight="1">
      <c r="A9382" s="172"/>
    </row>
    <row r="9383" spans="1:1" s="173" customFormat="1" ht="12" hidden="1" customHeight="1">
      <c r="A9383" s="172"/>
    </row>
    <row r="9384" spans="1:1" s="173" customFormat="1" ht="12" hidden="1" customHeight="1">
      <c r="A9384" s="172"/>
    </row>
    <row r="9385" spans="1:1" s="173" customFormat="1" ht="12" hidden="1" customHeight="1">
      <c r="A9385" s="172"/>
    </row>
    <row r="9386" spans="1:1" s="173" customFormat="1" ht="12" hidden="1" customHeight="1">
      <c r="A9386" s="172"/>
    </row>
    <row r="9387" spans="1:1" s="173" customFormat="1" ht="12" hidden="1" customHeight="1">
      <c r="A9387" s="172"/>
    </row>
    <row r="9388" spans="1:1" s="173" customFormat="1" ht="12" hidden="1" customHeight="1">
      <c r="A9388" s="172"/>
    </row>
    <row r="9389" spans="1:1" s="173" customFormat="1" ht="12" hidden="1" customHeight="1">
      <c r="A9389" s="172"/>
    </row>
    <row r="9390" spans="1:1" s="173" customFormat="1" ht="12" hidden="1" customHeight="1">
      <c r="A9390" s="172"/>
    </row>
    <row r="9391" spans="1:1" s="173" customFormat="1" ht="12" hidden="1" customHeight="1">
      <c r="A9391" s="172"/>
    </row>
    <row r="9392" spans="1:1" s="173" customFormat="1" ht="12" hidden="1" customHeight="1">
      <c r="A9392" s="172"/>
    </row>
    <row r="9393" spans="1:1" s="173" customFormat="1" ht="12" hidden="1" customHeight="1">
      <c r="A9393" s="172"/>
    </row>
    <row r="9394" spans="1:1" s="173" customFormat="1" ht="12" hidden="1" customHeight="1">
      <c r="A9394" s="172"/>
    </row>
    <row r="9395" spans="1:1" s="173" customFormat="1" ht="12" hidden="1" customHeight="1">
      <c r="A9395" s="172"/>
    </row>
    <row r="9396" spans="1:1" s="173" customFormat="1" ht="12" hidden="1" customHeight="1">
      <c r="A9396" s="172"/>
    </row>
    <row r="9397" spans="1:1" s="173" customFormat="1" ht="12" hidden="1" customHeight="1">
      <c r="A9397" s="172"/>
    </row>
    <row r="9398" spans="1:1" s="173" customFormat="1" ht="12" hidden="1" customHeight="1">
      <c r="A9398" s="172"/>
    </row>
    <row r="9399" spans="1:1" s="173" customFormat="1" ht="12" hidden="1" customHeight="1">
      <c r="A9399" s="172"/>
    </row>
    <row r="9400" spans="1:1" s="173" customFormat="1" ht="12" hidden="1" customHeight="1">
      <c r="A9400" s="172"/>
    </row>
    <row r="9401" spans="1:1" s="173" customFormat="1" ht="12" hidden="1" customHeight="1">
      <c r="A9401" s="172"/>
    </row>
    <row r="9402" spans="1:1" s="173" customFormat="1" ht="12" hidden="1" customHeight="1">
      <c r="A9402" s="172"/>
    </row>
    <row r="9403" spans="1:1" s="173" customFormat="1" ht="12" hidden="1" customHeight="1">
      <c r="A9403" s="172"/>
    </row>
    <row r="9404" spans="1:1" s="173" customFormat="1" ht="12" hidden="1" customHeight="1">
      <c r="A9404" s="172"/>
    </row>
    <row r="9405" spans="1:1" s="173" customFormat="1" ht="12" hidden="1" customHeight="1">
      <c r="A9405" s="172"/>
    </row>
    <row r="9406" spans="1:1" s="173" customFormat="1" ht="12" hidden="1" customHeight="1">
      <c r="A9406" s="172"/>
    </row>
    <row r="9407" spans="1:1" s="173" customFormat="1" ht="12" hidden="1" customHeight="1">
      <c r="A9407" s="172"/>
    </row>
    <row r="9408" spans="1:1" s="173" customFormat="1" ht="12" hidden="1" customHeight="1">
      <c r="A9408" s="172"/>
    </row>
    <row r="9409" spans="1:1" s="173" customFormat="1" ht="12" hidden="1" customHeight="1">
      <c r="A9409" s="172"/>
    </row>
    <row r="9410" spans="1:1" s="173" customFormat="1" ht="12" hidden="1" customHeight="1">
      <c r="A9410" s="172"/>
    </row>
    <row r="9411" spans="1:1" s="173" customFormat="1" ht="12" hidden="1" customHeight="1">
      <c r="A9411" s="172"/>
    </row>
    <row r="9412" spans="1:1" s="173" customFormat="1" ht="12" hidden="1" customHeight="1">
      <c r="A9412" s="172"/>
    </row>
    <row r="9413" spans="1:1" s="173" customFormat="1" ht="12" hidden="1" customHeight="1">
      <c r="A9413" s="172"/>
    </row>
    <row r="9414" spans="1:1" s="173" customFormat="1" ht="12" hidden="1" customHeight="1">
      <c r="A9414" s="172"/>
    </row>
    <row r="9415" spans="1:1" s="173" customFormat="1" ht="12" hidden="1" customHeight="1">
      <c r="A9415" s="172"/>
    </row>
    <row r="9416" spans="1:1" s="173" customFormat="1" ht="12" hidden="1" customHeight="1">
      <c r="A9416" s="172"/>
    </row>
    <row r="9417" spans="1:1" s="173" customFormat="1" ht="12" hidden="1" customHeight="1">
      <c r="A9417" s="172"/>
    </row>
    <row r="9418" spans="1:1" s="173" customFormat="1" ht="12" hidden="1" customHeight="1">
      <c r="A9418" s="172"/>
    </row>
    <row r="9419" spans="1:1" s="173" customFormat="1" ht="12" hidden="1" customHeight="1">
      <c r="A9419" s="172"/>
    </row>
    <row r="9420" spans="1:1" s="173" customFormat="1" ht="12" hidden="1" customHeight="1">
      <c r="A9420" s="172"/>
    </row>
    <row r="9421" spans="1:1" s="173" customFormat="1" ht="12" hidden="1" customHeight="1">
      <c r="A9421" s="172"/>
    </row>
    <row r="9422" spans="1:1" s="173" customFormat="1" ht="12" hidden="1" customHeight="1">
      <c r="A9422" s="172"/>
    </row>
    <row r="9423" spans="1:1" s="173" customFormat="1" ht="12" hidden="1" customHeight="1">
      <c r="A9423" s="172"/>
    </row>
    <row r="9424" spans="1:1" s="173" customFormat="1" ht="12" hidden="1" customHeight="1">
      <c r="A9424" s="172"/>
    </row>
    <row r="9425" spans="1:1" s="173" customFormat="1" ht="12" hidden="1" customHeight="1">
      <c r="A9425" s="172"/>
    </row>
    <row r="9426" spans="1:1" s="173" customFormat="1" ht="12" hidden="1" customHeight="1">
      <c r="A9426" s="172"/>
    </row>
    <row r="9427" spans="1:1" s="173" customFormat="1" ht="12" hidden="1" customHeight="1">
      <c r="A9427" s="172"/>
    </row>
    <row r="9428" spans="1:1" s="173" customFormat="1" ht="12" hidden="1" customHeight="1">
      <c r="A9428" s="172"/>
    </row>
    <row r="9429" spans="1:1" s="173" customFormat="1" ht="12" hidden="1" customHeight="1">
      <c r="A9429" s="172"/>
    </row>
    <row r="9430" spans="1:1" s="173" customFormat="1" ht="12" hidden="1" customHeight="1">
      <c r="A9430" s="172"/>
    </row>
    <row r="9431" spans="1:1" s="173" customFormat="1" ht="12" hidden="1" customHeight="1">
      <c r="A9431" s="172"/>
    </row>
    <row r="9432" spans="1:1" s="173" customFormat="1" ht="12" hidden="1" customHeight="1">
      <c r="A9432" s="172"/>
    </row>
    <row r="9433" spans="1:1" s="173" customFormat="1" ht="12" hidden="1" customHeight="1">
      <c r="A9433" s="172"/>
    </row>
    <row r="9434" spans="1:1" s="173" customFormat="1" ht="12" hidden="1" customHeight="1">
      <c r="A9434" s="172"/>
    </row>
    <row r="9435" spans="1:1" s="173" customFormat="1" ht="12" hidden="1" customHeight="1">
      <c r="A9435" s="172"/>
    </row>
    <row r="9436" spans="1:1" s="173" customFormat="1" ht="12" hidden="1" customHeight="1">
      <c r="A9436" s="172"/>
    </row>
    <row r="9437" spans="1:1" s="173" customFormat="1" ht="12" hidden="1" customHeight="1">
      <c r="A9437" s="172"/>
    </row>
    <row r="9438" spans="1:1" s="173" customFormat="1" ht="12" hidden="1" customHeight="1">
      <c r="A9438" s="172"/>
    </row>
    <row r="9439" spans="1:1" s="173" customFormat="1" ht="12" hidden="1" customHeight="1">
      <c r="A9439" s="172"/>
    </row>
    <row r="9440" spans="1:1" s="173" customFormat="1" ht="12" hidden="1" customHeight="1">
      <c r="A9440" s="172"/>
    </row>
    <row r="9441" spans="1:1" s="173" customFormat="1" ht="12" hidden="1" customHeight="1">
      <c r="A9441" s="172"/>
    </row>
    <row r="9442" spans="1:1" s="173" customFormat="1" ht="12" hidden="1" customHeight="1">
      <c r="A9442" s="172"/>
    </row>
    <row r="9443" spans="1:1" s="173" customFormat="1" ht="12" hidden="1" customHeight="1">
      <c r="A9443" s="172"/>
    </row>
    <row r="9444" spans="1:1" s="173" customFormat="1" ht="12" hidden="1" customHeight="1">
      <c r="A9444" s="172"/>
    </row>
    <row r="9445" spans="1:1" s="173" customFormat="1" ht="12" hidden="1" customHeight="1">
      <c r="A9445" s="172"/>
    </row>
    <row r="9446" spans="1:1" s="173" customFormat="1" ht="12" hidden="1" customHeight="1">
      <c r="A9446" s="172"/>
    </row>
    <row r="9447" spans="1:1" s="173" customFormat="1" ht="12" hidden="1" customHeight="1">
      <c r="A9447" s="172"/>
    </row>
    <row r="9448" spans="1:1" s="173" customFormat="1" ht="12" hidden="1" customHeight="1">
      <c r="A9448" s="172"/>
    </row>
    <row r="9449" spans="1:1" s="173" customFormat="1" ht="12" hidden="1" customHeight="1">
      <c r="A9449" s="172"/>
    </row>
    <row r="9450" spans="1:1" s="173" customFormat="1" ht="12" hidden="1" customHeight="1">
      <c r="A9450" s="172"/>
    </row>
    <row r="9451" spans="1:1" s="173" customFormat="1" ht="12" hidden="1" customHeight="1">
      <c r="A9451" s="172"/>
    </row>
    <row r="9452" spans="1:1" s="173" customFormat="1" ht="12" hidden="1" customHeight="1">
      <c r="A9452" s="172"/>
    </row>
    <row r="9453" spans="1:1" s="173" customFormat="1" ht="12" hidden="1" customHeight="1">
      <c r="A9453" s="172"/>
    </row>
    <row r="9454" spans="1:1" s="173" customFormat="1" ht="12" hidden="1" customHeight="1">
      <c r="A9454" s="172"/>
    </row>
    <row r="9455" spans="1:1" s="173" customFormat="1" ht="12" hidden="1" customHeight="1">
      <c r="A9455" s="172"/>
    </row>
    <row r="9456" spans="1:1" s="173" customFormat="1" ht="12" hidden="1" customHeight="1">
      <c r="A9456" s="172"/>
    </row>
    <row r="9457" spans="1:1" s="173" customFormat="1" ht="12" hidden="1" customHeight="1">
      <c r="A9457" s="172"/>
    </row>
    <row r="9458" spans="1:1" s="173" customFormat="1" ht="12" hidden="1" customHeight="1">
      <c r="A9458" s="172"/>
    </row>
    <row r="9459" spans="1:1" s="173" customFormat="1" ht="12" hidden="1" customHeight="1">
      <c r="A9459" s="172"/>
    </row>
    <row r="9460" spans="1:1" s="173" customFormat="1" ht="12" hidden="1" customHeight="1">
      <c r="A9460" s="172"/>
    </row>
    <row r="9461" spans="1:1" s="173" customFormat="1" ht="12" hidden="1" customHeight="1">
      <c r="A9461" s="172"/>
    </row>
    <row r="9462" spans="1:1" s="173" customFormat="1" ht="12" hidden="1" customHeight="1">
      <c r="A9462" s="172"/>
    </row>
    <row r="9463" spans="1:1" s="173" customFormat="1" ht="12" hidden="1" customHeight="1">
      <c r="A9463" s="172"/>
    </row>
    <row r="9464" spans="1:1" s="173" customFormat="1" ht="12" hidden="1" customHeight="1">
      <c r="A9464" s="172"/>
    </row>
    <row r="9465" spans="1:1" s="173" customFormat="1" ht="12" hidden="1" customHeight="1">
      <c r="A9465" s="172"/>
    </row>
    <row r="9466" spans="1:1" s="173" customFormat="1" ht="12" hidden="1" customHeight="1">
      <c r="A9466" s="172"/>
    </row>
    <row r="9467" spans="1:1" s="173" customFormat="1" ht="12" hidden="1" customHeight="1">
      <c r="A9467" s="172"/>
    </row>
    <row r="9468" spans="1:1" s="173" customFormat="1" ht="12" hidden="1" customHeight="1">
      <c r="A9468" s="172"/>
    </row>
    <row r="9469" spans="1:1" s="173" customFormat="1" ht="12" hidden="1" customHeight="1">
      <c r="A9469" s="172"/>
    </row>
    <row r="9470" spans="1:1" s="173" customFormat="1" ht="12" hidden="1" customHeight="1">
      <c r="A9470" s="172"/>
    </row>
    <row r="9471" spans="1:1" s="173" customFormat="1" ht="12" hidden="1" customHeight="1">
      <c r="A9471" s="172"/>
    </row>
    <row r="9472" spans="1:1" s="173" customFormat="1" ht="12" hidden="1" customHeight="1">
      <c r="A9472" s="172"/>
    </row>
    <row r="9473" spans="1:1" s="173" customFormat="1" ht="12" hidden="1" customHeight="1">
      <c r="A9473" s="172"/>
    </row>
    <row r="9474" spans="1:1" s="173" customFormat="1" ht="12" hidden="1" customHeight="1">
      <c r="A9474" s="172"/>
    </row>
    <row r="9475" spans="1:1" s="173" customFormat="1" ht="12" hidden="1" customHeight="1">
      <c r="A9475" s="172"/>
    </row>
    <row r="9476" spans="1:1" s="173" customFormat="1" ht="12" hidden="1" customHeight="1">
      <c r="A9476" s="172"/>
    </row>
    <row r="9477" spans="1:1" s="173" customFormat="1" ht="12" hidden="1" customHeight="1">
      <c r="A9477" s="172"/>
    </row>
    <row r="9478" spans="1:1" s="173" customFormat="1" ht="12" hidden="1" customHeight="1">
      <c r="A9478" s="172"/>
    </row>
    <row r="9479" spans="1:1" s="173" customFormat="1" ht="12" hidden="1" customHeight="1">
      <c r="A9479" s="172"/>
    </row>
    <row r="9480" spans="1:1" s="173" customFormat="1" ht="12" hidden="1" customHeight="1">
      <c r="A9480" s="172"/>
    </row>
    <row r="9481" spans="1:1" s="173" customFormat="1" ht="12" hidden="1" customHeight="1">
      <c r="A9481" s="172"/>
    </row>
    <row r="9482" spans="1:1" s="173" customFormat="1" ht="12" hidden="1" customHeight="1">
      <c r="A9482" s="172"/>
    </row>
    <row r="9483" spans="1:1" s="173" customFormat="1" ht="12" hidden="1" customHeight="1">
      <c r="A9483" s="172"/>
    </row>
    <row r="9484" spans="1:1" s="173" customFormat="1" ht="12" hidden="1" customHeight="1">
      <c r="A9484" s="172"/>
    </row>
    <row r="9485" spans="1:1" s="173" customFormat="1" ht="12" hidden="1" customHeight="1">
      <c r="A9485" s="172"/>
    </row>
    <row r="9486" spans="1:1" s="173" customFormat="1" ht="12" hidden="1" customHeight="1">
      <c r="A9486" s="172"/>
    </row>
    <row r="9487" spans="1:1" s="173" customFormat="1" ht="12" hidden="1" customHeight="1">
      <c r="A9487" s="172"/>
    </row>
    <row r="9488" spans="1:1" s="173" customFormat="1" ht="12" hidden="1" customHeight="1">
      <c r="A9488" s="172"/>
    </row>
    <row r="9489" spans="1:1" s="173" customFormat="1" ht="12" hidden="1" customHeight="1">
      <c r="A9489" s="172"/>
    </row>
    <row r="9490" spans="1:1" s="173" customFormat="1" ht="12" hidden="1" customHeight="1">
      <c r="A9490" s="172"/>
    </row>
    <row r="9491" spans="1:1" s="173" customFormat="1" ht="12" hidden="1" customHeight="1">
      <c r="A9491" s="172"/>
    </row>
    <row r="9492" spans="1:1" s="173" customFormat="1" ht="12" hidden="1" customHeight="1">
      <c r="A9492" s="172"/>
    </row>
    <row r="9493" spans="1:1" s="173" customFormat="1" ht="12" hidden="1" customHeight="1">
      <c r="A9493" s="172"/>
    </row>
    <row r="9494" spans="1:1" s="173" customFormat="1" ht="12" hidden="1" customHeight="1">
      <c r="A9494" s="172"/>
    </row>
    <row r="9495" spans="1:1" s="173" customFormat="1" ht="12" hidden="1" customHeight="1">
      <c r="A9495" s="172"/>
    </row>
    <row r="9496" spans="1:1" s="173" customFormat="1" ht="12" hidden="1" customHeight="1">
      <c r="A9496" s="172"/>
    </row>
    <row r="9497" spans="1:1" s="173" customFormat="1" ht="12" hidden="1" customHeight="1">
      <c r="A9497" s="172"/>
    </row>
    <row r="9498" spans="1:1" s="173" customFormat="1" ht="12" hidden="1" customHeight="1">
      <c r="A9498" s="172"/>
    </row>
    <row r="9499" spans="1:1" s="173" customFormat="1" ht="12" hidden="1" customHeight="1">
      <c r="A9499" s="172"/>
    </row>
    <row r="9500" spans="1:1" s="173" customFormat="1" ht="12" hidden="1" customHeight="1">
      <c r="A9500" s="172"/>
    </row>
    <row r="9501" spans="1:1" s="173" customFormat="1" ht="12" hidden="1" customHeight="1">
      <c r="A9501" s="172"/>
    </row>
    <row r="9502" spans="1:1" s="173" customFormat="1" ht="12" hidden="1" customHeight="1">
      <c r="A9502" s="172"/>
    </row>
    <row r="9503" spans="1:1" s="173" customFormat="1" ht="12" hidden="1" customHeight="1">
      <c r="A9503" s="172"/>
    </row>
    <row r="9504" spans="1:1" s="173" customFormat="1" ht="12" hidden="1" customHeight="1">
      <c r="A9504" s="172"/>
    </row>
    <row r="9505" spans="1:1" s="173" customFormat="1" ht="12" hidden="1" customHeight="1">
      <c r="A9505" s="172"/>
    </row>
    <row r="9506" spans="1:1" s="173" customFormat="1" ht="12" hidden="1" customHeight="1">
      <c r="A9506" s="172"/>
    </row>
    <row r="9507" spans="1:1" s="173" customFormat="1" ht="12" hidden="1" customHeight="1">
      <c r="A9507" s="172"/>
    </row>
    <row r="9508" spans="1:1" s="173" customFormat="1" ht="12" hidden="1" customHeight="1">
      <c r="A9508" s="172"/>
    </row>
    <row r="9509" spans="1:1" s="173" customFormat="1" ht="12" hidden="1" customHeight="1">
      <c r="A9509" s="172"/>
    </row>
    <row r="9510" spans="1:1" s="173" customFormat="1" ht="12" hidden="1" customHeight="1">
      <c r="A9510" s="172"/>
    </row>
    <row r="9511" spans="1:1" s="173" customFormat="1" ht="12" hidden="1" customHeight="1">
      <c r="A9511" s="172"/>
    </row>
    <row r="9512" spans="1:1" s="173" customFormat="1" ht="12" hidden="1" customHeight="1">
      <c r="A9512" s="172"/>
    </row>
    <row r="9513" spans="1:1" s="173" customFormat="1" ht="12" hidden="1" customHeight="1">
      <c r="A9513" s="172"/>
    </row>
    <row r="9514" spans="1:1" s="173" customFormat="1" ht="12" hidden="1" customHeight="1">
      <c r="A9514" s="172"/>
    </row>
    <row r="9515" spans="1:1" s="173" customFormat="1" ht="12" hidden="1" customHeight="1">
      <c r="A9515" s="172"/>
    </row>
    <row r="9516" spans="1:1" s="173" customFormat="1" ht="12" hidden="1" customHeight="1">
      <c r="A9516" s="172"/>
    </row>
    <row r="9517" spans="1:1" s="173" customFormat="1" ht="12" hidden="1" customHeight="1">
      <c r="A9517" s="172"/>
    </row>
    <row r="9518" spans="1:1" s="173" customFormat="1" ht="12" hidden="1" customHeight="1">
      <c r="A9518" s="172"/>
    </row>
    <row r="9519" spans="1:1" s="173" customFormat="1" ht="12" hidden="1" customHeight="1">
      <c r="A9519" s="172"/>
    </row>
    <row r="9520" spans="1:1" s="173" customFormat="1" ht="12" hidden="1" customHeight="1">
      <c r="A9520" s="172"/>
    </row>
    <row r="9521" spans="1:1" s="173" customFormat="1" ht="12" hidden="1" customHeight="1">
      <c r="A9521" s="172"/>
    </row>
    <row r="9522" spans="1:1" s="173" customFormat="1" ht="12" hidden="1" customHeight="1">
      <c r="A9522" s="172"/>
    </row>
    <row r="9523" spans="1:1" s="173" customFormat="1" ht="12" hidden="1" customHeight="1">
      <c r="A9523" s="172"/>
    </row>
    <row r="9524" spans="1:1" s="173" customFormat="1" ht="12" hidden="1" customHeight="1">
      <c r="A9524" s="172"/>
    </row>
    <row r="9525" spans="1:1" s="173" customFormat="1" ht="12" hidden="1" customHeight="1">
      <c r="A9525" s="172"/>
    </row>
    <row r="9526" spans="1:1" s="173" customFormat="1" ht="12" hidden="1" customHeight="1">
      <c r="A9526" s="172"/>
    </row>
    <row r="9527" spans="1:1" s="173" customFormat="1" ht="12" hidden="1" customHeight="1">
      <c r="A9527" s="172"/>
    </row>
    <row r="9528" spans="1:1" s="173" customFormat="1" ht="12" hidden="1" customHeight="1">
      <c r="A9528" s="172"/>
    </row>
    <row r="9529" spans="1:1" s="173" customFormat="1" ht="12" hidden="1" customHeight="1">
      <c r="A9529" s="172"/>
    </row>
    <row r="9530" spans="1:1" s="173" customFormat="1" ht="12" hidden="1" customHeight="1">
      <c r="A9530" s="172"/>
    </row>
    <row r="9531" spans="1:1" s="173" customFormat="1" ht="12" hidden="1" customHeight="1">
      <c r="A9531" s="172"/>
    </row>
    <row r="9532" spans="1:1" s="173" customFormat="1" ht="12" hidden="1" customHeight="1">
      <c r="A9532" s="172"/>
    </row>
    <row r="9533" spans="1:1" s="173" customFormat="1" ht="12" hidden="1" customHeight="1">
      <c r="A9533" s="172"/>
    </row>
    <row r="9534" spans="1:1" s="173" customFormat="1" ht="12" hidden="1" customHeight="1">
      <c r="A9534" s="172"/>
    </row>
    <row r="9535" spans="1:1" s="173" customFormat="1" ht="12" hidden="1" customHeight="1">
      <c r="A9535" s="172"/>
    </row>
    <row r="9536" spans="1:1" s="173" customFormat="1" ht="12" hidden="1" customHeight="1">
      <c r="A9536" s="172"/>
    </row>
    <row r="9537" spans="1:1" s="173" customFormat="1" ht="12" hidden="1" customHeight="1">
      <c r="A9537" s="172"/>
    </row>
    <row r="9538" spans="1:1" s="173" customFormat="1" ht="12" hidden="1" customHeight="1">
      <c r="A9538" s="172"/>
    </row>
    <row r="9539" spans="1:1" s="173" customFormat="1" ht="12" hidden="1" customHeight="1">
      <c r="A9539" s="172"/>
    </row>
    <row r="9540" spans="1:1" s="173" customFormat="1" ht="12" hidden="1" customHeight="1">
      <c r="A9540" s="172"/>
    </row>
    <row r="9541" spans="1:1" s="173" customFormat="1" ht="12" hidden="1" customHeight="1">
      <c r="A9541" s="172"/>
    </row>
    <row r="9542" spans="1:1" s="173" customFormat="1" ht="12" hidden="1" customHeight="1">
      <c r="A9542" s="172"/>
    </row>
    <row r="9543" spans="1:1" s="173" customFormat="1" ht="12" hidden="1" customHeight="1">
      <c r="A9543" s="172"/>
    </row>
    <row r="9544" spans="1:1" s="173" customFormat="1" ht="12" hidden="1" customHeight="1">
      <c r="A9544" s="172"/>
    </row>
    <row r="9545" spans="1:1" s="173" customFormat="1" ht="12" hidden="1" customHeight="1">
      <c r="A9545" s="172"/>
    </row>
    <row r="9546" spans="1:1" s="173" customFormat="1" ht="12" hidden="1" customHeight="1">
      <c r="A9546" s="172"/>
    </row>
    <row r="9547" spans="1:1" s="173" customFormat="1" ht="12" hidden="1" customHeight="1">
      <c r="A9547" s="172"/>
    </row>
    <row r="9548" spans="1:1" s="173" customFormat="1" ht="12" hidden="1" customHeight="1">
      <c r="A9548" s="172"/>
    </row>
    <row r="9549" spans="1:1" s="173" customFormat="1" ht="12" hidden="1" customHeight="1">
      <c r="A9549" s="172"/>
    </row>
    <row r="9550" spans="1:1" s="173" customFormat="1" ht="12" hidden="1" customHeight="1">
      <c r="A9550" s="172"/>
    </row>
    <row r="9551" spans="1:1" s="173" customFormat="1" ht="12" hidden="1" customHeight="1">
      <c r="A9551" s="172"/>
    </row>
    <row r="9552" spans="1:1" s="173" customFormat="1" ht="12" hidden="1" customHeight="1">
      <c r="A9552" s="172"/>
    </row>
    <row r="9553" spans="1:1" s="173" customFormat="1" ht="12" hidden="1" customHeight="1">
      <c r="A9553" s="172"/>
    </row>
    <row r="9554" spans="1:1" s="173" customFormat="1" ht="12" hidden="1" customHeight="1">
      <c r="A9554" s="172"/>
    </row>
    <row r="9555" spans="1:1" s="173" customFormat="1" ht="12" hidden="1" customHeight="1">
      <c r="A9555" s="172"/>
    </row>
    <row r="9556" spans="1:1" s="173" customFormat="1" ht="12" hidden="1" customHeight="1">
      <c r="A9556" s="172"/>
    </row>
    <row r="9557" spans="1:1" s="173" customFormat="1" ht="12" hidden="1" customHeight="1">
      <c r="A9557" s="172"/>
    </row>
    <row r="9558" spans="1:1" s="173" customFormat="1" ht="12" hidden="1" customHeight="1">
      <c r="A9558" s="172"/>
    </row>
    <row r="9559" spans="1:1" s="173" customFormat="1" ht="12" hidden="1" customHeight="1">
      <c r="A9559" s="172"/>
    </row>
    <row r="9560" spans="1:1" s="173" customFormat="1" ht="12" hidden="1" customHeight="1">
      <c r="A9560" s="172"/>
    </row>
    <row r="9561" spans="1:1" s="173" customFormat="1" ht="12" hidden="1" customHeight="1">
      <c r="A9561" s="172"/>
    </row>
    <row r="9562" spans="1:1" s="173" customFormat="1" ht="12" hidden="1" customHeight="1">
      <c r="A9562" s="172"/>
    </row>
    <row r="9563" spans="1:1" s="173" customFormat="1" ht="12" hidden="1" customHeight="1">
      <c r="A9563" s="172"/>
    </row>
    <row r="9564" spans="1:1" s="173" customFormat="1" ht="12" hidden="1" customHeight="1">
      <c r="A9564" s="172"/>
    </row>
    <row r="9565" spans="1:1" s="173" customFormat="1" ht="12" hidden="1" customHeight="1">
      <c r="A9565" s="172"/>
    </row>
    <row r="9566" spans="1:1" s="173" customFormat="1" ht="12" hidden="1" customHeight="1">
      <c r="A9566" s="172"/>
    </row>
    <row r="9567" spans="1:1" s="173" customFormat="1" ht="12" hidden="1" customHeight="1">
      <c r="A9567" s="172"/>
    </row>
    <row r="9568" spans="1:1" s="173" customFormat="1" ht="12" hidden="1" customHeight="1">
      <c r="A9568" s="172"/>
    </row>
    <row r="9569" spans="1:1" s="173" customFormat="1" ht="12" hidden="1" customHeight="1">
      <c r="A9569" s="172"/>
    </row>
    <row r="9570" spans="1:1" s="173" customFormat="1" ht="12" hidden="1" customHeight="1">
      <c r="A9570" s="172"/>
    </row>
    <row r="9571" spans="1:1" s="173" customFormat="1" ht="12" hidden="1" customHeight="1">
      <c r="A9571" s="172"/>
    </row>
    <row r="9572" spans="1:1" s="173" customFormat="1" ht="12" hidden="1" customHeight="1">
      <c r="A9572" s="172"/>
    </row>
    <row r="9573" spans="1:1" s="173" customFormat="1" ht="12" hidden="1" customHeight="1">
      <c r="A9573" s="172"/>
    </row>
    <row r="9574" spans="1:1" s="173" customFormat="1" ht="12" hidden="1" customHeight="1">
      <c r="A9574" s="172"/>
    </row>
    <row r="9575" spans="1:1" s="173" customFormat="1" ht="12" hidden="1" customHeight="1">
      <c r="A9575" s="172"/>
    </row>
    <row r="9576" spans="1:1" s="173" customFormat="1" ht="12" hidden="1" customHeight="1">
      <c r="A9576" s="172"/>
    </row>
    <row r="9577" spans="1:1" s="173" customFormat="1" ht="12" hidden="1" customHeight="1">
      <c r="A9577" s="172"/>
    </row>
    <row r="9578" spans="1:1" s="173" customFormat="1" ht="12" hidden="1" customHeight="1">
      <c r="A9578" s="172"/>
    </row>
    <row r="9579" spans="1:1" s="173" customFormat="1" ht="12" hidden="1" customHeight="1">
      <c r="A9579" s="172"/>
    </row>
    <row r="9580" spans="1:1" s="173" customFormat="1" ht="12" hidden="1" customHeight="1">
      <c r="A9580" s="172"/>
    </row>
    <row r="9581" spans="1:1" s="173" customFormat="1" ht="12" hidden="1" customHeight="1">
      <c r="A9581" s="172"/>
    </row>
    <row r="9582" spans="1:1" s="173" customFormat="1" ht="12" hidden="1" customHeight="1">
      <c r="A9582" s="172"/>
    </row>
    <row r="9583" spans="1:1" s="173" customFormat="1" ht="12" hidden="1" customHeight="1">
      <c r="A9583" s="172"/>
    </row>
    <row r="9584" spans="1:1" s="173" customFormat="1" ht="12" hidden="1" customHeight="1">
      <c r="A9584" s="172"/>
    </row>
    <row r="9585" spans="1:1" s="173" customFormat="1" ht="12" hidden="1" customHeight="1">
      <c r="A9585" s="172"/>
    </row>
    <row r="9586" spans="1:1" s="173" customFormat="1" ht="12" hidden="1" customHeight="1">
      <c r="A9586" s="172"/>
    </row>
    <row r="9587" spans="1:1" s="173" customFormat="1" ht="12" hidden="1" customHeight="1">
      <c r="A9587" s="172"/>
    </row>
    <row r="9588" spans="1:1" s="173" customFormat="1" ht="12" hidden="1" customHeight="1">
      <c r="A9588" s="172"/>
    </row>
    <row r="9589" spans="1:1" s="173" customFormat="1" ht="12" hidden="1" customHeight="1">
      <c r="A9589" s="172"/>
    </row>
    <row r="9590" spans="1:1" s="173" customFormat="1" ht="12" hidden="1" customHeight="1">
      <c r="A9590" s="172"/>
    </row>
    <row r="9591" spans="1:1" s="173" customFormat="1" ht="12" hidden="1" customHeight="1">
      <c r="A9591" s="172"/>
    </row>
    <row r="9592" spans="1:1" s="173" customFormat="1" ht="12" hidden="1" customHeight="1">
      <c r="A9592" s="172"/>
    </row>
    <row r="9593" spans="1:1" s="173" customFormat="1" ht="12" hidden="1" customHeight="1">
      <c r="A9593" s="172"/>
    </row>
    <row r="9594" spans="1:1" s="173" customFormat="1" ht="12" hidden="1" customHeight="1">
      <c r="A9594" s="172"/>
    </row>
    <row r="9595" spans="1:1" s="173" customFormat="1" ht="12" hidden="1" customHeight="1">
      <c r="A9595" s="172"/>
    </row>
    <row r="9596" spans="1:1" s="173" customFormat="1" ht="12" hidden="1" customHeight="1">
      <c r="A9596" s="172"/>
    </row>
    <row r="9597" spans="1:1" s="173" customFormat="1" ht="12" hidden="1" customHeight="1">
      <c r="A9597" s="172"/>
    </row>
    <row r="9598" spans="1:1" s="173" customFormat="1" ht="12" hidden="1" customHeight="1">
      <c r="A9598" s="172"/>
    </row>
    <row r="9599" spans="1:1" s="173" customFormat="1" ht="12" hidden="1" customHeight="1">
      <c r="A9599" s="172"/>
    </row>
    <row r="9600" spans="1:1" s="173" customFormat="1" ht="12" hidden="1" customHeight="1">
      <c r="A9600" s="172"/>
    </row>
    <row r="9601" spans="1:1" s="173" customFormat="1" ht="12" hidden="1" customHeight="1">
      <c r="A9601" s="172"/>
    </row>
    <row r="9602" spans="1:1" s="173" customFormat="1" ht="12" hidden="1" customHeight="1">
      <c r="A9602" s="172"/>
    </row>
    <row r="9603" spans="1:1" s="173" customFormat="1" ht="12" hidden="1" customHeight="1">
      <c r="A9603" s="172"/>
    </row>
    <row r="9604" spans="1:1" s="173" customFormat="1" ht="12" hidden="1" customHeight="1">
      <c r="A9604" s="172"/>
    </row>
    <row r="9605" spans="1:1" s="173" customFormat="1" ht="12" hidden="1" customHeight="1">
      <c r="A9605" s="172"/>
    </row>
    <row r="9606" spans="1:1" s="173" customFormat="1" ht="12" hidden="1" customHeight="1">
      <c r="A9606" s="172"/>
    </row>
    <row r="9607" spans="1:1" s="173" customFormat="1" ht="12" hidden="1" customHeight="1">
      <c r="A9607" s="172"/>
    </row>
    <row r="9608" spans="1:1" s="173" customFormat="1" ht="12" hidden="1" customHeight="1">
      <c r="A9608" s="172"/>
    </row>
    <row r="9609" spans="1:1" s="173" customFormat="1" ht="12" hidden="1" customHeight="1">
      <c r="A9609" s="172"/>
    </row>
    <row r="9610" spans="1:1" s="173" customFormat="1" ht="12" hidden="1" customHeight="1">
      <c r="A9610" s="172"/>
    </row>
    <row r="9611" spans="1:1" s="173" customFormat="1" ht="12" hidden="1" customHeight="1">
      <c r="A9611" s="172"/>
    </row>
    <row r="9612" spans="1:1" s="173" customFormat="1" ht="12" hidden="1" customHeight="1">
      <c r="A9612" s="172"/>
    </row>
    <row r="9613" spans="1:1" s="173" customFormat="1" ht="12" hidden="1" customHeight="1">
      <c r="A9613" s="172"/>
    </row>
    <row r="9614" spans="1:1" s="173" customFormat="1" ht="12" hidden="1" customHeight="1">
      <c r="A9614" s="172"/>
    </row>
    <row r="9615" spans="1:1" s="173" customFormat="1" ht="12" hidden="1" customHeight="1">
      <c r="A9615" s="172"/>
    </row>
    <row r="9616" spans="1:1" s="173" customFormat="1" ht="12" hidden="1" customHeight="1">
      <c r="A9616" s="172"/>
    </row>
    <row r="9617" spans="1:1" s="173" customFormat="1" ht="12" hidden="1" customHeight="1">
      <c r="A9617" s="172"/>
    </row>
    <row r="9618" spans="1:1" s="173" customFormat="1" ht="12" hidden="1" customHeight="1">
      <c r="A9618" s="172"/>
    </row>
    <row r="9619" spans="1:1" s="173" customFormat="1" ht="12" hidden="1" customHeight="1">
      <c r="A9619" s="172"/>
    </row>
    <row r="9620" spans="1:1" s="173" customFormat="1" ht="12" hidden="1" customHeight="1">
      <c r="A9620" s="172"/>
    </row>
    <row r="9621" spans="1:1" s="173" customFormat="1" ht="12" hidden="1" customHeight="1">
      <c r="A9621" s="172"/>
    </row>
    <row r="9622" spans="1:1" s="173" customFormat="1" ht="12" hidden="1" customHeight="1">
      <c r="A9622" s="172"/>
    </row>
    <row r="9623" spans="1:1" s="173" customFormat="1" ht="12" hidden="1" customHeight="1">
      <c r="A9623" s="172"/>
    </row>
    <row r="9624" spans="1:1" s="173" customFormat="1" ht="12" hidden="1" customHeight="1">
      <c r="A9624" s="172"/>
    </row>
    <row r="9625" spans="1:1" s="173" customFormat="1" ht="12" hidden="1" customHeight="1">
      <c r="A9625" s="172"/>
    </row>
    <row r="9626" spans="1:1" s="173" customFormat="1" ht="12" hidden="1" customHeight="1">
      <c r="A9626" s="172"/>
    </row>
    <row r="9627" spans="1:1" s="173" customFormat="1" ht="12" hidden="1" customHeight="1">
      <c r="A9627" s="172"/>
    </row>
    <row r="9628" spans="1:1" s="173" customFormat="1" ht="12" hidden="1" customHeight="1">
      <c r="A9628" s="172"/>
    </row>
    <row r="9629" spans="1:1" s="173" customFormat="1" ht="12" hidden="1" customHeight="1">
      <c r="A9629" s="172"/>
    </row>
    <row r="9630" spans="1:1" s="173" customFormat="1" ht="12" hidden="1" customHeight="1">
      <c r="A9630" s="172"/>
    </row>
    <row r="9631" spans="1:1" s="173" customFormat="1" ht="12" hidden="1" customHeight="1">
      <c r="A9631" s="172"/>
    </row>
    <row r="9632" spans="1:1" s="173" customFormat="1" ht="12" hidden="1" customHeight="1">
      <c r="A9632" s="172"/>
    </row>
    <row r="9633" spans="1:1" s="173" customFormat="1" ht="12" hidden="1" customHeight="1">
      <c r="A9633" s="172"/>
    </row>
    <row r="9634" spans="1:1" s="173" customFormat="1" ht="12" hidden="1" customHeight="1">
      <c r="A9634" s="172"/>
    </row>
    <row r="9635" spans="1:1" s="173" customFormat="1" ht="12" hidden="1" customHeight="1">
      <c r="A9635" s="172"/>
    </row>
    <row r="9636" spans="1:1" s="173" customFormat="1" ht="12" hidden="1" customHeight="1">
      <c r="A9636" s="172"/>
    </row>
    <row r="9637" spans="1:1" s="173" customFormat="1" ht="12" hidden="1" customHeight="1">
      <c r="A9637" s="172"/>
    </row>
    <row r="9638" spans="1:1" s="173" customFormat="1" ht="12" hidden="1" customHeight="1">
      <c r="A9638" s="172"/>
    </row>
    <row r="9639" spans="1:1" s="173" customFormat="1" ht="12" hidden="1" customHeight="1">
      <c r="A9639" s="172"/>
    </row>
    <row r="9640" spans="1:1" s="173" customFormat="1" ht="12" hidden="1" customHeight="1">
      <c r="A9640" s="172"/>
    </row>
    <row r="9641" spans="1:1" s="173" customFormat="1" ht="12" hidden="1" customHeight="1">
      <c r="A9641" s="172"/>
    </row>
    <row r="9642" spans="1:1" s="173" customFormat="1" ht="12" hidden="1" customHeight="1">
      <c r="A9642" s="172"/>
    </row>
    <row r="9643" spans="1:1" s="173" customFormat="1" ht="12" hidden="1" customHeight="1">
      <c r="A9643" s="172"/>
    </row>
    <row r="9644" spans="1:1" s="173" customFormat="1" ht="12" hidden="1" customHeight="1">
      <c r="A9644" s="172"/>
    </row>
    <row r="9645" spans="1:1" s="173" customFormat="1" ht="12" hidden="1" customHeight="1">
      <c r="A9645" s="172"/>
    </row>
    <row r="9646" spans="1:1" s="173" customFormat="1" ht="12" hidden="1" customHeight="1">
      <c r="A9646" s="172"/>
    </row>
    <row r="9647" spans="1:1" s="173" customFormat="1" ht="12" hidden="1" customHeight="1">
      <c r="A9647" s="172"/>
    </row>
    <row r="9648" spans="1:1" s="173" customFormat="1" ht="12" hidden="1" customHeight="1">
      <c r="A9648" s="172"/>
    </row>
    <row r="9649" spans="1:1" s="173" customFormat="1" ht="12" hidden="1" customHeight="1">
      <c r="A9649" s="172"/>
    </row>
    <row r="9650" spans="1:1" s="173" customFormat="1" ht="12" hidden="1" customHeight="1">
      <c r="A9650" s="172"/>
    </row>
    <row r="9651" spans="1:1" s="173" customFormat="1" ht="12" hidden="1" customHeight="1">
      <c r="A9651" s="172"/>
    </row>
    <row r="9652" spans="1:1" s="173" customFormat="1" ht="12" hidden="1" customHeight="1">
      <c r="A9652" s="172"/>
    </row>
    <row r="9653" spans="1:1" s="173" customFormat="1" ht="12" hidden="1" customHeight="1">
      <c r="A9653" s="172"/>
    </row>
    <row r="9654" spans="1:1" s="173" customFormat="1" ht="12" hidden="1" customHeight="1">
      <c r="A9654" s="172"/>
    </row>
    <row r="9655" spans="1:1" s="173" customFormat="1" ht="12" hidden="1" customHeight="1">
      <c r="A9655" s="172"/>
    </row>
    <row r="9656" spans="1:1" s="173" customFormat="1" ht="12" hidden="1" customHeight="1">
      <c r="A9656" s="172"/>
    </row>
    <row r="9657" spans="1:1" s="173" customFormat="1" ht="12" hidden="1" customHeight="1">
      <c r="A9657" s="172"/>
    </row>
    <row r="9658" spans="1:1" s="173" customFormat="1" ht="12" hidden="1" customHeight="1">
      <c r="A9658" s="172"/>
    </row>
    <row r="9659" spans="1:1" s="173" customFormat="1" ht="12" hidden="1" customHeight="1">
      <c r="A9659" s="172"/>
    </row>
    <row r="9660" spans="1:1" s="173" customFormat="1" ht="12" hidden="1" customHeight="1">
      <c r="A9660" s="172"/>
    </row>
    <row r="9661" spans="1:1" s="173" customFormat="1" ht="12" hidden="1" customHeight="1">
      <c r="A9661" s="172"/>
    </row>
    <row r="9662" spans="1:1" s="173" customFormat="1" ht="12" hidden="1" customHeight="1">
      <c r="A9662" s="172"/>
    </row>
    <row r="9663" spans="1:1" s="173" customFormat="1" ht="12" hidden="1" customHeight="1">
      <c r="A9663" s="172"/>
    </row>
    <row r="9664" spans="1:1" s="173" customFormat="1" ht="12" hidden="1" customHeight="1">
      <c r="A9664" s="172"/>
    </row>
    <row r="9665" spans="1:1" s="173" customFormat="1" ht="12" hidden="1" customHeight="1">
      <c r="A9665" s="172"/>
    </row>
    <row r="9666" spans="1:1" s="173" customFormat="1" ht="12" hidden="1" customHeight="1">
      <c r="A9666" s="172"/>
    </row>
    <row r="9667" spans="1:1" s="173" customFormat="1" ht="12" hidden="1" customHeight="1">
      <c r="A9667" s="172"/>
    </row>
    <row r="9668" spans="1:1" s="173" customFormat="1" ht="12" hidden="1" customHeight="1">
      <c r="A9668" s="172"/>
    </row>
    <row r="9669" spans="1:1" s="173" customFormat="1" ht="12" hidden="1" customHeight="1">
      <c r="A9669" s="172"/>
    </row>
    <row r="9670" spans="1:1" s="173" customFormat="1" ht="12" hidden="1" customHeight="1">
      <c r="A9670" s="172"/>
    </row>
    <row r="9671" spans="1:1" s="173" customFormat="1" ht="12" hidden="1" customHeight="1">
      <c r="A9671" s="172"/>
    </row>
    <row r="9672" spans="1:1" s="173" customFormat="1" ht="12" hidden="1" customHeight="1">
      <c r="A9672" s="172"/>
    </row>
    <row r="9673" spans="1:1" s="173" customFormat="1" ht="12" hidden="1" customHeight="1">
      <c r="A9673" s="172"/>
    </row>
    <row r="9674" spans="1:1" s="173" customFormat="1" ht="12" hidden="1" customHeight="1">
      <c r="A9674" s="172"/>
    </row>
    <row r="9675" spans="1:1" s="173" customFormat="1" ht="12" hidden="1" customHeight="1">
      <c r="A9675" s="172"/>
    </row>
    <row r="9676" spans="1:1" s="173" customFormat="1" ht="12" hidden="1" customHeight="1">
      <c r="A9676" s="172"/>
    </row>
    <row r="9677" spans="1:1" s="173" customFormat="1" ht="12" hidden="1" customHeight="1">
      <c r="A9677" s="172"/>
    </row>
    <row r="9678" spans="1:1" s="173" customFormat="1" ht="12" hidden="1" customHeight="1">
      <c r="A9678" s="172"/>
    </row>
    <row r="9679" spans="1:1" s="173" customFormat="1" ht="12" hidden="1" customHeight="1">
      <c r="A9679" s="172"/>
    </row>
    <row r="9680" spans="1:1" s="173" customFormat="1" ht="12" hidden="1" customHeight="1">
      <c r="A9680" s="172"/>
    </row>
    <row r="9681" spans="1:1" s="173" customFormat="1" ht="12" hidden="1" customHeight="1">
      <c r="A9681" s="172"/>
    </row>
    <row r="9682" spans="1:1" s="173" customFormat="1" ht="12" hidden="1" customHeight="1">
      <c r="A9682" s="172"/>
    </row>
    <row r="9683" spans="1:1" s="173" customFormat="1" ht="12" hidden="1" customHeight="1">
      <c r="A9683" s="172"/>
    </row>
    <row r="9684" spans="1:1" s="173" customFormat="1" ht="12" hidden="1" customHeight="1">
      <c r="A9684" s="172"/>
    </row>
    <row r="9685" spans="1:1" s="173" customFormat="1" ht="12" hidden="1" customHeight="1">
      <c r="A9685" s="172"/>
    </row>
    <row r="9686" spans="1:1" s="173" customFormat="1" ht="12" hidden="1" customHeight="1">
      <c r="A9686" s="172"/>
    </row>
    <row r="9687" spans="1:1" s="173" customFormat="1" ht="12" hidden="1" customHeight="1">
      <c r="A9687" s="172"/>
    </row>
    <row r="9688" spans="1:1" s="173" customFormat="1" ht="12" hidden="1" customHeight="1">
      <c r="A9688" s="172"/>
    </row>
    <row r="9689" spans="1:1" s="173" customFormat="1" ht="12" hidden="1" customHeight="1">
      <c r="A9689" s="172"/>
    </row>
    <row r="9690" spans="1:1" s="173" customFormat="1" ht="12" hidden="1" customHeight="1">
      <c r="A9690" s="172"/>
    </row>
    <row r="9691" spans="1:1" s="173" customFormat="1" ht="12" hidden="1" customHeight="1">
      <c r="A9691" s="172"/>
    </row>
    <row r="9692" spans="1:1" s="173" customFormat="1" ht="12" hidden="1" customHeight="1">
      <c r="A9692" s="172"/>
    </row>
    <row r="9693" spans="1:1" s="173" customFormat="1" ht="12" hidden="1" customHeight="1">
      <c r="A9693" s="172"/>
    </row>
    <row r="9694" spans="1:1" s="173" customFormat="1" ht="12" hidden="1" customHeight="1">
      <c r="A9694" s="172"/>
    </row>
    <row r="9695" spans="1:1" s="173" customFormat="1" ht="12" hidden="1" customHeight="1">
      <c r="A9695" s="172"/>
    </row>
    <row r="9696" spans="1:1" s="173" customFormat="1" ht="12" hidden="1" customHeight="1">
      <c r="A9696" s="172"/>
    </row>
    <row r="9697" spans="1:1" s="173" customFormat="1" ht="12" hidden="1" customHeight="1">
      <c r="A9697" s="172"/>
    </row>
    <row r="9698" spans="1:1" s="173" customFormat="1" ht="12" hidden="1" customHeight="1">
      <c r="A9698" s="172"/>
    </row>
    <row r="9699" spans="1:1" s="173" customFormat="1" ht="12" hidden="1" customHeight="1">
      <c r="A9699" s="172"/>
    </row>
    <row r="9700" spans="1:1" s="173" customFormat="1" ht="12" hidden="1" customHeight="1">
      <c r="A9700" s="172"/>
    </row>
    <row r="9701" spans="1:1" s="173" customFormat="1" ht="12" hidden="1" customHeight="1">
      <c r="A9701" s="172"/>
    </row>
    <row r="9702" spans="1:1" s="173" customFormat="1" ht="12" hidden="1" customHeight="1">
      <c r="A9702" s="172"/>
    </row>
    <row r="9703" spans="1:1" s="173" customFormat="1" ht="12" hidden="1" customHeight="1">
      <c r="A9703" s="172"/>
    </row>
    <row r="9704" spans="1:1" s="173" customFormat="1" ht="12" hidden="1" customHeight="1">
      <c r="A9704" s="172"/>
    </row>
    <row r="9705" spans="1:1" s="173" customFormat="1" ht="12" hidden="1" customHeight="1">
      <c r="A9705" s="172"/>
    </row>
    <row r="9706" spans="1:1" s="173" customFormat="1" ht="12" hidden="1" customHeight="1">
      <c r="A9706" s="172"/>
    </row>
    <row r="9707" spans="1:1" s="173" customFormat="1" ht="12" hidden="1" customHeight="1">
      <c r="A9707" s="172"/>
    </row>
    <row r="9708" spans="1:1" s="173" customFormat="1" ht="12" hidden="1" customHeight="1">
      <c r="A9708" s="172"/>
    </row>
    <row r="9709" spans="1:1" s="173" customFormat="1" ht="12" hidden="1" customHeight="1">
      <c r="A9709" s="172"/>
    </row>
    <row r="9710" spans="1:1" s="173" customFormat="1" ht="12" hidden="1" customHeight="1">
      <c r="A9710" s="172"/>
    </row>
    <row r="9711" spans="1:1" s="173" customFormat="1" ht="12" hidden="1" customHeight="1">
      <c r="A9711" s="172"/>
    </row>
    <row r="9712" spans="1:1" s="173" customFormat="1" ht="12" hidden="1" customHeight="1">
      <c r="A9712" s="172"/>
    </row>
    <row r="9713" spans="1:1" s="173" customFormat="1" ht="12" hidden="1" customHeight="1">
      <c r="A9713" s="172"/>
    </row>
    <row r="9714" spans="1:1" s="173" customFormat="1" ht="12" hidden="1" customHeight="1">
      <c r="A9714" s="172"/>
    </row>
    <row r="9715" spans="1:1" s="173" customFormat="1" ht="12" hidden="1" customHeight="1">
      <c r="A9715" s="172"/>
    </row>
    <row r="9716" spans="1:1" s="173" customFormat="1" ht="12" hidden="1" customHeight="1">
      <c r="A9716" s="172"/>
    </row>
    <row r="9717" spans="1:1" s="173" customFormat="1" ht="12" hidden="1" customHeight="1">
      <c r="A9717" s="172"/>
    </row>
    <row r="9718" spans="1:1" s="173" customFormat="1" ht="12" hidden="1" customHeight="1">
      <c r="A9718" s="172"/>
    </row>
    <row r="9719" spans="1:1" s="173" customFormat="1" ht="12" hidden="1" customHeight="1">
      <c r="A9719" s="172"/>
    </row>
    <row r="9720" spans="1:1" s="173" customFormat="1" ht="12" hidden="1" customHeight="1">
      <c r="A9720" s="172"/>
    </row>
    <row r="9721" spans="1:1" s="173" customFormat="1" ht="12" hidden="1" customHeight="1">
      <c r="A9721" s="172"/>
    </row>
    <row r="9722" spans="1:1" s="173" customFormat="1" ht="12" hidden="1" customHeight="1">
      <c r="A9722" s="172"/>
    </row>
    <row r="9723" spans="1:1" s="173" customFormat="1" ht="12" hidden="1" customHeight="1">
      <c r="A9723" s="172"/>
    </row>
    <row r="9724" spans="1:1" s="173" customFormat="1" ht="12" hidden="1" customHeight="1">
      <c r="A9724" s="172"/>
    </row>
    <row r="9725" spans="1:1" s="173" customFormat="1" ht="12" hidden="1" customHeight="1">
      <c r="A9725" s="172"/>
    </row>
    <row r="9726" spans="1:1" s="173" customFormat="1" ht="12" hidden="1" customHeight="1">
      <c r="A9726" s="172"/>
    </row>
    <row r="9727" spans="1:1" s="173" customFormat="1" ht="12" hidden="1" customHeight="1">
      <c r="A9727" s="172"/>
    </row>
    <row r="9728" spans="1:1" s="173" customFormat="1" ht="12" hidden="1" customHeight="1">
      <c r="A9728" s="172"/>
    </row>
    <row r="9729" spans="1:1" s="173" customFormat="1" ht="12" hidden="1" customHeight="1">
      <c r="A9729" s="172"/>
    </row>
    <row r="9730" spans="1:1" s="173" customFormat="1" ht="12" hidden="1" customHeight="1">
      <c r="A9730" s="172"/>
    </row>
    <row r="9731" spans="1:1" s="173" customFormat="1" ht="12" hidden="1" customHeight="1">
      <c r="A9731" s="172"/>
    </row>
    <row r="9732" spans="1:1" s="173" customFormat="1" ht="12" hidden="1" customHeight="1">
      <c r="A9732" s="172"/>
    </row>
    <row r="9733" spans="1:1" s="173" customFormat="1" ht="12" hidden="1" customHeight="1">
      <c r="A9733" s="172"/>
    </row>
    <row r="9734" spans="1:1" s="173" customFormat="1" ht="12" hidden="1" customHeight="1">
      <c r="A9734" s="172"/>
    </row>
    <row r="9735" spans="1:1" s="173" customFormat="1" ht="12" hidden="1" customHeight="1">
      <c r="A9735" s="172"/>
    </row>
    <row r="9736" spans="1:1" s="173" customFormat="1" ht="12" hidden="1" customHeight="1">
      <c r="A9736" s="172"/>
    </row>
    <row r="9737" spans="1:1" s="173" customFormat="1" ht="12" hidden="1" customHeight="1">
      <c r="A9737" s="172"/>
    </row>
    <row r="9738" spans="1:1" s="173" customFormat="1" ht="12" hidden="1" customHeight="1">
      <c r="A9738" s="172"/>
    </row>
    <row r="9739" spans="1:1" s="173" customFormat="1" ht="12" hidden="1" customHeight="1">
      <c r="A9739" s="172"/>
    </row>
    <row r="9740" spans="1:1" s="173" customFormat="1" ht="12" hidden="1" customHeight="1">
      <c r="A9740" s="172"/>
    </row>
    <row r="9741" spans="1:1" s="173" customFormat="1" ht="12" hidden="1" customHeight="1">
      <c r="A9741" s="172"/>
    </row>
    <row r="9742" spans="1:1" s="173" customFormat="1" ht="12" hidden="1" customHeight="1">
      <c r="A9742" s="172"/>
    </row>
    <row r="9743" spans="1:1" s="173" customFormat="1" ht="12" hidden="1" customHeight="1">
      <c r="A9743" s="172"/>
    </row>
    <row r="9744" spans="1:1" s="173" customFormat="1" ht="12" hidden="1" customHeight="1">
      <c r="A9744" s="172"/>
    </row>
    <row r="9745" spans="1:1" s="173" customFormat="1" ht="12" hidden="1" customHeight="1">
      <c r="A9745" s="172"/>
    </row>
    <row r="9746" spans="1:1" s="173" customFormat="1" ht="12" hidden="1" customHeight="1">
      <c r="A9746" s="172"/>
    </row>
    <row r="9747" spans="1:1" s="173" customFormat="1" ht="12" hidden="1" customHeight="1">
      <c r="A9747" s="172"/>
    </row>
    <row r="9748" spans="1:1" s="173" customFormat="1" ht="12" hidden="1" customHeight="1">
      <c r="A9748" s="172"/>
    </row>
    <row r="9749" spans="1:1" s="173" customFormat="1" ht="12" hidden="1" customHeight="1">
      <c r="A9749" s="172"/>
    </row>
    <row r="9750" spans="1:1" s="173" customFormat="1" ht="12" hidden="1" customHeight="1">
      <c r="A9750" s="172"/>
    </row>
    <row r="9751" spans="1:1" s="173" customFormat="1" ht="12" hidden="1" customHeight="1">
      <c r="A9751" s="172"/>
    </row>
    <row r="9752" spans="1:1" s="173" customFormat="1" ht="12" hidden="1" customHeight="1">
      <c r="A9752" s="172"/>
    </row>
    <row r="9753" spans="1:1" s="173" customFormat="1" ht="12" hidden="1" customHeight="1">
      <c r="A9753" s="172"/>
    </row>
    <row r="9754" spans="1:1" s="173" customFormat="1" ht="12" hidden="1" customHeight="1">
      <c r="A9754" s="172"/>
    </row>
    <row r="9755" spans="1:1" s="173" customFormat="1" ht="12" hidden="1" customHeight="1">
      <c r="A9755" s="172"/>
    </row>
    <row r="9756" spans="1:1" s="173" customFormat="1" ht="12" hidden="1" customHeight="1">
      <c r="A9756" s="172"/>
    </row>
    <row r="9757" spans="1:1" s="173" customFormat="1" ht="12" hidden="1" customHeight="1">
      <c r="A9757" s="172"/>
    </row>
    <row r="9758" spans="1:1" s="173" customFormat="1" ht="12" hidden="1" customHeight="1">
      <c r="A9758" s="172"/>
    </row>
    <row r="9759" spans="1:1" s="173" customFormat="1" ht="12" hidden="1" customHeight="1">
      <c r="A9759" s="172"/>
    </row>
    <row r="9760" spans="1:1" s="173" customFormat="1" ht="12" hidden="1" customHeight="1">
      <c r="A9760" s="172"/>
    </row>
    <row r="9761" spans="1:1" s="173" customFormat="1" ht="12" hidden="1" customHeight="1">
      <c r="A9761" s="172"/>
    </row>
    <row r="9762" spans="1:1" s="173" customFormat="1" ht="12" hidden="1" customHeight="1">
      <c r="A9762" s="172"/>
    </row>
    <row r="9763" spans="1:1" s="173" customFormat="1" ht="12" hidden="1" customHeight="1">
      <c r="A9763" s="172"/>
    </row>
    <row r="9764" spans="1:1" s="173" customFormat="1" ht="12" hidden="1" customHeight="1">
      <c r="A9764" s="172"/>
    </row>
    <row r="9765" spans="1:1" s="173" customFormat="1" ht="12" hidden="1" customHeight="1">
      <c r="A9765" s="172"/>
    </row>
    <row r="9766" spans="1:1" s="173" customFormat="1" ht="12" hidden="1" customHeight="1">
      <c r="A9766" s="172"/>
    </row>
    <row r="9767" spans="1:1" s="173" customFormat="1" ht="12" hidden="1" customHeight="1">
      <c r="A9767" s="172"/>
    </row>
    <row r="9768" spans="1:1" s="173" customFormat="1" ht="12" hidden="1" customHeight="1">
      <c r="A9768" s="172"/>
    </row>
    <row r="9769" spans="1:1" s="173" customFormat="1" ht="12" hidden="1" customHeight="1">
      <c r="A9769" s="172"/>
    </row>
    <row r="9770" spans="1:1" s="173" customFormat="1" ht="12" hidden="1" customHeight="1">
      <c r="A9770" s="172"/>
    </row>
    <row r="9771" spans="1:1" s="173" customFormat="1" ht="12" hidden="1" customHeight="1">
      <c r="A9771" s="172"/>
    </row>
    <row r="9772" spans="1:1" s="173" customFormat="1" ht="12" hidden="1" customHeight="1">
      <c r="A9772" s="172"/>
    </row>
    <row r="9773" spans="1:1" s="173" customFormat="1" ht="12" hidden="1" customHeight="1">
      <c r="A9773" s="172"/>
    </row>
    <row r="9774" spans="1:1" s="173" customFormat="1" ht="12" hidden="1" customHeight="1">
      <c r="A9774" s="172"/>
    </row>
    <row r="9775" spans="1:1" s="173" customFormat="1" ht="12" hidden="1" customHeight="1">
      <c r="A9775" s="172"/>
    </row>
    <row r="9776" spans="1:1" s="173" customFormat="1" ht="12" hidden="1" customHeight="1">
      <c r="A9776" s="172"/>
    </row>
    <row r="9777" spans="1:1" s="173" customFormat="1" ht="12" hidden="1" customHeight="1">
      <c r="A9777" s="172"/>
    </row>
    <row r="9778" spans="1:1" s="173" customFormat="1" ht="12" hidden="1" customHeight="1">
      <c r="A9778" s="172"/>
    </row>
    <row r="9779" spans="1:1" s="173" customFormat="1" ht="12" hidden="1" customHeight="1">
      <c r="A9779" s="172"/>
    </row>
    <row r="9780" spans="1:1" s="173" customFormat="1" ht="12" hidden="1" customHeight="1">
      <c r="A9780" s="172"/>
    </row>
    <row r="9781" spans="1:1" s="173" customFormat="1" ht="12" hidden="1" customHeight="1">
      <c r="A9781" s="172"/>
    </row>
    <row r="9782" spans="1:1" s="173" customFormat="1" ht="12" hidden="1" customHeight="1">
      <c r="A9782" s="172"/>
    </row>
    <row r="9783" spans="1:1" s="173" customFormat="1" ht="12" hidden="1" customHeight="1">
      <c r="A9783" s="172"/>
    </row>
    <row r="9784" spans="1:1" s="173" customFormat="1" ht="12" hidden="1" customHeight="1">
      <c r="A9784" s="172"/>
    </row>
    <row r="9785" spans="1:1" s="173" customFormat="1" ht="12" hidden="1" customHeight="1">
      <c r="A9785" s="172"/>
    </row>
    <row r="9786" spans="1:1" s="173" customFormat="1" ht="12" hidden="1" customHeight="1">
      <c r="A9786" s="172"/>
    </row>
    <row r="9787" spans="1:1" s="173" customFormat="1" ht="12" hidden="1" customHeight="1">
      <c r="A9787" s="172"/>
    </row>
    <row r="9788" spans="1:1" s="173" customFormat="1" ht="12" hidden="1" customHeight="1">
      <c r="A9788" s="172"/>
    </row>
    <row r="9789" spans="1:1" s="173" customFormat="1" ht="12" hidden="1" customHeight="1">
      <c r="A9789" s="172"/>
    </row>
    <row r="9790" spans="1:1" s="173" customFormat="1" ht="12" hidden="1" customHeight="1">
      <c r="A9790" s="172"/>
    </row>
    <row r="9791" spans="1:1" s="173" customFormat="1" ht="12" hidden="1" customHeight="1">
      <c r="A9791" s="172"/>
    </row>
    <row r="9792" spans="1:1" s="173" customFormat="1" ht="12" hidden="1" customHeight="1">
      <c r="A9792" s="172"/>
    </row>
    <row r="9793" spans="1:1" s="173" customFormat="1" ht="12" hidden="1" customHeight="1">
      <c r="A9793" s="172"/>
    </row>
    <row r="9794" spans="1:1" s="173" customFormat="1" ht="12" hidden="1" customHeight="1">
      <c r="A9794" s="172"/>
    </row>
    <row r="9795" spans="1:1" s="173" customFormat="1" ht="12" hidden="1" customHeight="1">
      <c r="A9795" s="172"/>
    </row>
    <row r="9796" spans="1:1" s="173" customFormat="1" ht="12" hidden="1" customHeight="1">
      <c r="A9796" s="172"/>
    </row>
    <row r="9797" spans="1:1" s="173" customFormat="1" ht="12" hidden="1" customHeight="1">
      <c r="A9797" s="172"/>
    </row>
    <row r="9798" spans="1:1" s="173" customFormat="1" ht="12" hidden="1" customHeight="1">
      <c r="A9798" s="172"/>
    </row>
    <row r="9799" spans="1:1" s="173" customFormat="1" ht="12" hidden="1" customHeight="1">
      <c r="A9799" s="172"/>
    </row>
    <row r="9800" spans="1:1" s="173" customFormat="1" ht="12" hidden="1" customHeight="1">
      <c r="A9800" s="172"/>
    </row>
    <row r="9801" spans="1:1" s="173" customFormat="1" ht="12" hidden="1" customHeight="1">
      <c r="A9801" s="172"/>
    </row>
    <row r="9802" spans="1:1" s="173" customFormat="1" ht="12" hidden="1" customHeight="1">
      <c r="A9802" s="172"/>
    </row>
    <row r="9803" spans="1:1" s="173" customFormat="1" ht="12" hidden="1" customHeight="1">
      <c r="A9803" s="172"/>
    </row>
    <row r="9804" spans="1:1" s="173" customFormat="1" ht="12" hidden="1" customHeight="1">
      <c r="A9804" s="172"/>
    </row>
    <row r="9805" spans="1:1" s="173" customFormat="1" ht="12" hidden="1" customHeight="1">
      <c r="A9805" s="172"/>
    </row>
    <row r="9806" spans="1:1" s="173" customFormat="1" ht="12" hidden="1" customHeight="1">
      <c r="A9806" s="172"/>
    </row>
    <row r="9807" spans="1:1" s="173" customFormat="1" ht="12" hidden="1" customHeight="1">
      <c r="A9807" s="172"/>
    </row>
    <row r="9808" spans="1:1" s="173" customFormat="1" ht="12" hidden="1" customHeight="1">
      <c r="A9808" s="172"/>
    </row>
    <row r="9809" spans="1:1" s="173" customFormat="1" ht="12" hidden="1" customHeight="1">
      <c r="A9809" s="172"/>
    </row>
    <row r="9810" spans="1:1" s="173" customFormat="1" ht="12" hidden="1" customHeight="1">
      <c r="A9810" s="172"/>
    </row>
    <row r="9811" spans="1:1" s="173" customFormat="1" ht="12" hidden="1" customHeight="1">
      <c r="A9811" s="172"/>
    </row>
    <row r="9812" spans="1:1" s="173" customFormat="1" ht="12" hidden="1" customHeight="1">
      <c r="A9812" s="172"/>
    </row>
    <row r="9813" spans="1:1" s="173" customFormat="1" ht="12" hidden="1" customHeight="1">
      <c r="A9813" s="172"/>
    </row>
    <row r="9814" spans="1:1" s="173" customFormat="1" ht="12" hidden="1" customHeight="1">
      <c r="A9814" s="172"/>
    </row>
    <row r="9815" spans="1:1" s="173" customFormat="1" ht="12" hidden="1" customHeight="1">
      <c r="A9815" s="172"/>
    </row>
    <row r="9816" spans="1:1" s="173" customFormat="1" ht="12" hidden="1" customHeight="1">
      <c r="A9816" s="172"/>
    </row>
    <row r="9817" spans="1:1" s="173" customFormat="1" ht="12" hidden="1" customHeight="1">
      <c r="A9817" s="172"/>
    </row>
    <row r="9818" spans="1:1" s="173" customFormat="1" ht="12" hidden="1" customHeight="1">
      <c r="A9818" s="172"/>
    </row>
    <row r="9819" spans="1:1" s="173" customFormat="1" ht="12" hidden="1" customHeight="1">
      <c r="A9819" s="172"/>
    </row>
    <row r="9820" spans="1:1" s="173" customFormat="1" ht="12" hidden="1" customHeight="1">
      <c r="A9820" s="172"/>
    </row>
    <row r="9821" spans="1:1" s="173" customFormat="1" ht="12" hidden="1" customHeight="1">
      <c r="A9821" s="172"/>
    </row>
    <row r="9822" spans="1:1" s="173" customFormat="1" ht="12" hidden="1" customHeight="1">
      <c r="A9822" s="172"/>
    </row>
    <row r="9823" spans="1:1" s="173" customFormat="1" ht="12" hidden="1" customHeight="1">
      <c r="A9823" s="172"/>
    </row>
    <row r="9824" spans="1:1" s="173" customFormat="1" ht="12" hidden="1" customHeight="1">
      <c r="A9824" s="172"/>
    </row>
    <row r="9825" spans="1:1" s="173" customFormat="1" ht="12" hidden="1" customHeight="1">
      <c r="A9825" s="172"/>
    </row>
    <row r="9826" spans="1:1" s="173" customFormat="1" ht="12" hidden="1" customHeight="1">
      <c r="A9826" s="172"/>
    </row>
    <row r="9827" spans="1:1" s="173" customFormat="1" ht="12" hidden="1" customHeight="1">
      <c r="A9827" s="172"/>
    </row>
    <row r="9828" spans="1:1" s="173" customFormat="1" ht="12" hidden="1" customHeight="1">
      <c r="A9828" s="172"/>
    </row>
    <row r="9829" spans="1:1" s="173" customFormat="1" ht="12" hidden="1" customHeight="1">
      <c r="A9829" s="172"/>
    </row>
    <row r="9830" spans="1:1" s="173" customFormat="1" ht="12" hidden="1" customHeight="1">
      <c r="A9830" s="172"/>
    </row>
    <row r="9831" spans="1:1" s="173" customFormat="1" ht="12" hidden="1" customHeight="1">
      <c r="A9831" s="172"/>
    </row>
    <row r="9832" spans="1:1" s="173" customFormat="1" ht="12" hidden="1" customHeight="1">
      <c r="A9832" s="172"/>
    </row>
    <row r="9833" spans="1:1" s="173" customFormat="1" ht="12" hidden="1" customHeight="1">
      <c r="A9833" s="172"/>
    </row>
    <row r="9834" spans="1:1" s="173" customFormat="1" ht="12" hidden="1" customHeight="1">
      <c r="A9834" s="172"/>
    </row>
    <row r="9835" spans="1:1" s="173" customFormat="1" ht="12" hidden="1" customHeight="1">
      <c r="A9835" s="172"/>
    </row>
    <row r="9836" spans="1:1" s="173" customFormat="1" ht="12" hidden="1" customHeight="1">
      <c r="A9836" s="172"/>
    </row>
    <row r="9837" spans="1:1" s="173" customFormat="1" ht="12" hidden="1" customHeight="1">
      <c r="A9837" s="172"/>
    </row>
    <row r="9838" spans="1:1" s="173" customFormat="1" ht="12" hidden="1" customHeight="1">
      <c r="A9838" s="172"/>
    </row>
    <row r="9839" spans="1:1" s="173" customFormat="1" ht="12" hidden="1" customHeight="1">
      <c r="A9839" s="172"/>
    </row>
    <row r="9840" spans="1:1" s="173" customFormat="1" ht="12" hidden="1" customHeight="1">
      <c r="A9840" s="172"/>
    </row>
    <row r="9841" spans="1:1" s="173" customFormat="1" ht="12" hidden="1" customHeight="1">
      <c r="A9841" s="172"/>
    </row>
    <row r="9842" spans="1:1" s="173" customFormat="1" ht="12" hidden="1" customHeight="1">
      <c r="A9842" s="172"/>
    </row>
    <row r="9843" spans="1:1" s="173" customFormat="1" ht="12" hidden="1" customHeight="1">
      <c r="A9843" s="172"/>
    </row>
    <row r="9844" spans="1:1" s="173" customFormat="1" ht="12" hidden="1" customHeight="1">
      <c r="A9844" s="172"/>
    </row>
    <row r="9845" spans="1:1" s="173" customFormat="1" ht="12" hidden="1" customHeight="1">
      <c r="A9845" s="172"/>
    </row>
    <row r="9846" spans="1:1" s="173" customFormat="1" ht="12" hidden="1" customHeight="1">
      <c r="A9846" s="172"/>
    </row>
    <row r="9847" spans="1:1" s="173" customFormat="1" ht="12" hidden="1" customHeight="1">
      <c r="A9847" s="172"/>
    </row>
    <row r="9848" spans="1:1" s="173" customFormat="1" ht="12" hidden="1" customHeight="1">
      <c r="A9848" s="172"/>
    </row>
    <row r="9849" spans="1:1" s="173" customFormat="1" ht="12" hidden="1" customHeight="1">
      <c r="A9849" s="172"/>
    </row>
    <row r="9850" spans="1:1" s="173" customFormat="1" ht="12" hidden="1" customHeight="1">
      <c r="A9850" s="172"/>
    </row>
    <row r="9851" spans="1:1" s="173" customFormat="1" ht="12" hidden="1" customHeight="1">
      <c r="A9851" s="172"/>
    </row>
    <row r="9852" spans="1:1" s="173" customFormat="1" ht="12" hidden="1" customHeight="1">
      <c r="A9852" s="172"/>
    </row>
    <row r="9853" spans="1:1" s="173" customFormat="1" ht="12" hidden="1" customHeight="1">
      <c r="A9853" s="172"/>
    </row>
    <row r="9854" spans="1:1" s="173" customFormat="1" ht="12" hidden="1" customHeight="1">
      <c r="A9854" s="172"/>
    </row>
    <row r="9855" spans="1:1" s="173" customFormat="1" ht="12" hidden="1" customHeight="1">
      <c r="A9855" s="172"/>
    </row>
    <row r="9856" spans="1:1" s="173" customFormat="1" ht="12" hidden="1" customHeight="1">
      <c r="A9856" s="172"/>
    </row>
    <row r="9857" spans="1:1" s="173" customFormat="1" ht="12" hidden="1" customHeight="1">
      <c r="A9857" s="172"/>
    </row>
    <row r="9858" spans="1:1" s="173" customFormat="1" ht="12" hidden="1" customHeight="1">
      <c r="A9858" s="172"/>
    </row>
    <row r="9859" spans="1:1" s="173" customFormat="1" ht="12" hidden="1" customHeight="1">
      <c r="A9859" s="172"/>
    </row>
    <row r="9860" spans="1:1" s="173" customFormat="1" ht="12" hidden="1" customHeight="1">
      <c r="A9860" s="172"/>
    </row>
    <row r="9861" spans="1:1" s="173" customFormat="1" ht="12" hidden="1" customHeight="1">
      <c r="A9861" s="172"/>
    </row>
    <row r="9862" spans="1:1" s="173" customFormat="1" ht="12" hidden="1" customHeight="1">
      <c r="A9862" s="172"/>
    </row>
    <row r="9863" spans="1:1" s="173" customFormat="1" ht="12" hidden="1" customHeight="1">
      <c r="A9863" s="172"/>
    </row>
    <row r="9864" spans="1:1" s="173" customFormat="1" ht="12" hidden="1" customHeight="1">
      <c r="A9864" s="172"/>
    </row>
    <row r="9865" spans="1:1" s="173" customFormat="1" ht="12" hidden="1" customHeight="1">
      <c r="A9865" s="172"/>
    </row>
    <row r="9866" spans="1:1" s="173" customFormat="1" ht="12" hidden="1" customHeight="1">
      <c r="A9866" s="172"/>
    </row>
    <row r="9867" spans="1:1" s="173" customFormat="1" ht="12" hidden="1" customHeight="1">
      <c r="A9867" s="172"/>
    </row>
    <row r="9868" spans="1:1" s="173" customFormat="1" ht="12" hidden="1" customHeight="1">
      <c r="A9868" s="172"/>
    </row>
    <row r="9869" spans="1:1" s="173" customFormat="1" ht="12" hidden="1" customHeight="1">
      <c r="A9869" s="172"/>
    </row>
    <row r="9870" spans="1:1" s="173" customFormat="1" ht="12" hidden="1" customHeight="1">
      <c r="A9870" s="172"/>
    </row>
    <row r="9871" spans="1:1" s="173" customFormat="1" ht="12" hidden="1" customHeight="1">
      <c r="A9871" s="172"/>
    </row>
    <row r="9872" spans="1:1" s="173" customFormat="1" ht="12" hidden="1" customHeight="1">
      <c r="A9872" s="172"/>
    </row>
    <row r="9873" spans="1:1" s="173" customFormat="1" ht="12" hidden="1" customHeight="1">
      <c r="A9873" s="172"/>
    </row>
    <row r="9874" spans="1:1" s="173" customFormat="1" ht="12" hidden="1" customHeight="1">
      <c r="A9874" s="172"/>
    </row>
    <row r="9875" spans="1:1" s="173" customFormat="1" ht="12" hidden="1" customHeight="1">
      <c r="A9875" s="172"/>
    </row>
    <row r="9876" spans="1:1" s="173" customFormat="1" ht="12" hidden="1" customHeight="1">
      <c r="A9876" s="172"/>
    </row>
    <row r="9877" spans="1:1" s="173" customFormat="1" ht="12" hidden="1" customHeight="1">
      <c r="A9877" s="172"/>
    </row>
    <row r="9878" spans="1:1" s="173" customFormat="1" ht="12" hidden="1" customHeight="1">
      <c r="A9878" s="172"/>
    </row>
    <row r="9879" spans="1:1" s="173" customFormat="1" ht="12" hidden="1" customHeight="1">
      <c r="A9879" s="172"/>
    </row>
    <row r="9880" spans="1:1" s="173" customFormat="1" ht="12" hidden="1" customHeight="1">
      <c r="A9880" s="172"/>
    </row>
    <row r="9881" spans="1:1" s="173" customFormat="1" ht="12" hidden="1" customHeight="1">
      <c r="A9881" s="172"/>
    </row>
    <row r="9882" spans="1:1" s="173" customFormat="1" ht="12" hidden="1" customHeight="1">
      <c r="A9882" s="172"/>
    </row>
    <row r="9883" spans="1:1" s="173" customFormat="1" ht="12" hidden="1" customHeight="1">
      <c r="A9883" s="172"/>
    </row>
    <row r="9884" spans="1:1" s="173" customFormat="1" ht="12" hidden="1" customHeight="1">
      <c r="A9884" s="172"/>
    </row>
    <row r="9885" spans="1:1" s="173" customFormat="1" ht="12" hidden="1" customHeight="1">
      <c r="A9885" s="172"/>
    </row>
    <row r="9886" spans="1:1" s="173" customFormat="1" ht="12" hidden="1" customHeight="1">
      <c r="A9886" s="172"/>
    </row>
    <row r="9887" spans="1:1" s="173" customFormat="1" ht="12" hidden="1" customHeight="1">
      <c r="A9887" s="172"/>
    </row>
    <row r="9888" spans="1:1" s="173" customFormat="1" ht="12" hidden="1" customHeight="1">
      <c r="A9888" s="172"/>
    </row>
    <row r="9889" spans="1:1" s="173" customFormat="1" ht="12" hidden="1" customHeight="1">
      <c r="A9889" s="172"/>
    </row>
    <row r="9890" spans="1:1" s="173" customFormat="1" ht="12" hidden="1" customHeight="1">
      <c r="A9890" s="172"/>
    </row>
    <row r="9891" spans="1:1" s="173" customFormat="1" ht="12" hidden="1" customHeight="1">
      <c r="A9891" s="172"/>
    </row>
    <row r="9892" spans="1:1" s="173" customFormat="1" ht="12" hidden="1" customHeight="1">
      <c r="A9892" s="172"/>
    </row>
    <row r="9893" spans="1:1" s="173" customFormat="1" ht="12" hidden="1" customHeight="1">
      <c r="A9893" s="172"/>
    </row>
    <row r="9894" spans="1:1" s="173" customFormat="1" ht="12" hidden="1" customHeight="1">
      <c r="A9894" s="172"/>
    </row>
    <row r="9895" spans="1:1" s="173" customFormat="1" ht="12" hidden="1" customHeight="1">
      <c r="A9895" s="172"/>
    </row>
    <row r="9896" spans="1:1" s="173" customFormat="1" ht="12" hidden="1" customHeight="1">
      <c r="A9896" s="172"/>
    </row>
    <row r="9897" spans="1:1" s="173" customFormat="1" ht="12" hidden="1" customHeight="1">
      <c r="A9897" s="172"/>
    </row>
    <row r="9898" spans="1:1" s="173" customFormat="1" ht="12" hidden="1" customHeight="1">
      <c r="A9898" s="172"/>
    </row>
    <row r="9899" spans="1:1" s="173" customFormat="1" ht="12" hidden="1" customHeight="1">
      <c r="A9899" s="172"/>
    </row>
    <row r="9900" spans="1:1" s="173" customFormat="1" ht="12" hidden="1" customHeight="1">
      <c r="A9900" s="172"/>
    </row>
    <row r="9901" spans="1:1" s="173" customFormat="1" ht="12" hidden="1" customHeight="1">
      <c r="A9901" s="172"/>
    </row>
    <row r="9902" spans="1:1" s="173" customFormat="1" ht="12" hidden="1" customHeight="1">
      <c r="A9902" s="172"/>
    </row>
    <row r="9903" spans="1:1" s="173" customFormat="1" ht="12" hidden="1" customHeight="1">
      <c r="A9903" s="172"/>
    </row>
    <row r="9904" spans="1:1" s="173" customFormat="1" ht="12" hidden="1" customHeight="1">
      <c r="A9904" s="172"/>
    </row>
    <row r="9905" spans="1:1" s="173" customFormat="1" ht="12" hidden="1" customHeight="1">
      <c r="A9905" s="172"/>
    </row>
    <row r="9906" spans="1:1" s="173" customFormat="1" ht="12" hidden="1" customHeight="1">
      <c r="A9906" s="172"/>
    </row>
    <row r="9907" spans="1:1" s="173" customFormat="1" ht="12" hidden="1" customHeight="1">
      <c r="A9907" s="172"/>
    </row>
    <row r="9908" spans="1:1" s="173" customFormat="1" ht="12" hidden="1" customHeight="1">
      <c r="A9908" s="172"/>
    </row>
    <row r="9909" spans="1:1" s="173" customFormat="1" ht="12" hidden="1" customHeight="1">
      <c r="A9909" s="172"/>
    </row>
    <row r="9910" spans="1:1" s="173" customFormat="1" ht="12" hidden="1" customHeight="1">
      <c r="A9910" s="172"/>
    </row>
    <row r="9911" spans="1:1" s="173" customFormat="1" ht="12" hidden="1" customHeight="1">
      <c r="A9911" s="172"/>
    </row>
    <row r="9912" spans="1:1" s="173" customFormat="1" ht="12" hidden="1" customHeight="1">
      <c r="A9912" s="172"/>
    </row>
    <row r="9913" spans="1:1" s="173" customFormat="1" ht="12" hidden="1" customHeight="1">
      <c r="A9913" s="172"/>
    </row>
    <row r="9914" spans="1:1" s="173" customFormat="1" ht="12" hidden="1" customHeight="1">
      <c r="A9914" s="172"/>
    </row>
    <row r="9915" spans="1:1" s="173" customFormat="1" ht="12" hidden="1" customHeight="1">
      <c r="A9915" s="172"/>
    </row>
    <row r="9916" spans="1:1" s="173" customFormat="1" ht="12" hidden="1" customHeight="1">
      <c r="A9916" s="172"/>
    </row>
    <row r="9917" spans="1:1" s="173" customFormat="1" ht="12" hidden="1" customHeight="1">
      <c r="A9917" s="172"/>
    </row>
    <row r="9918" spans="1:1" s="173" customFormat="1" ht="12" hidden="1" customHeight="1">
      <c r="A9918" s="172"/>
    </row>
    <row r="9919" spans="1:1" s="173" customFormat="1" ht="12" hidden="1" customHeight="1">
      <c r="A9919" s="172"/>
    </row>
    <row r="9920" spans="1:1" s="173" customFormat="1" ht="12" hidden="1" customHeight="1">
      <c r="A9920" s="172"/>
    </row>
    <row r="9921" spans="1:1" s="173" customFormat="1" ht="12" hidden="1" customHeight="1">
      <c r="A9921" s="172"/>
    </row>
    <row r="9922" spans="1:1" s="173" customFormat="1" ht="12" hidden="1" customHeight="1">
      <c r="A9922" s="172"/>
    </row>
    <row r="9923" spans="1:1" s="173" customFormat="1" ht="12" hidden="1" customHeight="1">
      <c r="A9923" s="172"/>
    </row>
    <row r="9924" spans="1:1" s="173" customFormat="1" ht="12" hidden="1" customHeight="1">
      <c r="A9924" s="172"/>
    </row>
    <row r="9925" spans="1:1" s="173" customFormat="1" ht="12" hidden="1" customHeight="1">
      <c r="A9925" s="172"/>
    </row>
    <row r="9926" spans="1:1" s="173" customFormat="1" ht="12" hidden="1" customHeight="1">
      <c r="A9926" s="172"/>
    </row>
    <row r="9927" spans="1:1" s="173" customFormat="1" ht="12" hidden="1" customHeight="1">
      <c r="A9927" s="172"/>
    </row>
    <row r="9928" spans="1:1" s="173" customFormat="1" ht="12" hidden="1" customHeight="1">
      <c r="A9928" s="172"/>
    </row>
    <row r="9929" spans="1:1" s="173" customFormat="1" ht="12" hidden="1" customHeight="1">
      <c r="A9929" s="172"/>
    </row>
    <row r="9930" spans="1:1" s="173" customFormat="1" ht="12" hidden="1" customHeight="1">
      <c r="A9930" s="172"/>
    </row>
    <row r="9931" spans="1:1" s="173" customFormat="1" ht="12" hidden="1" customHeight="1">
      <c r="A9931" s="172"/>
    </row>
    <row r="9932" spans="1:1" s="173" customFormat="1" ht="12" hidden="1" customHeight="1">
      <c r="A9932" s="172"/>
    </row>
    <row r="9933" spans="1:1" s="173" customFormat="1" ht="12" hidden="1" customHeight="1">
      <c r="A9933" s="172"/>
    </row>
    <row r="9934" spans="1:1" s="173" customFormat="1" ht="12" hidden="1" customHeight="1">
      <c r="A9934" s="172"/>
    </row>
    <row r="9935" spans="1:1" s="173" customFormat="1" ht="12" hidden="1" customHeight="1">
      <c r="A9935" s="172"/>
    </row>
    <row r="9936" spans="1:1" s="173" customFormat="1" ht="12" hidden="1" customHeight="1">
      <c r="A9936" s="172"/>
    </row>
    <row r="9937" spans="1:1" s="173" customFormat="1" ht="12" hidden="1" customHeight="1">
      <c r="A9937" s="172"/>
    </row>
    <row r="9938" spans="1:1" s="173" customFormat="1" ht="12" hidden="1" customHeight="1">
      <c r="A9938" s="172"/>
    </row>
    <row r="9939" spans="1:1" s="173" customFormat="1" ht="12" hidden="1" customHeight="1">
      <c r="A9939" s="172"/>
    </row>
    <row r="9940" spans="1:1" s="173" customFormat="1" ht="12" hidden="1" customHeight="1">
      <c r="A9940" s="172"/>
    </row>
    <row r="9941" spans="1:1" s="173" customFormat="1" ht="12" hidden="1" customHeight="1">
      <c r="A9941" s="172"/>
    </row>
    <row r="9942" spans="1:1" s="173" customFormat="1" ht="12" hidden="1" customHeight="1">
      <c r="A9942" s="172"/>
    </row>
    <row r="9943" spans="1:1" s="173" customFormat="1" ht="12" hidden="1" customHeight="1">
      <c r="A9943" s="172"/>
    </row>
    <row r="9944" spans="1:1" s="173" customFormat="1" ht="12" hidden="1" customHeight="1">
      <c r="A9944" s="172"/>
    </row>
    <row r="9945" spans="1:1" s="173" customFormat="1" ht="12" hidden="1" customHeight="1">
      <c r="A9945" s="172"/>
    </row>
    <row r="9946" spans="1:1" s="173" customFormat="1" ht="12" hidden="1" customHeight="1">
      <c r="A9946" s="172"/>
    </row>
    <row r="9947" spans="1:1" s="173" customFormat="1" ht="12" hidden="1" customHeight="1">
      <c r="A9947" s="172"/>
    </row>
    <row r="9948" spans="1:1" s="173" customFormat="1" ht="12" hidden="1" customHeight="1">
      <c r="A9948" s="172"/>
    </row>
    <row r="9949" spans="1:1" s="173" customFormat="1" ht="12" hidden="1" customHeight="1">
      <c r="A9949" s="172"/>
    </row>
    <row r="9950" spans="1:1" s="173" customFormat="1" ht="12" hidden="1" customHeight="1">
      <c r="A9950" s="172"/>
    </row>
    <row r="9951" spans="1:1" s="173" customFormat="1" ht="12" hidden="1" customHeight="1">
      <c r="A9951" s="172"/>
    </row>
    <row r="9952" spans="1:1" s="173" customFormat="1" ht="12" hidden="1" customHeight="1">
      <c r="A9952" s="172"/>
    </row>
    <row r="9953" spans="1:1" s="173" customFormat="1" ht="12" hidden="1" customHeight="1">
      <c r="A9953" s="172"/>
    </row>
    <row r="9954" spans="1:1" s="173" customFormat="1" ht="12" hidden="1" customHeight="1">
      <c r="A9954" s="172"/>
    </row>
    <row r="9955" spans="1:1" s="173" customFormat="1" ht="12" hidden="1" customHeight="1">
      <c r="A9955" s="172"/>
    </row>
    <row r="9956" spans="1:1" s="173" customFormat="1" ht="12" hidden="1" customHeight="1">
      <c r="A9956" s="172"/>
    </row>
    <row r="9957" spans="1:1" s="173" customFormat="1" ht="12" hidden="1" customHeight="1">
      <c r="A9957" s="172"/>
    </row>
    <row r="9958" spans="1:1" s="173" customFormat="1" ht="12" hidden="1" customHeight="1">
      <c r="A9958" s="172"/>
    </row>
    <row r="9959" spans="1:1" s="173" customFormat="1" ht="12" hidden="1" customHeight="1">
      <c r="A9959" s="172"/>
    </row>
    <row r="9960" spans="1:1" s="173" customFormat="1" ht="12" hidden="1" customHeight="1">
      <c r="A9960" s="172"/>
    </row>
    <row r="9961" spans="1:1" s="173" customFormat="1" ht="12" hidden="1" customHeight="1">
      <c r="A9961" s="172"/>
    </row>
    <row r="9962" spans="1:1" s="173" customFormat="1" ht="12" hidden="1" customHeight="1">
      <c r="A9962" s="172"/>
    </row>
    <row r="9963" spans="1:1" s="173" customFormat="1" ht="12" hidden="1" customHeight="1">
      <c r="A9963" s="172"/>
    </row>
    <row r="9964" spans="1:1" s="173" customFormat="1" ht="12" hidden="1" customHeight="1">
      <c r="A9964" s="172"/>
    </row>
    <row r="9965" spans="1:1" s="173" customFormat="1" ht="12" hidden="1" customHeight="1">
      <c r="A9965" s="172"/>
    </row>
    <row r="9966" spans="1:1" s="173" customFormat="1" ht="12" hidden="1" customHeight="1">
      <c r="A9966" s="172"/>
    </row>
    <row r="9967" spans="1:1" s="173" customFormat="1" ht="12" hidden="1" customHeight="1">
      <c r="A9967" s="172"/>
    </row>
    <row r="9968" spans="1:1" s="173" customFormat="1" ht="12" hidden="1" customHeight="1">
      <c r="A9968" s="172"/>
    </row>
    <row r="9969" spans="1:1" s="173" customFormat="1" ht="12" hidden="1" customHeight="1">
      <c r="A9969" s="172"/>
    </row>
    <row r="9970" spans="1:1" s="173" customFormat="1" ht="12" hidden="1" customHeight="1">
      <c r="A9970" s="172"/>
    </row>
    <row r="9971" spans="1:1" s="173" customFormat="1" ht="12" hidden="1" customHeight="1">
      <c r="A9971" s="172"/>
    </row>
    <row r="9972" spans="1:1" s="173" customFormat="1" ht="12" hidden="1" customHeight="1">
      <c r="A9972" s="172"/>
    </row>
    <row r="9973" spans="1:1" s="173" customFormat="1" ht="12" hidden="1" customHeight="1">
      <c r="A9973" s="172"/>
    </row>
    <row r="9974" spans="1:1" s="173" customFormat="1" ht="12" hidden="1" customHeight="1">
      <c r="A9974" s="172"/>
    </row>
    <row r="9975" spans="1:1" s="173" customFormat="1" ht="12" hidden="1" customHeight="1">
      <c r="A9975" s="172"/>
    </row>
    <row r="9976" spans="1:1" s="173" customFormat="1" ht="12" hidden="1" customHeight="1">
      <c r="A9976" s="172"/>
    </row>
    <row r="9977" spans="1:1" s="173" customFormat="1" ht="12" hidden="1" customHeight="1">
      <c r="A9977" s="172"/>
    </row>
    <row r="9978" spans="1:1" s="173" customFormat="1" ht="12" hidden="1" customHeight="1">
      <c r="A9978" s="172"/>
    </row>
    <row r="9979" spans="1:1" s="173" customFormat="1" ht="12" hidden="1" customHeight="1">
      <c r="A9979" s="172"/>
    </row>
    <row r="9980" spans="1:1" s="173" customFormat="1" ht="12" hidden="1" customHeight="1">
      <c r="A9980" s="172"/>
    </row>
    <row r="9981" spans="1:1" s="173" customFormat="1" ht="12" hidden="1" customHeight="1">
      <c r="A9981" s="172"/>
    </row>
    <row r="9982" spans="1:1" s="173" customFormat="1" ht="12" hidden="1" customHeight="1">
      <c r="A9982" s="172"/>
    </row>
    <row r="9983" spans="1:1" s="173" customFormat="1" ht="12" hidden="1" customHeight="1">
      <c r="A9983" s="172"/>
    </row>
    <row r="9984" spans="1:1" s="173" customFormat="1" ht="12" hidden="1" customHeight="1">
      <c r="A9984" s="172"/>
    </row>
    <row r="9985" spans="1:1" s="173" customFormat="1" ht="12" hidden="1" customHeight="1">
      <c r="A9985" s="172"/>
    </row>
    <row r="9986" spans="1:1" s="173" customFormat="1" ht="12" hidden="1" customHeight="1">
      <c r="A9986" s="172"/>
    </row>
    <row r="9987" spans="1:1" s="173" customFormat="1" ht="12" hidden="1" customHeight="1">
      <c r="A9987" s="172"/>
    </row>
    <row r="9988" spans="1:1" s="173" customFormat="1" ht="12" hidden="1" customHeight="1">
      <c r="A9988" s="172"/>
    </row>
    <row r="9989" spans="1:1" s="173" customFormat="1" ht="12" hidden="1" customHeight="1">
      <c r="A9989" s="172"/>
    </row>
    <row r="9990" spans="1:1" s="173" customFormat="1" ht="12" hidden="1" customHeight="1">
      <c r="A9990" s="172"/>
    </row>
    <row r="9991" spans="1:1" s="173" customFormat="1" ht="12" hidden="1" customHeight="1">
      <c r="A9991" s="172"/>
    </row>
    <row r="9992" spans="1:1" s="173" customFormat="1" ht="12" hidden="1" customHeight="1">
      <c r="A9992" s="172"/>
    </row>
    <row r="9993" spans="1:1" s="173" customFormat="1" ht="12" hidden="1" customHeight="1">
      <c r="A9993" s="172"/>
    </row>
    <row r="9994" spans="1:1" s="173" customFormat="1" ht="12" hidden="1" customHeight="1">
      <c r="A9994" s="172"/>
    </row>
    <row r="9995" spans="1:1" s="173" customFormat="1" ht="12" hidden="1" customHeight="1">
      <c r="A9995" s="172"/>
    </row>
    <row r="9996" spans="1:1" s="173" customFormat="1" ht="12" hidden="1" customHeight="1">
      <c r="A9996" s="172"/>
    </row>
    <row r="9997" spans="1:1" s="173" customFormat="1" ht="12" hidden="1" customHeight="1">
      <c r="A9997" s="172"/>
    </row>
    <row r="9998" spans="1:1" s="173" customFormat="1" ht="12" hidden="1" customHeight="1">
      <c r="A9998" s="172"/>
    </row>
    <row r="9999" spans="1:1" s="173" customFormat="1" ht="12" hidden="1" customHeight="1">
      <c r="A9999" s="172"/>
    </row>
    <row r="10000" spans="1:1" s="173" customFormat="1" ht="12" hidden="1" customHeight="1">
      <c r="A10000" s="172"/>
    </row>
    <row r="10001" spans="1:1" s="173" customFormat="1" ht="12" hidden="1" customHeight="1">
      <c r="A10001" s="172"/>
    </row>
    <row r="10002" spans="1:1" s="173" customFormat="1" ht="12" hidden="1" customHeight="1">
      <c r="A10002" s="172"/>
    </row>
    <row r="10003" spans="1:1" s="173" customFormat="1" ht="12" hidden="1" customHeight="1">
      <c r="A10003" s="172"/>
    </row>
    <row r="10004" spans="1:1" s="173" customFormat="1" ht="12" hidden="1" customHeight="1">
      <c r="A10004" s="172"/>
    </row>
    <row r="10005" spans="1:1" s="173" customFormat="1" ht="12" hidden="1" customHeight="1">
      <c r="A10005" s="172"/>
    </row>
    <row r="10006" spans="1:1" s="173" customFormat="1" ht="12" hidden="1" customHeight="1">
      <c r="A10006" s="172"/>
    </row>
    <row r="10007" spans="1:1" s="173" customFormat="1" ht="12" hidden="1" customHeight="1">
      <c r="A10007" s="172"/>
    </row>
    <row r="10008" spans="1:1" s="173" customFormat="1" ht="12" hidden="1" customHeight="1">
      <c r="A10008" s="172"/>
    </row>
    <row r="10009" spans="1:1" s="173" customFormat="1" ht="12" hidden="1" customHeight="1">
      <c r="A10009" s="172"/>
    </row>
    <row r="10010" spans="1:1" s="173" customFormat="1" ht="12" hidden="1" customHeight="1">
      <c r="A10010" s="172"/>
    </row>
    <row r="10011" spans="1:1" s="173" customFormat="1" ht="12" hidden="1" customHeight="1">
      <c r="A10011" s="172"/>
    </row>
    <row r="10012" spans="1:1" s="173" customFormat="1" ht="12" hidden="1" customHeight="1">
      <c r="A10012" s="172"/>
    </row>
    <row r="10013" spans="1:1" s="173" customFormat="1" ht="12" hidden="1" customHeight="1">
      <c r="A10013" s="172"/>
    </row>
    <row r="10014" spans="1:1" s="173" customFormat="1" ht="12" hidden="1" customHeight="1">
      <c r="A10014" s="172"/>
    </row>
    <row r="10015" spans="1:1" s="173" customFormat="1" ht="12" hidden="1" customHeight="1">
      <c r="A10015" s="172"/>
    </row>
    <row r="10016" spans="1:1" s="173" customFormat="1" ht="12" hidden="1" customHeight="1">
      <c r="A10016" s="172"/>
    </row>
    <row r="10017" spans="1:1" s="173" customFormat="1" ht="12" hidden="1" customHeight="1">
      <c r="A10017" s="172"/>
    </row>
    <row r="10018" spans="1:1" s="173" customFormat="1" ht="12" hidden="1" customHeight="1">
      <c r="A10018" s="172"/>
    </row>
    <row r="10019" spans="1:1" s="173" customFormat="1" ht="12" hidden="1" customHeight="1">
      <c r="A10019" s="172"/>
    </row>
    <row r="10020" spans="1:1" s="173" customFormat="1" ht="12" hidden="1" customHeight="1">
      <c r="A10020" s="172"/>
    </row>
    <row r="10021" spans="1:1" s="173" customFormat="1" ht="12" hidden="1" customHeight="1">
      <c r="A10021" s="172"/>
    </row>
    <row r="10022" spans="1:1" s="173" customFormat="1" ht="12" hidden="1" customHeight="1">
      <c r="A10022" s="172"/>
    </row>
    <row r="10023" spans="1:1" s="173" customFormat="1" ht="12" hidden="1" customHeight="1">
      <c r="A10023" s="172"/>
    </row>
    <row r="10024" spans="1:1" s="173" customFormat="1" ht="12" hidden="1" customHeight="1">
      <c r="A10024" s="172"/>
    </row>
    <row r="10025" spans="1:1" s="173" customFormat="1" ht="12" hidden="1" customHeight="1">
      <c r="A10025" s="172"/>
    </row>
    <row r="10026" spans="1:1" s="173" customFormat="1" ht="12" hidden="1" customHeight="1">
      <c r="A10026" s="172"/>
    </row>
    <row r="10027" spans="1:1" s="173" customFormat="1" ht="12" hidden="1" customHeight="1">
      <c r="A10027" s="172"/>
    </row>
    <row r="10028" spans="1:1" s="173" customFormat="1" ht="12" hidden="1" customHeight="1">
      <c r="A10028" s="172"/>
    </row>
    <row r="10029" spans="1:1" s="173" customFormat="1" ht="12" hidden="1" customHeight="1">
      <c r="A10029" s="172"/>
    </row>
    <row r="10030" spans="1:1" s="173" customFormat="1" ht="12" hidden="1" customHeight="1">
      <c r="A10030" s="172"/>
    </row>
    <row r="10031" spans="1:1" s="173" customFormat="1" ht="12" hidden="1" customHeight="1">
      <c r="A10031" s="172"/>
    </row>
    <row r="10032" spans="1:1" s="173" customFormat="1" ht="12" hidden="1" customHeight="1">
      <c r="A10032" s="172"/>
    </row>
    <row r="10033" spans="1:1" s="173" customFormat="1" ht="12" hidden="1" customHeight="1">
      <c r="A10033" s="172"/>
    </row>
    <row r="10034" spans="1:1" s="173" customFormat="1" ht="12" hidden="1" customHeight="1">
      <c r="A10034" s="172"/>
    </row>
    <row r="10035" spans="1:1" s="173" customFormat="1" ht="12" hidden="1" customHeight="1">
      <c r="A10035" s="172"/>
    </row>
    <row r="10036" spans="1:1" s="173" customFormat="1" ht="12" hidden="1" customHeight="1">
      <c r="A10036" s="172"/>
    </row>
    <row r="10037" spans="1:1" s="173" customFormat="1" ht="12" hidden="1" customHeight="1">
      <c r="A10037" s="172"/>
    </row>
    <row r="10038" spans="1:1" s="173" customFormat="1" ht="12" hidden="1" customHeight="1">
      <c r="A10038" s="172"/>
    </row>
    <row r="10039" spans="1:1" s="173" customFormat="1" ht="12" hidden="1" customHeight="1">
      <c r="A10039" s="172"/>
    </row>
    <row r="10040" spans="1:1" s="173" customFormat="1" ht="12" hidden="1" customHeight="1">
      <c r="A10040" s="172"/>
    </row>
    <row r="10041" spans="1:1" s="173" customFormat="1" ht="12" hidden="1" customHeight="1">
      <c r="A10041" s="172"/>
    </row>
    <row r="10042" spans="1:1" s="173" customFormat="1" ht="12" hidden="1" customHeight="1">
      <c r="A10042" s="172"/>
    </row>
    <row r="10043" spans="1:1" s="173" customFormat="1" ht="12" hidden="1" customHeight="1">
      <c r="A10043" s="172"/>
    </row>
    <row r="10044" spans="1:1" s="173" customFormat="1" ht="12" hidden="1" customHeight="1">
      <c r="A10044" s="172"/>
    </row>
    <row r="10045" spans="1:1" s="173" customFormat="1" ht="12" hidden="1" customHeight="1">
      <c r="A10045" s="172"/>
    </row>
    <row r="10046" spans="1:1" s="173" customFormat="1" ht="12" hidden="1" customHeight="1">
      <c r="A10046" s="172"/>
    </row>
    <row r="10047" spans="1:1" s="173" customFormat="1" ht="12" hidden="1" customHeight="1">
      <c r="A10047" s="172"/>
    </row>
    <row r="10048" spans="1:1" s="173" customFormat="1" ht="12" hidden="1" customHeight="1">
      <c r="A10048" s="172"/>
    </row>
    <row r="10049" spans="1:1" s="173" customFormat="1" ht="12" hidden="1" customHeight="1">
      <c r="A10049" s="172"/>
    </row>
    <row r="10050" spans="1:1" s="173" customFormat="1" ht="12" hidden="1" customHeight="1">
      <c r="A10050" s="172"/>
    </row>
    <row r="10051" spans="1:1" s="173" customFormat="1" ht="12" hidden="1" customHeight="1">
      <c r="A10051" s="172"/>
    </row>
    <row r="10052" spans="1:1" s="173" customFormat="1" ht="12" hidden="1" customHeight="1">
      <c r="A10052" s="172"/>
    </row>
    <row r="10053" spans="1:1" s="173" customFormat="1" ht="12" hidden="1" customHeight="1">
      <c r="A10053" s="172"/>
    </row>
    <row r="10054" spans="1:1" s="173" customFormat="1" ht="12" hidden="1" customHeight="1">
      <c r="A10054" s="172"/>
    </row>
    <row r="10055" spans="1:1" s="173" customFormat="1" ht="12" hidden="1" customHeight="1">
      <c r="A10055" s="172"/>
    </row>
    <row r="10056" spans="1:1" s="173" customFormat="1" ht="12" hidden="1" customHeight="1">
      <c r="A10056" s="172"/>
    </row>
    <row r="10057" spans="1:1" s="173" customFormat="1" ht="12" hidden="1" customHeight="1">
      <c r="A10057" s="172"/>
    </row>
    <row r="10058" spans="1:1" s="173" customFormat="1" ht="12" hidden="1" customHeight="1">
      <c r="A10058" s="172"/>
    </row>
    <row r="10059" spans="1:1" s="173" customFormat="1" ht="12" hidden="1" customHeight="1">
      <c r="A10059" s="172"/>
    </row>
    <row r="10060" spans="1:1" s="173" customFormat="1" ht="12" hidden="1" customHeight="1">
      <c r="A10060" s="172"/>
    </row>
    <row r="10061" spans="1:1" s="173" customFormat="1" ht="12" hidden="1" customHeight="1">
      <c r="A10061" s="172"/>
    </row>
    <row r="10062" spans="1:1" s="173" customFormat="1" ht="12" hidden="1" customHeight="1">
      <c r="A10062" s="172"/>
    </row>
    <row r="10063" spans="1:1" s="173" customFormat="1" ht="12" hidden="1" customHeight="1">
      <c r="A10063" s="172"/>
    </row>
    <row r="10064" spans="1:1" s="173" customFormat="1" ht="12" hidden="1" customHeight="1">
      <c r="A10064" s="172"/>
    </row>
    <row r="10065" spans="1:1" s="173" customFormat="1" ht="12" hidden="1" customHeight="1">
      <c r="A10065" s="172"/>
    </row>
    <row r="10066" spans="1:1" s="173" customFormat="1" ht="12" hidden="1" customHeight="1">
      <c r="A10066" s="172"/>
    </row>
    <row r="10067" spans="1:1" s="173" customFormat="1" ht="12" hidden="1" customHeight="1">
      <c r="A10067" s="172"/>
    </row>
    <row r="10068" spans="1:1" s="173" customFormat="1" ht="12" hidden="1" customHeight="1">
      <c r="A10068" s="172"/>
    </row>
    <row r="10069" spans="1:1" s="173" customFormat="1" ht="12" hidden="1" customHeight="1">
      <c r="A10069" s="172"/>
    </row>
    <row r="10070" spans="1:1" s="173" customFormat="1" ht="12" hidden="1" customHeight="1">
      <c r="A10070" s="172"/>
    </row>
    <row r="10071" spans="1:1" s="173" customFormat="1" ht="12" hidden="1" customHeight="1">
      <c r="A10071" s="172"/>
    </row>
    <row r="10072" spans="1:1" s="173" customFormat="1" ht="12" hidden="1" customHeight="1">
      <c r="A10072" s="172"/>
    </row>
    <row r="10073" spans="1:1" s="173" customFormat="1" ht="12" hidden="1" customHeight="1">
      <c r="A10073" s="172"/>
    </row>
    <row r="10074" spans="1:1" s="173" customFormat="1" ht="12" hidden="1" customHeight="1">
      <c r="A10074" s="172"/>
    </row>
    <row r="10075" spans="1:1" s="173" customFormat="1" ht="12" hidden="1" customHeight="1">
      <c r="A10075" s="172"/>
    </row>
    <row r="10076" spans="1:1" s="173" customFormat="1" ht="12" hidden="1" customHeight="1">
      <c r="A10076" s="172"/>
    </row>
    <row r="10077" spans="1:1" s="173" customFormat="1" ht="12" hidden="1" customHeight="1">
      <c r="A10077" s="172"/>
    </row>
    <row r="10078" spans="1:1" s="173" customFormat="1" ht="12" hidden="1" customHeight="1">
      <c r="A10078" s="172"/>
    </row>
    <row r="10079" spans="1:1" s="173" customFormat="1" ht="12" hidden="1" customHeight="1">
      <c r="A10079" s="172"/>
    </row>
    <row r="10080" spans="1:1" s="173" customFormat="1" ht="12" hidden="1" customHeight="1">
      <c r="A10080" s="172"/>
    </row>
    <row r="10081" spans="1:1" s="173" customFormat="1" ht="12" hidden="1" customHeight="1">
      <c r="A10081" s="172"/>
    </row>
    <row r="10082" spans="1:1" s="173" customFormat="1" ht="12" hidden="1" customHeight="1">
      <c r="A10082" s="172"/>
    </row>
    <row r="10083" spans="1:1" s="173" customFormat="1" ht="12" hidden="1" customHeight="1">
      <c r="A10083" s="172"/>
    </row>
    <row r="10084" spans="1:1" s="173" customFormat="1" ht="12" hidden="1" customHeight="1">
      <c r="A10084" s="172"/>
    </row>
    <row r="10085" spans="1:1" s="173" customFormat="1" ht="12" hidden="1" customHeight="1">
      <c r="A10085" s="172"/>
    </row>
    <row r="10086" spans="1:1" s="173" customFormat="1" ht="12" hidden="1" customHeight="1">
      <c r="A10086" s="172"/>
    </row>
    <row r="10087" spans="1:1" s="173" customFormat="1" ht="12" hidden="1" customHeight="1">
      <c r="A10087" s="172"/>
    </row>
    <row r="10088" spans="1:1" s="173" customFormat="1" ht="12" hidden="1" customHeight="1">
      <c r="A10088" s="172"/>
    </row>
    <row r="10089" spans="1:1" s="173" customFormat="1" ht="12" hidden="1" customHeight="1">
      <c r="A10089" s="172"/>
    </row>
    <row r="10090" spans="1:1" s="173" customFormat="1" ht="12" hidden="1" customHeight="1">
      <c r="A10090" s="172"/>
    </row>
    <row r="10091" spans="1:1" s="173" customFormat="1" ht="12" hidden="1" customHeight="1">
      <c r="A10091" s="172"/>
    </row>
    <row r="10092" spans="1:1" s="173" customFormat="1" ht="12" hidden="1" customHeight="1">
      <c r="A10092" s="172"/>
    </row>
    <row r="10093" spans="1:1" s="173" customFormat="1" ht="12" hidden="1" customHeight="1">
      <c r="A10093" s="172"/>
    </row>
    <row r="10094" spans="1:1" s="173" customFormat="1" ht="12" hidden="1" customHeight="1">
      <c r="A10094" s="172"/>
    </row>
    <row r="10095" spans="1:1" s="173" customFormat="1" ht="12" hidden="1" customHeight="1">
      <c r="A10095" s="172"/>
    </row>
    <row r="10096" spans="1:1" s="173" customFormat="1" ht="12" hidden="1" customHeight="1">
      <c r="A10096" s="172"/>
    </row>
    <row r="10097" spans="1:1" s="173" customFormat="1" ht="12" hidden="1" customHeight="1">
      <c r="A10097" s="172"/>
    </row>
    <row r="10098" spans="1:1" s="173" customFormat="1" ht="12" hidden="1" customHeight="1">
      <c r="A10098" s="172"/>
    </row>
    <row r="10099" spans="1:1" s="173" customFormat="1" ht="12" hidden="1" customHeight="1">
      <c r="A10099" s="172"/>
    </row>
    <row r="10100" spans="1:1" s="173" customFormat="1" ht="12" hidden="1" customHeight="1">
      <c r="A10100" s="172"/>
    </row>
    <row r="10101" spans="1:1" s="173" customFormat="1" ht="12" hidden="1" customHeight="1">
      <c r="A10101" s="172"/>
    </row>
    <row r="10102" spans="1:1" s="173" customFormat="1" ht="12" hidden="1" customHeight="1">
      <c r="A10102" s="172"/>
    </row>
    <row r="10103" spans="1:1" s="173" customFormat="1" ht="12" hidden="1" customHeight="1">
      <c r="A10103" s="172"/>
    </row>
    <row r="10104" spans="1:1" s="173" customFormat="1" ht="12" hidden="1" customHeight="1">
      <c r="A10104" s="172"/>
    </row>
    <row r="10105" spans="1:1" s="173" customFormat="1" ht="12" hidden="1" customHeight="1">
      <c r="A10105" s="172"/>
    </row>
    <row r="10106" spans="1:1" s="173" customFormat="1" ht="12" hidden="1" customHeight="1">
      <c r="A10106" s="172"/>
    </row>
    <row r="10107" spans="1:1" s="173" customFormat="1" ht="12" hidden="1" customHeight="1">
      <c r="A10107" s="172"/>
    </row>
    <row r="10108" spans="1:1" s="173" customFormat="1" ht="12" hidden="1" customHeight="1">
      <c r="A10108" s="172"/>
    </row>
    <row r="10109" spans="1:1" s="173" customFormat="1" ht="12" hidden="1" customHeight="1">
      <c r="A10109" s="172"/>
    </row>
    <row r="10110" spans="1:1" s="173" customFormat="1" ht="12" hidden="1" customHeight="1">
      <c r="A10110" s="172"/>
    </row>
    <row r="10111" spans="1:1" s="173" customFormat="1" ht="12" hidden="1" customHeight="1">
      <c r="A10111" s="172"/>
    </row>
    <row r="10112" spans="1:1" s="173" customFormat="1" ht="12" hidden="1" customHeight="1">
      <c r="A10112" s="172"/>
    </row>
    <row r="10113" spans="1:1" s="173" customFormat="1" ht="12" hidden="1" customHeight="1">
      <c r="A10113" s="172"/>
    </row>
    <row r="10114" spans="1:1" s="173" customFormat="1" ht="12" hidden="1" customHeight="1">
      <c r="A10114" s="172"/>
    </row>
    <row r="10115" spans="1:1" s="173" customFormat="1" ht="12" hidden="1" customHeight="1">
      <c r="A10115" s="172"/>
    </row>
    <row r="10116" spans="1:1" s="173" customFormat="1" ht="12" hidden="1" customHeight="1">
      <c r="A10116" s="172"/>
    </row>
    <row r="10117" spans="1:1" s="173" customFormat="1" ht="12" hidden="1" customHeight="1">
      <c r="A10117" s="172"/>
    </row>
    <row r="10118" spans="1:1" s="173" customFormat="1" ht="12" hidden="1" customHeight="1">
      <c r="A10118" s="172"/>
    </row>
    <row r="10119" spans="1:1" s="173" customFormat="1" ht="12" hidden="1" customHeight="1">
      <c r="A10119" s="172"/>
    </row>
    <row r="10120" spans="1:1" s="173" customFormat="1" ht="12" hidden="1" customHeight="1">
      <c r="A10120" s="172"/>
    </row>
    <row r="10121" spans="1:1" s="173" customFormat="1" ht="12" hidden="1" customHeight="1">
      <c r="A10121" s="172"/>
    </row>
    <row r="10122" spans="1:1" s="173" customFormat="1" ht="12" hidden="1" customHeight="1">
      <c r="A10122" s="172"/>
    </row>
    <row r="10123" spans="1:1" s="173" customFormat="1" ht="12" hidden="1" customHeight="1">
      <c r="A10123" s="172"/>
    </row>
    <row r="10124" spans="1:1" s="173" customFormat="1" ht="12" hidden="1" customHeight="1">
      <c r="A10124" s="172"/>
    </row>
    <row r="10125" spans="1:1" s="173" customFormat="1" ht="12" hidden="1" customHeight="1">
      <c r="A10125" s="172"/>
    </row>
    <row r="10126" spans="1:1" s="173" customFormat="1" ht="12" hidden="1" customHeight="1">
      <c r="A10126" s="172"/>
    </row>
    <row r="10127" spans="1:1" s="173" customFormat="1" ht="12" hidden="1" customHeight="1">
      <c r="A10127" s="172"/>
    </row>
    <row r="10128" spans="1:1" s="173" customFormat="1" ht="12" hidden="1" customHeight="1">
      <c r="A10128" s="172"/>
    </row>
    <row r="10129" spans="1:1" s="173" customFormat="1" ht="12" hidden="1" customHeight="1">
      <c r="A10129" s="172"/>
    </row>
    <row r="10130" spans="1:1" s="173" customFormat="1" ht="12" hidden="1" customHeight="1">
      <c r="A10130" s="172"/>
    </row>
    <row r="10131" spans="1:1" s="173" customFormat="1" ht="12" hidden="1" customHeight="1">
      <c r="A10131" s="172"/>
    </row>
    <row r="10132" spans="1:1" s="173" customFormat="1" ht="12" hidden="1" customHeight="1">
      <c r="A10132" s="172"/>
    </row>
    <row r="10133" spans="1:1" s="173" customFormat="1" ht="12" hidden="1" customHeight="1">
      <c r="A10133" s="172"/>
    </row>
    <row r="10134" spans="1:1" s="173" customFormat="1" ht="12" hidden="1" customHeight="1">
      <c r="A10134" s="172"/>
    </row>
    <row r="10135" spans="1:1" s="173" customFormat="1" ht="12" hidden="1" customHeight="1">
      <c r="A10135" s="172"/>
    </row>
    <row r="10136" spans="1:1" s="173" customFormat="1" ht="12" hidden="1" customHeight="1">
      <c r="A10136" s="172"/>
    </row>
    <row r="10137" spans="1:1" s="173" customFormat="1" ht="12" hidden="1" customHeight="1">
      <c r="A10137" s="172"/>
    </row>
    <row r="10138" spans="1:1" s="173" customFormat="1" ht="12" hidden="1" customHeight="1">
      <c r="A10138" s="172"/>
    </row>
    <row r="10139" spans="1:1" s="173" customFormat="1" ht="12" hidden="1" customHeight="1">
      <c r="A10139" s="172"/>
    </row>
    <row r="10140" spans="1:1" s="173" customFormat="1" ht="12" hidden="1" customHeight="1">
      <c r="A10140" s="172"/>
    </row>
    <row r="10141" spans="1:1" s="173" customFormat="1" ht="12" hidden="1" customHeight="1">
      <c r="A10141" s="172"/>
    </row>
    <row r="10142" spans="1:1" s="173" customFormat="1" ht="12" hidden="1" customHeight="1">
      <c r="A10142" s="172"/>
    </row>
    <row r="10143" spans="1:1" s="173" customFormat="1" ht="12" hidden="1" customHeight="1">
      <c r="A10143" s="172"/>
    </row>
    <row r="10144" spans="1:1" s="173" customFormat="1" ht="12" hidden="1" customHeight="1">
      <c r="A10144" s="172"/>
    </row>
    <row r="10145" spans="1:1" s="173" customFormat="1" ht="12" hidden="1" customHeight="1">
      <c r="A10145" s="172"/>
    </row>
    <row r="10146" spans="1:1" s="173" customFormat="1" ht="12" hidden="1" customHeight="1">
      <c r="A10146" s="172"/>
    </row>
    <row r="10147" spans="1:1" s="173" customFormat="1" ht="12" hidden="1" customHeight="1">
      <c r="A10147" s="172"/>
    </row>
    <row r="10148" spans="1:1" s="173" customFormat="1" ht="12" hidden="1" customHeight="1">
      <c r="A10148" s="172"/>
    </row>
    <row r="10149" spans="1:1" s="173" customFormat="1" ht="12" hidden="1" customHeight="1">
      <c r="A10149" s="172"/>
    </row>
    <row r="10150" spans="1:1" s="173" customFormat="1" ht="12" hidden="1" customHeight="1">
      <c r="A10150" s="172"/>
    </row>
    <row r="10151" spans="1:1" s="173" customFormat="1" ht="12" hidden="1" customHeight="1">
      <c r="A10151" s="172"/>
    </row>
    <row r="10152" spans="1:1" s="173" customFormat="1" ht="12" hidden="1" customHeight="1">
      <c r="A10152" s="172"/>
    </row>
    <row r="10153" spans="1:1" s="173" customFormat="1" ht="12" hidden="1" customHeight="1">
      <c r="A10153" s="172"/>
    </row>
    <row r="10154" spans="1:1" s="173" customFormat="1" ht="12" hidden="1" customHeight="1">
      <c r="A10154" s="172"/>
    </row>
    <row r="10155" spans="1:1" s="173" customFormat="1" ht="12" hidden="1" customHeight="1">
      <c r="A10155" s="172"/>
    </row>
    <row r="10156" spans="1:1" s="173" customFormat="1" ht="12" hidden="1" customHeight="1">
      <c r="A10156" s="172"/>
    </row>
    <row r="10157" spans="1:1" s="173" customFormat="1" ht="12" hidden="1" customHeight="1">
      <c r="A10157" s="172"/>
    </row>
    <row r="10158" spans="1:1" s="173" customFormat="1" ht="12" hidden="1" customHeight="1">
      <c r="A10158" s="172"/>
    </row>
    <row r="10159" spans="1:1" s="173" customFormat="1" ht="12" hidden="1" customHeight="1">
      <c r="A10159" s="172"/>
    </row>
    <row r="10160" spans="1:1" s="173" customFormat="1" ht="12" hidden="1" customHeight="1">
      <c r="A10160" s="172"/>
    </row>
    <row r="10161" spans="1:1" s="173" customFormat="1" ht="12" hidden="1" customHeight="1">
      <c r="A10161" s="172"/>
    </row>
    <row r="10162" spans="1:1" s="173" customFormat="1" ht="12" hidden="1" customHeight="1">
      <c r="A10162" s="172"/>
    </row>
    <row r="10163" spans="1:1" s="173" customFormat="1" ht="12" hidden="1" customHeight="1">
      <c r="A10163" s="172"/>
    </row>
    <row r="10164" spans="1:1" s="173" customFormat="1" ht="12" hidden="1" customHeight="1">
      <c r="A10164" s="172"/>
    </row>
    <row r="10165" spans="1:1" s="173" customFormat="1" ht="12" hidden="1" customHeight="1">
      <c r="A10165" s="172"/>
    </row>
    <row r="10166" spans="1:1" s="173" customFormat="1" ht="12" hidden="1" customHeight="1">
      <c r="A10166" s="172"/>
    </row>
    <row r="10167" spans="1:1" s="173" customFormat="1" ht="12" hidden="1" customHeight="1">
      <c r="A10167" s="172"/>
    </row>
    <row r="10168" spans="1:1" s="173" customFormat="1" ht="12" hidden="1" customHeight="1">
      <c r="A10168" s="172"/>
    </row>
    <row r="10169" spans="1:1" s="173" customFormat="1" ht="12" hidden="1" customHeight="1">
      <c r="A10169" s="172"/>
    </row>
    <row r="10170" spans="1:1" s="173" customFormat="1" ht="12" hidden="1" customHeight="1">
      <c r="A10170" s="172"/>
    </row>
    <row r="10171" spans="1:1" s="173" customFormat="1" ht="12" hidden="1" customHeight="1">
      <c r="A10171" s="172"/>
    </row>
    <row r="10172" spans="1:1" s="173" customFormat="1" ht="12" hidden="1" customHeight="1">
      <c r="A10172" s="172"/>
    </row>
    <row r="10173" spans="1:1" s="173" customFormat="1" ht="12" hidden="1" customHeight="1">
      <c r="A10173" s="172"/>
    </row>
    <row r="10174" spans="1:1" s="173" customFormat="1" ht="12" hidden="1" customHeight="1">
      <c r="A10174" s="172"/>
    </row>
    <row r="10175" spans="1:1" s="173" customFormat="1" ht="12" hidden="1" customHeight="1">
      <c r="A10175" s="172"/>
    </row>
    <row r="10176" spans="1:1" s="173" customFormat="1" ht="12" hidden="1" customHeight="1">
      <c r="A10176" s="172"/>
    </row>
    <row r="10177" spans="1:1" s="173" customFormat="1" ht="12" hidden="1" customHeight="1">
      <c r="A10177" s="172"/>
    </row>
    <row r="10178" spans="1:1" s="173" customFormat="1" ht="12" hidden="1" customHeight="1">
      <c r="A10178" s="172"/>
    </row>
    <row r="10179" spans="1:1" s="173" customFormat="1" ht="12" hidden="1" customHeight="1">
      <c r="A10179" s="172"/>
    </row>
    <row r="10180" spans="1:1" s="173" customFormat="1" ht="12" hidden="1" customHeight="1">
      <c r="A10180" s="172"/>
    </row>
    <row r="10181" spans="1:1" s="173" customFormat="1" ht="12" hidden="1" customHeight="1">
      <c r="A10181" s="172"/>
    </row>
    <row r="10182" spans="1:1" s="173" customFormat="1" ht="12" hidden="1" customHeight="1">
      <c r="A10182" s="172"/>
    </row>
    <row r="10183" spans="1:1" s="173" customFormat="1" ht="12" hidden="1" customHeight="1">
      <c r="A10183" s="172"/>
    </row>
    <row r="10184" spans="1:1" s="173" customFormat="1" ht="12" hidden="1" customHeight="1">
      <c r="A10184" s="172"/>
    </row>
    <row r="10185" spans="1:1" s="173" customFormat="1" ht="12" hidden="1" customHeight="1">
      <c r="A10185" s="172"/>
    </row>
    <row r="10186" spans="1:1" s="173" customFormat="1" ht="12" hidden="1" customHeight="1">
      <c r="A10186" s="172"/>
    </row>
    <row r="10187" spans="1:1" s="173" customFormat="1" ht="12" hidden="1" customHeight="1">
      <c r="A10187" s="172"/>
    </row>
    <row r="10188" spans="1:1" s="173" customFormat="1" ht="12" hidden="1" customHeight="1">
      <c r="A10188" s="172"/>
    </row>
    <row r="10189" spans="1:1" s="173" customFormat="1" ht="12" hidden="1" customHeight="1">
      <c r="A10189" s="172"/>
    </row>
    <row r="10190" spans="1:1" s="173" customFormat="1" ht="12" hidden="1" customHeight="1">
      <c r="A10190" s="172"/>
    </row>
    <row r="10191" spans="1:1" s="173" customFormat="1" ht="12" hidden="1" customHeight="1">
      <c r="A10191" s="172"/>
    </row>
    <row r="10192" spans="1:1" s="173" customFormat="1" ht="12" hidden="1" customHeight="1">
      <c r="A10192" s="172"/>
    </row>
    <row r="10193" spans="1:1" s="173" customFormat="1" ht="12" hidden="1" customHeight="1">
      <c r="A10193" s="172"/>
    </row>
    <row r="10194" spans="1:1" s="173" customFormat="1" ht="12" hidden="1" customHeight="1">
      <c r="A10194" s="172"/>
    </row>
    <row r="10195" spans="1:1" s="173" customFormat="1" ht="12" hidden="1" customHeight="1">
      <c r="A10195" s="172"/>
    </row>
    <row r="10196" spans="1:1" s="173" customFormat="1" ht="12" hidden="1" customHeight="1">
      <c r="A10196" s="172"/>
    </row>
    <row r="10197" spans="1:1" s="173" customFormat="1" ht="12" hidden="1" customHeight="1">
      <c r="A10197" s="172"/>
    </row>
    <row r="10198" spans="1:1" s="173" customFormat="1" ht="12" hidden="1" customHeight="1">
      <c r="A10198" s="172"/>
    </row>
    <row r="10199" spans="1:1" s="173" customFormat="1" ht="12" hidden="1" customHeight="1">
      <c r="A10199" s="172"/>
    </row>
    <row r="10200" spans="1:1" s="173" customFormat="1" ht="12" hidden="1" customHeight="1">
      <c r="A10200" s="172"/>
    </row>
    <row r="10201" spans="1:1" s="173" customFormat="1" ht="12" hidden="1" customHeight="1">
      <c r="A10201" s="172"/>
    </row>
    <row r="10202" spans="1:1" s="173" customFormat="1" ht="12" hidden="1" customHeight="1">
      <c r="A10202" s="172"/>
    </row>
    <row r="10203" spans="1:1" s="173" customFormat="1" ht="12" hidden="1" customHeight="1">
      <c r="A10203" s="172"/>
    </row>
    <row r="10204" spans="1:1" s="173" customFormat="1" ht="12" hidden="1" customHeight="1">
      <c r="A10204" s="172"/>
    </row>
    <row r="10205" spans="1:1" s="173" customFormat="1" ht="12" hidden="1" customHeight="1">
      <c r="A10205" s="172"/>
    </row>
    <row r="10206" spans="1:1" s="173" customFormat="1" ht="12" hidden="1" customHeight="1">
      <c r="A10206" s="172"/>
    </row>
    <row r="10207" spans="1:1" s="173" customFormat="1" ht="12" hidden="1" customHeight="1">
      <c r="A10207" s="172"/>
    </row>
    <row r="10208" spans="1:1" s="173" customFormat="1" ht="12" hidden="1" customHeight="1">
      <c r="A10208" s="172"/>
    </row>
    <row r="10209" spans="1:1" s="173" customFormat="1" ht="12" hidden="1" customHeight="1">
      <c r="A10209" s="172"/>
    </row>
    <row r="10210" spans="1:1" s="173" customFormat="1" ht="12" hidden="1" customHeight="1">
      <c r="A10210" s="172"/>
    </row>
    <row r="10211" spans="1:1" s="173" customFormat="1" ht="12" hidden="1" customHeight="1">
      <c r="A10211" s="172"/>
    </row>
    <row r="10212" spans="1:1" s="173" customFormat="1" ht="12" hidden="1" customHeight="1">
      <c r="A10212" s="172"/>
    </row>
    <row r="10213" spans="1:1" s="173" customFormat="1" ht="12" hidden="1" customHeight="1">
      <c r="A10213" s="172"/>
    </row>
    <row r="10214" spans="1:1" s="173" customFormat="1" ht="12" hidden="1" customHeight="1">
      <c r="A10214" s="172"/>
    </row>
    <row r="10215" spans="1:1" s="173" customFormat="1" ht="12" hidden="1" customHeight="1">
      <c r="A10215" s="172"/>
    </row>
    <row r="10216" spans="1:1" s="173" customFormat="1" ht="12" hidden="1" customHeight="1">
      <c r="A10216" s="172"/>
    </row>
    <row r="10217" spans="1:1" s="173" customFormat="1" ht="12" hidden="1" customHeight="1">
      <c r="A10217" s="172"/>
    </row>
    <row r="10218" spans="1:1" s="173" customFormat="1" ht="12" hidden="1" customHeight="1">
      <c r="A10218" s="172"/>
    </row>
    <row r="10219" spans="1:1" s="173" customFormat="1" ht="12" hidden="1" customHeight="1">
      <c r="A10219" s="172"/>
    </row>
    <row r="10220" spans="1:1" s="173" customFormat="1" ht="12" hidden="1" customHeight="1">
      <c r="A10220" s="172"/>
    </row>
    <row r="10221" spans="1:1" s="173" customFormat="1" ht="12" hidden="1" customHeight="1">
      <c r="A10221" s="172"/>
    </row>
    <row r="10222" spans="1:1" s="173" customFormat="1" ht="12" hidden="1" customHeight="1">
      <c r="A10222" s="172"/>
    </row>
    <row r="10223" spans="1:1" s="173" customFormat="1" ht="12" hidden="1" customHeight="1">
      <c r="A10223" s="172"/>
    </row>
    <row r="10224" spans="1:1" s="173" customFormat="1" ht="12" hidden="1" customHeight="1">
      <c r="A10224" s="172"/>
    </row>
    <row r="10225" spans="1:1" s="173" customFormat="1" ht="12" hidden="1" customHeight="1">
      <c r="A10225" s="172"/>
    </row>
    <row r="10226" spans="1:1" s="173" customFormat="1" ht="12" hidden="1" customHeight="1">
      <c r="A10226" s="172"/>
    </row>
    <row r="10227" spans="1:1" s="173" customFormat="1" ht="12" hidden="1" customHeight="1">
      <c r="A10227" s="172"/>
    </row>
    <row r="10228" spans="1:1" s="173" customFormat="1" ht="12" hidden="1" customHeight="1">
      <c r="A10228" s="172"/>
    </row>
    <row r="10229" spans="1:1" s="173" customFormat="1" ht="12" hidden="1" customHeight="1">
      <c r="A10229" s="172"/>
    </row>
    <row r="10230" spans="1:1" s="173" customFormat="1" ht="12" hidden="1" customHeight="1">
      <c r="A10230" s="172"/>
    </row>
    <row r="10231" spans="1:1" s="173" customFormat="1" ht="12" hidden="1" customHeight="1">
      <c r="A10231" s="172"/>
    </row>
    <row r="10232" spans="1:1" s="173" customFormat="1" ht="12" hidden="1" customHeight="1">
      <c r="A10232" s="172"/>
    </row>
    <row r="10233" spans="1:1" s="173" customFormat="1" ht="12" hidden="1" customHeight="1">
      <c r="A10233" s="172"/>
    </row>
    <row r="10234" spans="1:1" s="173" customFormat="1" ht="12" hidden="1" customHeight="1">
      <c r="A10234" s="172"/>
    </row>
    <row r="10235" spans="1:1" s="173" customFormat="1" ht="12" hidden="1" customHeight="1">
      <c r="A10235" s="172"/>
    </row>
    <row r="10236" spans="1:1" s="173" customFormat="1" ht="12" hidden="1" customHeight="1">
      <c r="A10236" s="172"/>
    </row>
    <row r="10237" spans="1:1" s="173" customFormat="1" ht="12" hidden="1" customHeight="1">
      <c r="A10237" s="172"/>
    </row>
    <row r="10238" spans="1:1" s="173" customFormat="1" ht="12" hidden="1" customHeight="1">
      <c r="A10238" s="172"/>
    </row>
    <row r="10239" spans="1:1" s="173" customFormat="1" ht="12" hidden="1" customHeight="1">
      <c r="A10239" s="172"/>
    </row>
    <row r="10240" spans="1:1" s="173" customFormat="1" ht="12" hidden="1" customHeight="1">
      <c r="A10240" s="172"/>
    </row>
    <row r="10241" spans="1:1" s="173" customFormat="1" ht="12" hidden="1" customHeight="1">
      <c r="A10241" s="172"/>
    </row>
    <row r="10242" spans="1:1" s="173" customFormat="1" ht="12" hidden="1" customHeight="1">
      <c r="A10242" s="172"/>
    </row>
    <row r="10243" spans="1:1" s="173" customFormat="1" ht="12" hidden="1" customHeight="1">
      <c r="A10243" s="172"/>
    </row>
    <row r="10244" spans="1:1" s="173" customFormat="1" ht="12" hidden="1" customHeight="1">
      <c r="A10244" s="172"/>
    </row>
    <row r="10245" spans="1:1" s="173" customFormat="1" ht="12" hidden="1" customHeight="1">
      <c r="A10245" s="172"/>
    </row>
    <row r="10246" spans="1:1" s="173" customFormat="1" ht="12" hidden="1" customHeight="1">
      <c r="A10246" s="172"/>
    </row>
    <row r="10247" spans="1:1" s="173" customFormat="1" ht="12" hidden="1" customHeight="1">
      <c r="A10247" s="172"/>
    </row>
    <row r="10248" spans="1:1" s="173" customFormat="1" ht="12" hidden="1" customHeight="1">
      <c r="A10248" s="172"/>
    </row>
    <row r="10249" spans="1:1" s="173" customFormat="1" ht="12" hidden="1" customHeight="1">
      <c r="A10249" s="172"/>
    </row>
    <row r="10250" spans="1:1" s="173" customFormat="1" ht="12" hidden="1" customHeight="1">
      <c r="A10250" s="172"/>
    </row>
    <row r="10251" spans="1:1" s="173" customFormat="1" ht="12" hidden="1" customHeight="1">
      <c r="A10251" s="172"/>
    </row>
    <row r="10252" spans="1:1" s="173" customFormat="1" ht="12" hidden="1" customHeight="1">
      <c r="A10252" s="172"/>
    </row>
    <row r="10253" spans="1:1" s="173" customFormat="1" ht="12" hidden="1" customHeight="1">
      <c r="A10253" s="172"/>
    </row>
    <row r="10254" spans="1:1" s="173" customFormat="1" ht="12" hidden="1" customHeight="1">
      <c r="A10254" s="172"/>
    </row>
    <row r="10255" spans="1:1" s="173" customFormat="1" ht="12" hidden="1" customHeight="1">
      <c r="A10255" s="172"/>
    </row>
    <row r="10256" spans="1:1" s="173" customFormat="1" ht="12" hidden="1" customHeight="1">
      <c r="A10256" s="172"/>
    </row>
    <row r="10257" spans="1:1" s="173" customFormat="1" ht="12" hidden="1" customHeight="1">
      <c r="A10257" s="172"/>
    </row>
    <row r="10258" spans="1:1" s="173" customFormat="1" ht="12" hidden="1" customHeight="1">
      <c r="A10258" s="172"/>
    </row>
    <row r="10259" spans="1:1" s="173" customFormat="1" ht="12" hidden="1" customHeight="1">
      <c r="A10259" s="172"/>
    </row>
    <row r="10260" spans="1:1" s="173" customFormat="1" ht="12" hidden="1" customHeight="1">
      <c r="A10260" s="172"/>
    </row>
    <row r="10261" spans="1:1" s="173" customFormat="1" ht="12" hidden="1" customHeight="1">
      <c r="A10261" s="172"/>
    </row>
    <row r="10262" spans="1:1" s="173" customFormat="1" ht="12" hidden="1" customHeight="1">
      <c r="A10262" s="172"/>
    </row>
    <row r="10263" spans="1:1" s="173" customFormat="1" ht="12" hidden="1" customHeight="1">
      <c r="A10263" s="172"/>
    </row>
    <row r="10264" spans="1:1" s="173" customFormat="1" ht="12" hidden="1" customHeight="1">
      <c r="A10264" s="172"/>
    </row>
    <row r="10265" spans="1:1" s="173" customFormat="1" ht="12" hidden="1" customHeight="1">
      <c r="A10265" s="172"/>
    </row>
    <row r="10266" spans="1:1" s="173" customFormat="1" ht="12" hidden="1" customHeight="1">
      <c r="A10266" s="172"/>
    </row>
    <row r="10267" spans="1:1" s="173" customFormat="1" ht="12" hidden="1" customHeight="1">
      <c r="A10267" s="172"/>
    </row>
    <row r="10268" spans="1:1" s="173" customFormat="1" ht="12" hidden="1" customHeight="1">
      <c r="A10268" s="172"/>
    </row>
    <row r="10269" spans="1:1" s="173" customFormat="1" ht="12" hidden="1" customHeight="1">
      <c r="A10269" s="172"/>
    </row>
    <row r="10270" spans="1:1" s="173" customFormat="1" ht="12" hidden="1" customHeight="1">
      <c r="A10270" s="172"/>
    </row>
    <row r="10271" spans="1:1" s="173" customFormat="1" ht="12" hidden="1" customHeight="1">
      <c r="A10271" s="172"/>
    </row>
    <row r="10272" spans="1:1" s="173" customFormat="1" ht="12" hidden="1" customHeight="1">
      <c r="A10272" s="172"/>
    </row>
    <row r="10273" spans="1:1" s="173" customFormat="1" ht="12" hidden="1" customHeight="1">
      <c r="A10273" s="172"/>
    </row>
    <row r="10274" spans="1:1" s="173" customFormat="1" ht="12" hidden="1" customHeight="1">
      <c r="A10274" s="172"/>
    </row>
    <row r="10275" spans="1:1" s="173" customFormat="1" ht="12" hidden="1" customHeight="1">
      <c r="A10275" s="172"/>
    </row>
    <row r="10276" spans="1:1" s="173" customFormat="1" ht="12" hidden="1" customHeight="1">
      <c r="A10276" s="172"/>
    </row>
    <row r="10277" spans="1:1" s="173" customFormat="1" ht="12" hidden="1" customHeight="1">
      <c r="A10277" s="172"/>
    </row>
    <row r="10278" spans="1:1" s="173" customFormat="1" ht="12" hidden="1" customHeight="1">
      <c r="A10278" s="172"/>
    </row>
    <row r="10279" spans="1:1" s="173" customFormat="1" ht="12" hidden="1" customHeight="1">
      <c r="A10279" s="172"/>
    </row>
    <row r="10280" spans="1:1" s="173" customFormat="1" ht="12" hidden="1" customHeight="1">
      <c r="A10280" s="172"/>
    </row>
    <row r="10281" spans="1:1" s="173" customFormat="1" ht="12" hidden="1" customHeight="1">
      <c r="A10281" s="172"/>
    </row>
    <row r="10282" spans="1:1" s="173" customFormat="1" ht="12" hidden="1" customHeight="1">
      <c r="A10282" s="172"/>
    </row>
    <row r="10283" spans="1:1" s="173" customFormat="1" ht="12" hidden="1" customHeight="1">
      <c r="A10283" s="172"/>
    </row>
    <row r="10284" spans="1:1" s="173" customFormat="1" ht="12" hidden="1" customHeight="1">
      <c r="A10284" s="172"/>
    </row>
    <row r="10285" spans="1:1" s="173" customFormat="1" ht="12" hidden="1" customHeight="1">
      <c r="A10285" s="172"/>
    </row>
    <row r="10286" spans="1:1" s="173" customFormat="1" ht="12" hidden="1" customHeight="1">
      <c r="A10286" s="172"/>
    </row>
    <row r="10287" spans="1:1" s="173" customFormat="1" ht="12" hidden="1" customHeight="1">
      <c r="A10287" s="172"/>
    </row>
    <row r="10288" spans="1:1" s="173" customFormat="1" ht="12" hidden="1" customHeight="1">
      <c r="A10288" s="172"/>
    </row>
    <row r="10289" spans="1:1" s="173" customFormat="1" ht="12" hidden="1" customHeight="1">
      <c r="A10289" s="172"/>
    </row>
    <row r="10290" spans="1:1" s="173" customFormat="1" ht="12" hidden="1" customHeight="1">
      <c r="A10290" s="172"/>
    </row>
    <row r="10291" spans="1:1" s="173" customFormat="1" ht="12" hidden="1" customHeight="1">
      <c r="A10291" s="172"/>
    </row>
    <row r="10292" spans="1:1" s="173" customFormat="1" ht="12" hidden="1" customHeight="1">
      <c r="A10292" s="172"/>
    </row>
    <row r="10293" spans="1:1" s="173" customFormat="1" ht="12" hidden="1" customHeight="1">
      <c r="A10293" s="172"/>
    </row>
    <row r="10294" spans="1:1" s="173" customFormat="1" ht="12" hidden="1" customHeight="1">
      <c r="A10294" s="172"/>
    </row>
    <row r="10295" spans="1:1" s="173" customFormat="1" ht="12" hidden="1" customHeight="1">
      <c r="A10295" s="172"/>
    </row>
    <row r="10296" spans="1:1" s="173" customFormat="1" ht="12" hidden="1" customHeight="1">
      <c r="A10296" s="172"/>
    </row>
    <row r="10297" spans="1:1" s="173" customFormat="1" ht="12" hidden="1" customHeight="1">
      <c r="A10297" s="172"/>
    </row>
    <row r="10298" spans="1:1" s="173" customFormat="1" ht="12" hidden="1" customHeight="1">
      <c r="A10298" s="172"/>
    </row>
    <row r="10299" spans="1:1" s="173" customFormat="1" ht="12" hidden="1" customHeight="1">
      <c r="A10299" s="172"/>
    </row>
    <row r="10300" spans="1:1" s="173" customFormat="1" ht="12" hidden="1" customHeight="1">
      <c r="A10300" s="172"/>
    </row>
    <row r="10301" spans="1:1" s="173" customFormat="1" ht="12" hidden="1" customHeight="1">
      <c r="A10301" s="172"/>
    </row>
    <row r="10302" spans="1:1" s="173" customFormat="1" ht="12" hidden="1" customHeight="1">
      <c r="A10302" s="172"/>
    </row>
    <row r="10303" spans="1:1" s="173" customFormat="1" ht="12" hidden="1" customHeight="1">
      <c r="A10303" s="172"/>
    </row>
    <row r="10304" spans="1:1" s="173" customFormat="1" ht="12" hidden="1" customHeight="1">
      <c r="A10304" s="172"/>
    </row>
    <row r="10305" spans="1:1" s="173" customFormat="1" ht="12" hidden="1" customHeight="1">
      <c r="A10305" s="172"/>
    </row>
    <row r="10306" spans="1:1" s="173" customFormat="1" ht="12" hidden="1" customHeight="1">
      <c r="A10306" s="172"/>
    </row>
    <row r="10307" spans="1:1" s="173" customFormat="1" ht="12" hidden="1" customHeight="1">
      <c r="A10307" s="172"/>
    </row>
    <row r="10308" spans="1:1" s="173" customFormat="1" ht="12" hidden="1" customHeight="1">
      <c r="A10308" s="172"/>
    </row>
    <row r="10309" spans="1:1" s="173" customFormat="1" ht="12" hidden="1" customHeight="1">
      <c r="A10309" s="172"/>
    </row>
    <row r="10310" spans="1:1" s="173" customFormat="1" ht="12" hidden="1" customHeight="1">
      <c r="A10310" s="172"/>
    </row>
    <row r="10311" spans="1:1" s="173" customFormat="1" ht="12" hidden="1" customHeight="1">
      <c r="A10311" s="172"/>
    </row>
    <row r="10312" spans="1:1" s="173" customFormat="1" ht="12" hidden="1" customHeight="1">
      <c r="A10312" s="172"/>
    </row>
    <row r="10313" spans="1:1" s="173" customFormat="1" ht="12" hidden="1" customHeight="1">
      <c r="A10313" s="172"/>
    </row>
    <row r="10314" spans="1:1" s="173" customFormat="1" ht="12" hidden="1" customHeight="1">
      <c r="A10314" s="172"/>
    </row>
    <row r="10315" spans="1:1" s="173" customFormat="1" ht="12" hidden="1" customHeight="1">
      <c r="A10315" s="172"/>
    </row>
    <row r="10316" spans="1:1" s="173" customFormat="1" ht="12" hidden="1" customHeight="1">
      <c r="A10316" s="172"/>
    </row>
    <row r="10317" spans="1:1" s="173" customFormat="1" ht="12" hidden="1" customHeight="1">
      <c r="A10317" s="172"/>
    </row>
    <row r="10318" spans="1:1" s="173" customFormat="1" ht="12" hidden="1" customHeight="1">
      <c r="A10318" s="172"/>
    </row>
    <row r="10319" spans="1:1" s="173" customFormat="1" ht="12" hidden="1" customHeight="1">
      <c r="A10319" s="172"/>
    </row>
    <row r="10320" spans="1:1" s="173" customFormat="1" ht="12" hidden="1" customHeight="1">
      <c r="A10320" s="172"/>
    </row>
    <row r="10321" spans="1:1" s="173" customFormat="1" ht="12" hidden="1" customHeight="1">
      <c r="A10321" s="172"/>
    </row>
    <row r="10322" spans="1:1" s="173" customFormat="1" ht="12" hidden="1" customHeight="1">
      <c r="A10322" s="172"/>
    </row>
    <row r="10323" spans="1:1" s="173" customFormat="1" ht="12" hidden="1" customHeight="1">
      <c r="A10323" s="172"/>
    </row>
    <row r="10324" spans="1:1" s="173" customFormat="1" ht="12" hidden="1" customHeight="1">
      <c r="A10324" s="172"/>
    </row>
    <row r="10325" spans="1:1" s="173" customFormat="1" ht="12" hidden="1" customHeight="1">
      <c r="A10325" s="172"/>
    </row>
    <row r="10326" spans="1:1" s="173" customFormat="1" ht="12" hidden="1" customHeight="1">
      <c r="A10326" s="172"/>
    </row>
    <row r="10327" spans="1:1" s="173" customFormat="1" ht="12" hidden="1" customHeight="1">
      <c r="A10327" s="172"/>
    </row>
    <row r="10328" spans="1:1" s="173" customFormat="1" ht="12" hidden="1" customHeight="1">
      <c r="A10328" s="172"/>
    </row>
    <row r="10329" spans="1:1" s="173" customFormat="1" ht="12" hidden="1" customHeight="1">
      <c r="A10329" s="172"/>
    </row>
    <row r="10330" spans="1:1" s="173" customFormat="1" ht="12" hidden="1" customHeight="1">
      <c r="A10330" s="172"/>
    </row>
    <row r="10331" spans="1:1" s="173" customFormat="1" ht="12" hidden="1" customHeight="1">
      <c r="A10331" s="172"/>
    </row>
    <row r="10332" spans="1:1" s="173" customFormat="1" ht="12" hidden="1" customHeight="1">
      <c r="A10332" s="172"/>
    </row>
    <row r="10333" spans="1:1" s="173" customFormat="1" ht="12" hidden="1" customHeight="1">
      <c r="A10333" s="172"/>
    </row>
    <row r="10334" spans="1:1" s="173" customFormat="1" ht="12" hidden="1" customHeight="1">
      <c r="A10334" s="172"/>
    </row>
    <row r="10335" spans="1:1" s="173" customFormat="1" ht="12" hidden="1" customHeight="1">
      <c r="A10335" s="172"/>
    </row>
    <row r="10336" spans="1:1" s="173" customFormat="1" ht="12" hidden="1" customHeight="1">
      <c r="A10336" s="172"/>
    </row>
    <row r="10337" spans="1:1" s="173" customFormat="1" ht="12" hidden="1" customHeight="1">
      <c r="A10337" s="172"/>
    </row>
    <row r="10338" spans="1:1" s="173" customFormat="1" ht="12" hidden="1" customHeight="1">
      <c r="A10338" s="172"/>
    </row>
    <row r="10339" spans="1:1" s="173" customFormat="1" ht="12" hidden="1" customHeight="1">
      <c r="A10339" s="172"/>
    </row>
    <row r="10340" spans="1:1" s="173" customFormat="1" ht="12" hidden="1" customHeight="1">
      <c r="A10340" s="172"/>
    </row>
    <row r="10341" spans="1:1" s="173" customFormat="1" ht="12" hidden="1" customHeight="1">
      <c r="A10341" s="172"/>
    </row>
    <row r="10342" spans="1:1" s="173" customFormat="1" ht="12" hidden="1" customHeight="1">
      <c r="A10342" s="172"/>
    </row>
    <row r="10343" spans="1:1" s="173" customFormat="1" ht="12" hidden="1" customHeight="1">
      <c r="A10343" s="172"/>
    </row>
    <row r="10344" spans="1:1" s="173" customFormat="1" ht="12" hidden="1" customHeight="1">
      <c r="A10344" s="172"/>
    </row>
    <row r="10345" spans="1:1" s="173" customFormat="1" ht="12" hidden="1" customHeight="1">
      <c r="A10345" s="172"/>
    </row>
    <row r="10346" spans="1:1" s="173" customFormat="1" ht="12" hidden="1" customHeight="1">
      <c r="A10346" s="172"/>
    </row>
    <row r="10347" spans="1:1" s="173" customFormat="1" ht="12" hidden="1" customHeight="1">
      <c r="A10347" s="172"/>
    </row>
    <row r="10348" spans="1:1" s="173" customFormat="1" ht="12" hidden="1" customHeight="1">
      <c r="A10348" s="172"/>
    </row>
    <row r="10349" spans="1:1" s="173" customFormat="1" ht="12" hidden="1" customHeight="1">
      <c r="A10349" s="172"/>
    </row>
    <row r="10350" spans="1:1" s="173" customFormat="1" ht="12" hidden="1" customHeight="1">
      <c r="A10350" s="172"/>
    </row>
    <row r="10351" spans="1:1" s="173" customFormat="1" ht="12" hidden="1" customHeight="1">
      <c r="A10351" s="172"/>
    </row>
    <row r="10352" spans="1:1" s="173" customFormat="1" ht="12" hidden="1" customHeight="1">
      <c r="A10352" s="172"/>
    </row>
    <row r="10353" spans="1:1" s="173" customFormat="1" ht="12" hidden="1" customHeight="1">
      <c r="A10353" s="172"/>
    </row>
    <row r="10354" spans="1:1" s="173" customFormat="1" ht="12" hidden="1" customHeight="1">
      <c r="A10354" s="172"/>
    </row>
    <row r="10355" spans="1:1" s="173" customFormat="1" ht="12" hidden="1" customHeight="1">
      <c r="A10355" s="172"/>
    </row>
    <row r="10356" spans="1:1" s="173" customFormat="1" ht="12" hidden="1" customHeight="1">
      <c r="A10356" s="172"/>
    </row>
    <row r="10357" spans="1:1" s="173" customFormat="1" ht="12" hidden="1" customHeight="1">
      <c r="A10357" s="172"/>
    </row>
    <row r="10358" spans="1:1" s="173" customFormat="1" ht="12" hidden="1" customHeight="1">
      <c r="A10358" s="172"/>
    </row>
    <row r="10359" spans="1:1" s="173" customFormat="1" ht="12" hidden="1" customHeight="1">
      <c r="A10359" s="172"/>
    </row>
    <row r="10360" spans="1:1" s="173" customFormat="1" ht="12" hidden="1" customHeight="1">
      <c r="A10360" s="172"/>
    </row>
    <row r="10361" spans="1:1" s="173" customFormat="1" ht="12" hidden="1" customHeight="1">
      <c r="A10361" s="172"/>
    </row>
    <row r="10362" spans="1:1" s="173" customFormat="1" ht="12" hidden="1" customHeight="1">
      <c r="A10362" s="172"/>
    </row>
    <row r="10363" spans="1:1" s="173" customFormat="1" ht="12" hidden="1" customHeight="1">
      <c r="A10363" s="172"/>
    </row>
    <row r="10364" spans="1:1" s="173" customFormat="1" ht="12" hidden="1" customHeight="1">
      <c r="A10364" s="172"/>
    </row>
    <row r="10365" spans="1:1" s="173" customFormat="1" ht="12" hidden="1" customHeight="1">
      <c r="A10365" s="172"/>
    </row>
    <row r="10366" spans="1:1" s="173" customFormat="1" ht="12" hidden="1" customHeight="1">
      <c r="A10366" s="172"/>
    </row>
    <row r="10367" spans="1:1" s="173" customFormat="1" ht="12" hidden="1" customHeight="1">
      <c r="A10367" s="172"/>
    </row>
    <row r="10368" spans="1:1" s="173" customFormat="1" ht="12" hidden="1" customHeight="1">
      <c r="A10368" s="172"/>
    </row>
    <row r="10369" spans="1:1" s="173" customFormat="1" ht="12" hidden="1" customHeight="1">
      <c r="A10369" s="172"/>
    </row>
    <row r="10370" spans="1:1" s="173" customFormat="1" ht="12" hidden="1" customHeight="1">
      <c r="A10370" s="172"/>
    </row>
    <row r="10371" spans="1:1" s="173" customFormat="1" ht="12" hidden="1" customHeight="1">
      <c r="A10371" s="172"/>
    </row>
    <row r="10372" spans="1:1" s="173" customFormat="1" ht="12" hidden="1" customHeight="1">
      <c r="A10372" s="172"/>
    </row>
    <row r="10373" spans="1:1" s="173" customFormat="1" ht="12" hidden="1" customHeight="1">
      <c r="A10373" s="172"/>
    </row>
    <row r="10374" spans="1:1" s="173" customFormat="1" ht="12" hidden="1" customHeight="1">
      <c r="A10374" s="172"/>
    </row>
    <row r="10375" spans="1:1" s="173" customFormat="1" ht="12" hidden="1" customHeight="1">
      <c r="A10375" s="172"/>
    </row>
    <row r="10376" spans="1:1" s="173" customFormat="1" ht="12" hidden="1" customHeight="1">
      <c r="A10376" s="172"/>
    </row>
    <row r="10377" spans="1:1" s="173" customFormat="1" ht="12" hidden="1" customHeight="1">
      <c r="A10377" s="172"/>
    </row>
    <row r="10378" spans="1:1" s="173" customFormat="1" ht="12" hidden="1" customHeight="1">
      <c r="A10378" s="172"/>
    </row>
    <row r="10379" spans="1:1" s="173" customFormat="1" ht="12" hidden="1" customHeight="1">
      <c r="A10379" s="172"/>
    </row>
    <row r="10380" spans="1:1" s="173" customFormat="1" ht="12" hidden="1" customHeight="1">
      <c r="A10380" s="172"/>
    </row>
    <row r="10381" spans="1:1" s="173" customFormat="1" ht="12" hidden="1" customHeight="1">
      <c r="A10381" s="172"/>
    </row>
    <row r="10382" spans="1:1" s="173" customFormat="1" ht="12" hidden="1" customHeight="1">
      <c r="A10382" s="172"/>
    </row>
    <row r="10383" spans="1:1" s="173" customFormat="1" ht="12" hidden="1" customHeight="1">
      <c r="A10383" s="172"/>
    </row>
    <row r="10384" spans="1:1" s="173" customFormat="1" ht="12" hidden="1" customHeight="1">
      <c r="A10384" s="172"/>
    </row>
    <row r="10385" spans="1:1" s="173" customFormat="1" ht="12" hidden="1" customHeight="1">
      <c r="A10385" s="172"/>
    </row>
    <row r="10386" spans="1:1" s="173" customFormat="1" ht="12" hidden="1" customHeight="1">
      <c r="A10386" s="172"/>
    </row>
    <row r="10387" spans="1:1" s="173" customFormat="1" ht="12" hidden="1" customHeight="1">
      <c r="A10387" s="172"/>
    </row>
    <row r="10388" spans="1:1" s="173" customFormat="1" ht="12" hidden="1" customHeight="1">
      <c r="A10388" s="172"/>
    </row>
    <row r="10389" spans="1:1" s="173" customFormat="1" ht="12" hidden="1" customHeight="1">
      <c r="A10389" s="172"/>
    </row>
    <row r="10390" spans="1:1" s="173" customFormat="1" ht="12" hidden="1" customHeight="1">
      <c r="A10390" s="172"/>
    </row>
    <row r="10391" spans="1:1" s="173" customFormat="1" ht="12" hidden="1" customHeight="1">
      <c r="A10391" s="172"/>
    </row>
    <row r="10392" spans="1:1" s="173" customFormat="1" ht="12" hidden="1" customHeight="1">
      <c r="A10392" s="172"/>
    </row>
    <row r="10393" spans="1:1" s="173" customFormat="1" ht="12" hidden="1" customHeight="1">
      <c r="A10393" s="172"/>
    </row>
    <row r="10394" spans="1:1" s="173" customFormat="1" ht="12" hidden="1" customHeight="1">
      <c r="A10394" s="172"/>
    </row>
    <row r="10395" spans="1:1" s="173" customFormat="1" ht="12" hidden="1" customHeight="1">
      <c r="A10395" s="172"/>
    </row>
    <row r="10396" spans="1:1" s="173" customFormat="1" ht="12" hidden="1" customHeight="1">
      <c r="A10396" s="172"/>
    </row>
    <row r="10397" spans="1:1" s="173" customFormat="1" ht="12" hidden="1" customHeight="1">
      <c r="A10397" s="172"/>
    </row>
    <row r="10398" spans="1:1" s="173" customFormat="1" ht="12" hidden="1" customHeight="1">
      <c r="A10398" s="172"/>
    </row>
    <row r="10399" spans="1:1" s="173" customFormat="1" ht="12" hidden="1" customHeight="1">
      <c r="A10399" s="172"/>
    </row>
    <row r="10400" spans="1:1" s="173" customFormat="1" ht="12" hidden="1" customHeight="1">
      <c r="A10400" s="172"/>
    </row>
    <row r="10401" spans="1:1" s="173" customFormat="1" ht="12" hidden="1" customHeight="1">
      <c r="A10401" s="172"/>
    </row>
    <row r="10402" spans="1:1" s="173" customFormat="1" ht="12" hidden="1" customHeight="1">
      <c r="A10402" s="172"/>
    </row>
    <row r="10403" spans="1:1" s="173" customFormat="1" ht="12" hidden="1" customHeight="1">
      <c r="A10403" s="172"/>
    </row>
    <row r="10404" spans="1:1" s="173" customFormat="1" ht="12" hidden="1" customHeight="1">
      <c r="A10404" s="172"/>
    </row>
    <row r="10405" spans="1:1" s="173" customFormat="1" ht="12" hidden="1" customHeight="1">
      <c r="A10405" s="172"/>
    </row>
    <row r="10406" spans="1:1" s="173" customFormat="1" ht="12" hidden="1" customHeight="1">
      <c r="A10406" s="172"/>
    </row>
    <row r="10407" spans="1:1" s="173" customFormat="1" ht="12" hidden="1" customHeight="1">
      <c r="A10407" s="172"/>
    </row>
    <row r="10408" spans="1:1" s="173" customFormat="1" ht="12" hidden="1" customHeight="1">
      <c r="A10408" s="172"/>
    </row>
    <row r="10409" spans="1:1" s="173" customFormat="1" ht="12" hidden="1" customHeight="1">
      <c r="A10409" s="172"/>
    </row>
    <row r="10410" spans="1:1" s="173" customFormat="1" ht="12" hidden="1" customHeight="1">
      <c r="A10410" s="172"/>
    </row>
    <row r="10411" spans="1:1" s="173" customFormat="1" ht="12" hidden="1" customHeight="1">
      <c r="A10411" s="172"/>
    </row>
    <row r="10412" spans="1:1" s="173" customFormat="1" ht="12" hidden="1" customHeight="1">
      <c r="A10412" s="172"/>
    </row>
    <row r="10413" spans="1:1" s="173" customFormat="1" ht="12" hidden="1" customHeight="1">
      <c r="A10413" s="172"/>
    </row>
    <row r="10414" spans="1:1" s="173" customFormat="1" ht="12" hidden="1" customHeight="1">
      <c r="A10414" s="172"/>
    </row>
    <row r="10415" spans="1:1" s="173" customFormat="1" ht="12" hidden="1" customHeight="1">
      <c r="A10415" s="172"/>
    </row>
    <row r="10416" spans="1:1" s="173" customFormat="1" ht="12" hidden="1" customHeight="1">
      <c r="A10416" s="172"/>
    </row>
    <row r="10417" spans="1:1" s="173" customFormat="1" ht="12" hidden="1" customHeight="1">
      <c r="A10417" s="172"/>
    </row>
    <row r="10418" spans="1:1" s="173" customFormat="1" ht="12" hidden="1" customHeight="1">
      <c r="A10418" s="172"/>
    </row>
    <row r="10419" spans="1:1" s="173" customFormat="1" ht="12" hidden="1" customHeight="1">
      <c r="A10419" s="172"/>
    </row>
    <row r="10420" spans="1:1" s="173" customFormat="1" ht="12" hidden="1" customHeight="1">
      <c r="A10420" s="172"/>
    </row>
    <row r="10421" spans="1:1" s="173" customFormat="1" ht="12" hidden="1" customHeight="1">
      <c r="A10421" s="172"/>
    </row>
    <row r="10422" spans="1:1" s="173" customFormat="1" ht="12" hidden="1" customHeight="1">
      <c r="A10422" s="172"/>
    </row>
    <row r="10423" spans="1:1" s="173" customFormat="1" ht="12" hidden="1" customHeight="1">
      <c r="A10423" s="172"/>
    </row>
    <row r="10424" spans="1:1" s="173" customFormat="1" ht="12" hidden="1" customHeight="1">
      <c r="A10424" s="172"/>
    </row>
    <row r="10425" spans="1:1" s="173" customFormat="1" ht="12" hidden="1" customHeight="1">
      <c r="A10425" s="172"/>
    </row>
    <row r="10426" spans="1:1" s="173" customFormat="1" ht="12" hidden="1" customHeight="1">
      <c r="A10426" s="172"/>
    </row>
    <row r="10427" spans="1:1" s="173" customFormat="1" ht="12" hidden="1" customHeight="1">
      <c r="A10427" s="172"/>
    </row>
    <row r="10428" spans="1:1" s="173" customFormat="1" ht="12" hidden="1" customHeight="1">
      <c r="A10428" s="172"/>
    </row>
    <row r="10429" spans="1:1" s="173" customFormat="1" ht="12" hidden="1" customHeight="1">
      <c r="A10429" s="172"/>
    </row>
    <row r="10430" spans="1:1" s="173" customFormat="1" ht="12" hidden="1" customHeight="1">
      <c r="A10430" s="172"/>
    </row>
    <row r="10431" spans="1:1" s="173" customFormat="1" ht="12" hidden="1" customHeight="1">
      <c r="A10431" s="172"/>
    </row>
    <row r="10432" spans="1:1" s="173" customFormat="1" ht="12" hidden="1" customHeight="1">
      <c r="A10432" s="172"/>
    </row>
    <row r="10433" spans="1:1" s="173" customFormat="1" ht="12" hidden="1" customHeight="1">
      <c r="A10433" s="172"/>
    </row>
    <row r="10434" spans="1:1" s="173" customFormat="1" ht="12" hidden="1" customHeight="1">
      <c r="A10434" s="172"/>
    </row>
    <row r="10435" spans="1:1" s="173" customFormat="1" ht="12" hidden="1" customHeight="1">
      <c r="A10435" s="172"/>
    </row>
    <row r="10436" spans="1:1" s="173" customFormat="1" ht="12" hidden="1" customHeight="1">
      <c r="A10436" s="172"/>
    </row>
    <row r="10437" spans="1:1" s="173" customFormat="1" ht="12" hidden="1" customHeight="1">
      <c r="A10437" s="172"/>
    </row>
    <row r="10438" spans="1:1" s="173" customFormat="1" ht="12" hidden="1" customHeight="1">
      <c r="A10438" s="172"/>
    </row>
    <row r="10439" spans="1:1" s="173" customFormat="1" ht="12" hidden="1" customHeight="1">
      <c r="A10439" s="172"/>
    </row>
    <row r="10440" spans="1:1" s="173" customFormat="1" ht="12" hidden="1" customHeight="1">
      <c r="A10440" s="172"/>
    </row>
    <row r="10441" spans="1:1" s="173" customFormat="1" ht="12" hidden="1" customHeight="1">
      <c r="A10441" s="172"/>
    </row>
    <row r="10442" spans="1:1" s="173" customFormat="1" ht="12" hidden="1" customHeight="1">
      <c r="A10442" s="172"/>
    </row>
    <row r="10443" spans="1:1" s="173" customFormat="1" ht="12" hidden="1" customHeight="1">
      <c r="A10443" s="172"/>
    </row>
    <row r="10444" spans="1:1" s="173" customFormat="1" ht="12" hidden="1" customHeight="1">
      <c r="A10444" s="172"/>
    </row>
    <row r="10445" spans="1:1" s="173" customFormat="1" ht="12" hidden="1" customHeight="1">
      <c r="A10445" s="172"/>
    </row>
    <row r="10446" spans="1:1" s="173" customFormat="1" ht="12" hidden="1" customHeight="1">
      <c r="A10446" s="172"/>
    </row>
    <row r="10447" spans="1:1" s="173" customFormat="1" ht="12" hidden="1" customHeight="1">
      <c r="A10447" s="172"/>
    </row>
    <row r="10448" spans="1:1" s="173" customFormat="1" ht="12" hidden="1" customHeight="1">
      <c r="A10448" s="172"/>
    </row>
    <row r="10449" spans="1:1" s="173" customFormat="1" ht="12" hidden="1" customHeight="1">
      <c r="A10449" s="172"/>
    </row>
    <row r="10450" spans="1:1" s="173" customFormat="1" ht="12" hidden="1" customHeight="1">
      <c r="A10450" s="172"/>
    </row>
    <row r="10451" spans="1:1" s="173" customFormat="1" ht="12" hidden="1" customHeight="1">
      <c r="A10451" s="172"/>
    </row>
    <row r="10452" spans="1:1" s="173" customFormat="1" ht="12" hidden="1" customHeight="1">
      <c r="A10452" s="172"/>
    </row>
    <row r="10453" spans="1:1" s="173" customFormat="1" ht="12" hidden="1" customHeight="1">
      <c r="A10453" s="172"/>
    </row>
    <row r="10454" spans="1:1" s="173" customFormat="1" ht="12" hidden="1" customHeight="1">
      <c r="A10454" s="172"/>
    </row>
    <row r="10455" spans="1:1" s="173" customFormat="1" ht="12" hidden="1" customHeight="1">
      <c r="A10455" s="172"/>
    </row>
    <row r="10456" spans="1:1" s="173" customFormat="1" ht="12" hidden="1" customHeight="1">
      <c r="A10456" s="172"/>
    </row>
    <row r="10457" spans="1:1" s="173" customFormat="1" ht="12" hidden="1" customHeight="1">
      <c r="A10457" s="172"/>
    </row>
    <row r="10458" spans="1:1" s="173" customFormat="1" ht="12" hidden="1" customHeight="1">
      <c r="A10458" s="172"/>
    </row>
    <row r="10459" spans="1:1" s="173" customFormat="1" ht="12" hidden="1" customHeight="1">
      <c r="A10459" s="172"/>
    </row>
    <row r="10460" spans="1:1" s="173" customFormat="1" ht="12" hidden="1" customHeight="1">
      <c r="A10460" s="172"/>
    </row>
    <row r="10461" spans="1:1" s="173" customFormat="1" ht="12" hidden="1" customHeight="1">
      <c r="A10461" s="172"/>
    </row>
    <row r="10462" spans="1:1" s="173" customFormat="1" ht="12" hidden="1" customHeight="1">
      <c r="A10462" s="172"/>
    </row>
    <row r="10463" spans="1:1" s="173" customFormat="1" ht="12" hidden="1" customHeight="1">
      <c r="A10463" s="172"/>
    </row>
    <row r="10464" spans="1:1" s="173" customFormat="1" ht="12" hidden="1" customHeight="1">
      <c r="A10464" s="172"/>
    </row>
    <row r="10465" spans="1:1" s="173" customFormat="1" ht="12" hidden="1" customHeight="1">
      <c r="A10465" s="172"/>
    </row>
    <row r="10466" spans="1:1" s="173" customFormat="1" ht="12" hidden="1" customHeight="1">
      <c r="A10466" s="172"/>
    </row>
    <row r="10467" spans="1:1" s="173" customFormat="1" ht="12" hidden="1" customHeight="1">
      <c r="A10467" s="172"/>
    </row>
    <row r="10468" spans="1:1" s="173" customFormat="1" ht="12" hidden="1" customHeight="1">
      <c r="A10468" s="172"/>
    </row>
    <row r="10469" spans="1:1" s="173" customFormat="1" ht="12" hidden="1" customHeight="1">
      <c r="A10469" s="172"/>
    </row>
    <row r="10470" spans="1:1" s="173" customFormat="1" ht="12" hidden="1" customHeight="1">
      <c r="A10470" s="172"/>
    </row>
    <row r="10471" spans="1:1" s="173" customFormat="1" ht="12" hidden="1" customHeight="1">
      <c r="A10471" s="172"/>
    </row>
    <row r="10472" spans="1:1" s="173" customFormat="1" ht="12" hidden="1" customHeight="1">
      <c r="A10472" s="172"/>
    </row>
    <row r="10473" spans="1:1" s="173" customFormat="1" ht="12" hidden="1" customHeight="1">
      <c r="A10473" s="172"/>
    </row>
    <row r="10474" spans="1:1" s="173" customFormat="1" ht="12" hidden="1" customHeight="1">
      <c r="A10474" s="172"/>
    </row>
    <row r="10475" spans="1:1" s="173" customFormat="1" ht="12" hidden="1" customHeight="1">
      <c r="A10475" s="172"/>
    </row>
    <row r="10476" spans="1:1" s="173" customFormat="1" ht="12" hidden="1" customHeight="1">
      <c r="A10476" s="172"/>
    </row>
    <row r="10477" spans="1:1" s="173" customFormat="1" ht="12" hidden="1" customHeight="1">
      <c r="A10477" s="172"/>
    </row>
    <row r="10478" spans="1:1" s="173" customFormat="1" ht="12" hidden="1" customHeight="1">
      <c r="A10478" s="172"/>
    </row>
    <row r="10479" spans="1:1" s="173" customFormat="1" ht="12" hidden="1" customHeight="1">
      <c r="A10479" s="172"/>
    </row>
    <row r="10480" spans="1:1" s="173" customFormat="1" ht="12" hidden="1" customHeight="1">
      <c r="A10480" s="172"/>
    </row>
    <row r="10481" spans="1:1" s="173" customFormat="1" ht="12" hidden="1" customHeight="1">
      <c r="A10481" s="172"/>
    </row>
    <row r="10482" spans="1:1" s="173" customFormat="1" ht="12" hidden="1" customHeight="1">
      <c r="A10482" s="172"/>
    </row>
    <row r="10483" spans="1:1" s="173" customFormat="1" ht="12" hidden="1" customHeight="1">
      <c r="A10483" s="172"/>
    </row>
    <row r="10484" spans="1:1" s="173" customFormat="1" ht="12" hidden="1" customHeight="1">
      <c r="A10484" s="172"/>
    </row>
    <row r="10485" spans="1:1" s="173" customFormat="1" ht="12" hidden="1" customHeight="1">
      <c r="A10485" s="172"/>
    </row>
    <row r="10486" spans="1:1" s="173" customFormat="1" ht="12" hidden="1" customHeight="1">
      <c r="A10486" s="172"/>
    </row>
    <row r="10487" spans="1:1" s="173" customFormat="1" ht="12" hidden="1" customHeight="1">
      <c r="A10487" s="172"/>
    </row>
    <row r="10488" spans="1:1" s="173" customFormat="1" ht="12" hidden="1" customHeight="1">
      <c r="A10488" s="172"/>
    </row>
    <row r="10489" spans="1:1" s="173" customFormat="1" ht="12" hidden="1" customHeight="1">
      <c r="A10489" s="172"/>
    </row>
    <row r="10490" spans="1:1" s="173" customFormat="1" ht="12" hidden="1" customHeight="1">
      <c r="A10490" s="172"/>
    </row>
    <row r="10491" spans="1:1" s="173" customFormat="1" ht="12" hidden="1" customHeight="1">
      <c r="A10491" s="172"/>
    </row>
    <row r="10492" spans="1:1" s="173" customFormat="1" ht="12" hidden="1" customHeight="1">
      <c r="A10492" s="172"/>
    </row>
    <row r="10493" spans="1:1" s="173" customFormat="1" ht="12" hidden="1" customHeight="1">
      <c r="A10493" s="172"/>
    </row>
    <row r="10494" spans="1:1" s="173" customFormat="1" ht="12" hidden="1" customHeight="1">
      <c r="A10494" s="172"/>
    </row>
    <row r="10495" spans="1:1" s="173" customFormat="1" ht="12" hidden="1" customHeight="1">
      <c r="A10495" s="172"/>
    </row>
    <row r="10496" spans="1:1" s="173" customFormat="1" ht="12" hidden="1" customHeight="1">
      <c r="A10496" s="172"/>
    </row>
    <row r="10497" spans="1:1" s="173" customFormat="1" ht="12" hidden="1" customHeight="1">
      <c r="A10497" s="172"/>
    </row>
    <row r="10498" spans="1:1" s="173" customFormat="1" ht="12" hidden="1" customHeight="1">
      <c r="A10498" s="172"/>
    </row>
    <row r="10499" spans="1:1" s="173" customFormat="1" ht="12" hidden="1" customHeight="1">
      <c r="A10499" s="172"/>
    </row>
    <row r="10500" spans="1:1" s="173" customFormat="1" ht="12" hidden="1" customHeight="1">
      <c r="A10500" s="172"/>
    </row>
    <row r="10501" spans="1:1" s="173" customFormat="1" ht="12" hidden="1" customHeight="1">
      <c r="A10501" s="172"/>
    </row>
    <row r="10502" spans="1:1" s="173" customFormat="1" ht="12" hidden="1" customHeight="1">
      <c r="A10502" s="172"/>
    </row>
    <row r="10503" spans="1:1" s="173" customFormat="1" ht="12" hidden="1" customHeight="1">
      <c r="A10503" s="172"/>
    </row>
    <row r="10504" spans="1:1" s="173" customFormat="1" ht="12" hidden="1" customHeight="1">
      <c r="A10504" s="172"/>
    </row>
    <row r="10505" spans="1:1" s="173" customFormat="1" ht="12" hidden="1" customHeight="1">
      <c r="A10505" s="172"/>
    </row>
    <row r="10506" spans="1:1" s="173" customFormat="1" ht="12" hidden="1" customHeight="1">
      <c r="A10506" s="172"/>
    </row>
    <row r="10507" spans="1:1" s="173" customFormat="1" ht="12" hidden="1" customHeight="1">
      <c r="A10507" s="172"/>
    </row>
    <row r="10508" spans="1:1" s="173" customFormat="1" ht="12" hidden="1" customHeight="1">
      <c r="A10508" s="172"/>
    </row>
    <row r="10509" spans="1:1" s="173" customFormat="1" ht="12" hidden="1" customHeight="1">
      <c r="A10509" s="172"/>
    </row>
    <row r="10510" spans="1:1" s="173" customFormat="1" ht="12" hidden="1" customHeight="1">
      <c r="A10510" s="172"/>
    </row>
    <row r="10511" spans="1:1" s="173" customFormat="1" ht="12" hidden="1" customHeight="1">
      <c r="A10511" s="172"/>
    </row>
    <row r="10512" spans="1:1" s="173" customFormat="1" ht="12" hidden="1" customHeight="1">
      <c r="A10512" s="172"/>
    </row>
    <row r="10513" spans="1:1" s="173" customFormat="1" ht="12" hidden="1" customHeight="1">
      <c r="A10513" s="172"/>
    </row>
    <row r="10514" spans="1:1" s="173" customFormat="1" ht="12" hidden="1" customHeight="1">
      <c r="A10514" s="172"/>
    </row>
    <row r="10515" spans="1:1" s="173" customFormat="1" ht="12" hidden="1" customHeight="1">
      <c r="A10515" s="172"/>
    </row>
    <row r="10516" spans="1:1" s="173" customFormat="1" ht="12" hidden="1" customHeight="1">
      <c r="A10516" s="172"/>
    </row>
    <row r="10517" spans="1:1" s="173" customFormat="1" ht="12" hidden="1" customHeight="1">
      <c r="A10517" s="172"/>
    </row>
    <row r="10518" spans="1:1" s="173" customFormat="1" ht="12" hidden="1" customHeight="1">
      <c r="A10518" s="172"/>
    </row>
    <row r="10519" spans="1:1" s="173" customFormat="1" ht="12" hidden="1" customHeight="1">
      <c r="A10519" s="172"/>
    </row>
    <row r="10520" spans="1:1" s="173" customFormat="1" ht="12" hidden="1" customHeight="1">
      <c r="A10520" s="172"/>
    </row>
    <row r="10521" spans="1:1" s="173" customFormat="1" ht="12" hidden="1" customHeight="1">
      <c r="A10521" s="172"/>
    </row>
    <row r="10522" spans="1:1" s="173" customFormat="1" ht="12" hidden="1" customHeight="1">
      <c r="A10522" s="172"/>
    </row>
    <row r="10523" spans="1:1" s="173" customFormat="1" ht="12" hidden="1" customHeight="1">
      <c r="A10523" s="172"/>
    </row>
    <row r="10524" spans="1:1" s="173" customFormat="1" ht="12" hidden="1" customHeight="1">
      <c r="A10524" s="172"/>
    </row>
    <row r="10525" spans="1:1" s="173" customFormat="1" ht="12" hidden="1" customHeight="1">
      <c r="A10525" s="172"/>
    </row>
    <row r="10526" spans="1:1" s="173" customFormat="1" ht="12" hidden="1" customHeight="1">
      <c r="A10526" s="172"/>
    </row>
    <row r="10527" spans="1:1" s="173" customFormat="1" ht="12" hidden="1" customHeight="1">
      <c r="A10527" s="172"/>
    </row>
    <row r="10528" spans="1:1" s="173" customFormat="1" ht="12" hidden="1" customHeight="1">
      <c r="A10528" s="172"/>
    </row>
    <row r="10529" spans="1:1" s="173" customFormat="1" ht="12" hidden="1" customHeight="1">
      <c r="A10529" s="172"/>
    </row>
    <row r="10530" spans="1:1" s="173" customFormat="1" ht="12" hidden="1" customHeight="1">
      <c r="A10530" s="172"/>
    </row>
    <row r="10531" spans="1:1" s="173" customFormat="1" ht="12" hidden="1" customHeight="1">
      <c r="A10531" s="172"/>
    </row>
    <row r="10532" spans="1:1" s="173" customFormat="1" ht="12" hidden="1" customHeight="1">
      <c r="A10532" s="172"/>
    </row>
    <row r="10533" spans="1:1" s="173" customFormat="1" ht="12" hidden="1" customHeight="1">
      <c r="A10533" s="172"/>
    </row>
    <row r="10534" spans="1:1" s="173" customFormat="1" ht="12" hidden="1" customHeight="1">
      <c r="A10534" s="172"/>
    </row>
    <row r="10535" spans="1:1" s="173" customFormat="1" ht="12" hidden="1" customHeight="1">
      <c r="A10535" s="172"/>
    </row>
    <row r="10536" spans="1:1" s="173" customFormat="1" ht="12" hidden="1" customHeight="1">
      <c r="A10536" s="172"/>
    </row>
    <row r="10537" spans="1:1" s="173" customFormat="1" ht="12" hidden="1" customHeight="1">
      <c r="A10537" s="172"/>
    </row>
    <row r="10538" spans="1:1" s="173" customFormat="1" ht="12" hidden="1" customHeight="1">
      <c r="A10538" s="172"/>
    </row>
    <row r="10539" spans="1:1" s="173" customFormat="1" ht="12" hidden="1" customHeight="1">
      <c r="A10539" s="172"/>
    </row>
    <row r="10540" spans="1:1" s="173" customFormat="1" ht="12" hidden="1" customHeight="1">
      <c r="A10540" s="172"/>
    </row>
    <row r="10541" spans="1:1" s="173" customFormat="1" ht="12" hidden="1" customHeight="1">
      <c r="A10541" s="172"/>
    </row>
    <row r="10542" spans="1:1" s="173" customFormat="1" ht="12" hidden="1" customHeight="1">
      <c r="A10542" s="172"/>
    </row>
    <row r="10543" spans="1:1" s="173" customFormat="1" ht="12" hidden="1" customHeight="1">
      <c r="A10543" s="172"/>
    </row>
    <row r="10544" spans="1:1" s="173" customFormat="1" ht="12" hidden="1" customHeight="1">
      <c r="A10544" s="172"/>
    </row>
    <row r="10545" spans="1:1" s="173" customFormat="1" ht="12" hidden="1" customHeight="1">
      <c r="A10545" s="172"/>
    </row>
    <row r="10546" spans="1:1" s="173" customFormat="1" ht="12" hidden="1" customHeight="1">
      <c r="A10546" s="172"/>
    </row>
    <row r="10547" spans="1:1" s="173" customFormat="1" ht="12" hidden="1" customHeight="1">
      <c r="A10547" s="172"/>
    </row>
    <row r="10548" spans="1:1" s="173" customFormat="1" ht="12" hidden="1" customHeight="1">
      <c r="A10548" s="172"/>
    </row>
    <row r="10549" spans="1:1" s="173" customFormat="1" ht="12" hidden="1" customHeight="1">
      <c r="A10549" s="172"/>
    </row>
    <row r="10550" spans="1:1" s="173" customFormat="1" ht="12" hidden="1" customHeight="1">
      <c r="A10550" s="172"/>
    </row>
    <row r="10551" spans="1:1" s="173" customFormat="1" ht="12" hidden="1" customHeight="1">
      <c r="A10551" s="172"/>
    </row>
    <row r="10552" spans="1:1" s="173" customFormat="1" ht="12" hidden="1" customHeight="1">
      <c r="A10552" s="172"/>
    </row>
    <row r="10553" spans="1:1" s="173" customFormat="1" ht="12" hidden="1" customHeight="1">
      <c r="A10553" s="172"/>
    </row>
    <row r="10554" spans="1:1" s="173" customFormat="1" ht="12" hidden="1" customHeight="1">
      <c r="A10554" s="172"/>
    </row>
    <row r="10555" spans="1:1" s="173" customFormat="1" ht="12" hidden="1" customHeight="1">
      <c r="A10555" s="172"/>
    </row>
    <row r="10556" spans="1:1" s="173" customFormat="1" ht="12" hidden="1" customHeight="1">
      <c r="A10556" s="172"/>
    </row>
    <row r="10557" spans="1:1" s="173" customFormat="1" ht="12" hidden="1" customHeight="1">
      <c r="A10557" s="172"/>
    </row>
    <row r="10558" spans="1:1" s="173" customFormat="1" ht="12" hidden="1" customHeight="1">
      <c r="A10558" s="172"/>
    </row>
    <row r="10559" spans="1:1" s="173" customFormat="1" ht="12" hidden="1" customHeight="1">
      <c r="A10559" s="172"/>
    </row>
    <row r="10560" spans="1:1" s="173" customFormat="1" ht="12" hidden="1" customHeight="1">
      <c r="A10560" s="172"/>
    </row>
    <row r="10561" spans="1:1" s="173" customFormat="1" ht="12" hidden="1" customHeight="1">
      <c r="A10561" s="172"/>
    </row>
    <row r="10562" spans="1:1" s="173" customFormat="1" ht="12" hidden="1" customHeight="1">
      <c r="A10562" s="172"/>
    </row>
    <row r="10563" spans="1:1" s="173" customFormat="1" ht="12" hidden="1" customHeight="1">
      <c r="A10563" s="172"/>
    </row>
    <row r="10564" spans="1:1" s="173" customFormat="1" ht="12" hidden="1" customHeight="1">
      <c r="A10564" s="172"/>
    </row>
    <row r="10565" spans="1:1" s="173" customFormat="1" ht="12" hidden="1" customHeight="1">
      <c r="A10565" s="172"/>
    </row>
    <row r="10566" spans="1:1" s="173" customFormat="1" ht="12" hidden="1" customHeight="1">
      <c r="A10566" s="172"/>
    </row>
    <row r="10567" spans="1:1" s="173" customFormat="1" ht="12" hidden="1" customHeight="1">
      <c r="A10567" s="172"/>
    </row>
    <row r="10568" spans="1:1" s="173" customFormat="1" ht="12" hidden="1" customHeight="1">
      <c r="A10568" s="172"/>
    </row>
    <row r="10569" spans="1:1" s="173" customFormat="1" ht="12" hidden="1" customHeight="1">
      <c r="A10569" s="172"/>
    </row>
    <row r="10570" spans="1:1" s="173" customFormat="1" ht="12" hidden="1" customHeight="1">
      <c r="A10570" s="172"/>
    </row>
    <row r="10571" spans="1:1" s="173" customFormat="1" ht="12" hidden="1" customHeight="1">
      <c r="A10571" s="172"/>
    </row>
    <row r="10572" spans="1:1" s="173" customFormat="1" ht="12" hidden="1" customHeight="1">
      <c r="A10572" s="172"/>
    </row>
    <row r="10573" spans="1:1" s="173" customFormat="1" ht="12" hidden="1" customHeight="1">
      <c r="A10573" s="172"/>
    </row>
    <row r="10574" spans="1:1" s="173" customFormat="1" ht="12" hidden="1" customHeight="1">
      <c r="A10574" s="172"/>
    </row>
    <row r="10575" spans="1:1" s="173" customFormat="1" ht="12" hidden="1" customHeight="1">
      <c r="A10575" s="172"/>
    </row>
    <row r="10576" spans="1:1" s="173" customFormat="1" ht="12" hidden="1" customHeight="1">
      <c r="A10576" s="172"/>
    </row>
    <row r="10577" spans="1:1" s="173" customFormat="1" ht="12" hidden="1" customHeight="1">
      <c r="A10577" s="172"/>
    </row>
    <row r="10578" spans="1:1" s="173" customFormat="1" ht="12" hidden="1" customHeight="1">
      <c r="A10578" s="172"/>
    </row>
    <row r="10579" spans="1:1" s="173" customFormat="1" ht="12" hidden="1" customHeight="1">
      <c r="A10579" s="172"/>
    </row>
    <row r="10580" spans="1:1" s="173" customFormat="1" ht="12" hidden="1" customHeight="1">
      <c r="A10580" s="172"/>
    </row>
    <row r="10581" spans="1:1" s="173" customFormat="1" ht="12" hidden="1" customHeight="1">
      <c r="A10581" s="172"/>
    </row>
    <row r="10582" spans="1:1" s="173" customFormat="1" ht="12" hidden="1" customHeight="1">
      <c r="A10582" s="172"/>
    </row>
    <row r="10583" spans="1:1" s="173" customFormat="1" ht="12" hidden="1" customHeight="1">
      <c r="A10583" s="172"/>
    </row>
    <row r="10584" spans="1:1" s="173" customFormat="1" ht="12" hidden="1" customHeight="1">
      <c r="A10584" s="172"/>
    </row>
    <row r="10585" spans="1:1" s="173" customFormat="1" ht="12" hidden="1" customHeight="1">
      <c r="A10585" s="172"/>
    </row>
    <row r="10586" spans="1:1" s="173" customFormat="1" ht="12" hidden="1" customHeight="1">
      <c r="A10586" s="172"/>
    </row>
    <row r="10587" spans="1:1" s="173" customFormat="1" ht="12" hidden="1" customHeight="1">
      <c r="A10587" s="172"/>
    </row>
    <row r="10588" spans="1:1" s="173" customFormat="1" ht="12" hidden="1" customHeight="1">
      <c r="A10588" s="172"/>
    </row>
    <row r="10589" spans="1:1" s="173" customFormat="1" ht="12" hidden="1" customHeight="1">
      <c r="A10589" s="172"/>
    </row>
    <row r="10590" spans="1:1" s="173" customFormat="1" ht="12" hidden="1" customHeight="1">
      <c r="A10590" s="172"/>
    </row>
    <row r="10591" spans="1:1" s="173" customFormat="1" ht="12" hidden="1" customHeight="1">
      <c r="A10591" s="172"/>
    </row>
    <row r="10592" spans="1:1" s="173" customFormat="1" ht="12" hidden="1" customHeight="1">
      <c r="A10592" s="172"/>
    </row>
    <row r="10593" spans="1:1" s="173" customFormat="1" ht="12" hidden="1" customHeight="1">
      <c r="A10593" s="172"/>
    </row>
    <row r="10594" spans="1:1" s="173" customFormat="1" ht="12" hidden="1" customHeight="1">
      <c r="A10594" s="172"/>
    </row>
    <row r="10595" spans="1:1" s="173" customFormat="1" ht="12" hidden="1" customHeight="1">
      <c r="A10595" s="172"/>
    </row>
    <row r="10596" spans="1:1" s="173" customFormat="1" ht="12" hidden="1" customHeight="1">
      <c r="A10596" s="172"/>
    </row>
    <row r="10597" spans="1:1" s="173" customFormat="1" ht="12" hidden="1" customHeight="1">
      <c r="A10597" s="172"/>
    </row>
    <row r="10598" spans="1:1" s="173" customFormat="1" ht="12" hidden="1" customHeight="1">
      <c r="A10598" s="172"/>
    </row>
    <row r="10599" spans="1:1" s="173" customFormat="1" ht="12" hidden="1" customHeight="1">
      <c r="A10599" s="172"/>
    </row>
    <row r="10600" spans="1:1" s="173" customFormat="1" ht="12" hidden="1" customHeight="1">
      <c r="A10600" s="172"/>
    </row>
    <row r="10601" spans="1:1" s="173" customFormat="1" ht="12" hidden="1" customHeight="1">
      <c r="A10601" s="172"/>
    </row>
    <row r="10602" spans="1:1" s="173" customFormat="1" ht="12" hidden="1" customHeight="1">
      <c r="A10602" s="172"/>
    </row>
    <row r="10603" spans="1:1" s="173" customFormat="1" ht="12" hidden="1" customHeight="1">
      <c r="A10603" s="172"/>
    </row>
    <row r="10604" spans="1:1" s="173" customFormat="1" ht="12" hidden="1" customHeight="1">
      <c r="A10604" s="172"/>
    </row>
    <row r="10605" spans="1:1" s="173" customFormat="1" ht="12" hidden="1" customHeight="1">
      <c r="A10605" s="172"/>
    </row>
    <row r="10606" spans="1:1" s="173" customFormat="1" ht="12" hidden="1" customHeight="1">
      <c r="A10606" s="172"/>
    </row>
    <row r="10607" spans="1:1" s="173" customFormat="1" ht="12" hidden="1" customHeight="1">
      <c r="A10607" s="172"/>
    </row>
    <row r="10608" spans="1:1" s="173" customFormat="1" ht="12" hidden="1" customHeight="1">
      <c r="A10608" s="172"/>
    </row>
    <row r="10609" spans="1:1" s="173" customFormat="1" ht="12" hidden="1" customHeight="1">
      <c r="A10609" s="172"/>
    </row>
    <row r="10610" spans="1:1" s="173" customFormat="1" ht="12" hidden="1" customHeight="1">
      <c r="A10610" s="172"/>
    </row>
    <row r="10611" spans="1:1" s="173" customFormat="1" ht="12" hidden="1" customHeight="1">
      <c r="A10611" s="172"/>
    </row>
    <row r="10612" spans="1:1" s="173" customFormat="1" ht="12" hidden="1" customHeight="1">
      <c r="A10612" s="172"/>
    </row>
    <row r="10613" spans="1:1" s="173" customFormat="1" ht="12" hidden="1" customHeight="1">
      <c r="A10613" s="172"/>
    </row>
    <row r="10614" spans="1:1" s="173" customFormat="1" ht="12" hidden="1" customHeight="1">
      <c r="A10614" s="172"/>
    </row>
    <row r="10615" spans="1:1" s="173" customFormat="1" ht="12" hidden="1" customHeight="1">
      <c r="A10615" s="172"/>
    </row>
    <row r="10616" spans="1:1" s="173" customFormat="1" ht="12" hidden="1" customHeight="1">
      <c r="A10616" s="172"/>
    </row>
    <row r="10617" spans="1:1" s="173" customFormat="1" ht="12" hidden="1" customHeight="1">
      <c r="A10617" s="172"/>
    </row>
    <row r="10618" spans="1:1" s="173" customFormat="1" ht="12" hidden="1" customHeight="1">
      <c r="A10618" s="172"/>
    </row>
    <row r="10619" spans="1:1" s="173" customFormat="1" ht="12" hidden="1" customHeight="1">
      <c r="A10619" s="172"/>
    </row>
    <row r="10620" spans="1:1" s="173" customFormat="1" ht="12" hidden="1" customHeight="1">
      <c r="A10620" s="172"/>
    </row>
    <row r="10621" spans="1:1" s="173" customFormat="1" ht="12" hidden="1" customHeight="1">
      <c r="A10621" s="172"/>
    </row>
    <row r="10622" spans="1:1" s="173" customFormat="1" ht="12" hidden="1" customHeight="1">
      <c r="A10622" s="172"/>
    </row>
    <row r="10623" spans="1:1" s="173" customFormat="1" ht="12" hidden="1" customHeight="1">
      <c r="A10623" s="172"/>
    </row>
    <row r="10624" spans="1:1" s="173" customFormat="1" ht="12" hidden="1" customHeight="1">
      <c r="A10624" s="172"/>
    </row>
    <row r="10625" spans="1:1" s="173" customFormat="1" ht="12" hidden="1" customHeight="1">
      <c r="A10625" s="172"/>
    </row>
    <row r="10626" spans="1:1" s="173" customFormat="1" ht="12" hidden="1" customHeight="1">
      <c r="A10626" s="172"/>
    </row>
    <row r="10627" spans="1:1" s="173" customFormat="1" ht="12" hidden="1" customHeight="1">
      <c r="A10627" s="172"/>
    </row>
    <row r="10628" spans="1:1" s="173" customFormat="1" ht="12" hidden="1" customHeight="1">
      <c r="A10628" s="172"/>
    </row>
    <row r="10629" spans="1:1" s="173" customFormat="1" ht="12" hidden="1" customHeight="1">
      <c r="A10629" s="172"/>
    </row>
    <row r="10630" spans="1:1" s="173" customFormat="1" ht="12" hidden="1" customHeight="1">
      <c r="A10630" s="172"/>
    </row>
    <row r="10631" spans="1:1" s="173" customFormat="1" ht="12" hidden="1" customHeight="1">
      <c r="A10631" s="172"/>
    </row>
    <row r="10632" spans="1:1" s="173" customFormat="1" ht="12" hidden="1" customHeight="1">
      <c r="A10632" s="172"/>
    </row>
    <row r="10633" spans="1:1" s="173" customFormat="1" ht="12" hidden="1" customHeight="1">
      <c r="A10633" s="172"/>
    </row>
    <row r="10634" spans="1:1" s="173" customFormat="1" ht="12" hidden="1" customHeight="1">
      <c r="A10634" s="172"/>
    </row>
    <row r="10635" spans="1:1" s="173" customFormat="1" ht="12" hidden="1" customHeight="1">
      <c r="A10635" s="172"/>
    </row>
    <row r="10636" spans="1:1" s="173" customFormat="1" ht="12" hidden="1" customHeight="1">
      <c r="A10636" s="172"/>
    </row>
    <row r="10637" spans="1:1" s="173" customFormat="1" ht="12" hidden="1" customHeight="1">
      <c r="A10637" s="172"/>
    </row>
    <row r="10638" spans="1:1" s="173" customFormat="1" ht="12" hidden="1" customHeight="1">
      <c r="A10638" s="172"/>
    </row>
    <row r="10639" spans="1:1" s="173" customFormat="1" ht="12" hidden="1" customHeight="1">
      <c r="A10639" s="172"/>
    </row>
    <row r="10640" spans="1:1" s="173" customFormat="1" ht="12" hidden="1" customHeight="1">
      <c r="A10640" s="172"/>
    </row>
    <row r="10641" spans="1:1" s="173" customFormat="1" ht="12" hidden="1" customHeight="1">
      <c r="A10641" s="172"/>
    </row>
    <row r="10642" spans="1:1" s="173" customFormat="1" ht="12" hidden="1" customHeight="1">
      <c r="A10642" s="172"/>
    </row>
    <row r="10643" spans="1:1" s="173" customFormat="1" ht="12" hidden="1" customHeight="1">
      <c r="A10643" s="172"/>
    </row>
    <row r="10644" spans="1:1" s="173" customFormat="1" ht="12" hidden="1" customHeight="1">
      <c r="A10644" s="172"/>
    </row>
    <row r="10645" spans="1:1" s="173" customFormat="1" ht="12" hidden="1" customHeight="1">
      <c r="A10645" s="172"/>
    </row>
    <row r="10646" spans="1:1" s="173" customFormat="1" ht="12" hidden="1" customHeight="1">
      <c r="A10646" s="172"/>
    </row>
    <row r="10647" spans="1:1" s="173" customFormat="1" ht="12" hidden="1" customHeight="1">
      <c r="A10647" s="172"/>
    </row>
    <row r="10648" spans="1:1" s="173" customFormat="1" ht="12" hidden="1" customHeight="1">
      <c r="A10648" s="172"/>
    </row>
    <row r="10649" spans="1:1" s="173" customFormat="1" ht="12" hidden="1" customHeight="1">
      <c r="A10649" s="172"/>
    </row>
    <row r="10650" spans="1:1" s="173" customFormat="1" ht="12" hidden="1" customHeight="1">
      <c r="A10650" s="172"/>
    </row>
    <row r="10651" spans="1:1" s="173" customFormat="1" ht="12" hidden="1" customHeight="1">
      <c r="A10651" s="172"/>
    </row>
    <row r="10652" spans="1:1" s="173" customFormat="1" ht="12" hidden="1" customHeight="1">
      <c r="A10652" s="172"/>
    </row>
    <row r="10653" spans="1:1" s="173" customFormat="1" ht="12" hidden="1" customHeight="1">
      <c r="A10653" s="172"/>
    </row>
    <row r="10654" spans="1:1" s="173" customFormat="1" ht="12" hidden="1" customHeight="1">
      <c r="A10654" s="172"/>
    </row>
    <row r="10655" spans="1:1" s="173" customFormat="1" ht="12" hidden="1" customHeight="1">
      <c r="A10655" s="172"/>
    </row>
    <row r="10656" spans="1:1" s="173" customFormat="1" ht="12" hidden="1" customHeight="1">
      <c r="A10656" s="172"/>
    </row>
    <row r="10657" spans="1:1" s="173" customFormat="1" ht="12" hidden="1" customHeight="1">
      <c r="A10657" s="172"/>
    </row>
    <row r="10658" spans="1:1" s="173" customFormat="1" ht="12" hidden="1" customHeight="1">
      <c r="A10658" s="172"/>
    </row>
    <row r="10659" spans="1:1" s="173" customFormat="1" ht="12" hidden="1" customHeight="1">
      <c r="A10659" s="172"/>
    </row>
    <row r="10660" spans="1:1" s="173" customFormat="1" ht="12" hidden="1" customHeight="1">
      <c r="A10660" s="172"/>
    </row>
    <row r="10661" spans="1:1" s="173" customFormat="1" ht="12" hidden="1" customHeight="1">
      <c r="A10661" s="172"/>
    </row>
    <row r="10662" spans="1:1" s="173" customFormat="1" ht="12" hidden="1" customHeight="1">
      <c r="A10662" s="172"/>
    </row>
    <row r="10663" spans="1:1" s="173" customFormat="1" ht="12" hidden="1" customHeight="1">
      <c r="A10663" s="172"/>
    </row>
    <row r="10664" spans="1:1" s="173" customFormat="1" ht="12" hidden="1" customHeight="1">
      <c r="A10664" s="172"/>
    </row>
    <row r="10665" spans="1:1" s="173" customFormat="1" ht="12" hidden="1" customHeight="1">
      <c r="A10665" s="172"/>
    </row>
    <row r="10666" spans="1:1" s="173" customFormat="1" ht="12" hidden="1" customHeight="1">
      <c r="A10666" s="172"/>
    </row>
    <row r="10667" spans="1:1" s="173" customFormat="1" ht="12" hidden="1" customHeight="1">
      <c r="A10667" s="172"/>
    </row>
    <row r="10668" spans="1:1" s="173" customFormat="1" ht="12" hidden="1" customHeight="1">
      <c r="A10668" s="172"/>
    </row>
    <row r="10669" spans="1:1" s="173" customFormat="1" ht="12" hidden="1" customHeight="1">
      <c r="A10669" s="172"/>
    </row>
    <row r="10670" spans="1:1" s="173" customFormat="1" ht="12" hidden="1" customHeight="1">
      <c r="A10670" s="172"/>
    </row>
    <row r="10671" spans="1:1" s="173" customFormat="1" ht="12" hidden="1" customHeight="1">
      <c r="A10671" s="172"/>
    </row>
    <row r="10672" spans="1:1" s="173" customFormat="1" ht="12" hidden="1" customHeight="1">
      <c r="A10672" s="172"/>
    </row>
    <row r="10673" spans="1:1" s="173" customFormat="1" ht="12" hidden="1" customHeight="1">
      <c r="A10673" s="172"/>
    </row>
    <row r="10674" spans="1:1" s="173" customFormat="1" ht="12" hidden="1" customHeight="1">
      <c r="A10674" s="172"/>
    </row>
    <row r="10675" spans="1:1" s="173" customFormat="1" ht="12" hidden="1" customHeight="1">
      <c r="A10675" s="172"/>
    </row>
    <row r="10676" spans="1:1" s="173" customFormat="1" ht="12" hidden="1" customHeight="1">
      <c r="A10676" s="172"/>
    </row>
    <row r="10677" spans="1:1" s="173" customFormat="1" ht="12" hidden="1" customHeight="1">
      <c r="A10677" s="172"/>
    </row>
    <row r="10678" spans="1:1" s="173" customFormat="1" ht="12" hidden="1" customHeight="1">
      <c r="A10678" s="172"/>
    </row>
    <row r="10679" spans="1:1" s="173" customFormat="1" ht="12" hidden="1" customHeight="1">
      <c r="A10679" s="172"/>
    </row>
    <row r="10680" spans="1:1" s="173" customFormat="1" ht="12" hidden="1" customHeight="1">
      <c r="A10680" s="172"/>
    </row>
    <row r="10681" spans="1:1" s="173" customFormat="1" ht="12" hidden="1" customHeight="1">
      <c r="A10681" s="172"/>
    </row>
    <row r="10682" spans="1:1" s="173" customFormat="1" ht="12" hidden="1" customHeight="1">
      <c r="A10682" s="172"/>
    </row>
    <row r="10683" spans="1:1" s="173" customFormat="1" ht="12" hidden="1" customHeight="1">
      <c r="A10683" s="172"/>
    </row>
    <row r="10684" spans="1:1" s="173" customFormat="1" ht="12" hidden="1" customHeight="1">
      <c r="A10684" s="172"/>
    </row>
    <row r="10685" spans="1:1" s="173" customFormat="1" ht="12" hidden="1" customHeight="1">
      <c r="A10685" s="172"/>
    </row>
    <row r="10686" spans="1:1" s="173" customFormat="1" ht="12" hidden="1" customHeight="1">
      <c r="A10686" s="172"/>
    </row>
    <row r="10687" spans="1:1" s="173" customFormat="1" ht="12" hidden="1" customHeight="1">
      <c r="A10687" s="172"/>
    </row>
    <row r="10688" spans="1:1" s="173" customFormat="1" ht="12" hidden="1" customHeight="1">
      <c r="A10688" s="172"/>
    </row>
    <row r="10689" spans="1:1" s="173" customFormat="1" ht="12" hidden="1" customHeight="1">
      <c r="A10689" s="172"/>
    </row>
    <row r="10690" spans="1:1" s="173" customFormat="1" ht="12" hidden="1" customHeight="1">
      <c r="A10690" s="172"/>
    </row>
    <row r="10691" spans="1:1" s="173" customFormat="1" ht="12" hidden="1" customHeight="1">
      <c r="A10691" s="172"/>
    </row>
    <row r="10692" spans="1:1" s="173" customFormat="1" ht="12" hidden="1" customHeight="1">
      <c r="A10692" s="172"/>
    </row>
    <row r="10693" spans="1:1" s="173" customFormat="1" ht="12" hidden="1" customHeight="1">
      <c r="A10693" s="172"/>
    </row>
    <row r="10694" spans="1:1" s="173" customFormat="1" ht="12" hidden="1" customHeight="1">
      <c r="A10694" s="172"/>
    </row>
    <row r="10695" spans="1:1" s="173" customFormat="1" ht="12" hidden="1" customHeight="1">
      <c r="A10695" s="172"/>
    </row>
    <row r="10696" spans="1:1" s="173" customFormat="1" ht="12" hidden="1" customHeight="1">
      <c r="A10696" s="172"/>
    </row>
    <row r="10697" spans="1:1" s="173" customFormat="1" ht="12" hidden="1" customHeight="1">
      <c r="A10697" s="172"/>
    </row>
    <row r="10698" spans="1:1" s="173" customFormat="1" ht="12" hidden="1" customHeight="1">
      <c r="A10698" s="172"/>
    </row>
    <row r="10699" spans="1:1" s="173" customFormat="1" ht="12" hidden="1" customHeight="1">
      <c r="A10699" s="172"/>
    </row>
    <row r="10700" spans="1:1" s="173" customFormat="1" ht="12" hidden="1" customHeight="1">
      <c r="A10700" s="172"/>
    </row>
    <row r="10701" spans="1:1" s="173" customFormat="1" ht="12" hidden="1" customHeight="1">
      <c r="A10701" s="172"/>
    </row>
    <row r="10702" spans="1:1" s="173" customFormat="1" ht="12" hidden="1" customHeight="1">
      <c r="A10702" s="172"/>
    </row>
    <row r="10703" spans="1:1" s="173" customFormat="1" ht="12" hidden="1" customHeight="1">
      <c r="A10703" s="172"/>
    </row>
    <row r="10704" spans="1:1" s="173" customFormat="1" ht="12" hidden="1" customHeight="1">
      <c r="A10704" s="172"/>
    </row>
    <row r="10705" spans="1:1" s="173" customFormat="1" ht="12" hidden="1" customHeight="1">
      <c r="A10705" s="172"/>
    </row>
    <row r="10706" spans="1:1" s="173" customFormat="1" ht="12" hidden="1" customHeight="1">
      <c r="A10706" s="172"/>
    </row>
    <row r="10707" spans="1:1" s="173" customFormat="1" ht="12" hidden="1" customHeight="1">
      <c r="A10707" s="172"/>
    </row>
    <row r="10708" spans="1:1" s="173" customFormat="1" ht="12" hidden="1" customHeight="1">
      <c r="A10708" s="172"/>
    </row>
    <row r="10709" spans="1:1" s="173" customFormat="1" ht="12" hidden="1" customHeight="1">
      <c r="A10709" s="172"/>
    </row>
    <row r="10710" spans="1:1" s="173" customFormat="1" ht="12" hidden="1" customHeight="1">
      <c r="A10710" s="172"/>
    </row>
    <row r="10711" spans="1:1" s="173" customFormat="1" ht="12" hidden="1" customHeight="1">
      <c r="A10711" s="172"/>
    </row>
    <row r="10712" spans="1:1" s="173" customFormat="1" ht="12" hidden="1" customHeight="1">
      <c r="A10712" s="172"/>
    </row>
    <row r="10713" spans="1:1" s="173" customFormat="1" ht="12" hidden="1" customHeight="1">
      <c r="A10713" s="172"/>
    </row>
    <row r="10714" spans="1:1" s="173" customFormat="1" ht="12" hidden="1" customHeight="1">
      <c r="A10714" s="172"/>
    </row>
    <row r="10715" spans="1:1" s="173" customFormat="1" ht="12" hidden="1" customHeight="1">
      <c r="A10715" s="172"/>
    </row>
    <row r="10716" spans="1:1" s="173" customFormat="1" ht="12" hidden="1" customHeight="1">
      <c r="A10716" s="172"/>
    </row>
    <row r="10717" spans="1:1" s="173" customFormat="1" ht="12" hidden="1" customHeight="1">
      <c r="A10717" s="172"/>
    </row>
    <row r="10718" spans="1:1" s="173" customFormat="1" ht="12" hidden="1" customHeight="1">
      <c r="A10718" s="172"/>
    </row>
    <row r="10719" spans="1:1" s="173" customFormat="1" ht="12" hidden="1" customHeight="1">
      <c r="A10719" s="172"/>
    </row>
    <row r="10720" spans="1:1" s="173" customFormat="1" ht="12" hidden="1" customHeight="1">
      <c r="A10720" s="172"/>
    </row>
    <row r="10721" spans="1:1" s="173" customFormat="1" ht="12" hidden="1" customHeight="1">
      <c r="A10721" s="172"/>
    </row>
    <row r="10722" spans="1:1" s="173" customFormat="1" ht="12" hidden="1" customHeight="1">
      <c r="A10722" s="172"/>
    </row>
    <row r="10723" spans="1:1" s="173" customFormat="1" ht="12" hidden="1" customHeight="1">
      <c r="A10723" s="172"/>
    </row>
    <row r="10724" spans="1:1" s="173" customFormat="1" ht="12" hidden="1" customHeight="1">
      <c r="A10724" s="172"/>
    </row>
    <row r="10725" spans="1:1" s="173" customFormat="1" ht="12" hidden="1" customHeight="1">
      <c r="A10725" s="172"/>
    </row>
    <row r="10726" spans="1:1" s="173" customFormat="1" ht="12" hidden="1" customHeight="1">
      <c r="A10726" s="172"/>
    </row>
    <row r="10727" spans="1:1" s="173" customFormat="1" ht="12" hidden="1" customHeight="1">
      <c r="A10727" s="172"/>
    </row>
    <row r="10728" spans="1:1" s="173" customFormat="1" ht="12" hidden="1" customHeight="1">
      <c r="A10728" s="172"/>
    </row>
    <row r="10729" spans="1:1" s="173" customFormat="1" ht="12" hidden="1" customHeight="1">
      <c r="A10729" s="172"/>
    </row>
    <row r="10730" spans="1:1" s="173" customFormat="1" ht="12" hidden="1" customHeight="1">
      <c r="A10730" s="172"/>
    </row>
    <row r="10731" spans="1:1" s="173" customFormat="1" ht="12" hidden="1" customHeight="1">
      <c r="A10731" s="172"/>
    </row>
    <row r="10732" spans="1:1" s="173" customFormat="1" ht="12" hidden="1" customHeight="1">
      <c r="A10732" s="172"/>
    </row>
    <row r="10733" spans="1:1" s="173" customFormat="1" ht="12" hidden="1" customHeight="1">
      <c r="A10733" s="172"/>
    </row>
    <row r="10734" spans="1:1" s="173" customFormat="1" ht="12" hidden="1" customHeight="1">
      <c r="A10734" s="172"/>
    </row>
    <row r="10735" spans="1:1" s="173" customFormat="1" ht="12" hidden="1" customHeight="1">
      <c r="A10735" s="172"/>
    </row>
    <row r="10736" spans="1:1" s="173" customFormat="1" ht="12" hidden="1" customHeight="1">
      <c r="A10736" s="172"/>
    </row>
    <row r="10737" spans="1:1" s="173" customFormat="1" ht="12" hidden="1" customHeight="1">
      <c r="A10737" s="172"/>
    </row>
    <row r="10738" spans="1:1" s="173" customFormat="1" ht="12" hidden="1" customHeight="1">
      <c r="A10738" s="172"/>
    </row>
    <row r="10739" spans="1:1" s="173" customFormat="1" ht="12" hidden="1" customHeight="1">
      <c r="A10739" s="172"/>
    </row>
    <row r="10740" spans="1:1" s="173" customFormat="1" ht="12" hidden="1" customHeight="1">
      <c r="A10740" s="172"/>
    </row>
    <row r="10741" spans="1:1" s="173" customFormat="1" ht="12" hidden="1" customHeight="1">
      <c r="A10741" s="172"/>
    </row>
    <row r="10742" spans="1:1" s="173" customFormat="1" ht="12" hidden="1" customHeight="1">
      <c r="A10742" s="172"/>
    </row>
    <row r="10743" spans="1:1" s="173" customFormat="1" ht="12" hidden="1" customHeight="1">
      <c r="A10743" s="172"/>
    </row>
    <row r="10744" spans="1:1" s="173" customFormat="1" ht="12" hidden="1" customHeight="1">
      <c r="A10744" s="172"/>
    </row>
    <row r="10745" spans="1:1" s="173" customFormat="1" ht="12" hidden="1" customHeight="1">
      <c r="A10745" s="172"/>
    </row>
    <row r="10746" spans="1:1" s="173" customFormat="1" ht="12" hidden="1" customHeight="1">
      <c r="A10746" s="172"/>
    </row>
    <row r="10747" spans="1:1" s="173" customFormat="1" ht="12" hidden="1" customHeight="1">
      <c r="A10747" s="172"/>
    </row>
    <row r="10748" spans="1:1" s="173" customFormat="1" ht="12" hidden="1" customHeight="1">
      <c r="A10748" s="172"/>
    </row>
    <row r="10749" spans="1:1" s="173" customFormat="1" ht="12" hidden="1" customHeight="1">
      <c r="A10749" s="172"/>
    </row>
    <row r="10750" spans="1:1" s="173" customFormat="1" ht="12" hidden="1" customHeight="1">
      <c r="A10750" s="172"/>
    </row>
    <row r="10751" spans="1:1" s="173" customFormat="1" ht="12" hidden="1" customHeight="1">
      <c r="A10751" s="172"/>
    </row>
    <row r="10752" spans="1:1" s="173" customFormat="1" ht="12" hidden="1" customHeight="1">
      <c r="A10752" s="172"/>
    </row>
    <row r="10753" spans="1:1" s="173" customFormat="1" ht="12" hidden="1" customHeight="1">
      <c r="A10753" s="172"/>
    </row>
    <row r="10754" spans="1:1" s="173" customFormat="1" ht="12" hidden="1" customHeight="1">
      <c r="A10754" s="172"/>
    </row>
    <row r="10755" spans="1:1" s="173" customFormat="1" ht="12" hidden="1" customHeight="1">
      <c r="A10755" s="172"/>
    </row>
    <row r="10756" spans="1:1" s="173" customFormat="1" ht="12" hidden="1" customHeight="1">
      <c r="A10756" s="172"/>
    </row>
    <row r="10757" spans="1:1" s="173" customFormat="1" ht="12" hidden="1" customHeight="1">
      <c r="A10757" s="172"/>
    </row>
    <row r="10758" spans="1:1" s="173" customFormat="1" ht="12" hidden="1" customHeight="1">
      <c r="A10758" s="172"/>
    </row>
    <row r="10759" spans="1:1" s="173" customFormat="1" ht="12" hidden="1" customHeight="1">
      <c r="A10759" s="172"/>
    </row>
    <row r="10760" spans="1:1" s="173" customFormat="1" ht="12" hidden="1" customHeight="1">
      <c r="A10760" s="172"/>
    </row>
    <row r="10761" spans="1:1" s="173" customFormat="1" ht="12" hidden="1" customHeight="1">
      <c r="A10761" s="172"/>
    </row>
    <row r="10762" spans="1:1" s="173" customFormat="1" ht="12" hidden="1" customHeight="1">
      <c r="A10762" s="172"/>
    </row>
    <row r="10763" spans="1:1" s="173" customFormat="1" ht="12" hidden="1" customHeight="1">
      <c r="A10763" s="172"/>
    </row>
    <row r="10764" spans="1:1" s="173" customFormat="1" ht="12" hidden="1" customHeight="1">
      <c r="A10764" s="172"/>
    </row>
    <row r="10765" spans="1:1" s="173" customFormat="1" ht="12" hidden="1" customHeight="1">
      <c r="A10765" s="172"/>
    </row>
    <row r="10766" spans="1:1" s="173" customFormat="1" ht="12" hidden="1" customHeight="1">
      <c r="A10766" s="172"/>
    </row>
    <row r="10767" spans="1:1" s="173" customFormat="1" ht="12" hidden="1" customHeight="1">
      <c r="A10767" s="172"/>
    </row>
    <row r="10768" spans="1:1" s="173" customFormat="1" ht="12" hidden="1" customHeight="1">
      <c r="A10768" s="172"/>
    </row>
    <row r="10769" spans="1:1" s="173" customFormat="1" ht="12" hidden="1" customHeight="1">
      <c r="A10769" s="172"/>
    </row>
    <row r="10770" spans="1:1" s="173" customFormat="1" ht="12" hidden="1" customHeight="1">
      <c r="A10770" s="172"/>
    </row>
    <row r="10771" spans="1:1" s="173" customFormat="1" ht="12" hidden="1" customHeight="1">
      <c r="A10771" s="172"/>
    </row>
    <row r="10772" spans="1:1" s="173" customFormat="1" ht="12" hidden="1" customHeight="1">
      <c r="A10772" s="172"/>
    </row>
    <row r="10773" spans="1:1" s="173" customFormat="1" ht="12" hidden="1" customHeight="1">
      <c r="A10773" s="172"/>
    </row>
    <row r="10774" spans="1:1" s="173" customFormat="1" ht="12" hidden="1" customHeight="1">
      <c r="A10774" s="172"/>
    </row>
    <row r="10775" spans="1:1" s="173" customFormat="1" ht="12" hidden="1" customHeight="1">
      <c r="A10775" s="172"/>
    </row>
    <row r="10776" spans="1:1" s="173" customFormat="1" ht="12" hidden="1" customHeight="1">
      <c r="A10776" s="172"/>
    </row>
    <row r="10777" spans="1:1" s="173" customFormat="1" ht="12" hidden="1" customHeight="1">
      <c r="A10777" s="172"/>
    </row>
    <row r="10778" spans="1:1" s="173" customFormat="1" ht="12" hidden="1" customHeight="1">
      <c r="A10778" s="172"/>
    </row>
    <row r="10779" spans="1:1" s="173" customFormat="1" ht="12" hidden="1" customHeight="1">
      <c r="A10779" s="172"/>
    </row>
    <row r="10780" spans="1:1" s="173" customFormat="1" ht="12" hidden="1" customHeight="1">
      <c r="A10780" s="172"/>
    </row>
    <row r="10781" spans="1:1" s="173" customFormat="1" ht="12" hidden="1" customHeight="1">
      <c r="A10781" s="172"/>
    </row>
    <row r="10782" spans="1:1" s="173" customFormat="1" ht="12" hidden="1" customHeight="1">
      <c r="A10782" s="172"/>
    </row>
    <row r="10783" spans="1:1" s="173" customFormat="1" ht="12" hidden="1" customHeight="1">
      <c r="A10783" s="172"/>
    </row>
    <row r="10784" spans="1:1" s="173" customFormat="1" ht="12" hidden="1" customHeight="1">
      <c r="A10784" s="172"/>
    </row>
    <row r="10785" spans="1:1" s="173" customFormat="1" ht="12" hidden="1" customHeight="1">
      <c r="A10785" s="172"/>
    </row>
    <row r="10786" spans="1:1" s="173" customFormat="1" ht="12" hidden="1" customHeight="1">
      <c r="A10786" s="172"/>
    </row>
    <row r="10787" spans="1:1" s="173" customFormat="1" ht="12" hidden="1" customHeight="1">
      <c r="A10787" s="172"/>
    </row>
    <row r="10788" spans="1:1" s="173" customFormat="1" ht="12" hidden="1" customHeight="1">
      <c r="A10788" s="172"/>
    </row>
    <row r="10789" spans="1:1" s="173" customFormat="1" ht="12" hidden="1" customHeight="1">
      <c r="A10789" s="172"/>
    </row>
    <row r="10790" spans="1:1" s="173" customFormat="1" ht="12" hidden="1" customHeight="1">
      <c r="A10790" s="172"/>
    </row>
    <row r="10791" spans="1:1" s="173" customFormat="1" ht="12" hidden="1" customHeight="1">
      <c r="A10791" s="172"/>
    </row>
    <row r="10792" spans="1:1" s="173" customFormat="1" ht="12" hidden="1" customHeight="1">
      <c r="A10792" s="172"/>
    </row>
    <row r="10793" spans="1:1" s="173" customFormat="1" ht="12" hidden="1" customHeight="1">
      <c r="A10793" s="172"/>
    </row>
    <row r="10794" spans="1:1" s="173" customFormat="1" ht="12" hidden="1" customHeight="1">
      <c r="A10794" s="172"/>
    </row>
    <row r="10795" spans="1:1" s="173" customFormat="1" ht="12" hidden="1" customHeight="1">
      <c r="A10795" s="172"/>
    </row>
    <row r="10796" spans="1:1" s="173" customFormat="1" ht="12" hidden="1" customHeight="1">
      <c r="A10796" s="172"/>
    </row>
    <row r="10797" spans="1:1" s="173" customFormat="1" ht="12" hidden="1" customHeight="1">
      <c r="A10797" s="172"/>
    </row>
    <row r="10798" spans="1:1" s="173" customFormat="1" ht="12" hidden="1" customHeight="1">
      <c r="A10798" s="172"/>
    </row>
    <row r="10799" spans="1:1" s="173" customFormat="1" ht="12" hidden="1" customHeight="1">
      <c r="A10799" s="172"/>
    </row>
    <row r="10800" spans="1:1" s="173" customFormat="1" ht="12" hidden="1" customHeight="1">
      <c r="A10800" s="172"/>
    </row>
    <row r="10801" spans="1:1" s="173" customFormat="1" ht="12" hidden="1" customHeight="1">
      <c r="A10801" s="172"/>
    </row>
    <row r="10802" spans="1:1" s="173" customFormat="1" ht="12" hidden="1" customHeight="1">
      <c r="A10802" s="172"/>
    </row>
    <row r="10803" spans="1:1" s="173" customFormat="1" ht="12" hidden="1" customHeight="1">
      <c r="A10803" s="172"/>
    </row>
    <row r="10804" spans="1:1" s="173" customFormat="1" ht="12" hidden="1" customHeight="1">
      <c r="A10804" s="172"/>
    </row>
    <row r="10805" spans="1:1" s="173" customFormat="1" ht="12" hidden="1" customHeight="1">
      <c r="A10805" s="172"/>
    </row>
    <row r="10806" spans="1:1" s="173" customFormat="1" ht="12" hidden="1" customHeight="1">
      <c r="A10806" s="172"/>
    </row>
    <row r="10807" spans="1:1" s="173" customFormat="1" ht="12" hidden="1" customHeight="1">
      <c r="A10807" s="172"/>
    </row>
    <row r="10808" spans="1:1" s="173" customFormat="1" ht="12" hidden="1" customHeight="1">
      <c r="A10808" s="172"/>
    </row>
    <row r="10809" spans="1:1" s="173" customFormat="1" ht="12" hidden="1" customHeight="1">
      <c r="A10809" s="172"/>
    </row>
    <row r="10810" spans="1:1" s="173" customFormat="1" ht="12" hidden="1" customHeight="1">
      <c r="A10810" s="172"/>
    </row>
    <row r="10811" spans="1:1" s="173" customFormat="1" ht="12" hidden="1" customHeight="1">
      <c r="A10811" s="172"/>
    </row>
    <row r="10812" spans="1:1" s="173" customFormat="1" ht="12" hidden="1" customHeight="1">
      <c r="A10812" s="172"/>
    </row>
    <row r="10813" spans="1:1" s="173" customFormat="1" ht="12" hidden="1" customHeight="1">
      <c r="A10813" s="172"/>
    </row>
    <row r="10814" spans="1:1" s="173" customFormat="1" ht="12" hidden="1" customHeight="1">
      <c r="A10814" s="172"/>
    </row>
    <row r="10815" spans="1:1" s="173" customFormat="1" ht="12" hidden="1" customHeight="1">
      <c r="A10815" s="172"/>
    </row>
    <row r="10816" spans="1:1" s="173" customFormat="1" ht="12" hidden="1" customHeight="1">
      <c r="A10816" s="172"/>
    </row>
    <row r="10817" spans="1:1" s="173" customFormat="1" ht="12" hidden="1" customHeight="1">
      <c r="A10817" s="172"/>
    </row>
    <row r="10818" spans="1:1" s="173" customFormat="1" ht="12" hidden="1" customHeight="1">
      <c r="A10818" s="172"/>
    </row>
    <row r="10819" spans="1:1" s="173" customFormat="1" ht="12" hidden="1" customHeight="1">
      <c r="A10819" s="172"/>
    </row>
    <row r="10820" spans="1:1" s="173" customFormat="1" ht="12" hidden="1" customHeight="1">
      <c r="A10820" s="172"/>
    </row>
    <row r="10821" spans="1:1" s="173" customFormat="1" ht="12" hidden="1" customHeight="1">
      <c r="A10821" s="172"/>
    </row>
    <row r="10822" spans="1:1" s="173" customFormat="1" ht="12" hidden="1" customHeight="1">
      <c r="A10822" s="172"/>
    </row>
    <row r="10823" spans="1:1" s="173" customFormat="1" ht="12" hidden="1" customHeight="1">
      <c r="A10823" s="172"/>
    </row>
    <row r="10824" spans="1:1" s="173" customFormat="1" ht="12" hidden="1" customHeight="1">
      <c r="A10824" s="172"/>
    </row>
    <row r="10825" spans="1:1" s="173" customFormat="1" ht="12" hidden="1" customHeight="1">
      <c r="A10825" s="172"/>
    </row>
    <row r="10826" spans="1:1" s="173" customFormat="1" ht="12" hidden="1" customHeight="1">
      <c r="A10826" s="172"/>
    </row>
    <row r="10827" spans="1:1" s="173" customFormat="1" ht="12" hidden="1" customHeight="1">
      <c r="A10827" s="172"/>
    </row>
    <row r="10828" spans="1:1" s="173" customFormat="1" ht="12" hidden="1" customHeight="1">
      <c r="A10828" s="172"/>
    </row>
    <row r="10829" spans="1:1" s="173" customFormat="1" ht="12" hidden="1" customHeight="1">
      <c r="A10829" s="172"/>
    </row>
    <row r="10830" spans="1:1" s="173" customFormat="1" ht="12" hidden="1" customHeight="1">
      <c r="A10830" s="172"/>
    </row>
    <row r="10831" spans="1:1" s="173" customFormat="1" ht="12" hidden="1" customHeight="1">
      <c r="A10831" s="172"/>
    </row>
    <row r="10832" spans="1:1" s="173" customFormat="1" ht="12" hidden="1" customHeight="1">
      <c r="A10832" s="172"/>
    </row>
    <row r="10833" spans="1:1" s="173" customFormat="1" ht="12" hidden="1" customHeight="1">
      <c r="A10833" s="172"/>
    </row>
    <row r="10834" spans="1:1" s="173" customFormat="1" ht="12" hidden="1" customHeight="1">
      <c r="A10834" s="172"/>
    </row>
    <row r="10835" spans="1:1" s="173" customFormat="1" ht="12" hidden="1" customHeight="1">
      <c r="A10835" s="172"/>
    </row>
    <row r="10836" spans="1:1" s="173" customFormat="1" ht="12" hidden="1" customHeight="1">
      <c r="A10836" s="172"/>
    </row>
    <row r="10837" spans="1:1" s="173" customFormat="1" ht="12" hidden="1" customHeight="1">
      <c r="A10837" s="172"/>
    </row>
    <row r="10838" spans="1:1" s="173" customFormat="1" ht="12" hidden="1" customHeight="1">
      <c r="A10838" s="172"/>
    </row>
    <row r="10839" spans="1:1" s="173" customFormat="1" ht="12" hidden="1" customHeight="1">
      <c r="A10839" s="172"/>
    </row>
    <row r="10840" spans="1:1" s="173" customFormat="1" ht="12" hidden="1" customHeight="1">
      <c r="A10840" s="172"/>
    </row>
    <row r="10841" spans="1:1" s="173" customFormat="1" ht="12" hidden="1" customHeight="1">
      <c r="A10841" s="172"/>
    </row>
    <row r="10842" spans="1:1" s="173" customFormat="1" ht="12" hidden="1" customHeight="1">
      <c r="A10842" s="172"/>
    </row>
    <row r="10843" spans="1:1" s="173" customFormat="1" ht="12" hidden="1" customHeight="1">
      <c r="A10843" s="172"/>
    </row>
    <row r="10844" spans="1:1" s="173" customFormat="1" ht="12" hidden="1" customHeight="1">
      <c r="A10844" s="172"/>
    </row>
    <row r="10845" spans="1:1" s="173" customFormat="1" ht="12" hidden="1" customHeight="1">
      <c r="A10845" s="172"/>
    </row>
    <row r="10846" spans="1:1" s="173" customFormat="1" ht="12" hidden="1" customHeight="1">
      <c r="A10846" s="172"/>
    </row>
    <row r="10847" spans="1:1" s="173" customFormat="1" ht="12" hidden="1" customHeight="1">
      <c r="A10847" s="172"/>
    </row>
    <row r="10848" spans="1:1" s="173" customFormat="1" ht="12" hidden="1" customHeight="1">
      <c r="A10848" s="172"/>
    </row>
    <row r="10849" spans="1:1" s="173" customFormat="1" ht="12" hidden="1" customHeight="1">
      <c r="A10849" s="172"/>
    </row>
    <row r="10850" spans="1:1" s="173" customFormat="1" ht="12" hidden="1" customHeight="1">
      <c r="A10850" s="172"/>
    </row>
    <row r="10851" spans="1:1" s="173" customFormat="1" ht="12" hidden="1" customHeight="1">
      <c r="A10851" s="172"/>
    </row>
    <row r="10852" spans="1:1" s="173" customFormat="1" ht="12" hidden="1" customHeight="1">
      <c r="A10852" s="172"/>
    </row>
    <row r="10853" spans="1:1" s="173" customFormat="1" ht="12" hidden="1" customHeight="1">
      <c r="A10853" s="172"/>
    </row>
    <row r="10854" spans="1:1" s="173" customFormat="1" ht="12" hidden="1" customHeight="1">
      <c r="A10854" s="172"/>
    </row>
    <row r="10855" spans="1:1" s="173" customFormat="1" ht="12" hidden="1" customHeight="1">
      <c r="A10855" s="172"/>
    </row>
    <row r="10856" spans="1:1" s="173" customFormat="1" ht="12" hidden="1" customHeight="1">
      <c r="A10856" s="172"/>
    </row>
    <row r="10857" spans="1:1" s="173" customFormat="1" ht="12" hidden="1" customHeight="1">
      <c r="A10857" s="172"/>
    </row>
    <row r="10858" spans="1:1" s="173" customFormat="1" ht="12" hidden="1" customHeight="1">
      <c r="A10858" s="172"/>
    </row>
    <row r="10859" spans="1:1" s="173" customFormat="1" ht="12" hidden="1" customHeight="1">
      <c r="A10859" s="172"/>
    </row>
    <row r="10860" spans="1:1" s="173" customFormat="1" ht="12" hidden="1" customHeight="1">
      <c r="A10860" s="172"/>
    </row>
    <row r="10861" spans="1:1" s="173" customFormat="1" ht="12" hidden="1" customHeight="1">
      <c r="A10861" s="172"/>
    </row>
    <row r="10862" spans="1:1" s="173" customFormat="1" ht="12" hidden="1" customHeight="1">
      <c r="A10862" s="172"/>
    </row>
    <row r="10863" spans="1:1" s="173" customFormat="1" ht="12" hidden="1" customHeight="1">
      <c r="A10863" s="172"/>
    </row>
    <row r="10864" spans="1:1" s="173" customFormat="1" ht="12" hidden="1" customHeight="1">
      <c r="A10864" s="172"/>
    </row>
    <row r="10865" spans="1:1" s="173" customFormat="1" ht="12" hidden="1" customHeight="1">
      <c r="A10865" s="172"/>
    </row>
    <row r="10866" spans="1:1" s="173" customFormat="1" ht="12" hidden="1" customHeight="1">
      <c r="A10866" s="172"/>
    </row>
    <row r="10867" spans="1:1" s="173" customFormat="1" ht="12" hidden="1" customHeight="1">
      <c r="A10867" s="172"/>
    </row>
    <row r="10868" spans="1:1" s="173" customFormat="1" ht="12" hidden="1" customHeight="1">
      <c r="A10868" s="172"/>
    </row>
    <row r="10869" spans="1:1" s="173" customFormat="1" ht="12" hidden="1" customHeight="1">
      <c r="A10869" s="172"/>
    </row>
    <row r="10870" spans="1:1" s="173" customFormat="1" ht="12" hidden="1" customHeight="1">
      <c r="A10870" s="172"/>
    </row>
    <row r="10871" spans="1:1" s="173" customFormat="1" ht="12" hidden="1" customHeight="1">
      <c r="A10871" s="172"/>
    </row>
    <row r="10872" spans="1:1" s="173" customFormat="1" ht="12" hidden="1" customHeight="1">
      <c r="A10872" s="172"/>
    </row>
    <row r="10873" spans="1:1" s="173" customFormat="1" ht="12" hidden="1" customHeight="1">
      <c r="A10873" s="172"/>
    </row>
    <row r="10874" spans="1:1" s="173" customFormat="1" ht="12" hidden="1" customHeight="1">
      <c r="A10874" s="172"/>
    </row>
    <row r="10875" spans="1:1" s="173" customFormat="1" ht="12" hidden="1" customHeight="1">
      <c r="A10875" s="172"/>
    </row>
    <row r="10876" spans="1:1" s="173" customFormat="1" ht="12" hidden="1" customHeight="1">
      <c r="A10876" s="172"/>
    </row>
    <row r="10877" spans="1:1" s="173" customFormat="1" ht="12" hidden="1" customHeight="1">
      <c r="A10877" s="172"/>
    </row>
    <row r="10878" spans="1:1" s="173" customFormat="1" ht="12" hidden="1" customHeight="1">
      <c r="A10878" s="172"/>
    </row>
    <row r="10879" spans="1:1" s="173" customFormat="1" ht="12" hidden="1" customHeight="1">
      <c r="A10879" s="172"/>
    </row>
    <row r="10880" spans="1:1" s="173" customFormat="1" ht="12" hidden="1" customHeight="1">
      <c r="A10880" s="172"/>
    </row>
    <row r="10881" spans="1:1" s="173" customFormat="1" ht="12" hidden="1" customHeight="1">
      <c r="A10881" s="172"/>
    </row>
    <row r="10882" spans="1:1" s="173" customFormat="1" ht="12" hidden="1" customHeight="1">
      <c r="A10882" s="172"/>
    </row>
    <row r="10883" spans="1:1" s="173" customFormat="1" ht="12" hidden="1" customHeight="1">
      <c r="A10883" s="172"/>
    </row>
    <row r="10884" spans="1:1" s="173" customFormat="1" ht="12" hidden="1" customHeight="1">
      <c r="A10884" s="172"/>
    </row>
    <row r="10885" spans="1:1" s="173" customFormat="1" ht="12" hidden="1" customHeight="1">
      <c r="A10885" s="172"/>
    </row>
    <row r="10886" spans="1:1" s="173" customFormat="1" ht="12" hidden="1" customHeight="1">
      <c r="A10886" s="172"/>
    </row>
    <row r="10887" spans="1:1" s="173" customFormat="1" ht="12" hidden="1" customHeight="1">
      <c r="A10887" s="172"/>
    </row>
    <row r="10888" spans="1:1" s="173" customFormat="1" ht="12" hidden="1" customHeight="1">
      <c r="A10888" s="172"/>
    </row>
    <row r="10889" spans="1:1" s="173" customFormat="1" ht="12" hidden="1" customHeight="1">
      <c r="A10889" s="172"/>
    </row>
    <row r="10890" spans="1:1" s="173" customFormat="1" ht="12" hidden="1" customHeight="1">
      <c r="A10890" s="172"/>
    </row>
    <row r="10891" spans="1:1" s="173" customFormat="1" ht="12" hidden="1" customHeight="1">
      <c r="A10891" s="172"/>
    </row>
    <row r="10892" spans="1:1" s="173" customFormat="1" ht="12" hidden="1" customHeight="1">
      <c r="A10892" s="172"/>
    </row>
    <row r="10893" spans="1:1" s="173" customFormat="1" ht="12" hidden="1" customHeight="1">
      <c r="A10893" s="172"/>
    </row>
    <row r="10894" spans="1:1" s="173" customFormat="1" ht="12" hidden="1" customHeight="1">
      <c r="A10894" s="172"/>
    </row>
    <row r="10895" spans="1:1" s="173" customFormat="1" ht="12" hidden="1" customHeight="1">
      <c r="A10895" s="172"/>
    </row>
    <row r="10896" spans="1:1" s="173" customFormat="1" ht="12" hidden="1" customHeight="1">
      <c r="A10896" s="172"/>
    </row>
    <row r="10897" spans="1:1" s="173" customFormat="1" ht="12" hidden="1" customHeight="1">
      <c r="A10897" s="172"/>
    </row>
    <row r="10898" spans="1:1" s="173" customFormat="1" ht="12" hidden="1" customHeight="1">
      <c r="A10898" s="172"/>
    </row>
    <row r="10899" spans="1:1" s="173" customFormat="1" ht="12" hidden="1" customHeight="1">
      <c r="A10899" s="172"/>
    </row>
    <row r="10900" spans="1:1" s="173" customFormat="1" ht="12" hidden="1" customHeight="1">
      <c r="A10900" s="172"/>
    </row>
    <row r="10901" spans="1:1" s="173" customFormat="1" ht="12" hidden="1" customHeight="1">
      <c r="A10901" s="172"/>
    </row>
    <row r="10902" spans="1:1" s="173" customFormat="1" ht="12" hidden="1" customHeight="1">
      <c r="A10902" s="172"/>
    </row>
    <row r="10903" spans="1:1" s="173" customFormat="1" ht="12" hidden="1" customHeight="1">
      <c r="A10903" s="172"/>
    </row>
    <row r="10904" spans="1:1" s="173" customFormat="1" ht="12" hidden="1" customHeight="1">
      <c r="A10904" s="172"/>
    </row>
    <row r="10905" spans="1:1" s="173" customFormat="1" ht="12" hidden="1" customHeight="1">
      <c r="A10905" s="172"/>
    </row>
    <row r="10906" spans="1:1" s="173" customFormat="1" ht="12" hidden="1" customHeight="1">
      <c r="A10906" s="172"/>
    </row>
    <row r="10907" spans="1:1" s="173" customFormat="1" ht="12" hidden="1" customHeight="1">
      <c r="A10907" s="172"/>
    </row>
    <row r="10908" spans="1:1" s="173" customFormat="1" ht="12" hidden="1" customHeight="1">
      <c r="A10908" s="172"/>
    </row>
    <row r="10909" spans="1:1" s="173" customFormat="1" ht="12" hidden="1" customHeight="1">
      <c r="A10909" s="172"/>
    </row>
    <row r="10910" spans="1:1" s="173" customFormat="1" ht="12" hidden="1" customHeight="1">
      <c r="A10910" s="172"/>
    </row>
    <row r="10911" spans="1:1" s="173" customFormat="1" ht="12" hidden="1" customHeight="1">
      <c r="A10911" s="172"/>
    </row>
    <row r="10912" spans="1:1" s="173" customFormat="1" ht="12" hidden="1" customHeight="1">
      <c r="A10912" s="172"/>
    </row>
    <row r="10913" spans="1:1" s="173" customFormat="1" ht="12" hidden="1" customHeight="1">
      <c r="A10913" s="172"/>
    </row>
    <row r="10914" spans="1:1" s="173" customFormat="1" ht="12" hidden="1" customHeight="1">
      <c r="A10914" s="172"/>
    </row>
    <row r="10915" spans="1:1" s="173" customFormat="1" ht="12" hidden="1" customHeight="1">
      <c r="A10915" s="172"/>
    </row>
    <row r="10916" spans="1:1" s="173" customFormat="1" ht="12" hidden="1" customHeight="1">
      <c r="A10916" s="172"/>
    </row>
    <row r="10917" spans="1:1" s="173" customFormat="1" ht="12" hidden="1" customHeight="1">
      <c r="A10917" s="172"/>
    </row>
    <row r="10918" spans="1:1" s="173" customFormat="1" ht="12" hidden="1" customHeight="1">
      <c r="A10918" s="172"/>
    </row>
    <row r="10919" spans="1:1" s="173" customFormat="1" ht="12" hidden="1" customHeight="1">
      <c r="A10919" s="172"/>
    </row>
    <row r="10920" spans="1:1" s="173" customFormat="1" ht="12" hidden="1" customHeight="1">
      <c r="A10920" s="172"/>
    </row>
    <row r="10921" spans="1:1" s="173" customFormat="1" ht="12" hidden="1" customHeight="1">
      <c r="A10921" s="172"/>
    </row>
    <row r="10922" spans="1:1" s="173" customFormat="1" ht="12" hidden="1" customHeight="1">
      <c r="A10922" s="172"/>
    </row>
    <row r="10923" spans="1:1" s="173" customFormat="1" ht="12" hidden="1" customHeight="1">
      <c r="A10923" s="172"/>
    </row>
    <row r="10924" spans="1:1" s="173" customFormat="1" ht="12" hidden="1" customHeight="1">
      <c r="A10924" s="172"/>
    </row>
    <row r="10925" spans="1:1" s="173" customFormat="1" ht="12" hidden="1" customHeight="1">
      <c r="A10925" s="172"/>
    </row>
    <row r="10926" spans="1:1" s="173" customFormat="1" ht="12" hidden="1" customHeight="1">
      <c r="A10926" s="172"/>
    </row>
    <row r="10927" spans="1:1" s="173" customFormat="1" ht="12" hidden="1" customHeight="1">
      <c r="A10927" s="172"/>
    </row>
    <row r="10928" spans="1:1" s="173" customFormat="1" ht="12" hidden="1" customHeight="1">
      <c r="A10928" s="172"/>
    </row>
    <row r="10929" spans="1:1" s="173" customFormat="1" ht="12" hidden="1" customHeight="1">
      <c r="A10929" s="172"/>
    </row>
    <row r="10930" spans="1:1" s="173" customFormat="1" ht="12" hidden="1" customHeight="1">
      <c r="A10930" s="172"/>
    </row>
    <row r="10931" spans="1:1" s="173" customFormat="1" ht="12" hidden="1" customHeight="1">
      <c r="A10931" s="172"/>
    </row>
    <row r="10932" spans="1:1" s="173" customFormat="1" ht="12" hidden="1" customHeight="1">
      <c r="A10932" s="172"/>
    </row>
    <row r="10933" spans="1:1" s="173" customFormat="1" ht="12" hidden="1" customHeight="1">
      <c r="A10933" s="172"/>
    </row>
    <row r="10934" spans="1:1" s="173" customFormat="1" ht="12" hidden="1" customHeight="1">
      <c r="A10934" s="172"/>
    </row>
    <row r="10935" spans="1:1" s="173" customFormat="1" ht="12" hidden="1" customHeight="1">
      <c r="A10935" s="172"/>
    </row>
    <row r="10936" spans="1:1" s="173" customFormat="1" ht="12" hidden="1" customHeight="1">
      <c r="A10936" s="172"/>
    </row>
    <row r="10937" spans="1:1" s="173" customFormat="1" ht="12" hidden="1" customHeight="1">
      <c r="A10937" s="172"/>
    </row>
    <row r="10938" spans="1:1" s="173" customFormat="1" ht="12" hidden="1" customHeight="1">
      <c r="A10938" s="172"/>
    </row>
    <row r="10939" spans="1:1" s="173" customFormat="1" ht="12" hidden="1" customHeight="1">
      <c r="A10939" s="172"/>
    </row>
    <row r="10940" spans="1:1" s="173" customFormat="1" ht="12" hidden="1" customHeight="1">
      <c r="A10940" s="172"/>
    </row>
    <row r="10941" spans="1:1" s="173" customFormat="1" ht="12" hidden="1" customHeight="1">
      <c r="A10941" s="172"/>
    </row>
    <row r="10942" spans="1:1" s="173" customFormat="1" ht="12" hidden="1" customHeight="1">
      <c r="A10942" s="172"/>
    </row>
    <row r="10943" spans="1:1" s="173" customFormat="1" ht="12" hidden="1" customHeight="1">
      <c r="A10943" s="172"/>
    </row>
    <row r="10944" spans="1:1" s="173" customFormat="1" ht="12" hidden="1" customHeight="1">
      <c r="A10944" s="172"/>
    </row>
    <row r="10945" spans="1:1" s="173" customFormat="1" ht="12" hidden="1" customHeight="1">
      <c r="A10945" s="172"/>
    </row>
    <row r="10946" spans="1:1" s="173" customFormat="1" ht="12" hidden="1" customHeight="1">
      <c r="A10946" s="172"/>
    </row>
    <row r="10947" spans="1:1" s="173" customFormat="1" ht="12" hidden="1" customHeight="1">
      <c r="A10947" s="172"/>
    </row>
    <row r="10948" spans="1:1" s="173" customFormat="1" ht="12" hidden="1" customHeight="1">
      <c r="A10948" s="172"/>
    </row>
    <row r="10949" spans="1:1" s="173" customFormat="1" ht="12" hidden="1" customHeight="1">
      <c r="A10949" s="172"/>
    </row>
    <row r="10950" spans="1:1" s="173" customFormat="1" ht="12" hidden="1" customHeight="1">
      <c r="A10950" s="172"/>
    </row>
    <row r="10951" spans="1:1" s="173" customFormat="1" ht="12" hidden="1" customHeight="1">
      <c r="A10951" s="172"/>
    </row>
    <row r="10952" spans="1:1" s="173" customFormat="1" ht="12" hidden="1" customHeight="1">
      <c r="A10952" s="172"/>
    </row>
    <row r="10953" spans="1:1" s="173" customFormat="1" ht="12" hidden="1" customHeight="1">
      <c r="A10953" s="172"/>
    </row>
    <row r="10954" spans="1:1" s="173" customFormat="1" ht="12" hidden="1" customHeight="1">
      <c r="A10954" s="172"/>
    </row>
    <row r="10955" spans="1:1" s="173" customFormat="1" ht="12" hidden="1" customHeight="1">
      <c r="A10955" s="172"/>
    </row>
    <row r="10956" spans="1:1" s="173" customFormat="1" ht="12" hidden="1" customHeight="1">
      <c r="A10956" s="172"/>
    </row>
    <row r="10957" spans="1:1" s="173" customFormat="1" ht="12" hidden="1" customHeight="1">
      <c r="A10957" s="172"/>
    </row>
    <row r="10958" spans="1:1" s="173" customFormat="1" ht="12" hidden="1" customHeight="1">
      <c r="A10958" s="172"/>
    </row>
    <row r="10959" spans="1:1" s="173" customFormat="1" ht="12" hidden="1" customHeight="1">
      <c r="A10959" s="172"/>
    </row>
    <row r="10960" spans="1:1" s="173" customFormat="1" ht="12" hidden="1" customHeight="1">
      <c r="A10960" s="172"/>
    </row>
    <row r="10961" spans="1:1" s="173" customFormat="1" ht="12" hidden="1" customHeight="1">
      <c r="A10961" s="172"/>
    </row>
    <row r="10962" spans="1:1" s="173" customFormat="1" ht="12" hidden="1" customHeight="1">
      <c r="A10962" s="172"/>
    </row>
    <row r="10963" spans="1:1" s="173" customFormat="1" ht="12" hidden="1" customHeight="1">
      <c r="A10963" s="172"/>
    </row>
    <row r="10964" spans="1:1" s="173" customFormat="1" ht="12" hidden="1" customHeight="1">
      <c r="A10964" s="172"/>
    </row>
    <row r="10965" spans="1:1" s="173" customFormat="1" ht="12" hidden="1" customHeight="1">
      <c r="A10965" s="172"/>
    </row>
    <row r="10966" spans="1:1" s="173" customFormat="1" ht="12" hidden="1" customHeight="1">
      <c r="A10966" s="172"/>
    </row>
    <row r="10967" spans="1:1" s="173" customFormat="1" ht="12" hidden="1" customHeight="1">
      <c r="A10967" s="172"/>
    </row>
    <row r="10968" spans="1:1" s="173" customFormat="1" ht="12" hidden="1" customHeight="1">
      <c r="A10968" s="172"/>
    </row>
    <row r="10969" spans="1:1" s="173" customFormat="1" ht="12" hidden="1" customHeight="1">
      <c r="A10969" s="172"/>
    </row>
    <row r="10970" spans="1:1" s="173" customFormat="1" ht="12" hidden="1" customHeight="1">
      <c r="A10970" s="172"/>
    </row>
    <row r="10971" spans="1:1" s="173" customFormat="1" ht="12" hidden="1" customHeight="1">
      <c r="A10971" s="172"/>
    </row>
    <row r="10972" spans="1:1" s="173" customFormat="1" ht="12" hidden="1" customHeight="1">
      <c r="A10972" s="172"/>
    </row>
    <row r="10973" spans="1:1" s="173" customFormat="1" ht="12" hidden="1" customHeight="1">
      <c r="A10973" s="172"/>
    </row>
    <row r="10974" spans="1:1" s="173" customFormat="1" ht="12" hidden="1" customHeight="1">
      <c r="A10974" s="172"/>
    </row>
    <row r="10975" spans="1:1" s="173" customFormat="1" ht="12" hidden="1" customHeight="1">
      <c r="A10975" s="172"/>
    </row>
    <row r="10976" spans="1:1" s="173" customFormat="1" ht="12" hidden="1" customHeight="1">
      <c r="A10976" s="172"/>
    </row>
    <row r="10977" spans="1:1" s="173" customFormat="1" ht="12" hidden="1" customHeight="1">
      <c r="A10977" s="172"/>
    </row>
    <row r="10978" spans="1:1" s="173" customFormat="1" ht="12" hidden="1" customHeight="1">
      <c r="A10978" s="172"/>
    </row>
    <row r="10979" spans="1:1" s="173" customFormat="1" ht="12" hidden="1" customHeight="1">
      <c r="A10979" s="172"/>
    </row>
    <row r="10980" spans="1:1" s="173" customFormat="1" ht="12" hidden="1" customHeight="1">
      <c r="A10980" s="172"/>
    </row>
    <row r="10981" spans="1:1" s="173" customFormat="1" ht="12" hidden="1" customHeight="1">
      <c r="A10981" s="172"/>
    </row>
    <row r="10982" spans="1:1" s="173" customFormat="1" ht="12" hidden="1" customHeight="1">
      <c r="A10982" s="172"/>
    </row>
    <row r="10983" spans="1:1" s="173" customFormat="1" ht="12" hidden="1" customHeight="1">
      <c r="A10983" s="172"/>
    </row>
    <row r="10984" spans="1:1" s="173" customFormat="1" ht="12" hidden="1" customHeight="1">
      <c r="A10984" s="172"/>
    </row>
    <row r="10985" spans="1:1" s="173" customFormat="1" ht="12" hidden="1" customHeight="1">
      <c r="A10985" s="172"/>
    </row>
    <row r="10986" spans="1:1" s="173" customFormat="1" ht="12" hidden="1" customHeight="1">
      <c r="A10986" s="172"/>
    </row>
    <row r="10987" spans="1:1" s="173" customFormat="1" ht="12" hidden="1" customHeight="1">
      <c r="A10987" s="172"/>
    </row>
    <row r="10988" spans="1:1" s="173" customFormat="1" ht="12" hidden="1" customHeight="1">
      <c r="A10988" s="172"/>
    </row>
    <row r="10989" spans="1:1" s="173" customFormat="1" ht="12" hidden="1" customHeight="1">
      <c r="A10989" s="172"/>
    </row>
    <row r="10990" spans="1:1" s="173" customFormat="1" ht="12" hidden="1" customHeight="1">
      <c r="A10990" s="172"/>
    </row>
    <row r="10991" spans="1:1" s="173" customFormat="1" ht="12" hidden="1" customHeight="1">
      <c r="A10991" s="172"/>
    </row>
    <row r="10992" spans="1:1" s="173" customFormat="1" ht="12" hidden="1" customHeight="1">
      <c r="A10992" s="172"/>
    </row>
    <row r="10993" spans="1:1" s="173" customFormat="1" ht="12" hidden="1" customHeight="1">
      <c r="A10993" s="172"/>
    </row>
    <row r="10994" spans="1:1" s="173" customFormat="1" ht="12" hidden="1" customHeight="1">
      <c r="A10994" s="172"/>
    </row>
    <row r="10995" spans="1:1" s="173" customFormat="1" ht="12" hidden="1" customHeight="1">
      <c r="A10995" s="172"/>
    </row>
    <row r="10996" spans="1:1" s="173" customFormat="1" ht="12" hidden="1" customHeight="1">
      <c r="A10996" s="172"/>
    </row>
    <row r="10997" spans="1:1" s="173" customFormat="1" ht="12" hidden="1" customHeight="1">
      <c r="A10997" s="172"/>
    </row>
    <row r="10998" spans="1:1" s="173" customFormat="1" ht="12" hidden="1" customHeight="1">
      <c r="A10998" s="172"/>
    </row>
    <row r="10999" spans="1:1" s="173" customFormat="1" ht="12" hidden="1" customHeight="1">
      <c r="A10999" s="172"/>
    </row>
    <row r="11000" spans="1:1" s="173" customFormat="1" ht="12" hidden="1" customHeight="1">
      <c r="A11000" s="172"/>
    </row>
    <row r="11001" spans="1:1" s="173" customFormat="1" ht="12" hidden="1" customHeight="1">
      <c r="A11001" s="172"/>
    </row>
    <row r="11002" spans="1:1" s="173" customFormat="1" ht="12" hidden="1" customHeight="1">
      <c r="A11002" s="172"/>
    </row>
    <row r="11003" spans="1:1" s="173" customFormat="1" ht="12" hidden="1" customHeight="1">
      <c r="A11003" s="172"/>
    </row>
    <row r="11004" spans="1:1" s="173" customFormat="1" ht="12" hidden="1" customHeight="1">
      <c r="A11004" s="172"/>
    </row>
    <row r="11005" spans="1:1" s="173" customFormat="1" ht="12" hidden="1" customHeight="1">
      <c r="A11005" s="172"/>
    </row>
    <row r="11006" spans="1:1" s="173" customFormat="1" ht="12" hidden="1" customHeight="1">
      <c r="A11006" s="172"/>
    </row>
    <row r="11007" spans="1:1" s="173" customFormat="1" ht="12" hidden="1" customHeight="1">
      <c r="A11007" s="172"/>
    </row>
    <row r="11008" spans="1:1" s="173" customFormat="1" ht="12" hidden="1" customHeight="1">
      <c r="A11008" s="172"/>
    </row>
    <row r="11009" spans="1:1" s="173" customFormat="1" ht="12" hidden="1" customHeight="1">
      <c r="A11009" s="172"/>
    </row>
    <row r="11010" spans="1:1" s="173" customFormat="1" ht="12" hidden="1" customHeight="1">
      <c r="A11010" s="172"/>
    </row>
    <row r="11011" spans="1:1" s="173" customFormat="1" ht="12" hidden="1" customHeight="1">
      <c r="A11011" s="172"/>
    </row>
    <row r="11012" spans="1:1" s="173" customFormat="1" ht="12" hidden="1" customHeight="1">
      <c r="A11012" s="172"/>
    </row>
    <row r="11013" spans="1:1" s="173" customFormat="1" ht="12" hidden="1" customHeight="1">
      <c r="A11013" s="172"/>
    </row>
    <row r="11014" spans="1:1" s="173" customFormat="1" ht="12" hidden="1" customHeight="1">
      <c r="A11014" s="172"/>
    </row>
    <row r="11015" spans="1:1" s="173" customFormat="1" ht="12" hidden="1" customHeight="1">
      <c r="A11015" s="172"/>
    </row>
    <row r="11016" spans="1:1" s="173" customFormat="1" ht="12" hidden="1" customHeight="1">
      <c r="A11016" s="172"/>
    </row>
    <row r="11017" spans="1:1" s="173" customFormat="1" ht="12" hidden="1" customHeight="1">
      <c r="A11017" s="172"/>
    </row>
    <row r="11018" spans="1:1" s="173" customFormat="1" ht="12" hidden="1" customHeight="1">
      <c r="A11018" s="172"/>
    </row>
    <row r="11019" spans="1:1" s="173" customFormat="1" ht="12" hidden="1" customHeight="1">
      <c r="A11019" s="172"/>
    </row>
    <row r="11020" spans="1:1" s="173" customFormat="1" ht="12" hidden="1" customHeight="1">
      <c r="A11020" s="172"/>
    </row>
    <row r="11021" spans="1:1" s="173" customFormat="1" ht="12" hidden="1" customHeight="1">
      <c r="A11021" s="172"/>
    </row>
    <row r="11022" spans="1:1" s="173" customFormat="1" ht="12" hidden="1" customHeight="1">
      <c r="A11022" s="172"/>
    </row>
    <row r="11023" spans="1:1" s="173" customFormat="1" ht="12" hidden="1" customHeight="1">
      <c r="A11023" s="172"/>
    </row>
    <row r="11024" spans="1:1" s="173" customFormat="1" ht="12" hidden="1" customHeight="1">
      <c r="A11024" s="172"/>
    </row>
    <row r="11025" spans="1:1" s="173" customFormat="1" ht="12" hidden="1" customHeight="1">
      <c r="A11025" s="172"/>
    </row>
    <row r="11026" spans="1:1" s="173" customFormat="1" ht="12" hidden="1" customHeight="1">
      <c r="A11026" s="172"/>
    </row>
    <row r="11027" spans="1:1" s="173" customFormat="1" ht="12" hidden="1" customHeight="1">
      <c r="A11027" s="172"/>
    </row>
    <row r="11028" spans="1:1" s="173" customFormat="1" ht="12" hidden="1" customHeight="1">
      <c r="A11028" s="172"/>
    </row>
    <row r="11029" spans="1:1" s="173" customFormat="1" ht="12" hidden="1" customHeight="1">
      <c r="A11029" s="172"/>
    </row>
    <row r="11030" spans="1:1" s="173" customFormat="1" ht="12" hidden="1" customHeight="1">
      <c r="A11030" s="172"/>
    </row>
    <row r="11031" spans="1:1" s="173" customFormat="1" ht="12" hidden="1" customHeight="1">
      <c r="A11031" s="172"/>
    </row>
    <row r="11032" spans="1:1" s="173" customFormat="1" ht="12" hidden="1" customHeight="1">
      <c r="A11032" s="172"/>
    </row>
    <row r="11033" spans="1:1" s="173" customFormat="1" ht="12" hidden="1" customHeight="1">
      <c r="A11033" s="172"/>
    </row>
    <row r="11034" spans="1:1" s="173" customFormat="1" ht="12" hidden="1" customHeight="1">
      <c r="A11034" s="172"/>
    </row>
    <row r="11035" spans="1:1" s="173" customFormat="1" ht="12" hidden="1" customHeight="1">
      <c r="A11035" s="172"/>
    </row>
    <row r="11036" spans="1:1" s="173" customFormat="1" ht="12" hidden="1" customHeight="1">
      <c r="A11036" s="172"/>
    </row>
    <row r="11037" spans="1:1" s="173" customFormat="1" ht="12" hidden="1" customHeight="1">
      <c r="A11037" s="172"/>
    </row>
    <row r="11038" spans="1:1" s="173" customFormat="1" ht="12" hidden="1" customHeight="1">
      <c r="A11038" s="172"/>
    </row>
    <row r="11039" spans="1:1" s="173" customFormat="1" ht="12" hidden="1" customHeight="1">
      <c r="A11039" s="172"/>
    </row>
    <row r="11040" spans="1:1" s="173" customFormat="1" ht="12" hidden="1" customHeight="1">
      <c r="A11040" s="172"/>
    </row>
    <row r="11041" spans="1:1" s="173" customFormat="1" ht="12" hidden="1" customHeight="1">
      <c r="A11041" s="172"/>
    </row>
    <row r="11042" spans="1:1" s="173" customFormat="1" ht="12" hidden="1" customHeight="1">
      <c r="A11042" s="172"/>
    </row>
    <row r="11043" spans="1:1" s="173" customFormat="1" ht="12" hidden="1" customHeight="1">
      <c r="A11043" s="172"/>
    </row>
    <row r="11044" spans="1:1" s="173" customFormat="1" ht="12" hidden="1" customHeight="1">
      <c r="A11044" s="172"/>
    </row>
    <row r="11045" spans="1:1" s="173" customFormat="1" ht="12" hidden="1" customHeight="1">
      <c r="A11045" s="172"/>
    </row>
    <row r="11046" spans="1:1" s="173" customFormat="1" ht="12" hidden="1" customHeight="1">
      <c r="A11046" s="172"/>
    </row>
    <row r="11047" spans="1:1" s="173" customFormat="1" ht="12" hidden="1" customHeight="1">
      <c r="A11047" s="172"/>
    </row>
    <row r="11048" spans="1:1" s="173" customFormat="1" ht="12" hidden="1" customHeight="1">
      <c r="A11048" s="172"/>
    </row>
    <row r="11049" spans="1:1" s="173" customFormat="1" ht="12" hidden="1" customHeight="1">
      <c r="A11049" s="172"/>
    </row>
    <row r="11050" spans="1:1" s="173" customFormat="1" ht="12" hidden="1" customHeight="1">
      <c r="A11050" s="172"/>
    </row>
    <row r="11051" spans="1:1" s="173" customFormat="1" ht="12" hidden="1" customHeight="1">
      <c r="A11051" s="172"/>
    </row>
    <row r="11052" spans="1:1" s="173" customFormat="1" ht="12" hidden="1" customHeight="1">
      <c r="A11052" s="172"/>
    </row>
    <row r="11053" spans="1:1" s="173" customFormat="1" ht="12" hidden="1" customHeight="1">
      <c r="A11053" s="172"/>
    </row>
    <row r="11054" spans="1:1" s="173" customFormat="1" ht="12" hidden="1" customHeight="1">
      <c r="A11054" s="172"/>
    </row>
    <row r="11055" spans="1:1" s="173" customFormat="1" ht="12" hidden="1" customHeight="1">
      <c r="A11055" s="172"/>
    </row>
    <row r="11056" spans="1:1" s="173" customFormat="1" ht="12" hidden="1" customHeight="1">
      <c r="A11056" s="172"/>
    </row>
    <row r="11057" spans="1:1" s="173" customFormat="1" ht="12" hidden="1" customHeight="1">
      <c r="A11057" s="172"/>
    </row>
    <row r="11058" spans="1:1" s="173" customFormat="1" ht="12" hidden="1" customHeight="1">
      <c r="A11058" s="172"/>
    </row>
    <row r="11059" spans="1:1" s="173" customFormat="1" ht="12" hidden="1" customHeight="1">
      <c r="A11059" s="172"/>
    </row>
    <row r="11060" spans="1:1" s="173" customFormat="1" ht="12" hidden="1" customHeight="1">
      <c r="A11060" s="172"/>
    </row>
    <row r="11061" spans="1:1" s="173" customFormat="1" ht="12" hidden="1" customHeight="1">
      <c r="A11061" s="172"/>
    </row>
    <row r="11062" spans="1:1" s="173" customFormat="1" ht="12" hidden="1" customHeight="1">
      <c r="A11062" s="172"/>
    </row>
    <row r="11063" spans="1:1" s="173" customFormat="1" ht="12" hidden="1" customHeight="1">
      <c r="A11063" s="172"/>
    </row>
    <row r="11064" spans="1:1" s="173" customFormat="1" ht="12" hidden="1" customHeight="1">
      <c r="A11064" s="172"/>
    </row>
    <row r="11065" spans="1:1" s="173" customFormat="1" ht="12" hidden="1" customHeight="1">
      <c r="A11065" s="172"/>
    </row>
    <row r="11066" spans="1:1" s="173" customFormat="1" ht="12" hidden="1" customHeight="1">
      <c r="A11066" s="172"/>
    </row>
    <row r="11067" spans="1:1" s="173" customFormat="1" ht="12" hidden="1" customHeight="1">
      <c r="A11067" s="172"/>
    </row>
    <row r="11068" spans="1:1" s="173" customFormat="1" ht="12" hidden="1" customHeight="1">
      <c r="A11068" s="172"/>
    </row>
    <row r="11069" spans="1:1" s="173" customFormat="1" ht="12" hidden="1" customHeight="1">
      <c r="A11069" s="172"/>
    </row>
    <row r="11070" spans="1:1" s="173" customFormat="1" ht="12" hidden="1" customHeight="1">
      <c r="A11070" s="172"/>
    </row>
    <row r="11071" spans="1:1" s="173" customFormat="1" ht="12" hidden="1" customHeight="1">
      <c r="A11071" s="172"/>
    </row>
    <row r="11072" spans="1:1" s="173" customFormat="1" ht="12" hidden="1" customHeight="1">
      <c r="A11072" s="172"/>
    </row>
    <row r="11073" spans="1:1" s="173" customFormat="1" ht="12" hidden="1" customHeight="1">
      <c r="A11073" s="172"/>
    </row>
    <row r="11074" spans="1:1" s="173" customFormat="1" ht="12" hidden="1" customHeight="1">
      <c r="A11074" s="172"/>
    </row>
    <row r="11075" spans="1:1" s="173" customFormat="1" ht="12" hidden="1" customHeight="1">
      <c r="A11075" s="172"/>
    </row>
    <row r="11076" spans="1:1" s="173" customFormat="1" ht="12" hidden="1" customHeight="1">
      <c r="A11076" s="172"/>
    </row>
    <row r="11077" spans="1:1" s="173" customFormat="1" ht="12" hidden="1" customHeight="1">
      <c r="A11077" s="172"/>
    </row>
    <row r="11078" spans="1:1" s="173" customFormat="1" ht="12" hidden="1" customHeight="1">
      <c r="A11078" s="172"/>
    </row>
    <row r="11079" spans="1:1" s="173" customFormat="1" ht="12" hidden="1" customHeight="1">
      <c r="A11079" s="172"/>
    </row>
    <row r="11080" spans="1:1" s="173" customFormat="1" ht="12" hidden="1" customHeight="1">
      <c r="A11080" s="172"/>
    </row>
    <row r="11081" spans="1:1" s="173" customFormat="1" ht="12" hidden="1" customHeight="1">
      <c r="A11081" s="172"/>
    </row>
    <row r="11082" spans="1:1" s="173" customFormat="1" ht="12" hidden="1" customHeight="1">
      <c r="A11082" s="172"/>
    </row>
    <row r="11083" spans="1:1" s="173" customFormat="1" ht="12" hidden="1" customHeight="1">
      <c r="A11083" s="172"/>
    </row>
    <row r="11084" spans="1:1" s="173" customFormat="1" ht="12" hidden="1" customHeight="1">
      <c r="A11084" s="172"/>
    </row>
    <row r="11085" spans="1:1" s="173" customFormat="1" ht="12" hidden="1" customHeight="1">
      <c r="A11085" s="172"/>
    </row>
    <row r="11086" spans="1:1" s="173" customFormat="1" ht="12" hidden="1" customHeight="1">
      <c r="A11086" s="172"/>
    </row>
    <row r="11087" spans="1:1" s="173" customFormat="1" ht="12" hidden="1" customHeight="1">
      <c r="A11087" s="172"/>
    </row>
    <row r="11088" spans="1:1" s="173" customFormat="1" ht="12" hidden="1" customHeight="1">
      <c r="A11088" s="172"/>
    </row>
    <row r="11089" spans="1:1" s="173" customFormat="1" ht="12" hidden="1" customHeight="1">
      <c r="A11089" s="172"/>
    </row>
    <row r="11090" spans="1:1" s="173" customFormat="1" ht="12" hidden="1" customHeight="1">
      <c r="A11090" s="172"/>
    </row>
    <row r="11091" spans="1:1" s="173" customFormat="1" ht="12" hidden="1" customHeight="1">
      <c r="A11091" s="172"/>
    </row>
    <row r="11092" spans="1:1" s="173" customFormat="1" ht="12" hidden="1" customHeight="1">
      <c r="A11092" s="172"/>
    </row>
    <row r="11093" spans="1:1" s="173" customFormat="1" ht="12" hidden="1" customHeight="1">
      <c r="A11093" s="172"/>
    </row>
    <row r="11094" spans="1:1" s="173" customFormat="1" ht="12" hidden="1" customHeight="1">
      <c r="A11094" s="172"/>
    </row>
    <row r="11095" spans="1:1" s="173" customFormat="1" ht="12" hidden="1" customHeight="1">
      <c r="A11095" s="172"/>
    </row>
    <row r="11096" spans="1:1" s="173" customFormat="1" ht="12" hidden="1" customHeight="1">
      <c r="A11096" s="172"/>
    </row>
    <row r="11097" spans="1:1" s="173" customFormat="1" ht="12" hidden="1" customHeight="1">
      <c r="A11097" s="172"/>
    </row>
    <row r="11098" spans="1:1" s="173" customFormat="1" ht="12" hidden="1" customHeight="1">
      <c r="A11098" s="172"/>
    </row>
    <row r="11099" spans="1:1" s="173" customFormat="1" ht="12" hidden="1" customHeight="1">
      <c r="A11099" s="172"/>
    </row>
    <row r="11100" spans="1:1" s="173" customFormat="1" ht="12" hidden="1" customHeight="1">
      <c r="A11100" s="172"/>
    </row>
    <row r="11101" spans="1:1" s="173" customFormat="1" ht="12" hidden="1" customHeight="1">
      <c r="A11101" s="172"/>
    </row>
    <row r="11102" spans="1:1" s="173" customFormat="1" ht="12" hidden="1" customHeight="1">
      <c r="A11102" s="172"/>
    </row>
    <row r="11103" spans="1:1" s="173" customFormat="1" ht="12" hidden="1" customHeight="1">
      <c r="A11103" s="172"/>
    </row>
    <row r="11104" spans="1:1" s="173" customFormat="1" ht="12" hidden="1" customHeight="1">
      <c r="A11104" s="172"/>
    </row>
    <row r="11105" spans="1:1" s="173" customFormat="1" ht="12" hidden="1" customHeight="1">
      <c r="A11105" s="172"/>
    </row>
    <row r="11106" spans="1:1" s="173" customFormat="1" ht="12" hidden="1" customHeight="1">
      <c r="A11106" s="172"/>
    </row>
    <row r="11107" spans="1:1" s="173" customFormat="1" ht="12" hidden="1" customHeight="1">
      <c r="A11107" s="172"/>
    </row>
    <row r="11108" spans="1:1" s="173" customFormat="1" ht="12" hidden="1" customHeight="1">
      <c r="A11108" s="172"/>
    </row>
    <row r="11109" spans="1:1" s="173" customFormat="1" ht="12" hidden="1" customHeight="1">
      <c r="A11109" s="172"/>
    </row>
    <row r="11110" spans="1:1" s="173" customFormat="1" ht="12" hidden="1" customHeight="1">
      <c r="A11110" s="172"/>
    </row>
    <row r="11111" spans="1:1" s="173" customFormat="1" ht="12" hidden="1" customHeight="1">
      <c r="A11111" s="172"/>
    </row>
    <row r="11112" spans="1:1" s="173" customFormat="1" ht="12" hidden="1" customHeight="1">
      <c r="A11112" s="172"/>
    </row>
    <row r="11113" spans="1:1" s="173" customFormat="1" ht="12" hidden="1" customHeight="1">
      <c r="A11113" s="172"/>
    </row>
    <row r="11114" spans="1:1" s="173" customFormat="1" ht="12" hidden="1" customHeight="1">
      <c r="A11114" s="172"/>
    </row>
    <row r="11115" spans="1:1" s="173" customFormat="1" ht="12" hidden="1" customHeight="1">
      <c r="A11115" s="172"/>
    </row>
    <row r="11116" spans="1:1" s="173" customFormat="1" ht="12" hidden="1" customHeight="1">
      <c r="A11116" s="172"/>
    </row>
    <row r="11117" spans="1:1" s="173" customFormat="1" ht="12" hidden="1" customHeight="1">
      <c r="A11117" s="172"/>
    </row>
    <row r="11118" spans="1:1" s="173" customFormat="1" ht="12" hidden="1" customHeight="1">
      <c r="A11118" s="172"/>
    </row>
    <row r="11119" spans="1:1" s="173" customFormat="1" ht="12" hidden="1" customHeight="1">
      <c r="A11119" s="172"/>
    </row>
    <row r="11120" spans="1:1" s="173" customFormat="1" ht="12" hidden="1" customHeight="1">
      <c r="A11120" s="172"/>
    </row>
    <row r="11121" spans="1:1" s="173" customFormat="1" ht="12" hidden="1" customHeight="1">
      <c r="A11121" s="172"/>
    </row>
    <row r="11122" spans="1:1" s="173" customFormat="1" ht="12" hidden="1" customHeight="1">
      <c r="A11122" s="172"/>
    </row>
    <row r="11123" spans="1:1" s="173" customFormat="1" ht="12" hidden="1" customHeight="1">
      <c r="A11123" s="172"/>
    </row>
    <row r="11124" spans="1:1" s="173" customFormat="1" ht="12" hidden="1" customHeight="1">
      <c r="A11124" s="172"/>
    </row>
    <row r="11125" spans="1:1" s="173" customFormat="1" ht="12" hidden="1" customHeight="1">
      <c r="A11125" s="172"/>
    </row>
    <row r="11126" spans="1:1" s="173" customFormat="1" ht="12" hidden="1" customHeight="1">
      <c r="A11126" s="172"/>
    </row>
    <row r="11127" spans="1:1" s="173" customFormat="1" ht="12" hidden="1" customHeight="1">
      <c r="A11127" s="172"/>
    </row>
    <row r="11128" spans="1:1" s="173" customFormat="1" ht="12" hidden="1" customHeight="1">
      <c r="A11128" s="172"/>
    </row>
    <row r="11129" spans="1:1" s="173" customFormat="1" ht="12" hidden="1" customHeight="1">
      <c r="A11129" s="172"/>
    </row>
    <row r="11130" spans="1:1" s="173" customFormat="1" ht="12" hidden="1" customHeight="1">
      <c r="A11130" s="172"/>
    </row>
    <row r="11131" spans="1:1" s="173" customFormat="1" ht="12" hidden="1" customHeight="1">
      <c r="A11131" s="172"/>
    </row>
    <row r="11132" spans="1:1" s="173" customFormat="1" ht="12" hidden="1" customHeight="1">
      <c r="A11132" s="172"/>
    </row>
    <row r="11133" spans="1:1" s="173" customFormat="1" ht="12" hidden="1" customHeight="1">
      <c r="A11133" s="172"/>
    </row>
    <row r="11134" spans="1:1" s="173" customFormat="1" ht="12" hidden="1" customHeight="1">
      <c r="A11134" s="172"/>
    </row>
    <row r="11135" spans="1:1" s="173" customFormat="1" ht="12" hidden="1" customHeight="1">
      <c r="A11135" s="172"/>
    </row>
    <row r="11136" spans="1:1" s="173" customFormat="1" ht="12" hidden="1" customHeight="1">
      <c r="A11136" s="172"/>
    </row>
    <row r="11137" spans="1:1" s="173" customFormat="1" ht="12" hidden="1" customHeight="1">
      <c r="A11137" s="172"/>
    </row>
    <row r="11138" spans="1:1" s="173" customFormat="1" ht="12" hidden="1" customHeight="1">
      <c r="A11138" s="172"/>
    </row>
    <row r="11139" spans="1:1" s="173" customFormat="1" ht="12" hidden="1" customHeight="1">
      <c r="A11139" s="172"/>
    </row>
    <row r="11140" spans="1:1" s="173" customFormat="1" ht="12" hidden="1" customHeight="1">
      <c r="A11140" s="172"/>
    </row>
    <row r="11141" spans="1:1" s="173" customFormat="1" ht="12" hidden="1" customHeight="1">
      <c r="A11141" s="172"/>
    </row>
    <row r="11142" spans="1:1" s="173" customFormat="1" ht="12" hidden="1" customHeight="1">
      <c r="A11142" s="172"/>
    </row>
    <row r="11143" spans="1:1" s="173" customFormat="1" ht="12" hidden="1" customHeight="1">
      <c r="A11143" s="172"/>
    </row>
    <row r="11144" spans="1:1" s="173" customFormat="1" ht="12" hidden="1" customHeight="1">
      <c r="A11144" s="172"/>
    </row>
    <row r="11145" spans="1:1" s="173" customFormat="1" ht="12" hidden="1" customHeight="1">
      <c r="A11145" s="172"/>
    </row>
    <row r="11146" spans="1:1" s="173" customFormat="1" ht="12" hidden="1" customHeight="1">
      <c r="A11146" s="172"/>
    </row>
    <row r="11147" spans="1:1" s="173" customFormat="1" ht="12" hidden="1" customHeight="1">
      <c r="A11147" s="172"/>
    </row>
    <row r="11148" spans="1:1" s="173" customFormat="1" ht="12" hidden="1" customHeight="1">
      <c r="A11148" s="172"/>
    </row>
    <row r="11149" spans="1:1" s="173" customFormat="1" ht="12" hidden="1" customHeight="1">
      <c r="A11149" s="172"/>
    </row>
    <row r="11150" spans="1:1" s="173" customFormat="1" ht="12" hidden="1" customHeight="1">
      <c r="A11150" s="172"/>
    </row>
    <row r="11151" spans="1:1" s="173" customFormat="1" ht="12" hidden="1" customHeight="1">
      <c r="A11151" s="172"/>
    </row>
    <row r="11152" spans="1:1" s="173" customFormat="1" ht="12" hidden="1" customHeight="1">
      <c r="A11152" s="172"/>
    </row>
    <row r="11153" spans="1:1" s="173" customFormat="1" ht="12" hidden="1" customHeight="1">
      <c r="A11153" s="172"/>
    </row>
    <row r="11154" spans="1:1" s="173" customFormat="1" ht="12" hidden="1" customHeight="1">
      <c r="A11154" s="172"/>
    </row>
    <row r="11155" spans="1:1" s="173" customFormat="1" ht="12" hidden="1" customHeight="1">
      <c r="A11155" s="172"/>
    </row>
    <row r="11156" spans="1:1" s="173" customFormat="1" ht="12" hidden="1" customHeight="1">
      <c r="A11156" s="172"/>
    </row>
    <row r="11157" spans="1:1" s="173" customFormat="1" ht="12" hidden="1" customHeight="1">
      <c r="A11157" s="172"/>
    </row>
    <row r="11158" spans="1:1" s="173" customFormat="1" ht="12" hidden="1" customHeight="1">
      <c r="A11158" s="172"/>
    </row>
    <row r="11159" spans="1:1" s="173" customFormat="1" ht="12" hidden="1" customHeight="1">
      <c r="A11159" s="172"/>
    </row>
    <row r="11160" spans="1:1" s="173" customFormat="1" ht="12" hidden="1" customHeight="1">
      <c r="A11160" s="172"/>
    </row>
    <row r="11161" spans="1:1" s="173" customFormat="1" ht="12" hidden="1" customHeight="1">
      <c r="A11161" s="172"/>
    </row>
    <row r="11162" spans="1:1" s="173" customFormat="1" ht="12" hidden="1" customHeight="1">
      <c r="A11162" s="172"/>
    </row>
    <row r="11163" spans="1:1" s="173" customFormat="1" ht="12" hidden="1" customHeight="1">
      <c r="A11163" s="172"/>
    </row>
    <row r="11164" spans="1:1" s="173" customFormat="1" ht="12" hidden="1" customHeight="1">
      <c r="A11164" s="172"/>
    </row>
    <row r="11165" spans="1:1" s="173" customFormat="1" ht="12" hidden="1" customHeight="1">
      <c r="A11165" s="172"/>
    </row>
    <row r="11166" spans="1:1" s="173" customFormat="1" ht="12" hidden="1" customHeight="1">
      <c r="A11166" s="172"/>
    </row>
    <row r="11167" spans="1:1" s="173" customFormat="1" ht="12" hidden="1" customHeight="1">
      <c r="A11167" s="172"/>
    </row>
    <row r="11168" spans="1:1" s="173" customFormat="1" ht="12" hidden="1" customHeight="1">
      <c r="A11168" s="172"/>
    </row>
    <row r="11169" spans="1:1" s="173" customFormat="1" ht="12" hidden="1" customHeight="1">
      <c r="A11169" s="172"/>
    </row>
    <row r="11170" spans="1:1" s="173" customFormat="1" ht="12" hidden="1" customHeight="1">
      <c r="A11170" s="172"/>
    </row>
    <row r="11171" spans="1:1" s="173" customFormat="1" ht="12" hidden="1" customHeight="1">
      <c r="A11171" s="172"/>
    </row>
    <row r="11172" spans="1:1" s="173" customFormat="1" ht="12" hidden="1" customHeight="1">
      <c r="A11172" s="172"/>
    </row>
    <row r="11173" spans="1:1" s="173" customFormat="1" ht="12" hidden="1" customHeight="1">
      <c r="A11173" s="172"/>
    </row>
    <row r="11174" spans="1:1" s="173" customFormat="1" ht="12" hidden="1" customHeight="1">
      <c r="A11174" s="172"/>
    </row>
    <row r="11175" spans="1:1" s="173" customFormat="1" ht="12" hidden="1" customHeight="1">
      <c r="A11175" s="172"/>
    </row>
    <row r="11176" spans="1:1" s="173" customFormat="1" ht="12" hidden="1" customHeight="1">
      <c r="A11176" s="172"/>
    </row>
    <row r="11177" spans="1:1" s="173" customFormat="1" ht="12" hidden="1" customHeight="1">
      <c r="A11177" s="172"/>
    </row>
    <row r="11178" spans="1:1" s="173" customFormat="1" ht="12" hidden="1" customHeight="1">
      <c r="A11178" s="172"/>
    </row>
    <row r="11179" spans="1:1" s="173" customFormat="1" ht="12" hidden="1" customHeight="1">
      <c r="A11179" s="172"/>
    </row>
    <row r="11180" spans="1:1" s="173" customFormat="1" ht="12" hidden="1" customHeight="1">
      <c r="A11180" s="172"/>
    </row>
    <row r="11181" spans="1:1" s="173" customFormat="1" ht="12" hidden="1" customHeight="1">
      <c r="A11181" s="172"/>
    </row>
    <row r="11182" spans="1:1" s="173" customFormat="1" ht="12" hidden="1" customHeight="1">
      <c r="A11182" s="172"/>
    </row>
    <row r="11183" spans="1:1" s="173" customFormat="1" ht="12" hidden="1" customHeight="1">
      <c r="A11183" s="172"/>
    </row>
    <row r="11184" spans="1:1" s="173" customFormat="1" ht="12" hidden="1" customHeight="1">
      <c r="A11184" s="172"/>
    </row>
    <row r="11185" spans="1:1" s="173" customFormat="1" ht="12" hidden="1" customHeight="1">
      <c r="A11185" s="172"/>
    </row>
    <row r="11186" spans="1:1" s="173" customFormat="1" ht="12" hidden="1" customHeight="1">
      <c r="A11186" s="172"/>
    </row>
    <row r="11187" spans="1:1" s="173" customFormat="1" ht="12" hidden="1" customHeight="1">
      <c r="A11187" s="172"/>
    </row>
    <row r="11188" spans="1:1" s="173" customFormat="1" ht="12" hidden="1" customHeight="1">
      <c r="A11188" s="172"/>
    </row>
    <row r="11189" spans="1:1" s="173" customFormat="1" ht="12" hidden="1" customHeight="1">
      <c r="A11189" s="172"/>
    </row>
    <row r="11190" spans="1:1" s="173" customFormat="1" ht="12" hidden="1" customHeight="1">
      <c r="A11190" s="172"/>
    </row>
    <row r="11191" spans="1:1" s="173" customFormat="1" ht="12" hidden="1" customHeight="1">
      <c r="A11191" s="172"/>
    </row>
    <row r="11192" spans="1:1" s="173" customFormat="1" ht="12" hidden="1" customHeight="1">
      <c r="A11192" s="172"/>
    </row>
    <row r="11193" spans="1:1" s="173" customFormat="1" ht="12" hidden="1" customHeight="1">
      <c r="A11193" s="172"/>
    </row>
    <row r="11194" spans="1:1" s="173" customFormat="1" ht="12" hidden="1" customHeight="1">
      <c r="A11194" s="172"/>
    </row>
    <row r="11195" spans="1:1" s="173" customFormat="1" ht="12" hidden="1" customHeight="1">
      <c r="A11195" s="172"/>
    </row>
    <row r="11196" spans="1:1" s="173" customFormat="1" ht="12" hidden="1" customHeight="1">
      <c r="A11196" s="172"/>
    </row>
    <row r="11197" spans="1:1" s="173" customFormat="1" ht="12" hidden="1" customHeight="1">
      <c r="A11197" s="172"/>
    </row>
    <row r="11198" spans="1:1" s="173" customFormat="1" ht="12" hidden="1" customHeight="1">
      <c r="A11198" s="172"/>
    </row>
    <row r="11199" spans="1:1" s="173" customFormat="1" ht="12" hidden="1" customHeight="1">
      <c r="A11199" s="172"/>
    </row>
    <row r="11200" spans="1:1" s="173" customFormat="1" ht="12" hidden="1" customHeight="1">
      <c r="A11200" s="172"/>
    </row>
    <row r="11201" spans="1:1" s="173" customFormat="1" ht="12" hidden="1" customHeight="1">
      <c r="A11201" s="172"/>
    </row>
    <row r="11202" spans="1:1" s="173" customFormat="1" ht="12" hidden="1" customHeight="1">
      <c r="A11202" s="172"/>
    </row>
    <row r="11203" spans="1:1" s="173" customFormat="1" ht="12" hidden="1" customHeight="1">
      <c r="A11203" s="172"/>
    </row>
    <row r="11204" spans="1:1" s="173" customFormat="1" ht="12" hidden="1" customHeight="1">
      <c r="A11204" s="172"/>
    </row>
    <row r="11205" spans="1:1" s="173" customFormat="1" ht="12" hidden="1" customHeight="1">
      <c r="A11205" s="172"/>
    </row>
    <row r="11206" spans="1:1" s="173" customFormat="1" ht="12" hidden="1" customHeight="1">
      <c r="A11206" s="172"/>
    </row>
    <row r="11207" spans="1:1" s="173" customFormat="1" ht="12" hidden="1" customHeight="1">
      <c r="A11207" s="172"/>
    </row>
    <row r="11208" spans="1:1" s="173" customFormat="1" ht="12" hidden="1" customHeight="1">
      <c r="A11208" s="172"/>
    </row>
    <row r="11209" spans="1:1" s="173" customFormat="1" ht="12" hidden="1" customHeight="1">
      <c r="A11209" s="172"/>
    </row>
    <row r="11210" spans="1:1" s="173" customFormat="1" ht="12" hidden="1" customHeight="1">
      <c r="A11210" s="172"/>
    </row>
    <row r="11211" spans="1:1" s="173" customFormat="1" ht="12" hidden="1" customHeight="1">
      <c r="A11211" s="172"/>
    </row>
    <row r="11212" spans="1:1" s="173" customFormat="1" ht="12" hidden="1" customHeight="1">
      <c r="A11212" s="172"/>
    </row>
    <row r="11213" spans="1:1" s="173" customFormat="1" ht="12" hidden="1" customHeight="1">
      <c r="A11213" s="172"/>
    </row>
    <row r="11214" spans="1:1" s="173" customFormat="1" ht="12" hidden="1" customHeight="1">
      <c r="A11214" s="172"/>
    </row>
    <row r="11215" spans="1:1" s="173" customFormat="1" ht="12" hidden="1" customHeight="1">
      <c r="A11215" s="172"/>
    </row>
    <row r="11216" spans="1:1" s="173" customFormat="1" ht="12" hidden="1" customHeight="1">
      <c r="A11216" s="172"/>
    </row>
    <row r="11217" spans="1:1" s="173" customFormat="1" ht="12" hidden="1" customHeight="1">
      <c r="A11217" s="172"/>
    </row>
    <row r="11218" spans="1:1" s="173" customFormat="1" ht="12" hidden="1" customHeight="1">
      <c r="A11218" s="172"/>
    </row>
    <row r="11219" spans="1:1" s="173" customFormat="1" ht="12" hidden="1" customHeight="1">
      <c r="A11219" s="172"/>
    </row>
    <row r="11220" spans="1:1" s="173" customFormat="1" ht="12" hidden="1" customHeight="1">
      <c r="A11220" s="172"/>
    </row>
    <row r="11221" spans="1:1" s="173" customFormat="1" ht="12" hidden="1" customHeight="1">
      <c r="A11221" s="172"/>
    </row>
    <row r="11222" spans="1:1" s="173" customFormat="1" ht="12" hidden="1" customHeight="1">
      <c r="A11222" s="172"/>
    </row>
    <row r="11223" spans="1:1" s="173" customFormat="1" ht="12" hidden="1" customHeight="1">
      <c r="A11223" s="172"/>
    </row>
    <row r="11224" spans="1:1" s="173" customFormat="1" ht="12" hidden="1" customHeight="1">
      <c r="A11224" s="172"/>
    </row>
    <row r="11225" spans="1:1" s="173" customFormat="1" ht="12" hidden="1" customHeight="1">
      <c r="A11225" s="172"/>
    </row>
    <row r="11226" spans="1:1" s="173" customFormat="1" ht="12" hidden="1" customHeight="1">
      <c r="A11226" s="172"/>
    </row>
    <row r="11227" spans="1:1" s="173" customFormat="1" ht="12" hidden="1" customHeight="1">
      <c r="A11227" s="172"/>
    </row>
    <row r="11228" spans="1:1" s="173" customFormat="1" ht="12" hidden="1" customHeight="1">
      <c r="A11228" s="172"/>
    </row>
    <row r="11229" spans="1:1" s="173" customFormat="1" ht="12" hidden="1" customHeight="1">
      <c r="A11229" s="172"/>
    </row>
    <row r="11230" spans="1:1" s="173" customFormat="1" ht="12" hidden="1" customHeight="1">
      <c r="A11230" s="172"/>
    </row>
    <row r="11231" spans="1:1" s="173" customFormat="1" ht="12" hidden="1" customHeight="1">
      <c r="A11231" s="172"/>
    </row>
    <row r="11232" spans="1:1" s="173" customFormat="1" ht="12" hidden="1" customHeight="1">
      <c r="A11232" s="172"/>
    </row>
    <row r="11233" spans="1:1" s="173" customFormat="1" ht="12" hidden="1" customHeight="1">
      <c r="A11233" s="172"/>
    </row>
    <row r="11234" spans="1:1" s="173" customFormat="1" ht="12" hidden="1" customHeight="1">
      <c r="A11234" s="172"/>
    </row>
    <row r="11235" spans="1:1" s="173" customFormat="1" ht="12" hidden="1" customHeight="1">
      <c r="A11235" s="172"/>
    </row>
    <row r="11236" spans="1:1" s="173" customFormat="1" ht="12" hidden="1" customHeight="1">
      <c r="A11236" s="172"/>
    </row>
    <row r="11237" spans="1:1" s="173" customFormat="1" ht="12" hidden="1" customHeight="1">
      <c r="A11237" s="172"/>
    </row>
    <row r="11238" spans="1:1" s="173" customFormat="1" ht="12" hidden="1" customHeight="1">
      <c r="A11238" s="172"/>
    </row>
    <row r="11239" spans="1:1" s="173" customFormat="1" ht="12" hidden="1" customHeight="1">
      <c r="A11239" s="172"/>
    </row>
    <row r="11240" spans="1:1" s="173" customFormat="1" ht="12" hidden="1" customHeight="1">
      <c r="A11240" s="172"/>
    </row>
    <row r="11241" spans="1:1" s="173" customFormat="1" ht="12" hidden="1" customHeight="1">
      <c r="A11241" s="172"/>
    </row>
    <row r="11242" spans="1:1" s="173" customFormat="1" ht="12" hidden="1" customHeight="1">
      <c r="A11242" s="172"/>
    </row>
    <row r="11243" spans="1:1" s="173" customFormat="1" ht="12" hidden="1" customHeight="1">
      <c r="A11243" s="172"/>
    </row>
    <row r="11244" spans="1:1" s="173" customFormat="1" ht="12" hidden="1" customHeight="1">
      <c r="A11244" s="172"/>
    </row>
    <row r="11245" spans="1:1" s="173" customFormat="1" ht="12" hidden="1" customHeight="1">
      <c r="A11245" s="172"/>
    </row>
    <row r="11246" spans="1:1" s="173" customFormat="1" ht="12" hidden="1" customHeight="1">
      <c r="A11246" s="172"/>
    </row>
    <row r="11247" spans="1:1" s="173" customFormat="1" ht="12" hidden="1" customHeight="1">
      <c r="A11247" s="172"/>
    </row>
    <row r="11248" spans="1:1" s="173" customFormat="1" ht="12" hidden="1" customHeight="1">
      <c r="A11248" s="172"/>
    </row>
    <row r="11249" spans="1:1" s="173" customFormat="1" ht="12" hidden="1" customHeight="1">
      <c r="A11249" s="172"/>
    </row>
    <row r="11250" spans="1:1" s="173" customFormat="1" ht="12" hidden="1" customHeight="1">
      <c r="A11250" s="172"/>
    </row>
    <row r="11251" spans="1:1" s="173" customFormat="1" ht="12" hidden="1" customHeight="1">
      <c r="A11251" s="172"/>
    </row>
    <row r="11252" spans="1:1" s="173" customFormat="1" ht="12" hidden="1" customHeight="1">
      <c r="A11252" s="172"/>
    </row>
    <row r="11253" spans="1:1" s="173" customFormat="1" ht="12" hidden="1" customHeight="1">
      <c r="A11253" s="172"/>
    </row>
    <row r="11254" spans="1:1" s="173" customFormat="1" ht="12" hidden="1" customHeight="1">
      <c r="A11254" s="172"/>
    </row>
    <row r="11255" spans="1:1" s="173" customFormat="1" ht="12" hidden="1" customHeight="1">
      <c r="A11255" s="172"/>
    </row>
    <row r="11256" spans="1:1" s="173" customFormat="1" ht="12" hidden="1" customHeight="1">
      <c r="A11256" s="172"/>
    </row>
    <row r="11257" spans="1:1" s="173" customFormat="1" ht="12" hidden="1" customHeight="1">
      <c r="A11257" s="172"/>
    </row>
    <row r="11258" spans="1:1" s="173" customFormat="1" ht="12" hidden="1" customHeight="1">
      <c r="A11258" s="172"/>
    </row>
    <row r="11259" spans="1:1" s="173" customFormat="1" ht="12" hidden="1" customHeight="1">
      <c r="A11259" s="172"/>
    </row>
    <row r="11260" spans="1:1" s="173" customFormat="1" ht="12" hidden="1" customHeight="1">
      <c r="A11260" s="172"/>
    </row>
    <row r="11261" spans="1:1" s="173" customFormat="1" ht="12" hidden="1" customHeight="1">
      <c r="A11261" s="172"/>
    </row>
    <row r="11262" spans="1:1" s="173" customFormat="1" ht="12" hidden="1" customHeight="1">
      <c r="A11262" s="172"/>
    </row>
    <row r="11263" spans="1:1" s="173" customFormat="1" ht="12" hidden="1" customHeight="1">
      <c r="A11263" s="172"/>
    </row>
    <row r="11264" spans="1:1" s="173" customFormat="1" ht="12" hidden="1" customHeight="1">
      <c r="A11264" s="172"/>
    </row>
    <row r="11265" spans="1:1" s="173" customFormat="1" ht="12" hidden="1" customHeight="1">
      <c r="A11265" s="172"/>
    </row>
    <row r="11266" spans="1:1" s="173" customFormat="1" ht="12" hidden="1" customHeight="1">
      <c r="A11266" s="172"/>
    </row>
    <row r="11267" spans="1:1" s="173" customFormat="1" ht="12" hidden="1" customHeight="1">
      <c r="A11267" s="172"/>
    </row>
    <row r="11268" spans="1:1" s="173" customFormat="1" ht="12" hidden="1" customHeight="1">
      <c r="A11268" s="172"/>
    </row>
    <row r="11269" spans="1:1" s="173" customFormat="1" ht="12" hidden="1" customHeight="1">
      <c r="A11269" s="172"/>
    </row>
    <row r="11270" spans="1:1" s="173" customFormat="1" ht="12" hidden="1" customHeight="1">
      <c r="A11270" s="172"/>
    </row>
    <row r="11271" spans="1:1" s="173" customFormat="1" ht="12" hidden="1" customHeight="1">
      <c r="A11271" s="172"/>
    </row>
    <row r="11272" spans="1:1" s="173" customFormat="1" ht="12" hidden="1" customHeight="1">
      <c r="A11272" s="172"/>
    </row>
    <row r="11273" spans="1:1" s="173" customFormat="1" ht="12" hidden="1" customHeight="1">
      <c r="A11273" s="172"/>
    </row>
    <row r="11274" spans="1:1" s="173" customFormat="1" ht="12" hidden="1" customHeight="1">
      <c r="A11274" s="172"/>
    </row>
    <row r="11275" spans="1:1" s="173" customFormat="1" ht="12" hidden="1" customHeight="1">
      <c r="A11275" s="172"/>
    </row>
    <row r="11276" spans="1:1" s="173" customFormat="1" ht="12" hidden="1" customHeight="1">
      <c r="A11276" s="172"/>
    </row>
    <row r="11277" spans="1:1" s="173" customFormat="1" ht="12" hidden="1" customHeight="1">
      <c r="A11277" s="172"/>
    </row>
    <row r="11278" spans="1:1" s="173" customFormat="1" ht="12" hidden="1" customHeight="1">
      <c r="A11278" s="172"/>
    </row>
    <row r="11279" spans="1:1" s="173" customFormat="1" ht="12" hidden="1" customHeight="1">
      <c r="A11279" s="172"/>
    </row>
    <row r="11280" spans="1:1" s="173" customFormat="1" ht="12" hidden="1" customHeight="1">
      <c r="A11280" s="172"/>
    </row>
    <row r="11281" spans="1:1" s="173" customFormat="1" ht="12" hidden="1" customHeight="1">
      <c r="A11281" s="172"/>
    </row>
    <row r="11282" spans="1:1" s="173" customFormat="1" ht="12" hidden="1" customHeight="1">
      <c r="A11282" s="172"/>
    </row>
    <row r="11283" spans="1:1" s="173" customFormat="1" ht="12" hidden="1" customHeight="1">
      <c r="A11283" s="172"/>
    </row>
    <row r="11284" spans="1:1" s="173" customFormat="1" ht="12" hidden="1" customHeight="1">
      <c r="A11284" s="172"/>
    </row>
    <row r="11285" spans="1:1" s="173" customFormat="1" ht="12" hidden="1" customHeight="1">
      <c r="A11285" s="172"/>
    </row>
    <row r="11286" spans="1:1" s="173" customFormat="1" ht="12" hidden="1" customHeight="1">
      <c r="A11286" s="172"/>
    </row>
    <row r="11287" spans="1:1" s="173" customFormat="1" ht="12" hidden="1" customHeight="1">
      <c r="A11287" s="172"/>
    </row>
    <row r="11288" spans="1:1" s="173" customFormat="1" ht="12" hidden="1" customHeight="1">
      <c r="A11288" s="172"/>
    </row>
    <row r="11289" spans="1:1" s="173" customFormat="1" ht="12" hidden="1" customHeight="1">
      <c r="A11289" s="172"/>
    </row>
    <row r="11290" spans="1:1" s="173" customFormat="1" ht="12" hidden="1" customHeight="1">
      <c r="A11290" s="172"/>
    </row>
    <row r="11291" spans="1:1" s="173" customFormat="1" ht="12" hidden="1" customHeight="1">
      <c r="A11291" s="172"/>
    </row>
    <row r="11292" spans="1:1" s="173" customFormat="1" ht="12" hidden="1" customHeight="1">
      <c r="A11292" s="172"/>
    </row>
    <row r="11293" spans="1:1" s="173" customFormat="1" ht="12" hidden="1" customHeight="1">
      <c r="A11293" s="172"/>
    </row>
    <row r="11294" spans="1:1" s="173" customFormat="1" ht="12" hidden="1" customHeight="1">
      <c r="A11294" s="172"/>
    </row>
    <row r="11295" spans="1:1" s="173" customFormat="1" ht="12" hidden="1" customHeight="1">
      <c r="A11295" s="172"/>
    </row>
    <row r="11296" spans="1:1" s="173" customFormat="1" ht="12" hidden="1" customHeight="1">
      <c r="A11296" s="172"/>
    </row>
    <row r="11297" spans="1:1" s="173" customFormat="1" ht="12" hidden="1" customHeight="1">
      <c r="A11297" s="172"/>
    </row>
    <row r="11298" spans="1:1" s="173" customFormat="1" ht="12" hidden="1" customHeight="1">
      <c r="A11298" s="172"/>
    </row>
    <row r="11299" spans="1:1" s="173" customFormat="1" ht="12" hidden="1" customHeight="1">
      <c r="A11299" s="172"/>
    </row>
    <row r="11300" spans="1:1" s="173" customFormat="1" ht="12" hidden="1" customHeight="1">
      <c r="A11300" s="172"/>
    </row>
    <row r="11301" spans="1:1" s="173" customFormat="1" ht="12" hidden="1" customHeight="1">
      <c r="A11301" s="172"/>
    </row>
    <row r="11302" spans="1:1" s="173" customFormat="1" ht="12" hidden="1" customHeight="1">
      <c r="A11302" s="172"/>
    </row>
    <row r="11303" spans="1:1" s="173" customFormat="1" ht="12" hidden="1" customHeight="1">
      <c r="A11303" s="172"/>
    </row>
    <row r="11304" spans="1:1" s="173" customFormat="1" ht="12" hidden="1" customHeight="1">
      <c r="A11304" s="172"/>
    </row>
    <row r="11305" spans="1:1" s="173" customFormat="1" ht="12" hidden="1" customHeight="1">
      <c r="A11305" s="172"/>
    </row>
    <row r="11306" spans="1:1" s="173" customFormat="1" ht="12" hidden="1" customHeight="1">
      <c r="A11306" s="172"/>
    </row>
    <row r="11307" spans="1:1" s="173" customFormat="1" ht="12" hidden="1" customHeight="1">
      <c r="A11307" s="172"/>
    </row>
    <row r="11308" spans="1:1" s="173" customFormat="1" ht="12" hidden="1" customHeight="1">
      <c r="A11308" s="172"/>
    </row>
    <row r="11309" spans="1:1" s="173" customFormat="1" ht="12" hidden="1" customHeight="1">
      <c r="A11309" s="172"/>
    </row>
    <row r="11310" spans="1:1" s="173" customFormat="1" ht="12" hidden="1" customHeight="1">
      <c r="A11310" s="172"/>
    </row>
    <row r="11311" spans="1:1" s="173" customFormat="1" ht="12" hidden="1" customHeight="1">
      <c r="A11311" s="172"/>
    </row>
    <row r="11312" spans="1:1" s="173" customFormat="1" ht="12" hidden="1" customHeight="1">
      <c r="A11312" s="172"/>
    </row>
    <row r="11313" spans="1:1" s="173" customFormat="1" ht="12" hidden="1" customHeight="1">
      <c r="A11313" s="172"/>
    </row>
    <row r="11314" spans="1:1" s="173" customFormat="1" ht="12" hidden="1" customHeight="1">
      <c r="A11314" s="172"/>
    </row>
    <row r="11315" spans="1:1" s="173" customFormat="1" ht="12" hidden="1" customHeight="1">
      <c r="A11315" s="172"/>
    </row>
    <row r="11316" spans="1:1" s="173" customFormat="1" ht="12" hidden="1" customHeight="1">
      <c r="A11316" s="172"/>
    </row>
    <row r="11317" spans="1:1" s="173" customFormat="1" ht="12" hidden="1" customHeight="1">
      <c r="A11317" s="172"/>
    </row>
    <row r="11318" spans="1:1" s="173" customFormat="1" ht="12" hidden="1" customHeight="1">
      <c r="A11318" s="172"/>
    </row>
    <row r="11319" spans="1:1" s="173" customFormat="1" ht="12" hidden="1" customHeight="1">
      <c r="A11319" s="172"/>
    </row>
    <row r="11320" spans="1:1" s="173" customFormat="1" ht="12" hidden="1" customHeight="1">
      <c r="A11320" s="172"/>
    </row>
    <row r="11321" spans="1:1" s="173" customFormat="1" ht="12" hidden="1" customHeight="1">
      <c r="A11321" s="172"/>
    </row>
    <row r="11322" spans="1:1" s="173" customFormat="1" ht="12" hidden="1" customHeight="1">
      <c r="A11322" s="172"/>
    </row>
    <row r="11323" spans="1:1" s="173" customFormat="1" ht="12" hidden="1" customHeight="1">
      <c r="A11323" s="172"/>
    </row>
    <row r="11324" spans="1:1" s="173" customFormat="1" ht="12" hidden="1" customHeight="1">
      <c r="A11324" s="172"/>
    </row>
    <row r="11325" spans="1:1" s="173" customFormat="1" ht="12" hidden="1" customHeight="1">
      <c r="A11325" s="172"/>
    </row>
    <row r="11326" spans="1:1" s="173" customFormat="1" ht="12" hidden="1" customHeight="1">
      <c r="A11326" s="172"/>
    </row>
    <row r="11327" spans="1:1" s="173" customFormat="1" ht="12" hidden="1" customHeight="1">
      <c r="A11327" s="172"/>
    </row>
    <row r="11328" spans="1:1" s="173" customFormat="1" ht="12" hidden="1" customHeight="1">
      <c r="A11328" s="172"/>
    </row>
    <row r="11329" spans="1:1" s="173" customFormat="1" ht="12" hidden="1" customHeight="1">
      <c r="A11329" s="172"/>
    </row>
    <row r="11330" spans="1:1" s="173" customFormat="1" ht="12" hidden="1" customHeight="1">
      <c r="A11330" s="172"/>
    </row>
    <row r="11331" spans="1:1" s="173" customFormat="1" ht="12" hidden="1" customHeight="1">
      <c r="A11331" s="172"/>
    </row>
    <row r="11332" spans="1:1" s="173" customFormat="1" ht="12" hidden="1" customHeight="1">
      <c r="A11332" s="172"/>
    </row>
    <row r="11333" spans="1:1" s="173" customFormat="1" ht="12" hidden="1" customHeight="1">
      <c r="A11333" s="172"/>
    </row>
    <row r="11334" spans="1:1" s="173" customFormat="1" ht="12" hidden="1" customHeight="1">
      <c r="A11334" s="172"/>
    </row>
    <row r="11335" spans="1:1" s="173" customFormat="1" ht="12" hidden="1" customHeight="1">
      <c r="A11335" s="172"/>
    </row>
    <row r="11336" spans="1:1" s="173" customFormat="1" ht="12" hidden="1" customHeight="1">
      <c r="A11336" s="172"/>
    </row>
    <row r="11337" spans="1:1" s="173" customFormat="1" ht="12" hidden="1" customHeight="1">
      <c r="A11337" s="172"/>
    </row>
    <row r="11338" spans="1:1" s="173" customFormat="1" ht="12" hidden="1" customHeight="1">
      <c r="A11338" s="172"/>
    </row>
    <row r="11339" spans="1:1" s="173" customFormat="1" ht="12" hidden="1" customHeight="1">
      <c r="A11339" s="172"/>
    </row>
    <row r="11340" spans="1:1" s="173" customFormat="1" ht="12" hidden="1" customHeight="1">
      <c r="A11340" s="172"/>
    </row>
    <row r="11341" spans="1:1" s="173" customFormat="1" ht="12" hidden="1" customHeight="1">
      <c r="A11341" s="172"/>
    </row>
    <row r="11342" spans="1:1" s="173" customFormat="1" ht="12" hidden="1" customHeight="1">
      <c r="A11342" s="172"/>
    </row>
    <row r="11343" spans="1:1" s="173" customFormat="1" ht="12" hidden="1" customHeight="1">
      <c r="A11343" s="172"/>
    </row>
    <row r="11344" spans="1:1" s="173" customFormat="1" ht="12" hidden="1" customHeight="1">
      <c r="A11344" s="172"/>
    </row>
    <row r="11345" spans="1:1" s="173" customFormat="1" ht="12" hidden="1" customHeight="1">
      <c r="A11345" s="172"/>
    </row>
    <row r="11346" spans="1:1" s="173" customFormat="1" ht="12" hidden="1" customHeight="1">
      <c r="A11346" s="172"/>
    </row>
    <row r="11347" spans="1:1" s="173" customFormat="1" ht="12" hidden="1" customHeight="1">
      <c r="A11347" s="172"/>
    </row>
    <row r="11348" spans="1:1" s="173" customFormat="1" ht="12" hidden="1" customHeight="1">
      <c r="A11348" s="172"/>
    </row>
    <row r="11349" spans="1:1" s="173" customFormat="1" ht="12" hidden="1" customHeight="1">
      <c r="A11349" s="172"/>
    </row>
    <row r="11350" spans="1:1" s="173" customFormat="1" ht="12" hidden="1" customHeight="1">
      <c r="A11350" s="172"/>
    </row>
    <row r="11351" spans="1:1" s="173" customFormat="1" ht="12" hidden="1" customHeight="1">
      <c r="A11351" s="172"/>
    </row>
    <row r="11352" spans="1:1" s="173" customFormat="1" ht="12" hidden="1" customHeight="1">
      <c r="A11352" s="172"/>
    </row>
    <row r="11353" spans="1:1" s="173" customFormat="1" ht="12" hidden="1" customHeight="1">
      <c r="A11353" s="172"/>
    </row>
    <row r="11354" spans="1:1" s="173" customFormat="1" ht="12" hidden="1" customHeight="1">
      <c r="A11354" s="172"/>
    </row>
    <row r="11355" spans="1:1" s="173" customFormat="1" ht="12" hidden="1" customHeight="1">
      <c r="A11355" s="172"/>
    </row>
    <row r="11356" spans="1:1" s="173" customFormat="1" ht="12" hidden="1" customHeight="1">
      <c r="A11356" s="172"/>
    </row>
    <row r="11357" spans="1:1" s="173" customFormat="1" ht="12" hidden="1" customHeight="1">
      <c r="A11357" s="172"/>
    </row>
    <row r="11358" spans="1:1" s="173" customFormat="1" ht="12" hidden="1" customHeight="1">
      <c r="A11358" s="172"/>
    </row>
    <row r="11359" spans="1:1" s="173" customFormat="1" ht="12" hidden="1" customHeight="1">
      <c r="A11359" s="172"/>
    </row>
    <row r="11360" spans="1:1" s="173" customFormat="1" ht="12" hidden="1" customHeight="1">
      <c r="A11360" s="172"/>
    </row>
    <row r="11361" spans="1:1" s="173" customFormat="1" ht="12" hidden="1" customHeight="1">
      <c r="A11361" s="172"/>
    </row>
    <row r="11362" spans="1:1" s="173" customFormat="1" ht="12" hidden="1" customHeight="1">
      <c r="A11362" s="172"/>
    </row>
    <row r="11363" spans="1:1" s="173" customFormat="1" ht="12" hidden="1" customHeight="1">
      <c r="A11363" s="172"/>
    </row>
    <row r="11364" spans="1:1" s="173" customFormat="1" ht="12" hidden="1" customHeight="1">
      <c r="A11364" s="172"/>
    </row>
    <row r="11365" spans="1:1" s="173" customFormat="1" ht="12" hidden="1" customHeight="1">
      <c r="A11365" s="172"/>
    </row>
    <row r="11366" spans="1:1" s="173" customFormat="1" ht="12" hidden="1" customHeight="1">
      <c r="A11366" s="172"/>
    </row>
    <row r="11367" spans="1:1" s="173" customFormat="1" ht="12" hidden="1" customHeight="1">
      <c r="A11367" s="172"/>
    </row>
    <row r="11368" spans="1:1" s="173" customFormat="1" ht="12" hidden="1" customHeight="1">
      <c r="A11368" s="172"/>
    </row>
    <row r="11369" spans="1:1" s="173" customFormat="1" ht="12" hidden="1" customHeight="1">
      <c r="A11369" s="172"/>
    </row>
    <row r="11370" spans="1:1" s="173" customFormat="1" ht="12" hidden="1" customHeight="1">
      <c r="A11370" s="172"/>
    </row>
    <row r="11371" spans="1:1" s="173" customFormat="1" ht="12" hidden="1" customHeight="1">
      <c r="A11371" s="172"/>
    </row>
    <row r="11372" spans="1:1" s="173" customFormat="1" ht="12" hidden="1" customHeight="1">
      <c r="A11372" s="172"/>
    </row>
    <row r="11373" spans="1:1" s="173" customFormat="1" ht="12" hidden="1" customHeight="1">
      <c r="A11373" s="172"/>
    </row>
    <row r="11374" spans="1:1" s="173" customFormat="1" ht="12" hidden="1" customHeight="1">
      <c r="A11374" s="172"/>
    </row>
    <row r="11375" spans="1:1" s="173" customFormat="1" ht="12" hidden="1" customHeight="1">
      <c r="A11375" s="172"/>
    </row>
    <row r="11376" spans="1:1" s="173" customFormat="1" ht="12" hidden="1" customHeight="1">
      <c r="A11376" s="172"/>
    </row>
    <row r="11377" spans="1:1" s="173" customFormat="1" ht="12" hidden="1" customHeight="1">
      <c r="A11377" s="172"/>
    </row>
    <row r="11378" spans="1:1" s="173" customFormat="1" ht="12" hidden="1" customHeight="1">
      <c r="A11378" s="172"/>
    </row>
    <row r="11379" spans="1:1" s="173" customFormat="1" ht="12" hidden="1" customHeight="1">
      <c r="A11379" s="172"/>
    </row>
    <row r="11380" spans="1:1" s="173" customFormat="1" ht="12" hidden="1" customHeight="1">
      <c r="A11380" s="172"/>
    </row>
    <row r="11381" spans="1:1" s="173" customFormat="1" ht="12" hidden="1" customHeight="1">
      <c r="A11381" s="172"/>
    </row>
    <row r="11382" spans="1:1" s="173" customFormat="1" ht="12" hidden="1" customHeight="1">
      <c r="A11382" s="172"/>
    </row>
    <row r="11383" spans="1:1" s="173" customFormat="1" ht="12" hidden="1" customHeight="1">
      <c r="A11383" s="172"/>
    </row>
    <row r="11384" spans="1:1" s="173" customFormat="1" ht="12" hidden="1" customHeight="1">
      <c r="A11384" s="172"/>
    </row>
    <row r="11385" spans="1:1" s="173" customFormat="1" ht="12" hidden="1" customHeight="1">
      <c r="A11385" s="172"/>
    </row>
    <row r="11386" spans="1:1" s="173" customFormat="1" ht="12" hidden="1" customHeight="1">
      <c r="A11386" s="172"/>
    </row>
    <row r="11387" spans="1:1" s="173" customFormat="1" ht="12" hidden="1" customHeight="1">
      <c r="A11387" s="172"/>
    </row>
    <row r="11388" spans="1:1" s="173" customFormat="1" ht="12" hidden="1" customHeight="1">
      <c r="A11388" s="172"/>
    </row>
    <row r="11389" spans="1:1" s="173" customFormat="1" ht="12" hidden="1" customHeight="1">
      <c r="A11389" s="172"/>
    </row>
    <row r="11390" spans="1:1" s="173" customFormat="1" ht="12" hidden="1" customHeight="1">
      <c r="A11390" s="172"/>
    </row>
    <row r="11391" spans="1:1" s="173" customFormat="1" ht="12" hidden="1" customHeight="1">
      <c r="A11391" s="172"/>
    </row>
    <row r="11392" spans="1:1" s="173" customFormat="1" ht="12" hidden="1" customHeight="1">
      <c r="A11392" s="172"/>
    </row>
    <row r="11393" spans="1:1" s="173" customFormat="1" ht="12" hidden="1" customHeight="1">
      <c r="A11393" s="172"/>
    </row>
    <row r="11394" spans="1:1" s="173" customFormat="1" ht="12" hidden="1" customHeight="1">
      <c r="A11394" s="172"/>
    </row>
    <row r="11395" spans="1:1" s="173" customFormat="1" ht="12" hidden="1" customHeight="1">
      <c r="A11395" s="172"/>
    </row>
    <row r="11396" spans="1:1" s="173" customFormat="1" ht="12" hidden="1" customHeight="1">
      <c r="A11396" s="172"/>
    </row>
    <row r="11397" spans="1:1" s="173" customFormat="1" ht="12" hidden="1" customHeight="1">
      <c r="A11397" s="172"/>
    </row>
    <row r="11398" spans="1:1" s="173" customFormat="1" ht="12" hidden="1" customHeight="1">
      <c r="A11398" s="172"/>
    </row>
    <row r="11399" spans="1:1" s="173" customFormat="1" ht="12" hidden="1" customHeight="1">
      <c r="A11399" s="172"/>
    </row>
    <row r="11400" spans="1:1" s="173" customFormat="1" ht="12" hidden="1" customHeight="1">
      <c r="A11400" s="172"/>
    </row>
    <row r="11401" spans="1:1" s="173" customFormat="1" ht="12" hidden="1" customHeight="1">
      <c r="A11401" s="172"/>
    </row>
    <row r="11402" spans="1:1" s="173" customFormat="1" ht="12" hidden="1" customHeight="1">
      <c r="A11402" s="172"/>
    </row>
    <row r="11403" spans="1:1" s="173" customFormat="1" ht="12" hidden="1" customHeight="1">
      <c r="A11403" s="172"/>
    </row>
    <row r="11404" spans="1:1" s="173" customFormat="1" ht="12" hidden="1" customHeight="1">
      <c r="A11404" s="172"/>
    </row>
    <row r="11405" spans="1:1" s="173" customFormat="1" ht="12" hidden="1" customHeight="1">
      <c r="A11405" s="172"/>
    </row>
    <row r="11406" spans="1:1" s="173" customFormat="1" ht="12" hidden="1" customHeight="1">
      <c r="A11406" s="172"/>
    </row>
    <row r="11407" spans="1:1" s="173" customFormat="1" ht="12" hidden="1" customHeight="1">
      <c r="A11407" s="172"/>
    </row>
    <row r="11408" spans="1:1" s="173" customFormat="1" ht="12" hidden="1" customHeight="1">
      <c r="A11408" s="172"/>
    </row>
    <row r="11409" spans="1:1" s="173" customFormat="1" ht="12" hidden="1" customHeight="1">
      <c r="A11409" s="172"/>
    </row>
    <row r="11410" spans="1:1" s="173" customFormat="1" ht="12" hidden="1" customHeight="1">
      <c r="A11410" s="172"/>
    </row>
    <row r="11411" spans="1:1" s="173" customFormat="1" ht="12" hidden="1" customHeight="1">
      <c r="A11411" s="172"/>
    </row>
    <row r="11412" spans="1:1" s="173" customFormat="1" ht="12" hidden="1" customHeight="1">
      <c r="A11412" s="172"/>
    </row>
    <row r="11413" spans="1:1" s="173" customFormat="1" ht="12" hidden="1" customHeight="1">
      <c r="A11413" s="172"/>
    </row>
    <row r="11414" spans="1:1" s="173" customFormat="1" ht="12" hidden="1" customHeight="1">
      <c r="A11414" s="172"/>
    </row>
    <row r="11415" spans="1:1" s="173" customFormat="1" ht="12" hidden="1" customHeight="1">
      <c r="A11415" s="172"/>
    </row>
    <row r="11416" spans="1:1" s="173" customFormat="1" ht="12" hidden="1" customHeight="1">
      <c r="A11416" s="172"/>
    </row>
    <row r="11417" spans="1:1" s="173" customFormat="1" ht="12" hidden="1" customHeight="1">
      <c r="A11417" s="172"/>
    </row>
    <row r="11418" spans="1:1" s="173" customFormat="1" ht="12" hidden="1" customHeight="1">
      <c r="A11418" s="172"/>
    </row>
    <row r="11419" spans="1:1" s="173" customFormat="1" ht="12" hidden="1" customHeight="1">
      <c r="A11419" s="172"/>
    </row>
    <row r="11420" spans="1:1" s="173" customFormat="1" ht="12" hidden="1" customHeight="1">
      <c r="A11420" s="172"/>
    </row>
    <row r="11421" spans="1:1" s="173" customFormat="1" ht="12" hidden="1" customHeight="1">
      <c r="A11421" s="172"/>
    </row>
    <row r="11422" spans="1:1" s="173" customFormat="1" ht="12" hidden="1" customHeight="1">
      <c r="A11422" s="172"/>
    </row>
    <row r="11423" spans="1:1" s="173" customFormat="1" ht="12" hidden="1" customHeight="1">
      <c r="A11423" s="172"/>
    </row>
    <row r="11424" spans="1:1" s="173" customFormat="1" ht="12" hidden="1" customHeight="1">
      <c r="A11424" s="172"/>
    </row>
    <row r="11425" spans="1:1" s="173" customFormat="1" ht="12" hidden="1" customHeight="1">
      <c r="A11425" s="172"/>
    </row>
    <row r="11426" spans="1:1" s="173" customFormat="1" ht="12" hidden="1" customHeight="1">
      <c r="A11426" s="172"/>
    </row>
    <row r="11427" spans="1:1" s="173" customFormat="1" ht="12" hidden="1" customHeight="1">
      <c r="A11427" s="172"/>
    </row>
    <row r="11428" spans="1:1" s="173" customFormat="1" ht="12" hidden="1" customHeight="1">
      <c r="A11428" s="172"/>
    </row>
    <row r="11429" spans="1:1" s="173" customFormat="1" ht="12" hidden="1" customHeight="1">
      <c r="A11429" s="172"/>
    </row>
    <row r="11430" spans="1:1" s="173" customFormat="1" ht="12" hidden="1" customHeight="1">
      <c r="A11430" s="172"/>
    </row>
    <row r="11431" spans="1:1" s="173" customFormat="1" ht="12" hidden="1" customHeight="1">
      <c r="A11431" s="172"/>
    </row>
    <row r="11432" spans="1:1" s="173" customFormat="1" ht="12" hidden="1" customHeight="1">
      <c r="A11432" s="172"/>
    </row>
    <row r="11433" spans="1:1" s="173" customFormat="1" ht="12" hidden="1" customHeight="1">
      <c r="A11433" s="172"/>
    </row>
    <row r="11434" spans="1:1" s="173" customFormat="1" ht="12" hidden="1" customHeight="1">
      <c r="A11434" s="172"/>
    </row>
    <row r="11435" spans="1:1" s="173" customFormat="1" ht="12" hidden="1" customHeight="1">
      <c r="A11435" s="172"/>
    </row>
    <row r="11436" spans="1:1" s="173" customFormat="1" ht="12" hidden="1" customHeight="1">
      <c r="A11436" s="172"/>
    </row>
    <row r="11437" spans="1:1" s="173" customFormat="1" ht="12" hidden="1" customHeight="1">
      <c r="A11437" s="172"/>
    </row>
    <row r="11438" spans="1:1" s="173" customFormat="1" ht="12" hidden="1" customHeight="1">
      <c r="A11438" s="172"/>
    </row>
    <row r="11439" spans="1:1" s="173" customFormat="1" ht="12" hidden="1" customHeight="1">
      <c r="A11439" s="172"/>
    </row>
    <row r="11440" spans="1:1" s="173" customFormat="1" ht="12" hidden="1" customHeight="1">
      <c r="A11440" s="172"/>
    </row>
    <row r="11441" spans="1:1" s="173" customFormat="1" ht="12" hidden="1" customHeight="1">
      <c r="A11441" s="172"/>
    </row>
    <row r="11442" spans="1:1" s="173" customFormat="1" ht="12" hidden="1" customHeight="1">
      <c r="A11442" s="172"/>
    </row>
    <row r="11443" spans="1:1" s="173" customFormat="1" ht="12" hidden="1" customHeight="1">
      <c r="A11443" s="172"/>
    </row>
    <row r="11444" spans="1:1" s="173" customFormat="1" ht="12" hidden="1" customHeight="1">
      <c r="A11444" s="172"/>
    </row>
    <row r="11445" spans="1:1" s="173" customFormat="1" ht="12" hidden="1" customHeight="1">
      <c r="A11445" s="172"/>
    </row>
    <row r="11446" spans="1:1" s="173" customFormat="1" ht="12" hidden="1" customHeight="1">
      <c r="A11446" s="172"/>
    </row>
    <row r="11447" spans="1:1" s="173" customFormat="1" ht="12" hidden="1" customHeight="1">
      <c r="A11447" s="172"/>
    </row>
    <row r="11448" spans="1:1" s="173" customFormat="1" ht="12" hidden="1" customHeight="1">
      <c r="A11448" s="172"/>
    </row>
    <row r="11449" spans="1:1" s="173" customFormat="1" ht="12" hidden="1" customHeight="1">
      <c r="A11449" s="172"/>
    </row>
    <row r="11450" spans="1:1" s="173" customFormat="1" ht="12" hidden="1" customHeight="1">
      <c r="A11450" s="172"/>
    </row>
    <row r="11451" spans="1:1" s="173" customFormat="1" ht="12" hidden="1" customHeight="1">
      <c r="A11451" s="172"/>
    </row>
    <row r="11452" spans="1:1" s="173" customFormat="1" ht="12" hidden="1" customHeight="1">
      <c r="A11452" s="172"/>
    </row>
    <row r="11453" spans="1:1" s="173" customFormat="1" ht="12" hidden="1" customHeight="1">
      <c r="A11453" s="172"/>
    </row>
    <row r="11454" spans="1:1" s="173" customFormat="1" ht="12" hidden="1" customHeight="1">
      <c r="A11454" s="172"/>
    </row>
    <row r="11455" spans="1:1" s="173" customFormat="1" ht="12" hidden="1" customHeight="1">
      <c r="A11455" s="172"/>
    </row>
    <row r="11456" spans="1:1" s="173" customFormat="1" ht="12" hidden="1" customHeight="1">
      <c r="A11456" s="172"/>
    </row>
    <row r="11457" spans="1:1" s="173" customFormat="1" ht="12" hidden="1" customHeight="1">
      <c r="A11457" s="172"/>
    </row>
    <row r="11458" spans="1:1" s="173" customFormat="1" ht="12" hidden="1" customHeight="1">
      <c r="A11458" s="172"/>
    </row>
    <row r="11459" spans="1:1" s="173" customFormat="1" ht="12" hidden="1" customHeight="1">
      <c r="A11459" s="172"/>
    </row>
    <row r="11460" spans="1:1" s="173" customFormat="1" ht="12" hidden="1" customHeight="1">
      <c r="A11460" s="172"/>
    </row>
    <row r="11461" spans="1:1" s="173" customFormat="1" ht="12" hidden="1" customHeight="1">
      <c r="A11461" s="172"/>
    </row>
    <row r="11462" spans="1:1" s="173" customFormat="1" ht="12" hidden="1" customHeight="1">
      <c r="A11462" s="172"/>
    </row>
    <row r="11463" spans="1:1" s="173" customFormat="1" ht="12" hidden="1" customHeight="1">
      <c r="A11463" s="172"/>
    </row>
    <row r="11464" spans="1:1" s="173" customFormat="1" ht="12" hidden="1" customHeight="1">
      <c r="A11464" s="172"/>
    </row>
    <row r="11465" spans="1:1" s="173" customFormat="1" ht="12" hidden="1" customHeight="1">
      <c r="A11465" s="172"/>
    </row>
    <row r="11466" spans="1:1" s="173" customFormat="1" ht="12" hidden="1" customHeight="1">
      <c r="A11466" s="172"/>
    </row>
    <row r="11467" spans="1:1" s="173" customFormat="1" ht="12" hidden="1" customHeight="1">
      <c r="A11467" s="172"/>
    </row>
    <row r="11468" spans="1:1" s="173" customFormat="1" ht="12" hidden="1" customHeight="1">
      <c r="A11468" s="172"/>
    </row>
    <row r="11469" spans="1:1" s="173" customFormat="1" ht="12" hidden="1" customHeight="1">
      <c r="A11469" s="172"/>
    </row>
    <row r="11470" spans="1:1" s="173" customFormat="1" ht="12" hidden="1" customHeight="1">
      <c r="A11470" s="172"/>
    </row>
    <row r="11471" spans="1:1" s="173" customFormat="1" ht="12" hidden="1" customHeight="1">
      <c r="A11471" s="172"/>
    </row>
    <row r="11472" spans="1:1" s="173" customFormat="1" ht="12" hidden="1" customHeight="1">
      <c r="A11472" s="172"/>
    </row>
    <row r="11473" spans="1:1" s="173" customFormat="1" ht="12" hidden="1" customHeight="1">
      <c r="A11473" s="172"/>
    </row>
    <row r="11474" spans="1:1" s="173" customFormat="1" ht="12" hidden="1" customHeight="1">
      <c r="A11474" s="172"/>
    </row>
    <row r="11475" spans="1:1" s="173" customFormat="1" ht="12" hidden="1" customHeight="1">
      <c r="A11475" s="172"/>
    </row>
    <row r="11476" spans="1:1" s="173" customFormat="1" ht="12" hidden="1" customHeight="1">
      <c r="A11476" s="172"/>
    </row>
    <row r="11477" spans="1:1" s="173" customFormat="1" ht="12" hidden="1" customHeight="1">
      <c r="A11477" s="172"/>
    </row>
    <row r="11478" spans="1:1" s="173" customFormat="1" ht="12" hidden="1" customHeight="1">
      <c r="A11478" s="172"/>
    </row>
    <row r="11479" spans="1:1" s="173" customFormat="1" ht="12" hidden="1" customHeight="1">
      <c r="A11479" s="172"/>
    </row>
    <row r="11480" spans="1:1" s="173" customFormat="1" ht="12" hidden="1" customHeight="1">
      <c r="A11480" s="172"/>
    </row>
    <row r="11481" spans="1:1" s="173" customFormat="1" ht="12" hidden="1" customHeight="1">
      <c r="A11481" s="172"/>
    </row>
    <row r="11482" spans="1:1" s="173" customFormat="1" ht="12" hidden="1" customHeight="1">
      <c r="A11482" s="172"/>
    </row>
    <row r="11483" spans="1:1" s="173" customFormat="1" ht="12" hidden="1" customHeight="1">
      <c r="A11483" s="172"/>
    </row>
    <row r="11484" spans="1:1" s="173" customFormat="1" ht="12" hidden="1" customHeight="1">
      <c r="A11484" s="172"/>
    </row>
    <row r="11485" spans="1:1" s="173" customFormat="1" ht="12" hidden="1" customHeight="1">
      <c r="A11485" s="172"/>
    </row>
    <row r="11486" spans="1:1" s="173" customFormat="1" ht="12" hidden="1" customHeight="1">
      <c r="A11486" s="172"/>
    </row>
    <row r="11487" spans="1:1" s="173" customFormat="1" ht="12" hidden="1" customHeight="1">
      <c r="A11487" s="172"/>
    </row>
    <row r="11488" spans="1:1" s="173" customFormat="1" ht="12" hidden="1" customHeight="1">
      <c r="A11488" s="172"/>
    </row>
    <row r="11489" spans="1:1" s="173" customFormat="1" ht="12" hidden="1" customHeight="1">
      <c r="A11489" s="172"/>
    </row>
    <row r="11490" spans="1:1" s="173" customFormat="1" ht="12" hidden="1" customHeight="1">
      <c r="A11490" s="172"/>
    </row>
    <row r="11491" spans="1:1" s="173" customFormat="1" ht="12" hidden="1" customHeight="1">
      <c r="A11491" s="172"/>
    </row>
    <row r="11492" spans="1:1" s="173" customFormat="1" ht="12" hidden="1" customHeight="1">
      <c r="A11492" s="172"/>
    </row>
    <row r="11493" spans="1:1" s="173" customFormat="1" ht="12" hidden="1" customHeight="1">
      <c r="A11493" s="172"/>
    </row>
    <row r="11494" spans="1:1" s="173" customFormat="1" ht="12" hidden="1" customHeight="1">
      <c r="A11494" s="172"/>
    </row>
    <row r="11495" spans="1:1" s="173" customFormat="1" ht="12" hidden="1" customHeight="1">
      <c r="A11495" s="172"/>
    </row>
    <row r="11496" spans="1:1" s="173" customFormat="1" ht="12" hidden="1" customHeight="1">
      <c r="A11496" s="172"/>
    </row>
    <row r="11497" spans="1:1" s="173" customFormat="1" ht="12" hidden="1" customHeight="1">
      <c r="A11497" s="172"/>
    </row>
    <row r="11498" spans="1:1" s="173" customFormat="1" ht="12" hidden="1" customHeight="1">
      <c r="A11498" s="172"/>
    </row>
    <row r="11499" spans="1:1" s="173" customFormat="1" ht="12" hidden="1" customHeight="1">
      <c r="A11499" s="172"/>
    </row>
    <row r="11500" spans="1:1" s="173" customFormat="1" ht="12" hidden="1" customHeight="1">
      <c r="A11500" s="172"/>
    </row>
    <row r="11501" spans="1:1" s="173" customFormat="1" ht="12" hidden="1" customHeight="1">
      <c r="A11501" s="172"/>
    </row>
    <row r="11502" spans="1:1" s="173" customFormat="1" ht="12" hidden="1" customHeight="1">
      <c r="A11502" s="172"/>
    </row>
    <row r="11503" spans="1:1" s="173" customFormat="1" ht="12" hidden="1" customHeight="1">
      <c r="A11503" s="172"/>
    </row>
    <row r="11504" spans="1:1" s="173" customFormat="1" ht="12" hidden="1" customHeight="1">
      <c r="A11504" s="172"/>
    </row>
    <row r="11505" spans="1:1" s="173" customFormat="1" ht="12" hidden="1" customHeight="1">
      <c r="A11505" s="172"/>
    </row>
    <row r="11506" spans="1:1" s="173" customFormat="1" ht="12" hidden="1" customHeight="1">
      <c r="A11506" s="172"/>
    </row>
    <row r="11507" spans="1:1" s="173" customFormat="1" ht="12" hidden="1" customHeight="1">
      <c r="A11507" s="172"/>
    </row>
    <row r="11508" spans="1:1" s="173" customFormat="1" ht="12" hidden="1" customHeight="1">
      <c r="A11508" s="172"/>
    </row>
    <row r="11509" spans="1:1" s="173" customFormat="1" ht="12" hidden="1" customHeight="1">
      <c r="A11509" s="172"/>
    </row>
    <row r="11510" spans="1:1" s="173" customFormat="1" ht="12" hidden="1" customHeight="1">
      <c r="A11510" s="172"/>
    </row>
    <row r="11511" spans="1:1" s="173" customFormat="1" ht="12" hidden="1" customHeight="1">
      <c r="A11511" s="172"/>
    </row>
    <row r="11512" spans="1:1" s="173" customFormat="1" ht="12" hidden="1" customHeight="1">
      <c r="A11512" s="172"/>
    </row>
    <row r="11513" spans="1:1" s="173" customFormat="1" ht="12" hidden="1" customHeight="1">
      <c r="A11513" s="172"/>
    </row>
    <row r="11514" spans="1:1" s="173" customFormat="1" ht="12" hidden="1" customHeight="1">
      <c r="A11514" s="172"/>
    </row>
    <row r="11515" spans="1:1" s="173" customFormat="1" ht="12" hidden="1" customHeight="1">
      <c r="A11515" s="172"/>
    </row>
    <row r="11516" spans="1:1" s="173" customFormat="1" ht="12" hidden="1" customHeight="1">
      <c r="A11516" s="172"/>
    </row>
    <row r="11517" spans="1:1" s="173" customFormat="1" ht="12" hidden="1" customHeight="1">
      <c r="A11517" s="172"/>
    </row>
    <row r="11518" spans="1:1" s="173" customFormat="1" ht="12" hidden="1" customHeight="1">
      <c r="A11518" s="172"/>
    </row>
    <row r="11519" spans="1:1" s="173" customFormat="1" ht="12" hidden="1" customHeight="1">
      <c r="A11519" s="172"/>
    </row>
    <row r="11520" spans="1:1" s="173" customFormat="1" ht="12" hidden="1" customHeight="1">
      <c r="A11520" s="172"/>
    </row>
    <row r="11521" spans="1:1" s="173" customFormat="1" ht="12" hidden="1" customHeight="1">
      <c r="A11521" s="172"/>
    </row>
    <row r="11522" spans="1:1" s="173" customFormat="1" ht="12" hidden="1" customHeight="1">
      <c r="A11522" s="172"/>
    </row>
    <row r="11523" spans="1:1" s="173" customFormat="1" ht="12" hidden="1" customHeight="1">
      <c r="A11523" s="172"/>
    </row>
    <row r="11524" spans="1:1" s="173" customFormat="1" ht="12" hidden="1" customHeight="1">
      <c r="A11524" s="172"/>
    </row>
    <row r="11525" spans="1:1" s="173" customFormat="1" ht="12" hidden="1" customHeight="1">
      <c r="A11525" s="172"/>
    </row>
    <row r="11526" spans="1:1" s="173" customFormat="1" ht="12" hidden="1" customHeight="1">
      <c r="A11526" s="172"/>
    </row>
    <row r="11527" spans="1:1" s="173" customFormat="1" ht="12" hidden="1" customHeight="1">
      <c r="A11527" s="172"/>
    </row>
    <row r="11528" spans="1:1" s="173" customFormat="1" ht="12" hidden="1" customHeight="1">
      <c r="A11528" s="172"/>
    </row>
    <row r="11529" spans="1:1" s="173" customFormat="1" ht="12" hidden="1" customHeight="1">
      <c r="A11529" s="172"/>
    </row>
    <row r="11530" spans="1:1" s="173" customFormat="1" ht="12" hidden="1" customHeight="1">
      <c r="A11530" s="172"/>
    </row>
    <row r="11531" spans="1:1" s="173" customFormat="1" ht="12" hidden="1" customHeight="1">
      <c r="A11531" s="172"/>
    </row>
    <row r="11532" spans="1:1" s="173" customFormat="1" ht="12" hidden="1" customHeight="1">
      <c r="A11532" s="172"/>
    </row>
    <row r="11533" spans="1:1" s="173" customFormat="1" ht="12" hidden="1" customHeight="1">
      <c r="A11533" s="172"/>
    </row>
    <row r="11534" spans="1:1" s="173" customFormat="1" ht="12" hidden="1" customHeight="1">
      <c r="A11534" s="172"/>
    </row>
    <row r="11535" spans="1:1" s="173" customFormat="1" ht="12" hidden="1" customHeight="1">
      <c r="A11535" s="172"/>
    </row>
    <row r="11536" spans="1:1" s="173" customFormat="1" ht="12" hidden="1" customHeight="1">
      <c r="A11536" s="172"/>
    </row>
    <row r="11537" spans="1:1" s="173" customFormat="1" ht="12" hidden="1" customHeight="1">
      <c r="A11537" s="172"/>
    </row>
    <row r="11538" spans="1:1" s="173" customFormat="1" ht="12" hidden="1" customHeight="1">
      <c r="A11538" s="172"/>
    </row>
    <row r="11539" spans="1:1" s="173" customFormat="1" ht="12" hidden="1" customHeight="1">
      <c r="A11539" s="172"/>
    </row>
    <row r="11540" spans="1:1" s="173" customFormat="1" ht="12" hidden="1" customHeight="1">
      <c r="A11540" s="172"/>
    </row>
    <row r="11541" spans="1:1" s="173" customFormat="1" ht="12" hidden="1" customHeight="1">
      <c r="A11541" s="172"/>
    </row>
    <row r="11542" spans="1:1" s="173" customFormat="1" ht="12" hidden="1" customHeight="1">
      <c r="A11542" s="172"/>
    </row>
    <row r="11543" spans="1:1" s="173" customFormat="1" ht="12" hidden="1" customHeight="1">
      <c r="A11543" s="172"/>
    </row>
    <row r="11544" spans="1:1" s="173" customFormat="1" ht="12" hidden="1" customHeight="1">
      <c r="A11544" s="172"/>
    </row>
    <row r="11545" spans="1:1" s="173" customFormat="1" ht="12" hidden="1" customHeight="1">
      <c r="A11545" s="172"/>
    </row>
    <row r="11546" spans="1:1" s="173" customFormat="1" ht="12" hidden="1" customHeight="1">
      <c r="A11546" s="172"/>
    </row>
    <row r="11547" spans="1:1" s="173" customFormat="1" ht="12" hidden="1" customHeight="1">
      <c r="A11547" s="172"/>
    </row>
    <row r="11548" spans="1:1" s="173" customFormat="1" ht="12" hidden="1" customHeight="1">
      <c r="A11548" s="172"/>
    </row>
    <row r="11549" spans="1:1" s="173" customFormat="1" ht="12" hidden="1" customHeight="1">
      <c r="A11549" s="172"/>
    </row>
    <row r="11550" spans="1:1" s="173" customFormat="1" ht="12" hidden="1" customHeight="1">
      <c r="A11550" s="172"/>
    </row>
    <row r="11551" spans="1:1" s="173" customFormat="1" ht="12" hidden="1" customHeight="1">
      <c r="A11551" s="172"/>
    </row>
    <row r="11552" spans="1:1" s="173" customFormat="1" ht="12" hidden="1" customHeight="1">
      <c r="A11552" s="172"/>
    </row>
    <row r="11553" spans="1:1" s="173" customFormat="1" ht="12" hidden="1" customHeight="1">
      <c r="A11553" s="172"/>
    </row>
    <row r="11554" spans="1:1" s="173" customFormat="1" ht="12" hidden="1" customHeight="1">
      <c r="A11554" s="172"/>
    </row>
    <row r="11555" spans="1:1" s="173" customFormat="1" ht="12" hidden="1" customHeight="1">
      <c r="A11555" s="172"/>
    </row>
    <row r="11556" spans="1:1" s="173" customFormat="1" ht="12" hidden="1" customHeight="1">
      <c r="A11556" s="172"/>
    </row>
    <row r="11557" spans="1:1" s="173" customFormat="1" ht="12" hidden="1" customHeight="1">
      <c r="A11557" s="172"/>
    </row>
    <row r="11558" spans="1:1" s="173" customFormat="1" ht="12" hidden="1" customHeight="1">
      <c r="A11558" s="172"/>
    </row>
    <row r="11559" spans="1:1" s="173" customFormat="1" ht="12" hidden="1" customHeight="1">
      <c r="A11559" s="172"/>
    </row>
    <row r="11560" spans="1:1" s="173" customFormat="1" ht="12" hidden="1" customHeight="1">
      <c r="A11560" s="172"/>
    </row>
    <row r="11561" spans="1:1" s="173" customFormat="1" ht="12" hidden="1" customHeight="1">
      <c r="A11561" s="172"/>
    </row>
    <row r="11562" spans="1:1" s="173" customFormat="1" ht="12" hidden="1" customHeight="1">
      <c r="A11562" s="172"/>
    </row>
    <row r="11563" spans="1:1" s="173" customFormat="1" ht="12" hidden="1" customHeight="1">
      <c r="A11563" s="172"/>
    </row>
    <row r="11564" spans="1:1" s="173" customFormat="1" ht="12" hidden="1" customHeight="1">
      <c r="A11564" s="172"/>
    </row>
    <row r="11565" spans="1:1" s="173" customFormat="1" ht="12" hidden="1" customHeight="1">
      <c r="A11565" s="172"/>
    </row>
    <row r="11566" spans="1:1" s="173" customFormat="1" ht="12" hidden="1" customHeight="1">
      <c r="A11566" s="172"/>
    </row>
    <row r="11567" spans="1:1" s="173" customFormat="1" ht="12" hidden="1" customHeight="1">
      <c r="A11567" s="172"/>
    </row>
    <row r="11568" spans="1:1" s="173" customFormat="1" ht="12" hidden="1" customHeight="1">
      <c r="A11568" s="172"/>
    </row>
    <row r="11569" spans="1:1" s="173" customFormat="1" ht="12" hidden="1" customHeight="1">
      <c r="A11569" s="172"/>
    </row>
    <row r="11570" spans="1:1" s="173" customFormat="1" ht="12" hidden="1" customHeight="1">
      <c r="A11570" s="172"/>
    </row>
    <row r="11571" spans="1:1" s="173" customFormat="1" ht="12" hidden="1" customHeight="1">
      <c r="A11571" s="172"/>
    </row>
    <row r="11572" spans="1:1" s="173" customFormat="1" ht="12" hidden="1" customHeight="1">
      <c r="A11572" s="172"/>
    </row>
    <row r="11573" spans="1:1" s="173" customFormat="1" ht="12" hidden="1" customHeight="1">
      <c r="A11573" s="172"/>
    </row>
    <row r="11574" spans="1:1" s="173" customFormat="1" ht="12" hidden="1" customHeight="1">
      <c r="A11574" s="172"/>
    </row>
    <row r="11575" spans="1:1" s="173" customFormat="1" ht="12" hidden="1" customHeight="1">
      <c r="A11575" s="172"/>
    </row>
    <row r="11576" spans="1:1" s="173" customFormat="1" ht="12" hidden="1" customHeight="1">
      <c r="A11576" s="172"/>
    </row>
    <row r="11577" spans="1:1" s="173" customFormat="1" ht="12" hidden="1" customHeight="1">
      <c r="A11577" s="172"/>
    </row>
    <row r="11578" spans="1:1" s="173" customFormat="1" ht="12" hidden="1" customHeight="1">
      <c r="A11578" s="172"/>
    </row>
    <row r="11579" spans="1:1" s="173" customFormat="1" ht="12" hidden="1" customHeight="1">
      <c r="A11579" s="172"/>
    </row>
    <row r="11580" spans="1:1" s="173" customFormat="1" ht="12" hidden="1" customHeight="1">
      <c r="A11580" s="172"/>
    </row>
    <row r="11581" spans="1:1" s="173" customFormat="1" ht="12" hidden="1" customHeight="1">
      <c r="A11581" s="172"/>
    </row>
    <row r="11582" spans="1:1" s="173" customFormat="1" ht="12" hidden="1" customHeight="1">
      <c r="A11582" s="172"/>
    </row>
    <row r="11583" spans="1:1" s="173" customFormat="1" ht="12" hidden="1" customHeight="1">
      <c r="A11583" s="172"/>
    </row>
    <row r="11584" spans="1:1" s="173" customFormat="1" ht="12" hidden="1" customHeight="1">
      <c r="A11584" s="172"/>
    </row>
    <row r="11585" spans="1:1" s="173" customFormat="1" ht="12" hidden="1" customHeight="1">
      <c r="A11585" s="172"/>
    </row>
    <row r="11586" spans="1:1" s="173" customFormat="1" ht="12" hidden="1" customHeight="1">
      <c r="A11586" s="172"/>
    </row>
    <row r="11587" spans="1:1" s="173" customFormat="1" ht="12" hidden="1" customHeight="1">
      <c r="A11587" s="172"/>
    </row>
    <row r="11588" spans="1:1" s="173" customFormat="1" ht="12" hidden="1" customHeight="1">
      <c r="A11588" s="172"/>
    </row>
    <row r="11589" spans="1:1" s="173" customFormat="1" ht="12" hidden="1" customHeight="1">
      <c r="A11589" s="172"/>
    </row>
    <row r="11590" spans="1:1" s="173" customFormat="1" ht="12" hidden="1" customHeight="1">
      <c r="A11590" s="172"/>
    </row>
    <row r="11591" spans="1:1" s="173" customFormat="1" ht="12" hidden="1" customHeight="1">
      <c r="A11591" s="172"/>
    </row>
    <row r="11592" spans="1:1" s="173" customFormat="1" ht="12" hidden="1" customHeight="1">
      <c r="A11592" s="172"/>
    </row>
    <row r="11593" spans="1:1" s="173" customFormat="1" ht="12" hidden="1" customHeight="1">
      <c r="A11593" s="172"/>
    </row>
    <row r="11594" spans="1:1" s="173" customFormat="1" ht="12" hidden="1" customHeight="1">
      <c r="A11594" s="172"/>
    </row>
    <row r="11595" spans="1:1" s="173" customFormat="1" ht="12" hidden="1" customHeight="1">
      <c r="A11595" s="172"/>
    </row>
    <row r="11596" spans="1:1" s="173" customFormat="1" ht="12" hidden="1" customHeight="1">
      <c r="A11596" s="172"/>
    </row>
    <row r="11597" spans="1:1" s="173" customFormat="1" ht="12" hidden="1" customHeight="1">
      <c r="A11597" s="172"/>
    </row>
    <row r="11598" spans="1:1" s="173" customFormat="1" ht="12" hidden="1" customHeight="1">
      <c r="A11598" s="172"/>
    </row>
    <row r="11599" spans="1:1" s="173" customFormat="1" ht="12" hidden="1" customHeight="1">
      <c r="A11599" s="172"/>
    </row>
    <row r="11600" spans="1:1" s="173" customFormat="1" ht="12" hidden="1" customHeight="1">
      <c r="A11600" s="172"/>
    </row>
    <row r="11601" spans="1:1" s="173" customFormat="1" ht="12" hidden="1" customHeight="1">
      <c r="A11601" s="172"/>
    </row>
    <row r="11602" spans="1:1" s="173" customFormat="1" ht="12" hidden="1" customHeight="1">
      <c r="A11602" s="172"/>
    </row>
    <row r="11603" spans="1:1" s="173" customFormat="1" ht="12" hidden="1" customHeight="1">
      <c r="A11603" s="172"/>
    </row>
    <row r="11604" spans="1:1" s="173" customFormat="1" ht="12" hidden="1" customHeight="1">
      <c r="A11604" s="172"/>
    </row>
    <row r="11605" spans="1:1" s="173" customFormat="1" ht="12" hidden="1" customHeight="1">
      <c r="A11605" s="172"/>
    </row>
    <row r="11606" spans="1:1" s="173" customFormat="1" ht="12" hidden="1" customHeight="1">
      <c r="A11606" s="172"/>
    </row>
    <row r="11607" spans="1:1" s="173" customFormat="1" ht="12" hidden="1" customHeight="1">
      <c r="A11607" s="172"/>
    </row>
    <row r="11608" spans="1:1" s="173" customFormat="1" ht="12" hidden="1" customHeight="1">
      <c r="A11608" s="172"/>
    </row>
    <row r="11609" spans="1:1" s="173" customFormat="1" ht="12" hidden="1" customHeight="1">
      <c r="A11609" s="172"/>
    </row>
    <row r="11610" spans="1:1" s="173" customFormat="1" ht="12" hidden="1" customHeight="1">
      <c r="A11610" s="172"/>
    </row>
    <row r="11611" spans="1:1" s="173" customFormat="1" ht="12" hidden="1" customHeight="1">
      <c r="A11611" s="172"/>
    </row>
    <row r="11612" spans="1:1" s="173" customFormat="1" ht="12" hidden="1" customHeight="1">
      <c r="A11612" s="172"/>
    </row>
    <row r="11613" spans="1:1" s="173" customFormat="1" ht="12" hidden="1" customHeight="1">
      <c r="A11613" s="172"/>
    </row>
    <row r="11614" spans="1:1" s="173" customFormat="1" ht="12" hidden="1" customHeight="1">
      <c r="A11614" s="172"/>
    </row>
    <row r="11615" spans="1:1" s="173" customFormat="1" ht="12" hidden="1" customHeight="1">
      <c r="A11615" s="172"/>
    </row>
    <row r="11616" spans="1:1" s="173" customFormat="1" ht="12" hidden="1" customHeight="1">
      <c r="A11616" s="172"/>
    </row>
    <row r="11617" spans="1:1" s="173" customFormat="1" ht="12" hidden="1" customHeight="1">
      <c r="A11617" s="172"/>
    </row>
    <row r="11618" spans="1:1" s="173" customFormat="1" ht="12" hidden="1" customHeight="1">
      <c r="A11618" s="172"/>
    </row>
    <row r="11619" spans="1:1" s="173" customFormat="1" ht="12" hidden="1" customHeight="1">
      <c r="A11619" s="172"/>
    </row>
    <row r="11620" spans="1:1" s="173" customFormat="1" ht="12" hidden="1" customHeight="1">
      <c r="A11620" s="172"/>
    </row>
    <row r="11621" spans="1:1" s="173" customFormat="1" ht="12" hidden="1" customHeight="1">
      <c r="A11621" s="172"/>
    </row>
    <row r="11622" spans="1:1" s="173" customFormat="1" ht="12" hidden="1" customHeight="1">
      <c r="A11622" s="172"/>
    </row>
    <row r="11623" spans="1:1" s="173" customFormat="1" ht="12" hidden="1" customHeight="1">
      <c r="A11623" s="172"/>
    </row>
    <row r="11624" spans="1:1" s="173" customFormat="1" ht="12" hidden="1" customHeight="1">
      <c r="A11624" s="172"/>
    </row>
    <row r="11625" spans="1:1" s="173" customFormat="1" ht="12" hidden="1" customHeight="1">
      <c r="A11625" s="172"/>
    </row>
    <row r="11626" spans="1:1" s="173" customFormat="1" ht="12" hidden="1" customHeight="1">
      <c r="A11626" s="172"/>
    </row>
    <row r="11627" spans="1:1" s="173" customFormat="1" ht="12" hidden="1" customHeight="1">
      <c r="A11627" s="172"/>
    </row>
    <row r="11628" spans="1:1" s="173" customFormat="1" ht="12" hidden="1" customHeight="1">
      <c r="A11628" s="172"/>
    </row>
    <row r="11629" spans="1:1" s="173" customFormat="1" ht="12" hidden="1" customHeight="1">
      <c r="A11629" s="172"/>
    </row>
    <row r="11630" spans="1:1" s="173" customFormat="1" ht="12" hidden="1" customHeight="1">
      <c r="A11630" s="172"/>
    </row>
    <row r="11631" spans="1:1" s="173" customFormat="1" ht="12" hidden="1" customHeight="1">
      <c r="A11631" s="172"/>
    </row>
    <row r="11632" spans="1:1" s="173" customFormat="1" ht="12" hidden="1" customHeight="1">
      <c r="A11632" s="172"/>
    </row>
    <row r="11633" spans="1:1" s="173" customFormat="1" ht="12" hidden="1" customHeight="1">
      <c r="A11633" s="172"/>
    </row>
    <row r="11634" spans="1:1" s="173" customFormat="1" ht="12" hidden="1" customHeight="1">
      <c r="A11634" s="172"/>
    </row>
    <row r="11635" spans="1:1" s="173" customFormat="1" ht="12" hidden="1" customHeight="1">
      <c r="A11635" s="172"/>
    </row>
    <row r="11636" spans="1:1" s="173" customFormat="1" ht="12" hidden="1" customHeight="1">
      <c r="A11636" s="172"/>
    </row>
    <row r="11637" spans="1:1" s="173" customFormat="1" ht="12" hidden="1" customHeight="1">
      <c r="A11637" s="172"/>
    </row>
    <row r="11638" spans="1:1" s="173" customFormat="1" ht="12" hidden="1" customHeight="1">
      <c r="A11638" s="172"/>
    </row>
    <row r="11639" spans="1:1" s="173" customFormat="1" ht="12" hidden="1" customHeight="1">
      <c r="A11639" s="172"/>
    </row>
    <row r="11640" spans="1:1" s="173" customFormat="1" ht="12" hidden="1" customHeight="1">
      <c r="A11640" s="172"/>
    </row>
    <row r="11641" spans="1:1" s="173" customFormat="1" ht="12" hidden="1" customHeight="1">
      <c r="A11641" s="172"/>
    </row>
    <row r="11642" spans="1:1" s="173" customFormat="1" ht="12" hidden="1" customHeight="1">
      <c r="A11642" s="172"/>
    </row>
    <row r="11643" spans="1:1" s="173" customFormat="1" ht="12" hidden="1" customHeight="1">
      <c r="A11643" s="172"/>
    </row>
    <row r="11644" spans="1:1" s="173" customFormat="1" ht="12" hidden="1" customHeight="1">
      <c r="A11644" s="172"/>
    </row>
    <row r="11645" spans="1:1" s="173" customFormat="1" ht="12" hidden="1" customHeight="1">
      <c r="A11645" s="172"/>
    </row>
    <row r="11646" spans="1:1" s="173" customFormat="1" ht="12" hidden="1" customHeight="1">
      <c r="A11646" s="172"/>
    </row>
    <row r="11647" spans="1:1" s="173" customFormat="1" ht="12" hidden="1" customHeight="1">
      <c r="A11647" s="172"/>
    </row>
    <row r="11648" spans="1:1" s="173" customFormat="1" ht="12" hidden="1" customHeight="1">
      <c r="A11648" s="172"/>
    </row>
    <row r="11649" spans="1:1" s="173" customFormat="1" ht="12" hidden="1" customHeight="1">
      <c r="A11649" s="172"/>
    </row>
    <row r="11650" spans="1:1" s="173" customFormat="1" ht="12" hidden="1" customHeight="1">
      <c r="A11650" s="172"/>
    </row>
    <row r="11651" spans="1:1" s="173" customFormat="1" ht="12" hidden="1" customHeight="1">
      <c r="A11651" s="172"/>
    </row>
    <row r="11652" spans="1:1" s="173" customFormat="1" ht="12" hidden="1" customHeight="1">
      <c r="A11652" s="172"/>
    </row>
    <row r="11653" spans="1:1" s="173" customFormat="1" ht="12" hidden="1" customHeight="1">
      <c r="A11653" s="172"/>
    </row>
    <row r="11654" spans="1:1" s="173" customFormat="1" ht="12" hidden="1" customHeight="1">
      <c r="A11654" s="172"/>
    </row>
    <row r="11655" spans="1:1" s="173" customFormat="1" ht="12" hidden="1" customHeight="1">
      <c r="A11655" s="172"/>
    </row>
    <row r="11656" spans="1:1" s="173" customFormat="1" ht="12" hidden="1" customHeight="1">
      <c r="A11656" s="172"/>
    </row>
    <row r="11657" spans="1:1" s="173" customFormat="1" ht="12" hidden="1" customHeight="1">
      <c r="A11657" s="172"/>
    </row>
    <row r="11658" spans="1:1" s="173" customFormat="1" ht="12" hidden="1" customHeight="1">
      <c r="A11658" s="172"/>
    </row>
    <row r="11659" spans="1:1" s="173" customFormat="1" ht="12" hidden="1" customHeight="1">
      <c r="A11659" s="172"/>
    </row>
    <row r="11660" spans="1:1" s="173" customFormat="1" ht="12" hidden="1" customHeight="1">
      <c r="A11660" s="172"/>
    </row>
    <row r="11661" spans="1:1" s="173" customFormat="1" ht="12" hidden="1" customHeight="1">
      <c r="A11661" s="172"/>
    </row>
    <row r="11662" spans="1:1" s="173" customFormat="1" ht="12" hidden="1" customHeight="1">
      <c r="A11662" s="172"/>
    </row>
    <row r="11663" spans="1:1" s="173" customFormat="1" ht="12" hidden="1" customHeight="1">
      <c r="A11663" s="172"/>
    </row>
    <row r="11664" spans="1:1" s="173" customFormat="1" ht="12" hidden="1" customHeight="1">
      <c r="A11664" s="172"/>
    </row>
    <row r="11665" spans="1:1" s="173" customFormat="1" ht="12" hidden="1" customHeight="1">
      <c r="A11665" s="172"/>
    </row>
    <row r="11666" spans="1:1" s="173" customFormat="1" ht="12" hidden="1" customHeight="1">
      <c r="A11666" s="172"/>
    </row>
    <row r="11667" spans="1:1" s="173" customFormat="1" ht="12" hidden="1" customHeight="1">
      <c r="A11667" s="172"/>
    </row>
    <row r="11668" spans="1:1" s="173" customFormat="1" ht="12" hidden="1" customHeight="1">
      <c r="A11668" s="172"/>
    </row>
    <row r="11669" spans="1:1" s="173" customFormat="1" ht="12" hidden="1" customHeight="1">
      <c r="A11669" s="172"/>
    </row>
    <row r="11670" spans="1:1" s="173" customFormat="1" ht="12" hidden="1" customHeight="1">
      <c r="A11670" s="172"/>
    </row>
    <row r="11671" spans="1:1" s="173" customFormat="1" ht="12" hidden="1" customHeight="1">
      <c r="A11671" s="172"/>
    </row>
    <row r="11672" spans="1:1" s="173" customFormat="1" ht="12" hidden="1" customHeight="1">
      <c r="A11672" s="172"/>
    </row>
    <row r="11673" spans="1:1" s="173" customFormat="1" ht="12" hidden="1" customHeight="1">
      <c r="A11673" s="172"/>
    </row>
    <row r="11674" spans="1:1" s="173" customFormat="1" ht="12" hidden="1" customHeight="1">
      <c r="A11674" s="172"/>
    </row>
    <row r="11675" spans="1:1" s="173" customFormat="1" ht="12" hidden="1" customHeight="1">
      <c r="A11675" s="172"/>
    </row>
    <row r="11676" spans="1:1" s="173" customFormat="1" ht="12" hidden="1" customHeight="1">
      <c r="A11676" s="172"/>
    </row>
    <row r="11677" spans="1:1" s="173" customFormat="1" ht="12" hidden="1" customHeight="1">
      <c r="A11677" s="172"/>
    </row>
    <row r="11678" spans="1:1" s="173" customFormat="1" ht="12" hidden="1" customHeight="1">
      <c r="A11678" s="172"/>
    </row>
    <row r="11679" spans="1:1" s="173" customFormat="1" ht="12" hidden="1" customHeight="1">
      <c r="A11679" s="172"/>
    </row>
    <row r="11680" spans="1:1" s="173" customFormat="1" ht="12" hidden="1" customHeight="1">
      <c r="A11680" s="172"/>
    </row>
    <row r="11681" spans="1:1" s="173" customFormat="1" ht="12" hidden="1" customHeight="1">
      <c r="A11681" s="172"/>
    </row>
    <row r="11682" spans="1:1" s="173" customFormat="1" ht="12" hidden="1" customHeight="1">
      <c r="A11682" s="172"/>
    </row>
    <row r="11683" spans="1:1" s="173" customFormat="1" ht="12" hidden="1" customHeight="1">
      <c r="A11683" s="172"/>
    </row>
    <row r="11684" spans="1:1" s="173" customFormat="1" ht="12" hidden="1" customHeight="1">
      <c r="A11684" s="172"/>
    </row>
    <row r="11685" spans="1:1" s="173" customFormat="1" ht="12" hidden="1" customHeight="1">
      <c r="A11685" s="172"/>
    </row>
    <row r="11686" spans="1:1" s="173" customFormat="1" ht="12" hidden="1" customHeight="1">
      <c r="A11686" s="172"/>
    </row>
    <row r="11687" spans="1:1" s="173" customFormat="1" ht="12" hidden="1" customHeight="1">
      <c r="A11687" s="172"/>
    </row>
    <row r="11688" spans="1:1" s="173" customFormat="1" ht="12" hidden="1" customHeight="1">
      <c r="A11688" s="172"/>
    </row>
    <row r="11689" spans="1:1" s="173" customFormat="1" ht="12" hidden="1" customHeight="1">
      <c r="A11689" s="172"/>
    </row>
    <row r="11690" spans="1:1" s="173" customFormat="1" ht="12" hidden="1" customHeight="1">
      <c r="A11690" s="172"/>
    </row>
    <row r="11691" spans="1:1" s="173" customFormat="1" ht="12" hidden="1" customHeight="1">
      <c r="A11691" s="172"/>
    </row>
    <row r="11692" spans="1:1" s="173" customFormat="1" ht="12" hidden="1" customHeight="1">
      <c r="A11692" s="172"/>
    </row>
    <row r="11693" spans="1:1" s="173" customFormat="1" ht="12" hidden="1" customHeight="1">
      <c r="A11693" s="172"/>
    </row>
    <row r="11694" spans="1:1" s="173" customFormat="1" ht="12" hidden="1" customHeight="1">
      <c r="A11694" s="172"/>
    </row>
    <row r="11695" spans="1:1" s="173" customFormat="1" ht="12" hidden="1" customHeight="1">
      <c r="A11695" s="172"/>
    </row>
    <row r="11696" spans="1:1" s="173" customFormat="1" ht="12" hidden="1" customHeight="1">
      <c r="A11696" s="172"/>
    </row>
    <row r="11697" spans="1:1" s="173" customFormat="1" ht="12" hidden="1" customHeight="1">
      <c r="A11697" s="172"/>
    </row>
    <row r="11698" spans="1:1" s="173" customFormat="1" ht="12" hidden="1" customHeight="1">
      <c r="A11698" s="172"/>
    </row>
    <row r="11699" spans="1:1" s="173" customFormat="1" ht="12" hidden="1" customHeight="1">
      <c r="A11699" s="172"/>
    </row>
    <row r="11700" spans="1:1" s="173" customFormat="1" ht="12" hidden="1" customHeight="1">
      <c r="A11700" s="172"/>
    </row>
    <row r="11701" spans="1:1" s="173" customFormat="1" ht="12" hidden="1" customHeight="1">
      <c r="A11701" s="172"/>
    </row>
    <row r="11702" spans="1:1" s="173" customFormat="1" ht="12" hidden="1" customHeight="1">
      <c r="A11702" s="172"/>
    </row>
    <row r="11703" spans="1:1" s="173" customFormat="1" ht="12" hidden="1" customHeight="1">
      <c r="A11703" s="172"/>
    </row>
    <row r="11704" spans="1:1" s="173" customFormat="1" ht="12" hidden="1" customHeight="1">
      <c r="A11704" s="172"/>
    </row>
    <row r="11705" spans="1:1" s="173" customFormat="1" ht="12" hidden="1" customHeight="1">
      <c r="A11705" s="172"/>
    </row>
    <row r="11706" spans="1:1" s="173" customFormat="1" ht="12" hidden="1" customHeight="1">
      <c r="A11706" s="172"/>
    </row>
    <row r="11707" spans="1:1" s="173" customFormat="1" ht="12" hidden="1" customHeight="1">
      <c r="A11707" s="172"/>
    </row>
    <row r="11708" spans="1:1" s="173" customFormat="1" ht="12" hidden="1" customHeight="1">
      <c r="A11708" s="172"/>
    </row>
    <row r="11709" spans="1:1" s="173" customFormat="1" ht="12" hidden="1" customHeight="1">
      <c r="A11709" s="172"/>
    </row>
    <row r="11710" spans="1:1" s="173" customFormat="1" ht="12" hidden="1" customHeight="1">
      <c r="A11710" s="172"/>
    </row>
    <row r="11711" spans="1:1" s="173" customFormat="1" ht="12" hidden="1" customHeight="1">
      <c r="A11711" s="172"/>
    </row>
    <row r="11712" spans="1:1" s="173" customFormat="1" ht="12" hidden="1" customHeight="1">
      <c r="A11712" s="172"/>
    </row>
    <row r="11713" spans="1:1" s="173" customFormat="1" ht="12" hidden="1" customHeight="1">
      <c r="A11713" s="172"/>
    </row>
    <row r="11714" spans="1:1" s="173" customFormat="1" ht="12" hidden="1" customHeight="1">
      <c r="A11714" s="172"/>
    </row>
    <row r="11715" spans="1:1" s="173" customFormat="1" ht="12" hidden="1" customHeight="1">
      <c r="A11715" s="172"/>
    </row>
    <row r="11716" spans="1:1" s="173" customFormat="1" ht="12" hidden="1" customHeight="1">
      <c r="A11716" s="172"/>
    </row>
    <row r="11717" spans="1:1" s="173" customFormat="1" ht="12" hidden="1" customHeight="1">
      <c r="A11717" s="172"/>
    </row>
    <row r="11718" spans="1:1" s="173" customFormat="1" ht="12" hidden="1" customHeight="1">
      <c r="A11718" s="172"/>
    </row>
    <row r="11719" spans="1:1" s="173" customFormat="1" ht="12" hidden="1" customHeight="1">
      <c r="A11719" s="172"/>
    </row>
    <row r="11720" spans="1:1" s="173" customFormat="1" ht="12" hidden="1" customHeight="1">
      <c r="A11720" s="172"/>
    </row>
    <row r="11721" spans="1:1" s="173" customFormat="1" ht="12" hidden="1" customHeight="1">
      <c r="A11721" s="172"/>
    </row>
    <row r="11722" spans="1:1" s="173" customFormat="1" ht="12" hidden="1" customHeight="1">
      <c r="A11722" s="172"/>
    </row>
    <row r="11723" spans="1:1" s="173" customFormat="1" ht="12" hidden="1" customHeight="1">
      <c r="A11723" s="172"/>
    </row>
    <row r="11724" spans="1:1" s="173" customFormat="1" ht="12" hidden="1" customHeight="1">
      <c r="A11724" s="172"/>
    </row>
    <row r="11725" spans="1:1" s="173" customFormat="1" ht="12" hidden="1" customHeight="1">
      <c r="A11725" s="172"/>
    </row>
    <row r="11726" spans="1:1" s="173" customFormat="1" ht="12" hidden="1" customHeight="1">
      <c r="A11726" s="172"/>
    </row>
    <row r="11727" spans="1:1" s="173" customFormat="1" ht="12" hidden="1" customHeight="1">
      <c r="A11727" s="172"/>
    </row>
    <row r="11728" spans="1:1" s="173" customFormat="1" ht="12" hidden="1" customHeight="1">
      <c r="A11728" s="172"/>
    </row>
    <row r="11729" spans="1:1" s="173" customFormat="1" ht="12" hidden="1" customHeight="1">
      <c r="A11729" s="172"/>
    </row>
    <row r="11730" spans="1:1" s="173" customFormat="1" ht="12" hidden="1" customHeight="1">
      <c r="A11730" s="172"/>
    </row>
    <row r="11731" spans="1:1" s="173" customFormat="1" ht="12" hidden="1" customHeight="1">
      <c r="A11731" s="172"/>
    </row>
    <row r="11732" spans="1:1" s="173" customFormat="1" ht="12" hidden="1" customHeight="1">
      <c r="A11732" s="172"/>
    </row>
    <row r="11733" spans="1:1" s="173" customFormat="1" ht="12" hidden="1" customHeight="1">
      <c r="A11733" s="172"/>
    </row>
    <row r="11734" spans="1:1" s="173" customFormat="1" ht="12" hidden="1" customHeight="1">
      <c r="A11734" s="172"/>
    </row>
    <row r="11735" spans="1:1" s="173" customFormat="1" ht="12" hidden="1" customHeight="1">
      <c r="A11735" s="172"/>
    </row>
    <row r="11736" spans="1:1" s="173" customFormat="1" ht="12" hidden="1" customHeight="1">
      <c r="A11736" s="172"/>
    </row>
    <row r="11737" spans="1:1" s="173" customFormat="1" ht="12" hidden="1" customHeight="1">
      <c r="A11737" s="172"/>
    </row>
    <row r="11738" spans="1:1" s="173" customFormat="1" ht="12" hidden="1" customHeight="1">
      <c r="A11738" s="172"/>
    </row>
    <row r="11739" spans="1:1" s="173" customFormat="1" ht="12" hidden="1" customHeight="1">
      <c r="A11739" s="172"/>
    </row>
    <row r="11740" spans="1:1" s="173" customFormat="1" ht="12" hidden="1" customHeight="1">
      <c r="A11740" s="172"/>
    </row>
    <row r="11741" spans="1:1" s="173" customFormat="1" ht="12" hidden="1" customHeight="1">
      <c r="A11741" s="172"/>
    </row>
    <row r="11742" spans="1:1" s="173" customFormat="1" ht="12" hidden="1" customHeight="1">
      <c r="A11742" s="172"/>
    </row>
    <row r="11743" spans="1:1" s="173" customFormat="1" ht="12" hidden="1" customHeight="1">
      <c r="A11743" s="172"/>
    </row>
    <row r="11744" spans="1:1" s="173" customFormat="1" ht="12" hidden="1" customHeight="1">
      <c r="A11744" s="172"/>
    </row>
    <row r="11745" spans="1:1" s="173" customFormat="1" ht="12" hidden="1" customHeight="1">
      <c r="A11745" s="172"/>
    </row>
    <row r="11746" spans="1:1" s="173" customFormat="1" ht="12" hidden="1" customHeight="1">
      <c r="A11746" s="172"/>
    </row>
    <row r="11747" spans="1:1" s="173" customFormat="1" ht="12" hidden="1" customHeight="1">
      <c r="A11747" s="172"/>
    </row>
    <row r="11748" spans="1:1" s="173" customFormat="1" ht="12" hidden="1" customHeight="1">
      <c r="A11748" s="172"/>
    </row>
    <row r="11749" spans="1:1" s="173" customFormat="1" ht="12" hidden="1" customHeight="1">
      <c r="A11749" s="172"/>
    </row>
    <row r="11750" spans="1:1" s="173" customFormat="1" ht="12" hidden="1" customHeight="1">
      <c r="A11750" s="172"/>
    </row>
    <row r="11751" spans="1:1" s="173" customFormat="1" ht="12" hidden="1" customHeight="1">
      <c r="A11751" s="172"/>
    </row>
    <row r="11752" spans="1:1" s="173" customFormat="1" ht="12" hidden="1" customHeight="1">
      <c r="A11752" s="172"/>
    </row>
    <row r="11753" spans="1:1" s="173" customFormat="1" ht="12" hidden="1" customHeight="1">
      <c r="A11753" s="172"/>
    </row>
    <row r="11754" spans="1:1" s="173" customFormat="1" ht="12" hidden="1" customHeight="1">
      <c r="A11754" s="172"/>
    </row>
    <row r="11755" spans="1:1" s="173" customFormat="1" ht="12" hidden="1" customHeight="1">
      <c r="A11755" s="172"/>
    </row>
    <row r="11756" spans="1:1" s="173" customFormat="1" ht="12" hidden="1" customHeight="1">
      <c r="A11756" s="172"/>
    </row>
    <row r="11757" spans="1:1" s="173" customFormat="1" ht="12" hidden="1" customHeight="1">
      <c r="A11757" s="172"/>
    </row>
    <row r="11758" spans="1:1" s="173" customFormat="1" ht="12" hidden="1" customHeight="1">
      <c r="A11758" s="172"/>
    </row>
    <row r="11759" spans="1:1" s="173" customFormat="1" ht="12" hidden="1" customHeight="1">
      <c r="A11759" s="172"/>
    </row>
    <row r="11760" spans="1:1" s="173" customFormat="1" ht="12" hidden="1" customHeight="1">
      <c r="A11760" s="172"/>
    </row>
    <row r="11761" spans="1:1" s="173" customFormat="1" ht="12" hidden="1" customHeight="1">
      <c r="A11761" s="172"/>
    </row>
    <row r="11762" spans="1:1" s="173" customFormat="1" ht="12" hidden="1" customHeight="1">
      <c r="A11762" s="172"/>
    </row>
    <row r="11763" spans="1:1" s="173" customFormat="1" ht="12" hidden="1" customHeight="1">
      <c r="A11763" s="172"/>
    </row>
    <row r="11764" spans="1:1" s="173" customFormat="1" ht="12" hidden="1" customHeight="1">
      <c r="A11764" s="172"/>
    </row>
    <row r="11765" spans="1:1" s="173" customFormat="1" ht="12" hidden="1" customHeight="1">
      <c r="A11765" s="172"/>
    </row>
    <row r="11766" spans="1:1" s="173" customFormat="1" ht="12" hidden="1" customHeight="1">
      <c r="A11766" s="172"/>
    </row>
    <row r="11767" spans="1:1" s="173" customFormat="1" ht="12" hidden="1" customHeight="1">
      <c r="A11767" s="172"/>
    </row>
    <row r="11768" spans="1:1" s="173" customFormat="1" ht="12" hidden="1" customHeight="1">
      <c r="A11768" s="172"/>
    </row>
    <row r="11769" spans="1:1" s="173" customFormat="1" ht="12" hidden="1" customHeight="1">
      <c r="A11769" s="172"/>
    </row>
    <row r="11770" spans="1:1" s="173" customFormat="1" ht="12" hidden="1" customHeight="1">
      <c r="A11770" s="172"/>
    </row>
    <row r="11771" spans="1:1" s="173" customFormat="1" ht="12" hidden="1" customHeight="1">
      <c r="A11771" s="172"/>
    </row>
    <row r="11772" spans="1:1" s="173" customFormat="1" ht="12" hidden="1" customHeight="1">
      <c r="A11772" s="172"/>
    </row>
    <row r="11773" spans="1:1" s="173" customFormat="1" ht="12" hidden="1" customHeight="1">
      <c r="A11773" s="172"/>
    </row>
    <row r="11774" spans="1:1" s="173" customFormat="1" ht="12" hidden="1" customHeight="1">
      <c r="A11774" s="172"/>
    </row>
    <row r="11775" spans="1:1" s="173" customFormat="1" ht="12" hidden="1" customHeight="1">
      <c r="A11775" s="172"/>
    </row>
    <row r="11776" spans="1:1" s="173" customFormat="1" ht="12" hidden="1" customHeight="1">
      <c r="A11776" s="172"/>
    </row>
    <row r="11777" spans="1:1" s="173" customFormat="1" ht="12" hidden="1" customHeight="1">
      <c r="A11777" s="172"/>
    </row>
    <row r="11778" spans="1:1" s="173" customFormat="1" ht="12" hidden="1" customHeight="1">
      <c r="A11778" s="172"/>
    </row>
    <row r="11779" spans="1:1" s="173" customFormat="1" ht="12" hidden="1" customHeight="1">
      <c r="A11779" s="172"/>
    </row>
    <row r="11780" spans="1:1" s="173" customFormat="1" ht="12" hidden="1" customHeight="1">
      <c r="A11780" s="172"/>
    </row>
    <row r="11781" spans="1:1" s="173" customFormat="1" ht="12" hidden="1" customHeight="1">
      <c r="A11781" s="172"/>
    </row>
    <row r="11782" spans="1:1" s="173" customFormat="1" ht="12" hidden="1" customHeight="1">
      <c r="A11782" s="172"/>
    </row>
    <row r="11783" spans="1:1" s="173" customFormat="1" ht="12" hidden="1" customHeight="1">
      <c r="A11783" s="172"/>
    </row>
    <row r="11784" spans="1:1" s="173" customFormat="1" ht="12" hidden="1" customHeight="1">
      <c r="A11784" s="172"/>
    </row>
    <row r="11785" spans="1:1" s="173" customFormat="1" ht="12" hidden="1" customHeight="1">
      <c r="A11785" s="172"/>
    </row>
    <row r="11786" spans="1:1" s="173" customFormat="1" ht="12" hidden="1" customHeight="1">
      <c r="A11786" s="172"/>
    </row>
    <row r="11787" spans="1:1" s="173" customFormat="1" ht="12" hidden="1" customHeight="1">
      <c r="A11787" s="172"/>
    </row>
    <row r="11788" spans="1:1" s="173" customFormat="1" ht="12" hidden="1" customHeight="1">
      <c r="A11788" s="172"/>
    </row>
    <row r="11789" spans="1:1" s="173" customFormat="1" ht="12" hidden="1" customHeight="1">
      <c r="A11789" s="172"/>
    </row>
    <row r="11790" spans="1:1" s="173" customFormat="1" ht="12" hidden="1" customHeight="1">
      <c r="A11790" s="172"/>
    </row>
    <row r="11791" spans="1:1" s="173" customFormat="1" ht="12" hidden="1" customHeight="1">
      <c r="A11791" s="172"/>
    </row>
    <row r="11792" spans="1:1" s="173" customFormat="1" ht="12" hidden="1" customHeight="1">
      <c r="A11792" s="172"/>
    </row>
    <row r="11793" spans="1:1" s="173" customFormat="1" ht="12" hidden="1" customHeight="1">
      <c r="A11793" s="172"/>
    </row>
    <row r="11794" spans="1:1" s="173" customFormat="1" ht="12" hidden="1" customHeight="1">
      <c r="A11794" s="172"/>
    </row>
    <row r="11795" spans="1:1" s="173" customFormat="1" ht="12" hidden="1" customHeight="1">
      <c r="A11795" s="172"/>
    </row>
    <row r="11796" spans="1:1" s="173" customFormat="1" ht="12" hidden="1" customHeight="1">
      <c r="A11796" s="172"/>
    </row>
    <row r="11797" spans="1:1" s="173" customFormat="1" ht="12" hidden="1" customHeight="1">
      <c r="A11797" s="172"/>
    </row>
    <row r="11798" spans="1:1" s="173" customFormat="1" ht="12" hidden="1" customHeight="1">
      <c r="A11798" s="172"/>
    </row>
    <row r="11799" spans="1:1" s="173" customFormat="1" ht="12" hidden="1" customHeight="1">
      <c r="A11799" s="172"/>
    </row>
    <row r="11800" spans="1:1" s="173" customFormat="1" ht="12" hidden="1" customHeight="1">
      <c r="A11800" s="172"/>
    </row>
    <row r="11801" spans="1:1" s="173" customFormat="1" ht="12" hidden="1" customHeight="1">
      <c r="A11801" s="172"/>
    </row>
    <row r="11802" spans="1:1" s="173" customFormat="1" ht="12" hidden="1" customHeight="1">
      <c r="A11802" s="172"/>
    </row>
    <row r="11803" spans="1:1" s="173" customFormat="1" ht="12" hidden="1" customHeight="1">
      <c r="A11803" s="172"/>
    </row>
    <row r="11804" spans="1:1" s="173" customFormat="1" ht="12" hidden="1" customHeight="1">
      <c r="A11804" s="172"/>
    </row>
    <row r="11805" spans="1:1" s="173" customFormat="1" ht="12" hidden="1" customHeight="1">
      <c r="A11805" s="172"/>
    </row>
    <row r="11806" spans="1:1" s="173" customFormat="1" ht="12" hidden="1" customHeight="1">
      <c r="A11806" s="172"/>
    </row>
    <row r="11807" spans="1:1" s="173" customFormat="1" ht="12" hidden="1" customHeight="1">
      <c r="A11807" s="172"/>
    </row>
    <row r="11808" spans="1:1" s="173" customFormat="1" ht="12" hidden="1" customHeight="1">
      <c r="A11808" s="172"/>
    </row>
    <row r="11809" spans="1:1" s="173" customFormat="1" ht="12" hidden="1" customHeight="1">
      <c r="A11809" s="172"/>
    </row>
    <row r="11810" spans="1:1" s="173" customFormat="1" ht="12" hidden="1" customHeight="1">
      <c r="A11810" s="172"/>
    </row>
    <row r="11811" spans="1:1" s="173" customFormat="1" ht="12" hidden="1" customHeight="1">
      <c r="A11811" s="172"/>
    </row>
    <row r="11812" spans="1:1" s="173" customFormat="1" ht="12" hidden="1" customHeight="1">
      <c r="A11812" s="172"/>
    </row>
    <row r="11813" spans="1:1" s="173" customFormat="1" ht="12" hidden="1" customHeight="1">
      <c r="A11813" s="172"/>
    </row>
    <row r="11814" spans="1:1" s="173" customFormat="1" ht="12" hidden="1" customHeight="1">
      <c r="A11814" s="172"/>
    </row>
    <row r="11815" spans="1:1" s="173" customFormat="1" ht="12" hidden="1" customHeight="1">
      <c r="A11815" s="172"/>
    </row>
    <row r="11816" spans="1:1" s="173" customFormat="1" ht="12" hidden="1" customHeight="1">
      <c r="A11816" s="172"/>
    </row>
    <row r="11817" spans="1:1" s="173" customFormat="1" ht="12" hidden="1" customHeight="1">
      <c r="A11817" s="172"/>
    </row>
    <row r="11818" spans="1:1" s="173" customFormat="1" ht="12" hidden="1" customHeight="1">
      <c r="A11818" s="172"/>
    </row>
    <row r="11819" spans="1:1" s="173" customFormat="1" ht="12" hidden="1" customHeight="1">
      <c r="A11819" s="172"/>
    </row>
    <row r="11820" spans="1:1" s="173" customFormat="1" ht="12" hidden="1" customHeight="1">
      <c r="A11820" s="172"/>
    </row>
    <row r="11821" spans="1:1" s="173" customFormat="1" ht="12" hidden="1" customHeight="1">
      <c r="A11821" s="172"/>
    </row>
    <row r="11822" spans="1:1" s="173" customFormat="1" ht="12" hidden="1" customHeight="1">
      <c r="A11822" s="172"/>
    </row>
    <row r="11823" spans="1:1" s="173" customFormat="1" ht="12" hidden="1" customHeight="1">
      <c r="A11823" s="172"/>
    </row>
    <row r="11824" spans="1:1" s="173" customFormat="1" ht="12" hidden="1" customHeight="1">
      <c r="A11824" s="172"/>
    </row>
    <row r="11825" spans="1:1" s="173" customFormat="1" ht="12" hidden="1" customHeight="1">
      <c r="A11825" s="172"/>
    </row>
    <row r="11826" spans="1:1" s="173" customFormat="1" ht="12" hidden="1" customHeight="1">
      <c r="A11826" s="172"/>
    </row>
    <row r="11827" spans="1:1" s="173" customFormat="1" ht="12" hidden="1" customHeight="1">
      <c r="A11827" s="172"/>
    </row>
    <row r="11828" spans="1:1" s="173" customFormat="1" ht="12" hidden="1" customHeight="1">
      <c r="A11828" s="172"/>
    </row>
    <row r="11829" spans="1:1" s="173" customFormat="1" ht="12" hidden="1" customHeight="1">
      <c r="A11829" s="172"/>
    </row>
    <row r="11830" spans="1:1" s="173" customFormat="1" ht="12" hidden="1" customHeight="1">
      <c r="A11830" s="172"/>
    </row>
    <row r="11831" spans="1:1" s="173" customFormat="1" ht="12" hidden="1" customHeight="1">
      <c r="A11831" s="172"/>
    </row>
    <row r="11832" spans="1:1" s="173" customFormat="1" ht="12" hidden="1" customHeight="1">
      <c r="A11832" s="172"/>
    </row>
    <row r="11833" spans="1:1" s="173" customFormat="1" ht="12" hidden="1" customHeight="1">
      <c r="A11833" s="172"/>
    </row>
    <row r="11834" spans="1:1" s="173" customFormat="1" ht="12" hidden="1" customHeight="1">
      <c r="A11834" s="172"/>
    </row>
    <row r="11835" spans="1:1" s="173" customFormat="1" ht="12" hidden="1" customHeight="1">
      <c r="A11835" s="172"/>
    </row>
    <row r="11836" spans="1:1" s="173" customFormat="1" ht="12" hidden="1" customHeight="1">
      <c r="A11836" s="172"/>
    </row>
    <row r="11837" spans="1:1" s="173" customFormat="1" ht="12" hidden="1" customHeight="1">
      <c r="A11837" s="172"/>
    </row>
    <row r="11838" spans="1:1" s="173" customFormat="1" ht="12" hidden="1" customHeight="1">
      <c r="A11838" s="172"/>
    </row>
    <row r="11839" spans="1:1" s="173" customFormat="1" ht="12" hidden="1" customHeight="1">
      <c r="A11839" s="172"/>
    </row>
    <row r="11840" spans="1:1" s="173" customFormat="1" ht="12" hidden="1" customHeight="1">
      <c r="A11840" s="172"/>
    </row>
    <row r="11841" spans="1:1" s="173" customFormat="1" ht="12" hidden="1" customHeight="1">
      <c r="A11841" s="172"/>
    </row>
    <row r="11842" spans="1:1" s="173" customFormat="1" ht="12" hidden="1" customHeight="1">
      <c r="A11842" s="172"/>
    </row>
    <row r="11843" spans="1:1" s="173" customFormat="1" ht="12" hidden="1" customHeight="1">
      <c r="A11843" s="172"/>
    </row>
    <row r="11844" spans="1:1" s="173" customFormat="1" ht="12" hidden="1" customHeight="1">
      <c r="A11844" s="172"/>
    </row>
    <row r="11845" spans="1:1" s="173" customFormat="1" ht="12" hidden="1" customHeight="1">
      <c r="A11845" s="172"/>
    </row>
    <row r="11846" spans="1:1" s="173" customFormat="1" ht="12" hidden="1" customHeight="1">
      <c r="A11846" s="172"/>
    </row>
    <row r="11847" spans="1:1" s="173" customFormat="1" ht="12" hidden="1" customHeight="1">
      <c r="A11847" s="172"/>
    </row>
    <row r="11848" spans="1:1" s="173" customFormat="1" ht="12" hidden="1" customHeight="1">
      <c r="A11848" s="172"/>
    </row>
    <row r="11849" spans="1:1" s="173" customFormat="1" ht="12" hidden="1" customHeight="1">
      <c r="A11849" s="172"/>
    </row>
    <row r="11850" spans="1:1" s="173" customFormat="1" ht="12" hidden="1" customHeight="1">
      <c r="A11850" s="172"/>
    </row>
    <row r="11851" spans="1:1" s="173" customFormat="1" ht="12" hidden="1" customHeight="1">
      <c r="A11851" s="172"/>
    </row>
    <row r="11852" spans="1:1" s="173" customFormat="1" ht="12" hidden="1" customHeight="1">
      <c r="A11852" s="172"/>
    </row>
    <row r="11853" spans="1:1" s="173" customFormat="1" ht="12" hidden="1" customHeight="1">
      <c r="A11853" s="172"/>
    </row>
    <row r="11854" spans="1:1" s="173" customFormat="1" ht="12" hidden="1" customHeight="1">
      <c r="A11854" s="172"/>
    </row>
    <row r="11855" spans="1:1" s="173" customFormat="1" ht="12" hidden="1" customHeight="1">
      <c r="A11855" s="172"/>
    </row>
    <row r="11856" spans="1:1" s="173" customFormat="1" ht="12" hidden="1" customHeight="1">
      <c r="A11856" s="172"/>
    </row>
    <row r="11857" spans="1:1" s="173" customFormat="1" ht="12" hidden="1" customHeight="1">
      <c r="A11857" s="172"/>
    </row>
    <row r="11858" spans="1:1" s="173" customFormat="1" ht="12" hidden="1" customHeight="1">
      <c r="A11858" s="172"/>
    </row>
    <row r="11859" spans="1:1" s="173" customFormat="1" ht="12" hidden="1" customHeight="1">
      <c r="A11859" s="172"/>
    </row>
    <row r="11860" spans="1:1" s="173" customFormat="1" ht="12" hidden="1" customHeight="1">
      <c r="A11860" s="172"/>
    </row>
    <row r="11861" spans="1:1" s="173" customFormat="1" ht="12" hidden="1" customHeight="1">
      <c r="A11861" s="172"/>
    </row>
    <row r="11862" spans="1:1" s="173" customFormat="1" ht="12" hidden="1" customHeight="1">
      <c r="A11862" s="172"/>
    </row>
    <row r="11863" spans="1:1" s="173" customFormat="1" ht="12" hidden="1" customHeight="1">
      <c r="A11863" s="172"/>
    </row>
    <row r="11864" spans="1:1" s="173" customFormat="1" ht="12" hidden="1" customHeight="1">
      <c r="A11864" s="172"/>
    </row>
    <row r="11865" spans="1:1" s="173" customFormat="1" ht="12" hidden="1" customHeight="1">
      <c r="A11865" s="172"/>
    </row>
    <row r="11866" spans="1:1" s="173" customFormat="1" ht="12" hidden="1" customHeight="1">
      <c r="A11866" s="172"/>
    </row>
    <row r="11867" spans="1:1" s="173" customFormat="1" ht="12" hidden="1" customHeight="1">
      <c r="A11867" s="172"/>
    </row>
    <row r="11868" spans="1:1" s="173" customFormat="1" ht="12" hidden="1" customHeight="1">
      <c r="A11868" s="172"/>
    </row>
    <row r="11869" spans="1:1" s="173" customFormat="1" ht="12" hidden="1" customHeight="1">
      <c r="A11869" s="172"/>
    </row>
    <row r="11870" spans="1:1" s="173" customFormat="1" ht="12" hidden="1" customHeight="1">
      <c r="A11870" s="172"/>
    </row>
    <row r="11871" spans="1:1" s="173" customFormat="1" ht="12" hidden="1" customHeight="1">
      <c r="A11871" s="172"/>
    </row>
    <row r="11872" spans="1:1" s="173" customFormat="1" ht="12" hidden="1" customHeight="1">
      <c r="A11872" s="172"/>
    </row>
    <row r="11873" spans="1:1" s="173" customFormat="1" ht="12" hidden="1" customHeight="1">
      <c r="A11873" s="172"/>
    </row>
    <row r="11874" spans="1:1" s="173" customFormat="1" ht="12" hidden="1" customHeight="1">
      <c r="A11874" s="172"/>
    </row>
    <row r="11875" spans="1:1" s="173" customFormat="1" ht="12" hidden="1" customHeight="1">
      <c r="A11875" s="172"/>
    </row>
    <row r="11876" spans="1:1" s="173" customFormat="1" ht="12" hidden="1" customHeight="1">
      <c r="A11876" s="172"/>
    </row>
    <row r="11877" spans="1:1" s="173" customFormat="1" ht="12" hidden="1" customHeight="1">
      <c r="A11877" s="172"/>
    </row>
    <row r="11878" spans="1:1" s="173" customFormat="1" ht="12" hidden="1" customHeight="1">
      <c r="A11878" s="172"/>
    </row>
    <row r="11879" spans="1:1" s="173" customFormat="1" ht="12" hidden="1" customHeight="1">
      <c r="A11879" s="172"/>
    </row>
    <row r="11880" spans="1:1" s="173" customFormat="1" ht="12" hidden="1" customHeight="1">
      <c r="A11880" s="172"/>
    </row>
    <row r="11881" spans="1:1" s="173" customFormat="1" ht="12" hidden="1" customHeight="1">
      <c r="A11881" s="172"/>
    </row>
    <row r="11882" spans="1:1" s="173" customFormat="1" ht="12" hidden="1" customHeight="1">
      <c r="A11882" s="172"/>
    </row>
    <row r="11883" spans="1:1" s="173" customFormat="1" ht="12" hidden="1" customHeight="1">
      <c r="A11883" s="172"/>
    </row>
    <row r="11884" spans="1:1" s="173" customFormat="1" ht="12" hidden="1" customHeight="1">
      <c r="A11884" s="172"/>
    </row>
    <row r="11885" spans="1:1" s="173" customFormat="1" ht="12" hidden="1" customHeight="1">
      <c r="A11885" s="172"/>
    </row>
    <row r="11886" spans="1:1" s="173" customFormat="1" ht="12" hidden="1" customHeight="1">
      <c r="A11886" s="172"/>
    </row>
    <row r="11887" spans="1:1" s="173" customFormat="1" ht="12" hidden="1" customHeight="1">
      <c r="A11887" s="172"/>
    </row>
    <row r="11888" spans="1:1" s="173" customFormat="1" ht="12" hidden="1" customHeight="1">
      <c r="A11888" s="172"/>
    </row>
    <row r="11889" spans="1:1" s="173" customFormat="1" ht="12" hidden="1" customHeight="1">
      <c r="A11889" s="172"/>
    </row>
    <row r="11890" spans="1:1" s="173" customFormat="1" ht="12" hidden="1" customHeight="1">
      <c r="A11890" s="172"/>
    </row>
    <row r="11891" spans="1:1" s="173" customFormat="1" ht="12" hidden="1" customHeight="1">
      <c r="A11891" s="172"/>
    </row>
    <row r="11892" spans="1:1" s="173" customFormat="1" ht="12" hidden="1" customHeight="1">
      <c r="A11892" s="172"/>
    </row>
    <row r="11893" spans="1:1" s="173" customFormat="1" ht="12" hidden="1" customHeight="1">
      <c r="A11893" s="172"/>
    </row>
    <row r="11894" spans="1:1" s="173" customFormat="1" ht="12" hidden="1" customHeight="1">
      <c r="A11894" s="172"/>
    </row>
    <row r="11895" spans="1:1" s="173" customFormat="1" ht="12" hidden="1" customHeight="1">
      <c r="A11895" s="172"/>
    </row>
    <row r="11896" spans="1:1" s="173" customFormat="1" ht="12" hidden="1" customHeight="1">
      <c r="A11896" s="172"/>
    </row>
    <row r="11897" spans="1:1" s="173" customFormat="1" ht="12" hidden="1" customHeight="1">
      <c r="A11897" s="172"/>
    </row>
    <row r="11898" spans="1:1" s="173" customFormat="1" ht="12" hidden="1" customHeight="1">
      <c r="A11898" s="172"/>
    </row>
    <row r="11899" spans="1:1" s="173" customFormat="1" ht="12" hidden="1" customHeight="1">
      <c r="A11899" s="172"/>
    </row>
    <row r="11900" spans="1:1" s="173" customFormat="1" ht="12" hidden="1" customHeight="1">
      <c r="A11900" s="172"/>
    </row>
    <row r="11901" spans="1:1" s="173" customFormat="1" ht="12" hidden="1" customHeight="1">
      <c r="A11901" s="172"/>
    </row>
    <row r="11902" spans="1:1" s="173" customFormat="1" ht="12" hidden="1" customHeight="1">
      <c r="A11902" s="172"/>
    </row>
    <row r="11903" spans="1:1" s="173" customFormat="1" ht="12" hidden="1" customHeight="1">
      <c r="A11903" s="172"/>
    </row>
    <row r="11904" spans="1:1" s="173" customFormat="1" ht="12" hidden="1" customHeight="1">
      <c r="A11904" s="172"/>
    </row>
    <row r="11905" spans="1:1" s="173" customFormat="1" ht="12" hidden="1" customHeight="1">
      <c r="A11905" s="172"/>
    </row>
    <row r="11906" spans="1:1" s="173" customFormat="1" ht="12" hidden="1" customHeight="1">
      <c r="A11906" s="172"/>
    </row>
    <row r="11907" spans="1:1" s="173" customFormat="1" ht="12" hidden="1" customHeight="1">
      <c r="A11907" s="172"/>
    </row>
    <row r="11908" spans="1:1" s="173" customFormat="1" ht="12" hidden="1" customHeight="1">
      <c r="A11908" s="172"/>
    </row>
    <row r="11909" spans="1:1" s="173" customFormat="1" ht="12" hidden="1" customHeight="1">
      <c r="A11909" s="172"/>
    </row>
    <row r="11910" spans="1:1" s="173" customFormat="1" ht="12" hidden="1" customHeight="1">
      <c r="A11910" s="172"/>
    </row>
    <row r="11911" spans="1:1" s="173" customFormat="1" ht="12" hidden="1" customHeight="1">
      <c r="A11911" s="172"/>
    </row>
    <row r="11912" spans="1:1" s="173" customFormat="1" ht="12" hidden="1" customHeight="1">
      <c r="A11912" s="172"/>
    </row>
    <row r="11913" spans="1:1" s="173" customFormat="1" ht="12" hidden="1" customHeight="1">
      <c r="A11913" s="172"/>
    </row>
    <row r="11914" spans="1:1" s="173" customFormat="1" ht="12" hidden="1" customHeight="1">
      <c r="A11914" s="172"/>
    </row>
    <row r="11915" spans="1:1" s="173" customFormat="1" ht="12" hidden="1" customHeight="1">
      <c r="A11915" s="172"/>
    </row>
    <row r="11916" spans="1:1" s="173" customFormat="1" ht="12" hidden="1" customHeight="1">
      <c r="A11916" s="172"/>
    </row>
    <row r="11917" spans="1:1" s="173" customFormat="1" ht="12" hidden="1" customHeight="1">
      <c r="A11917" s="172"/>
    </row>
    <row r="11918" spans="1:1" s="173" customFormat="1" ht="12" hidden="1" customHeight="1">
      <c r="A11918" s="172"/>
    </row>
    <row r="11919" spans="1:1" s="173" customFormat="1" ht="12" hidden="1" customHeight="1">
      <c r="A11919" s="172"/>
    </row>
    <row r="11920" spans="1:1" s="173" customFormat="1" ht="12" hidden="1" customHeight="1">
      <c r="A11920" s="172"/>
    </row>
    <row r="11921" spans="1:1" s="173" customFormat="1" ht="12" hidden="1" customHeight="1">
      <c r="A11921" s="172"/>
    </row>
    <row r="11922" spans="1:1" s="173" customFormat="1" ht="12" hidden="1" customHeight="1">
      <c r="A11922" s="172"/>
    </row>
    <row r="11923" spans="1:1" s="173" customFormat="1" ht="12" hidden="1" customHeight="1">
      <c r="A11923" s="172"/>
    </row>
    <row r="11924" spans="1:1" s="173" customFormat="1" ht="12" hidden="1" customHeight="1">
      <c r="A11924" s="172"/>
    </row>
    <row r="11925" spans="1:1" s="173" customFormat="1" ht="12" hidden="1" customHeight="1">
      <c r="A11925" s="172"/>
    </row>
    <row r="11926" spans="1:1" s="173" customFormat="1" ht="12" hidden="1" customHeight="1">
      <c r="A11926" s="172"/>
    </row>
    <row r="11927" spans="1:1" s="173" customFormat="1" ht="12" hidden="1" customHeight="1">
      <c r="A11927" s="172"/>
    </row>
    <row r="11928" spans="1:1" s="173" customFormat="1" ht="12" hidden="1" customHeight="1">
      <c r="A11928" s="172"/>
    </row>
    <row r="11929" spans="1:1" s="173" customFormat="1" ht="12" hidden="1" customHeight="1">
      <c r="A11929" s="172"/>
    </row>
    <row r="11930" spans="1:1" s="173" customFormat="1" ht="12" hidden="1" customHeight="1">
      <c r="A11930" s="172"/>
    </row>
    <row r="11931" spans="1:1" s="173" customFormat="1" ht="12" hidden="1" customHeight="1">
      <c r="A11931" s="172"/>
    </row>
    <row r="11932" spans="1:1" s="173" customFormat="1" ht="12" hidden="1" customHeight="1">
      <c r="A11932" s="172"/>
    </row>
    <row r="11933" spans="1:1" s="173" customFormat="1" ht="12" hidden="1" customHeight="1">
      <c r="A11933" s="172"/>
    </row>
    <row r="11934" spans="1:1" s="173" customFormat="1" ht="12" hidden="1" customHeight="1">
      <c r="A11934" s="172"/>
    </row>
    <row r="11935" spans="1:1" s="173" customFormat="1" ht="12" hidden="1" customHeight="1">
      <c r="A11935" s="172"/>
    </row>
    <row r="11936" spans="1:1" s="173" customFormat="1" ht="12" hidden="1" customHeight="1">
      <c r="A11936" s="172"/>
    </row>
    <row r="11937" spans="1:1" s="173" customFormat="1" ht="12" hidden="1" customHeight="1">
      <c r="A11937" s="172"/>
    </row>
    <row r="11938" spans="1:1" s="173" customFormat="1" ht="12" hidden="1" customHeight="1">
      <c r="A11938" s="172"/>
    </row>
    <row r="11939" spans="1:1" s="173" customFormat="1" ht="12" hidden="1" customHeight="1">
      <c r="A11939" s="172"/>
    </row>
    <row r="11940" spans="1:1" s="173" customFormat="1" ht="12" hidden="1" customHeight="1">
      <c r="A11940" s="172"/>
    </row>
    <row r="11941" spans="1:1" s="173" customFormat="1" ht="12" hidden="1" customHeight="1">
      <c r="A11941" s="172"/>
    </row>
    <row r="11942" spans="1:1" s="173" customFormat="1" ht="12" hidden="1" customHeight="1">
      <c r="A11942" s="172"/>
    </row>
    <row r="11943" spans="1:1" s="173" customFormat="1" ht="12" hidden="1" customHeight="1">
      <c r="A11943" s="172"/>
    </row>
    <row r="11944" spans="1:1" s="173" customFormat="1" ht="12" hidden="1" customHeight="1">
      <c r="A11944" s="172"/>
    </row>
    <row r="11945" spans="1:1" s="173" customFormat="1" ht="12" hidden="1" customHeight="1">
      <c r="A11945" s="172"/>
    </row>
    <row r="11946" spans="1:1" s="173" customFormat="1" ht="12" hidden="1" customHeight="1">
      <c r="A11946" s="172"/>
    </row>
    <row r="11947" spans="1:1" s="173" customFormat="1" ht="12" hidden="1" customHeight="1">
      <c r="A11947" s="172"/>
    </row>
    <row r="11948" spans="1:1" s="173" customFormat="1" ht="12" hidden="1" customHeight="1">
      <c r="A11948" s="172"/>
    </row>
    <row r="11949" spans="1:1" s="173" customFormat="1" ht="12" hidden="1" customHeight="1">
      <c r="A11949" s="172"/>
    </row>
    <row r="11950" spans="1:1" s="173" customFormat="1" ht="12" hidden="1" customHeight="1">
      <c r="A11950" s="172"/>
    </row>
    <row r="11951" spans="1:1" s="173" customFormat="1" ht="12" hidden="1" customHeight="1">
      <c r="A11951" s="172"/>
    </row>
    <row r="11952" spans="1:1" s="173" customFormat="1" ht="12" hidden="1" customHeight="1">
      <c r="A11952" s="172"/>
    </row>
    <row r="11953" spans="1:1" s="173" customFormat="1" ht="12" hidden="1" customHeight="1">
      <c r="A11953" s="172"/>
    </row>
    <row r="11954" spans="1:1" s="173" customFormat="1" ht="12" hidden="1" customHeight="1">
      <c r="A11954" s="172"/>
    </row>
    <row r="11955" spans="1:1" s="173" customFormat="1" ht="12" hidden="1" customHeight="1">
      <c r="A11955" s="172"/>
    </row>
    <row r="11956" spans="1:1" s="173" customFormat="1" ht="12" hidden="1" customHeight="1">
      <c r="A11956" s="172"/>
    </row>
    <row r="11957" spans="1:1" s="173" customFormat="1" ht="12" hidden="1" customHeight="1">
      <c r="A11957" s="172"/>
    </row>
    <row r="11958" spans="1:1" s="173" customFormat="1" ht="12" hidden="1" customHeight="1">
      <c r="A11958" s="172"/>
    </row>
    <row r="11959" spans="1:1" s="173" customFormat="1" ht="12" hidden="1" customHeight="1">
      <c r="A11959" s="172"/>
    </row>
    <row r="11960" spans="1:1" s="173" customFormat="1" ht="12" hidden="1" customHeight="1">
      <c r="A11960" s="172"/>
    </row>
    <row r="11961" spans="1:1" s="173" customFormat="1" ht="12" hidden="1" customHeight="1">
      <c r="A11961" s="172"/>
    </row>
    <row r="11962" spans="1:1" s="173" customFormat="1" ht="12" hidden="1" customHeight="1">
      <c r="A11962" s="172"/>
    </row>
    <row r="11963" spans="1:1" s="173" customFormat="1" ht="12" hidden="1" customHeight="1">
      <c r="A11963" s="172"/>
    </row>
    <row r="11964" spans="1:1" s="173" customFormat="1" ht="12" hidden="1" customHeight="1">
      <c r="A11964" s="172"/>
    </row>
    <row r="11965" spans="1:1" s="173" customFormat="1" ht="12" hidden="1" customHeight="1">
      <c r="A11965" s="172"/>
    </row>
    <row r="11966" spans="1:1" s="173" customFormat="1" ht="12" hidden="1" customHeight="1">
      <c r="A11966" s="172"/>
    </row>
    <row r="11967" spans="1:1" s="173" customFormat="1" ht="12" hidden="1" customHeight="1">
      <c r="A11967" s="172"/>
    </row>
    <row r="11968" spans="1:1" s="173" customFormat="1" ht="12" hidden="1" customHeight="1">
      <c r="A11968" s="172"/>
    </row>
    <row r="11969" spans="1:1" s="173" customFormat="1" ht="12" hidden="1" customHeight="1">
      <c r="A11969" s="172"/>
    </row>
    <row r="11970" spans="1:1" s="173" customFormat="1" ht="12" hidden="1" customHeight="1">
      <c r="A11970" s="172"/>
    </row>
    <row r="11971" spans="1:1" s="173" customFormat="1" ht="12" hidden="1" customHeight="1">
      <c r="A11971" s="172"/>
    </row>
    <row r="11972" spans="1:1" s="173" customFormat="1" ht="12" hidden="1" customHeight="1">
      <c r="A11972" s="172"/>
    </row>
    <row r="11973" spans="1:1" s="173" customFormat="1" ht="12" hidden="1" customHeight="1">
      <c r="A11973" s="172"/>
    </row>
    <row r="11974" spans="1:1" s="173" customFormat="1" ht="12" hidden="1" customHeight="1">
      <c r="A11974" s="172"/>
    </row>
    <row r="11975" spans="1:1" s="173" customFormat="1" ht="12" hidden="1" customHeight="1">
      <c r="A11975" s="172"/>
    </row>
    <row r="11976" spans="1:1" s="173" customFormat="1" ht="12" hidden="1" customHeight="1">
      <c r="A11976" s="172"/>
    </row>
    <row r="11977" spans="1:1" s="173" customFormat="1" ht="12" hidden="1" customHeight="1">
      <c r="A11977" s="172"/>
    </row>
    <row r="11978" spans="1:1" s="173" customFormat="1" ht="12" hidden="1" customHeight="1">
      <c r="A11978" s="172"/>
    </row>
    <row r="11979" spans="1:1" s="173" customFormat="1" ht="12" hidden="1" customHeight="1">
      <c r="A11979" s="172"/>
    </row>
    <row r="11980" spans="1:1" s="173" customFormat="1" ht="12" hidden="1" customHeight="1">
      <c r="A11980" s="172"/>
    </row>
    <row r="11981" spans="1:1" s="173" customFormat="1" ht="12" hidden="1" customHeight="1">
      <c r="A11981" s="172"/>
    </row>
    <row r="11982" spans="1:1" s="173" customFormat="1" ht="12" hidden="1" customHeight="1">
      <c r="A11982" s="172"/>
    </row>
    <row r="11983" spans="1:1" s="173" customFormat="1" ht="12" hidden="1" customHeight="1">
      <c r="A11983" s="172"/>
    </row>
    <row r="11984" spans="1:1" s="173" customFormat="1" ht="12" hidden="1" customHeight="1">
      <c r="A11984" s="172"/>
    </row>
    <row r="11985" spans="1:1" s="173" customFormat="1" ht="12" hidden="1" customHeight="1">
      <c r="A11985" s="172"/>
    </row>
    <row r="11986" spans="1:1" s="173" customFormat="1" ht="12" hidden="1" customHeight="1">
      <c r="A11986" s="172"/>
    </row>
    <row r="11987" spans="1:1" s="173" customFormat="1" ht="12" hidden="1" customHeight="1">
      <c r="A11987" s="172"/>
    </row>
    <row r="11988" spans="1:1" s="173" customFormat="1" ht="12" hidden="1" customHeight="1">
      <c r="A11988" s="172"/>
    </row>
    <row r="11989" spans="1:1" s="173" customFormat="1" ht="12" hidden="1" customHeight="1">
      <c r="A11989" s="172"/>
    </row>
    <row r="11990" spans="1:1" s="173" customFormat="1" ht="12" hidden="1" customHeight="1">
      <c r="A11990" s="172"/>
    </row>
    <row r="11991" spans="1:1" s="173" customFormat="1" ht="12" hidden="1" customHeight="1">
      <c r="A11991" s="172"/>
    </row>
    <row r="11992" spans="1:1" s="173" customFormat="1" ht="12" hidden="1" customHeight="1">
      <c r="A11992" s="172"/>
    </row>
    <row r="11993" spans="1:1" s="173" customFormat="1" ht="12" hidden="1" customHeight="1">
      <c r="A11993" s="172"/>
    </row>
    <row r="11994" spans="1:1" s="173" customFormat="1" ht="12" hidden="1" customHeight="1">
      <c r="A11994" s="172"/>
    </row>
    <row r="11995" spans="1:1" s="173" customFormat="1" ht="12" hidden="1" customHeight="1">
      <c r="A11995" s="172"/>
    </row>
    <row r="11996" spans="1:1" s="173" customFormat="1" ht="12" hidden="1" customHeight="1">
      <c r="A11996" s="172"/>
    </row>
    <row r="11997" spans="1:1" s="173" customFormat="1" ht="12" hidden="1" customHeight="1">
      <c r="A11997" s="172"/>
    </row>
    <row r="11998" spans="1:1" s="173" customFormat="1" ht="12" hidden="1" customHeight="1">
      <c r="A11998" s="172"/>
    </row>
    <row r="11999" spans="1:1" s="173" customFormat="1" ht="12" hidden="1" customHeight="1">
      <c r="A11999" s="172"/>
    </row>
    <row r="12000" spans="1:1" s="173" customFormat="1" ht="12" hidden="1" customHeight="1">
      <c r="A12000" s="172"/>
    </row>
    <row r="12001" spans="1:1" s="173" customFormat="1" ht="12" hidden="1" customHeight="1">
      <c r="A12001" s="172"/>
    </row>
    <row r="12002" spans="1:1" s="173" customFormat="1" ht="12" hidden="1" customHeight="1">
      <c r="A12002" s="172"/>
    </row>
    <row r="12003" spans="1:1" s="173" customFormat="1" ht="12" hidden="1" customHeight="1">
      <c r="A12003" s="172"/>
    </row>
    <row r="12004" spans="1:1" s="173" customFormat="1" ht="12" hidden="1" customHeight="1">
      <c r="A12004" s="172"/>
    </row>
    <row r="12005" spans="1:1" s="173" customFormat="1" ht="12" hidden="1" customHeight="1">
      <c r="A12005" s="172"/>
    </row>
    <row r="12006" spans="1:1" s="173" customFormat="1" ht="12" hidden="1" customHeight="1">
      <c r="A12006" s="172"/>
    </row>
    <row r="12007" spans="1:1" s="173" customFormat="1" ht="12" hidden="1" customHeight="1">
      <c r="A12007" s="172"/>
    </row>
    <row r="12008" spans="1:1" s="173" customFormat="1" ht="12" hidden="1" customHeight="1">
      <c r="A12008" s="172"/>
    </row>
    <row r="12009" spans="1:1" s="173" customFormat="1" ht="12" hidden="1" customHeight="1">
      <c r="A12009" s="172"/>
    </row>
    <row r="12010" spans="1:1" s="173" customFormat="1" ht="12" hidden="1" customHeight="1">
      <c r="A12010" s="172"/>
    </row>
    <row r="12011" spans="1:1" s="173" customFormat="1" ht="12" hidden="1" customHeight="1">
      <c r="A12011" s="172"/>
    </row>
    <row r="12012" spans="1:1" s="173" customFormat="1" ht="12" hidden="1" customHeight="1">
      <c r="A12012" s="172"/>
    </row>
    <row r="12013" spans="1:1" s="173" customFormat="1" ht="12" hidden="1" customHeight="1">
      <c r="A12013" s="172"/>
    </row>
    <row r="12014" spans="1:1" s="173" customFormat="1" ht="12" hidden="1" customHeight="1">
      <c r="A12014" s="172"/>
    </row>
    <row r="12015" spans="1:1" s="173" customFormat="1" ht="12" hidden="1" customHeight="1">
      <c r="A12015" s="172"/>
    </row>
    <row r="12016" spans="1:1" s="173" customFormat="1" ht="12" hidden="1" customHeight="1">
      <c r="A12016" s="172"/>
    </row>
    <row r="12017" spans="1:1" s="173" customFormat="1" ht="12" hidden="1" customHeight="1">
      <c r="A12017" s="172"/>
    </row>
    <row r="12018" spans="1:1" s="173" customFormat="1" ht="12" hidden="1" customHeight="1">
      <c r="A12018" s="172"/>
    </row>
    <row r="12019" spans="1:1" s="173" customFormat="1" ht="12" hidden="1" customHeight="1">
      <c r="A12019" s="172"/>
    </row>
    <row r="12020" spans="1:1" s="173" customFormat="1" ht="12" hidden="1" customHeight="1">
      <c r="A12020" s="172"/>
    </row>
    <row r="12021" spans="1:1" s="173" customFormat="1" ht="12" hidden="1" customHeight="1">
      <c r="A12021" s="172"/>
    </row>
    <row r="12022" spans="1:1" s="173" customFormat="1" ht="12" hidden="1" customHeight="1">
      <c r="A12022" s="172"/>
    </row>
    <row r="12023" spans="1:1" s="173" customFormat="1" ht="12" hidden="1" customHeight="1">
      <c r="A12023" s="172"/>
    </row>
    <row r="12024" spans="1:1" s="173" customFormat="1" ht="12" hidden="1" customHeight="1">
      <c r="A12024" s="172"/>
    </row>
    <row r="12025" spans="1:1" s="173" customFormat="1" ht="12" hidden="1" customHeight="1">
      <c r="A12025" s="172"/>
    </row>
    <row r="12026" spans="1:1" s="173" customFormat="1" ht="12" hidden="1" customHeight="1">
      <c r="A12026" s="172"/>
    </row>
    <row r="12027" spans="1:1" s="173" customFormat="1" ht="12" hidden="1" customHeight="1">
      <c r="A12027" s="172"/>
    </row>
    <row r="12028" spans="1:1" s="173" customFormat="1" ht="12" hidden="1" customHeight="1">
      <c r="A12028" s="172"/>
    </row>
    <row r="12029" spans="1:1" s="173" customFormat="1" ht="12" hidden="1" customHeight="1">
      <c r="A12029" s="172"/>
    </row>
    <row r="12030" spans="1:1" s="173" customFormat="1" ht="12" hidden="1" customHeight="1">
      <c r="A12030" s="172"/>
    </row>
    <row r="12031" spans="1:1" s="173" customFormat="1" ht="12" hidden="1" customHeight="1">
      <c r="A12031" s="172"/>
    </row>
    <row r="12032" spans="1:1" s="173" customFormat="1" ht="12" hidden="1" customHeight="1">
      <c r="A12032" s="172"/>
    </row>
    <row r="12033" spans="1:1" s="173" customFormat="1" ht="12" hidden="1" customHeight="1">
      <c r="A12033" s="172"/>
    </row>
    <row r="12034" spans="1:1" s="173" customFormat="1" ht="12" hidden="1" customHeight="1">
      <c r="A12034" s="172"/>
    </row>
    <row r="12035" spans="1:1" s="173" customFormat="1" ht="12" hidden="1" customHeight="1">
      <c r="A12035" s="172"/>
    </row>
    <row r="12036" spans="1:1" s="173" customFormat="1" ht="12" hidden="1" customHeight="1">
      <c r="A12036" s="172"/>
    </row>
    <row r="12037" spans="1:1" s="173" customFormat="1" ht="12" hidden="1" customHeight="1">
      <c r="A12037" s="172"/>
    </row>
    <row r="12038" spans="1:1" s="173" customFormat="1" ht="12" hidden="1" customHeight="1">
      <c r="A12038" s="172"/>
    </row>
    <row r="12039" spans="1:1" s="173" customFormat="1" ht="12" hidden="1" customHeight="1">
      <c r="A12039" s="172"/>
    </row>
    <row r="12040" spans="1:1" s="173" customFormat="1" ht="12" hidden="1" customHeight="1">
      <c r="A12040" s="172"/>
    </row>
    <row r="12041" spans="1:1" s="173" customFormat="1" ht="12" hidden="1" customHeight="1">
      <c r="A12041" s="172"/>
    </row>
    <row r="12042" spans="1:1" s="173" customFormat="1" ht="12" hidden="1" customHeight="1">
      <c r="A12042" s="172"/>
    </row>
    <row r="12043" spans="1:1" s="173" customFormat="1" ht="12" hidden="1" customHeight="1">
      <c r="A12043" s="172"/>
    </row>
    <row r="12044" spans="1:1" s="173" customFormat="1" ht="12" hidden="1" customHeight="1">
      <c r="A12044" s="172"/>
    </row>
    <row r="12045" spans="1:1" s="173" customFormat="1" ht="12" hidden="1" customHeight="1">
      <c r="A12045" s="172"/>
    </row>
    <row r="12046" spans="1:1" s="173" customFormat="1" ht="12" hidden="1" customHeight="1">
      <c r="A12046" s="172"/>
    </row>
    <row r="12047" spans="1:1" s="173" customFormat="1" ht="12" hidden="1" customHeight="1">
      <c r="A12047" s="172"/>
    </row>
    <row r="12048" spans="1:1" s="173" customFormat="1" ht="12" hidden="1" customHeight="1">
      <c r="A12048" s="172"/>
    </row>
    <row r="12049" spans="1:1" s="173" customFormat="1" ht="12" hidden="1" customHeight="1">
      <c r="A12049" s="172"/>
    </row>
    <row r="12050" spans="1:1" s="173" customFormat="1" ht="12" hidden="1" customHeight="1">
      <c r="A12050" s="172"/>
    </row>
    <row r="12051" spans="1:1" s="173" customFormat="1" ht="12" hidden="1" customHeight="1">
      <c r="A12051" s="172"/>
    </row>
    <row r="12052" spans="1:1" s="173" customFormat="1" ht="12" hidden="1" customHeight="1">
      <c r="A12052" s="172"/>
    </row>
    <row r="12053" spans="1:1" s="173" customFormat="1" ht="12" hidden="1" customHeight="1">
      <c r="A12053" s="172"/>
    </row>
    <row r="12054" spans="1:1" s="173" customFormat="1" ht="12" hidden="1" customHeight="1">
      <c r="A12054" s="172"/>
    </row>
    <row r="12055" spans="1:1" s="173" customFormat="1" ht="12" hidden="1" customHeight="1">
      <c r="A12055" s="172"/>
    </row>
    <row r="12056" spans="1:1" s="173" customFormat="1" ht="12" hidden="1" customHeight="1">
      <c r="A12056" s="172"/>
    </row>
    <row r="12057" spans="1:1" s="173" customFormat="1" ht="12" hidden="1" customHeight="1">
      <c r="A12057" s="172"/>
    </row>
    <row r="12058" spans="1:1" s="173" customFormat="1" ht="12" hidden="1" customHeight="1">
      <c r="A12058" s="172"/>
    </row>
    <row r="12059" spans="1:1" s="173" customFormat="1" ht="12" hidden="1" customHeight="1">
      <c r="A12059" s="172"/>
    </row>
    <row r="12060" spans="1:1" s="173" customFormat="1" ht="12" hidden="1" customHeight="1">
      <c r="A12060" s="172"/>
    </row>
    <row r="12061" spans="1:1" s="173" customFormat="1" ht="12" hidden="1" customHeight="1">
      <c r="A12061" s="172"/>
    </row>
    <row r="12062" spans="1:1" s="173" customFormat="1" ht="12" hidden="1" customHeight="1">
      <c r="A12062" s="172"/>
    </row>
    <row r="12063" spans="1:1" s="173" customFormat="1" ht="12" hidden="1" customHeight="1">
      <c r="A12063" s="172"/>
    </row>
    <row r="12064" spans="1:1" s="173" customFormat="1" ht="12" hidden="1" customHeight="1">
      <c r="A12064" s="172"/>
    </row>
    <row r="12065" spans="1:1" s="173" customFormat="1" ht="12" hidden="1" customHeight="1">
      <c r="A12065" s="172"/>
    </row>
    <row r="12066" spans="1:1" s="173" customFormat="1" ht="12" hidden="1" customHeight="1">
      <c r="A12066" s="172"/>
    </row>
    <row r="12067" spans="1:1" s="173" customFormat="1" ht="12" hidden="1" customHeight="1">
      <c r="A12067" s="172"/>
    </row>
    <row r="12068" spans="1:1" s="173" customFormat="1" ht="12" hidden="1" customHeight="1">
      <c r="A12068" s="172"/>
    </row>
    <row r="12069" spans="1:1" s="173" customFormat="1" ht="12" hidden="1" customHeight="1">
      <c r="A12069" s="172"/>
    </row>
    <row r="12070" spans="1:1" s="173" customFormat="1" ht="12" hidden="1" customHeight="1">
      <c r="A12070" s="172"/>
    </row>
    <row r="12071" spans="1:1" s="173" customFormat="1" ht="12" hidden="1" customHeight="1">
      <c r="A12071" s="172"/>
    </row>
    <row r="12072" spans="1:1" s="173" customFormat="1" ht="12" hidden="1" customHeight="1">
      <c r="A12072" s="172"/>
    </row>
    <row r="12073" spans="1:1" s="173" customFormat="1" ht="12" hidden="1" customHeight="1">
      <c r="A12073" s="172"/>
    </row>
    <row r="12074" spans="1:1" s="173" customFormat="1" ht="12" hidden="1" customHeight="1">
      <c r="A12074" s="172"/>
    </row>
    <row r="12075" spans="1:1" s="173" customFormat="1" ht="12" hidden="1" customHeight="1">
      <c r="A12075" s="172"/>
    </row>
    <row r="12076" spans="1:1" s="173" customFormat="1" ht="12" hidden="1" customHeight="1">
      <c r="A12076" s="172"/>
    </row>
    <row r="12077" spans="1:1" s="173" customFormat="1" ht="12" hidden="1" customHeight="1">
      <c r="A12077" s="172"/>
    </row>
    <row r="12078" spans="1:1" s="173" customFormat="1" ht="12" hidden="1" customHeight="1">
      <c r="A12078" s="172"/>
    </row>
    <row r="12079" spans="1:1" s="173" customFormat="1" ht="12" hidden="1" customHeight="1">
      <c r="A12079" s="172"/>
    </row>
    <row r="12080" spans="1:1" s="173" customFormat="1" ht="12" hidden="1" customHeight="1">
      <c r="A12080" s="172"/>
    </row>
    <row r="12081" spans="1:1" s="173" customFormat="1" ht="12" hidden="1" customHeight="1">
      <c r="A12081" s="172"/>
    </row>
    <row r="12082" spans="1:1" s="173" customFormat="1" ht="12" hidden="1" customHeight="1">
      <c r="A12082" s="172"/>
    </row>
    <row r="12083" spans="1:1" s="173" customFormat="1" ht="12" hidden="1" customHeight="1">
      <c r="A12083" s="172"/>
    </row>
    <row r="12084" spans="1:1" s="173" customFormat="1" ht="12" hidden="1" customHeight="1">
      <c r="A12084" s="172"/>
    </row>
    <row r="12085" spans="1:1" s="173" customFormat="1" ht="12" hidden="1" customHeight="1">
      <c r="A12085" s="172"/>
    </row>
    <row r="12086" spans="1:1" s="173" customFormat="1" ht="12" hidden="1" customHeight="1">
      <c r="A12086" s="172"/>
    </row>
    <row r="12087" spans="1:1" s="173" customFormat="1" ht="12" hidden="1" customHeight="1">
      <c r="A12087" s="172"/>
    </row>
    <row r="12088" spans="1:1" s="173" customFormat="1" ht="12" hidden="1" customHeight="1">
      <c r="A12088" s="172"/>
    </row>
    <row r="12089" spans="1:1" s="173" customFormat="1" ht="12" hidden="1" customHeight="1">
      <c r="A12089" s="172"/>
    </row>
    <row r="12090" spans="1:1" s="173" customFormat="1" ht="12" hidden="1" customHeight="1">
      <c r="A12090" s="172"/>
    </row>
    <row r="12091" spans="1:1" s="173" customFormat="1" ht="12" hidden="1" customHeight="1">
      <c r="A12091" s="172"/>
    </row>
    <row r="12092" spans="1:1" s="173" customFormat="1" ht="12" hidden="1" customHeight="1">
      <c r="A12092" s="172"/>
    </row>
    <row r="12093" spans="1:1" s="173" customFormat="1" ht="12" hidden="1" customHeight="1">
      <c r="A12093" s="172"/>
    </row>
    <row r="12094" spans="1:1" s="173" customFormat="1" ht="12" hidden="1" customHeight="1">
      <c r="A12094" s="172"/>
    </row>
    <row r="12095" spans="1:1" s="173" customFormat="1" ht="12" hidden="1" customHeight="1">
      <c r="A12095" s="172"/>
    </row>
    <row r="12096" spans="1:1" s="173" customFormat="1" ht="12" hidden="1" customHeight="1">
      <c r="A12096" s="172"/>
    </row>
    <row r="12097" spans="1:1" s="173" customFormat="1" ht="12" hidden="1" customHeight="1">
      <c r="A12097" s="172"/>
    </row>
    <row r="12098" spans="1:1" s="173" customFormat="1" ht="12" hidden="1" customHeight="1">
      <c r="A12098" s="172"/>
    </row>
    <row r="12099" spans="1:1" s="173" customFormat="1" ht="12" hidden="1" customHeight="1">
      <c r="A12099" s="172"/>
    </row>
    <row r="12100" spans="1:1" s="173" customFormat="1" ht="12" hidden="1" customHeight="1">
      <c r="A12100" s="172"/>
    </row>
    <row r="12101" spans="1:1" s="173" customFormat="1" ht="12" hidden="1" customHeight="1">
      <c r="A12101" s="172"/>
    </row>
    <row r="12102" spans="1:1" s="173" customFormat="1" ht="12" hidden="1" customHeight="1">
      <c r="A12102" s="172"/>
    </row>
    <row r="12103" spans="1:1" s="173" customFormat="1" ht="12" hidden="1" customHeight="1">
      <c r="A12103" s="172"/>
    </row>
    <row r="12104" spans="1:1" s="173" customFormat="1" ht="12" hidden="1" customHeight="1">
      <c r="A12104" s="172"/>
    </row>
    <row r="12105" spans="1:1" s="173" customFormat="1" ht="12" hidden="1" customHeight="1">
      <c r="A12105" s="172"/>
    </row>
    <row r="12106" spans="1:1" s="173" customFormat="1" ht="12" hidden="1" customHeight="1">
      <c r="A12106" s="172"/>
    </row>
    <row r="12107" spans="1:1" s="173" customFormat="1" ht="12" hidden="1" customHeight="1">
      <c r="A12107" s="172"/>
    </row>
    <row r="12108" spans="1:1" s="173" customFormat="1" ht="12" hidden="1" customHeight="1">
      <c r="A12108" s="172"/>
    </row>
    <row r="12109" spans="1:1" s="173" customFormat="1" ht="12" hidden="1" customHeight="1">
      <c r="A12109" s="172"/>
    </row>
    <row r="12110" spans="1:1" s="173" customFormat="1" ht="12" hidden="1" customHeight="1">
      <c r="A12110" s="172"/>
    </row>
    <row r="12111" spans="1:1" s="173" customFormat="1" ht="12" hidden="1" customHeight="1">
      <c r="A12111" s="172"/>
    </row>
    <row r="12112" spans="1:1" s="173" customFormat="1" ht="12" hidden="1" customHeight="1">
      <c r="A12112" s="172"/>
    </row>
    <row r="12113" spans="1:1" s="173" customFormat="1" ht="12" hidden="1" customHeight="1">
      <c r="A12113" s="172"/>
    </row>
    <row r="12114" spans="1:1" s="173" customFormat="1" ht="12" hidden="1" customHeight="1">
      <c r="A12114" s="172"/>
    </row>
    <row r="12115" spans="1:1" s="173" customFormat="1" ht="12" hidden="1" customHeight="1">
      <c r="A12115" s="172"/>
    </row>
    <row r="12116" spans="1:1" s="173" customFormat="1" ht="12" hidden="1" customHeight="1">
      <c r="A12116" s="172"/>
    </row>
    <row r="12117" spans="1:1" s="173" customFormat="1" ht="12" hidden="1" customHeight="1">
      <c r="A12117" s="172"/>
    </row>
    <row r="12118" spans="1:1" s="173" customFormat="1" ht="12" hidden="1" customHeight="1">
      <c r="A12118" s="172"/>
    </row>
    <row r="12119" spans="1:1" s="173" customFormat="1" ht="12" hidden="1" customHeight="1">
      <c r="A12119" s="172"/>
    </row>
    <row r="12120" spans="1:1" s="173" customFormat="1" ht="12" hidden="1" customHeight="1">
      <c r="A12120" s="172"/>
    </row>
    <row r="12121" spans="1:1" s="173" customFormat="1" ht="12" hidden="1" customHeight="1">
      <c r="A12121" s="172"/>
    </row>
    <row r="12122" spans="1:1" s="173" customFormat="1" ht="12" hidden="1" customHeight="1">
      <c r="A12122" s="172"/>
    </row>
    <row r="12123" spans="1:1" s="173" customFormat="1" ht="12" hidden="1" customHeight="1">
      <c r="A12123" s="172"/>
    </row>
    <row r="12124" spans="1:1" s="173" customFormat="1" ht="12" hidden="1" customHeight="1">
      <c r="A12124" s="172"/>
    </row>
    <row r="12125" spans="1:1" s="173" customFormat="1" ht="12" hidden="1" customHeight="1">
      <c r="A12125" s="172"/>
    </row>
    <row r="12126" spans="1:1" s="173" customFormat="1" ht="12" hidden="1" customHeight="1">
      <c r="A12126" s="172"/>
    </row>
    <row r="12127" spans="1:1" s="173" customFormat="1" ht="12" hidden="1" customHeight="1">
      <c r="A12127" s="172"/>
    </row>
    <row r="12128" spans="1:1" s="173" customFormat="1" ht="12" hidden="1" customHeight="1">
      <c r="A12128" s="172"/>
    </row>
    <row r="12129" spans="1:1" s="173" customFormat="1" ht="12" hidden="1" customHeight="1">
      <c r="A12129" s="172"/>
    </row>
    <row r="12130" spans="1:1" s="173" customFormat="1" ht="12" hidden="1" customHeight="1">
      <c r="A12130" s="172"/>
    </row>
    <row r="12131" spans="1:1" s="173" customFormat="1" ht="12" hidden="1" customHeight="1">
      <c r="A12131" s="172"/>
    </row>
    <row r="12132" spans="1:1" s="173" customFormat="1" ht="12" hidden="1" customHeight="1">
      <c r="A12132" s="172"/>
    </row>
    <row r="12133" spans="1:1" s="173" customFormat="1" ht="12" hidden="1" customHeight="1">
      <c r="A12133" s="172"/>
    </row>
    <row r="12134" spans="1:1" s="173" customFormat="1" ht="12" hidden="1" customHeight="1">
      <c r="A12134" s="172"/>
    </row>
    <row r="12135" spans="1:1" s="173" customFormat="1" ht="12" hidden="1" customHeight="1">
      <c r="A12135" s="172"/>
    </row>
    <row r="12136" spans="1:1" s="173" customFormat="1" ht="12" hidden="1" customHeight="1">
      <c r="A12136" s="172"/>
    </row>
    <row r="12137" spans="1:1" s="173" customFormat="1" ht="12" hidden="1" customHeight="1">
      <c r="A12137" s="172"/>
    </row>
    <row r="12138" spans="1:1" s="173" customFormat="1" ht="12" hidden="1" customHeight="1">
      <c r="A12138" s="172"/>
    </row>
    <row r="12139" spans="1:1" s="173" customFormat="1" ht="12" hidden="1" customHeight="1">
      <c r="A12139" s="172"/>
    </row>
    <row r="12140" spans="1:1" s="173" customFormat="1" ht="12" hidden="1" customHeight="1">
      <c r="A12140" s="172"/>
    </row>
    <row r="12141" spans="1:1" s="173" customFormat="1" ht="12" hidden="1" customHeight="1">
      <c r="A12141" s="172"/>
    </row>
    <row r="12142" spans="1:1" s="173" customFormat="1" ht="12" hidden="1" customHeight="1">
      <c r="A12142" s="172"/>
    </row>
    <row r="12143" spans="1:1" s="173" customFormat="1" ht="12" hidden="1" customHeight="1">
      <c r="A12143" s="172"/>
    </row>
    <row r="12144" spans="1:1" s="173" customFormat="1" ht="12" hidden="1" customHeight="1">
      <c r="A12144" s="172"/>
    </row>
    <row r="12145" spans="1:1" s="173" customFormat="1" ht="12" hidden="1" customHeight="1">
      <c r="A12145" s="172"/>
    </row>
    <row r="12146" spans="1:1" s="173" customFormat="1" ht="12" hidden="1" customHeight="1">
      <c r="A12146" s="172"/>
    </row>
    <row r="12147" spans="1:1" s="173" customFormat="1" ht="12" hidden="1" customHeight="1">
      <c r="A12147" s="172"/>
    </row>
    <row r="12148" spans="1:1" s="173" customFormat="1" ht="12" hidden="1" customHeight="1">
      <c r="A12148" s="172"/>
    </row>
    <row r="12149" spans="1:1" s="173" customFormat="1" ht="12" hidden="1" customHeight="1">
      <c r="A12149" s="172"/>
    </row>
    <row r="12150" spans="1:1" s="173" customFormat="1" ht="12" hidden="1" customHeight="1">
      <c r="A12150" s="172"/>
    </row>
    <row r="12151" spans="1:1" s="173" customFormat="1" ht="12" hidden="1" customHeight="1">
      <c r="A12151" s="172"/>
    </row>
    <row r="12152" spans="1:1" s="173" customFormat="1" ht="12" hidden="1" customHeight="1">
      <c r="A12152" s="172"/>
    </row>
    <row r="12153" spans="1:1" s="173" customFormat="1" ht="12" hidden="1" customHeight="1">
      <c r="A12153" s="172"/>
    </row>
    <row r="12154" spans="1:1" s="173" customFormat="1" ht="12" hidden="1" customHeight="1">
      <c r="A12154" s="172"/>
    </row>
    <row r="12155" spans="1:1" s="173" customFormat="1" ht="12" hidden="1" customHeight="1">
      <c r="A12155" s="172"/>
    </row>
    <row r="12156" spans="1:1" s="173" customFormat="1" ht="12" hidden="1" customHeight="1">
      <c r="A12156" s="172"/>
    </row>
    <row r="12157" spans="1:1" s="173" customFormat="1" ht="12" hidden="1" customHeight="1">
      <c r="A12157" s="172"/>
    </row>
    <row r="12158" spans="1:1" s="173" customFormat="1" ht="12" hidden="1" customHeight="1">
      <c r="A12158" s="172"/>
    </row>
    <row r="12159" spans="1:1" s="173" customFormat="1" ht="12" hidden="1" customHeight="1">
      <c r="A12159" s="172"/>
    </row>
    <row r="12160" spans="1:1" s="173" customFormat="1" ht="12" hidden="1" customHeight="1">
      <c r="A12160" s="172"/>
    </row>
    <row r="12161" spans="1:1" s="173" customFormat="1" ht="12" hidden="1" customHeight="1">
      <c r="A12161" s="172"/>
    </row>
    <row r="12162" spans="1:1" s="173" customFormat="1" ht="12" hidden="1" customHeight="1">
      <c r="A12162" s="172"/>
    </row>
    <row r="12163" spans="1:1" s="173" customFormat="1" ht="12" hidden="1" customHeight="1">
      <c r="A12163" s="172"/>
    </row>
    <row r="12164" spans="1:1" s="173" customFormat="1" ht="12" hidden="1" customHeight="1">
      <c r="A12164" s="172"/>
    </row>
    <row r="12165" spans="1:1" s="173" customFormat="1" ht="12" hidden="1" customHeight="1">
      <c r="A12165" s="172"/>
    </row>
    <row r="12166" spans="1:1" s="173" customFormat="1" ht="12" hidden="1" customHeight="1">
      <c r="A12166" s="172"/>
    </row>
    <row r="12167" spans="1:1" s="173" customFormat="1" ht="12" hidden="1" customHeight="1">
      <c r="A12167" s="172"/>
    </row>
    <row r="12168" spans="1:1" s="173" customFormat="1" ht="12" hidden="1" customHeight="1">
      <c r="A12168" s="172"/>
    </row>
    <row r="12169" spans="1:1" s="173" customFormat="1" ht="12" hidden="1" customHeight="1">
      <c r="A12169" s="172"/>
    </row>
    <row r="12170" spans="1:1" s="173" customFormat="1" ht="12" hidden="1" customHeight="1">
      <c r="A12170" s="172"/>
    </row>
    <row r="12171" spans="1:1" s="173" customFormat="1" ht="12" hidden="1" customHeight="1">
      <c r="A12171" s="172"/>
    </row>
    <row r="12172" spans="1:1" s="173" customFormat="1" ht="12" hidden="1" customHeight="1">
      <c r="A12172" s="172"/>
    </row>
    <row r="12173" spans="1:1" s="173" customFormat="1" ht="12" hidden="1" customHeight="1">
      <c r="A12173" s="172"/>
    </row>
    <row r="12174" spans="1:1" s="173" customFormat="1" ht="12" hidden="1" customHeight="1">
      <c r="A12174" s="172"/>
    </row>
    <row r="12175" spans="1:1" s="173" customFormat="1" ht="12" hidden="1" customHeight="1">
      <c r="A12175" s="172"/>
    </row>
    <row r="12176" spans="1:1" s="173" customFormat="1" ht="12" hidden="1" customHeight="1">
      <c r="A12176" s="172"/>
    </row>
    <row r="12177" spans="1:1" s="173" customFormat="1" ht="12" hidden="1" customHeight="1">
      <c r="A12177" s="172"/>
    </row>
    <row r="12178" spans="1:1" s="173" customFormat="1" ht="12" hidden="1" customHeight="1">
      <c r="A12178" s="172"/>
    </row>
    <row r="12179" spans="1:1" s="173" customFormat="1" ht="12" hidden="1" customHeight="1">
      <c r="A12179" s="172"/>
    </row>
    <row r="12180" spans="1:1" s="173" customFormat="1" ht="12" hidden="1" customHeight="1">
      <c r="A12180" s="172"/>
    </row>
    <row r="12181" spans="1:1" s="173" customFormat="1" ht="12" hidden="1" customHeight="1">
      <c r="A12181" s="172"/>
    </row>
    <row r="12182" spans="1:1" s="173" customFormat="1" ht="12" hidden="1" customHeight="1">
      <c r="A12182" s="172"/>
    </row>
    <row r="12183" spans="1:1" s="173" customFormat="1" ht="12" hidden="1" customHeight="1">
      <c r="A12183" s="172"/>
    </row>
    <row r="12184" spans="1:1" s="173" customFormat="1" ht="12" hidden="1" customHeight="1">
      <c r="A12184" s="172"/>
    </row>
    <row r="12185" spans="1:1" s="173" customFormat="1" ht="12" hidden="1" customHeight="1">
      <c r="A12185" s="172"/>
    </row>
    <row r="12186" spans="1:1" s="173" customFormat="1" ht="12" hidden="1" customHeight="1">
      <c r="A12186" s="172"/>
    </row>
    <row r="12187" spans="1:1" s="173" customFormat="1" ht="12" hidden="1" customHeight="1">
      <c r="A12187" s="172"/>
    </row>
    <row r="12188" spans="1:1" s="173" customFormat="1" ht="12" hidden="1" customHeight="1">
      <c r="A12188" s="172"/>
    </row>
    <row r="12189" spans="1:1" s="173" customFormat="1" ht="12" hidden="1" customHeight="1">
      <c r="A12189" s="172"/>
    </row>
    <row r="12190" spans="1:1" s="173" customFormat="1" ht="12" hidden="1" customHeight="1">
      <c r="A12190" s="172"/>
    </row>
    <row r="12191" spans="1:1" s="173" customFormat="1" ht="12" hidden="1" customHeight="1">
      <c r="A12191" s="172"/>
    </row>
    <row r="12192" spans="1:1" s="173" customFormat="1" ht="12" hidden="1" customHeight="1">
      <c r="A12192" s="172"/>
    </row>
    <row r="12193" spans="1:1" s="173" customFormat="1" ht="12" hidden="1" customHeight="1">
      <c r="A12193" s="172"/>
    </row>
    <row r="12194" spans="1:1" s="173" customFormat="1" ht="12" hidden="1" customHeight="1">
      <c r="A12194" s="172"/>
    </row>
    <row r="12195" spans="1:1" s="173" customFormat="1" ht="12" hidden="1" customHeight="1">
      <c r="A12195" s="172"/>
    </row>
    <row r="12196" spans="1:1" s="173" customFormat="1" ht="12" hidden="1" customHeight="1">
      <c r="A12196" s="172"/>
    </row>
    <row r="12197" spans="1:1" s="173" customFormat="1" ht="12" hidden="1" customHeight="1">
      <c r="A12197" s="172"/>
    </row>
    <row r="12198" spans="1:1" s="173" customFormat="1" ht="12" hidden="1" customHeight="1">
      <c r="A12198" s="172"/>
    </row>
    <row r="12199" spans="1:1" s="173" customFormat="1" ht="12" hidden="1" customHeight="1">
      <c r="A12199" s="172"/>
    </row>
    <row r="12200" spans="1:1" s="173" customFormat="1" ht="12" hidden="1" customHeight="1">
      <c r="A12200" s="172"/>
    </row>
    <row r="12201" spans="1:1" s="173" customFormat="1" ht="12" hidden="1" customHeight="1">
      <c r="A12201" s="172"/>
    </row>
    <row r="12202" spans="1:1" s="173" customFormat="1" ht="12" hidden="1" customHeight="1">
      <c r="A12202" s="172"/>
    </row>
    <row r="12203" spans="1:1" s="173" customFormat="1" ht="12" hidden="1" customHeight="1">
      <c r="A12203" s="172"/>
    </row>
    <row r="12204" spans="1:1" s="173" customFormat="1" ht="12" hidden="1" customHeight="1">
      <c r="A12204" s="172"/>
    </row>
    <row r="12205" spans="1:1" s="173" customFormat="1" ht="12" hidden="1" customHeight="1">
      <c r="A12205" s="172"/>
    </row>
    <row r="12206" spans="1:1" s="173" customFormat="1" ht="12" hidden="1" customHeight="1">
      <c r="A12206" s="172"/>
    </row>
    <row r="12207" spans="1:1" s="173" customFormat="1" ht="12" hidden="1" customHeight="1">
      <c r="A12207" s="172"/>
    </row>
    <row r="12208" spans="1:1" s="173" customFormat="1" ht="12" hidden="1" customHeight="1">
      <c r="A12208" s="172"/>
    </row>
    <row r="12209" spans="1:1" s="173" customFormat="1" ht="12" hidden="1" customHeight="1">
      <c r="A12209" s="172"/>
    </row>
    <row r="12210" spans="1:1" s="173" customFormat="1" ht="12" hidden="1" customHeight="1">
      <c r="A12210" s="172"/>
    </row>
    <row r="12211" spans="1:1" s="173" customFormat="1" ht="12" hidden="1" customHeight="1">
      <c r="A12211" s="172"/>
    </row>
    <row r="12212" spans="1:1" s="173" customFormat="1" ht="12" hidden="1" customHeight="1">
      <c r="A12212" s="172"/>
    </row>
    <row r="12213" spans="1:1" s="173" customFormat="1" ht="12" hidden="1" customHeight="1">
      <c r="A12213" s="172"/>
    </row>
    <row r="12214" spans="1:1" s="173" customFormat="1" ht="12" hidden="1" customHeight="1">
      <c r="A12214" s="172"/>
    </row>
    <row r="12215" spans="1:1" s="173" customFormat="1" ht="12" hidden="1" customHeight="1">
      <c r="A12215" s="172"/>
    </row>
    <row r="12216" spans="1:1" s="173" customFormat="1" ht="12" hidden="1" customHeight="1">
      <c r="A12216" s="172"/>
    </row>
    <row r="12217" spans="1:1" s="173" customFormat="1" ht="12" hidden="1" customHeight="1">
      <c r="A12217" s="172"/>
    </row>
    <row r="12218" spans="1:1" s="173" customFormat="1" ht="12" hidden="1" customHeight="1">
      <c r="A12218" s="172"/>
    </row>
    <row r="12219" spans="1:1" s="173" customFormat="1" ht="12" hidden="1" customHeight="1">
      <c r="A12219" s="172"/>
    </row>
    <row r="12220" spans="1:1" s="173" customFormat="1" ht="12" hidden="1" customHeight="1">
      <c r="A12220" s="172"/>
    </row>
    <row r="12221" spans="1:1" s="173" customFormat="1" ht="12" hidden="1" customHeight="1">
      <c r="A12221" s="172"/>
    </row>
    <row r="12222" spans="1:1" s="173" customFormat="1" ht="12" hidden="1" customHeight="1">
      <c r="A12222" s="172"/>
    </row>
    <row r="12223" spans="1:1" s="173" customFormat="1" ht="12" hidden="1" customHeight="1">
      <c r="A12223" s="172"/>
    </row>
    <row r="12224" spans="1:1" s="173" customFormat="1" ht="12" hidden="1" customHeight="1">
      <c r="A12224" s="172"/>
    </row>
    <row r="12225" spans="1:1" s="173" customFormat="1" ht="12" hidden="1" customHeight="1">
      <c r="A12225" s="172"/>
    </row>
    <row r="12226" spans="1:1" s="173" customFormat="1" ht="12" hidden="1" customHeight="1">
      <c r="A12226" s="172"/>
    </row>
    <row r="12227" spans="1:1" s="173" customFormat="1" ht="12" hidden="1" customHeight="1">
      <c r="A12227" s="172"/>
    </row>
    <row r="12228" spans="1:1" s="173" customFormat="1" ht="12" hidden="1" customHeight="1">
      <c r="A12228" s="172"/>
    </row>
    <row r="12229" spans="1:1" s="173" customFormat="1" ht="12" hidden="1" customHeight="1">
      <c r="A12229" s="172"/>
    </row>
    <row r="12230" spans="1:1" s="173" customFormat="1" ht="12" hidden="1" customHeight="1">
      <c r="A12230" s="172"/>
    </row>
    <row r="12231" spans="1:1" s="173" customFormat="1" ht="12" hidden="1" customHeight="1">
      <c r="A12231" s="172"/>
    </row>
    <row r="12232" spans="1:1" s="173" customFormat="1" ht="12" hidden="1" customHeight="1">
      <c r="A12232" s="172"/>
    </row>
    <row r="12233" spans="1:1" s="173" customFormat="1" ht="12" hidden="1" customHeight="1">
      <c r="A12233" s="172"/>
    </row>
    <row r="12234" spans="1:1" s="173" customFormat="1" ht="12" hidden="1" customHeight="1">
      <c r="A12234" s="172"/>
    </row>
    <row r="12235" spans="1:1" s="173" customFormat="1" ht="12" hidden="1" customHeight="1">
      <c r="A12235" s="172"/>
    </row>
    <row r="12236" spans="1:1" s="173" customFormat="1" ht="12" hidden="1" customHeight="1">
      <c r="A12236" s="172"/>
    </row>
    <row r="12237" spans="1:1" s="173" customFormat="1" ht="12" hidden="1" customHeight="1">
      <c r="A12237" s="172"/>
    </row>
    <row r="12238" spans="1:1" s="173" customFormat="1" ht="12" hidden="1" customHeight="1">
      <c r="A12238" s="172"/>
    </row>
    <row r="12239" spans="1:1" s="173" customFormat="1" ht="12" hidden="1" customHeight="1">
      <c r="A12239" s="172"/>
    </row>
    <row r="12240" spans="1:1" s="173" customFormat="1" ht="12" hidden="1" customHeight="1">
      <c r="A12240" s="172"/>
    </row>
    <row r="12241" spans="1:1" s="173" customFormat="1" ht="12" hidden="1" customHeight="1">
      <c r="A12241" s="172"/>
    </row>
    <row r="12242" spans="1:1" s="173" customFormat="1" ht="12" hidden="1" customHeight="1">
      <c r="A12242" s="172"/>
    </row>
    <row r="12243" spans="1:1" s="173" customFormat="1" ht="12" hidden="1" customHeight="1">
      <c r="A12243" s="172"/>
    </row>
    <row r="12244" spans="1:1" s="173" customFormat="1" ht="12" hidden="1" customHeight="1">
      <c r="A12244" s="172"/>
    </row>
    <row r="12245" spans="1:1" s="173" customFormat="1" ht="12" hidden="1" customHeight="1">
      <c r="A12245" s="172"/>
    </row>
    <row r="12246" spans="1:1" s="173" customFormat="1" ht="12" hidden="1" customHeight="1">
      <c r="A12246" s="172"/>
    </row>
    <row r="12247" spans="1:1" s="173" customFormat="1" ht="12" hidden="1" customHeight="1">
      <c r="A12247" s="172"/>
    </row>
    <row r="12248" spans="1:1" s="173" customFormat="1" ht="12" hidden="1" customHeight="1">
      <c r="A12248" s="172"/>
    </row>
    <row r="12249" spans="1:1" s="173" customFormat="1" ht="12" hidden="1" customHeight="1">
      <c r="A12249" s="172"/>
    </row>
    <row r="12250" spans="1:1" s="173" customFormat="1" ht="12" hidden="1" customHeight="1">
      <c r="A12250" s="172"/>
    </row>
    <row r="12251" spans="1:1" s="173" customFormat="1" ht="12" hidden="1" customHeight="1">
      <c r="A12251" s="172"/>
    </row>
    <row r="12252" spans="1:1" s="173" customFormat="1" ht="12" hidden="1" customHeight="1">
      <c r="A12252" s="172"/>
    </row>
    <row r="12253" spans="1:1" s="173" customFormat="1" ht="12" hidden="1" customHeight="1">
      <c r="A12253" s="172"/>
    </row>
    <row r="12254" spans="1:1" s="173" customFormat="1" ht="12" hidden="1" customHeight="1">
      <c r="A12254" s="172"/>
    </row>
    <row r="12255" spans="1:1" s="173" customFormat="1" ht="12" hidden="1" customHeight="1">
      <c r="A12255" s="172"/>
    </row>
    <row r="12256" spans="1:1" s="173" customFormat="1" ht="12" hidden="1" customHeight="1">
      <c r="A12256" s="172"/>
    </row>
    <row r="12257" spans="1:1" s="173" customFormat="1" ht="12" hidden="1" customHeight="1">
      <c r="A12257" s="172"/>
    </row>
    <row r="12258" spans="1:1" s="173" customFormat="1" ht="12" hidden="1" customHeight="1">
      <c r="A12258" s="172"/>
    </row>
    <row r="12259" spans="1:1" s="173" customFormat="1" ht="12" hidden="1" customHeight="1">
      <c r="A12259" s="172"/>
    </row>
    <row r="12260" spans="1:1" s="173" customFormat="1" ht="12" hidden="1" customHeight="1">
      <c r="A12260" s="172"/>
    </row>
    <row r="12261" spans="1:1" s="173" customFormat="1" ht="12" hidden="1" customHeight="1">
      <c r="A12261" s="172"/>
    </row>
    <row r="12262" spans="1:1" s="173" customFormat="1" ht="12" hidden="1" customHeight="1">
      <c r="A12262" s="172"/>
    </row>
    <row r="12263" spans="1:1" s="173" customFormat="1" ht="12" hidden="1" customHeight="1">
      <c r="A12263" s="172"/>
    </row>
    <row r="12264" spans="1:1" s="173" customFormat="1" ht="12" hidden="1" customHeight="1">
      <c r="A12264" s="172"/>
    </row>
    <row r="12265" spans="1:1" s="173" customFormat="1" ht="12" hidden="1" customHeight="1">
      <c r="A12265" s="172"/>
    </row>
    <row r="12266" spans="1:1" s="173" customFormat="1" ht="12" hidden="1" customHeight="1">
      <c r="A12266" s="172"/>
    </row>
    <row r="12267" spans="1:1" s="173" customFormat="1" ht="12" hidden="1" customHeight="1">
      <c r="A12267" s="172"/>
    </row>
    <row r="12268" spans="1:1" s="173" customFormat="1" ht="12" hidden="1" customHeight="1">
      <c r="A12268" s="172"/>
    </row>
    <row r="12269" spans="1:1" s="173" customFormat="1" ht="12" hidden="1" customHeight="1">
      <c r="A12269" s="172"/>
    </row>
    <row r="12270" spans="1:1" s="173" customFormat="1" ht="12" hidden="1" customHeight="1">
      <c r="A12270" s="172"/>
    </row>
    <row r="12271" spans="1:1" s="173" customFormat="1" ht="12" hidden="1" customHeight="1">
      <c r="A12271" s="172"/>
    </row>
    <row r="12272" spans="1:1" s="173" customFormat="1" ht="12" hidden="1" customHeight="1">
      <c r="A12272" s="172"/>
    </row>
    <row r="12273" spans="1:1" s="173" customFormat="1" ht="12" hidden="1" customHeight="1">
      <c r="A12273" s="172"/>
    </row>
    <row r="12274" spans="1:1" s="173" customFormat="1" ht="12" hidden="1" customHeight="1">
      <c r="A12274" s="172"/>
    </row>
    <row r="12275" spans="1:1" s="173" customFormat="1" ht="12" hidden="1" customHeight="1">
      <c r="A12275" s="172"/>
    </row>
    <row r="12276" spans="1:1" s="173" customFormat="1" ht="12" hidden="1" customHeight="1">
      <c r="A12276" s="172"/>
    </row>
    <row r="12277" spans="1:1" s="173" customFormat="1" ht="12" hidden="1" customHeight="1">
      <c r="A12277" s="172"/>
    </row>
    <row r="12278" spans="1:1" s="173" customFormat="1" ht="12" hidden="1" customHeight="1">
      <c r="A12278" s="172"/>
    </row>
    <row r="12279" spans="1:1" s="173" customFormat="1" ht="12" hidden="1" customHeight="1">
      <c r="A12279" s="172"/>
    </row>
    <row r="12280" spans="1:1" s="173" customFormat="1" ht="12" hidden="1" customHeight="1">
      <c r="A12280" s="172"/>
    </row>
    <row r="12281" spans="1:1" s="173" customFormat="1" ht="12" hidden="1" customHeight="1">
      <c r="A12281" s="172"/>
    </row>
    <row r="12282" spans="1:1" s="173" customFormat="1" ht="12" hidden="1" customHeight="1">
      <c r="A12282" s="172"/>
    </row>
    <row r="12283" spans="1:1" s="173" customFormat="1" ht="12" hidden="1" customHeight="1">
      <c r="A12283" s="172"/>
    </row>
    <row r="12284" spans="1:1" s="173" customFormat="1" ht="12" hidden="1" customHeight="1">
      <c r="A12284" s="172"/>
    </row>
    <row r="12285" spans="1:1" s="173" customFormat="1" ht="12" hidden="1" customHeight="1">
      <c r="A12285" s="172"/>
    </row>
    <row r="12286" spans="1:1" s="173" customFormat="1" ht="12" hidden="1" customHeight="1">
      <c r="A12286" s="172"/>
    </row>
    <row r="12287" spans="1:1" s="173" customFormat="1" ht="12" hidden="1" customHeight="1">
      <c r="A12287" s="172"/>
    </row>
    <row r="12288" spans="1:1" s="173" customFormat="1" ht="12" hidden="1" customHeight="1">
      <c r="A12288" s="172"/>
    </row>
    <row r="12289" spans="1:1" s="173" customFormat="1" ht="12" hidden="1" customHeight="1">
      <c r="A12289" s="172"/>
    </row>
    <row r="12290" spans="1:1" s="173" customFormat="1" ht="12" hidden="1" customHeight="1">
      <c r="A12290" s="172"/>
    </row>
    <row r="12291" spans="1:1" s="173" customFormat="1" ht="12" hidden="1" customHeight="1">
      <c r="A12291" s="172"/>
    </row>
    <row r="12292" spans="1:1" s="173" customFormat="1" ht="12" hidden="1" customHeight="1">
      <c r="A12292" s="172"/>
    </row>
    <row r="12293" spans="1:1" s="173" customFormat="1" ht="12" hidden="1" customHeight="1">
      <c r="A12293" s="172"/>
    </row>
    <row r="12294" spans="1:1" s="173" customFormat="1" ht="12" hidden="1" customHeight="1">
      <c r="A12294" s="172"/>
    </row>
    <row r="12295" spans="1:1" s="173" customFormat="1" ht="12" hidden="1" customHeight="1">
      <c r="A12295" s="172"/>
    </row>
    <row r="12296" spans="1:1" s="173" customFormat="1" ht="12" hidden="1" customHeight="1">
      <c r="A12296" s="172"/>
    </row>
    <row r="12297" spans="1:1" s="173" customFormat="1" ht="12" hidden="1" customHeight="1">
      <c r="A12297" s="172"/>
    </row>
    <row r="12298" spans="1:1" s="173" customFormat="1" ht="12" hidden="1" customHeight="1">
      <c r="A12298" s="172"/>
    </row>
    <row r="12299" spans="1:1" s="173" customFormat="1" ht="12" hidden="1" customHeight="1">
      <c r="A12299" s="172"/>
    </row>
    <row r="12300" spans="1:1" s="173" customFormat="1" ht="12" hidden="1" customHeight="1">
      <c r="A12300" s="172"/>
    </row>
    <row r="12301" spans="1:1" s="173" customFormat="1" ht="12" hidden="1" customHeight="1">
      <c r="A12301" s="172"/>
    </row>
    <row r="12302" spans="1:1" s="173" customFormat="1" ht="12" hidden="1" customHeight="1">
      <c r="A12302" s="172"/>
    </row>
    <row r="12303" spans="1:1" s="173" customFormat="1" ht="12" hidden="1" customHeight="1">
      <c r="A12303" s="172"/>
    </row>
    <row r="12304" spans="1:1" s="173" customFormat="1" ht="12" hidden="1" customHeight="1">
      <c r="A12304" s="172"/>
    </row>
    <row r="12305" spans="1:1" s="173" customFormat="1" ht="12" hidden="1" customHeight="1">
      <c r="A12305" s="172"/>
    </row>
    <row r="12306" spans="1:1" s="173" customFormat="1" ht="12" hidden="1" customHeight="1">
      <c r="A12306" s="172"/>
    </row>
    <row r="12307" spans="1:1" s="173" customFormat="1" ht="12" hidden="1" customHeight="1">
      <c r="A12307" s="172"/>
    </row>
    <row r="12308" spans="1:1" s="173" customFormat="1" ht="12" hidden="1" customHeight="1">
      <c r="A12308" s="172"/>
    </row>
    <row r="12309" spans="1:1" s="173" customFormat="1" ht="12" hidden="1" customHeight="1">
      <c r="A12309" s="172"/>
    </row>
    <row r="12310" spans="1:1" s="173" customFormat="1" ht="12" hidden="1" customHeight="1">
      <c r="A12310" s="172"/>
    </row>
    <row r="12311" spans="1:1" s="173" customFormat="1" ht="12" hidden="1" customHeight="1">
      <c r="A12311" s="172"/>
    </row>
    <row r="12312" spans="1:1" s="173" customFormat="1" ht="12" hidden="1" customHeight="1">
      <c r="A12312" s="172"/>
    </row>
    <row r="12313" spans="1:1" s="173" customFormat="1" ht="12" hidden="1" customHeight="1">
      <c r="A12313" s="172"/>
    </row>
    <row r="12314" spans="1:1" s="173" customFormat="1" ht="12" hidden="1" customHeight="1">
      <c r="A12314" s="172"/>
    </row>
    <row r="12315" spans="1:1" s="173" customFormat="1" ht="12" hidden="1" customHeight="1">
      <c r="A12315" s="172"/>
    </row>
    <row r="12316" spans="1:1" s="173" customFormat="1" ht="12" hidden="1" customHeight="1">
      <c r="A12316" s="172"/>
    </row>
    <row r="12317" spans="1:1" s="173" customFormat="1" ht="12" hidden="1" customHeight="1">
      <c r="A12317" s="172"/>
    </row>
    <row r="12318" spans="1:1" s="173" customFormat="1" ht="12" hidden="1" customHeight="1">
      <c r="A12318" s="172"/>
    </row>
    <row r="12319" spans="1:1" s="173" customFormat="1" ht="12" hidden="1" customHeight="1">
      <c r="A12319" s="172"/>
    </row>
    <row r="12320" spans="1:1" s="173" customFormat="1" ht="12" hidden="1" customHeight="1">
      <c r="A12320" s="172"/>
    </row>
    <row r="12321" spans="1:1" s="173" customFormat="1" ht="12" hidden="1" customHeight="1">
      <c r="A12321" s="172"/>
    </row>
    <row r="12322" spans="1:1" s="173" customFormat="1" ht="12" hidden="1" customHeight="1">
      <c r="A12322" s="172"/>
    </row>
    <row r="12323" spans="1:1" s="173" customFormat="1" ht="12" hidden="1" customHeight="1">
      <c r="A12323" s="172"/>
    </row>
    <row r="12324" spans="1:1" s="173" customFormat="1" ht="12" hidden="1" customHeight="1">
      <c r="A12324" s="172"/>
    </row>
    <row r="12325" spans="1:1" s="173" customFormat="1" ht="12" hidden="1" customHeight="1">
      <c r="A12325" s="172"/>
    </row>
    <row r="12326" spans="1:1" s="173" customFormat="1" ht="12" hidden="1" customHeight="1">
      <c r="A12326" s="172"/>
    </row>
    <row r="12327" spans="1:1" s="173" customFormat="1" ht="12" hidden="1" customHeight="1">
      <c r="A12327" s="172"/>
    </row>
    <row r="12328" spans="1:1" s="173" customFormat="1" ht="12" hidden="1" customHeight="1">
      <c r="A12328" s="172"/>
    </row>
    <row r="12329" spans="1:1" s="173" customFormat="1" ht="12" hidden="1" customHeight="1">
      <c r="A12329" s="172"/>
    </row>
    <row r="12330" spans="1:1" s="173" customFormat="1" ht="12" hidden="1" customHeight="1">
      <c r="A12330" s="172"/>
    </row>
    <row r="12331" spans="1:1" s="173" customFormat="1" ht="12" hidden="1" customHeight="1">
      <c r="A12331" s="172"/>
    </row>
    <row r="12332" spans="1:1" s="173" customFormat="1" ht="12" hidden="1" customHeight="1">
      <c r="A12332" s="172"/>
    </row>
    <row r="12333" spans="1:1" s="173" customFormat="1" ht="12" hidden="1" customHeight="1">
      <c r="A12333" s="172"/>
    </row>
    <row r="12334" spans="1:1" s="173" customFormat="1" ht="12" hidden="1" customHeight="1">
      <c r="A12334" s="172"/>
    </row>
    <row r="12335" spans="1:1" s="173" customFormat="1" ht="12" hidden="1" customHeight="1">
      <c r="A12335" s="172"/>
    </row>
    <row r="12336" spans="1:1" s="173" customFormat="1" ht="12" hidden="1" customHeight="1">
      <c r="A12336" s="172"/>
    </row>
    <row r="12337" spans="1:1" s="173" customFormat="1" ht="12" hidden="1" customHeight="1">
      <c r="A12337" s="172"/>
    </row>
    <row r="12338" spans="1:1" s="173" customFormat="1" ht="12" hidden="1" customHeight="1">
      <c r="A12338" s="172"/>
    </row>
    <row r="12339" spans="1:1" s="173" customFormat="1" ht="12" hidden="1" customHeight="1">
      <c r="A12339" s="172"/>
    </row>
    <row r="12340" spans="1:1" s="173" customFormat="1" ht="12" hidden="1" customHeight="1">
      <c r="A12340" s="172"/>
    </row>
    <row r="12341" spans="1:1" s="173" customFormat="1" ht="12" hidden="1" customHeight="1">
      <c r="A12341" s="172"/>
    </row>
    <row r="12342" spans="1:1" s="173" customFormat="1" ht="12" hidden="1" customHeight="1">
      <c r="A12342" s="172"/>
    </row>
    <row r="12343" spans="1:1" s="173" customFormat="1" ht="12" hidden="1" customHeight="1">
      <c r="A12343" s="172"/>
    </row>
    <row r="12344" spans="1:1" s="173" customFormat="1" ht="12" hidden="1" customHeight="1">
      <c r="A12344" s="172"/>
    </row>
    <row r="12345" spans="1:1" s="173" customFormat="1" ht="12" hidden="1" customHeight="1">
      <c r="A12345" s="172"/>
    </row>
    <row r="12346" spans="1:1" s="173" customFormat="1" ht="12" hidden="1" customHeight="1">
      <c r="A12346" s="172"/>
    </row>
    <row r="12347" spans="1:1" s="173" customFormat="1" ht="12" hidden="1" customHeight="1">
      <c r="A12347" s="172"/>
    </row>
    <row r="12348" spans="1:1" s="173" customFormat="1" ht="12" hidden="1" customHeight="1">
      <c r="A12348" s="172"/>
    </row>
    <row r="12349" spans="1:1" s="173" customFormat="1" ht="12" hidden="1" customHeight="1">
      <c r="A12349" s="172"/>
    </row>
    <row r="12350" spans="1:1" s="173" customFormat="1" ht="12" hidden="1" customHeight="1">
      <c r="A12350" s="172"/>
    </row>
    <row r="12351" spans="1:1" s="173" customFormat="1" ht="12" hidden="1" customHeight="1">
      <c r="A12351" s="172"/>
    </row>
    <row r="12352" spans="1:1" s="173" customFormat="1" ht="12" hidden="1" customHeight="1">
      <c r="A12352" s="172"/>
    </row>
    <row r="12353" spans="1:1" s="173" customFormat="1" ht="12" hidden="1" customHeight="1">
      <c r="A12353" s="172"/>
    </row>
    <row r="12354" spans="1:1" s="173" customFormat="1" ht="12" hidden="1" customHeight="1">
      <c r="A12354" s="172"/>
    </row>
    <row r="12355" spans="1:1" s="173" customFormat="1" ht="12" hidden="1" customHeight="1">
      <c r="A12355" s="172"/>
    </row>
    <row r="12356" spans="1:1" s="173" customFormat="1" ht="12" hidden="1" customHeight="1">
      <c r="A12356" s="172"/>
    </row>
    <row r="12357" spans="1:1" s="173" customFormat="1" ht="12" hidden="1" customHeight="1">
      <c r="A12357" s="172"/>
    </row>
    <row r="12358" spans="1:1" s="173" customFormat="1" ht="12" hidden="1" customHeight="1">
      <c r="A12358" s="172"/>
    </row>
    <row r="12359" spans="1:1" s="173" customFormat="1" ht="12" hidden="1" customHeight="1">
      <c r="A12359" s="172"/>
    </row>
    <row r="12360" spans="1:1" s="173" customFormat="1" ht="12" hidden="1" customHeight="1">
      <c r="A12360" s="172"/>
    </row>
    <row r="12361" spans="1:1" s="173" customFormat="1" ht="12" hidden="1" customHeight="1">
      <c r="A12361" s="172"/>
    </row>
    <row r="12362" spans="1:1" s="173" customFormat="1" ht="12" hidden="1" customHeight="1">
      <c r="A12362" s="172"/>
    </row>
    <row r="12363" spans="1:1" s="173" customFormat="1" ht="12" hidden="1" customHeight="1">
      <c r="A12363" s="172"/>
    </row>
    <row r="12364" spans="1:1" s="173" customFormat="1" ht="12" hidden="1" customHeight="1">
      <c r="A12364" s="172"/>
    </row>
    <row r="12365" spans="1:1" s="173" customFormat="1" ht="12" hidden="1" customHeight="1">
      <c r="A12365" s="172"/>
    </row>
    <row r="12366" spans="1:1" s="173" customFormat="1" ht="12" hidden="1" customHeight="1">
      <c r="A12366" s="172"/>
    </row>
    <row r="12367" spans="1:1" s="173" customFormat="1" ht="12" hidden="1" customHeight="1">
      <c r="A12367" s="172"/>
    </row>
    <row r="12368" spans="1:1" s="173" customFormat="1" ht="12" hidden="1" customHeight="1">
      <c r="A12368" s="172"/>
    </row>
    <row r="12369" spans="1:1" s="173" customFormat="1" ht="12" hidden="1" customHeight="1">
      <c r="A12369" s="172"/>
    </row>
    <row r="12370" spans="1:1" s="173" customFormat="1" ht="12" hidden="1" customHeight="1">
      <c r="A12370" s="172"/>
    </row>
    <row r="12371" spans="1:1" s="173" customFormat="1" ht="12" hidden="1" customHeight="1">
      <c r="A12371" s="172"/>
    </row>
    <row r="12372" spans="1:1" s="173" customFormat="1" ht="12" hidden="1" customHeight="1">
      <c r="A12372" s="172"/>
    </row>
    <row r="12373" spans="1:1" s="173" customFormat="1" ht="12" hidden="1" customHeight="1">
      <c r="A12373" s="172"/>
    </row>
    <row r="12374" spans="1:1" s="173" customFormat="1" ht="12" hidden="1" customHeight="1">
      <c r="A12374" s="172"/>
    </row>
    <row r="12375" spans="1:1" s="173" customFormat="1" ht="12" hidden="1" customHeight="1">
      <c r="A12375" s="172"/>
    </row>
    <row r="12376" spans="1:1" s="173" customFormat="1" ht="12" hidden="1" customHeight="1">
      <c r="A12376" s="172"/>
    </row>
    <row r="12377" spans="1:1" s="173" customFormat="1" ht="12" hidden="1" customHeight="1">
      <c r="A12377" s="172"/>
    </row>
    <row r="12378" spans="1:1" s="173" customFormat="1" ht="12" hidden="1" customHeight="1">
      <c r="A12378" s="172"/>
    </row>
    <row r="12379" spans="1:1" s="173" customFormat="1" ht="12" hidden="1" customHeight="1">
      <c r="A12379" s="172"/>
    </row>
    <row r="12380" spans="1:1" s="173" customFormat="1" ht="12" hidden="1" customHeight="1">
      <c r="A12380" s="172"/>
    </row>
    <row r="12381" spans="1:1" s="173" customFormat="1" ht="12" hidden="1" customHeight="1">
      <c r="A12381" s="172"/>
    </row>
    <row r="12382" spans="1:1" s="173" customFormat="1" ht="12" hidden="1" customHeight="1">
      <c r="A12382" s="172"/>
    </row>
    <row r="12383" spans="1:1" s="173" customFormat="1" ht="12" hidden="1" customHeight="1">
      <c r="A12383" s="172"/>
    </row>
    <row r="12384" spans="1:1" s="173" customFormat="1" ht="12" hidden="1" customHeight="1">
      <c r="A12384" s="172"/>
    </row>
    <row r="12385" spans="1:1" s="173" customFormat="1" ht="12" hidden="1" customHeight="1">
      <c r="A12385" s="172"/>
    </row>
    <row r="12386" spans="1:1" s="173" customFormat="1" ht="12" hidden="1" customHeight="1">
      <c r="A12386" s="172"/>
    </row>
    <row r="12387" spans="1:1" s="173" customFormat="1" ht="12" hidden="1" customHeight="1">
      <c r="A12387" s="172"/>
    </row>
    <row r="12388" spans="1:1" s="173" customFormat="1" ht="12" hidden="1" customHeight="1">
      <c r="A12388" s="172"/>
    </row>
    <row r="12389" spans="1:1" s="173" customFormat="1" ht="12" hidden="1" customHeight="1">
      <c r="A12389" s="172"/>
    </row>
    <row r="12390" spans="1:1" s="173" customFormat="1" ht="12" hidden="1" customHeight="1">
      <c r="A12390" s="172"/>
    </row>
    <row r="12391" spans="1:1" s="173" customFormat="1" ht="12" hidden="1" customHeight="1">
      <c r="A12391" s="172"/>
    </row>
    <row r="12392" spans="1:1" s="173" customFormat="1" ht="12" hidden="1" customHeight="1">
      <c r="A12392" s="172"/>
    </row>
    <row r="12393" spans="1:1" s="173" customFormat="1" ht="12" hidden="1" customHeight="1">
      <c r="A12393" s="172"/>
    </row>
    <row r="12394" spans="1:1" s="173" customFormat="1" ht="12" hidden="1" customHeight="1">
      <c r="A12394" s="172"/>
    </row>
    <row r="12395" spans="1:1" s="173" customFormat="1" ht="12" hidden="1" customHeight="1">
      <c r="A12395" s="172"/>
    </row>
    <row r="12396" spans="1:1" s="173" customFormat="1" ht="12" hidden="1" customHeight="1">
      <c r="A12396" s="172"/>
    </row>
    <row r="12397" spans="1:1" s="173" customFormat="1" ht="12" hidden="1" customHeight="1">
      <c r="A12397" s="172"/>
    </row>
    <row r="12398" spans="1:1" s="173" customFormat="1" ht="12" hidden="1" customHeight="1">
      <c r="A12398" s="172"/>
    </row>
    <row r="12399" spans="1:1" s="173" customFormat="1" ht="12" hidden="1" customHeight="1">
      <c r="A12399" s="172"/>
    </row>
    <row r="12400" spans="1:1" s="173" customFormat="1" ht="12" hidden="1" customHeight="1">
      <c r="A12400" s="172"/>
    </row>
    <row r="12401" spans="1:1" s="173" customFormat="1" ht="12" hidden="1" customHeight="1">
      <c r="A12401" s="172"/>
    </row>
    <row r="12402" spans="1:1" s="173" customFormat="1" ht="12" hidden="1" customHeight="1">
      <c r="A12402" s="172"/>
    </row>
    <row r="12403" spans="1:1" s="173" customFormat="1" ht="12" hidden="1" customHeight="1">
      <c r="A12403" s="172"/>
    </row>
    <row r="12404" spans="1:1" s="173" customFormat="1" ht="12" hidden="1" customHeight="1">
      <c r="A12404" s="172"/>
    </row>
    <row r="12405" spans="1:1" s="173" customFormat="1" ht="12" hidden="1" customHeight="1">
      <c r="A12405" s="172"/>
    </row>
    <row r="12406" spans="1:1" s="173" customFormat="1" ht="12" hidden="1" customHeight="1">
      <c r="A12406" s="172"/>
    </row>
    <row r="12407" spans="1:1" s="173" customFormat="1" ht="12" hidden="1" customHeight="1">
      <c r="A12407" s="172"/>
    </row>
    <row r="12408" spans="1:1" s="173" customFormat="1" ht="12" hidden="1" customHeight="1">
      <c r="A12408" s="172"/>
    </row>
    <row r="12409" spans="1:1" s="173" customFormat="1" ht="12" hidden="1" customHeight="1">
      <c r="A12409" s="172"/>
    </row>
    <row r="12410" spans="1:1" s="173" customFormat="1" ht="12" hidden="1" customHeight="1">
      <c r="A12410" s="172"/>
    </row>
    <row r="12411" spans="1:1" s="173" customFormat="1" ht="12" hidden="1" customHeight="1">
      <c r="A12411" s="172"/>
    </row>
    <row r="12412" spans="1:1" s="173" customFormat="1" ht="12" hidden="1" customHeight="1">
      <c r="A12412" s="172"/>
    </row>
    <row r="12413" spans="1:1" s="173" customFormat="1" ht="12" hidden="1" customHeight="1">
      <c r="A12413" s="172"/>
    </row>
    <row r="12414" spans="1:1" s="173" customFormat="1" ht="12" hidden="1" customHeight="1">
      <c r="A12414" s="172"/>
    </row>
    <row r="12415" spans="1:1" s="173" customFormat="1" ht="12" hidden="1" customHeight="1">
      <c r="A12415" s="172"/>
    </row>
    <row r="12416" spans="1:1" s="173" customFormat="1" ht="12" hidden="1" customHeight="1">
      <c r="A12416" s="172"/>
    </row>
    <row r="12417" spans="1:1" s="173" customFormat="1" ht="12" hidden="1" customHeight="1">
      <c r="A12417" s="172"/>
    </row>
    <row r="12418" spans="1:1" s="173" customFormat="1" ht="12" hidden="1" customHeight="1">
      <c r="A12418" s="172"/>
    </row>
    <row r="12419" spans="1:1" s="173" customFormat="1" ht="12" hidden="1" customHeight="1">
      <c r="A12419" s="172"/>
    </row>
    <row r="12420" spans="1:1" s="173" customFormat="1" ht="12" hidden="1" customHeight="1">
      <c r="A12420" s="172"/>
    </row>
    <row r="12421" spans="1:1" s="173" customFormat="1" ht="12" hidden="1" customHeight="1">
      <c r="A12421" s="172"/>
    </row>
    <row r="12422" spans="1:1" s="173" customFormat="1" ht="12" hidden="1" customHeight="1">
      <c r="A12422" s="172"/>
    </row>
    <row r="12423" spans="1:1" s="173" customFormat="1" ht="12" hidden="1" customHeight="1">
      <c r="A12423" s="172"/>
    </row>
    <row r="12424" spans="1:1" s="173" customFormat="1" ht="12" hidden="1" customHeight="1">
      <c r="A12424" s="172"/>
    </row>
    <row r="12425" spans="1:1" s="173" customFormat="1" ht="12" hidden="1" customHeight="1">
      <c r="A12425" s="172"/>
    </row>
    <row r="12426" spans="1:1" s="173" customFormat="1" ht="12" hidden="1" customHeight="1">
      <c r="A12426" s="172"/>
    </row>
    <row r="12427" spans="1:1" s="173" customFormat="1" ht="12" hidden="1" customHeight="1">
      <c r="A12427" s="172"/>
    </row>
    <row r="12428" spans="1:1" s="173" customFormat="1" ht="12" hidden="1" customHeight="1">
      <c r="A12428" s="172"/>
    </row>
    <row r="12429" spans="1:1" s="173" customFormat="1" ht="12" hidden="1" customHeight="1">
      <c r="A12429" s="172"/>
    </row>
    <row r="12430" spans="1:1" s="173" customFormat="1" ht="12" hidden="1" customHeight="1">
      <c r="A12430" s="172"/>
    </row>
    <row r="12431" spans="1:1" s="173" customFormat="1" ht="12" hidden="1" customHeight="1">
      <c r="A12431" s="172"/>
    </row>
    <row r="12432" spans="1:1" s="173" customFormat="1" ht="12" hidden="1" customHeight="1">
      <c r="A12432" s="172"/>
    </row>
    <row r="12433" spans="1:1" s="173" customFormat="1" ht="12" hidden="1" customHeight="1">
      <c r="A12433" s="172"/>
    </row>
    <row r="12434" spans="1:1" s="173" customFormat="1" ht="12" hidden="1" customHeight="1">
      <c r="A12434" s="172"/>
    </row>
    <row r="12435" spans="1:1" s="173" customFormat="1" ht="12" hidden="1" customHeight="1">
      <c r="A12435" s="172"/>
    </row>
    <row r="12436" spans="1:1" s="173" customFormat="1" ht="12" hidden="1" customHeight="1">
      <c r="A12436" s="172"/>
    </row>
    <row r="12437" spans="1:1" s="173" customFormat="1" ht="12" hidden="1" customHeight="1">
      <c r="A12437" s="172"/>
    </row>
    <row r="12438" spans="1:1" s="173" customFormat="1" ht="12" hidden="1" customHeight="1">
      <c r="A12438" s="172"/>
    </row>
    <row r="12439" spans="1:1" s="173" customFormat="1" ht="12" hidden="1" customHeight="1">
      <c r="A12439" s="172"/>
    </row>
    <row r="12440" spans="1:1" s="173" customFormat="1" ht="12" hidden="1" customHeight="1">
      <c r="A12440" s="172"/>
    </row>
    <row r="12441" spans="1:1" s="173" customFormat="1" ht="12" hidden="1" customHeight="1">
      <c r="A12441" s="172"/>
    </row>
    <row r="12442" spans="1:1" s="173" customFormat="1" ht="12" hidden="1" customHeight="1">
      <c r="A12442" s="172"/>
    </row>
    <row r="12443" spans="1:1" s="173" customFormat="1" ht="12" hidden="1" customHeight="1">
      <c r="A12443" s="172"/>
    </row>
    <row r="12444" spans="1:1" s="173" customFormat="1" ht="12" hidden="1" customHeight="1">
      <c r="A12444" s="172"/>
    </row>
    <row r="12445" spans="1:1" s="173" customFormat="1" ht="12" hidden="1" customHeight="1">
      <c r="A12445" s="172"/>
    </row>
    <row r="12446" spans="1:1" s="173" customFormat="1" ht="12" hidden="1" customHeight="1">
      <c r="A12446" s="172"/>
    </row>
    <row r="12447" spans="1:1" s="173" customFormat="1" ht="12" hidden="1" customHeight="1">
      <c r="A12447" s="172"/>
    </row>
    <row r="12448" spans="1:1" s="173" customFormat="1" ht="12" hidden="1" customHeight="1">
      <c r="A12448" s="172"/>
    </row>
    <row r="12449" spans="1:1" s="173" customFormat="1" ht="12" hidden="1" customHeight="1">
      <c r="A12449" s="172"/>
    </row>
    <row r="12450" spans="1:1" s="173" customFormat="1" ht="12" hidden="1" customHeight="1">
      <c r="A12450" s="172"/>
    </row>
    <row r="12451" spans="1:1" s="173" customFormat="1" ht="12" hidden="1" customHeight="1">
      <c r="A12451" s="172"/>
    </row>
    <row r="12452" spans="1:1" s="173" customFormat="1" ht="12" hidden="1" customHeight="1">
      <c r="A12452" s="172"/>
    </row>
    <row r="12453" spans="1:1" s="173" customFormat="1" ht="12" hidden="1" customHeight="1">
      <c r="A12453" s="172"/>
    </row>
    <row r="12454" spans="1:1" s="173" customFormat="1" ht="12" hidden="1" customHeight="1">
      <c r="A12454" s="172"/>
    </row>
    <row r="12455" spans="1:1" s="173" customFormat="1" ht="12" hidden="1" customHeight="1">
      <c r="A12455" s="172"/>
    </row>
    <row r="12456" spans="1:1" s="173" customFormat="1" ht="12" hidden="1" customHeight="1">
      <c r="A12456" s="172"/>
    </row>
    <row r="12457" spans="1:1" s="173" customFormat="1" ht="12" hidden="1" customHeight="1">
      <c r="A12457" s="172"/>
    </row>
    <row r="12458" spans="1:1" s="173" customFormat="1" ht="12" hidden="1" customHeight="1">
      <c r="A12458" s="172"/>
    </row>
    <row r="12459" spans="1:1" s="173" customFormat="1" ht="12" hidden="1" customHeight="1">
      <c r="A12459" s="172"/>
    </row>
    <row r="12460" spans="1:1" s="173" customFormat="1" ht="12" hidden="1" customHeight="1">
      <c r="A12460" s="172"/>
    </row>
    <row r="12461" spans="1:1" s="173" customFormat="1" ht="12" hidden="1" customHeight="1">
      <c r="A12461" s="172"/>
    </row>
    <row r="12462" spans="1:1" s="173" customFormat="1" ht="12" hidden="1" customHeight="1">
      <c r="A12462" s="172"/>
    </row>
    <row r="12463" spans="1:1" s="173" customFormat="1" ht="12" hidden="1" customHeight="1">
      <c r="A12463" s="172"/>
    </row>
    <row r="12464" spans="1:1" s="173" customFormat="1" ht="12" hidden="1" customHeight="1">
      <c r="A12464" s="172"/>
    </row>
    <row r="12465" spans="1:1" s="173" customFormat="1" ht="12" hidden="1" customHeight="1">
      <c r="A12465" s="172"/>
    </row>
    <row r="12466" spans="1:1" s="173" customFormat="1" ht="12" hidden="1" customHeight="1">
      <c r="A12466" s="172"/>
    </row>
    <row r="12467" spans="1:1" s="173" customFormat="1" ht="12" hidden="1" customHeight="1">
      <c r="A12467" s="172"/>
    </row>
    <row r="12468" spans="1:1" s="173" customFormat="1" ht="12" hidden="1" customHeight="1">
      <c r="A12468" s="172"/>
    </row>
    <row r="12469" spans="1:1" s="173" customFormat="1" ht="12" hidden="1" customHeight="1">
      <c r="A12469" s="172"/>
    </row>
    <row r="12470" spans="1:1" s="173" customFormat="1" ht="12" hidden="1" customHeight="1">
      <c r="A12470" s="172"/>
    </row>
    <row r="12471" spans="1:1" s="173" customFormat="1" ht="12" hidden="1" customHeight="1">
      <c r="A12471" s="172"/>
    </row>
    <row r="12472" spans="1:1" s="173" customFormat="1" ht="12" hidden="1" customHeight="1">
      <c r="A12472" s="172"/>
    </row>
    <row r="12473" spans="1:1" s="173" customFormat="1" ht="12" hidden="1" customHeight="1">
      <c r="A12473" s="172"/>
    </row>
    <row r="12474" spans="1:1" s="173" customFormat="1" ht="12" hidden="1" customHeight="1">
      <c r="A12474" s="172"/>
    </row>
    <row r="12475" spans="1:1" s="173" customFormat="1" ht="12" hidden="1" customHeight="1">
      <c r="A12475" s="172"/>
    </row>
    <row r="12476" spans="1:1" s="173" customFormat="1" ht="12" hidden="1" customHeight="1">
      <c r="A12476" s="172"/>
    </row>
    <row r="12477" spans="1:1" s="173" customFormat="1" ht="12" hidden="1" customHeight="1">
      <c r="A12477" s="172"/>
    </row>
    <row r="12478" spans="1:1" s="173" customFormat="1" ht="12" hidden="1" customHeight="1">
      <c r="A12478" s="172"/>
    </row>
    <row r="12479" spans="1:1" s="173" customFormat="1" ht="12" hidden="1" customHeight="1">
      <c r="A12479" s="172"/>
    </row>
    <row r="12480" spans="1:1" s="173" customFormat="1" ht="12" hidden="1" customHeight="1">
      <c r="A12480" s="172"/>
    </row>
    <row r="12481" spans="1:1" s="173" customFormat="1" ht="12" hidden="1" customHeight="1">
      <c r="A12481" s="172"/>
    </row>
    <row r="12482" spans="1:1" s="173" customFormat="1" ht="12" hidden="1" customHeight="1">
      <c r="A12482" s="172"/>
    </row>
    <row r="12483" spans="1:1" s="173" customFormat="1" ht="12" hidden="1" customHeight="1">
      <c r="A12483" s="172"/>
    </row>
    <row r="12484" spans="1:1" s="173" customFormat="1" ht="12" hidden="1" customHeight="1">
      <c r="A12484" s="172"/>
    </row>
    <row r="12485" spans="1:1" s="173" customFormat="1" ht="12" hidden="1" customHeight="1">
      <c r="A12485" s="172"/>
    </row>
    <row r="12486" spans="1:1" s="173" customFormat="1" ht="12" hidden="1" customHeight="1">
      <c r="A12486" s="172"/>
    </row>
    <row r="12487" spans="1:1" s="173" customFormat="1" ht="12" hidden="1" customHeight="1">
      <c r="A12487" s="172"/>
    </row>
    <row r="12488" spans="1:1" s="173" customFormat="1" ht="12" hidden="1" customHeight="1">
      <c r="A12488" s="172"/>
    </row>
    <row r="12489" spans="1:1" s="173" customFormat="1" ht="12" hidden="1" customHeight="1">
      <c r="A12489" s="172"/>
    </row>
    <row r="12490" spans="1:1" s="173" customFormat="1" ht="12" hidden="1" customHeight="1">
      <c r="A12490" s="172"/>
    </row>
    <row r="12491" spans="1:1" s="173" customFormat="1" ht="12" hidden="1" customHeight="1">
      <c r="A12491" s="172"/>
    </row>
    <row r="12492" spans="1:1" s="173" customFormat="1" ht="12" hidden="1" customHeight="1">
      <c r="A12492" s="172"/>
    </row>
    <row r="12493" spans="1:1" s="173" customFormat="1" ht="12" hidden="1" customHeight="1">
      <c r="A12493" s="172"/>
    </row>
    <row r="12494" spans="1:1" s="173" customFormat="1" ht="12" hidden="1" customHeight="1">
      <c r="A12494" s="172"/>
    </row>
    <row r="12495" spans="1:1" s="173" customFormat="1" ht="12" hidden="1" customHeight="1">
      <c r="A12495" s="172"/>
    </row>
    <row r="12496" spans="1:1" s="173" customFormat="1" ht="12" hidden="1" customHeight="1">
      <c r="A12496" s="172"/>
    </row>
    <row r="12497" spans="1:1" s="173" customFormat="1" ht="12" hidden="1" customHeight="1">
      <c r="A12497" s="172"/>
    </row>
    <row r="12498" spans="1:1" s="173" customFormat="1" ht="12" hidden="1" customHeight="1">
      <c r="A12498" s="172"/>
    </row>
    <row r="12499" spans="1:1" s="173" customFormat="1" ht="12" hidden="1" customHeight="1">
      <c r="A12499" s="172"/>
    </row>
    <row r="12500" spans="1:1" s="173" customFormat="1" ht="12" hidden="1" customHeight="1">
      <c r="A12500" s="172"/>
    </row>
    <row r="12501" spans="1:1" s="173" customFormat="1" ht="12" hidden="1" customHeight="1">
      <c r="A12501" s="172"/>
    </row>
    <row r="12502" spans="1:1" s="173" customFormat="1" ht="12" hidden="1" customHeight="1">
      <c r="A12502" s="172"/>
    </row>
    <row r="12503" spans="1:1" s="173" customFormat="1" ht="12" hidden="1" customHeight="1">
      <c r="A12503" s="172"/>
    </row>
    <row r="12504" spans="1:1" s="173" customFormat="1" ht="12" hidden="1" customHeight="1">
      <c r="A12504" s="172"/>
    </row>
    <row r="12505" spans="1:1" s="173" customFormat="1" ht="12" hidden="1" customHeight="1">
      <c r="A12505" s="172"/>
    </row>
    <row r="12506" spans="1:1" s="173" customFormat="1" ht="12" hidden="1" customHeight="1">
      <c r="A12506" s="172"/>
    </row>
    <row r="12507" spans="1:1" s="173" customFormat="1" ht="12" hidden="1" customHeight="1">
      <c r="A12507" s="172"/>
    </row>
    <row r="12508" spans="1:1" s="173" customFormat="1" ht="12" hidden="1" customHeight="1">
      <c r="A12508" s="172"/>
    </row>
    <row r="12509" spans="1:1" s="173" customFormat="1" ht="12" hidden="1" customHeight="1">
      <c r="A12509" s="172"/>
    </row>
    <row r="12510" spans="1:1" s="173" customFormat="1" ht="12" hidden="1" customHeight="1">
      <c r="A12510" s="172"/>
    </row>
    <row r="12511" spans="1:1" s="173" customFormat="1" ht="12" hidden="1" customHeight="1">
      <c r="A12511" s="172"/>
    </row>
    <row r="12512" spans="1:1" s="173" customFormat="1" ht="12" hidden="1" customHeight="1">
      <c r="A12512" s="172"/>
    </row>
    <row r="12513" spans="1:1" s="173" customFormat="1" ht="12" hidden="1" customHeight="1">
      <c r="A12513" s="172"/>
    </row>
    <row r="12514" spans="1:1" s="173" customFormat="1" ht="12" hidden="1" customHeight="1">
      <c r="A12514" s="172"/>
    </row>
    <row r="12515" spans="1:1" s="173" customFormat="1" ht="12" hidden="1" customHeight="1">
      <c r="A12515" s="172"/>
    </row>
    <row r="12516" spans="1:1" s="173" customFormat="1" ht="12" hidden="1" customHeight="1">
      <c r="A12516" s="172"/>
    </row>
    <row r="12517" spans="1:1" s="173" customFormat="1" ht="12" hidden="1" customHeight="1">
      <c r="A12517" s="172"/>
    </row>
    <row r="12518" spans="1:1" s="173" customFormat="1" ht="12" hidden="1" customHeight="1">
      <c r="A12518" s="172"/>
    </row>
    <row r="12519" spans="1:1" s="173" customFormat="1" ht="12" hidden="1" customHeight="1">
      <c r="A12519" s="172"/>
    </row>
    <row r="12520" spans="1:1" s="173" customFormat="1" ht="12" hidden="1" customHeight="1">
      <c r="A12520" s="172"/>
    </row>
    <row r="12521" spans="1:1" s="173" customFormat="1" ht="12" hidden="1" customHeight="1">
      <c r="A12521" s="172"/>
    </row>
    <row r="12522" spans="1:1" s="173" customFormat="1" ht="12" hidden="1" customHeight="1">
      <c r="A12522" s="172"/>
    </row>
    <row r="12523" spans="1:1" s="173" customFormat="1" ht="12" hidden="1" customHeight="1">
      <c r="A12523" s="172"/>
    </row>
    <row r="12524" spans="1:1" s="173" customFormat="1" ht="12" hidden="1" customHeight="1">
      <c r="A12524" s="172"/>
    </row>
    <row r="12525" spans="1:1" s="173" customFormat="1" ht="12" hidden="1" customHeight="1">
      <c r="A12525" s="172"/>
    </row>
    <row r="12526" spans="1:1" s="173" customFormat="1" ht="12" hidden="1" customHeight="1">
      <c r="A12526" s="172"/>
    </row>
    <row r="12527" spans="1:1" s="173" customFormat="1" ht="12" hidden="1" customHeight="1">
      <c r="A12527" s="172"/>
    </row>
    <row r="12528" spans="1:1" s="173" customFormat="1" ht="12" hidden="1" customHeight="1">
      <c r="A12528" s="172"/>
    </row>
    <row r="12529" spans="1:1" s="173" customFormat="1" ht="12" hidden="1" customHeight="1">
      <c r="A12529" s="172"/>
    </row>
    <row r="12530" spans="1:1" s="173" customFormat="1" ht="12" hidden="1" customHeight="1">
      <c r="A12530" s="172"/>
    </row>
    <row r="12531" spans="1:1" s="173" customFormat="1" ht="12" hidden="1" customHeight="1">
      <c r="A12531" s="172"/>
    </row>
    <row r="12532" spans="1:1" s="173" customFormat="1" ht="12" hidden="1" customHeight="1">
      <c r="A12532" s="172"/>
    </row>
    <row r="12533" spans="1:1" s="173" customFormat="1" ht="12" hidden="1" customHeight="1">
      <c r="A12533" s="172"/>
    </row>
    <row r="12534" spans="1:1" s="173" customFormat="1" ht="12" hidden="1" customHeight="1">
      <c r="A12534" s="172"/>
    </row>
    <row r="12535" spans="1:1" s="173" customFormat="1" ht="12" hidden="1" customHeight="1">
      <c r="A12535" s="172"/>
    </row>
    <row r="12536" spans="1:1" s="173" customFormat="1" ht="12" hidden="1" customHeight="1">
      <c r="A12536" s="172"/>
    </row>
    <row r="12537" spans="1:1" s="173" customFormat="1" ht="12" hidden="1" customHeight="1">
      <c r="A12537" s="172"/>
    </row>
    <row r="12538" spans="1:1" s="173" customFormat="1" ht="12" hidden="1" customHeight="1">
      <c r="A12538" s="172"/>
    </row>
    <row r="12539" spans="1:1" s="173" customFormat="1" ht="12" hidden="1" customHeight="1">
      <c r="A12539" s="172"/>
    </row>
    <row r="12540" spans="1:1" s="173" customFormat="1" ht="12" hidden="1" customHeight="1">
      <c r="A12540" s="172"/>
    </row>
    <row r="12541" spans="1:1" s="173" customFormat="1" ht="12" hidden="1" customHeight="1">
      <c r="A12541" s="172"/>
    </row>
    <row r="12542" spans="1:1" s="173" customFormat="1" ht="12" hidden="1" customHeight="1">
      <c r="A12542" s="172"/>
    </row>
    <row r="12543" spans="1:1" s="173" customFormat="1" ht="12" hidden="1" customHeight="1">
      <c r="A12543" s="172"/>
    </row>
    <row r="12544" spans="1:1" s="173" customFormat="1" ht="12" hidden="1" customHeight="1">
      <c r="A12544" s="172"/>
    </row>
    <row r="12545" spans="1:1" s="173" customFormat="1" ht="12" hidden="1" customHeight="1">
      <c r="A12545" s="172"/>
    </row>
    <row r="12546" spans="1:1" s="173" customFormat="1" ht="12" hidden="1" customHeight="1">
      <c r="A12546" s="172"/>
    </row>
    <row r="12547" spans="1:1" s="173" customFormat="1" ht="12" hidden="1" customHeight="1">
      <c r="A12547" s="172"/>
    </row>
    <row r="12548" spans="1:1" s="173" customFormat="1" ht="12" hidden="1" customHeight="1">
      <c r="A12548" s="172"/>
    </row>
    <row r="12549" spans="1:1" s="173" customFormat="1" ht="12" hidden="1" customHeight="1">
      <c r="A12549" s="172"/>
    </row>
    <row r="12550" spans="1:1" s="173" customFormat="1" ht="12" hidden="1" customHeight="1">
      <c r="A12550" s="172"/>
    </row>
    <row r="12551" spans="1:1" s="173" customFormat="1" ht="12" hidden="1" customHeight="1">
      <c r="A12551" s="172"/>
    </row>
    <row r="12552" spans="1:1" s="173" customFormat="1" ht="12" hidden="1" customHeight="1">
      <c r="A12552" s="172"/>
    </row>
    <row r="12553" spans="1:1" s="173" customFormat="1" ht="12" hidden="1" customHeight="1">
      <c r="A12553" s="172"/>
    </row>
    <row r="12554" spans="1:1" s="173" customFormat="1" ht="12" hidden="1" customHeight="1">
      <c r="A12554" s="172"/>
    </row>
    <row r="12555" spans="1:1" s="173" customFormat="1" ht="12" hidden="1" customHeight="1">
      <c r="A12555" s="172"/>
    </row>
    <row r="12556" spans="1:1" s="173" customFormat="1" ht="12" hidden="1" customHeight="1">
      <c r="A12556" s="172"/>
    </row>
    <row r="12557" spans="1:1" s="173" customFormat="1" ht="12" hidden="1" customHeight="1">
      <c r="A12557" s="172"/>
    </row>
    <row r="12558" spans="1:1" s="173" customFormat="1" ht="12" hidden="1" customHeight="1">
      <c r="A12558" s="172"/>
    </row>
    <row r="12559" spans="1:1" s="173" customFormat="1" ht="12" hidden="1" customHeight="1">
      <c r="A12559" s="172"/>
    </row>
    <row r="12560" spans="1:1" s="173" customFormat="1" ht="12" hidden="1" customHeight="1">
      <c r="A12560" s="172"/>
    </row>
    <row r="12561" spans="1:1" s="173" customFormat="1" ht="12" hidden="1" customHeight="1">
      <c r="A12561" s="172"/>
    </row>
    <row r="12562" spans="1:1" s="173" customFormat="1" ht="12" hidden="1" customHeight="1">
      <c r="A12562" s="172"/>
    </row>
    <row r="12563" spans="1:1" s="173" customFormat="1" ht="12" hidden="1" customHeight="1">
      <c r="A12563" s="172"/>
    </row>
    <row r="12564" spans="1:1" s="173" customFormat="1" ht="12" hidden="1" customHeight="1">
      <c r="A12564" s="172"/>
    </row>
    <row r="12565" spans="1:1" s="173" customFormat="1" ht="12" hidden="1" customHeight="1">
      <c r="A12565" s="172"/>
    </row>
    <row r="12566" spans="1:1" s="173" customFormat="1" ht="12" hidden="1" customHeight="1">
      <c r="A12566" s="172"/>
    </row>
    <row r="12567" spans="1:1" s="173" customFormat="1" ht="12" hidden="1" customHeight="1">
      <c r="A12567" s="172"/>
    </row>
    <row r="12568" spans="1:1" s="173" customFormat="1" ht="12" hidden="1" customHeight="1">
      <c r="A12568" s="172"/>
    </row>
    <row r="12569" spans="1:1" s="173" customFormat="1" ht="12" hidden="1" customHeight="1">
      <c r="A12569" s="172"/>
    </row>
    <row r="12570" spans="1:1" s="173" customFormat="1" ht="12" hidden="1" customHeight="1">
      <c r="A12570" s="172"/>
    </row>
    <row r="12571" spans="1:1" s="173" customFormat="1" ht="12" hidden="1" customHeight="1">
      <c r="A12571" s="172"/>
    </row>
    <row r="12572" spans="1:1" s="173" customFormat="1" ht="12" hidden="1" customHeight="1">
      <c r="A12572" s="172"/>
    </row>
    <row r="12573" spans="1:1" s="173" customFormat="1" ht="12" hidden="1" customHeight="1">
      <c r="A12573" s="172"/>
    </row>
    <row r="12574" spans="1:1" s="173" customFormat="1" ht="12" hidden="1" customHeight="1">
      <c r="A12574" s="172"/>
    </row>
    <row r="12575" spans="1:1" s="173" customFormat="1" ht="12" hidden="1" customHeight="1">
      <c r="A12575" s="172"/>
    </row>
    <row r="12576" spans="1:1" s="173" customFormat="1" ht="12" hidden="1" customHeight="1">
      <c r="A12576" s="172"/>
    </row>
    <row r="12577" spans="1:1" s="173" customFormat="1" ht="12" hidden="1" customHeight="1">
      <c r="A12577" s="172"/>
    </row>
    <row r="12578" spans="1:1" s="173" customFormat="1" ht="12" hidden="1" customHeight="1">
      <c r="A12578" s="172"/>
    </row>
    <row r="12579" spans="1:1" s="173" customFormat="1" ht="12" hidden="1" customHeight="1">
      <c r="A12579" s="172"/>
    </row>
    <row r="12580" spans="1:1" s="173" customFormat="1" ht="12" hidden="1" customHeight="1">
      <c r="A12580" s="172"/>
    </row>
    <row r="12581" spans="1:1" s="173" customFormat="1" ht="12" hidden="1" customHeight="1">
      <c r="A12581" s="172"/>
    </row>
    <row r="12582" spans="1:1" s="173" customFormat="1" ht="12" hidden="1" customHeight="1">
      <c r="A12582" s="172"/>
    </row>
    <row r="12583" spans="1:1" s="173" customFormat="1" ht="12" hidden="1" customHeight="1">
      <c r="A12583" s="172"/>
    </row>
    <row r="12584" spans="1:1" s="173" customFormat="1" ht="12" hidden="1" customHeight="1">
      <c r="A12584" s="172"/>
    </row>
    <row r="12585" spans="1:1" s="173" customFormat="1" ht="12" hidden="1" customHeight="1">
      <c r="A12585" s="172"/>
    </row>
    <row r="12586" spans="1:1" s="173" customFormat="1" ht="12" hidden="1" customHeight="1">
      <c r="A12586" s="172"/>
    </row>
    <row r="12587" spans="1:1" s="173" customFormat="1" ht="12" hidden="1" customHeight="1">
      <c r="A12587" s="172"/>
    </row>
    <row r="12588" spans="1:1" s="173" customFormat="1" ht="12" hidden="1" customHeight="1">
      <c r="A12588" s="172"/>
    </row>
    <row r="12589" spans="1:1" s="173" customFormat="1" ht="12" hidden="1" customHeight="1">
      <c r="A12589" s="172"/>
    </row>
    <row r="12590" spans="1:1" s="173" customFormat="1" ht="12" hidden="1" customHeight="1">
      <c r="A12590" s="172"/>
    </row>
    <row r="12591" spans="1:1" s="173" customFormat="1" ht="12" hidden="1" customHeight="1">
      <c r="A12591" s="172"/>
    </row>
    <row r="12592" spans="1:1" s="173" customFormat="1" ht="12" hidden="1" customHeight="1">
      <c r="A12592" s="172"/>
    </row>
    <row r="12593" spans="1:1" s="173" customFormat="1" ht="12" hidden="1" customHeight="1">
      <c r="A12593" s="172"/>
    </row>
    <row r="12594" spans="1:1" s="173" customFormat="1" ht="12" hidden="1" customHeight="1">
      <c r="A12594" s="172"/>
    </row>
    <row r="12595" spans="1:1" s="173" customFormat="1" ht="12" hidden="1" customHeight="1">
      <c r="A12595" s="172"/>
    </row>
    <row r="12596" spans="1:1" s="173" customFormat="1" ht="12" hidden="1" customHeight="1">
      <c r="A12596" s="172"/>
    </row>
    <row r="12597" spans="1:1" s="173" customFormat="1" ht="12" hidden="1" customHeight="1">
      <c r="A12597" s="172"/>
    </row>
    <row r="12598" spans="1:1" s="173" customFormat="1" ht="12" hidden="1" customHeight="1">
      <c r="A12598" s="172"/>
    </row>
    <row r="12599" spans="1:1" s="173" customFormat="1" ht="12" hidden="1" customHeight="1">
      <c r="A12599" s="172"/>
    </row>
    <row r="12600" spans="1:1" s="173" customFormat="1" ht="12" hidden="1" customHeight="1">
      <c r="A12600" s="172"/>
    </row>
    <row r="12601" spans="1:1" s="173" customFormat="1" ht="12" hidden="1" customHeight="1">
      <c r="A12601" s="172"/>
    </row>
    <row r="12602" spans="1:1" s="173" customFormat="1" ht="12" hidden="1" customHeight="1">
      <c r="A12602" s="172"/>
    </row>
    <row r="12603" spans="1:1" s="173" customFormat="1" ht="12" hidden="1" customHeight="1">
      <c r="A12603" s="172"/>
    </row>
    <row r="12604" spans="1:1" s="173" customFormat="1" ht="12" hidden="1" customHeight="1">
      <c r="A12604" s="172"/>
    </row>
    <row r="12605" spans="1:1" s="173" customFormat="1" ht="12" hidden="1" customHeight="1">
      <c r="A12605" s="172"/>
    </row>
    <row r="12606" spans="1:1" s="173" customFormat="1" ht="12" hidden="1" customHeight="1">
      <c r="A12606" s="172"/>
    </row>
    <row r="12607" spans="1:1" s="173" customFormat="1" ht="12" hidden="1" customHeight="1">
      <c r="A12607" s="172"/>
    </row>
    <row r="12608" spans="1:1" s="173" customFormat="1" ht="12" hidden="1" customHeight="1">
      <c r="A12608" s="172"/>
    </row>
    <row r="12609" spans="1:1" s="173" customFormat="1" ht="12" hidden="1" customHeight="1">
      <c r="A12609" s="172"/>
    </row>
    <row r="12610" spans="1:1" s="173" customFormat="1" ht="12" hidden="1" customHeight="1">
      <c r="A12610" s="172"/>
    </row>
    <row r="12611" spans="1:1" s="173" customFormat="1" ht="12" hidden="1" customHeight="1">
      <c r="A12611" s="172"/>
    </row>
    <row r="12612" spans="1:1" s="173" customFormat="1" ht="12" hidden="1" customHeight="1">
      <c r="A12612" s="172"/>
    </row>
    <row r="12613" spans="1:1" s="173" customFormat="1" ht="12" hidden="1" customHeight="1">
      <c r="A12613" s="172"/>
    </row>
    <row r="12614" spans="1:1" s="173" customFormat="1" ht="12" hidden="1" customHeight="1">
      <c r="A12614" s="172"/>
    </row>
    <row r="12615" spans="1:1" s="173" customFormat="1" ht="12" hidden="1" customHeight="1">
      <c r="A12615" s="172"/>
    </row>
    <row r="12616" spans="1:1" s="173" customFormat="1" ht="12" hidden="1" customHeight="1">
      <c r="A12616" s="172"/>
    </row>
    <row r="12617" spans="1:1" s="173" customFormat="1" ht="12" hidden="1" customHeight="1">
      <c r="A12617" s="172"/>
    </row>
    <row r="12618" spans="1:1" s="173" customFormat="1" ht="12" hidden="1" customHeight="1">
      <c r="A12618" s="172"/>
    </row>
    <row r="12619" spans="1:1" s="173" customFormat="1" ht="12" hidden="1" customHeight="1">
      <c r="A12619" s="172"/>
    </row>
    <row r="12620" spans="1:1" s="173" customFormat="1" ht="12" hidden="1" customHeight="1">
      <c r="A12620" s="172"/>
    </row>
    <row r="12621" spans="1:1" s="173" customFormat="1" ht="12" hidden="1" customHeight="1">
      <c r="A12621" s="172"/>
    </row>
    <row r="12622" spans="1:1" s="173" customFormat="1" ht="12" hidden="1" customHeight="1">
      <c r="A12622" s="172"/>
    </row>
    <row r="12623" spans="1:1" s="173" customFormat="1" ht="12" hidden="1" customHeight="1">
      <c r="A12623" s="172"/>
    </row>
    <row r="12624" spans="1:1" s="173" customFormat="1" ht="12" hidden="1" customHeight="1">
      <c r="A12624" s="172"/>
    </row>
    <row r="12625" spans="1:1" s="173" customFormat="1" ht="12" hidden="1" customHeight="1">
      <c r="A12625" s="172"/>
    </row>
    <row r="12626" spans="1:1" s="173" customFormat="1" ht="12" hidden="1" customHeight="1">
      <c r="A12626" s="172"/>
    </row>
    <row r="12627" spans="1:1" s="173" customFormat="1" ht="12" hidden="1" customHeight="1">
      <c r="A12627" s="172"/>
    </row>
    <row r="12628" spans="1:1" s="173" customFormat="1" ht="12" hidden="1" customHeight="1">
      <c r="A12628" s="172"/>
    </row>
    <row r="12629" spans="1:1" s="173" customFormat="1" ht="12" hidden="1" customHeight="1">
      <c r="A12629" s="172"/>
    </row>
    <row r="12630" spans="1:1" s="173" customFormat="1" ht="12" hidden="1" customHeight="1">
      <c r="A12630" s="172"/>
    </row>
    <row r="12631" spans="1:1" s="173" customFormat="1" ht="12" hidden="1" customHeight="1">
      <c r="A12631" s="172"/>
    </row>
    <row r="12632" spans="1:1" s="173" customFormat="1" ht="12" hidden="1" customHeight="1">
      <c r="A12632" s="172"/>
    </row>
    <row r="12633" spans="1:1" s="173" customFormat="1" ht="12" hidden="1" customHeight="1">
      <c r="A12633" s="172"/>
    </row>
    <row r="12634" spans="1:1" s="173" customFormat="1" ht="12" hidden="1" customHeight="1">
      <c r="A12634" s="172"/>
    </row>
    <row r="12635" spans="1:1" s="173" customFormat="1" ht="12" hidden="1" customHeight="1">
      <c r="A12635" s="172"/>
    </row>
    <row r="12636" spans="1:1" s="173" customFormat="1" ht="12" hidden="1" customHeight="1">
      <c r="A12636" s="172"/>
    </row>
    <row r="12637" spans="1:1" s="173" customFormat="1" ht="12" hidden="1" customHeight="1">
      <c r="A12637" s="172"/>
    </row>
    <row r="12638" spans="1:1" s="173" customFormat="1" ht="12" hidden="1" customHeight="1">
      <c r="A12638" s="172"/>
    </row>
    <row r="12639" spans="1:1" s="173" customFormat="1" ht="12" hidden="1" customHeight="1">
      <c r="A12639" s="172"/>
    </row>
    <row r="12640" spans="1:1" s="173" customFormat="1" ht="12" hidden="1" customHeight="1">
      <c r="A12640" s="172"/>
    </row>
    <row r="12641" spans="1:1" s="173" customFormat="1" ht="12" hidden="1" customHeight="1">
      <c r="A12641" s="172"/>
    </row>
    <row r="12642" spans="1:1" s="173" customFormat="1" ht="12" hidden="1" customHeight="1">
      <c r="A12642" s="172"/>
    </row>
    <row r="12643" spans="1:1" s="173" customFormat="1" ht="12" hidden="1" customHeight="1">
      <c r="A12643" s="172"/>
    </row>
    <row r="12644" spans="1:1" s="173" customFormat="1" ht="12" hidden="1" customHeight="1">
      <c r="A12644" s="172"/>
    </row>
    <row r="12645" spans="1:1" s="173" customFormat="1" ht="12" hidden="1" customHeight="1">
      <c r="A12645" s="172"/>
    </row>
    <row r="12646" spans="1:1" s="173" customFormat="1" ht="12" hidden="1" customHeight="1">
      <c r="A12646" s="172"/>
    </row>
    <row r="12647" spans="1:1" s="173" customFormat="1" ht="12" hidden="1" customHeight="1">
      <c r="A12647" s="172"/>
    </row>
    <row r="12648" spans="1:1" s="173" customFormat="1" ht="12" hidden="1" customHeight="1">
      <c r="A12648" s="172"/>
    </row>
    <row r="12649" spans="1:1" s="173" customFormat="1" ht="12" hidden="1" customHeight="1">
      <c r="A12649" s="172"/>
    </row>
    <row r="12650" spans="1:1" s="173" customFormat="1" ht="12" hidden="1" customHeight="1">
      <c r="A12650" s="172"/>
    </row>
    <row r="12651" spans="1:1" s="173" customFormat="1" ht="12" hidden="1" customHeight="1">
      <c r="A12651" s="172"/>
    </row>
    <row r="12652" spans="1:1" s="173" customFormat="1" ht="12" hidden="1" customHeight="1">
      <c r="A12652" s="172"/>
    </row>
    <row r="12653" spans="1:1" s="173" customFormat="1" ht="12" hidden="1" customHeight="1">
      <c r="A12653" s="172"/>
    </row>
    <row r="12654" spans="1:1" s="173" customFormat="1" ht="12" hidden="1" customHeight="1">
      <c r="A12654" s="172"/>
    </row>
    <row r="12655" spans="1:1" s="173" customFormat="1" ht="12" hidden="1" customHeight="1">
      <c r="A12655" s="172"/>
    </row>
    <row r="12656" spans="1:1" s="173" customFormat="1" ht="12" hidden="1" customHeight="1">
      <c r="A12656" s="172"/>
    </row>
    <row r="12657" spans="1:1" s="173" customFormat="1" ht="12" hidden="1" customHeight="1">
      <c r="A12657" s="172"/>
    </row>
    <row r="12658" spans="1:1" s="173" customFormat="1" ht="12" hidden="1" customHeight="1">
      <c r="A12658" s="172"/>
    </row>
    <row r="12659" spans="1:1" s="173" customFormat="1" ht="12" hidden="1" customHeight="1">
      <c r="A12659" s="172"/>
    </row>
    <row r="12660" spans="1:1" s="173" customFormat="1" ht="12" hidden="1" customHeight="1">
      <c r="A12660" s="172"/>
    </row>
    <row r="12661" spans="1:1" s="173" customFormat="1" ht="12" hidden="1" customHeight="1">
      <c r="A12661" s="172"/>
    </row>
    <row r="12662" spans="1:1" s="173" customFormat="1" ht="12" hidden="1" customHeight="1">
      <c r="A12662" s="172"/>
    </row>
    <row r="12663" spans="1:1" s="173" customFormat="1" ht="12" hidden="1" customHeight="1">
      <c r="A12663" s="172"/>
    </row>
    <row r="12664" spans="1:1" s="173" customFormat="1" ht="12" hidden="1" customHeight="1">
      <c r="A12664" s="172"/>
    </row>
    <row r="12665" spans="1:1" s="173" customFormat="1" ht="12" hidden="1" customHeight="1">
      <c r="A12665" s="172"/>
    </row>
    <row r="12666" spans="1:1" s="173" customFormat="1" ht="12" hidden="1" customHeight="1">
      <c r="A12666" s="172"/>
    </row>
    <row r="12667" spans="1:1" s="173" customFormat="1" ht="12" hidden="1" customHeight="1">
      <c r="A12667" s="172"/>
    </row>
    <row r="12668" spans="1:1" s="173" customFormat="1" ht="12" hidden="1" customHeight="1">
      <c r="A12668" s="172"/>
    </row>
    <row r="12669" spans="1:1" s="173" customFormat="1" ht="12" hidden="1" customHeight="1">
      <c r="A12669" s="172"/>
    </row>
    <row r="12670" spans="1:1" s="173" customFormat="1" ht="12" hidden="1" customHeight="1">
      <c r="A12670" s="172"/>
    </row>
    <row r="12671" spans="1:1" s="173" customFormat="1" ht="12" hidden="1" customHeight="1">
      <c r="A12671" s="172"/>
    </row>
    <row r="12672" spans="1:1" s="173" customFormat="1" ht="12" hidden="1" customHeight="1">
      <c r="A12672" s="172"/>
    </row>
    <row r="12673" spans="1:1" s="173" customFormat="1" ht="12" hidden="1" customHeight="1">
      <c r="A12673" s="172"/>
    </row>
    <row r="12674" spans="1:1" s="173" customFormat="1" ht="12" hidden="1" customHeight="1">
      <c r="A12674" s="172"/>
    </row>
    <row r="12675" spans="1:1" s="173" customFormat="1" ht="12" hidden="1" customHeight="1">
      <c r="A12675" s="172"/>
    </row>
    <row r="12676" spans="1:1" s="173" customFormat="1" ht="12" hidden="1" customHeight="1">
      <c r="A12676" s="172"/>
    </row>
    <row r="12677" spans="1:1" s="173" customFormat="1" ht="12" hidden="1" customHeight="1">
      <c r="A12677" s="172"/>
    </row>
    <row r="12678" spans="1:1" s="173" customFormat="1" ht="12" hidden="1" customHeight="1">
      <c r="A12678" s="172"/>
    </row>
    <row r="12679" spans="1:1" s="173" customFormat="1" ht="12" hidden="1" customHeight="1">
      <c r="A12679" s="172"/>
    </row>
    <row r="12680" spans="1:1" s="173" customFormat="1" ht="12" hidden="1" customHeight="1">
      <c r="A12680" s="172"/>
    </row>
    <row r="12681" spans="1:1" s="173" customFormat="1" ht="12" hidden="1" customHeight="1">
      <c r="A12681" s="172"/>
    </row>
    <row r="12682" spans="1:1" s="173" customFormat="1" ht="12" hidden="1" customHeight="1">
      <c r="A12682" s="172"/>
    </row>
    <row r="12683" spans="1:1" s="173" customFormat="1" ht="12" hidden="1" customHeight="1">
      <c r="A12683" s="172"/>
    </row>
    <row r="12684" spans="1:1" s="173" customFormat="1" ht="12" hidden="1" customHeight="1">
      <c r="A12684" s="172"/>
    </row>
    <row r="12685" spans="1:1" s="173" customFormat="1" ht="12" hidden="1" customHeight="1">
      <c r="A12685" s="172"/>
    </row>
    <row r="12686" spans="1:1" s="173" customFormat="1" ht="12" hidden="1" customHeight="1">
      <c r="A12686" s="172"/>
    </row>
    <row r="12687" spans="1:1" s="173" customFormat="1" ht="12" hidden="1" customHeight="1">
      <c r="A12687" s="172"/>
    </row>
    <row r="12688" spans="1:1" s="173" customFormat="1" ht="12" hidden="1" customHeight="1">
      <c r="A12688" s="172"/>
    </row>
    <row r="12689" spans="1:1" s="173" customFormat="1" ht="12" hidden="1" customHeight="1">
      <c r="A12689" s="172"/>
    </row>
    <row r="12690" spans="1:1" s="173" customFormat="1" ht="12" hidden="1" customHeight="1">
      <c r="A12690" s="172"/>
    </row>
    <row r="12691" spans="1:1" s="173" customFormat="1" ht="12" hidden="1" customHeight="1">
      <c r="A12691" s="172"/>
    </row>
    <row r="12692" spans="1:1" s="173" customFormat="1" ht="12" hidden="1" customHeight="1">
      <c r="A12692" s="172"/>
    </row>
    <row r="12693" spans="1:1" s="173" customFormat="1" ht="12" hidden="1" customHeight="1">
      <c r="A12693" s="172"/>
    </row>
    <row r="12694" spans="1:1" s="173" customFormat="1" ht="12" hidden="1" customHeight="1">
      <c r="A12694" s="172"/>
    </row>
    <row r="12695" spans="1:1" s="173" customFormat="1" ht="12" hidden="1" customHeight="1">
      <c r="A12695" s="172"/>
    </row>
    <row r="12696" spans="1:1" s="173" customFormat="1" ht="12" hidden="1" customHeight="1">
      <c r="A12696" s="172"/>
    </row>
    <row r="12697" spans="1:1" s="173" customFormat="1" ht="12" hidden="1" customHeight="1">
      <c r="A12697" s="172"/>
    </row>
    <row r="12698" spans="1:1" s="173" customFormat="1" ht="12" hidden="1" customHeight="1">
      <c r="A12698" s="172"/>
    </row>
    <row r="12699" spans="1:1" s="173" customFormat="1" ht="12" hidden="1" customHeight="1">
      <c r="A12699" s="172"/>
    </row>
    <row r="12700" spans="1:1" s="173" customFormat="1" ht="12" hidden="1" customHeight="1">
      <c r="A12700" s="172"/>
    </row>
    <row r="12701" spans="1:1" s="173" customFormat="1" ht="12" hidden="1" customHeight="1">
      <c r="A12701" s="172"/>
    </row>
    <row r="12702" spans="1:1" s="173" customFormat="1" ht="12" hidden="1" customHeight="1">
      <c r="A12702" s="172"/>
    </row>
    <row r="12703" spans="1:1" s="173" customFormat="1" ht="12" hidden="1" customHeight="1">
      <c r="A12703" s="172"/>
    </row>
    <row r="12704" spans="1:1" s="173" customFormat="1" ht="12" hidden="1" customHeight="1">
      <c r="A12704" s="172"/>
    </row>
    <row r="12705" spans="1:1" s="173" customFormat="1" ht="12" hidden="1" customHeight="1">
      <c r="A12705" s="172"/>
    </row>
    <row r="12706" spans="1:1" s="173" customFormat="1" ht="12" hidden="1" customHeight="1">
      <c r="A12706" s="172"/>
    </row>
    <row r="12707" spans="1:1" s="173" customFormat="1" ht="12" hidden="1" customHeight="1">
      <c r="A12707" s="172"/>
    </row>
    <row r="12708" spans="1:1" s="173" customFormat="1" ht="12" hidden="1" customHeight="1">
      <c r="A12708" s="172"/>
    </row>
    <row r="12709" spans="1:1" s="173" customFormat="1" ht="12" hidden="1" customHeight="1">
      <c r="A12709" s="172"/>
    </row>
    <row r="12710" spans="1:1" s="173" customFormat="1" ht="12" hidden="1" customHeight="1">
      <c r="A12710" s="172"/>
    </row>
    <row r="12711" spans="1:1" s="173" customFormat="1" ht="12" hidden="1" customHeight="1">
      <c r="A12711" s="172"/>
    </row>
    <row r="12712" spans="1:1" s="173" customFormat="1" ht="12" hidden="1" customHeight="1">
      <c r="A12712" s="172"/>
    </row>
    <row r="12713" spans="1:1" s="173" customFormat="1" ht="12" hidden="1" customHeight="1">
      <c r="A12713" s="172"/>
    </row>
    <row r="12714" spans="1:1" s="173" customFormat="1" ht="12" hidden="1" customHeight="1">
      <c r="A12714" s="172"/>
    </row>
    <row r="12715" spans="1:1" s="173" customFormat="1" ht="12" hidden="1" customHeight="1">
      <c r="A12715" s="172"/>
    </row>
    <row r="12716" spans="1:1" s="173" customFormat="1" ht="12" hidden="1" customHeight="1">
      <c r="A12716" s="172"/>
    </row>
    <row r="12717" spans="1:1" s="173" customFormat="1" ht="12" hidden="1" customHeight="1">
      <c r="A12717" s="172"/>
    </row>
    <row r="12718" spans="1:1" s="173" customFormat="1" ht="12" hidden="1" customHeight="1">
      <c r="A12718" s="172"/>
    </row>
    <row r="12719" spans="1:1" s="173" customFormat="1" ht="12" hidden="1" customHeight="1">
      <c r="A12719" s="172"/>
    </row>
    <row r="12720" spans="1:1" s="173" customFormat="1" ht="12" hidden="1" customHeight="1">
      <c r="A12720" s="172"/>
    </row>
    <row r="12721" spans="1:1" s="173" customFormat="1" ht="12" hidden="1" customHeight="1">
      <c r="A12721" s="172"/>
    </row>
    <row r="12722" spans="1:1" s="173" customFormat="1" ht="12" hidden="1" customHeight="1">
      <c r="A12722" s="172"/>
    </row>
    <row r="12723" spans="1:1" s="173" customFormat="1" ht="12" hidden="1" customHeight="1">
      <c r="A12723" s="172"/>
    </row>
    <row r="12724" spans="1:1" s="173" customFormat="1" ht="12" hidden="1" customHeight="1">
      <c r="A12724" s="172"/>
    </row>
    <row r="12725" spans="1:1" s="173" customFormat="1" ht="12" hidden="1" customHeight="1">
      <c r="A12725" s="172"/>
    </row>
    <row r="12726" spans="1:1" s="173" customFormat="1" ht="12" hidden="1" customHeight="1">
      <c r="A12726" s="172"/>
    </row>
    <row r="12727" spans="1:1" s="173" customFormat="1" ht="12" hidden="1" customHeight="1">
      <c r="A12727" s="172"/>
    </row>
    <row r="12728" spans="1:1" s="173" customFormat="1" ht="12" hidden="1" customHeight="1">
      <c r="A12728" s="172"/>
    </row>
    <row r="12729" spans="1:1" s="173" customFormat="1" ht="12" hidden="1" customHeight="1">
      <c r="A12729" s="172"/>
    </row>
    <row r="12730" spans="1:1" s="173" customFormat="1" ht="12" hidden="1" customHeight="1">
      <c r="A12730" s="172"/>
    </row>
    <row r="12731" spans="1:1" s="173" customFormat="1" ht="12" hidden="1" customHeight="1">
      <c r="A12731" s="172"/>
    </row>
    <row r="12732" spans="1:1" s="173" customFormat="1" ht="12" hidden="1" customHeight="1">
      <c r="A12732" s="172"/>
    </row>
    <row r="12733" spans="1:1" s="173" customFormat="1" ht="12" hidden="1" customHeight="1">
      <c r="A12733" s="172"/>
    </row>
    <row r="12734" spans="1:1" s="173" customFormat="1" ht="12" hidden="1" customHeight="1">
      <c r="A12734" s="172"/>
    </row>
    <row r="12735" spans="1:1" s="173" customFormat="1" ht="12" hidden="1" customHeight="1">
      <c r="A12735" s="172"/>
    </row>
    <row r="12736" spans="1:1" s="173" customFormat="1" ht="12" hidden="1" customHeight="1">
      <c r="A12736" s="172"/>
    </row>
    <row r="12737" spans="1:1" s="173" customFormat="1" ht="12" hidden="1" customHeight="1">
      <c r="A12737" s="172"/>
    </row>
    <row r="12738" spans="1:1" s="173" customFormat="1" ht="12" hidden="1" customHeight="1">
      <c r="A12738" s="172"/>
    </row>
    <row r="12739" spans="1:1" s="173" customFormat="1" ht="12" hidden="1" customHeight="1">
      <c r="A12739" s="172"/>
    </row>
    <row r="12740" spans="1:1" s="173" customFormat="1" ht="12" hidden="1" customHeight="1">
      <c r="A12740" s="172"/>
    </row>
    <row r="12741" spans="1:1" s="173" customFormat="1" ht="12" hidden="1" customHeight="1">
      <c r="A12741" s="172"/>
    </row>
    <row r="12742" spans="1:1" s="173" customFormat="1" ht="12" hidden="1" customHeight="1">
      <c r="A12742" s="172"/>
    </row>
    <row r="12743" spans="1:1" s="173" customFormat="1" ht="12" hidden="1" customHeight="1">
      <c r="A12743" s="172"/>
    </row>
    <row r="12744" spans="1:1" s="173" customFormat="1" ht="12" hidden="1" customHeight="1">
      <c r="A12744" s="172"/>
    </row>
    <row r="12745" spans="1:1" s="173" customFormat="1" ht="12" hidden="1" customHeight="1">
      <c r="A12745" s="172"/>
    </row>
    <row r="12746" spans="1:1" s="173" customFormat="1" ht="12" hidden="1" customHeight="1">
      <c r="A12746" s="172"/>
    </row>
    <row r="12747" spans="1:1" s="173" customFormat="1" ht="12" hidden="1" customHeight="1">
      <c r="A12747" s="172"/>
    </row>
    <row r="12748" spans="1:1" s="173" customFormat="1" ht="12" hidden="1" customHeight="1">
      <c r="A12748" s="172"/>
    </row>
    <row r="12749" spans="1:1" s="173" customFormat="1" ht="12" hidden="1" customHeight="1">
      <c r="A12749" s="172"/>
    </row>
    <row r="12750" spans="1:1" s="173" customFormat="1" ht="12" hidden="1" customHeight="1">
      <c r="A12750" s="172"/>
    </row>
    <row r="12751" spans="1:1" s="173" customFormat="1" ht="12" hidden="1" customHeight="1">
      <c r="A12751" s="172"/>
    </row>
    <row r="12752" spans="1:1" s="173" customFormat="1" ht="12" hidden="1" customHeight="1">
      <c r="A12752" s="172"/>
    </row>
    <row r="12753" spans="1:1" s="173" customFormat="1" ht="12" hidden="1" customHeight="1">
      <c r="A12753" s="172"/>
    </row>
    <row r="12754" spans="1:1" s="173" customFormat="1" ht="12" hidden="1" customHeight="1">
      <c r="A12754" s="172"/>
    </row>
    <row r="12755" spans="1:1" s="173" customFormat="1" ht="12" hidden="1" customHeight="1">
      <c r="A12755" s="172"/>
    </row>
    <row r="12756" spans="1:1" s="173" customFormat="1" ht="12" hidden="1" customHeight="1">
      <c r="A12756" s="172"/>
    </row>
    <row r="12757" spans="1:1" s="173" customFormat="1" ht="12" hidden="1" customHeight="1">
      <c r="A12757" s="172"/>
    </row>
    <row r="12758" spans="1:1" s="173" customFormat="1" ht="12" hidden="1" customHeight="1">
      <c r="A12758" s="172"/>
    </row>
    <row r="12759" spans="1:1" s="173" customFormat="1" ht="12" hidden="1" customHeight="1">
      <c r="A12759" s="172"/>
    </row>
    <row r="12760" spans="1:1" s="173" customFormat="1" ht="12" hidden="1" customHeight="1">
      <c r="A12760" s="172"/>
    </row>
    <row r="12761" spans="1:1" s="173" customFormat="1" ht="12" hidden="1" customHeight="1">
      <c r="A12761" s="172"/>
    </row>
    <row r="12762" spans="1:1" s="173" customFormat="1" ht="12" hidden="1" customHeight="1">
      <c r="A12762" s="172"/>
    </row>
    <row r="12763" spans="1:1" s="173" customFormat="1" ht="12" hidden="1" customHeight="1">
      <c r="A12763" s="172"/>
    </row>
    <row r="12764" spans="1:1" s="173" customFormat="1" ht="12" hidden="1" customHeight="1">
      <c r="A12764" s="172"/>
    </row>
    <row r="12765" spans="1:1" s="173" customFormat="1" ht="12" hidden="1" customHeight="1">
      <c r="A12765" s="172"/>
    </row>
    <row r="12766" spans="1:1" s="173" customFormat="1" ht="12" hidden="1" customHeight="1">
      <c r="A12766" s="172"/>
    </row>
    <row r="12767" spans="1:1" s="173" customFormat="1" ht="12" hidden="1" customHeight="1">
      <c r="A12767" s="172"/>
    </row>
    <row r="12768" spans="1:1" s="173" customFormat="1" ht="12" hidden="1" customHeight="1">
      <c r="A12768" s="172"/>
    </row>
    <row r="12769" spans="1:1" s="173" customFormat="1" ht="12" hidden="1" customHeight="1">
      <c r="A12769" s="172"/>
    </row>
    <row r="12770" spans="1:1" s="173" customFormat="1" ht="12" hidden="1" customHeight="1">
      <c r="A12770" s="172"/>
    </row>
    <row r="12771" spans="1:1" s="173" customFormat="1" ht="12" hidden="1" customHeight="1">
      <c r="A12771" s="172"/>
    </row>
    <row r="12772" spans="1:1" s="173" customFormat="1" ht="12" hidden="1" customHeight="1">
      <c r="A12772" s="172"/>
    </row>
    <row r="12773" spans="1:1" s="173" customFormat="1" ht="12" hidden="1" customHeight="1">
      <c r="A12773" s="172"/>
    </row>
    <row r="12774" spans="1:1" s="173" customFormat="1" ht="12" hidden="1" customHeight="1">
      <c r="A12774" s="172"/>
    </row>
    <row r="12775" spans="1:1" s="173" customFormat="1" ht="12" hidden="1" customHeight="1">
      <c r="A12775" s="172"/>
    </row>
    <row r="12776" spans="1:1" s="173" customFormat="1" ht="12" hidden="1" customHeight="1">
      <c r="A12776" s="172"/>
    </row>
    <row r="12777" spans="1:1" s="173" customFormat="1" ht="12" hidden="1" customHeight="1">
      <c r="A12777" s="172"/>
    </row>
    <row r="12778" spans="1:1" s="173" customFormat="1" ht="12" hidden="1" customHeight="1">
      <c r="A12778" s="172"/>
    </row>
    <row r="12779" spans="1:1" s="173" customFormat="1" ht="12" hidden="1" customHeight="1">
      <c r="A12779" s="172"/>
    </row>
    <row r="12780" spans="1:1" s="173" customFormat="1" ht="12" hidden="1" customHeight="1">
      <c r="A12780" s="172"/>
    </row>
    <row r="12781" spans="1:1" s="173" customFormat="1" ht="12" hidden="1" customHeight="1">
      <c r="A12781" s="172"/>
    </row>
    <row r="12782" spans="1:1" s="173" customFormat="1" ht="12" hidden="1" customHeight="1">
      <c r="A12782" s="172"/>
    </row>
    <row r="12783" spans="1:1" s="173" customFormat="1" ht="12" hidden="1" customHeight="1">
      <c r="A12783" s="172"/>
    </row>
    <row r="12784" spans="1:1" s="173" customFormat="1" ht="12" hidden="1" customHeight="1">
      <c r="A12784" s="172"/>
    </row>
    <row r="12785" spans="1:1" s="173" customFormat="1" ht="12" hidden="1" customHeight="1">
      <c r="A12785" s="172"/>
    </row>
    <row r="12786" spans="1:1" s="173" customFormat="1" ht="12" hidden="1" customHeight="1">
      <c r="A12786" s="172"/>
    </row>
    <row r="12787" spans="1:1" s="173" customFormat="1" ht="12" hidden="1" customHeight="1">
      <c r="A12787" s="172"/>
    </row>
    <row r="12788" spans="1:1" s="173" customFormat="1" ht="12" hidden="1" customHeight="1">
      <c r="A12788" s="172"/>
    </row>
    <row r="12789" spans="1:1" s="173" customFormat="1" ht="12" hidden="1" customHeight="1">
      <c r="A12789" s="172"/>
    </row>
    <row r="12790" spans="1:1" s="173" customFormat="1" ht="12" hidden="1" customHeight="1">
      <c r="A12790" s="172"/>
    </row>
    <row r="12791" spans="1:1" s="173" customFormat="1" ht="12" hidden="1" customHeight="1">
      <c r="A12791" s="172"/>
    </row>
    <row r="12792" spans="1:1" s="173" customFormat="1" ht="12" hidden="1" customHeight="1">
      <c r="A12792" s="172"/>
    </row>
    <row r="12793" spans="1:1" s="173" customFormat="1" ht="12" hidden="1" customHeight="1">
      <c r="A12793" s="172"/>
    </row>
    <row r="12794" spans="1:1" s="173" customFormat="1" ht="12" hidden="1" customHeight="1">
      <c r="A12794" s="172"/>
    </row>
    <row r="12795" spans="1:1" s="173" customFormat="1" ht="12" hidden="1" customHeight="1">
      <c r="A12795" s="172"/>
    </row>
    <row r="12796" spans="1:1" s="173" customFormat="1" ht="12" hidden="1" customHeight="1">
      <c r="A12796" s="172"/>
    </row>
    <row r="12797" spans="1:1" s="173" customFormat="1" ht="12" hidden="1" customHeight="1">
      <c r="A12797" s="172"/>
    </row>
    <row r="12798" spans="1:1" s="173" customFormat="1" ht="12" hidden="1" customHeight="1">
      <c r="A12798" s="172"/>
    </row>
    <row r="12799" spans="1:1" s="173" customFormat="1" ht="12" hidden="1" customHeight="1">
      <c r="A12799" s="172"/>
    </row>
    <row r="12800" spans="1:1" s="173" customFormat="1" ht="12" hidden="1" customHeight="1">
      <c r="A12800" s="172"/>
    </row>
    <row r="12801" spans="1:1" s="173" customFormat="1" ht="12" hidden="1" customHeight="1">
      <c r="A12801" s="172"/>
    </row>
    <row r="12802" spans="1:1" s="173" customFormat="1" ht="12" hidden="1" customHeight="1">
      <c r="A12802" s="172"/>
    </row>
    <row r="12803" spans="1:1" s="173" customFormat="1" ht="12" hidden="1" customHeight="1">
      <c r="A12803" s="172"/>
    </row>
    <row r="12804" spans="1:1" s="173" customFormat="1" ht="12" hidden="1" customHeight="1">
      <c r="A12804" s="172"/>
    </row>
    <row r="12805" spans="1:1" s="173" customFormat="1" ht="12" hidden="1" customHeight="1">
      <c r="A12805" s="172"/>
    </row>
    <row r="12806" spans="1:1" s="173" customFormat="1" ht="12" hidden="1" customHeight="1">
      <c r="A12806" s="172"/>
    </row>
    <row r="12807" spans="1:1" s="173" customFormat="1" ht="12" hidden="1" customHeight="1">
      <c r="A12807" s="172"/>
    </row>
    <row r="12808" spans="1:1" s="173" customFormat="1" ht="12" hidden="1" customHeight="1">
      <c r="A12808" s="172"/>
    </row>
    <row r="12809" spans="1:1" s="173" customFormat="1" ht="12" hidden="1" customHeight="1">
      <c r="A12809" s="172"/>
    </row>
    <row r="12810" spans="1:1" s="173" customFormat="1" ht="12" hidden="1" customHeight="1">
      <c r="A12810" s="172"/>
    </row>
    <row r="12811" spans="1:1" s="173" customFormat="1" ht="12" hidden="1" customHeight="1">
      <c r="A12811" s="172"/>
    </row>
    <row r="12812" spans="1:1" s="173" customFormat="1" ht="12" hidden="1" customHeight="1">
      <c r="A12812" s="172"/>
    </row>
    <row r="12813" spans="1:1" s="173" customFormat="1" ht="12" hidden="1" customHeight="1">
      <c r="A12813" s="172"/>
    </row>
    <row r="12814" spans="1:1" s="173" customFormat="1" ht="12" hidden="1" customHeight="1">
      <c r="A12814" s="172"/>
    </row>
    <row r="12815" spans="1:1" s="173" customFormat="1" ht="12" hidden="1" customHeight="1">
      <c r="A12815" s="172"/>
    </row>
    <row r="12816" spans="1:1" s="173" customFormat="1" ht="12" hidden="1" customHeight="1">
      <c r="A12816" s="172"/>
    </row>
    <row r="12817" spans="1:1" s="173" customFormat="1" ht="12" hidden="1" customHeight="1">
      <c r="A12817" s="172"/>
    </row>
    <row r="12818" spans="1:1" s="173" customFormat="1" ht="12" hidden="1" customHeight="1">
      <c r="A12818" s="172"/>
    </row>
    <row r="12819" spans="1:1" s="173" customFormat="1" ht="12" hidden="1" customHeight="1">
      <c r="A12819" s="172"/>
    </row>
    <row r="12820" spans="1:1" s="173" customFormat="1" ht="12" hidden="1" customHeight="1">
      <c r="A12820" s="172"/>
    </row>
    <row r="12821" spans="1:1" s="173" customFormat="1" ht="12" hidden="1" customHeight="1">
      <c r="A12821" s="172"/>
    </row>
    <row r="12822" spans="1:1" s="173" customFormat="1" ht="12" hidden="1" customHeight="1">
      <c r="A12822" s="172"/>
    </row>
    <row r="12823" spans="1:1" s="173" customFormat="1" ht="12" hidden="1" customHeight="1">
      <c r="A12823" s="172"/>
    </row>
    <row r="12824" spans="1:1" s="173" customFormat="1" ht="12" hidden="1" customHeight="1">
      <c r="A12824" s="172"/>
    </row>
    <row r="12825" spans="1:1" s="173" customFormat="1" ht="12" hidden="1" customHeight="1">
      <c r="A12825" s="172"/>
    </row>
    <row r="12826" spans="1:1" s="173" customFormat="1" ht="12" hidden="1" customHeight="1">
      <c r="A12826" s="172"/>
    </row>
    <row r="12827" spans="1:1" s="173" customFormat="1" ht="12" hidden="1" customHeight="1">
      <c r="A12827" s="172"/>
    </row>
    <row r="12828" spans="1:1" s="173" customFormat="1" ht="12" hidden="1" customHeight="1">
      <c r="A12828" s="172"/>
    </row>
    <row r="12829" spans="1:1" s="173" customFormat="1" ht="12" hidden="1" customHeight="1">
      <c r="A12829" s="172"/>
    </row>
    <row r="12830" spans="1:1" s="173" customFormat="1" ht="12" hidden="1" customHeight="1">
      <c r="A12830" s="172"/>
    </row>
    <row r="12831" spans="1:1" s="173" customFormat="1" ht="12" hidden="1" customHeight="1">
      <c r="A12831" s="172"/>
    </row>
    <row r="12832" spans="1:1" s="173" customFormat="1" ht="12" hidden="1" customHeight="1">
      <c r="A12832" s="172"/>
    </row>
    <row r="12833" spans="1:1" s="173" customFormat="1" ht="12" hidden="1" customHeight="1">
      <c r="A12833" s="172"/>
    </row>
    <row r="12834" spans="1:1" s="173" customFormat="1" ht="12" hidden="1" customHeight="1">
      <c r="A12834" s="172"/>
    </row>
    <row r="12835" spans="1:1" s="173" customFormat="1" ht="12" hidden="1" customHeight="1">
      <c r="A12835" s="172"/>
    </row>
    <row r="12836" spans="1:1" s="173" customFormat="1" ht="12" hidden="1" customHeight="1">
      <c r="A12836" s="172"/>
    </row>
    <row r="12837" spans="1:1" s="173" customFormat="1" ht="12" hidden="1" customHeight="1">
      <c r="A12837" s="172"/>
    </row>
    <row r="12838" spans="1:1" s="173" customFormat="1" ht="12" hidden="1" customHeight="1">
      <c r="A12838" s="172"/>
    </row>
    <row r="12839" spans="1:1" s="173" customFormat="1" ht="12" hidden="1" customHeight="1">
      <c r="A12839" s="172"/>
    </row>
    <row r="12840" spans="1:1" s="173" customFormat="1" ht="12" hidden="1" customHeight="1">
      <c r="A12840" s="172"/>
    </row>
    <row r="12841" spans="1:1" s="173" customFormat="1" ht="12" hidden="1" customHeight="1">
      <c r="A12841" s="172"/>
    </row>
    <row r="12842" spans="1:1" s="173" customFormat="1" ht="12" hidden="1" customHeight="1">
      <c r="A12842" s="172"/>
    </row>
    <row r="12843" spans="1:1" s="173" customFormat="1" ht="12" hidden="1" customHeight="1">
      <c r="A12843" s="172"/>
    </row>
    <row r="12844" spans="1:1" s="173" customFormat="1" ht="12" hidden="1" customHeight="1">
      <c r="A12844" s="172"/>
    </row>
    <row r="12845" spans="1:1" s="173" customFormat="1" ht="12" hidden="1" customHeight="1">
      <c r="A12845" s="172"/>
    </row>
    <row r="12846" spans="1:1" s="173" customFormat="1" ht="12" hidden="1" customHeight="1">
      <c r="A12846" s="172"/>
    </row>
    <row r="12847" spans="1:1" s="173" customFormat="1" ht="12" hidden="1" customHeight="1">
      <c r="A12847" s="172"/>
    </row>
    <row r="12848" spans="1:1" s="173" customFormat="1" ht="12" hidden="1" customHeight="1">
      <c r="A12848" s="172"/>
    </row>
    <row r="12849" spans="1:1" s="173" customFormat="1" ht="12" hidden="1" customHeight="1">
      <c r="A12849" s="172"/>
    </row>
    <row r="12850" spans="1:1" s="173" customFormat="1" ht="12" hidden="1" customHeight="1">
      <c r="A12850" s="172"/>
    </row>
    <row r="12851" spans="1:1" s="173" customFormat="1" ht="12" hidden="1" customHeight="1">
      <c r="A12851" s="172"/>
    </row>
    <row r="12852" spans="1:1" s="173" customFormat="1" ht="12" hidden="1" customHeight="1">
      <c r="A12852" s="172"/>
    </row>
    <row r="12853" spans="1:1" s="173" customFormat="1" ht="12" hidden="1" customHeight="1">
      <c r="A12853" s="172"/>
    </row>
    <row r="12854" spans="1:1" s="173" customFormat="1" ht="12" hidden="1" customHeight="1">
      <c r="A12854" s="172"/>
    </row>
    <row r="12855" spans="1:1" s="173" customFormat="1" ht="12" hidden="1" customHeight="1">
      <c r="A12855" s="172"/>
    </row>
    <row r="12856" spans="1:1" s="173" customFormat="1" ht="12" hidden="1" customHeight="1">
      <c r="A12856" s="172"/>
    </row>
    <row r="12857" spans="1:1" s="173" customFormat="1" ht="12" hidden="1" customHeight="1">
      <c r="A12857" s="172"/>
    </row>
    <row r="12858" spans="1:1" s="173" customFormat="1" ht="12" hidden="1" customHeight="1">
      <c r="A12858" s="172"/>
    </row>
    <row r="12859" spans="1:1" s="173" customFormat="1" ht="12" hidden="1" customHeight="1">
      <c r="A12859" s="172"/>
    </row>
    <row r="12860" spans="1:1" s="173" customFormat="1" ht="12" hidden="1" customHeight="1">
      <c r="A12860" s="172"/>
    </row>
    <row r="12861" spans="1:1" s="173" customFormat="1" ht="12" hidden="1" customHeight="1">
      <c r="A12861" s="172"/>
    </row>
    <row r="12862" spans="1:1" s="173" customFormat="1" ht="12" hidden="1" customHeight="1">
      <c r="A12862" s="172"/>
    </row>
    <row r="12863" spans="1:1" s="173" customFormat="1" ht="12" hidden="1" customHeight="1">
      <c r="A12863" s="172"/>
    </row>
    <row r="12864" spans="1:1" s="173" customFormat="1" ht="12" hidden="1" customHeight="1">
      <c r="A12864" s="172"/>
    </row>
    <row r="12865" spans="1:1" s="173" customFormat="1" ht="12" hidden="1" customHeight="1">
      <c r="A12865" s="172"/>
    </row>
    <row r="12866" spans="1:1" s="173" customFormat="1" ht="12" hidden="1" customHeight="1">
      <c r="A12866" s="172"/>
    </row>
    <row r="12867" spans="1:1" s="173" customFormat="1" ht="12" hidden="1" customHeight="1">
      <c r="A12867" s="172"/>
    </row>
    <row r="12868" spans="1:1" s="173" customFormat="1" ht="12" hidden="1" customHeight="1">
      <c r="A12868" s="172"/>
    </row>
    <row r="12869" spans="1:1" s="173" customFormat="1" ht="12" hidden="1" customHeight="1">
      <c r="A12869" s="172"/>
    </row>
    <row r="12870" spans="1:1" s="173" customFormat="1" ht="12" hidden="1" customHeight="1">
      <c r="A12870" s="172"/>
    </row>
    <row r="12871" spans="1:1" s="173" customFormat="1" ht="12" hidden="1" customHeight="1">
      <c r="A12871" s="172"/>
    </row>
    <row r="12872" spans="1:1" s="173" customFormat="1" ht="12" hidden="1" customHeight="1">
      <c r="A12872" s="172"/>
    </row>
    <row r="12873" spans="1:1" s="173" customFormat="1" ht="12" hidden="1" customHeight="1">
      <c r="A12873" s="172"/>
    </row>
    <row r="12874" spans="1:1" s="173" customFormat="1" ht="12" hidden="1" customHeight="1">
      <c r="A12874" s="172"/>
    </row>
    <row r="12875" spans="1:1" s="173" customFormat="1" ht="12" hidden="1" customHeight="1">
      <c r="A12875" s="172"/>
    </row>
    <row r="12876" spans="1:1" s="173" customFormat="1" ht="12" hidden="1" customHeight="1">
      <c r="A12876" s="172"/>
    </row>
    <row r="12877" spans="1:1" s="173" customFormat="1" ht="12" hidden="1" customHeight="1">
      <c r="A12877" s="172"/>
    </row>
    <row r="12878" spans="1:1" s="173" customFormat="1" ht="12" hidden="1" customHeight="1">
      <c r="A12878" s="172"/>
    </row>
    <row r="12879" spans="1:1" s="173" customFormat="1" ht="12" hidden="1" customHeight="1">
      <c r="A12879" s="172"/>
    </row>
    <row r="12880" spans="1:1" s="173" customFormat="1" ht="12" hidden="1" customHeight="1">
      <c r="A12880" s="172"/>
    </row>
    <row r="12881" spans="1:1" s="173" customFormat="1" ht="12" hidden="1" customHeight="1">
      <c r="A12881" s="172"/>
    </row>
    <row r="12882" spans="1:1" s="173" customFormat="1" ht="12" hidden="1" customHeight="1">
      <c r="A12882" s="172"/>
    </row>
    <row r="12883" spans="1:1" s="173" customFormat="1" ht="12" hidden="1" customHeight="1">
      <c r="A12883" s="172"/>
    </row>
    <row r="12884" spans="1:1" s="173" customFormat="1" ht="12" hidden="1" customHeight="1">
      <c r="A12884" s="172"/>
    </row>
    <row r="12885" spans="1:1" s="173" customFormat="1" ht="12" hidden="1" customHeight="1">
      <c r="A12885" s="172"/>
    </row>
    <row r="12886" spans="1:1" s="173" customFormat="1" ht="12" hidden="1" customHeight="1">
      <c r="A12886" s="172"/>
    </row>
    <row r="12887" spans="1:1" s="173" customFormat="1" ht="12" hidden="1" customHeight="1">
      <c r="A12887" s="172"/>
    </row>
    <row r="12888" spans="1:1" s="173" customFormat="1" ht="12" hidden="1" customHeight="1">
      <c r="A12888" s="172"/>
    </row>
    <row r="12889" spans="1:1" s="173" customFormat="1" ht="12" hidden="1" customHeight="1">
      <c r="A12889" s="172"/>
    </row>
    <row r="12890" spans="1:1" s="173" customFormat="1" ht="12" hidden="1" customHeight="1">
      <c r="A12890" s="172"/>
    </row>
    <row r="12891" spans="1:1" s="173" customFormat="1" ht="12" hidden="1" customHeight="1">
      <c r="A12891" s="172"/>
    </row>
    <row r="12892" spans="1:1" s="173" customFormat="1" ht="12" hidden="1" customHeight="1">
      <c r="A12892" s="172"/>
    </row>
    <row r="12893" spans="1:1" s="173" customFormat="1" ht="12" hidden="1" customHeight="1">
      <c r="A12893" s="172"/>
    </row>
    <row r="12894" spans="1:1" s="173" customFormat="1" ht="12" hidden="1" customHeight="1">
      <c r="A12894" s="172"/>
    </row>
    <row r="12895" spans="1:1" s="173" customFormat="1" ht="12" hidden="1" customHeight="1">
      <c r="A12895" s="172"/>
    </row>
    <row r="12896" spans="1:1" s="173" customFormat="1" ht="12" hidden="1" customHeight="1">
      <c r="A12896" s="172"/>
    </row>
    <row r="12897" spans="1:1" s="173" customFormat="1" ht="12" hidden="1" customHeight="1">
      <c r="A12897" s="172"/>
    </row>
    <row r="12898" spans="1:1" s="173" customFormat="1" ht="12" hidden="1" customHeight="1">
      <c r="A12898" s="172"/>
    </row>
    <row r="12899" spans="1:1" s="173" customFormat="1" ht="12" hidden="1" customHeight="1">
      <c r="A12899" s="172"/>
    </row>
    <row r="12900" spans="1:1" s="173" customFormat="1" ht="12" hidden="1" customHeight="1">
      <c r="A12900" s="172"/>
    </row>
    <row r="12901" spans="1:1" s="173" customFormat="1" ht="12" hidden="1" customHeight="1">
      <c r="A12901" s="172"/>
    </row>
    <row r="12902" spans="1:1" s="173" customFormat="1" ht="12" hidden="1" customHeight="1">
      <c r="A12902" s="172"/>
    </row>
    <row r="12903" spans="1:1" s="173" customFormat="1" ht="12" hidden="1" customHeight="1">
      <c r="A12903" s="172"/>
    </row>
    <row r="12904" spans="1:1" s="173" customFormat="1" ht="12" hidden="1" customHeight="1">
      <c r="A12904" s="172"/>
    </row>
    <row r="12905" spans="1:1" s="173" customFormat="1" ht="12" hidden="1" customHeight="1">
      <c r="A12905" s="172"/>
    </row>
    <row r="12906" spans="1:1" s="173" customFormat="1" ht="12" hidden="1" customHeight="1">
      <c r="A12906" s="172"/>
    </row>
    <row r="12907" spans="1:1" s="173" customFormat="1" ht="12" hidden="1" customHeight="1">
      <c r="A12907" s="172"/>
    </row>
    <row r="12908" spans="1:1" s="173" customFormat="1" ht="12" hidden="1" customHeight="1">
      <c r="A12908" s="172"/>
    </row>
    <row r="12909" spans="1:1" s="173" customFormat="1" ht="12" hidden="1" customHeight="1">
      <c r="A12909" s="172"/>
    </row>
    <row r="12910" spans="1:1" s="173" customFormat="1" ht="12" hidden="1" customHeight="1">
      <c r="A12910" s="172"/>
    </row>
    <row r="12911" spans="1:1" s="173" customFormat="1" ht="12" hidden="1" customHeight="1">
      <c r="A12911" s="172"/>
    </row>
    <row r="12912" spans="1:1" s="173" customFormat="1" ht="12" hidden="1" customHeight="1">
      <c r="A12912" s="172"/>
    </row>
    <row r="12913" spans="1:1" s="173" customFormat="1" ht="12" hidden="1" customHeight="1">
      <c r="A12913" s="172"/>
    </row>
    <row r="12914" spans="1:1" s="173" customFormat="1" ht="12" hidden="1" customHeight="1">
      <c r="A12914" s="172"/>
    </row>
    <row r="12915" spans="1:1" s="173" customFormat="1" ht="12" hidden="1" customHeight="1">
      <c r="A12915" s="172"/>
    </row>
    <row r="12916" spans="1:1" s="173" customFormat="1" ht="12" hidden="1" customHeight="1">
      <c r="A12916" s="172"/>
    </row>
    <row r="12917" spans="1:1" s="173" customFormat="1" ht="12" hidden="1" customHeight="1">
      <c r="A12917" s="172"/>
    </row>
    <row r="12918" spans="1:1" s="173" customFormat="1" ht="12" hidden="1" customHeight="1">
      <c r="A12918" s="172"/>
    </row>
    <row r="12919" spans="1:1" s="173" customFormat="1" ht="12" hidden="1" customHeight="1">
      <c r="A12919" s="172"/>
    </row>
    <row r="12920" spans="1:1" s="173" customFormat="1" ht="12" hidden="1" customHeight="1">
      <c r="A12920" s="172"/>
    </row>
    <row r="12921" spans="1:1" s="173" customFormat="1" ht="12" hidden="1" customHeight="1">
      <c r="A12921" s="172"/>
    </row>
    <row r="12922" spans="1:1" s="173" customFormat="1" ht="12" hidden="1" customHeight="1">
      <c r="A12922" s="172"/>
    </row>
    <row r="12923" spans="1:1" s="173" customFormat="1" ht="12" hidden="1" customHeight="1">
      <c r="A12923" s="172"/>
    </row>
    <row r="12924" spans="1:1" s="173" customFormat="1" ht="12" hidden="1" customHeight="1">
      <c r="A12924" s="172"/>
    </row>
    <row r="12925" spans="1:1" s="173" customFormat="1" ht="12" hidden="1" customHeight="1">
      <c r="A12925" s="172"/>
    </row>
    <row r="12926" spans="1:1" s="173" customFormat="1" ht="12" hidden="1" customHeight="1">
      <c r="A12926" s="172"/>
    </row>
    <row r="12927" spans="1:1" s="173" customFormat="1" ht="12" hidden="1" customHeight="1">
      <c r="A12927" s="172"/>
    </row>
    <row r="12928" spans="1:1" s="173" customFormat="1" ht="12" hidden="1" customHeight="1">
      <c r="A12928" s="172"/>
    </row>
    <row r="12929" spans="1:1" s="173" customFormat="1" ht="12" hidden="1" customHeight="1">
      <c r="A12929" s="172"/>
    </row>
    <row r="12930" spans="1:1" s="173" customFormat="1" ht="12" hidden="1" customHeight="1">
      <c r="A12930" s="172"/>
    </row>
    <row r="12931" spans="1:1" s="173" customFormat="1" ht="12" hidden="1" customHeight="1">
      <c r="A12931" s="172"/>
    </row>
    <row r="12932" spans="1:1" s="173" customFormat="1" ht="12" hidden="1" customHeight="1">
      <c r="A12932" s="172"/>
    </row>
    <row r="12933" spans="1:1" s="173" customFormat="1" ht="12" hidden="1" customHeight="1">
      <c r="A12933" s="172"/>
    </row>
    <row r="12934" spans="1:1" s="173" customFormat="1" ht="12" hidden="1" customHeight="1">
      <c r="A12934" s="172"/>
    </row>
    <row r="12935" spans="1:1" s="173" customFormat="1" ht="12" hidden="1" customHeight="1">
      <c r="A12935" s="172"/>
    </row>
    <row r="12936" spans="1:1" s="173" customFormat="1" ht="12" hidden="1" customHeight="1">
      <c r="A12936" s="172"/>
    </row>
    <row r="12937" spans="1:1" s="173" customFormat="1" ht="12" hidden="1" customHeight="1">
      <c r="A12937" s="172"/>
    </row>
    <row r="12938" spans="1:1" s="173" customFormat="1" ht="12" hidden="1" customHeight="1">
      <c r="A12938" s="172"/>
    </row>
    <row r="12939" spans="1:1" s="173" customFormat="1" ht="12" hidden="1" customHeight="1">
      <c r="A12939" s="172"/>
    </row>
    <row r="12940" spans="1:1" s="173" customFormat="1" ht="12" hidden="1" customHeight="1">
      <c r="A12940" s="172"/>
    </row>
    <row r="12941" spans="1:1" s="173" customFormat="1" ht="12" hidden="1" customHeight="1">
      <c r="A12941" s="172"/>
    </row>
    <row r="12942" spans="1:1" s="173" customFormat="1" ht="12" hidden="1" customHeight="1">
      <c r="A12942" s="172"/>
    </row>
    <row r="12943" spans="1:1" s="173" customFormat="1" ht="12" hidden="1" customHeight="1">
      <c r="A12943" s="172"/>
    </row>
    <row r="12944" spans="1:1" s="173" customFormat="1" ht="12" hidden="1" customHeight="1">
      <c r="A12944" s="172"/>
    </row>
    <row r="12945" spans="1:1" s="173" customFormat="1" ht="12" hidden="1" customHeight="1">
      <c r="A12945" s="172"/>
    </row>
    <row r="12946" spans="1:1" s="173" customFormat="1" ht="12" hidden="1" customHeight="1">
      <c r="A12946" s="172"/>
    </row>
    <row r="12947" spans="1:1" s="173" customFormat="1" ht="12" hidden="1" customHeight="1">
      <c r="A12947" s="172"/>
    </row>
    <row r="12948" spans="1:1" s="173" customFormat="1" ht="12" hidden="1" customHeight="1">
      <c r="A12948" s="172"/>
    </row>
    <row r="12949" spans="1:1" s="173" customFormat="1" ht="12" hidden="1" customHeight="1">
      <c r="A12949" s="172"/>
    </row>
    <row r="12950" spans="1:1" s="173" customFormat="1" ht="12" hidden="1" customHeight="1">
      <c r="A12950" s="172"/>
    </row>
    <row r="12951" spans="1:1" s="173" customFormat="1" ht="12" hidden="1" customHeight="1">
      <c r="A12951" s="172"/>
    </row>
    <row r="12952" spans="1:1" s="173" customFormat="1" ht="12" hidden="1" customHeight="1">
      <c r="A12952" s="172"/>
    </row>
    <row r="12953" spans="1:1" s="173" customFormat="1" ht="12" hidden="1" customHeight="1">
      <c r="A12953" s="172"/>
    </row>
    <row r="12954" spans="1:1" s="173" customFormat="1" ht="12" hidden="1" customHeight="1">
      <c r="A12954" s="172"/>
    </row>
    <row r="12955" spans="1:1" s="173" customFormat="1" ht="12" hidden="1" customHeight="1">
      <c r="A12955" s="172"/>
    </row>
    <row r="12956" spans="1:1" s="173" customFormat="1" ht="12" hidden="1" customHeight="1">
      <c r="A12956" s="172"/>
    </row>
    <row r="12957" spans="1:1" s="173" customFormat="1" ht="12" hidden="1" customHeight="1">
      <c r="A12957" s="172"/>
    </row>
    <row r="12958" spans="1:1" s="173" customFormat="1" ht="12" hidden="1" customHeight="1">
      <c r="A12958" s="172"/>
    </row>
    <row r="12959" spans="1:1" s="173" customFormat="1" ht="12" hidden="1" customHeight="1">
      <c r="A12959" s="172"/>
    </row>
    <row r="12960" spans="1:1" s="173" customFormat="1" ht="12" hidden="1" customHeight="1">
      <c r="A12960" s="172"/>
    </row>
    <row r="12961" spans="1:1" s="173" customFormat="1" ht="12" hidden="1" customHeight="1">
      <c r="A12961" s="172"/>
    </row>
    <row r="12962" spans="1:1" s="173" customFormat="1" ht="12" hidden="1" customHeight="1">
      <c r="A12962" s="172"/>
    </row>
    <row r="12963" spans="1:1" s="173" customFormat="1" ht="12" hidden="1" customHeight="1">
      <c r="A12963" s="172"/>
    </row>
    <row r="12964" spans="1:1" s="173" customFormat="1" ht="12" hidden="1" customHeight="1">
      <c r="A12964" s="172"/>
    </row>
    <row r="12965" spans="1:1" s="173" customFormat="1" ht="12" hidden="1" customHeight="1">
      <c r="A12965" s="172"/>
    </row>
    <row r="12966" spans="1:1" s="173" customFormat="1" ht="12" hidden="1" customHeight="1">
      <c r="A12966" s="172"/>
    </row>
    <row r="12967" spans="1:1" s="173" customFormat="1" ht="12" hidden="1" customHeight="1">
      <c r="A12967" s="172"/>
    </row>
    <row r="12968" spans="1:1" s="173" customFormat="1" ht="12" hidden="1" customHeight="1">
      <c r="A12968" s="172"/>
    </row>
    <row r="12969" spans="1:1" s="173" customFormat="1" ht="12" hidden="1" customHeight="1">
      <c r="A12969" s="172"/>
    </row>
    <row r="12970" spans="1:1" s="173" customFormat="1" ht="12" hidden="1" customHeight="1">
      <c r="A12970" s="172"/>
    </row>
    <row r="12971" spans="1:1" s="173" customFormat="1" ht="12" hidden="1" customHeight="1">
      <c r="A12971" s="172"/>
    </row>
    <row r="12972" spans="1:1" s="173" customFormat="1" ht="12" hidden="1" customHeight="1">
      <c r="A12972" s="172"/>
    </row>
    <row r="12973" spans="1:1" s="173" customFormat="1" ht="12" hidden="1" customHeight="1">
      <c r="A12973" s="172"/>
    </row>
    <row r="12974" spans="1:1" s="173" customFormat="1" ht="12" hidden="1" customHeight="1">
      <c r="A12974" s="172"/>
    </row>
    <row r="12975" spans="1:1" s="173" customFormat="1" ht="12" hidden="1" customHeight="1">
      <c r="A12975" s="172"/>
    </row>
    <row r="12976" spans="1:1" s="173" customFormat="1" ht="12" hidden="1" customHeight="1">
      <c r="A12976" s="172"/>
    </row>
    <row r="12977" spans="1:1" s="173" customFormat="1" ht="12" hidden="1" customHeight="1">
      <c r="A12977" s="172"/>
    </row>
    <row r="12978" spans="1:1" s="173" customFormat="1" ht="12" hidden="1" customHeight="1">
      <c r="A12978" s="172"/>
    </row>
    <row r="12979" spans="1:1" s="173" customFormat="1" ht="12" hidden="1" customHeight="1">
      <c r="A12979" s="172"/>
    </row>
    <row r="12980" spans="1:1" s="173" customFormat="1" ht="12" hidden="1" customHeight="1">
      <c r="A12980" s="172"/>
    </row>
    <row r="12981" spans="1:1" s="173" customFormat="1" ht="12" hidden="1" customHeight="1">
      <c r="A12981" s="172"/>
    </row>
    <row r="12982" spans="1:1" s="173" customFormat="1" ht="12" hidden="1" customHeight="1">
      <c r="A12982" s="172"/>
    </row>
    <row r="12983" spans="1:1" s="173" customFormat="1" ht="12" hidden="1" customHeight="1">
      <c r="A12983" s="172"/>
    </row>
    <row r="12984" spans="1:1" s="173" customFormat="1" ht="12" hidden="1" customHeight="1">
      <c r="A12984" s="172"/>
    </row>
    <row r="12985" spans="1:1" s="173" customFormat="1" ht="12" hidden="1" customHeight="1">
      <c r="A12985" s="172"/>
    </row>
    <row r="12986" spans="1:1" s="173" customFormat="1" ht="12" hidden="1" customHeight="1">
      <c r="A12986" s="172"/>
    </row>
    <row r="12987" spans="1:1" s="173" customFormat="1" ht="12" hidden="1" customHeight="1">
      <c r="A12987" s="172"/>
    </row>
    <row r="12988" spans="1:1" s="173" customFormat="1" ht="12" hidden="1" customHeight="1">
      <c r="A12988" s="172"/>
    </row>
    <row r="12989" spans="1:1" s="173" customFormat="1" ht="12" hidden="1" customHeight="1">
      <c r="A12989" s="172"/>
    </row>
    <row r="12990" spans="1:1" s="173" customFormat="1" ht="12" hidden="1" customHeight="1">
      <c r="A12990" s="172"/>
    </row>
    <row r="12991" spans="1:1" s="173" customFormat="1" ht="12" hidden="1" customHeight="1">
      <c r="A12991" s="172"/>
    </row>
    <row r="12992" spans="1:1" s="173" customFormat="1" ht="12" hidden="1" customHeight="1">
      <c r="A12992" s="172"/>
    </row>
    <row r="12993" spans="1:1" s="173" customFormat="1" ht="12" hidden="1" customHeight="1">
      <c r="A12993" s="172"/>
    </row>
    <row r="12994" spans="1:1" s="173" customFormat="1" ht="12" hidden="1" customHeight="1">
      <c r="A12994" s="172"/>
    </row>
    <row r="12995" spans="1:1" s="173" customFormat="1" ht="12" hidden="1" customHeight="1">
      <c r="A12995" s="172"/>
    </row>
    <row r="12996" spans="1:1" s="173" customFormat="1" ht="12" hidden="1" customHeight="1">
      <c r="A12996" s="172"/>
    </row>
    <row r="12997" spans="1:1" s="173" customFormat="1" ht="12" hidden="1" customHeight="1">
      <c r="A12997" s="172"/>
    </row>
    <row r="12998" spans="1:1" s="173" customFormat="1" ht="12" hidden="1" customHeight="1">
      <c r="A12998" s="172"/>
    </row>
    <row r="12999" spans="1:1" s="173" customFormat="1" ht="12" hidden="1" customHeight="1">
      <c r="A12999" s="172"/>
    </row>
    <row r="13000" spans="1:1" s="173" customFormat="1" ht="12" hidden="1" customHeight="1">
      <c r="A13000" s="172"/>
    </row>
    <row r="13001" spans="1:1" s="173" customFormat="1" ht="12" hidden="1" customHeight="1">
      <c r="A13001" s="172"/>
    </row>
    <row r="13002" spans="1:1" s="173" customFormat="1" ht="12" hidden="1" customHeight="1">
      <c r="A13002" s="172"/>
    </row>
    <row r="13003" spans="1:1" s="173" customFormat="1" ht="12" hidden="1" customHeight="1">
      <c r="A13003" s="172"/>
    </row>
    <row r="13004" spans="1:1" s="173" customFormat="1" ht="12" hidden="1" customHeight="1">
      <c r="A13004" s="172"/>
    </row>
    <row r="13005" spans="1:1" s="173" customFormat="1" ht="12" hidden="1" customHeight="1">
      <c r="A13005" s="172"/>
    </row>
    <row r="13006" spans="1:1" s="173" customFormat="1" ht="12" hidden="1" customHeight="1">
      <c r="A13006" s="172"/>
    </row>
    <row r="13007" spans="1:1" s="173" customFormat="1" ht="12" hidden="1" customHeight="1">
      <c r="A13007" s="172"/>
    </row>
    <row r="13008" spans="1:1" s="173" customFormat="1" ht="12" hidden="1" customHeight="1">
      <c r="A13008" s="172"/>
    </row>
    <row r="13009" spans="1:1" s="173" customFormat="1" ht="12" hidden="1" customHeight="1">
      <c r="A13009" s="172"/>
    </row>
    <row r="13010" spans="1:1" s="173" customFormat="1" ht="12" hidden="1" customHeight="1">
      <c r="A13010" s="172"/>
    </row>
    <row r="13011" spans="1:1" s="173" customFormat="1" ht="12" hidden="1" customHeight="1">
      <c r="A13011" s="172"/>
    </row>
    <row r="13012" spans="1:1" s="173" customFormat="1" ht="12" hidden="1" customHeight="1">
      <c r="A13012" s="172"/>
    </row>
    <row r="13013" spans="1:1" s="173" customFormat="1" ht="12" hidden="1" customHeight="1">
      <c r="A13013" s="172"/>
    </row>
    <row r="13014" spans="1:1" s="173" customFormat="1" ht="12" hidden="1" customHeight="1">
      <c r="A13014" s="172"/>
    </row>
    <row r="13015" spans="1:1" s="173" customFormat="1" ht="12" hidden="1" customHeight="1">
      <c r="A13015" s="172"/>
    </row>
    <row r="13016" spans="1:1" s="173" customFormat="1" ht="12" hidden="1" customHeight="1">
      <c r="A13016" s="172"/>
    </row>
    <row r="13017" spans="1:1" s="173" customFormat="1" ht="12" hidden="1" customHeight="1">
      <c r="A13017" s="172"/>
    </row>
    <row r="13018" spans="1:1" s="173" customFormat="1" ht="12" hidden="1" customHeight="1">
      <c r="A13018" s="172"/>
    </row>
    <row r="13019" spans="1:1" s="173" customFormat="1" ht="12" hidden="1" customHeight="1">
      <c r="A13019" s="172"/>
    </row>
    <row r="13020" spans="1:1" s="173" customFormat="1" ht="12" hidden="1" customHeight="1">
      <c r="A13020" s="172"/>
    </row>
    <row r="13021" spans="1:1" s="173" customFormat="1" ht="12" hidden="1" customHeight="1">
      <c r="A13021" s="172"/>
    </row>
    <row r="13022" spans="1:1" s="173" customFormat="1" ht="12" hidden="1" customHeight="1">
      <c r="A13022" s="172"/>
    </row>
    <row r="13023" spans="1:1" s="173" customFormat="1" ht="12" hidden="1" customHeight="1">
      <c r="A13023" s="172"/>
    </row>
    <row r="13024" spans="1:1" s="173" customFormat="1" ht="12" hidden="1" customHeight="1">
      <c r="A13024" s="172"/>
    </row>
    <row r="13025" spans="1:1" s="173" customFormat="1" ht="12" hidden="1" customHeight="1">
      <c r="A13025" s="172"/>
    </row>
    <row r="13026" spans="1:1" s="173" customFormat="1" ht="12" hidden="1" customHeight="1">
      <c r="A13026" s="172"/>
    </row>
    <row r="13027" spans="1:1" s="173" customFormat="1" ht="12" hidden="1" customHeight="1">
      <c r="A13027" s="172"/>
    </row>
    <row r="13028" spans="1:1" s="173" customFormat="1" ht="12" hidden="1" customHeight="1">
      <c r="A13028" s="172"/>
    </row>
    <row r="13029" spans="1:1" s="173" customFormat="1" ht="12" hidden="1" customHeight="1">
      <c r="A13029" s="172"/>
    </row>
    <row r="13030" spans="1:1" s="173" customFormat="1" ht="12" hidden="1" customHeight="1">
      <c r="A13030" s="172"/>
    </row>
    <row r="13031" spans="1:1" s="173" customFormat="1" ht="12" hidden="1" customHeight="1">
      <c r="A13031" s="172"/>
    </row>
    <row r="13032" spans="1:1" s="173" customFormat="1" ht="12" hidden="1" customHeight="1">
      <c r="A13032" s="172"/>
    </row>
    <row r="13033" spans="1:1" s="173" customFormat="1" ht="12" hidden="1" customHeight="1">
      <c r="A13033" s="172"/>
    </row>
    <row r="13034" spans="1:1" s="173" customFormat="1" ht="12" hidden="1" customHeight="1">
      <c r="A13034" s="172"/>
    </row>
    <row r="13035" spans="1:1" s="173" customFormat="1" ht="12" hidden="1" customHeight="1">
      <c r="A13035" s="172"/>
    </row>
    <row r="13036" spans="1:1" s="173" customFormat="1" ht="12" hidden="1" customHeight="1">
      <c r="A13036" s="172"/>
    </row>
    <row r="13037" spans="1:1" s="173" customFormat="1" ht="12" hidden="1" customHeight="1">
      <c r="A13037" s="172"/>
    </row>
    <row r="13038" spans="1:1" s="173" customFormat="1" ht="12" hidden="1" customHeight="1">
      <c r="A13038" s="172"/>
    </row>
    <row r="13039" spans="1:1" s="173" customFormat="1" ht="12" hidden="1" customHeight="1">
      <c r="A13039" s="172"/>
    </row>
    <row r="13040" spans="1:1" s="173" customFormat="1" ht="12" hidden="1" customHeight="1">
      <c r="A13040" s="172"/>
    </row>
    <row r="13041" spans="1:1" s="173" customFormat="1" ht="12" hidden="1" customHeight="1">
      <c r="A13041" s="172"/>
    </row>
    <row r="13042" spans="1:1" s="173" customFormat="1" ht="12" hidden="1" customHeight="1">
      <c r="A13042" s="172"/>
    </row>
    <row r="13043" spans="1:1" s="173" customFormat="1" ht="12" hidden="1" customHeight="1">
      <c r="A13043" s="172"/>
    </row>
    <row r="13044" spans="1:1" s="173" customFormat="1" ht="12" hidden="1" customHeight="1">
      <c r="A13044" s="172"/>
    </row>
    <row r="13045" spans="1:1" s="173" customFormat="1" ht="12" hidden="1" customHeight="1">
      <c r="A13045" s="172"/>
    </row>
    <row r="13046" spans="1:1" s="173" customFormat="1" ht="12" hidden="1" customHeight="1">
      <c r="A13046" s="172"/>
    </row>
    <row r="13047" spans="1:1" s="173" customFormat="1" ht="12" hidden="1" customHeight="1">
      <c r="A13047" s="172"/>
    </row>
    <row r="13048" spans="1:1" s="173" customFormat="1" ht="12" hidden="1" customHeight="1">
      <c r="A13048" s="172"/>
    </row>
    <row r="13049" spans="1:1" s="173" customFormat="1" ht="12" hidden="1" customHeight="1">
      <c r="A13049" s="172"/>
    </row>
    <row r="13050" spans="1:1" s="173" customFormat="1" ht="12" hidden="1" customHeight="1">
      <c r="A13050" s="172"/>
    </row>
    <row r="13051" spans="1:1" s="173" customFormat="1" ht="12" hidden="1" customHeight="1">
      <c r="A13051" s="172"/>
    </row>
    <row r="13052" spans="1:1" s="173" customFormat="1" ht="12" hidden="1" customHeight="1">
      <c r="A13052" s="172"/>
    </row>
    <row r="13053" spans="1:1" s="173" customFormat="1" ht="12" hidden="1" customHeight="1">
      <c r="A13053" s="172"/>
    </row>
    <row r="13054" spans="1:1" s="173" customFormat="1" ht="12" hidden="1" customHeight="1">
      <c r="A13054" s="172"/>
    </row>
    <row r="13055" spans="1:1" s="173" customFormat="1" ht="12" hidden="1" customHeight="1">
      <c r="A13055" s="172"/>
    </row>
    <row r="13056" spans="1:1" s="173" customFormat="1" ht="12" hidden="1" customHeight="1">
      <c r="A13056" s="172"/>
    </row>
    <row r="13057" spans="1:1" s="173" customFormat="1" ht="12" hidden="1" customHeight="1">
      <c r="A13057" s="172"/>
    </row>
    <row r="13058" spans="1:1" s="173" customFormat="1" ht="12" hidden="1" customHeight="1">
      <c r="A13058" s="172"/>
    </row>
    <row r="13059" spans="1:1" s="173" customFormat="1" ht="12" hidden="1" customHeight="1">
      <c r="A13059" s="172"/>
    </row>
    <row r="13060" spans="1:1" s="173" customFormat="1" ht="12" hidden="1" customHeight="1">
      <c r="A13060" s="172"/>
    </row>
    <row r="13061" spans="1:1" s="173" customFormat="1" ht="12" hidden="1" customHeight="1">
      <c r="A13061" s="172"/>
    </row>
    <row r="13062" spans="1:1" s="173" customFormat="1" ht="12" hidden="1" customHeight="1">
      <c r="A13062" s="172"/>
    </row>
    <row r="13063" spans="1:1" s="173" customFormat="1" ht="12" hidden="1" customHeight="1">
      <c r="A13063" s="172"/>
    </row>
    <row r="13064" spans="1:1" s="173" customFormat="1" ht="12" hidden="1" customHeight="1">
      <c r="A13064" s="172"/>
    </row>
    <row r="13065" spans="1:1" s="173" customFormat="1" ht="12" hidden="1" customHeight="1">
      <c r="A13065" s="172"/>
    </row>
    <row r="13066" spans="1:1" s="173" customFormat="1" ht="12" hidden="1" customHeight="1">
      <c r="A13066" s="172"/>
    </row>
    <row r="13067" spans="1:1" s="173" customFormat="1" ht="12" hidden="1" customHeight="1">
      <c r="A13067" s="172"/>
    </row>
    <row r="13068" spans="1:1" s="173" customFormat="1" ht="12" hidden="1" customHeight="1">
      <c r="A13068" s="172"/>
    </row>
    <row r="13069" spans="1:1" s="173" customFormat="1" ht="12" hidden="1" customHeight="1">
      <c r="A13069" s="172"/>
    </row>
    <row r="13070" spans="1:1" s="173" customFormat="1" ht="12" hidden="1" customHeight="1">
      <c r="A13070" s="172"/>
    </row>
    <row r="13071" spans="1:1" s="173" customFormat="1" ht="12" hidden="1" customHeight="1">
      <c r="A13071" s="172"/>
    </row>
    <row r="13072" spans="1:1" s="173" customFormat="1" ht="12" hidden="1" customHeight="1">
      <c r="A13072" s="172"/>
    </row>
    <row r="13073" spans="1:1" s="173" customFormat="1" ht="12" hidden="1" customHeight="1">
      <c r="A13073" s="172"/>
    </row>
    <row r="13074" spans="1:1" s="173" customFormat="1" ht="12" hidden="1" customHeight="1">
      <c r="A13074" s="172"/>
    </row>
    <row r="13075" spans="1:1" s="173" customFormat="1" ht="12" hidden="1" customHeight="1">
      <c r="A13075" s="172"/>
    </row>
    <row r="13076" spans="1:1" s="173" customFormat="1" ht="12" hidden="1" customHeight="1">
      <c r="A13076" s="172"/>
    </row>
    <row r="13077" spans="1:1" s="173" customFormat="1" ht="12" hidden="1" customHeight="1">
      <c r="A13077" s="172"/>
    </row>
    <row r="13078" spans="1:1" s="173" customFormat="1" ht="12" hidden="1" customHeight="1">
      <c r="A13078" s="172"/>
    </row>
    <row r="13079" spans="1:1" s="173" customFormat="1" ht="12" hidden="1" customHeight="1">
      <c r="A13079" s="172"/>
    </row>
    <row r="13080" spans="1:1" s="173" customFormat="1" ht="12" hidden="1" customHeight="1">
      <c r="A13080" s="172"/>
    </row>
    <row r="13081" spans="1:1" s="173" customFormat="1" ht="12" hidden="1" customHeight="1">
      <c r="A13081" s="172"/>
    </row>
    <row r="13082" spans="1:1" s="173" customFormat="1" ht="12" hidden="1" customHeight="1">
      <c r="A13082" s="172"/>
    </row>
    <row r="13083" spans="1:1" s="173" customFormat="1" ht="12" hidden="1" customHeight="1">
      <c r="A13083" s="172"/>
    </row>
    <row r="13084" spans="1:1" s="173" customFormat="1" ht="12" hidden="1" customHeight="1">
      <c r="A13084" s="172"/>
    </row>
    <row r="13085" spans="1:1" s="173" customFormat="1" ht="12" hidden="1" customHeight="1">
      <c r="A13085" s="172"/>
    </row>
    <row r="13086" spans="1:1" s="173" customFormat="1" ht="12" hidden="1" customHeight="1">
      <c r="A13086" s="172"/>
    </row>
    <row r="13087" spans="1:1" s="173" customFormat="1" ht="12" hidden="1" customHeight="1">
      <c r="A13087" s="172"/>
    </row>
    <row r="13088" spans="1:1" s="173" customFormat="1" ht="12" hidden="1" customHeight="1">
      <c r="A13088" s="172"/>
    </row>
    <row r="13089" spans="1:1" s="173" customFormat="1" ht="12" hidden="1" customHeight="1">
      <c r="A13089" s="172"/>
    </row>
    <row r="13090" spans="1:1" s="173" customFormat="1" ht="12" hidden="1" customHeight="1">
      <c r="A13090" s="172"/>
    </row>
    <row r="13091" spans="1:1" s="173" customFormat="1" ht="12" hidden="1" customHeight="1">
      <c r="A13091" s="172"/>
    </row>
    <row r="13092" spans="1:1" s="173" customFormat="1" ht="12" hidden="1" customHeight="1">
      <c r="A13092" s="172"/>
    </row>
    <row r="13093" spans="1:1" s="173" customFormat="1" ht="12" hidden="1" customHeight="1">
      <c r="A13093" s="172"/>
    </row>
    <row r="13094" spans="1:1" s="173" customFormat="1" ht="12" hidden="1" customHeight="1">
      <c r="A13094" s="172"/>
    </row>
    <row r="13095" spans="1:1" s="173" customFormat="1" ht="12" hidden="1" customHeight="1">
      <c r="A13095" s="172"/>
    </row>
    <row r="13096" spans="1:1" s="173" customFormat="1" ht="12" hidden="1" customHeight="1">
      <c r="A13096" s="172"/>
    </row>
    <row r="13097" spans="1:1" s="173" customFormat="1" ht="12" hidden="1" customHeight="1">
      <c r="A13097" s="172"/>
    </row>
    <row r="13098" spans="1:1" s="173" customFormat="1" ht="12" hidden="1" customHeight="1">
      <c r="A13098" s="172"/>
    </row>
    <row r="13099" spans="1:1" s="173" customFormat="1" ht="12" hidden="1" customHeight="1">
      <c r="A13099" s="172"/>
    </row>
    <row r="13100" spans="1:1" s="173" customFormat="1" ht="12" hidden="1" customHeight="1">
      <c r="A13100" s="172"/>
    </row>
    <row r="13101" spans="1:1" s="173" customFormat="1" ht="12" hidden="1" customHeight="1">
      <c r="A13101" s="172"/>
    </row>
    <row r="13102" spans="1:1" s="173" customFormat="1" ht="12" hidden="1" customHeight="1">
      <c r="A13102" s="172"/>
    </row>
    <row r="13103" spans="1:1" s="173" customFormat="1" ht="12" hidden="1" customHeight="1">
      <c r="A13103" s="172"/>
    </row>
    <row r="13104" spans="1:1" s="173" customFormat="1" ht="12" hidden="1" customHeight="1">
      <c r="A13104" s="172"/>
    </row>
    <row r="13105" spans="1:1" s="173" customFormat="1" ht="12" hidden="1" customHeight="1">
      <c r="A13105" s="172"/>
    </row>
    <row r="13106" spans="1:1" s="173" customFormat="1" ht="12" hidden="1" customHeight="1">
      <c r="A13106" s="172"/>
    </row>
    <row r="13107" spans="1:1" s="173" customFormat="1" ht="12" hidden="1" customHeight="1">
      <c r="A13107" s="172"/>
    </row>
    <row r="13108" spans="1:1" s="173" customFormat="1" ht="12" hidden="1" customHeight="1">
      <c r="A13108" s="172"/>
    </row>
    <row r="13109" spans="1:1" s="173" customFormat="1" ht="12" hidden="1" customHeight="1">
      <c r="A13109" s="172"/>
    </row>
    <row r="13110" spans="1:1" s="173" customFormat="1" ht="12" hidden="1" customHeight="1">
      <c r="A13110" s="172"/>
    </row>
    <row r="13111" spans="1:1" s="173" customFormat="1" ht="12" hidden="1" customHeight="1">
      <c r="A13111" s="172"/>
    </row>
    <row r="13112" spans="1:1" s="173" customFormat="1" ht="12" hidden="1" customHeight="1">
      <c r="A13112" s="172"/>
    </row>
    <row r="13113" spans="1:1" s="173" customFormat="1" ht="12" hidden="1" customHeight="1">
      <c r="A13113" s="172"/>
    </row>
    <row r="13114" spans="1:1" s="173" customFormat="1" ht="12" hidden="1" customHeight="1">
      <c r="A13114" s="172"/>
    </row>
    <row r="13115" spans="1:1" s="173" customFormat="1" ht="12" hidden="1" customHeight="1">
      <c r="A13115" s="172"/>
    </row>
    <row r="13116" spans="1:1" s="173" customFormat="1" ht="12" hidden="1" customHeight="1">
      <c r="A13116" s="172"/>
    </row>
    <row r="13117" spans="1:1" s="173" customFormat="1" ht="12" hidden="1" customHeight="1">
      <c r="A13117" s="172"/>
    </row>
    <row r="13118" spans="1:1" s="173" customFormat="1" ht="12" hidden="1" customHeight="1">
      <c r="A13118" s="172"/>
    </row>
    <row r="13119" spans="1:1" s="173" customFormat="1" ht="12" hidden="1" customHeight="1">
      <c r="A13119" s="172"/>
    </row>
    <row r="13120" spans="1:1" s="173" customFormat="1" ht="12" hidden="1" customHeight="1">
      <c r="A13120" s="172"/>
    </row>
    <row r="13121" spans="1:1" s="173" customFormat="1" ht="12" hidden="1" customHeight="1">
      <c r="A13121" s="172"/>
    </row>
    <row r="13122" spans="1:1" s="173" customFormat="1" ht="12" hidden="1" customHeight="1">
      <c r="A13122" s="172"/>
    </row>
    <row r="13123" spans="1:1" s="173" customFormat="1" ht="12" hidden="1" customHeight="1">
      <c r="A13123" s="172"/>
    </row>
    <row r="13124" spans="1:1" s="173" customFormat="1" ht="12" hidden="1" customHeight="1">
      <c r="A13124" s="172"/>
    </row>
    <row r="13125" spans="1:1" s="173" customFormat="1" ht="12" hidden="1" customHeight="1">
      <c r="A13125" s="172"/>
    </row>
    <row r="13126" spans="1:1" s="173" customFormat="1" ht="12" hidden="1" customHeight="1">
      <c r="A13126" s="172"/>
    </row>
    <row r="13127" spans="1:1" s="173" customFormat="1" ht="12" hidden="1" customHeight="1">
      <c r="A13127" s="172"/>
    </row>
    <row r="13128" spans="1:1" s="173" customFormat="1" ht="12" hidden="1" customHeight="1">
      <c r="A13128" s="172"/>
    </row>
    <row r="13129" spans="1:1" s="173" customFormat="1" ht="12" hidden="1" customHeight="1">
      <c r="A13129" s="172"/>
    </row>
    <row r="13130" spans="1:1" s="173" customFormat="1" ht="12" hidden="1" customHeight="1">
      <c r="A13130" s="172"/>
    </row>
    <row r="13131" spans="1:1" s="173" customFormat="1" ht="12" hidden="1" customHeight="1">
      <c r="A13131" s="172"/>
    </row>
    <row r="13132" spans="1:1" s="173" customFormat="1" ht="12" hidden="1" customHeight="1">
      <c r="A13132" s="172"/>
    </row>
    <row r="13133" spans="1:1" s="173" customFormat="1" ht="12" hidden="1" customHeight="1">
      <c r="A13133" s="172"/>
    </row>
    <row r="13134" spans="1:1" s="173" customFormat="1" ht="12" hidden="1" customHeight="1">
      <c r="A13134" s="172"/>
    </row>
    <row r="13135" spans="1:1" s="173" customFormat="1" ht="12" hidden="1" customHeight="1">
      <c r="A13135" s="172"/>
    </row>
    <row r="13136" spans="1:1" s="173" customFormat="1" ht="12" hidden="1" customHeight="1">
      <c r="A13136" s="172"/>
    </row>
    <row r="13137" spans="1:1" s="173" customFormat="1" ht="12" hidden="1" customHeight="1">
      <c r="A13137" s="172"/>
    </row>
    <row r="13138" spans="1:1" s="173" customFormat="1" ht="12" hidden="1" customHeight="1">
      <c r="A13138" s="172"/>
    </row>
    <row r="13139" spans="1:1" s="173" customFormat="1" ht="12" hidden="1" customHeight="1">
      <c r="A13139" s="172"/>
    </row>
    <row r="13140" spans="1:1" s="173" customFormat="1" ht="12" hidden="1" customHeight="1">
      <c r="A13140" s="172"/>
    </row>
    <row r="13141" spans="1:1" s="173" customFormat="1" ht="12" hidden="1" customHeight="1">
      <c r="A13141" s="172"/>
    </row>
    <row r="13142" spans="1:1" s="173" customFormat="1" ht="12" hidden="1" customHeight="1">
      <c r="A13142" s="172"/>
    </row>
    <row r="13143" spans="1:1" s="173" customFormat="1" ht="12" hidden="1" customHeight="1">
      <c r="A13143" s="172"/>
    </row>
    <row r="13144" spans="1:1" s="173" customFormat="1" ht="12" hidden="1" customHeight="1">
      <c r="A13144" s="172"/>
    </row>
    <row r="13145" spans="1:1" s="173" customFormat="1" ht="12" hidden="1" customHeight="1">
      <c r="A13145" s="172"/>
    </row>
    <row r="13146" spans="1:1" s="173" customFormat="1" ht="12" hidden="1" customHeight="1">
      <c r="A13146" s="172"/>
    </row>
    <row r="13147" spans="1:1" s="173" customFormat="1" ht="12" hidden="1" customHeight="1">
      <c r="A13147" s="172"/>
    </row>
    <row r="13148" spans="1:1" s="173" customFormat="1" ht="12" hidden="1" customHeight="1">
      <c r="A13148" s="172"/>
    </row>
    <row r="13149" spans="1:1" s="173" customFormat="1" ht="12" hidden="1" customHeight="1">
      <c r="A13149" s="172"/>
    </row>
    <row r="13150" spans="1:1" s="173" customFormat="1" ht="12" hidden="1" customHeight="1">
      <c r="A13150" s="172"/>
    </row>
    <row r="13151" spans="1:1" s="173" customFormat="1" ht="12" hidden="1" customHeight="1">
      <c r="A13151" s="172"/>
    </row>
    <row r="13152" spans="1:1" s="173" customFormat="1" ht="12" hidden="1" customHeight="1">
      <c r="A13152" s="172"/>
    </row>
    <row r="13153" spans="1:1" s="173" customFormat="1" ht="12" hidden="1" customHeight="1">
      <c r="A13153" s="172"/>
    </row>
    <row r="13154" spans="1:1" s="173" customFormat="1" ht="12" hidden="1" customHeight="1">
      <c r="A13154" s="172"/>
    </row>
    <row r="13155" spans="1:1" s="173" customFormat="1" ht="12" hidden="1" customHeight="1">
      <c r="A13155" s="172"/>
    </row>
    <row r="13156" spans="1:1" s="173" customFormat="1" ht="12" hidden="1" customHeight="1">
      <c r="A13156" s="172"/>
    </row>
    <row r="13157" spans="1:1" s="173" customFormat="1" ht="12" hidden="1" customHeight="1">
      <c r="A13157" s="172"/>
    </row>
    <row r="13158" spans="1:1" s="173" customFormat="1" ht="12" hidden="1" customHeight="1">
      <c r="A13158" s="172"/>
    </row>
    <row r="13159" spans="1:1" s="173" customFormat="1" ht="12" hidden="1" customHeight="1">
      <c r="A13159" s="172"/>
    </row>
    <row r="13160" spans="1:1" s="173" customFormat="1" ht="12" hidden="1" customHeight="1">
      <c r="A13160" s="172"/>
    </row>
    <row r="13161" spans="1:1" s="173" customFormat="1" ht="12" hidden="1" customHeight="1">
      <c r="A13161" s="172"/>
    </row>
    <row r="13162" spans="1:1" s="173" customFormat="1" ht="12" hidden="1" customHeight="1">
      <c r="A13162" s="172"/>
    </row>
    <row r="13163" spans="1:1" s="173" customFormat="1" ht="12" hidden="1" customHeight="1">
      <c r="A13163" s="172"/>
    </row>
    <row r="13164" spans="1:1" s="173" customFormat="1" ht="12" hidden="1" customHeight="1">
      <c r="A13164" s="172"/>
    </row>
    <row r="13165" spans="1:1" s="173" customFormat="1" ht="12" hidden="1" customHeight="1">
      <c r="A13165" s="172"/>
    </row>
    <row r="13166" spans="1:1" s="173" customFormat="1" ht="12" hidden="1" customHeight="1">
      <c r="A13166" s="172"/>
    </row>
    <row r="13167" spans="1:1" s="173" customFormat="1" ht="12" hidden="1" customHeight="1">
      <c r="A13167" s="172"/>
    </row>
    <row r="13168" spans="1:1" s="173" customFormat="1" ht="12" hidden="1" customHeight="1">
      <c r="A13168" s="172"/>
    </row>
    <row r="13169" spans="1:1" s="173" customFormat="1" ht="12" hidden="1" customHeight="1">
      <c r="A13169" s="172"/>
    </row>
    <row r="13170" spans="1:1" s="173" customFormat="1" ht="12" hidden="1" customHeight="1">
      <c r="A13170" s="172"/>
    </row>
    <row r="13171" spans="1:1" s="173" customFormat="1" ht="12" hidden="1" customHeight="1">
      <c r="A13171" s="172"/>
    </row>
    <row r="13172" spans="1:1" s="173" customFormat="1" ht="12" hidden="1" customHeight="1">
      <c r="A13172" s="172"/>
    </row>
    <row r="13173" spans="1:1" s="173" customFormat="1" ht="12" hidden="1" customHeight="1">
      <c r="A13173" s="172"/>
    </row>
    <row r="13174" spans="1:1" s="173" customFormat="1" ht="12" hidden="1" customHeight="1">
      <c r="A13174" s="172"/>
    </row>
    <row r="13175" spans="1:1" s="173" customFormat="1" ht="12" hidden="1" customHeight="1">
      <c r="A13175" s="172"/>
    </row>
    <row r="13176" spans="1:1" s="173" customFormat="1" ht="12" hidden="1" customHeight="1">
      <c r="A13176" s="172"/>
    </row>
    <row r="13177" spans="1:1" s="173" customFormat="1" ht="12" hidden="1" customHeight="1">
      <c r="A13177" s="172"/>
    </row>
    <row r="13178" spans="1:1" s="173" customFormat="1" ht="12" hidden="1" customHeight="1">
      <c r="A13178" s="172"/>
    </row>
    <row r="13179" spans="1:1" s="173" customFormat="1" ht="12" hidden="1" customHeight="1">
      <c r="A13179" s="172"/>
    </row>
    <row r="13180" spans="1:1" s="173" customFormat="1" ht="12" hidden="1" customHeight="1">
      <c r="A13180" s="172"/>
    </row>
    <row r="13181" spans="1:1" s="173" customFormat="1" ht="12" hidden="1" customHeight="1">
      <c r="A13181" s="172"/>
    </row>
    <row r="13182" spans="1:1" s="173" customFormat="1" ht="12" hidden="1" customHeight="1">
      <c r="A13182" s="172"/>
    </row>
    <row r="13183" spans="1:1" s="173" customFormat="1" ht="12" hidden="1" customHeight="1">
      <c r="A13183" s="172"/>
    </row>
    <row r="13184" spans="1:1" s="173" customFormat="1" ht="12" hidden="1" customHeight="1">
      <c r="A13184" s="172"/>
    </row>
    <row r="13185" spans="1:1" s="173" customFormat="1" ht="12" hidden="1" customHeight="1">
      <c r="A13185" s="172"/>
    </row>
    <row r="13186" spans="1:1" s="173" customFormat="1" ht="12" hidden="1" customHeight="1">
      <c r="A13186" s="172"/>
    </row>
    <row r="13187" spans="1:1" s="173" customFormat="1" ht="12" hidden="1" customHeight="1">
      <c r="A13187" s="172"/>
    </row>
    <row r="13188" spans="1:1" s="173" customFormat="1" ht="12" hidden="1" customHeight="1">
      <c r="A13188" s="172"/>
    </row>
    <row r="13189" spans="1:1" s="173" customFormat="1" ht="12" hidden="1" customHeight="1">
      <c r="A13189" s="172"/>
    </row>
    <row r="13190" spans="1:1" s="173" customFormat="1" ht="12" hidden="1" customHeight="1">
      <c r="A13190" s="172"/>
    </row>
    <row r="13191" spans="1:1" s="173" customFormat="1" ht="12" hidden="1" customHeight="1">
      <c r="A13191" s="172"/>
    </row>
    <row r="13192" spans="1:1" s="173" customFormat="1" ht="12" hidden="1" customHeight="1">
      <c r="A13192" s="172"/>
    </row>
    <row r="13193" spans="1:1" s="173" customFormat="1" ht="12" hidden="1" customHeight="1">
      <c r="A13193" s="172"/>
    </row>
    <row r="13194" spans="1:1" s="173" customFormat="1" ht="12" hidden="1" customHeight="1">
      <c r="A13194" s="172"/>
    </row>
    <row r="13195" spans="1:1" s="173" customFormat="1" ht="12" hidden="1" customHeight="1">
      <c r="A13195" s="172"/>
    </row>
    <row r="13196" spans="1:1" s="173" customFormat="1" ht="12" hidden="1" customHeight="1">
      <c r="A13196" s="172"/>
    </row>
    <row r="13197" spans="1:1" s="173" customFormat="1" ht="12" hidden="1" customHeight="1">
      <c r="A13197" s="172"/>
    </row>
    <row r="13198" spans="1:1" s="173" customFormat="1" ht="12" hidden="1" customHeight="1">
      <c r="A13198" s="172"/>
    </row>
    <row r="13199" spans="1:1" s="173" customFormat="1" ht="12" hidden="1" customHeight="1">
      <c r="A13199" s="172"/>
    </row>
    <row r="13200" spans="1:1" s="173" customFormat="1" ht="12" hidden="1" customHeight="1">
      <c r="A13200" s="172"/>
    </row>
    <row r="13201" spans="1:1" s="173" customFormat="1" ht="12" hidden="1" customHeight="1">
      <c r="A13201" s="172"/>
    </row>
    <row r="13202" spans="1:1" s="173" customFormat="1" ht="12" hidden="1" customHeight="1">
      <c r="A13202" s="172"/>
    </row>
    <row r="13203" spans="1:1" s="173" customFormat="1" ht="12" hidden="1" customHeight="1">
      <c r="A13203" s="172"/>
    </row>
    <row r="13204" spans="1:1" s="173" customFormat="1" ht="12" hidden="1" customHeight="1">
      <c r="A13204" s="172"/>
    </row>
    <row r="13205" spans="1:1" s="173" customFormat="1" ht="12" hidden="1" customHeight="1">
      <c r="A13205" s="172"/>
    </row>
    <row r="13206" spans="1:1" s="173" customFormat="1" ht="12" hidden="1" customHeight="1">
      <c r="A13206" s="172"/>
    </row>
    <row r="13207" spans="1:1" s="173" customFormat="1" ht="12" hidden="1" customHeight="1">
      <c r="A13207" s="172"/>
    </row>
    <row r="13208" spans="1:1" s="173" customFormat="1" ht="12" hidden="1" customHeight="1">
      <c r="A13208" s="172"/>
    </row>
    <row r="13209" spans="1:1" s="173" customFormat="1" ht="12" hidden="1" customHeight="1">
      <c r="A13209" s="172"/>
    </row>
    <row r="13210" spans="1:1" s="173" customFormat="1" ht="12" hidden="1" customHeight="1">
      <c r="A13210" s="172"/>
    </row>
    <row r="13211" spans="1:1" s="173" customFormat="1" ht="12" hidden="1" customHeight="1">
      <c r="A13211" s="172"/>
    </row>
    <row r="13212" spans="1:1" s="173" customFormat="1" ht="12" hidden="1" customHeight="1">
      <c r="A13212" s="172"/>
    </row>
    <row r="13213" spans="1:1" s="173" customFormat="1" ht="12" hidden="1" customHeight="1">
      <c r="A13213" s="172"/>
    </row>
    <row r="13214" spans="1:1" s="173" customFormat="1" ht="12" hidden="1" customHeight="1">
      <c r="A13214" s="172"/>
    </row>
    <row r="13215" spans="1:1" s="173" customFormat="1" ht="12" hidden="1" customHeight="1">
      <c r="A13215" s="172"/>
    </row>
    <row r="13216" spans="1:1" s="173" customFormat="1" ht="12" hidden="1" customHeight="1">
      <c r="A13216" s="172"/>
    </row>
    <row r="13217" spans="1:1" s="173" customFormat="1" ht="12" hidden="1" customHeight="1">
      <c r="A13217" s="172"/>
    </row>
    <row r="13218" spans="1:1" s="173" customFormat="1" ht="12" hidden="1" customHeight="1">
      <c r="A13218" s="172"/>
    </row>
    <row r="13219" spans="1:1" s="173" customFormat="1" ht="12" hidden="1" customHeight="1">
      <c r="A13219" s="172"/>
    </row>
    <row r="13220" spans="1:1" s="173" customFormat="1" ht="12" hidden="1" customHeight="1">
      <c r="A13220" s="172"/>
    </row>
    <row r="13221" spans="1:1" s="173" customFormat="1" ht="12" hidden="1" customHeight="1">
      <c r="A13221" s="172"/>
    </row>
    <row r="13222" spans="1:1" s="173" customFormat="1" ht="12" hidden="1" customHeight="1">
      <c r="A13222" s="172"/>
    </row>
    <row r="13223" spans="1:1" s="173" customFormat="1" ht="12" hidden="1" customHeight="1">
      <c r="A13223" s="172"/>
    </row>
    <row r="13224" spans="1:1" s="173" customFormat="1" ht="12" hidden="1" customHeight="1">
      <c r="A13224" s="172"/>
    </row>
    <row r="13225" spans="1:1" s="173" customFormat="1" ht="12" hidden="1" customHeight="1">
      <c r="A13225" s="172"/>
    </row>
    <row r="13226" spans="1:1" s="173" customFormat="1" ht="12" hidden="1" customHeight="1">
      <c r="A13226" s="172"/>
    </row>
    <row r="13227" spans="1:1" s="173" customFormat="1" ht="12" hidden="1" customHeight="1">
      <c r="A13227" s="172"/>
    </row>
    <row r="13228" spans="1:1" s="173" customFormat="1" ht="12" hidden="1" customHeight="1">
      <c r="A13228" s="172"/>
    </row>
    <row r="13229" spans="1:1" s="173" customFormat="1" ht="12" hidden="1" customHeight="1">
      <c r="A13229" s="172"/>
    </row>
    <row r="13230" spans="1:1" s="173" customFormat="1" ht="12" hidden="1" customHeight="1">
      <c r="A13230" s="172"/>
    </row>
    <row r="13231" spans="1:1" s="173" customFormat="1" ht="12" hidden="1" customHeight="1">
      <c r="A13231" s="172"/>
    </row>
    <row r="13232" spans="1:1" s="173" customFormat="1" ht="12" hidden="1" customHeight="1">
      <c r="A13232" s="172"/>
    </row>
    <row r="13233" spans="1:1" s="173" customFormat="1" ht="12" hidden="1" customHeight="1">
      <c r="A13233" s="172"/>
    </row>
    <row r="13234" spans="1:1" s="173" customFormat="1" ht="12" hidden="1" customHeight="1">
      <c r="A13234" s="172"/>
    </row>
    <row r="13235" spans="1:1" s="173" customFormat="1" ht="12" hidden="1" customHeight="1">
      <c r="A13235" s="172"/>
    </row>
    <row r="13236" spans="1:1" s="173" customFormat="1" ht="12" hidden="1" customHeight="1">
      <c r="A13236" s="172"/>
    </row>
    <row r="13237" spans="1:1" s="173" customFormat="1" ht="12" hidden="1" customHeight="1">
      <c r="A13237" s="172"/>
    </row>
    <row r="13238" spans="1:1" s="173" customFormat="1" ht="12" hidden="1" customHeight="1">
      <c r="A13238" s="172"/>
    </row>
    <row r="13239" spans="1:1" s="173" customFormat="1" ht="12" hidden="1" customHeight="1">
      <c r="A13239" s="172"/>
    </row>
    <row r="13240" spans="1:1" s="173" customFormat="1" ht="12" hidden="1" customHeight="1">
      <c r="A13240" s="172"/>
    </row>
    <row r="13241" spans="1:1" s="173" customFormat="1" ht="12" hidden="1" customHeight="1">
      <c r="A13241" s="172"/>
    </row>
    <row r="13242" spans="1:1" s="173" customFormat="1" ht="12" hidden="1" customHeight="1">
      <c r="A13242" s="172"/>
    </row>
    <row r="13243" spans="1:1" s="173" customFormat="1" ht="12" hidden="1" customHeight="1">
      <c r="A13243" s="172"/>
    </row>
    <row r="13244" spans="1:1" s="173" customFormat="1" ht="12" hidden="1" customHeight="1">
      <c r="A13244" s="172"/>
    </row>
    <row r="13245" spans="1:1" s="173" customFormat="1" ht="12" hidden="1" customHeight="1">
      <c r="A13245" s="172"/>
    </row>
    <row r="13246" spans="1:1" s="173" customFormat="1" ht="12" hidden="1" customHeight="1">
      <c r="A13246" s="172"/>
    </row>
    <row r="13247" spans="1:1" s="173" customFormat="1" ht="12" hidden="1" customHeight="1">
      <c r="A13247" s="172"/>
    </row>
    <row r="13248" spans="1:1" s="173" customFormat="1" ht="12" hidden="1" customHeight="1">
      <c r="A13248" s="172"/>
    </row>
    <row r="13249" spans="1:1" s="173" customFormat="1" ht="12" hidden="1" customHeight="1">
      <c r="A13249" s="172"/>
    </row>
    <row r="13250" spans="1:1" s="173" customFormat="1" ht="12" hidden="1" customHeight="1">
      <c r="A13250" s="172"/>
    </row>
    <row r="13251" spans="1:1" s="173" customFormat="1" ht="12" hidden="1" customHeight="1">
      <c r="A13251" s="172"/>
    </row>
    <row r="13252" spans="1:1" s="173" customFormat="1" ht="12" hidden="1" customHeight="1">
      <c r="A13252" s="172"/>
    </row>
    <row r="13253" spans="1:1" s="173" customFormat="1" ht="12" hidden="1" customHeight="1">
      <c r="A13253" s="172"/>
    </row>
    <row r="13254" spans="1:1" s="173" customFormat="1" ht="12" hidden="1" customHeight="1">
      <c r="A13254" s="172"/>
    </row>
    <row r="13255" spans="1:1" s="173" customFormat="1" ht="12" hidden="1" customHeight="1">
      <c r="A13255" s="172"/>
    </row>
    <row r="13256" spans="1:1" s="173" customFormat="1" ht="12" hidden="1" customHeight="1">
      <c r="A13256" s="172"/>
    </row>
    <row r="13257" spans="1:1" s="173" customFormat="1" ht="12" hidden="1" customHeight="1">
      <c r="A13257" s="172"/>
    </row>
    <row r="13258" spans="1:1" s="173" customFormat="1" ht="12" hidden="1" customHeight="1">
      <c r="A13258" s="172"/>
    </row>
    <row r="13259" spans="1:1" s="173" customFormat="1" ht="12" hidden="1" customHeight="1">
      <c r="A13259" s="172"/>
    </row>
    <row r="13260" spans="1:1" s="173" customFormat="1" ht="12" hidden="1" customHeight="1">
      <c r="A13260" s="172"/>
    </row>
    <row r="13261" spans="1:1" s="173" customFormat="1" ht="12" hidden="1" customHeight="1">
      <c r="A13261" s="172"/>
    </row>
    <row r="13262" spans="1:1" s="173" customFormat="1" ht="12" hidden="1" customHeight="1">
      <c r="A13262" s="172"/>
    </row>
    <row r="13263" spans="1:1" s="173" customFormat="1" ht="12" hidden="1" customHeight="1">
      <c r="A13263" s="172"/>
    </row>
    <row r="13264" spans="1:1" s="173" customFormat="1" ht="12" hidden="1" customHeight="1">
      <c r="A13264" s="172"/>
    </row>
    <row r="13265" spans="1:1" s="173" customFormat="1" ht="12" hidden="1" customHeight="1">
      <c r="A13265" s="172"/>
    </row>
    <row r="13266" spans="1:1" s="173" customFormat="1" ht="12" hidden="1" customHeight="1">
      <c r="A13266" s="172"/>
    </row>
    <row r="13267" spans="1:1" s="173" customFormat="1" ht="12" hidden="1" customHeight="1">
      <c r="A13267" s="172"/>
    </row>
    <row r="13268" spans="1:1" s="173" customFormat="1" ht="12" hidden="1" customHeight="1">
      <c r="A13268" s="172"/>
    </row>
    <row r="13269" spans="1:1" s="173" customFormat="1" ht="12" hidden="1" customHeight="1">
      <c r="A13269" s="172"/>
    </row>
    <row r="13270" spans="1:1" s="173" customFormat="1" ht="12" hidden="1" customHeight="1">
      <c r="A13270" s="172"/>
    </row>
    <row r="13271" spans="1:1" s="173" customFormat="1" ht="12" hidden="1" customHeight="1">
      <c r="A13271" s="172"/>
    </row>
    <row r="13272" spans="1:1" s="173" customFormat="1" ht="12" hidden="1" customHeight="1">
      <c r="A13272" s="172"/>
    </row>
    <row r="13273" spans="1:1" s="173" customFormat="1" ht="12" hidden="1" customHeight="1">
      <c r="A13273" s="172"/>
    </row>
    <row r="13274" spans="1:1" s="173" customFormat="1" ht="12" hidden="1" customHeight="1">
      <c r="A13274" s="172"/>
    </row>
    <row r="13275" spans="1:1" s="173" customFormat="1" ht="12" hidden="1" customHeight="1">
      <c r="A13275" s="172"/>
    </row>
    <row r="13276" spans="1:1" s="173" customFormat="1" ht="12" hidden="1" customHeight="1">
      <c r="A13276" s="172"/>
    </row>
    <row r="13277" spans="1:1" s="173" customFormat="1" ht="12" hidden="1" customHeight="1">
      <c r="A13277" s="172"/>
    </row>
    <row r="13278" spans="1:1" s="173" customFormat="1" ht="12" hidden="1" customHeight="1">
      <c r="A13278" s="172"/>
    </row>
    <row r="13279" spans="1:1" s="173" customFormat="1" ht="12" hidden="1" customHeight="1">
      <c r="A13279" s="172"/>
    </row>
    <row r="13280" spans="1:1" s="173" customFormat="1" ht="12" hidden="1" customHeight="1">
      <c r="A13280" s="172"/>
    </row>
    <row r="13281" spans="1:1" s="173" customFormat="1" ht="12" hidden="1" customHeight="1">
      <c r="A13281" s="172"/>
    </row>
    <row r="13282" spans="1:1" s="173" customFormat="1" ht="12" hidden="1" customHeight="1">
      <c r="A13282" s="172"/>
    </row>
    <row r="13283" spans="1:1" s="173" customFormat="1" ht="12" hidden="1" customHeight="1">
      <c r="A13283" s="172"/>
    </row>
    <row r="13284" spans="1:1" s="173" customFormat="1" ht="12" hidden="1" customHeight="1">
      <c r="A13284" s="172"/>
    </row>
    <row r="13285" spans="1:1" s="173" customFormat="1" ht="12" hidden="1" customHeight="1">
      <c r="A13285" s="172"/>
    </row>
    <row r="13286" spans="1:1" s="173" customFormat="1" ht="12" hidden="1" customHeight="1">
      <c r="A13286" s="172"/>
    </row>
    <row r="13287" spans="1:1" s="173" customFormat="1" ht="12" hidden="1" customHeight="1">
      <c r="A13287" s="172"/>
    </row>
    <row r="13288" spans="1:1" s="173" customFormat="1" ht="12" hidden="1" customHeight="1">
      <c r="A13288" s="172"/>
    </row>
    <row r="13289" spans="1:1" s="173" customFormat="1" ht="12" hidden="1" customHeight="1">
      <c r="A13289" s="172"/>
    </row>
    <row r="13290" spans="1:1" s="173" customFormat="1" ht="12" hidden="1" customHeight="1">
      <c r="A13290" s="172"/>
    </row>
    <row r="13291" spans="1:1" s="173" customFormat="1" ht="12" hidden="1" customHeight="1">
      <c r="A13291" s="172"/>
    </row>
    <row r="13292" spans="1:1" s="173" customFormat="1" ht="12" hidden="1" customHeight="1">
      <c r="A13292" s="172"/>
    </row>
    <row r="13293" spans="1:1" s="173" customFormat="1" ht="12" hidden="1" customHeight="1">
      <c r="A13293" s="172"/>
    </row>
    <row r="13294" spans="1:1" s="173" customFormat="1" ht="12" hidden="1" customHeight="1">
      <c r="A13294" s="172"/>
    </row>
    <row r="13295" spans="1:1" s="173" customFormat="1" ht="12" hidden="1" customHeight="1">
      <c r="A13295" s="172"/>
    </row>
    <row r="13296" spans="1:1" s="173" customFormat="1" ht="12" hidden="1" customHeight="1">
      <c r="A13296" s="172"/>
    </row>
    <row r="13297" spans="1:1" s="173" customFormat="1" ht="12" hidden="1" customHeight="1">
      <c r="A13297" s="172"/>
    </row>
    <row r="13298" spans="1:1" s="173" customFormat="1" ht="12" hidden="1" customHeight="1">
      <c r="A13298" s="172"/>
    </row>
    <row r="13299" spans="1:1" s="173" customFormat="1" ht="12" hidden="1" customHeight="1">
      <c r="A13299" s="172"/>
    </row>
    <row r="13300" spans="1:1" s="173" customFormat="1" ht="12" hidden="1" customHeight="1">
      <c r="A13300" s="172"/>
    </row>
    <row r="13301" spans="1:1" s="173" customFormat="1" ht="12" hidden="1" customHeight="1">
      <c r="A13301" s="172"/>
    </row>
    <row r="13302" spans="1:1" s="173" customFormat="1" ht="12" hidden="1" customHeight="1">
      <c r="A13302" s="172"/>
    </row>
    <row r="13303" spans="1:1" s="173" customFormat="1" ht="12" hidden="1" customHeight="1">
      <c r="A13303" s="172"/>
    </row>
    <row r="13304" spans="1:1" s="173" customFormat="1" ht="12" hidden="1" customHeight="1">
      <c r="A13304" s="172"/>
    </row>
    <row r="13305" spans="1:1" s="173" customFormat="1" ht="12" hidden="1" customHeight="1">
      <c r="A13305" s="172"/>
    </row>
    <row r="13306" spans="1:1" s="173" customFormat="1" ht="12" hidden="1" customHeight="1">
      <c r="A13306" s="172"/>
    </row>
    <row r="13307" spans="1:1" s="173" customFormat="1" ht="12" hidden="1" customHeight="1">
      <c r="A13307" s="172"/>
    </row>
    <row r="13308" spans="1:1" s="173" customFormat="1" ht="12" hidden="1" customHeight="1">
      <c r="A13308" s="172"/>
    </row>
    <row r="13309" spans="1:1" s="173" customFormat="1" ht="12" hidden="1" customHeight="1">
      <c r="A13309" s="172"/>
    </row>
    <row r="13310" spans="1:1" s="173" customFormat="1" ht="12" hidden="1" customHeight="1">
      <c r="A13310" s="172"/>
    </row>
    <row r="13311" spans="1:1" s="173" customFormat="1" ht="12" hidden="1" customHeight="1">
      <c r="A13311" s="172"/>
    </row>
    <row r="13312" spans="1:1" s="173" customFormat="1" ht="12" hidden="1" customHeight="1">
      <c r="A13312" s="172"/>
    </row>
    <row r="13313" spans="1:1" s="173" customFormat="1" ht="12" hidden="1" customHeight="1">
      <c r="A13313" s="172"/>
    </row>
    <row r="13314" spans="1:1" s="173" customFormat="1" ht="12" hidden="1" customHeight="1">
      <c r="A13314" s="172"/>
    </row>
    <row r="13315" spans="1:1" s="173" customFormat="1" ht="12" hidden="1" customHeight="1">
      <c r="A13315" s="172"/>
    </row>
    <row r="13316" spans="1:1" s="173" customFormat="1" ht="12" hidden="1" customHeight="1">
      <c r="A13316" s="172"/>
    </row>
    <row r="13317" spans="1:1" s="173" customFormat="1" ht="12" hidden="1" customHeight="1">
      <c r="A13317" s="172"/>
    </row>
    <row r="13318" spans="1:1" s="173" customFormat="1" ht="12" hidden="1" customHeight="1">
      <c r="A13318" s="172"/>
    </row>
    <row r="13319" spans="1:1" s="173" customFormat="1" ht="12" hidden="1" customHeight="1">
      <c r="A13319" s="172"/>
    </row>
    <row r="13320" spans="1:1" s="173" customFormat="1" ht="12" hidden="1" customHeight="1">
      <c r="A13320" s="172"/>
    </row>
    <row r="13321" spans="1:1" s="173" customFormat="1" ht="12" hidden="1" customHeight="1">
      <c r="A13321" s="172"/>
    </row>
    <row r="13322" spans="1:1" s="173" customFormat="1" ht="12" hidden="1" customHeight="1">
      <c r="A13322" s="172"/>
    </row>
    <row r="13323" spans="1:1" s="173" customFormat="1" ht="12" hidden="1" customHeight="1">
      <c r="A13323" s="172"/>
    </row>
    <row r="13324" spans="1:1" s="173" customFormat="1" ht="12" hidden="1" customHeight="1">
      <c r="A13324" s="172"/>
    </row>
    <row r="13325" spans="1:1" s="173" customFormat="1" ht="12" hidden="1" customHeight="1">
      <c r="A13325" s="172"/>
    </row>
    <row r="13326" spans="1:1" s="173" customFormat="1" ht="12" hidden="1" customHeight="1">
      <c r="A13326" s="172"/>
    </row>
    <row r="13327" spans="1:1" s="173" customFormat="1" ht="12" hidden="1" customHeight="1">
      <c r="A13327" s="172"/>
    </row>
    <row r="13328" spans="1:1" s="173" customFormat="1" ht="12" hidden="1" customHeight="1">
      <c r="A13328" s="172"/>
    </row>
    <row r="13329" spans="1:1" s="173" customFormat="1" ht="12" hidden="1" customHeight="1">
      <c r="A13329" s="172"/>
    </row>
    <row r="13330" spans="1:1" s="173" customFormat="1" ht="12" hidden="1" customHeight="1">
      <c r="A13330" s="172"/>
    </row>
    <row r="13331" spans="1:1" s="173" customFormat="1" ht="12" hidden="1" customHeight="1">
      <c r="A13331" s="172"/>
    </row>
    <row r="13332" spans="1:1" s="173" customFormat="1" ht="12" hidden="1" customHeight="1">
      <c r="A13332" s="172"/>
    </row>
    <row r="13333" spans="1:1" s="173" customFormat="1" ht="12" hidden="1" customHeight="1">
      <c r="A13333" s="172"/>
    </row>
    <row r="13334" spans="1:1" s="173" customFormat="1" ht="12" hidden="1" customHeight="1">
      <c r="A13334" s="172"/>
    </row>
    <row r="13335" spans="1:1" s="173" customFormat="1" ht="12" hidden="1" customHeight="1">
      <c r="A13335" s="172"/>
    </row>
    <row r="13336" spans="1:1" s="173" customFormat="1" ht="12" hidden="1" customHeight="1">
      <c r="A13336" s="172"/>
    </row>
    <row r="13337" spans="1:1" s="173" customFormat="1" ht="12" hidden="1" customHeight="1">
      <c r="A13337" s="172"/>
    </row>
    <row r="13338" spans="1:1" s="173" customFormat="1" ht="12" hidden="1" customHeight="1">
      <c r="A13338" s="172"/>
    </row>
    <row r="13339" spans="1:1" s="173" customFormat="1" ht="12" hidden="1" customHeight="1">
      <c r="A13339" s="172"/>
    </row>
    <row r="13340" spans="1:1" s="173" customFormat="1" ht="12" hidden="1" customHeight="1">
      <c r="A13340" s="172"/>
    </row>
    <row r="13341" spans="1:1" s="173" customFormat="1" ht="12" hidden="1" customHeight="1">
      <c r="A13341" s="172"/>
    </row>
    <row r="13342" spans="1:1" s="173" customFormat="1" ht="12" hidden="1" customHeight="1">
      <c r="A13342" s="172"/>
    </row>
    <row r="13343" spans="1:1" s="173" customFormat="1" ht="12" hidden="1" customHeight="1">
      <c r="A13343" s="172"/>
    </row>
    <row r="13344" spans="1:1" s="173" customFormat="1" ht="12" hidden="1" customHeight="1">
      <c r="A13344" s="172"/>
    </row>
    <row r="13345" spans="1:1" s="173" customFormat="1" ht="12" hidden="1" customHeight="1">
      <c r="A13345" s="172"/>
    </row>
    <row r="13346" spans="1:1" s="173" customFormat="1" ht="12" hidden="1" customHeight="1">
      <c r="A13346" s="172"/>
    </row>
    <row r="13347" spans="1:1" s="173" customFormat="1" ht="12" hidden="1" customHeight="1">
      <c r="A13347" s="172"/>
    </row>
    <row r="13348" spans="1:1" s="173" customFormat="1" ht="12" hidden="1" customHeight="1">
      <c r="A13348" s="172"/>
    </row>
    <row r="13349" spans="1:1" s="173" customFormat="1" ht="12" hidden="1" customHeight="1">
      <c r="A13349" s="172"/>
    </row>
    <row r="13350" spans="1:1" s="173" customFormat="1" ht="12" hidden="1" customHeight="1">
      <c r="A13350" s="172"/>
    </row>
    <row r="13351" spans="1:1" s="173" customFormat="1" ht="12" hidden="1" customHeight="1">
      <c r="A13351" s="172"/>
    </row>
    <row r="13352" spans="1:1" s="173" customFormat="1" ht="12" hidden="1" customHeight="1">
      <c r="A13352" s="172"/>
    </row>
    <row r="13353" spans="1:1" s="173" customFormat="1" ht="12" hidden="1" customHeight="1">
      <c r="A13353" s="172"/>
    </row>
    <row r="13354" spans="1:1" s="173" customFormat="1" ht="12" hidden="1" customHeight="1">
      <c r="A13354" s="172"/>
    </row>
    <row r="13355" spans="1:1" s="173" customFormat="1" ht="12" hidden="1" customHeight="1">
      <c r="A13355" s="172"/>
    </row>
    <row r="13356" spans="1:1" s="173" customFormat="1" ht="12" hidden="1" customHeight="1">
      <c r="A13356" s="172"/>
    </row>
    <row r="13357" spans="1:1" s="173" customFormat="1" ht="12" hidden="1" customHeight="1">
      <c r="A13357" s="172"/>
    </row>
    <row r="13358" spans="1:1" s="173" customFormat="1" ht="12" hidden="1" customHeight="1">
      <c r="A13358" s="172"/>
    </row>
    <row r="13359" spans="1:1" s="173" customFormat="1" ht="12" hidden="1" customHeight="1">
      <c r="A13359" s="172"/>
    </row>
    <row r="13360" spans="1:1" s="173" customFormat="1" ht="12" hidden="1" customHeight="1">
      <c r="A13360" s="172"/>
    </row>
    <row r="13361" spans="1:1" s="173" customFormat="1" ht="12" hidden="1" customHeight="1">
      <c r="A13361" s="172"/>
    </row>
    <row r="13362" spans="1:1" s="173" customFormat="1" ht="12" hidden="1" customHeight="1">
      <c r="A13362" s="172"/>
    </row>
    <row r="13363" spans="1:1" s="173" customFormat="1" ht="12" hidden="1" customHeight="1">
      <c r="A13363" s="172"/>
    </row>
    <row r="13364" spans="1:1" s="173" customFormat="1" ht="12" hidden="1" customHeight="1">
      <c r="A13364" s="172"/>
    </row>
    <row r="13365" spans="1:1" s="173" customFormat="1" ht="12" hidden="1" customHeight="1">
      <c r="A13365" s="172"/>
    </row>
    <row r="13366" spans="1:1" s="173" customFormat="1" ht="12" hidden="1" customHeight="1">
      <c r="A13366" s="172"/>
    </row>
    <row r="13367" spans="1:1" s="173" customFormat="1" ht="12" hidden="1" customHeight="1">
      <c r="A13367" s="172"/>
    </row>
    <row r="13368" spans="1:1" s="173" customFormat="1" ht="12" hidden="1" customHeight="1">
      <c r="A13368" s="172"/>
    </row>
    <row r="13369" spans="1:1" s="173" customFormat="1" ht="12" hidden="1" customHeight="1">
      <c r="A13369" s="172"/>
    </row>
    <row r="13370" spans="1:1" s="173" customFormat="1" ht="12" hidden="1" customHeight="1">
      <c r="A13370" s="172"/>
    </row>
    <row r="13371" spans="1:1" s="173" customFormat="1" ht="12" hidden="1" customHeight="1">
      <c r="A13371" s="172"/>
    </row>
    <row r="13372" spans="1:1" s="173" customFormat="1" ht="12" hidden="1" customHeight="1">
      <c r="A13372" s="172"/>
    </row>
    <row r="13373" spans="1:1" s="173" customFormat="1" ht="12" hidden="1" customHeight="1">
      <c r="A13373" s="172"/>
    </row>
    <row r="13374" spans="1:1" s="173" customFormat="1" ht="12" hidden="1" customHeight="1">
      <c r="A13374" s="172"/>
    </row>
    <row r="13375" spans="1:1" s="173" customFormat="1" ht="12" hidden="1" customHeight="1">
      <c r="A13375" s="172"/>
    </row>
    <row r="13376" spans="1:1" s="173" customFormat="1" ht="12" hidden="1" customHeight="1">
      <c r="A13376" s="172"/>
    </row>
    <row r="13377" spans="1:1" s="173" customFormat="1" ht="12" hidden="1" customHeight="1">
      <c r="A13377" s="172"/>
    </row>
    <row r="13378" spans="1:1" s="173" customFormat="1" ht="12" hidden="1" customHeight="1">
      <c r="A13378" s="172"/>
    </row>
    <row r="13379" spans="1:1" s="173" customFormat="1" ht="12" hidden="1" customHeight="1">
      <c r="A13379" s="172"/>
    </row>
    <row r="13380" spans="1:1" s="173" customFormat="1" ht="12" hidden="1" customHeight="1">
      <c r="A13380" s="172"/>
    </row>
    <row r="13381" spans="1:1" s="173" customFormat="1" ht="12" hidden="1" customHeight="1">
      <c r="A13381" s="172"/>
    </row>
    <row r="13382" spans="1:1" s="173" customFormat="1" ht="12" hidden="1" customHeight="1">
      <c r="A13382" s="172"/>
    </row>
    <row r="13383" spans="1:1" s="173" customFormat="1" ht="12" hidden="1" customHeight="1">
      <c r="A13383" s="172"/>
    </row>
    <row r="13384" spans="1:1" s="173" customFormat="1" ht="12" hidden="1" customHeight="1">
      <c r="A13384" s="172"/>
    </row>
    <row r="13385" spans="1:1" s="173" customFormat="1" ht="12" hidden="1" customHeight="1">
      <c r="A13385" s="172"/>
    </row>
    <row r="13386" spans="1:1" s="173" customFormat="1" ht="12" hidden="1" customHeight="1">
      <c r="A13386" s="172"/>
    </row>
    <row r="13387" spans="1:1" s="173" customFormat="1" ht="12" hidden="1" customHeight="1">
      <c r="A13387" s="172"/>
    </row>
    <row r="13388" spans="1:1" s="173" customFormat="1" ht="12" hidden="1" customHeight="1">
      <c r="A13388" s="172"/>
    </row>
    <row r="13389" spans="1:1" s="173" customFormat="1" ht="12" hidden="1" customHeight="1">
      <c r="A13389" s="172"/>
    </row>
    <row r="13390" spans="1:1" s="173" customFormat="1" ht="12" hidden="1" customHeight="1">
      <c r="A13390" s="172"/>
    </row>
    <row r="13391" spans="1:1" s="173" customFormat="1" ht="12" hidden="1" customHeight="1">
      <c r="A13391" s="172"/>
    </row>
    <row r="13392" spans="1:1" s="173" customFormat="1" ht="12" hidden="1" customHeight="1">
      <c r="A13392" s="172"/>
    </row>
    <row r="13393" spans="1:1" s="173" customFormat="1" ht="12" hidden="1" customHeight="1">
      <c r="A13393" s="172"/>
    </row>
    <row r="13394" spans="1:1" s="173" customFormat="1" ht="12" hidden="1" customHeight="1">
      <c r="A13394" s="172"/>
    </row>
    <row r="13395" spans="1:1" s="173" customFormat="1" ht="12" hidden="1" customHeight="1">
      <c r="A13395" s="172"/>
    </row>
    <row r="13396" spans="1:1" s="173" customFormat="1" ht="12" hidden="1" customHeight="1">
      <c r="A13396" s="172"/>
    </row>
    <row r="13397" spans="1:1" s="173" customFormat="1" ht="12" hidden="1" customHeight="1">
      <c r="A13397" s="172"/>
    </row>
    <row r="13398" spans="1:1" s="173" customFormat="1" ht="12" hidden="1" customHeight="1">
      <c r="A13398" s="172"/>
    </row>
    <row r="13399" spans="1:1" s="173" customFormat="1" ht="12" hidden="1" customHeight="1">
      <c r="A13399" s="172"/>
    </row>
    <row r="13400" spans="1:1" s="173" customFormat="1" ht="12" hidden="1" customHeight="1">
      <c r="A13400" s="172"/>
    </row>
    <row r="13401" spans="1:1" s="173" customFormat="1" ht="12" hidden="1" customHeight="1">
      <c r="A13401" s="172"/>
    </row>
    <row r="13402" spans="1:1" s="173" customFormat="1" ht="12" hidden="1" customHeight="1">
      <c r="A13402" s="172"/>
    </row>
    <row r="13403" spans="1:1" s="173" customFormat="1" ht="12" hidden="1" customHeight="1">
      <c r="A13403" s="172"/>
    </row>
    <row r="13404" spans="1:1" s="173" customFormat="1" ht="12" hidden="1" customHeight="1">
      <c r="A13404" s="172"/>
    </row>
    <row r="13405" spans="1:1" s="173" customFormat="1" ht="12" hidden="1" customHeight="1">
      <c r="A13405" s="172"/>
    </row>
    <row r="13406" spans="1:1" s="173" customFormat="1" ht="12" hidden="1" customHeight="1">
      <c r="A13406" s="172"/>
    </row>
    <row r="13407" spans="1:1" s="173" customFormat="1" ht="12" hidden="1" customHeight="1">
      <c r="A13407" s="172"/>
    </row>
    <row r="13408" spans="1:1" s="173" customFormat="1" ht="12" hidden="1" customHeight="1">
      <c r="A13408" s="172"/>
    </row>
    <row r="13409" spans="1:1" s="173" customFormat="1" ht="12" hidden="1" customHeight="1">
      <c r="A13409" s="172"/>
    </row>
    <row r="13410" spans="1:1" s="173" customFormat="1" ht="12" hidden="1" customHeight="1">
      <c r="A13410" s="172"/>
    </row>
    <row r="13411" spans="1:1" s="173" customFormat="1" ht="12" hidden="1" customHeight="1">
      <c r="A13411" s="172"/>
    </row>
    <row r="13412" spans="1:1" s="173" customFormat="1" ht="12" hidden="1" customHeight="1">
      <c r="A13412" s="172"/>
    </row>
    <row r="13413" spans="1:1" s="173" customFormat="1" ht="12" hidden="1" customHeight="1">
      <c r="A13413" s="172"/>
    </row>
    <row r="13414" spans="1:1" s="173" customFormat="1" ht="12" hidden="1" customHeight="1">
      <c r="A13414" s="172"/>
    </row>
    <row r="13415" spans="1:1" s="173" customFormat="1" ht="12" hidden="1" customHeight="1">
      <c r="A13415" s="172"/>
    </row>
    <row r="13416" spans="1:1" s="173" customFormat="1" ht="12" hidden="1" customHeight="1">
      <c r="A13416" s="172"/>
    </row>
    <row r="13417" spans="1:1" s="173" customFormat="1" ht="12" hidden="1" customHeight="1">
      <c r="A13417" s="172"/>
    </row>
    <row r="13418" spans="1:1" s="173" customFormat="1" ht="12" hidden="1" customHeight="1">
      <c r="A13418" s="172"/>
    </row>
    <row r="13419" spans="1:1" s="173" customFormat="1" ht="12" hidden="1" customHeight="1">
      <c r="A13419" s="172"/>
    </row>
    <row r="13420" spans="1:1" s="173" customFormat="1" ht="12" hidden="1" customHeight="1">
      <c r="A13420" s="172"/>
    </row>
    <row r="13421" spans="1:1" s="173" customFormat="1" ht="12" hidden="1" customHeight="1">
      <c r="A13421" s="172"/>
    </row>
    <row r="13422" spans="1:1" s="173" customFormat="1" ht="12" hidden="1" customHeight="1">
      <c r="A13422" s="172"/>
    </row>
    <row r="13423" spans="1:1" s="173" customFormat="1" ht="12" hidden="1" customHeight="1">
      <c r="A13423" s="172"/>
    </row>
    <row r="13424" spans="1:1" s="173" customFormat="1" ht="12" hidden="1" customHeight="1">
      <c r="A13424" s="172"/>
    </row>
    <row r="13425" spans="1:1" s="173" customFormat="1" ht="12" hidden="1" customHeight="1">
      <c r="A13425" s="172"/>
    </row>
    <row r="13426" spans="1:1" s="173" customFormat="1" ht="12" hidden="1" customHeight="1">
      <c r="A13426" s="172"/>
    </row>
    <row r="13427" spans="1:1" s="173" customFormat="1" ht="12" hidden="1" customHeight="1">
      <c r="A13427" s="172"/>
    </row>
    <row r="13428" spans="1:1" s="173" customFormat="1" ht="12" hidden="1" customHeight="1">
      <c r="A13428" s="172"/>
    </row>
    <row r="13429" spans="1:1" s="173" customFormat="1" ht="12" hidden="1" customHeight="1">
      <c r="A13429" s="172"/>
    </row>
    <row r="13430" spans="1:1" s="173" customFormat="1" ht="12" hidden="1" customHeight="1">
      <c r="A13430" s="172"/>
    </row>
    <row r="13431" spans="1:1" s="173" customFormat="1" ht="12" hidden="1" customHeight="1">
      <c r="A13431" s="172"/>
    </row>
    <row r="13432" spans="1:1" s="173" customFormat="1" ht="12" hidden="1" customHeight="1">
      <c r="A13432" s="172"/>
    </row>
    <row r="13433" spans="1:1" s="173" customFormat="1" ht="12" hidden="1" customHeight="1">
      <c r="A13433" s="172"/>
    </row>
    <row r="13434" spans="1:1" s="173" customFormat="1" ht="12" hidden="1" customHeight="1">
      <c r="A13434" s="172"/>
    </row>
    <row r="13435" spans="1:1" s="173" customFormat="1" ht="12" hidden="1" customHeight="1">
      <c r="A13435" s="172"/>
    </row>
    <row r="13436" spans="1:1" s="173" customFormat="1" ht="12" hidden="1" customHeight="1">
      <c r="A13436" s="172"/>
    </row>
    <row r="13437" spans="1:1" s="173" customFormat="1" ht="12" hidden="1" customHeight="1">
      <c r="A13437" s="172"/>
    </row>
    <row r="13438" spans="1:1" s="173" customFormat="1" ht="12" hidden="1" customHeight="1">
      <c r="A13438" s="172"/>
    </row>
    <row r="13439" spans="1:1" s="173" customFormat="1" ht="12" hidden="1" customHeight="1">
      <c r="A13439" s="172"/>
    </row>
    <row r="13440" spans="1:1" s="173" customFormat="1" ht="12" hidden="1" customHeight="1">
      <c r="A13440" s="172"/>
    </row>
    <row r="13441" spans="1:1" s="173" customFormat="1" ht="12" hidden="1" customHeight="1">
      <c r="A13441" s="172"/>
    </row>
    <row r="13442" spans="1:1" s="173" customFormat="1" ht="12" hidden="1" customHeight="1">
      <c r="A13442" s="172"/>
    </row>
    <row r="13443" spans="1:1" s="173" customFormat="1" ht="12" hidden="1" customHeight="1">
      <c r="A13443" s="172"/>
    </row>
    <row r="13444" spans="1:1" s="173" customFormat="1" ht="12" hidden="1" customHeight="1">
      <c r="A13444" s="172"/>
    </row>
    <row r="13445" spans="1:1" s="173" customFormat="1" ht="12" hidden="1" customHeight="1">
      <c r="A13445" s="172"/>
    </row>
    <row r="13446" spans="1:1" s="173" customFormat="1" ht="12" hidden="1" customHeight="1">
      <c r="A13446" s="172"/>
    </row>
    <row r="13447" spans="1:1" s="173" customFormat="1" ht="12" hidden="1" customHeight="1">
      <c r="A13447" s="172"/>
    </row>
    <row r="13448" spans="1:1" s="173" customFormat="1" ht="12" hidden="1" customHeight="1">
      <c r="A13448" s="172"/>
    </row>
    <row r="13449" spans="1:1" s="173" customFormat="1" ht="12" hidden="1" customHeight="1">
      <c r="A13449" s="172"/>
    </row>
    <row r="13450" spans="1:1" s="173" customFormat="1" ht="12" hidden="1" customHeight="1">
      <c r="A13450" s="172"/>
    </row>
    <row r="13451" spans="1:1" s="173" customFormat="1" ht="12" hidden="1" customHeight="1">
      <c r="A13451" s="172"/>
    </row>
    <row r="13452" spans="1:1" s="173" customFormat="1" ht="12" hidden="1" customHeight="1">
      <c r="A13452" s="172"/>
    </row>
    <row r="13453" spans="1:1" s="173" customFormat="1" ht="12" hidden="1" customHeight="1">
      <c r="A13453" s="172"/>
    </row>
    <row r="13454" spans="1:1" s="173" customFormat="1" ht="12" hidden="1" customHeight="1">
      <c r="A13454" s="172"/>
    </row>
    <row r="13455" spans="1:1" s="173" customFormat="1" ht="12" hidden="1" customHeight="1">
      <c r="A13455" s="172"/>
    </row>
    <row r="13456" spans="1:1" s="173" customFormat="1" ht="12" hidden="1" customHeight="1">
      <c r="A13456" s="172"/>
    </row>
    <row r="13457" spans="1:1" s="173" customFormat="1" ht="12" hidden="1" customHeight="1">
      <c r="A13457" s="172"/>
    </row>
    <row r="13458" spans="1:1" s="173" customFormat="1" ht="12" hidden="1" customHeight="1">
      <c r="A13458" s="172"/>
    </row>
    <row r="13459" spans="1:1" s="173" customFormat="1" ht="12" hidden="1" customHeight="1">
      <c r="A13459" s="172"/>
    </row>
    <row r="13460" spans="1:1" s="173" customFormat="1" ht="12" hidden="1" customHeight="1">
      <c r="A13460" s="172"/>
    </row>
    <row r="13461" spans="1:1" s="173" customFormat="1" ht="12" hidden="1" customHeight="1">
      <c r="A13461" s="172"/>
    </row>
    <row r="13462" spans="1:1" s="173" customFormat="1" ht="12" hidden="1" customHeight="1">
      <c r="A13462" s="172"/>
    </row>
    <row r="13463" spans="1:1" s="173" customFormat="1" ht="12" hidden="1" customHeight="1">
      <c r="A13463" s="172"/>
    </row>
    <row r="13464" spans="1:1" s="173" customFormat="1" ht="12" hidden="1" customHeight="1">
      <c r="A13464" s="172"/>
    </row>
    <row r="13465" spans="1:1" s="173" customFormat="1" ht="12" hidden="1" customHeight="1">
      <c r="A13465" s="172"/>
    </row>
    <row r="13466" spans="1:1" s="173" customFormat="1" ht="12" hidden="1" customHeight="1">
      <c r="A13466" s="172"/>
    </row>
    <row r="13467" spans="1:1" s="173" customFormat="1" ht="12" hidden="1" customHeight="1">
      <c r="A13467" s="172"/>
    </row>
    <row r="13468" spans="1:1" s="173" customFormat="1" ht="12" hidden="1" customHeight="1">
      <c r="A13468" s="172"/>
    </row>
    <row r="13469" spans="1:1" s="173" customFormat="1" ht="12" hidden="1" customHeight="1">
      <c r="A13469" s="172"/>
    </row>
    <row r="13470" spans="1:1" s="173" customFormat="1" ht="12" hidden="1" customHeight="1">
      <c r="A13470" s="172"/>
    </row>
    <row r="13471" spans="1:1" s="173" customFormat="1" ht="12" hidden="1" customHeight="1">
      <c r="A13471" s="172"/>
    </row>
    <row r="13472" spans="1:1" s="173" customFormat="1" ht="12" hidden="1" customHeight="1">
      <c r="A13472" s="172"/>
    </row>
    <row r="13473" spans="1:1" s="173" customFormat="1" ht="12" hidden="1" customHeight="1">
      <c r="A13473" s="172"/>
    </row>
    <row r="13474" spans="1:1" s="173" customFormat="1" ht="12" hidden="1" customHeight="1">
      <c r="A13474" s="172"/>
    </row>
    <row r="13475" spans="1:1" s="173" customFormat="1" ht="12" hidden="1" customHeight="1">
      <c r="A13475" s="172"/>
    </row>
    <row r="13476" spans="1:1" s="173" customFormat="1" ht="12" hidden="1" customHeight="1">
      <c r="A13476" s="172"/>
    </row>
    <row r="13477" spans="1:1" s="173" customFormat="1" ht="12" hidden="1" customHeight="1">
      <c r="A13477" s="172"/>
    </row>
    <row r="13478" spans="1:1" s="173" customFormat="1" ht="12" hidden="1" customHeight="1">
      <c r="A13478" s="172"/>
    </row>
    <row r="13479" spans="1:1" s="173" customFormat="1" ht="12" hidden="1" customHeight="1">
      <c r="A13479" s="172"/>
    </row>
    <row r="13480" spans="1:1" s="173" customFormat="1" ht="12" hidden="1" customHeight="1">
      <c r="A13480" s="172"/>
    </row>
    <row r="13481" spans="1:1" s="173" customFormat="1" ht="12" hidden="1" customHeight="1">
      <c r="A13481" s="172"/>
    </row>
    <row r="13482" spans="1:1" s="173" customFormat="1" ht="12" hidden="1" customHeight="1">
      <c r="A13482" s="172"/>
    </row>
    <row r="13483" spans="1:1" s="173" customFormat="1" ht="12" hidden="1" customHeight="1">
      <c r="A13483" s="172"/>
    </row>
    <row r="13484" spans="1:1" s="173" customFormat="1" ht="12" hidden="1" customHeight="1">
      <c r="A13484" s="172"/>
    </row>
    <row r="13485" spans="1:1" s="173" customFormat="1" ht="12" hidden="1" customHeight="1">
      <c r="A13485" s="172"/>
    </row>
    <row r="13486" spans="1:1" s="173" customFormat="1" ht="12" hidden="1" customHeight="1">
      <c r="A13486" s="172"/>
    </row>
    <row r="13487" spans="1:1" s="173" customFormat="1" ht="12" hidden="1" customHeight="1">
      <c r="A13487" s="172"/>
    </row>
    <row r="13488" spans="1:1" s="173" customFormat="1" ht="12" hidden="1" customHeight="1">
      <c r="A13488" s="172"/>
    </row>
    <row r="13489" spans="1:1" s="173" customFormat="1" ht="12" hidden="1" customHeight="1">
      <c r="A13489" s="172"/>
    </row>
    <row r="13490" spans="1:1" s="173" customFormat="1" ht="12" hidden="1" customHeight="1">
      <c r="A13490" s="172"/>
    </row>
    <row r="13491" spans="1:1" s="173" customFormat="1" ht="12" hidden="1" customHeight="1">
      <c r="A13491" s="172"/>
    </row>
    <row r="13492" spans="1:1" s="173" customFormat="1" ht="12" hidden="1" customHeight="1">
      <c r="A13492" s="172"/>
    </row>
    <row r="13493" spans="1:1" s="173" customFormat="1" ht="12" hidden="1" customHeight="1">
      <c r="A13493" s="172"/>
    </row>
    <row r="13494" spans="1:1" s="173" customFormat="1" ht="12" hidden="1" customHeight="1">
      <c r="A13494" s="172"/>
    </row>
    <row r="13495" spans="1:1" s="173" customFormat="1" ht="12" hidden="1" customHeight="1">
      <c r="A13495" s="172"/>
    </row>
    <row r="13496" spans="1:1" s="173" customFormat="1" ht="12" hidden="1" customHeight="1">
      <c r="A13496" s="172"/>
    </row>
    <row r="13497" spans="1:1" s="173" customFormat="1" ht="12" hidden="1" customHeight="1">
      <c r="A13497" s="172"/>
    </row>
    <row r="13498" spans="1:1" s="173" customFormat="1" ht="12" hidden="1" customHeight="1">
      <c r="A13498" s="172"/>
    </row>
    <row r="13499" spans="1:1" s="173" customFormat="1" ht="12" hidden="1" customHeight="1">
      <c r="A13499" s="172"/>
    </row>
    <row r="13500" spans="1:1" s="173" customFormat="1" ht="12" hidden="1" customHeight="1">
      <c r="A13500" s="172"/>
    </row>
    <row r="13501" spans="1:1" s="173" customFormat="1" ht="12" hidden="1" customHeight="1">
      <c r="A13501" s="172"/>
    </row>
    <row r="13502" spans="1:1" s="173" customFormat="1" ht="12" hidden="1" customHeight="1">
      <c r="A13502" s="172"/>
    </row>
    <row r="13503" spans="1:1" s="173" customFormat="1" ht="12" hidden="1" customHeight="1">
      <c r="A13503" s="172"/>
    </row>
    <row r="13504" spans="1:1" s="173" customFormat="1" ht="12" hidden="1" customHeight="1">
      <c r="A13504" s="172"/>
    </row>
    <row r="13505" spans="1:1" s="173" customFormat="1" ht="12" hidden="1" customHeight="1">
      <c r="A13505" s="172"/>
    </row>
    <row r="13506" spans="1:1" s="173" customFormat="1" ht="12" hidden="1" customHeight="1">
      <c r="A13506" s="172"/>
    </row>
    <row r="13507" spans="1:1" s="173" customFormat="1" ht="12" hidden="1" customHeight="1">
      <c r="A13507" s="172"/>
    </row>
    <row r="13508" spans="1:1" s="173" customFormat="1" ht="12" hidden="1" customHeight="1">
      <c r="A13508" s="172"/>
    </row>
    <row r="13509" spans="1:1" s="173" customFormat="1" ht="12" hidden="1" customHeight="1">
      <c r="A13509" s="172"/>
    </row>
    <row r="13510" spans="1:1" s="173" customFormat="1" ht="12" hidden="1" customHeight="1">
      <c r="A13510" s="172"/>
    </row>
    <row r="13511" spans="1:1" s="173" customFormat="1" ht="12" hidden="1" customHeight="1">
      <c r="A13511" s="172"/>
    </row>
    <row r="13512" spans="1:1" s="173" customFormat="1" ht="12" hidden="1" customHeight="1">
      <c r="A13512" s="172"/>
    </row>
    <row r="13513" spans="1:1" s="173" customFormat="1" ht="12" hidden="1" customHeight="1">
      <c r="A13513" s="172"/>
    </row>
    <row r="13514" spans="1:1" s="173" customFormat="1" ht="12" hidden="1" customHeight="1">
      <c r="A13514" s="172"/>
    </row>
    <row r="13515" spans="1:1" s="173" customFormat="1" ht="12" hidden="1" customHeight="1">
      <c r="A13515" s="172"/>
    </row>
    <row r="13516" spans="1:1" s="173" customFormat="1" ht="12" hidden="1" customHeight="1">
      <c r="A13516" s="172"/>
    </row>
    <row r="13517" spans="1:1" s="173" customFormat="1" ht="12" hidden="1" customHeight="1">
      <c r="A13517" s="172"/>
    </row>
    <row r="13518" spans="1:1" s="173" customFormat="1" ht="12" hidden="1" customHeight="1">
      <c r="A13518" s="172"/>
    </row>
    <row r="13519" spans="1:1" s="173" customFormat="1" ht="12" hidden="1" customHeight="1">
      <c r="A13519" s="172"/>
    </row>
    <row r="13520" spans="1:1" s="173" customFormat="1" ht="12" hidden="1" customHeight="1">
      <c r="A13520" s="172"/>
    </row>
    <row r="13521" spans="1:1" s="173" customFormat="1" ht="12" hidden="1" customHeight="1">
      <c r="A13521" s="172"/>
    </row>
    <row r="13522" spans="1:1" s="173" customFormat="1" ht="12" hidden="1" customHeight="1">
      <c r="A13522" s="172"/>
    </row>
    <row r="13523" spans="1:1" s="173" customFormat="1" ht="12" hidden="1" customHeight="1">
      <c r="A13523" s="172"/>
    </row>
    <row r="13524" spans="1:1" s="173" customFormat="1" ht="12" hidden="1" customHeight="1">
      <c r="A13524" s="172"/>
    </row>
    <row r="13525" spans="1:1" s="173" customFormat="1" ht="12" hidden="1" customHeight="1">
      <c r="A13525" s="172"/>
    </row>
    <row r="13526" spans="1:1" s="173" customFormat="1" ht="12" hidden="1" customHeight="1">
      <c r="A13526" s="172"/>
    </row>
    <row r="13527" spans="1:1" s="173" customFormat="1" ht="12" hidden="1" customHeight="1">
      <c r="A13527" s="172"/>
    </row>
    <row r="13528" spans="1:1" s="173" customFormat="1" ht="12" hidden="1" customHeight="1">
      <c r="A13528" s="172"/>
    </row>
    <row r="13529" spans="1:1" s="173" customFormat="1" ht="12" hidden="1" customHeight="1">
      <c r="A13529" s="172"/>
    </row>
    <row r="13530" spans="1:1" s="173" customFormat="1" ht="12" hidden="1" customHeight="1">
      <c r="A13530" s="172"/>
    </row>
    <row r="13531" spans="1:1" s="173" customFormat="1" ht="12" hidden="1" customHeight="1">
      <c r="A13531" s="172"/>
    </row>
    <row r="13532" spans="1:1" s="173" customFormat="1" ht="12" hidden="1" customHeight="1">
      <c r="A13532" s="172"/>
    </row>
    <row r="13533" spans="1:1" s="173" customFormat="1" ht="12" hidden="1" customHeight="1">
      <c r="A13533" s="172"/>
    </row>
    <row r="13534" spans="1:1" s="173" customFormat="1" ht="12" hidden="1" customHeight="1">
      <c r="A13534" s="172"/>
    </row>
    <row r="13535" spans="1:1" s="173" customFormat="1" ht="12" hidden="1" customHeight="1">
      <c r="A13535" s="172"/>
    </row>
    <row r="13536" spans="1:1" s="173" customFormat="1" ht="12" hidden="1" customHeight="1">
      <c r="A13536" s="172"/>
    </row>
    <row r="13537" spans="1:1" s="173" customFormat="1" ht="12" hidden="1" customHeight="1">
      <c r="A13537" s="172"/>
    </row>
    <row r="13538" spans="1:1" s="173" customFormat="1" ht="12" hidden="1" customHeight="1">
      <c r="A13538" s="172"/>
    </row>
    <row r="13539" spans="1:1" s="173" customFormat="1" ht="12" hidden="1" customHeight="1">
      <c r="A13539" s="172"/>
    </row>
    <row r="13540" spans="1:1" s="173" customFormat="1" ht="12" hidden="1" customHeight="1">
      <c r="A13540" s="172"/>
    </row>
    <row r="13541" spans="1:1" s="173" customFormat="1" ht="12" hidden="1" customHeight="1">
      <c r="A13541" s="172"/>
    </row>
    <row r="13542" spans="1:1" s="173" customFormat="1" ht="12" hidden="1" customHeight="1">
      <c r="A13542" s="172"/>
    </row>
    <row r="13543" spans="1:1" s="173" customFormat="1" ht="12" hidden="1" customHeight="1">
      <c r="A13543" s="172"/>
    </row>
    <row r="13544" spans="1:1" s="173" customFormat="1" ht="12" hidden="1" customHeight="1">
      <c r="A13544" s="172"/>
    </row>
    <row r="13545" spans="1:1" s="173" customFormat="1" ht="12" hidden="1" customHeight="1">
      <c r="A13545" s="172"/>
    </row>
    <row r="13546" spans="1:1" s="173" customFormat="1" ht="12" hidden="1" customHeight="1">
      <c r="A13546" s="172"/>
    </row>
    <row r="13547" spans="1:1" s="173" customFormat="1" ht="12" hidden="1" customHeight="1">
      <c r="A13547" s="172"/>
    </row>
    <row r="13548" spans="1:1" s="173" customFormat="1" ht="12" hidden="1" customHeight="1">
      <c r="A13548" s="172"/>
    </row>
    <row r="13549" spans="1:1" s="173" customFormat="1" ht="12" hidden="1" customHeight="1">
      <c r="A13549" s="172"/>
    </row>
    <row r="13550" spans="1:1" s="173" customFormat="1" ht="12" hidden="1" customHeight="1">
      <c r="A13550" s="172"/>
    </row>
    <row r="13551" spans="1:1" s="173" customFormat="1" ht="12" hidden="1" customHeight="1">
      <c r="A13551" s="172"/>
    </row>
    <row r="13552" spans="1:1" s="173" customFormat="1" ht="12" hidden="1" customHeight="1">
      <c r="A13552" s="172"/>
    </row>
    <row r="13553" spans="1:1" s="173" customFormat="1" ht="12" hidden="1" customHeight="1">
      <c r="A13553" s="172"/>
    </row>
    <row r="13554" spans="1:1" s="173" customFormat="1" ht="12" hidden="1" customHeight="1">
      <c r="A13554" s="172"/>
    </row>
    <row r="13555" spans="1:1" s="173" customFormat="1" ht="12" hidden="1" customHeight="1">
      <c r="A13555" s="172"/>
    </row>
    <row r="13556" spans="1:1" s="173" customFormat="1" ht="12" hidden="1" customHeight="1">
      <c r="A13556" s="172"/>
    </row>
    <row r="13557" spans="1:1" s="173" customFormat="1" ht="12" hidden="1" customHeight="1">
      <c r="A13557" s="172"/>
    </row>
    <row r="13558" spans="1:1" s="173" customFormat="1" ht="12" hidden="1" customHeight="1">
      <c r="A13558" s="172"/>
    </row>
    <row r="13559" spans="1:1" s="173" customFormat="1" ht="12" hidden="1" customHeight="1">
      <c r="A13559" s="172"/>
    </row>
    <row r="13560" spans="1:1" s="173" customFormat="1" ht="12" hidden="1" customHeight="1">
      <c r="A13560" s="172"/>
    </row>
    <row r="13561" spans="1:1" s="173" customFormat="1" ht="12" hidden="1" customHeight="1">
      <c r="A13561" s="172"/>
    </row>
    <row r="13562" spans="1:1" s="173" customFormat="1" ht="12" hidden="1" customHeight="1">
      <c r="A13562" s="172"/>
    </row>
    <row r="13563" spans="1:1" s="173" customFormat="1" ht="12" hidden="1" customHeight="1">
      <c r="A13563" s="172"/>
    </row>
    <row r="13564" spans="1:1" s="173" customFormat="1" ht="12" hidden="1" customHeight="1">
      <c r="A13564" s="172"/>
    </row>
    <row r="13565" spans="1:1" s="173" customFormat="1" ht="12" hidden="1" customHeight="1">
      <c r="A13565" s="172"/>
    </row>
    <row r="13566" spans="1:1" s="173" customFormat="1" ht="12" hidden="1" customHeight="1">
      <c r="A13566" s="172"/>
    </row>
    <row r="13567" spans="1:1" s="173" customFormat="1" ht="12" hidden="1" customHeight="1">
      <c r="A13567" s="172"/>
    </row>
    <row r="13568" spans="1:1" s="173" customFormat="1" ht="12" hidden="1" customHeight="1">
      <c r="A13568" s="172"/>
    </row>
    <row r="13569" spans="1:1" s="173" customFormat="1" ht="12" hidden="1" customHeight="1">
      <c r="A13569" s="172"/>
    </row>
    <row r="13570" spans="1:1" s="173" customFormat="1" ht="12" hidden="1" customHeight="1">
      <c r="A13570" s="172"/>
    </row>
    <row r="13571" spans="1:1" s="173" customFormat="1" ht="12" hidden="1" customHeight="1">
      <c r="A13571" s="172"/>
    </row>
    <row r="13572" spans="1:1" s="173" customFormat="1" ht="12" hidden="1" customHeight="1">
      <c r="A13572" s="172"/>
    </row>
    <row r="13573" spans="1:1" s="173" customFormat="1" ht="12" hidden="1" customHeight="1">
      <c r="A13573" s="172"/>
    </row>
    <row r="13574" spans="1:1" s="173" customFormat="1" ht="12" hidden="1" customHeight="1">
      <c r="A13574" s="172"/>
    </row>
    <row r="13575" spans="1:1" s="173" customFormat="1" ht="12" hidden="1" customHeight="1">
      <c r="A13575" s="172"/>
    </row>
    <row r="13576" spans="1:1" s="173" customFormat="1" ht="12" hidden="1" customHeight="1">
      <c r="A13576" s="172"/>
    </row>
    <row r="13577" spans="1:1" s="173" customFormat="1" ht="12" hidden="1" customHeight="1">
      <c r="A13577" s="172"/>
    </row>
    <row r="13578" spans="1:1" s="173" customFormat="1" ht="12" hidden="1" customHeight="1">
      <c r="A13578" s="172"/>
    </row>
    <row r="13579" spans="1:1" s="173" customFormat="1" ht="12" hidden="1" customHeight="1">
      <c r="A13579" s="172"/>
    </row>
    <row r="13580" spans="1:1" s="173" customFormat="1" ht="12" hidden="1" customHeight="1">
      <c r="A13580" s="172"/>
    </row>
    <row r="13581" spans="1:1" s="173" customFormat="1" ht="12" hidden="1" customHeight="1">
      <c r="A13581" s="172"/>
    </row>
    <row r="13582" spans="1:1" s="173" customFormat="1" ht="12" hidden="1" customHeight="1">
      <c r="A13582" s="172"/>
    </row>
    <row r="13583" spans="1:1" s="173" customFormat="1" ht="12" hidden="1" customHeight="1">
      <c r="A13583" s="172"/>
    </row>
    <row r="13584" spans="1:1" s="173" customFormat="1" ht="12" hidden="1" customHeight="1">
      <c r="A13584" s="172"/>
    </row>
    <row r="13585" spans="1:1" s="173" customFormat="1" ht="12" hidden="1" customHeight="1">
      <c r="A13585" s="172"/>
    </row>
    <row r="13586" spans="1:1" s="173" customFormat="1" ht="12" hidden="1" customHeight="1">
      <c r="A13586" s="172"/>
    </row>
    <row r="13587" spans="1:1" s="173" customFormat="1" ht="12" hidden="1" customHeight="1">
      <c r="A13587" s="172"/>
    </row>
    <row r="13588" spans="1:1" s="173" customFormat="1" ht="12" hidden="1" customHeight="1">
      <c r="A13588" s="172"/>
    </row>
    <row r="13589" spans="1:1" s="173" customFormat="1" ht="12" hidden="1" customHeight="1">
      <c r="A13589" s="172"/>
    </row>
    <row r="13590" spans="1:1" s="173" customFormat="1" ht="12" hidden="1" customHeight="1">
      <c r="A13590" s="172"/>
    </row>
    <row r="13591" spans="1:1" s="173" customFormat="1" ht="12" hidden="1" customHeight="1">
      <c r="A13591" s="172"/>
    </row>
    <row r="13592" spans="1:1" s="173" customFormat="1" ht="12" hidden="1" customHeight="1">
      <c r="A13592" s="172"/>
    </row>
    <row r="13593" spans="1:1" s="173" customFormat="1" ht="12" hidden="1" customHeight="1">
      <c r="A13593" s="172"/>
    </row>
    <row r="13594" spans="1:1" s="173" customFormat="1" ht="12" hidden="1" customHeight="1">
      <c r="A13594" s="172"/>
    </row>
    <row r="13595" spans="1:1" s="173" customFormat="1" ht="12" hidden="1" customHeight="1">
      <c r="A13595" s="172"/>
    </row>
    <row r="13596" spans="1:1" s="173" customFormat="1" ht="12" hidden="1" customHeight="1">
      <c r="A13596" s="172"/>
    </row>
    <row r="13597" spans="1:1" s="173" customFormat="1" ht="12" hidden="1" customHeight="1">
      <c r="A13597" s="172"/>
    </row>
    <row r="13598" spans="1:1" s="173" customFormat="1" ht="12" hidden="1" customHeight="1">
      <c r="A13598" s="172"/>
    </row>
    <row r="13599" spans="1:1" s="173" customFormat="1" ht="12" hidden="1" customHeight="1">
      <c r="A13599" s="172"/>
    </row>
    <row r="13600" spans="1:1" s="173" customFormat="1" ht="12" hidden="1" customHeight="1">
      <c r="A13600" s="172"/>
    </row>
    <row r="13601" spans="1:1" s="173" customFormat="1" ht="12" hidden="1" customHeight="1">
      <c r="A13601" s="172"/>
    </row>
    <row r="13602" spans="1:1" s="173" customFormat="1" ht="12" hidden="1" customHeight="1">
      <c r="A13602" s="172"/>
    </row>
    <row r="13603" spans="1:1" s="173" customFormat="1" ht="12" hidden="1" customHeight="1">
      <c r="A13603" s="172"/>
    </row>
    <row r="13604" spans="1:1" s="173" customFormat="1" ht="12" hidden="1" customHeight="1">
      <c r="A13604" s="172"/>
    </row>
    <row r="13605" spans="1:1" s="173" customFormat="1" ht="12" hidden="1" customHeight="1">
      <c r="A13605" s="172"/>
    </row>
    <row r="13606" spans="1:1" s="173" customFormat="1" ht="12" hidden="1" customHeight="1">
      <c r="A13606" s="172"/>
    </row>
    <row r="13607" spans="1:1" s="173" customFormat="1" ht="12" hidden="1" customHeight="1">
      <c r="A13607" s="172"/>
    </row>
    <row r="13608" spans="1:1" s="173" customFormat="1" ht="12" hidden="1" customHeight="1">
      <c r="A13608" s="172"/>
    </row>
    <row r="13609" spans="1:1" s="173" customFormat="1" ht="12" hidden="1" customHeight="1">
      <c r="A13609" s="172"/>
    </row>
    <row r="13610" spans="1:1" s="173" customFormat="1" ht="12" hidden="1" customHeight="1">
      <c r="A13610" s="172"/>
    </row>
    <row r="13611" spans="1:1" s="173" customFormat="1" ht="12" hidden="1" customHeight="1">
      <c r="A13611" s="172"/>
    </row>
    <row r="13612" spans="1:1" s="173" customFormat="1" ht="12" hidden="1" customHeight="1">
      <c r="A13612" s="172"/>
    </row>
    <row r="13613" spans="1:1" s="173" customFormat="1" ht="12" hidden="1" customHeight="1">
      <c r="A13613" s="172"/>
    </row>
    <row r="13614" spans="1:1" s="173" customFormat="1" ht="12" hidden="1" customHeight="1">
      <c r="A13614" s="172"/>
    </row>
    <row r="13615" spans="1:1" s="173" customFormat="1" ht="12" hidden="1" customHeight="1">
      <c r="A13615" s="172"/>
    </row>
    <row r="13616" spans="1:1" s="173" customFormat="1" ht="12" hidden="1" customHeight="1">
      <c r="A13616" s="172"/>
    </row>
    <row r="13617" spans="1:1" s="173" customFormat="1" ht="12" hidden="1" customHeight="1">
      <c r="A13617" s="172"/>
    </row>
    <row r="13618" spans="1:1" s="173" customFormat="1" ht="12" hidden="1" customHeight="1">
      <c r="A13618" s="172"/>
    </row>
    <row r="13619" spans="1:1" s="173" customFormat="1" ht="12" hidden="1" customHeight="1">
      <c r="A13619" s="172"/>
    </row>
    <row r="13620" spans="1:1" s="173" customFormat="1" ht="12" hidden="1" customHeight="1">
      <c r="A13620" s="172"/>
    </row>
    <row r="13621" spans="1:1" s="173" customFormat="1" ht="12" hidden="1" customHeight="1">
      <c r="A13621" s="172"/>
    </row>
    <row r="13622" spans="1:1" s="173" customFormat="1" ht="12" hidden="1" customHeight="1">
      <c r="A13622" s="172"/>
    </row>
    <row r="13623" spans="1:1" s="173" customFormat="1" ht="12" hidden="1" customHeight="1">
      <c r="A13623" s="172"/>
    </row>
    <row r="13624" spans="1:1" s="173" customFormat="1" ht="12" hidden="1" customHeight="1">
      <c r="A13624" s="172"/>
    </row>
    <row r="13625" spans="1:1" s="173" customFormat="1" ht="12" hidden="1" customHeight="1">
      <c r="A13625" s="172"/>
    </row>
    <row r="13626" spans="1:1" s="173" customFormat="1" ht="12" hidden="1" customHeight="1">
      <c r="A13626" s="172"/>
    </row>
    <row r="13627" spans="1:1" s="173" customFormat="1" ht="12" hidden="1" customHeight="1">
      <c r="A13627" s="172"/>
    </row>
    <row r="13628" spans="1:1" s="173" customFormat="1" ht="12" hidden="1" customHeight="1">
      <c r="A13628" s="172"/>
    </row>
    <row r="13629" spans="1:1" s="173" customFormat="1" ht="12" hidden="1" customHeight="1">
      <c r="A13629" s="172"/>
    </row>
    <row r="13630" spans="1:1" s="173" customFormat="1" ht="12" hidden="1" customHeight="1">
      <c r="A13630" s="172"/>
    </row>
    <row r="13631" spans="1:1" s="173" customFormat="1" ht="12" hidden="1" customHeight="1">
      <c r="A13631" s="172"/>
    </row>
    <row r="13632" spans="1:1" s="173" customFormat="1" ht="12" hidden="1" customHeight="1">
      <c r="A13632" s="172"/>
    </row>
    <row r="13633" spans="1:1" s="173" customFormat="1" ht="12" hidden="1" customHeight="1">
      <c r="A13633" s="172"/>
    </row>
    <row r="13634" spans="1:1" s="173" customFormat="1" ht="12" hidden="1" customHeight="1">
      <c r="A13634" s="172"/>
    </row>
    <row r="13635" spans="1:1" s="173" customFormat="1" ht="12" hidden="1" customHeight="1">
      <c r="A13635" s="172"/>
    </row>
    <row r="13636" spans="1:1" s="173" customFormat="1" ht="12" hidden="1" customHeight="1">
      <c r="A13636" s="172"/>
    </row>
    <row r="13637" spans="1:1" s="173" customFormat="1" ht="12" hidden="1" customHeight="1">
      <c r="A13637" s="172"/>
    </row>
    <row r="13638" spans="1:1" s="173" customFormat="1" ht="12" hidden="1" customHeight="1">
      <c r="A13638" s="172"/>
    </row>
    <row r="13639" spans="1:1" s="173" customFormat="1" ht="12" hidden="1" customHeight="1">
      <c r="A13639" s="172"/>
    </row>
    <row r="13640" spans="1:1" s="173" customFormat="1" ht="12" hidden="1" customHeight="1">
      <c r="A13640" s="172"/>
    </row>
    <row r="13641" spans="1:1" s="173" customFormat="1" ht="12" hidden="1" customHeight="1">
      <c r="A13641" s="172"/>
    </row>
    <row r="13642" spans="1:1" s="173" customFormat="1" ht="12" hidden="1" customHeight="1">
      <c r="A13642" s="172"/>
    </row>
    <row r="13643" spans="1:1" s="173" customFormat="1" ht="12" hidden="1" customHeight="1">
      <c r="A13643" s="172"/>
    </row>
    <row r="13644" spans="1:1" s="173" customFormat="1" ht="12" hidden="1" customHeight="1">
      <c r="A13644" s="172"/>
    </row>
    <row r="13645" spans="1:1" s="173" customFormat="1" ht="12" hidden="1" customHeight="1">
      <c r="A13645" s="172"/>
    </row>
    <row r="13646" spans="1:1" s="173" customFormat="1" ht="12" hidden="1" customHeight="1">
      <c r="A13646" s="172"/>
    </row>
    <row r="13647" spans="1:1" s="173" customFormat="1" ht="12" hidden="1" customHeight="1">
      <c r="A13647" s="172"/>
    </row>
    <row r="13648" spans="1:1" s="173" customFormat="1" ht="12" hidden="1" customHeight="1">
      <c r="A13648" s="172"/>
    </row>
    <row r="13649" spans="1:1" s="173" customFormat="1" ht="12" hidden="1" customHeight="1">
      <c r="A13649" s="172"/>
    </row>
    <row r="13650" spans="1:1" s="173" customFormat="1" ht="12" hidden="1" customHeight="1">
      <c r="A13650" s="172"/>
    </row>
    <row r="13651" spans="1:1" s="173" customFormat="1" ht="12" hidden="1" customHeight="1">
      <c r="A13651" s="172"/>
    </row>
    <row r="13652" spans="1:1" s="173" customFormat="1" ht="12" hidden="1" customHeight="1">
      <c r="A13652" s="172"/>
    </row>
    <row r="13653" spans="1:1" s="173" customFormat="1" ht="12" hidden="1" customHeight="1">
      <c r="A13653" s="172"/>
    </row>
    <row r="13654" spans="1:1" s="173" customFormat="1" ht="12" hidden="1" customHeight="1">
      <c r="A13654" s="172"/>
    </row>
    <row r="13655" spans="1:1" s="173" customFormat="1" ht="12" hidden="1" customHeight="1">
      <c r="A13655" s="172"/>
    </row>
    <row r="13656" spans="1:1" s="173" customFormat="1" ht="12" hidden="1" customHeight="1">
      <c r="A13656" s="172"/>
    </row>
    <row r="13657" spans="1:1" s="173" customFormat="1" ht="12" hidden="1" customHeight="1">
      <c r="A13657" s="172"/>
    </row>
    <row r="13658" spans="1:1" s="173" customFormat="1" ht="12" hidden="1" customHeight="1">
      <c r="A13658" s="172"/>
    </row>
    <row r="13659" spans="1:1" s="173" customFormat="1" ht="12" hidden="1" customHeight="1">
      <c r="A13659" s="172"/>
    </row>
    <row r="13660" spans="1:1" s="173" customFormat="1" ht="12" hidden="1" customHeight="1">
      <c r="A13660" s="172"/>
    </row>
    <row r="13661" spans="1:1" s="173" customFormat="1" ht="12" hidden="1" customHeight="1">
      <c r="A13661" s="172"/>
    </row>
    <row r="13662" spans="1:1" s="173" customFormat="1" ht="12" hidden="1" customHeight="1">
      <c r="A13662" s="172"/>
    </row>
    <row r="13663" spans="1:1" s="173" customFormat="1" ht="12" hidden="1" customHeight="1">
      <c r="A13663" s="172"/>
    </row>
    <row r="13664" spans="1:1" s="173" customFormat="1" ht="12" hidden="1" customHeight="1">
      <c r="A13664" s="172"/>
    </row>
    <row r="13665" spans="1:1" s="173" customFormat="1" ht="12" hidden="1" customHeight="1">
      <c r="A13665" s="172"/>
    </row>
    <row r="13666" spans="1:1" s="173" customFormat="1" ht="12" hidden="1" customHeight="1">
      <c r="A13666" s="172"/>
    </row>
    <row r="13667" spans="1:1" s="173" customFormat="1" ht="12" hidden="1" customHeight="1">
      <c r="A13667" s="172"/>
    </row>
    <row r="13668" spans="1:1" s="173" customFormat="1" ht="12" hidden="1" customHeight="1">
      <c r="A13668" s="172"/>
    </row>
    <row r="13669" spans="1:1" s="173" customFormat="1" ht="12" hidden="1" customHeight="1">
      <c r="A13669" s="172"/>
    </row>
    <row r="13670" spans="1:1" s="173" customFormat="1" ht="12" hidden="1" customHeight="1">
      <c r="A13670" s="172"/>
    </row>
    <row r="13671" spans="1:1" s="173" customFormat="1" ht="12" hidden="1" customHeight="1">
      <c r="A13671" s="172"/>
    </row>
    <row r="13672" spans="1:1" s="173" customFormat="1" ht="12" hidden="1" customHeight="1">
      <c r="A13672" s="172"/>
    </row>
    <row r="13673" spans="1:1" s="173" customFormat="1" ht="12" hidden="1" customHeight="1">
      <c r="A13673" s="172"/>
    </row>
    <row r="13674" spans="1:1" s="173" customFormat="1" ht="12" hidden="1" customHeight="1">
      <c r="A13674" s="172"/>
    </row>
    <row r="13675" spans="1:1" s="173" customFormat="1" ht="12" hidden="1" customHeight="1">
      <c r="A13675" s="172"/>
    </row>
    <row r="13676" spans="1:1" s="173" customFormat="1" ht="12" hidden="1" customHeight="1">
      <c r="A13676" s="172"/>
    </row>
    <row r="13677" spans="1:1" s="173" customFormat="1" ht="12" hidden="1" customHeight="1">
      <c r="A13677" s="172"/>
    </row>
    <row r="13678" spans="1:1" s="173" customFormat="1" ht="12" hidden="1" customHeight="1">
      <c r="A13678" s="172"/>
    </row>
    <row r="13679" spans="1:1" s="173" customFormat="1" ht="12" hidden="1" customHeight="1">
      <c r="A13679" s="172"/>
    </row>
    <row r="13680" spans="1:1" s="173" customFormat="1" ht="12" hidden="1" customHeight="1">
      <c r="A13680" s="172"/>
    </row>
    <row r="13681" spans="1:1" s="173" customFormat="1" ht="12" hidden="1" customHeight="1">
      <c r="A13681" s="172"/>
    </row>
    <row r="13682" spans="1:1" s="173" customFormat="1" ht="12" hidden="1" customHeight="1">
      <c r="A13682" s="172"/>
    </row>
    <row r="13683" spans="1:1" s="173" customFormat="1" ht="12" hidden="1" customHeight="1">
      <c r="A13683" s="172"/>
    </row>
    <row r="13684" spans="1:1" s="173" customFormat="1" ht="12" hidden="1" customHeight="1">
      <c r="A13684" s="172"/>
    </row>
    <row r="13685" spans="1:1" s="173" customFormat="1" ht="12" hidden="1" customHeight="1">
      <c r="A13685" s="172"/>
    </row>
    <row r="13686" spans="1:1" s="173" customFormat="1" ht="12" hidden="1" customHeight="1">
      <c r="A13686" s="172"/>
    </row>
    <row r="13687" spans="1:1" s="173" customFormat="1" ht="12" hidden="1" customHeight="1">
      <c r="A13687" s="172"/>
    </row>
    <row r="13688" spans="1:1" s="173" customFormat="1" ht="12" hidden="1" customHeight="1">
      <c r="A13688" s="172"/>
    </row>
    <row r="13689" spans="1:1" s="173" customFormat="1" ht="12" hidden="1" customHeight="1">
      <c r="A13689" s="172"/>
    </row>
    <row r="13690" spans="1:1" s="173" customFormat="1" ht="12" hidden="1" customHeight="1">
      <c r="A13690" s="172"/>
    </row>
    <row r="13691" spans="1:1" s="173" customFormat="1" ht="12" hidden="1" customHeight="1">
      <c r="A13691" s="172"/>
    </row>
    <row r="13692" spans="1:1" s="173" customFormat="1" ht="12" hidden="1" customHeight="1">
      <c r="A13692" s="172"/>
    </row>
    <row r="13693" spans="1:1" s="173" customFormat="1" ht="12" hidden="1" customHeight="1">
      <c r="A13693" s="172"/>
    </row>
    <row r="13694" spans="1:1" s="173" customFormat="1" ht="12" hidden="1" customHeight="1">
      <c r="A13694" s="172"/>
    </row>
    <row r="13695" spans="1:1" s="173" customFormat="1" ht="12" hidden="1" customHeight="1">
      <c r="A13695" s="172"/>
    </row>
    <row r="13696" spans="1:1" s="173" customFormat="1" ht="12" hidden="1" customHeight="1">
      <c r="A13696" s="172"/>
    </row>
    <row r="13697" spans="1:1" s="173" customFormat="1" ht="12" hidden="1" customHeight="1">
      <c r="A13697" s="172"/>
    </row>
    <row r="13698" spans="1:1" s="173" customFormat="1" ht="12" hidden="1" customHeight="1">
      <c r="A13698" s="172"/>
    </row>
    <row r="13699" spans="1:1" s="173" customFormat="1" ht="12" hidden="1" customHeight="1">
      <c r="A13699" s="172"/>
    </row>
    <row r="13700" spans="1:1" s="173" customFormat="1" ht="12" hidden="1" customHeight="1">
      <c r="A13700" s="172"/>
    </row>
    <row r="13701" spans="1:1" s="173" customFormat="1" ht="12" hidden="1" customHeight="1">
      <c r="A13701" s="172"/>
    </row>
    <row r="13702" spans="1:1" s="173" customFormat="1" ht="12" hidden="1" customHeight="1">
      <c r="A13702" s="172"/>
    </row>
    <row r="13703" spans="1:1" s="173" customFormat="1" ht="12" hidden="1" customHeight="1">
      <c r="A13703" s="172"/>
    </row>
    <row r="13704" spans="1:1" s="173" customFormat="1" ht="12" hidden="1" customHeight="1">
      <c r="A13704" s="172"/>
    </row>
    <row r="13705" spans="1:1" s="173" customFormat="1" ht="12" hidden="1" customHeight="1">
      <c r="A13705" s="172"/>
    </row>
    <row r="13706" spans="1:1" s="173" customFormat="1" ht="12" hidden="1" customHeight="1">
      <c r="A13706" s="172"/>
    </row>
    <row r="13707" spans="1:1" s="173" customFormat="1" ht="12" hidden="1" customHeight="1">
      <c r="A13707" s="172"/>
    </row>
    <row r="13708" spans="1:1" s="173" customFormat="1" ht="12" hidden="1" customHeight="1">
      <c r="A13708" s="172"/>
    </row>
    <row r="13709" spans="1:1" s="173" customFormat="1" ht="12" hidden="1" customHeight="1">
      <c r="A13709" s="172"/>
    </row>
    <row r="13710" spans="1:1" s="173" customFormat="1" ht="12" hidden="1" customHeight="1">
      <c r="A13710" s="172"/>
    </row>
    <row r="13711" spans="1:1" s="173" customFormat="1" ht="12" hidden="1" customHeight="1">
      <c r="A13711" s="172"/>
    </row>
    <row r="13712" spans="1:1" s="173" customFormat="1" ht="12" hidden="1" customHeight="1">
      <c r="A13712" s="172"/>
    </row>
    <row r="13713" spans="1:1" s="173" customFormat="1" ht="12" hidden="1" customHeight="1">
      <c r="A13713" s="172"/>
    </row>
    <row r="13714" spans="1:1" s="173" customFormat="1" ht="12" hidden="1" customHeight="1">
      <c r="A13714" s="172"/>
    </row>
    <row r="13715" spans="1:1" s="173" customFormat="1" ht="12" hidden="1" customHeight="1">
      <c r="A13715" s="172"/>
    </row>
    <row r="13716" spans="1:1" s="173" customFormat="1" ht="12" hidden="1" customHeight="1">
      <c r="A13716" s="172"/>
    </row>
    <row r="13717" spans="1:1" s="173" customFormat="1" ht="12" hidden="1" customHeight="1">
      <c r="A13717" s="172"/>
    </row>
    <row r="13718" spans="1:1" s="173" customFormat="1" ht="12" hidden="1" customHeight="1">
      <c r="A13718" s="172"/>
    </row>
    <row r="13719" spans="1:1" s="173" customFormat="1" ht="12" hidden="1" customHeight="1">
      <c r="A13719" s="172"/>
    </row>
    <row r="13720" spans="1:1" s="173" customFormat="1" ht="12" hidden="1" customHeight="1">
      <c r="A13720" s="172"/>
    </row>
    <row r="13721" spans="1:1" s="173" customFormat="1" ht="12" hidden="1" customHeight="1">
      <c r="A13721" s="172"/>
    </row>
    <row r="13722" spans="1:1" s="173" customFormat="1" ht="12" hidden="1" customHeight="1">
      <c r="A13722" s="172"/>
    </row>
    <row r="13723" spans="1:1" s="173" customFormat="1" ht="12" hidden="1" customHeight="1">
      <c r="A13723" s="172"/>
    </row>
    <row r="13724" spans="1:1" s="173" customFormat="1" ht="12" hidden="1" customHeight="1">
      <c r="A13724" s="172"/>
    </row>
    <row r="13725" spans="1:1" s="173" customFormat="1" ht="12" hidden="1" customHeight="1">
      <c r="A13725" s="172"/>
    </row>
    <row r="13726" spans="1:1" s="173" customFormat="1" ht="12" hidden="1" customHeight="1">
      <c r="A13726" s="172"/>
    </row>
    <row r="13727" spans="1:1" s="173" customFormat="1" ht="12" hidden="1" customHeight="1">
      <c r="A13727" s="172"/>
    </row>
    <row r="13728" spans="1:1" s="173" customFormat="1" ht="12" hidden="1" customHeight="1">
      <c r="A13728" s="172"/>
    </row>
    <row r="13729" spans="1:1" s="173" customFormat="1" ht="12" hidden="1" customHeight="1">
      <c r="A13729" s="172"/>
    </row>
    <row r="13730" spans="1:1" s="173" customFormat="1" ht="12" hidden="1" customHeight="1">
      <c r="A13730" s="172"/>
    </row>
    <row r="13731" spans="1:1" s="173" customFormat="1" ht="12" hidden="1" customHeight="1">
      <c r="A13731" s="172"/>
    </row>
    <row r="13732" spans="1:1" s="173" customFormat="1" ht="12" hidden="1" customHeight="1">
      <c r="A13732" s="172"/>
    </row>
    <row r="13733" spans="1:1" s="173" customFormat="1" ht="12" hidden="1" customHeight="1">
      <c r="A13733" s="172"/>
    </row>
    <row r="13734" spans="1:1" s="173" customFormat="1" ht="12" hidden="1" customHeight="1">
      <c r="A13734" s="172"/>
    </row>
    <row r="13735" spans="1:1" s="173" customFormat="1" ht="12" hidden="1" customHeight="1">
      <c r="A13735" s="172"/>
    </row>
    <row r="13736" spans="1:1" s="173" customFormat="1" ht="12" hidden="1" customHeight="1">
      <c r="A13736" s="172"/>
    </row>
    <row r="13737" spans="1:1" s="173" customFormat="1" ht="12" hidden="1" customHeight="1">
      <c r="A13737" s="172"/>
    </row>
    <row r="13738" spans="1:1" s="173" customFormat="1" ht="12" hidden="1" customHeight="1">
      <c r="A13738" s="172"/>
    </row>
    <row r="13739" spans="1:1" s="173" customFormat="1" ht="12" hidden="1" customHeight="1">
      <c r="A13739" s="172"/>
    </row>
    <row r="13740" spans="1:1" s="173" customFormat="1" ht="12" hidden="1" customHeight="1">
      <c r="A13740" s="172"/>
    </row>
    <row r="13741" spans="1:1" s="173" customFormat="1" ht="12" hidden="1" customHeight="1">
      <c r="A13741" s="172"/>
    </row>
    <row r="13742" spans="1:1" s="173" customFormat="1" ht="12" hidden="1" customHeight="1">
      <c r="A13742" s="172"/>
    </row>
    <row r="13743" spans="1:1" s="173" customFormat="1" ht="12" hidden="1" customHeight="1">
      <c r="A13743" s="172"/>
    </row>
    <row r="13744" spans="1:1" s="173" customFormat="1" ht="12" hidden="1" customHeight="1">
      <c r="A13744" s="172"/>
    </row>
    <row r="13745" spans="1:1" s="173" customFormat="1" ht="12" hidden="1" customHeight="1">
      <c r="A13745" s="172"/>
    </row>
    <row r="13746" spans="1:1" s="173" customFormat="1" ht="12" hidden="1" customHeight="1">
      <c r="A13746" s="172"/>
    </row>
    <row r="13747" spans="1:1" s="173" customFormat="1" ht="12" hidden="1" customHeight="1">
      <c r="A13747" s="172"/>
    </row>
    <row r="13748" spans="1:1" s="173" customFormat="1" ht="12" hidden="1" customHeight="1">
      <c r="A13748" s="172"/>
    </row>
    <row r="13749" spans="1:1" s="173" customFormat="1" ht="12" hidden="1" customHeight="1">
      <c r="A13749" s="172"/>
    </row>
    <row r="13750" spans="1:1" s="173" customFormat="1" ht="12" hidden="1" customHeight="1">
      <c r="A13750" s="172"/>
    </row>
    <row r="13751" spans="1:1" s="173" customFormat="1" ht="12" hidden="1" customHeight="1">
      <c r="A13751" s="172"/>
    </row>
    <row r="13752" spans="1:1" s="173" customFormat="1" ht="12" hidden="1" customHeight="1">
      <c r="A13752" s="172"/>
    </row>
    <row r="13753" spans="1:1" s="173" customFormat="1" ht="12" hidden="1" customHeight="1">
      <c r="A13753" s="172"/>
    </row>
    <row r="13754" spans="1:1" s="173" customFormat="1" ht="12" hidden="1" customHeight="1">
      <c r="A13754" s="172"/>
    </row>
    <row r="13755" spans="1:1" s="173" customFormat="1" ht="12" hidden="1" customHeight="1">
      <c r="A13755" s="172"/>
    </row>
    <row r="13756" spans="1:1" s="173" customFormat="1" ht="12" hidden="1" customHeight="1">
      <c r="A13756" s="172"/>
    </row>
    <row r="13757" spans="1:1" s="173" customFormat="1" ht="12" hidden="1" customHeight="1">
      <c r="A13757" s="172"/>
    </row>
    <row r="13758" spans="1:1" s="173" customFormat="1" ht="12" hidden="1" customHeight="1">
      <c r="A13758" s="172"/>
    </row>
    <row r="13759" spans="1:1" s="173" customFormat="1" ht="12" hidden="1" customHeight="1">
      <c r="A13759" s="172"/>
    </row>
    <row r="13760" spans="1:1" s="173" customFormat="1" ht="12" hidden="1" customHeight="1">
      <c r="A13760" s="172"/>
    </row>
    <row r="13761" spans="1:1" s="173" customFormat="1" ht="12" hidden="1" customHeight="1">
      <c r="A13761" s="172"/>
    </row>
    <row r="13762" spans="1:1" s="173" customFormat="1" ht="12" hidden="1" customHeight="1">
      <c r="A13762" s="172"/>
    </row>
    <row r="13763" spans="1:1" s="173" customFormat="1" ht="12" hidden="1" customHeight="1">
      <c r="A13763" s="172"/>
    </row>
    <row r="13764" spans="1:1" s="173" customFormat="1" ht="12" hidden="1" customHeight="1">
      <c r="A13764" s="172"/>
    </row>
    <row r="13765" spans="1:1" s="173" customFormat="1" ht="12" hidden="1" customHeight="1">
      <c r="A13765" s="172"/>
    </row>
    <row r="13766" spans="1:1" s="173" customFormat="1" ht="12" hidden="1" customHeight="1">
      <c r="A13766" s="172"/>
    </row>
    <row r="13767" spans="1:1" s="173" customFormat="1" ht="12" hidden="1" customHeight="1">
      <c r="A13767" s="172"/>
    </row>
    <row r="13768" spans="1:1" s="173" customFormat="1" ht="12" hidden="1" customHeight="1">
      <c r="A13768" s="172"/>
    </row>
    <row r="13769" spans="1:1" s="173" customFormat="1" ht="12" hidden="1" customHeight="1">
      <c r="A13769" s="172"/>
    </row>
    <row r="13770" spans="1:1" s="173" customFormat="1" ht="12" hidden="1" customHeight="1">
      <c r="A13770" s="172"/>
    </row>
    <row r="13771" spans="1:1" s="173" customFormat="1" ht="12" hidden="1" customHeight="1">
      <c r="A13771" s="172"/>
    </row>
    <row r="13772" spans="1:1" s="173" customFormat="1" ht="12" hidden="1" customHeight="1">
      <c r="A13772" s="172"/>
    </row>
    <row r="13773" spans="1:1" s="173" customFormat="1" ht="12" hidden="1" customHeight="1">
      <c r="A13773" s="172"/>
    </row>
    <row r="13774" spans="1:1" s="173" customFormat="1" ht="12" hidden="1" customHeight="1">
      <c r="A13774" s="172"/>
    </row>
    <row r="13775" spans="1:1" s="173" customFormat="1" ht="12" hidden="1" customHeight="1">
      <c r="A13775" s="172"/>
    </row>
    <row r="13776" spans="1:1" s="173" customFormat="1" ht="12" hidden="1" customHeight="1">
      <c r="A13776" s="172"/>
    </row>
    <row r="13777" spans="1:1" s="173" customFormat="1" ht="12" hidden="1" customHeight="1">
      <c r="A13777" s="172"/>
    </row>
    <row r="13778" spans="1:1" s="173" customFormat="1" ht="12" hidden="1" customHeight="1">
      <c r="A13778" s="172"/>
    </row>
    <row r="13779" spans="1:1" s="173" customFormat="1" ht="12" hidden="1" customHeight="1">
      <c r="A13779" s="172"/>
    </row>
    <row r="13780" spans="1:1" s="173" customFormat="1" ht="12" hidden="1" customHeight="1">
      <c r="A13780" s="172"/>
    </row>
    <row r="13781" spans="1:1" s="173" customFormat="1" ht="12" hidden="1" customHeight="1">
      <c r="A13781" s="172"/>
    </row>
    <row r="13782" spans="1:1" s="173" customFormat="1" ht="12" hidden="1" customHeight="1">
      <c r="A13782" s="172"/>
    </row>
    <row r="13783" spans="1:1" s="173" customFormat="1" ht="12" hidden="1" customHeight="1">
      <c r="A13783" s="172"/>
    </row>
    <row r="13784" spans="1:1" s="173" customFormat="1" ht="12" hidden="1" customHeight="1">
      <c r="A13784" s="172"/>
    </row>
    <row r="13785" spans="1:1" s="173" customFormat="1" ht="12" hidden="1" customHeight="1">
      <c r="A13785" s="172"/>
    </row>
    <row r="13786" spans="1:1" s="173" customFormat="1" ht="12" hidden="1" customHeight="1">
      <c r="A13786" s="172"/>
    </row>
    <row r="13787" spans="1:1" s="173" customFormat="1" ht="12" hidden="1" customHeight="1">
      <c r="A13787" s="172"/>
    </row>
    <row r="13788" spans="1:1" s="173" customFormat="1" ht="12" hidden="1" customHeight="1">
      <c r="A13788" s="172"/>
    </row>
    <row r="13789" spans="1:1" s="173" customFormat="1" ht="12" hidden="1" customHeight="1">
      <c r="A13789" s="172"/>
    </row>
    <row r="13790" spans="1:1" s="173" customFormat="1" ht="12" hidden="1" customHeight="1">
      <c r="A13790" s="172"/>
    </row>
    <row r="13791" spans="1:1" s="173" customFormat="1" ht="12" hidden="1" customHeight="1">
      <c r="A13791" s="172"/>
    </row>
    <row r="13792" spans="1:1" s="173" customFormat="1" ht="12" hidden="1" customHeight="1">
      <c r="A13792" s="172"/>
    </row>
    <row r="13793" spans="1:1" s="173" customFormat="1" ht="12" hidden="1" customHeight="1">
      <c r="A13793" s="172"/>
    </row>
    <row r="13794" spans="1:1" s="173" customFormat="1" ht="12" hidden="1" customHeight="1">
      <c r="A13794" s="172"/>
    </row>
    <row r="13795" spans="1:1" s="173" customFormat="1" ht="12" hidden="1" customHeight="1">
      <c r="A13795" s="172"/>
    </row>
    <row r="13796" spans="1:1" s="173" customFormat="1" ht="12" hidden="1" customHeight="1">
      <c r="A13796" s="172"/>
    </row>
    <row r="13797" spans="1:1" s="173" customFormat="1" ht="12" hidden="1" customHeight="1">
      <c r="A13797" s="172"/>
    </row>
    <row r="13798" spans="1:1" s="173" customFormat="1" ht="12" hidden="1" customHeight="1">
      <c r="A13798" s="172"/>
    </row>
    <row r="13799" spans="1:1" s="173" customFormat="1" ht="12" hidden="1" customHeight="1">
      <c r="A13799" s="172"/>
    </row>
    <row r="13800" spans="1:1" s="173" customFormat="1" ht="12" hidden="1" customHeight="1">
      <c r="A13800" s="172"/>
    </row>
    <row r="13801" spans="1:1" s="173" customFormat="1" ht="12" hidden="1" customHeight="1">
      <c r="A13801" s="172"/>
    </row>
    <row r="13802" spans="1:1" s="173" customFormat="1" ht="12" hidden="1" customHeight="1">
      <c r="A13802" s="172"/>
    </row>
    <row r="13803" spans="1:1" s="173" customFormat="1" ht="12" hidden="1" customHeight="1">
      <c r="A13803" s="172"/>
    </row>
    <row r="13804" spans="1:1" s="173" customFormat="1" ht="12" hidden="1" customHeight="1">
      <c r="A13804" s="172"/>
    </row>
    <row r="13805" spans="1:1" s="173" customFormat="1" ht="12" hidden="1" customHeight="1">
      <c r="A13805" s="172"/>
    </row>
    <row r="13806" spans="1:1" s="173" customFormat="1" ht="12" hidden="1" customHeight="1">
      <c r="A13806" s="172"/>
    </row>
    <row r="13807" spans="1:1" s="173" customFormat="1" ht="12" hidden="1" customHeight="1">
      <c r="A13807" s="172"/>
    </row>
    <row r="13808" spans="1:1" s="173" customFormat="1" ht="12" hidden="1" customHeight="1">
      <c r="A13808" s="172"/>
    </row>
    <row r="13809" spans="1:1" s="173" customFormat="1" ht="12" hidden="1" customHeight="1">
      <c r="A13809" s="172"/>
    </row>
    <row r="13810" spans="1:1" s="173" customFormat="1" ht="12" hidden="1" customHeight="1">
      <c r="A13810" s="172"/>
    </row>
    <row r="13811" spans="1:1" s="173" customFormat="1" ht="12" hidden="1" customHeight="1">
      <c r="A13811" s="172"/>
    </row>
    <row r="13812" spans="1:1" s="173" customFormat="1" ht="12" hidden="1" customHeight="1">
      <c r="A13812" s="172"/>
    </row>
    <row r="13813" spans="1:1" s="173" customFormat="1" ht="12" hidden="1" customHeight="1">
      <c r="A13813" s="172"/>
    </row>
    <row r="13814" spans="1:1" s="173" customFormat="1" ht="12" hidden="1" customHeight="1">
      <c r="A13814" s="172"/>
    </row>
    <row r="13815" spans="1:1" s="173" customFormat="1" ht="12" hidden="1" customHeight="1">
      <c r="A13815" s="172"/>
    </row>
    <row r="13816" spans="1:1" s="173" customFormat="1" ht="12" hidden="1" customHeight="1">
      <c r="A13816" s="172"/>
    </row>
    <row r="13817" spans="1:1" s="173" customFormat="1" ht="12" hidden="1" customHeight="1">
      <c r="A13817" s="172"/>
    </row>
    <row r="13818" spans="1:1" s="173" customFormat="1" ht="12" hidden="1" customHeight="1">
      <c r="A13818" s="172"/>
    </row>
    <row r="13819" spans="1:1" s="173" customFormat="1" ht="12" hidden="1" customHeight="1">
      <c r="A13819" s="172"/>
    </row>
    <row r="13820" spans="1:1" s="173" customFormat="1" ht="12" hidden="1" customHeight="1">
      <c r="A13820" s="172"/>
    </row>
    <row r="13821" spans="1:1" s="173" customFormat="1" ht="12" hidden="1" customHeight="1">
      <c r="A13821" s="172"/>
    </row>
    <row r="13822" spans="1:1" s="173" customFormat="1" ht="12" hidden="1" customHeight="1">
      <c r="A13822" s="172"/>
    </row>
    <row r="13823" spans="1:1" s="173" customFormat="1" ht="12" hidden="1" customHeight="1">
      <c r="A13823" s="172"/>
    </row>
    <row r="13824" spans="1:1" s="173" customFormat="1" ht="12" hidden="1" customHeight="1">
      <c r="A13824" s="172"/>
    </row>
    <row r="13825" spans="1:1" s="173" customFormat="1" ht="12" hidden="1" customHeight="1">
      <c r="A13825" s="172"/>
    </row>
    <row r="13826" spans="1:1" s="173" customFormat="1" ht="12" hidden="1" customHeight="1">
      <c r="A13826" s="172"/>
    </row>
    <row r="13827" spans="1:1" s="173" customFormat="1" ht="12" hidden="1" customHeight="1">
      <c r="A13827" s="172"/>
    </row>
    <row r="13828" spans="1:1" s="173" customFormat="1" ht="12" hidden="1" customHeight="1">
      <c r="A13828" s="172"/>
    </row>
    <row r="13829" spans="1:1" s="173" customFormat="1" ht="12" hidden="1" customHeight="1">
      <c r="A13829" s="172"/>
    </row>
    <row r="13830" spans="1:1" s="173" customFormat="1" ht="12" hidden="1" customHeight="1">
      <c r="A13830" s="172"/>
    </row>
    <row r="13831" spans="1:1" s="173" customFormat="1" ht="12" hidden="1" customHeight="1">
      <c r="A13831" s="172"/>
    </row>
    <row r="13832" spans="1:1" s="173" customFormat="1" ht="12" hidden="1" customHeight="1">
      <c r="A13832" s="172"/>
    </row>
    <row r="13833" spans="1:1" s="173" customFormat="1" ht="12" hidden="1" customHeight="1">
      <c r="A13833" s="172"/>
    </row>
    <row r="13834" spans="1:1" s="173" customFormat="1" ht="12" hidden="1" customHeight="1">
      <c r="A13834" s="172"/>
    </row>
    <row r="13835" spans="1:1" s="173" customFormat="1" ht="12" hidden="1" customHeight="1">
      <c r="A13835" s="172"/>
    </row>
    <row r="13836" spans="1:1" s="173" customFormat="1" ht="12" hidden="1" customHeight="1">
      <c r="A13836" s="172"/>
    </row>
    <row r="13837" spans="1:1" s="173" customFormat="1" ht="12" hidden="1" customHeight="1">
      <c r="A13837" s="172"/>
    </row>
    <row r="13838" spans="1:1" s="173" customFormat="1" ht="12" hidden="1" customHeight="1">
      <c r="A13838" s="172"/>
    </row>
    <row r="13839" spans="1:1" s="173" customFormat="1" ht="12" hidden="1" customHeight="1">
      <c r="A13839" s="172"/>
    </row>
    <row r="13840" spans="1:1" s="173" customFormat="1" ht="12" hidden="1" customHeight="1">
      <c r="A13840" s="172"/>
    </row>
    <row r="13841" spans="1:1" s="173" customFormat="1" ht="12" hidden="1" customHeight="1">
      <c r="A13841" s="172"/>
    </row>
    <row r="13842" spans="1:1" s="173" customFormat="1" ht="12" hidden="1" customHeight="1">
      <c r="A13842" s="172"/>
    </row>
    <row r="13843" spans="1:1" s="173" customFormat="1" ht="12" hidden="1" customHeight="1">
      <c r="A13843" s="172"/>
    </row>
    <row r="13844" spans="1:1" s="173" customFormat="1" ht="12" hidden="1" customHeight="1">
      <c r="A13844" s="172"/>
    </row>
    <row r="13845" spans="1:1" s="173" customFormat="1" ht="12" hidden="1" customHeight="1">
      <c r="A13845" s="172"/>
    </row>
    <row r="13846" spans="1:1" s="173" customFormat="1" ht="12" hidden="1" customHeight="1">
      <c r="A13846" s="172"/>
    </row>
    <row r="13847" spans="1:1" s="173" customFormat="1" ht="12" hidden="1" customHeight="1">
      <c r="A13847" s="172"/>
    </row>
    <row r="13848" spans="1:1" s="173" customFormat="1" ht="12" hidden="1" customHeight="1">
      <c r="A13848" s="172"/>
    </row>
    <row r="13849" spans="1:1" s="173" customFormat="1" ht="12" hidden="1" customHeight="1">
      <c r="A13849" s="172"/>
    </row>
    <row r="13850" spans="1:1" s="173" customFormat="1" ht="12" hidden="1" customHeight="1">
      <c r="A13850" s="172"/>
    </row>
    <row r="13851" spans="1:1" s="173" customFormat="1" ht="12" hidden="1" customHeight="1">
      <c r="A13851" s="172"/>
    </row>
    <row r="13852" spans="1:1" s="173" customFormat="1" ht="12" hidden="1" customHeight="1">
      <c r="A13852" s="172"/>
    </row>
    <row r="13853" spans="1:1" s="173" customFormat="1" ht="12" hidden="1" customHeight="1">
      <c r="A13853" s="172"/>
    </row>
    <row r="13854" spans="1:1" s="173" customFormat="1" ht="12" hidden="1" customHeight="1">
      <c r="A13854" s="172"/>
    </row>
    <row r="13855" spans="1:1" s="173" customFormat="1" ht="12" hidden="1" customHeight="1">
      <c r="A13855" s="172"/>
    </row>
    <row r="13856" spans="1:1" s="173" customFormat="1" ht="12" hidden="1" customHeight="1">
      <c r="A13856" s="172"/>
    </row>
    <row r="13857" spans="1:1" s="173" customFormat="1" ht="12" hidden="1" customHeight="1">
      <c r="A13857" s="172"/>
    </row>
    <row r="13858" spans="1:1" s="173" customFormat="1" ht="12" hidden="1" customHeight="1">
      <c r="A13858" s="172"/>
    </row>
    <row r="13859" spans="1:1" s="173" customFormat="1" ht="12" hidden="1" customHeight="1">
      <c r="A13859" s="172"/>
    </row>
    <row r="13860" spans="1:1" s="173" customFormat="1" ht="12" hidden="1" customHeight="1">
      <c r="A13860" s="172"/>
    </row>
    <row r="13861" spans="1:1" s="173" customFormat="1" ht="12" hidden="1" customHeight="1">
      <c r="A13861" s="172"/>
    </row>
    <row r="13862" spans="1:1" s="173" customFormat="1" ht="12" hidden="1" customHeight="1">
      <c r="A13862" s="172"/>
    </row>
    <row r="13863" spans="1:1" s="173" customFormat="1" ht="12" hidden="1" customHeight="1">
      <c r="A13863" s="172"/>
    </row>
    <row r="13864" spans="1:1" s="173" customFormat="1" ht="12" hidden="1" customHeight="1">
      <c r="A13864" s="172"/>
    </row>
    <row r="13865" spans="1:1" s="173" customFormat="1" ht="12" hidden="1" customHeight="1">
      <c r="A13865" s="172"/>
    </row>
    <row r="13866" spans="1:1" s="173" customFormat="1" ht="12" hidden="1" customHeight="1">
      <c r="A13866" s="172"/>
    </row>
    <row r="13867" spans="1:1" s="173" customFormat="1" ht="12" hidden="1" customHeight="1">
      <c r="A13867" s="172"/>
    </row>
    <row r="13868" spans="1:1" s="173" customFormat="1" ht="12" hidden="1" customHeight="1">
      <c r="A13868" s="172"/>
    </row>
    <row r="13869" spans="1:1" s="173" customFormat="1" ht="12" hidden="1" customHeight="1">
      <c r="A13869" s="172"/>
    </row>
    <row r="13870" spans="1:1" s="173" customFormat="1" ht="12" hidden="1" customHeight="1">
      <c r="A13870" s="172"/>
    </row>
    <row r="13871" spans="1:1" s="173" customFormat="1" ht="12" hidden="1" customHeight="1">
      <c r="A13871" s="172"/>
    </row>
    <row r="13872" spans="1:1" s="173" customFormat="1" ht="12" hidden="1" customHeight="1">
      <c r="A13872" s="172"/>
    </row>
    <row r="13873" spans="1:1" s="173" customFormat="1" ht="12" hidden="1" customHeight="1">
      <c r="A13873" s="172"/>
    </row>
    <row r="13874" spans="1:1" s="173" customFormat="1" ht="12" hidden="1" customHeight="1">
      <c r="A13874" s="172"/>
    </row>
    <row r="13875" spans="1:1" s="173" customFormat="1" ht="12" hidden="1" customHeight="1">
      <c r="A13875" s="172"/>
    </row>
    <row r="13876" spans="1:1" s="173" customFormat="1" ht="12" hidden="1" customHeight="1">
      <c r="A13876" s="172"/>
    </row>
    <row r="13877" spans="1:1" s="173" customFormat="1" ht="12" hidden="1" customHeight="1">
      <c r="A13877" s="172"/>
    </row>
    <row r="13878" spans="1:1" s="173" customFormat="1" ht="12" hidden="1" customHeight="1">
      <c r="A13878" s="172"/>
    </row>
    <row r="13879" spans="1:1" s="173" customFormat="1" ht="12" hidden="1" customHeight="1">
      <c r="A13879" s="172"/>
    </row>
    <row r="13880" spans="1:1" s="173" customFormat="1" ht="12" hidden="1" customHeight="1">
      <c r="A13880" s="172"/>
    </row>
    <row r="13881" spans="1:1" s="173" customFormat="1" ht="12" hidden="1" customHeight="1">
      <c r="A13881" s="172"/>
    </row>
    <row r="13882" spans="1:1" s="173" customFormat="1" ht="12" hidden="1" customHeight="1">
      <c r="A13882" s="172"/>
    </row>
    <row r="13883" spans="1:1" s="173" customFormat="1" ht="12" hidden="1" customHeight="1">
      <c r="A13883" s="172"/>
    </row>
    <row r="13884" spans="1:1" s="173" customFormat="1" ht="12" hidden="1" customHeight="1">
      <c r="A13884" s="172"/>
    </row>
    <row r="13885" spans="1:1" s="173" customFormat="1" ht="12" hidden="1" customHeight="1">
      <c r="A13885" s="172"/>
    </row>
    <row r="13886" spans="1:1" s="173" customFormat="1" ht="12" hidden="1" customHeight="1">
      <c r="A13886" s="172"/>
    </row>
    <row r="13887" spans="1:1" s="173" customFormat="1" ht="12" hidden="1" customHeight="1">
      <c r="A13887" s="172"/>
    </row>
    <row r="13888" spans="1:1" s="173" customFormat="1" ht="12" hidden="1" customHeight="1">
      <c r="A13888" s="172"/>
    </row>
    <row r="13889" spans="1:1" s="173" customFormat="1" ht="12" hidden="1" customHeight="1">
      <c r="A13889" s="172"/>
    </row>
    <row r="13890" spans="1:1" s="173" customFormat="1" ht="12" hidden="1" customHeight="1">
      <c r="A13890" s="172"/>
    </row>
    <row r="13891" spans="1:1" s="173" customFormat="1" ht="12" hidden="1" customHeight="1">
      <c r="A13891" s="172"/>
    </row>
    <row r="13892" spans="1:1" s="173" customFormat="1" ht="12" hidden="1" customHeight="1">
      <c r="A13892" s="172"/>
    </row>
    <row r="13893" spans="1:1" s="173" customFormat="1" ht="12" hidden="1" customHeight="1">
      <c r="A13893" s="172"/>
    </row>
    <row r="13894" spans="1:1" s="173" customFormat="1" ht="12" hidden="1" customHeight="1">
      <c r="A13894" s="172"/>
    </row>
    <row r="13895" spans="1:1" s="173" customFormat="1" ht="12" hidden="1" customHeight="1">
      <c r="A13895" s="172"/>
    </row>
    <row r="13896" spans="1:1" s="173" customFormat="1" ht="12" hidden="1" customHeight="1">
      <c r="A13896" s="172"/>
    </row>
    <row r="13897" spans="1:1" s="173" customFormat="1" ht="12" hidden="1" customHeight="1">
      <c r="A13897" s="172"/>
    </row>
    <row r="13898" spans="1:1" s="173" customFormat="1" ht="12" hidden="1" customHeight="1">
      <c r="A13898" s="172"/>
    </row>
    <row r="13899" spans="1:1" s="173" customFormat="1" ht="12" hidden="1" customHeight="1">
      <c r="A13899" s="172"/>
    </row>
    <row r="13900" spans="1:1" s="173" customFormat="1" ht="12" hidden="1" customHeight="1">
      <c r="A13900" s="172"/>
    </row>
    <row r="13901" spans="1:1" s="173" customFormat="1" ht="12" hidden="1" customHeight="1">
      <c r="A13901" s="172"/>
    </row>
    <row r="13902" spans="1:1" s="173" customFormat="1" ht="12" hidden="1" customHeight="1">
      <c r="A13902" s="172"/>
    </row>
    <row r="13903" spans="1:1" s="173" customFormat="1" ht="12" hidden="1" customHeight="1">
      <c r="A13903" s="172"/>
    </row>
    <row r="13904" spans="1:1" s="173" customFormat="1" ht="12" hidden="1" customHeight="1">
      <c r="A13904" s="172"/>
    </row>
    <row r="13905" spans="1:1" s="173" customFormat="1" ht="12" hidden="1" customHeight="1">
      <c r="A13905" s="172"/>
    </row>
    <row r="13906" spans="1:1" s="173" customFormat="1" ht="12" hidden="1" customHeight="1">
      <c r="A13906" s="172"/>
    </row>
    <row r="13907" spans="1:1" s="173" customFormat="1" ht="12" hidden="1" customHeight="1">
      <c r="A13907" s="172"/>
    </row>
    <row r="13908" spans="1:1" s="173" customFormat="1" ht="12" hidden="1" customHeight="1">
      <c r="A13908" s="172"/>
    </row>
    <row r="13909" spans="1:1" s="173" customFormat="1" ht="12" hidden="1" customHeight="1">
      <c r="A13909" s="172"/>
    </row>
    <row r="13910" spans="1:1" s="173" customFormat="1" ht="12" hidden="1" customHeight="1">
      <c r="A13910" s="172"/>
    </row>
    <row r="13911" spans="1:1" s="173" customFormat="1" ht="12" hidden="1" customHeight="1">
      <c r="A13911" s="172"/>
    </row>
    <row r="13912" spans="1:1" s="173" customFormat="1" ht="12" hidden="1" customHeight="1">
      <c r="A13912" s="172"/>
    </row>
    <row r="13913" spans="1:1" s="173" customFormat="1" ht="12" hidden="1" customHeight="1">
      <c r="A13913" s="172"/>
    </row>
    <row r="13914" spans="1:1" s="173" customFormat="1" ht="12" hidden="1" customHeight="1">
      <c r="A13914" s="172"/>
    </row>
    <row r="13915" spans="1:1" s="173" customFormat="1" ht="12" hidden="1" customHeight="1">
      <c r="A13915" s="172"/>
    </row>
    <row r="13916" spans="1:1" s="173" customFormat="1" ht="12" hidden="1" customHeight="1">
      <c r="A13916" s="172"/>
    </row>
    <row r="13917" spans="1:1" s="173" customFormat="1" ht="12" hidden="1" customHeight="1">
      <c r="A13917" s="172"/>
    </row>
    <row r="13918" spans="1:1" s="173" customFormat="1" ht="12" hidden="1" customHeight="1">
      <c r="A13918" s="172"/>
    </row>
    <row r="13919" spans="1:1" s="173" customFormat="1" ht="12" hidden="1" customHeight="1">
      <c r="A13919" s="172"/>
    </row>
    <row r="13920" spans="1:1" s="173" customFormat="1" ht="12" hidden="1" customHeight="1">
      <c r="A13920" s="172"/>
    </row>
    <row r="13921" spans="1:1" s="173" customFormat="1" ht="12" hidden="1" customHeight="1">
      <c r="A13921" s="172"/>
    </row>
    <row r="13922" spans="1:1" s="173" customFormat="1" ht="12" hidden="1" customHeight="1">
      <c r="A13922" s="172"/>
    </row>
    <row r="13923" spans="1:1" s="173" customFormat="1" ht="12" hidden="1" customHeight="1">
      <c r="A13923" s="172"/>
    </row>
    <row r="13924" spans="1:1" s="173" customFormat="1" ht="12" hidden="1" customHeight="1">
      <c r="A13924" s="172"/>
    </row>
    <row r="13925" spans="1:1" s="173" customFormat="1" ht="12" hidden="1" customHeight="1">
      <c r="A13925" s="172"/>
    </row>
    <row r="13926" spans="1:1" s="173" customFormat="1" ht="12" hidden="1" customHeight="1">
      <c r="A13926" s="172"/>
    </row>
    <row r="13927" spans="1:1" s="173" customFormat="1" ht="12" hidden="1" customHeight="1">
      <c r="A13927" s="172"/>
    </row>
    <row r="13928" spans="1:1" s="173" customFormat="1" ht="12" hidden="1" customHeight="1">
      <c r="A13928" s="172"/>
    </row>
    <row r="13929" spans="1:1" s="173" customFormat="1" ht="12" hidden="1" customHeight="1">
      <c r="A13929" s="172"/>
    </row>
    <row r="13930" spans="1:1" s="173" customFormat="1" ht="12" hidden="1" customHeight="1">
      <c r="A13930" s="172"/>
    </row>
    <row r="13931" spans="1:1" s="173" customFormat="1" ht="12" hidden="1" customHeight="1">
      <c r="A13931" s="172"/>
    </row>
    <row r="13932" spans="1:1" s="173" customFormat="1" ht="12" hidden="1" customHeight="1">
      <c r="A13932" s="172"/>
    </row>
    <row r="13933" spans="1:1" s="173" customFormat="1" ht="12" hidden="1" customHeight="1">
      <c r="A13933" s="172"/>
    </row>
    <row r="13934" spans="1:1" s="173" customFormat="1" ht="12" hidden="1" customHeight="1">
      <c r="A13934" s="172"/>
    </row>
    <row r="13935" spans="1:1" s="173" customFormat="1" ht="12" hidden="1" customHeight="1">
      <c r="A13935" s="172"/>
    </row>
    <row r="13936" spans="1:1" s="173" customFormat="1" ht="12" hidden="1" customHeight="1">
      <c r="A13936" s="172"/>
    </row>
    <row r="13937" spans="1:1" s="173" customFormat="1" ht="12" hidden="1" customHeight="1">
      <c r="A13937" s="172"/>
    </row>
    <row r="13938" spans="1:1" s="173" customFormat="1" ht="12" hidden="1" customHeight="1">
      <c r="A13938" s="172"/>
    </row>
    <row r="13939" spans="1:1" s="173" customFormat="1" ht="12" hidden="1" customHeight="1">
      <c r="A13939" s="172"/>
    </row>
    <row r="13940" spans="1:1" s="173" customFormat="1" ht="12" hidden="1" customHeight="1">
      <c r="A13940" s="172"/>
    </row>
    <row r="13941" spans="1:1" s="173" customFormat="1" ht="12" hidden="1" customHeight="1">
      <c r="A13941" s="172"/>
    </row>
    <row r="13942" spans="1:1" s="173" customFormat="1" ht="12" hidden="1" customHeight="1">
      <c r="A13942" s="172"/>
    </row>
    <row r="13943" spans="1:1" s="173" customFormat="1" ht="12" hidden="1" customHeight="1">
      <c r="A13943" s="172"/>
    </row>
    <row r="13944" spans="1:1" s="173" customFormat="1" ht="12" hidden="1" customHeight="1">
      <c r="A13944" s="172"/>
    </row>
    <row r="13945" spans="1:1" s="173" customFormat="1" ht="12" hidden="1" customHeight="1">
      <c r="A13945" s="172"/>
    </row>
    <row r="13946" spans="1:1" s="173" customFormat="1" ht="12" hidden="1" customHeight="1">
      <c r="A13946" s="172"/>
    </row>
    <row r="13947" spans="1:1" s="173" customFormat="1" ht="12" hidden="1" customHeight="1">
      <c r="A13947" s="172"/>
    </row>
    <row r="13948" spans="1:1" s="173" customFormat="1" ht="12" hidden="1" customHeight="1">
      <c r="A13948" s="172"/>
    </row>
    <row r="13949" spans="1:1" s="173" customFormat="1" ht="12" hidden="1" customHeight="1">
      <c r="A13949" s="172"/>
    </row>
    <row r="13950" spans="1:1" s="173" customFormat="1" ht="12" hidden="1" customHeight="1">
      <c r="A13950" s="172"/>
    </row>
    <row r="13951" spans="1:1" s="173" customFormat="1" ht="12" hidden="1" customHeight="1">
      <c r="A13951" s="172"/>
    </row>
    <row r="13952" spans="1:1" s="173" customFormat="1" ht="12" hidden="1" customHeight="1">
      <c r="A13952" s="172"/>
    </row>
    <row r="13953" spans="1:1" s="173" customFormat="1" ht="12" hidden="1" customHeight="1">
      <c r="A13953" s="172"/>
    </row>
    <row r="13954" spans="1:1" s="173" customFormat="1" ht="12" hidden="1" customHeight="1">
      <c r="A13954" s="172"/>
    </row>
    <row r="13955" spans="1:1" s="173" customFormat="1" ht="12" hidden="1" customHeight="1">
      <c r="A13955" s="172"/>
    </row>
    <row r="13956" spans="1:1" s="173" customFormat="1" ht="12" hidden="1" customHeight="1">
      <c r="A13956" s="172"/>
    </row>
    <row r="13957" spans="1:1" s="173" customFormat="1" ht="12" hidden="1" customHeight="1">
      <c r="A13957" s="172"/>
    </row>
    <row r="13958" spans="1:1" s="173" customFormat="1" ht="12" hidden="1" customHeight="1">
      <c r="A13958" s="172"/>
    </row>
    <row r="13959" spans="1:1" s="173" customFormat="1" ht="12" hidden="1" customHeight="1">
      <c r="A13959" s="172"/>
    </row>
    <row r="13960" spans="1:1" s="173" customFormat="1" ht="12" hidden="1" customHeight="1">
      <c r="A13960" s="172"/>
    </row>
    <row r="13961" spans="1:1" s="173" customFormat="1" ht="12" hidden="1" customHeight="1">
      <c r="A13961" s="172"/>
    </row>
    <row r="13962" spans="1:1" s="173" customFormat="1" ht="12" hidden="1" customHeight="1">
      <c r="A13962" s="172"/>
    </row>
    <row r="13963" spans="1:1" s="173" customFormat="1" ht="12" hidden="1" customHeight="1">
      <c r="A13963" s="172"/>
    </row>
    <row r="13964" spans="1:1" s="173" customFormat="1" ht="12" hidden="1" customHeight="1">
      <c r="A13964" s="172"/>
    </row>
    <row r="13965" spans="1:1" s="173" customFormat="1" ht="12" hidden="1" customHeight="1">
      <c r="A13965" s="172"/>
    </row>
    <row r="13966" spans="1:1" s="173" customFormat="1" ht="12" hidden="1" customHeight="1">
      <c r="A13966" s="172"/>
    </row>
    <row r="13967" spans="1:1" s="173" customFormat="1" ht="12" hidden="1" customHeight="1">
      <c r="A13967" s="172"/>
    </row>
    <row r="13968" spans="1:1" s="173" customFormat="1" ht="12" hidden="1" customHeight="1">
      <c r="A13968" s="172"/>
    </row>
    <row r="13969" spans="1:1" s="173" customFormat="1" ht="12" hidden="1" customHeight="1">
      <c r="A13969" s="172"/>
    </row>
    <row r="13970" spans="1:1" s="173" customFormat="1" ht="12" hidden="1" customHeight="1">
      <c r="A13970" s="172"/>
    </row>
    <row r="13971" spans="1:1" s="173" customFormat="1" ht="12" hidden="1" customHeight="1">
      <c r="A13971" s="172"/>
    </row>
    <row r="13972" spans="1:1" s="173" customFormat="1" ht="12" hidden="1" customHeight="1">
      <c r="A13972" s="172"/>
    </row>
    <row r="13973" spans="1:1" s="173" customFormat="1" ht="12" hidden="1" customHeight="1">
      <c r="A13973" s="172"/>
    </row>
    <row r="13974" spans="1:1" s="173" customFormat="1" ht="12" hidden="1" customHeight="1">
      <c r="A13974" s="172"/>
    </row>
    <row r="13975" spans="1:1" s="173" customFormat="1" ht="12" hidden="1" customHeight="1">
      <c r="A13975" s="172"/>
    </row>
    <row r="13976" spans="1:1" s="173" customFormat="1" ht="12" hidden="1" customHeight="1">
      <c r="A13976" s="172"/>
    </row>
    <row r="13977" spans="1:1" s="173" customFormat="1" ht="12" hidden="1" customHeight="1">
      <c r="A13977" s="172"/>
    </row>
    <row r="13978" spans="1:1" s="173" customFormat="1" ht="12" hidden="1" customHeight="1">
      <c r="A13978" s="172"/>
    </row>
    <row r="13979" spans="1:1" s="173" customFormat="1" ht="12" hidden="1" customHeight="1">
      <c r="A13979" s="172"/>
    </row>
    <row r="13980" spans="1:1" s="173" customFormat="1" ht="12" hidden="1" customHeight="1">
      <c r="A13980" s="172"/>
    </row>
    <row r="13981" spans="1:1" s="173" customFormat="1" ht="12" hidden="1" customHeight="1">
      <c r="A13981" s="172"/>
    </row>
    <row r="13982" spans="1:1" s="173" customFormat="1" ht="12" hidden="1" customHeight="1">
      <c r="A13982" s="172"/>
    </row>
    <row r="13983" spans="1:1" s="173" customFormat="1" ht="12" hidden="1" customHeight="1">
      <c r="A13983" s="172"/>
    </row>
    <row r="13984" spans="1:1" s="173" customFormat="1" ht="12" hidden="1" customHeight="1">
      <c r="A13984" s="172"/>
    </row>
    <row r="13985" spans="1:1" s="173" customFormat="1" ht="12" hidden="1" customHeight="1">
      <c r="A13985" s="172"/>
    </row>
    <row r="13986" spans="1:1" s="173" customFormat="1" ht="12" hidden="1" customHeight="1">
      <c r="A13986" s="172"/>
    </row>
    <row r="13987" spans="1:1" s="173" customFormat="1" ht="12" hidden="1" customHeight="1">
      <c r="A13987" s="172"/>
    </row>
    <row r="13988" spans="1:1" s="173" customFormat="1" ht="12" hidden="1" customHeight="1">
      <c r="A13988" s="172"/>
    </row>
    <row r="13989" spans="1:1" s="173" customFormat="1" ht="12" hidden="1" customHeight="1">
      <c r="A13989" s="172"/>
    </row>
    <row r="13990" spans="1:1" s="173" customFormat="1" ht="12" hidden="1" customHeight="1">
      <c r="A13990" s="172"/>
    </row>
    <row r="13991" spans="1:1" s="173" customFormat="1" ht="12" hidden="1" customHeight="1">
      <c r="A13991" s="172"/>
    </row>
    <row r="13992" spans="1:1" s="173" customFormat="1" ht="12" hidden="1" customHeight="1">
      <c r="A13992" s="172"/>
    </row>
    <row r="13993" spans="1:1" s="173" customFormat="1" ht="12" hidden="1" customHeight="1">
      <c r="A13993" s="172"/>
    </row>
    <row r="13994" spans="1:1" s="173" customFormat="1" ht="12" hidden="1" customHeight="1">
      <c r="A13994" s="172"/>
    </row>
    <row r="13995" spans="1:1" s="173" customFormat="1" ht="12" hidden="1" customHeight="1">
      <c r="A13995" s="172"/>
    </row>
    <row r="13996" spans="1:1" s="173" customFormat="1" ht="12" hidden="1" customHeight="1">
      <c r="A13996" s="172"/>
    </row>
    <row r="13997" spans="1:1" s="173" customFormat="1" ht="12" hidden="1" customHeight="1">
      <c r="A13997" s="172"/>
    </row>
    <row r="13998" spans="1:1" s="173" customFormat="1" ht="12" hidden="1" customHeight="1">
      <c r="A13998" s="172"/>
    </row>
    <row r="13999" spans="1:1" s="173" customFormat="1" ht="12" hidden="1" customHeight="1">
      <c r="A13999" s="172"/>
    </row>
    <row r="14000" spans="1:1" s="173" customFormat="1" ht="12" hidden="1" customHeight="1">
      <c r="A14000" s="172"/>
    </row>
    <row r="14001" spans="1:1" s="173" customFormat="1" ht="12" hidden="1" customHeight="1">
      <c r="A14001" s="172"/>
    </row>
    <row r="14002" spans="1:1" s="173" customFormat="1" ht="12" hidden="1" customHeight="1">
      <c r="A14002" s="172"/>
    </row>
    <row r="14003" spans="1:1" s="173" customFormat="1" ht="12" hidden="1" customHeight="1">
      <c r="A14003" s="172"/>
    </row>
    <row r="14004" spans="1:1" s="173" customFormat="1" ht="12" hidden="1" customHeight="1">
      <c r="A14004" s="172"/>
    </row>
    <row r="14005" spans="1:1" s="173" customFormat="1" ht="12" hidden="1" customHeight="1">
      <c r="A14005" s="172"/>
    </row>
    <row r="14006" spans="1:1" s="173" customFormat="1" ht="12" hidden="1" customHeight="1">
      <c r="A14006" s="172"/>
    </row>
    <row r="14007" spans="1:1" s="173" customFormat="1" ht="12" hidden="1" customHeight="1">
      <c r="A14007" s="172"/>
    </row>
    <row r="14008" spans="1:1" s="173" customFormat="1" ht="12" hidden="1" customHeight="1">
      <c r="A14008" s="172"/>
    </row>
    <row r="14009" spans="1:1" s="173" customFormat="1" ht="12" hidden="1" customHeight="1">
      <c r="A14009" s="172"/>
    </row>
    <row r="14010" spans="1:1" s="173" customFormat="1" ht="12" hidden="1" customHeight="1">
      <c r="A14010" s="172"/>
    </row>
    <row r="14011" spans="1:1" s="173" customFormat="1" ht="12" hidden="1" customHeight="1">
      <c r="A14011" s="172"/>
    </row>
    <row r="14012" spans="1:1" s="173" customFormat="1" ht="12" hidden="1" customHeight="1">
      <c r="A14012" s="172"/>
    </row>
    <row r="14013" spans="1:1" s="173" customFormat="1" ht="12" hidden="1" customHeight="1">
      <c r="A14013" s="172"/>
    </row>
    <row r="14014" spans="1:1" s="173" customFormat="1" ht="12" hidden="1" customHeight="1">
      <c r="A14014" s="172"/>
    </row>
    <row r="14015" spans="1:1" s="173" customFormat="1" ht="12" hidden="1" customHeight="1">
      <c r="A14015" s="172"/>
    </row>
    <row r="14016" spans="1:1" s="173" customFormat="1" ht="12" hidden="1" customHeight="1">
      <c r="A14016" s="172"/>
    </row>
    <row r="14017" spans="1:1" s="173" customFormat="1" ht="12" hidden="1" customHeight="1">
      <c r="A14017" s="172"/>
    </row>
    <row r="14018" spans="1:1" s="173" customFormat="1" ht="12" hidden="1" customHeight="1">
      <c r="A14018" s="172"/>
    </row>
    <row r="14019" spans="1:1" s="173" customFormat="1" ht="12" hidden="1" customHeight="1">
      <c r="A14019" s="172"/>
    </row>
    <row r="14020" spans="1:1" s="173" customFormat="1" ht="12" hidden="1" customHeight="1">
      <c r="A14020" s="172"/>
    </row>
    <row r="14021" spans="1:1" s="173" customFormat="1" ht="12" hidden="1" customHeight="1">
      <c r="A14021" s="172"/>
    </row>
    <row r="14022" spans="1:1" s="173" customFormat="1" ht="12" hidden="1" customHeight="1">
      <c r="A14022" s="172"/>
    </row>
    <row r="14023" spans="1:1" s="173" customFormat="1" ht="12" hidden="1" customHeight="1">
      <c r="A14023" s="172"/>
    </row>
    <row r="14024" spans="1:1" s="173" customFormat="1" ht="12" hidden="1" customHeight="1">
      <c r="A14024" s="172"/>
    </row>
    <row r="14025" spans="1:1" s="173" customFormat="1" ht="12" hidden="1" customHeight="1">
      <c r="A14025" s="172"/>
    </row>
    <row r="14026" spans="1:1" s="173" customFormat="1" ht="12" hidden="1" customHeight="1">
      <c r="A14026" s="172"/>
    </row>
    <row r="14027" spans="1:1" s="173" customFormat="1" ht="12" hidden="1" customHeight="1">
      <c r="A14027" s="172"/>
    </row>
    <row r="14028" spans="1:1" s="173" customFormat="1" ht="12" hidden="1" customHeight="1">
      <c r="A14028" s="172"/>
    </row>
    <row r="14029" spans="1:1" s="173" customFormat="1" ht="12" hidden="1" customHeight="1">
      <c r="A14029" s="172"/>
    </row>
    <row r="14030" spans="1:1" s="173" customFormat="1" ht="12" hidden="1" customHeight="1">
      <c r="A14030" s="172"/>
    </row>
    <row r="14031" spans="1:1" s="173" customFormat="1" ht="12" hidden="1" customHeight="1">
      <c r="A14031" s="172"/>
    </row>
    <row r="14032" spans="1:1" s="173" customFormat="1" ht="12" hidden="1" customHeight="1">
      <c r="A14032" s="172"/>
    </row>
    <row r="14033" spans="1:1" s="173" customFormat="1" ht="12" hidden="1" customHeight="1">
      <c r="A14033" s="172"/>
    </row>
    <row r="14034" spans="1:1" s="173" customFormat="1" ht="12" hidden="1" customHeight="1">
      <c r="A14034" s="172"/>
    </row>
    <row r="14035" spans="1:1" s="173" customFormat="1" ht="12" hidden="1" customHeight="1">
      <c r="A14035" s="172"/>
    </row>
    <row r="14036" spans="1:1" s="173" customFormat="1" ht="12" hidden="1" customHeight="1">
      <c r="A14036" s="172"/>
    </row>
    <row r="14037" spans="1:1" s="173" customFormat="1" ht="12" hidden="1" customHeight="1">
      <c r="A14037" s="172"/>
    </row>
    <row r="14038" spans="1:1" s="173" customFormat="1" ht="12" hidden="1" customHeight="1">
      <c r="A14038" s="172"/>
    </row>
    <row r="14039" spans="1:1" s="173" customFormat="1" ht="12" hidden="1" customHeight="1">
      <c r="A14039" s="172"/>
    </row>
    <row r="14040" spans="1:1" s="173" customFormat="1" ht="12" hidden="1" customHeight="1">
      <c r="A14040" s="172"/>
    </row>
    <row r="14041" spans="1:1" s="173" customFormat="1" ht="12" hidden="1" customHeight="1">
      <c r="A14041" s="172"/>
    </row>
    <row r="14042" spans="1:1" s="173" customFormat="1" ht="12" hidden="1" customHeight="1">
      <c r="A14042" s="172"/>
    </row>
    <row r="14043" spans="1:1" s="173" customFormat="1" ht="12" hidden="1" customHeight="1">
      <c r="A14043" s="172"/>
    </row>
    <row r="14044" spans="1:1" s="173" customFormat="1" ht="12" hidden="1" customHeight="1">
      <c r="A14044" s="172"/>
    </row>
    <row r="14045" spans="1:1" s="173" customFormat="1" ht="12" hidden="1" customHeight="1">
      <c r="A14045" s="172"/>
    </row>
    <row r="14046" spans="1:1" s="173" customFormat="1" ht="12" hidden="1" customHeight="1">
      <c r="A14046" s="172"/>
    </row>
    <row r="14047" spans="1:1" s="173" customFormat="1" ht="12" hidden="1" customHeight="1">
      <c r="A14047" s="172"/>
    </row>
    <row r="14048" spans="1:1" s="173" customFormat="1" ht="12" hidden="1" customHeight="1">
      <c r="A14048" s="172"/>
    </row>
    <row r="14049" spans="1:1" s="173" customFormat="1" ht="12" hidden="1" customHeight="1">
      <c r="A14049" s="172"/>
    </row>
    <row r="14050" spans="1:1" s="173" customFormat="1" ht="12" hidden="1" customHeight="1">
      <c r="A14050" s="172"/>
    </row>
    <row r="14051" spans="1:1" s="173" customFormat="1" ht="12" hidden="1" customHeight="1">
      <c r="A14051" s="172"/>
    </row>
    <row r="14052" spans="1:1" s="173" customFormat="1" ht="12" hidden="1" customHeight="1">
      <c r="A14052" s="172"/>
    </row>
    <row r="14053" spans="1:1" s="173" customFormat="1" ht="12" hidden="1" customHeight="1">
      <c r="A14053" s="172"/>
    </row>
    <row r="14054" spans="1:1" s="173" customFormat="1" ht="12" hidden="1" customHeight="1">
      <c r="A14054" s="172"/>
    </row>
    <row r="14055" spans="1:1" s="173" customFormat="1" ht="12" hidden="1" customHeight="1">
      <c r="A14055" s="172"/>
    </row>
    <row r="14056" spans="1:1" s="173" customFormat="1" ht="12" hidden="1" customHeight="1">
      <c r="A14056" s="172"/>
    </row>
    <row r="14057" spans="1:1" s="173" customFormat="1" ht="12" hidden="1" customHeight="1">
      <c r="A14057" s="172"/>
    </row>
    <row r="14058" spans="1:1" s="173" customFormat="1" ht="12" hidden="1" customHeight="1">
      <c r="A14058" s="172"/>
    </row>
    <row r="14059" spans="1:1" s="173" customFormat="1" ht="12" hidden="1" customHeight="1">
      <c r="A14059" s="172"/>
    </row>
    <row r="14060" spans="1:1" s="173" customFormat="1" ht="12" hidden="1" customHeight="1">
      <c r="A14060" s="172"/>
    </row>
    <row r="14061" spans="1:1" s="173" customFormat="1" ht="12" hidden="1" customHeight="1">
      <c r="A14061" s="172"/>
    </row>
    <row r="14062" spans="1:1" s="173" customFormat="1" ht="12" hidden="1" customHeight="1">
      <c r="A14062" s="172"/>
    </row>
    <row r="14063" spans="1:1" s="173" customFormat="1" ht="12" hidden="1" customHeight="1">
      <c r="A14063" s="172"/>
    </row>
    <row r="14064" spans="1:1" s="173" customFormat="1" ht="12" hidden="1" customHeight="1">
      <c r="A14064" s="172"/>
    </row>
    <row r="14065" spans="1:1" s="173" customFormat="1" ht="12" hidden="1" customHeight="1">
      <c r="A14065" s="172"/>
    </row>
    <row r="14066" spans="1:1" s="173" customFormat="1" ht="12" hidden="1" customHeight="1">
      <c r="A14066" s="172"/>
    </row>
    <row r="14067" spans="1:1" s="173" customFormat="1" ht="12" hidden="1" customHeight="1">
      <c r="A14067" s="172"/>
    </row>
    <row r="14068" spans="1:1" s="173" customFormat="1" ht="12" hidden="1" customHeight="1">
      <c r="A14068" s="172"/>
    </row>
    <row r="14069" spans="1:1" s="173" customFormat="1" ht="12" hidden="1" customHeight="1">
      <c r="A14069" s="172"/>
    </row>
    <row r="14070" spans="1:1" s="173" customFormat="1" ht="12" hidden="1" customHeight="1">
      <c r="A14070" s="172"/>
    </row>
    <row r="14071" spans="1:1" s="173" customFormat="1" ht="12" hidden="1" customHeight="1">
      <c r="A14071" s="172"/>
    </row>
    <row r="14072" spans="1:1" s="173" customFormat="1" ht="12" hidden="1" customHeight="1">
      <c r="A14072" s="172"/>
    </row>
    <row r="14073" spans="1:1" s="173" customFormat="1" ht="12" hidden="1" customHeight="1">
      <c r="A14073" s="172"/>
    </row>
    <row r="14074" spans="1:1" s="173" customFormat="1" ht="12" hidden="1" customHeight="1">
      <c r="A14074" s="172"/>
    </row>
    <row r="14075" spans="1:1" s="173" customFormat="1" ht="12" hidden="1" customHeight="1">
      <c r="A14075" s="172"/>
    </row>
    <row r="14076" spans="1:1" s="173" customFormat="1" ht="12" hidden="1" customHeight="1">
      <c r="A14076" s="172"/>
    </row>
    <row r="14077" spans="1:1" s="173" customFormat="1" ht="12" hidden="1" customHeight="1">
      <c r="A14077" s="172"/>
    </row>
    <row r="14078" spans="1:1" s="173" customFormat="1" ht="12" hidden="1" customHeight="1">
      <c r="A14078" s="172"/>
    </row>
    <row r="14079" spans="1:1" s="173" customFormat="1" ht="12" hidden="1" customHeight="1">
      <c r="A14079" s="172"/>
    </row>
    <row r="14080" spans="1:1" s="173" customFormat="1" ht="12" hidden="1" customHeight="1">
      <c r="A14080" s="172"/>
    </row>
    <row r="14081" spans="1:1" s="173" customFormat="1" ht="12" hidden="1" customHeight="1">
      <c r="A14081" s="172"/>
    </row>
    <row r="14082" spans="1:1" s="173" customFormat="1" ht="12" hidden="1" customHeight="1">
      <c r="A14082" s="172"/>
    </row>
    <row r="14083" spans="1:1" s="173" customFormat="1" ht="12" hidden="1" customHeight="1">
      <c r="A14083" s="172"/>
    </row>
    <row r="14084" spans="1:1" s="173" customFormat="1" ht="12" hidden="1" customHeight="1">
      <c r="A14084" s="172"/>
    </row>
    <row r="14085" spans="1:1" s="173" customFormat="1" ht="12" hidden="1" customHeight="1">
      <c r="A14085" s="172"/>
    </row>
    <row r="14086" spans="1:1" s="173" customFormat="1" ht="12" hidden="1" customHeight="1">
      <c r="A14086" s="172"/>
    </row>
    <row r="14087" spans="1:1" s="173" customFormat="1" ht="12" hidden="1" customHeight="1">
      <c r="A14087" s="172"/>
    </row>
    <row r="14088" spans="1:1" s="173" customFormat="1" ht="12" hidden="1" customHeight="1">
      <c r="A14088" s="172"/>
    </row>
    <row r="14089" spans="1:1" s="173" customFormat="1" ht="12" hidden="1" customHeight="1">
      <c r="A14089" s="172"/>
    </row>
    <row r="14090" spans="1:1" s="173" customFormat="1" ht="12" hidden="1" customHeight="1">
      <c r="A14090" s="172"/>
    </row>
    <row r="14091" spans="1:1" s="173" customFormat="1" ht="12" hidden="1" customHeight="1">
      <c r="A14091" s="172"/>
    </row>
    <row r="14092" spans="1:1" s="173" customFormat="1" ht="12" hidden="1" customHeight="1">
      <c r="A14092" s="172"/>
    </row>
    <row r="14093" spans="1:1" s="173" customFormat="1" ht="12" hidden="1" customHeight="1">
      <c r="A14093" s="172"/>
    </row>
    <row r="14094" spans="1:1" s="173" customFormat="1" ht="12" hidden="1" customHeight="1">
      <c r="A14094" s="172"/>
    </row>
    <row r="14095" spans="1:1" s="173" customFormat="1" ht="12" hidden="1" customHeight="1">
      <c r="A14095" s="172"/>
    </row>
    <row r="14096" spans="1:1" s="173" customFormat="1" ht="12" hidden="1" customHeight="1">
      <c r="A14096" s="172"/>
    </row>
    <row r="14097" spans="1:1" s="173" customFormat="1" ht="12" hidden="1" customHeight="1">
      <c r="A14097" s="172"/>
    </row>
    <row r="14098" spans="1:1" s="173" customFormat="1" ht="12" hidden="1" customHeight="1">
      <c r="A14098" s="172"/>
    </row>
    <row r="14099" spans="1:1" s="173" customFormat="1" ht="12" hidden="1" customHeight="1">
      <c r="A14099" s="172"/>
    </row>
    <row r="14100" spans="1:1" s="173" customFormat="1" ht="12" hidden="1" customHeight="1">
      <c r="A14100" s="172"/>
    </row>
    <row r="14101" spans="1:1" s="173" customFormat="1" ht="12" hidden="1" customHeight="1">
      <c r="A14101" s="172"/>
    </row>
    <row r="14102" spans="1:1" s="173" customFormat="1" ht="12" hidden="1" customHeight="1">
      <c r="A14102" s="172"/>
    </row>
    <row r="14103" spans="1:1" s="173" customFormat="1" ht="12" hidden="1" customHeight="1">
      <c r="A14103" s="172"/>
    </row>
    <row r="14104" spans="1:1" s="173" customFormat="1" ht="12" hidden="1" customHeight="1">
      <c r="A14104" s="172"/>
    </row>
    <row r="14105" spans="1:1" s="173" customFormat="1" ht="12" hidden="1" customHeight="1">
      <c r="A14105" s="172"/>
    </row>
    <row r="14106" spans="1:1" s="173" customFormat="1" ht="12" hidden="1" customHeight="1">
      <c r="A14106" s="172"/>
    </row>
    <row r="14107" spans="1:1" s="173" customFormat="1" ht="12" hidden="1" customHeight="1">
      <c r="A14107" s="172"/>
    </row>
    <row r="14108" spans="1:1" s="173" customFormat="1" ht="12" hidden="1" customHeight="1">
      <c r="A14108" s="172"/>
    </row>
    <row r="14109" spans="1:1" s="173" customFormat="1" ht="12" hidden="1" customHeight="1">
      <c r="A14109" s="172"/>
    </row>
    <row r="14110" spans="1:1" s="173" customFormat="1" ht="12" hidden="1" customHeight="1">
      <c r="A14110" s="172"/>
    </row>
    <row r="14111" spans="1:1" s="173" customFormat="1" ht="12" hidden="1" customHeight="1">
      <c r="A14111" s="172"/>
    </row>
    <row r="14112" spans="1:1" s="173" customFormat="1" ht="12" hidden="1" customHeight="1">
      <c r="A14112" s="172"/>
    </row>
    <row r="14113" spans="1:1" s="173" customFormat="1" ht="12" hidden="1" customHeight="1">
      <c r="A14113" s="172"/>
    </row>
    <row r="14114" spans="1:1" s="173" customFormat="1" ht="12" hidden="1" customHeight="1">
      <c r="A14114" s="172"/>
    </row>
    <row r="14115" spans="1:1" s="173" customFormat="1" ht="12" hidden="1" customHeight="1">
      <c r="A14115" s="172"/>
    </row>
    <row r="14116" spans="1:1" s="173" customFormat="1" ht="12" hidden="1" customHeight="1">
      <c r="A14116" s="172"/>
    </row>
    <row r="14117" spans="1:1" s="173" customFormat="1" ht="12" hidden="1" customHeight="1">
      <c r="A14117" s="172"/>
    </row>
    <row r="14118" spans="1:1" s="173" customFormat="1" ht="12" hidden="1" customHeight="1">
      <c r="A14118" s="172"/>
    </row>
    <row r="14119" spans="1:1" s="173" customFormat="1" ht="12" hidden="1" customHeight="1">
      <c r="A14119" s="172"/>
    </row>
    <row r="14120" spans="1:1" s="173" customFormat="1" ht="12" hidden="1" customHeight="1">
      <c r="A14120" s="172"/>
    </row>
    <row r="14121" spans="1:1" s="173" customFormat="1" ht="12" hidden="1" customHeight="1">
      <c r="A14121" s="172"/>
    </row>
    <row r="14122" spans="1:1" s="173" customFormat="1" ht="12" hidden="1" customHeight="1">
      <c r="A14122" s="172"/>
    </row>
    <row r="14123" spans="1:1" s="173" customFormat="1" ht="12" hidden="1" customHeight="1">
      <c r="A14123" s="172"/>
    </row>
    <row r="14124" spans="1:1" s="173" customFormat="1" ht="12" hidden="1" customHeight="1">
      <c r="A14124" s="172"/>
    </row>
    <row r="14125" spans="1:1" s="173" customFormat="1" ht="12" hidden="1" customHeight="1">
      <c r="A14125" s="172"/>
    </row>
    <row r="14126" spans="1:1" s="173" customFormat="1" ht="12" hidden="1" customHeight="1">
      <c r="A14126" s="172"/>
    </row>
    <row r="14127" spans="1:1" s="173" customFormat="1" ht="12" hidden="1" customHeight="1">
      <c r="A14127" s="172"/>
    </row>
    <row r="14128" spans="1:1" s="173" customFormat="1" ht="12" hidden="1" customHeight="1">
      <c r="A14128" s="172"/>
    </row>
    <row r="14129" spans="1:1" s="173" customFormat="1" ht="12" hidden="1" customHeight="1">
      <c r="A14129" s="172"/>
    </row>
    <row r="14130" spans="1:1" s="173" customFormat="1" ht="12" hidden="1" customHeight="1">
      <c r="A14130" s="172"/>
    </row>
    <row r="14131" spans="1:1" s="173" customFormat="1" ht="12" hidden="1" customHeight="1">
      <c r="A14131" s="172"/>
    </row>
    <row r="14132" spans="1:1" s="173" customFormat="1" ht="12" hidden="1" customHeight="1">
      <c r="A14132" s="172"/>
    </row>
    <row r="14133" spans="1:1" s="173" customFormat="1" ht="12" hidden="1" customHeight="1">
      <c r="A14133" s="172"/>
    </row>
    <row r="14134" spans="1:1" s="173" customFormat="1" ht="12" hidden="1" customHeight="1">
      <c r="A14134" s="172"/>
    </row>
    <row r="14135" spans="1:1" s="173" customFormat="1" ht="12" hidden="1" customHeight="1">
      <c r="A14135" s="172"/>
    </row>
    <row r="14136" spans="1:1" s="173" customFormat="1" ht="12" hidden="1" customHeight="1">
      <c r="A14136" s="172"/>
    </row>
    <row r="14137" spans="1:1" s="173" customFormat="1" ht="12" hidden="1" customHeight="1">
      <c r="A14137" s="172"/>
    </row>
    <row r="14138" spans="1:1" s="173" customFormat="1" ht="12" hidden="1" customHeight="1">
      <c r="A14138" s="172"/>
    </row>
    <row r="14139" spans="1:1" s="173" customFormat="1" ht="12" hidden="1" customHeight="1">
      <c r="A14139" s="172"/>
    </row>
    <row r="14140" spans="1:1" s="173" customFormat="1" ht="12" hidden="1" customHeight="1">
      <c r="A14140" s="172"/>
    </row>
    <row r="14141" spans="1:1" s="173" customFormat="1" ht="12" hidden="1" customHeight="1">
      <c r="A14141" s="172"/>
    </row>
    <row r="14142" spans="1:1" s="173" customFormat="1" ht="12" hidden="1" customHeight="1">
      <c r="A14142" s="172"/>
    </row>
    <row r="14143" spans="1:1" s="173" customFormat="1" ht="12" hidden="1" customHeight="1">
      <c r="A14143" s="172"/>
    </row>
    <row r="14144" spans="1:1" s="173" customFormat="1" ht="12" hidden="1" customHeight="1">
      <c r="A14144" s="172"/>
    </row>
    <row r="14145" spans="1:1" s="173" customFormat="1" ht="12" hidden="1" customHeight="1">
      <c r="A14145" s="172"/>
    </row>
    <row r="14146" spans="1:1" s="173" customFormat="1" ht="12" hidden="1" customHeight="1">
      <c r="A14146" s="172"/>
    </row>
    <row r="14147" spans="1:1" s="173" customFormat="1" ht="12" hidden="1" customHeight="1">
      <c r="A14147" s="172"/>
    </row>
    <row r="14148" spans="1:1" s="173" customFormat="1" ht="12" hidden="1" customHeight="1">
      <c r="A14148" s="172"/>
    </row>
    <row r="14149" spans="1:1" s="173" customFormat="1" ht="12" hidden="1" customHeight="1">
      <c r="A14149" s="172"/>
    </row>
    <row r="14150" spans="1:1" s="173" customFormat="1" ht="12" hidden="1" customHeight="1">
      <c r="A14150" s="172"/>
    </row>
    <row r="14151" spans="1:1" s="173" customFormat="1" ht="12" hidden="1" customHeight="1">
      <c r="A14151" s="172"/>
    </row>
    <row r="14152" spans="1:1" s="173" customFormat="1" ht="12" hidden="1" customHeight="1">
      <c r="A14152" s="172"/>
    </row>
    <row r="14153" spans="1:1" s="173" customFormat="1" ht="12" hidden="1" customHeight="1">
      <c r="A14153" s="172"/>
    </row>
    <row r="14154" spans="1:1" s="173" customFormat="1" ht="12" hidden="1" customHeight="1">
      <c r="A14154" s="172"/>
    </row>
    <row r="14155" spans="1:1" s="173" customFormat="1" ht="12" hidden="1" customHeight="1">
      <c r="A14155" s="172"/>
    </row>
    <row r="14156" spans="1:1" s="173" customFormat="1" ht="12" hidden="1" customHeight="1">
      <c r="A14156" s="172"/>
    </row>
    <row r="14157" spans="1:1" s="173" customFormat="1" ht="12" hidden="1" customHeight="1">
      <c r="A14157" s="172"/>
    </row>
    <row r="14158" spans="1:1" s="173" customFormat="1" ht="12" hidden="1" customHeight="1">
      <c r="A14158" s="172"/>
    </row>
    <row r="14159" spans="1:1" s="173" customFormat="1" ht="12" hidden="1" customHeight="1">
      <c r="A14159" s="172"/>
    </row>
    <row r="14160" spans="1:1" s="173" customFormat="1" ht="12" hidden="1" customHeight="1">
      <c r="A14160" s="172"/>
    </row>
    <row r="14161" spans="1:1" s="173" customFormat="1" ht="12" hidden="1" customHeight="1">
      <c r="A14161" s="172"/>
    </row>
    <row r="14162" spans="1:1" s="173" customFormat="1" ht="12" hidden="1" customHeight="1">
      <c r="A14162" s="172"/>
    </row>
    <row r="14163" spans="1:1" s="173" customFormat="1" ht="12" hidden="1" customHeight="1">
      <c r="A14163" s="172"/>
    </row>
    <row r="14164" spans="1:1" s="173" customFormat="1" ht="12" hidden="1" customHeight="1">
      <c r="A14164" s="172"/>
    </row>
    <row r="14165" spans="1:1" s="173" customFormat="1" ht="12" hidden="1" customHeight="1">
      <c r="A14165" s="172"/>
    </row>
    <row r="14166" spans="1:1" s="173" customFormat="1" ht="12" hidden="1" customHeight="1">
      <c r="A14166" s="172"/>
    </row>
    <row r="14167" spans="1:1" s="173" customFormat="1" ht="12" hidden="1" customHeight="1">
      <c r="A14167" s="172"/>
    </row>
    <row r="14168" spans="1:1" s="173" customFormat="1" ht="12" hidden="1" customHeight="1">
      <c r="A14168" s="172"/>
    </row>
    <row r="14169" spans="1:1" s="173" customFormat="1" ht="12" hidden="1" customHeight="1">
      <c r="A14169" s="172"/>
    </row>
    <row r="14170" spans="1:1" s="173" customFormat="1" ht="12" hidden="1" customHeight="1">
      <c r="A14170" s="172"/>
    </row>
    <row r="14171" spans="1:1" s="173" customFormat="1" ht="12" hidden="1" customHeight="1">
      <c r="A14171" s="172"/>
    </row>
    <row r="14172" spans="1:1" s="173" customFormat="1" ht="12" hidden="1" customHeight="1">
      <c r="A14172" s="172"/>
    </row>
    <row r="14173" spans="1:1" s="173" customFormat="1" ht="12" hidden="1" customHeight="1">
      <c r="A14173" s="172"/>
    </row>
    <row r="14174" spans="1:1" s="173" customFormat="1" ht="12" hidden="1" customHeight="1">
      <c r="A14174" s="172"/>
    </row>
    <row r="14175" spans="1:1" s="173" customFormat="1" ht="12" hidden="1" customHeight="1">
      <c r="A14175" s="172"/>
    </row>
    <row r="14176" spans="1:1" s="173" customFormat="1" ht="12" hidden="1" customHeight="1">
      <c r="A14176" s="172"/>
    </row>
    <row r="14177" spans="1:1" s="173" customFormat="1" ht="12" hidden="1" customHeight="1">
      <c r="A14177" s="172"/>
    </row>
    <row r="14178" spans="1:1" s="173" customFormat="1" ht="12" hidden="1" customHeight="1">
      <c r="A14178" s="172"/>
    </row>
    <row r="14179" spans="1:1" s="173" customFormat="1" ht="12" hidden="1" customHeight="1">
      <c r="A14179" s="172"/>
    </row>
    <row r="14180" spans="1:1" s="173" customFormat="1" ht="12" hidden="1" customHeight="1">
      <c r="A14180" s="172"/>
    </row>
    <row r="14181" spans="1:1" s="173" customFormat="1" ht="12" hidden="1" customHeight="1">
      <c r="A14181" s="172"/>
    </row>
    <row r="14182" spans="1:1" s="173" customFormat="1" ht="12" hidden="1" customHeight="1">
      <c r="A14182" s="172"/>
    </row>
    <row r="14183" spans="1:1" s="173" customFormat="1" ht="12" hidden="1" customHeight="1">
      <c r="A14183" s="172"/>
    </row>
    <row r="14184" spans="1:1" s="173" customFormat="1" ht="12" hidden="1" customHeight="1">
      <c r="A14184" s="172"/>
    </row>
    <row r="14185" spans="1:1" s="173" customFormat="1" ht="12" hidden="1" customHeight="1">
      <c r="A14185" s="172"/>
    </row>
    <row r="14186" spans="1:1" s="173" customFormat="1" ht="12" hidden="1" customHeight="1">
      <c r="A14186" s="172"/>
    </row>
    <row r="14187" spans="1:1" s="173" customFormat="1" ht="12" hidden="1" customHeight="1">
      <c r="A14187" s="172"/>
    </row>
    <row r="14188" spans="1:1" s="173" customFormat="1" ht="12" hidden="1" customHeight="1">
      <c r="A14188" s="172"/>
    </row>
    <row r="14189" spans="1:1" s="173" customFormat="1" ht="12" hidden="1" customHeight="1">
      <c r="A14189" s="172"/>
    </row>
    <row r="14190" spans="1:1" s="173" customFormat="1" ht="12" hidden="1" customHeight="1">
      <c r="A14190" s="172"/>
    </row>
    <row r="14191" spans="1:1" s="173" customFormat="1" ht="12" hidden="1" customHeight="1">
      <c r="A14191" s="172"/>
    </row>
    <row r="14192" spans="1:1" s="173" customFormat="1" ht="12" hidden="1" customHeight="1">
      <c r="A14192" s="172"/>
    </row>
    <row r="14193" spans="1:1" s="173" customFormat="1" ht="12" hidden="1" customHeight="1">
      <c r="A14193" s="172"/>
    </row>
    <row r="14194" spans="1:1" s="173" customFormat="1" ht="12" hidden="1" customHeight="1">
      <c r="A14194" s="172"/>
    </row>
    <row r="14195" spans="1:1" s="173" customFormat="1" ht="12" hidden="1" customHeight="1">
      <c r="A14195" s="172"/>
    </row>
    <row r="14196" spans="1:1" s="173" customFormat="1" ht="12" hidden="1" customHeight="1">
      <c r="A14196" s="172"/>
    </row>
    <row r="14197" spans="1:1" s="173" customFormat="1" ht="12" hidden="1" customHeight="1">
      <c r="A14197" s="172"/>
    </row>
    <row r="14198" spans="1:1" s="173" customFormat="1" ht="12" hidden="1" customHeight="1">
      <c r="A14198" s="172"/>
    </row>
    <row r="14199" spans="1:1" s="173" customFormat="1" ht="12" hidden="1" customHeight="1">
      <c r="A14199" s="172"/>
    </row>
    <row r="14200" spans="1:1" s="173" customFormat="1" ht="12" hidden="1" customHeight="1">
      <c r="A14200" s="172"/>
    </row>
    <row r="14201" spans="1:1" s="173" customFormat="1" ht="12" hidden="1" customHeight="1">
      <c r="A14201" s="172"/>
    </row>
    <row r="14202" spans="1:1" s="173" customFormat="1" ht="12" hidden="1" customHeight="1">
      <c r="A14202" s="172"/>
    </row>
    <row r="14203" spans="1:1" s="173" customFormat="1" ht="12" hidden="1" customHeight="1">
      <c r="A14203" s="172"/>
    </row>
    <row r="14204" spans="1:1" s="173" customFormat="1" ht="12" hidden="1" customHeight="1">
      <c r="A14204" s="172"/>
    </row>
    <row r="14205" spans="1:1" s="173" customFormat="1" ht="12" hidden="1" customHeight="1">
      <c r="A14205" s="172"/>
    </row>
    <row r="14206" spans="1:1" s="173" customFormat="1" ht="12" hidden="1" customHeight="1">
      <c r="A14206" s="172"/>
    </row>
    <row r="14207" spans="1:1" s="173" customFormat="1" ht="12" hidden="1" customHeight="1">
      <c r="A14207" s="172"/>
    </row>
    <row r="14208" spans="1:1" s="173" customFormat="1" ht="12" hidden="1" customHeight="1">
      <c r="A14208" s="172"/>
    </row>
    <row r="14209" spans="1:1" s="173" customFormat="1" ht="12" hidden="1" customHeight="1">
      <c r="A14209" s="172"/>
    </row>
    <row r="14210" spans="1:1" s="173" customFormat="1" ht="12" hidden="1" customHeight="1">
      <c r="A14210" s="172"/>
    </row>
    <row r="14211" spans="1:1" s="173" customFormat="1" ht="12" hidden="1" customHeight="1">
      <c r="A14211" s="172"/>
    </row>
    <row r="14212" spans="1:1" s="173" customFormat="1" ht="12" hidden="1" customHeight="1">
      <c r="A14212" s="172"/>
    </row>
    <row r="14213" spans="1:1" s="173" customFormat="1" ht="12" hidden="1" customHeight="1">
      <c r="A14213" s="172"/>
    </row>
    <row r="14214" spans="1:1" s="173" customFormat="1" ht="12" hidden="1" customHeight="1">
      <c r="A14214" s="172"/>
    </row>
    <row r="14215" spans="1:1" s="173" customFormat="1" ht="12" hidden="1" customHeight="1">
      <c r="A14215" s="172"/>
    </row>
    <row r="14216" spans="1:1" s="173" customFormat="1" ht="12" hidden="1" customHeight="1">
      <c r="A14216" s="172"/>
    </row>
    <row r="14217" spans="1:1" s="173" customFormat="1" ht="12" hidden="1" customHeight="1">
      <c r="A14217" s="172"/>
    </row>
    <row r="14218" spans="1:1" s="173" customFormat="1" ht="12" hidden="1" customHeight="1">
      <c r="A14218" s="172"/>
    </row>
    <row r="14219" spans="1:1" s="173" customFormat="1" ht="12" hidden="1" customHeight="1">
      <c r="A14219" s="172"/>
    </row>
    <row r="14220" spans="1:1" s="173" customFormat="1" ht="12" hidden="1" customHeight="1">
      <c r="A14220" s="172"/>
    </row>
    <row r="14221" spans="1:1" s="173" customFormat="1" ht="12" hidden="1" customHeight="1">
      <c r="A14221" s="172"/>
    </row>
    <row r="14222" spans="1:1" s="173" customFormat="1" ht="12" hidden="1" customHeight="1">
      <c r="A14222" s="172"/>
    </row>
    <row r="14223" spans="1:1" s="173" customFormat="1" ht="12" hidden="1" customHeight="1">
      <c r="A14223" s="172"/>
    </row>
    <row r="14224" spans="1:1" s="173" customFormat="1" ht="12" hidden="1" customHeight="1">
      <c r="A14224" s="172"/>
    </row>
    <row r="14225" spans="1:1" s="173" customFormat="1" ht="12" hidden="1" customHeight="1">
      <c r="A14225" s="172"/>
    </row>
    <row r="14226" spans="1:1" s="173" customFormat="1" ht="12" hidden="1" customHeight="1">
      <c r="A14226" s="172"/>
    </row>
    <row r="14227" spans="1:1" s="173" customFormat="1" ht="12" hidden="1" customHeight="1">
      <c r="A14227" s="172"/>
    </row>
    <row r="14228" spans="1:1" s="173" customFormat="1" ht="12" hidden="1" customHeight="1">
      <c r="A14228" s="172"/>
    </row>
    <row r="14229" spans="1:1" s="173" customFormat="1" ht="12" hidden="1" customHeight="1">
      <c r="A14229" s="172"/>
    </row>
    <row r="14230" spans="1:1" s="173" customFormat="1" ht="12" hidden="1" customHeight="1">
      <c r="A14230" s="172"/>
    </row>
    <row r="14231" spans="1:1" s="173" customFormat="1" ht="12" hidden="1" customHeight="1">
      <c r="A14231" s="172"/>
    </row>
    <row r="14232" spans="1:1" s="173" customFormat="1" ht="12" hidden="1" customHeight="1">
      <c r="A14232" s="172"/>
    </row>
    <row r="14233" spans="1:1" s="173" customFormat="1" ht="12" hidden="1" customHeight="1">
      <c r="A14233" s="172"/>
    </row>
    <row r="14234" spans="1:1" s="173" customFormat="1" ht="12" hidden="1" customHeight="1">
      <c r="A14234" s="172"/>
    </row>
    <row r="14235" spans="1:1" s="173" customFormat="1" ht="12" hidden="1" customHeight="1">
      <c r="A14235" s="172"/>
    </row>
    <row r="14236" spans="1:1" s="173" customFormat="1" ht="12" hidden="1" customHeight="1">
      <c r="A14236" s="172"/>
    </row>
    <row r="14237" spans="1:1" s="173" customFormat="1" ht="12" hidden="1" customHeight="1">
      <c r="A14237" s="172"/>
    </row>
    <row r="14238" spans="1:1" s="173" customFormat="1" ht="12" hidden="1" customHeight="1">
      <c r="A14238" s="172"/>
    </row>
    <row r="14239" spans="1:1" s="173" customFormat="1" ht="12" hidden="1" customHeight="1">
      <c r="A14239" s="172"/>
    </row>
    <row r="14240" spans="1:1" s="173" customFormat="1" ht="12" hidden="1" customHeight="1">
      <c r="A14240" s="172"/>
    </row>
    <row r="14241" spans="1:1" s="173" customFormat="1" ht="12" hidden="1" customHeight="1">
      <c r="A14241" s="172"/>
    </row>
    <row r="14242" spans="1:1" s="173" customFormat="1" ht="12" hidden="1" customHeight="1">
      <c r="A14242" s="172"/>
    </row>
    <row r="14243" spans="1:1" s="173" customFormat="1" ht="12" hidden="1" customHeight="1">
      <c r="A14243" s="172"/>
    </row>
    <row r="14244" spans="1:1" s="173" customFormat="1" ht="12" hidden="1" customHeight="1">
      <c r="A14244" s="172"/>
    </row>
    <row r="14245" spans="1:1" s="173" customFormat="1" ht="12" hidden="1" customHeight="1">
      <c r="A14245" s="172"/>
    </row>
    <row r="14246" spans="1:1" s="173" customFormat="1" ht="12" hidden="1" customHeight="1">
      <c r="A14246" s="172"/>
    </row>
    <row r="14247" spans="1:1" s="173" customFormat="1" ht="12" hidden="1" customHeight="1">
      <c r="A14247" s="172"/>
    </row>
    <row r="14248" spans="1:1" s="173" customFormat="1" ht="12" hidden="1" customHeight="1">
      <c r="A14248" s="172"/>
    </row>
    <row r="14249" spans="1:1" s="173" customFormat="1" ht="12" hidden="1" customHeight="1">
      <c r="A14249" s="172"/>
    </row>
    <row r="14250" spans="1:1" s="173" customFormat="1" ht="12" hidden="1" customHeight="1">
      <c r="A14250" s="172"/>
    </row>
    <row r="14251" spans="1:1" s="173" customFormat="1" ht="12" hidden="1" customHeight="1">
      <c r="A14251" s="172"/>
    </row>
    <row r="14252" spans="1:1" s="173" customFormat="1" ht="12" hidden="1" customHeight="1">
      <c r="A14252" s="172"/>
    </row>
    <row r="14253" spans="1:1" s="173" customFormat="1" ht="12" hidden="1" customHeight="1">
      <c r="A14253" s="172"/>
    </row>
    <row r="14254" spans="1:1" s="173" customFormat="1" ht="12" hidden="1" customHeight="1">
      <c r="A14254" s="172"/>
    </row>
    <row r="14255" spans="1:1" s="173" customFormat="1" ht="12" hidden="1" customHeight="1">
      <c r="A14255" s="172"/>
    </row>
    <row r="14256" spans="1:1" s="173" customFormat="1" ht="12" hidden="1" customHeight="1">
      <c r="A14256" s="172"/>
    </row>
    <row r="14257" spans="1:1" s="173" customFormat="1" ht="12" hidden="1" customHeight="1">
      <c r="A14257" s="172"/>
    </row>
    <row r="14258" spans="1:1" s="173" customFormat="1" ht="12" hidden="1" customHeight="1">
      <c r="A14258" s="172"/>
    </row>
    <row r="14259" spans="1:1" s="173" customFormat="1" ht="12" hidden="1" customHeight="1">
      <c r="A14259" s="172"/>
    </row>
    <row r="14260" spans="1:1" s="173" customFormat="1" ht="12" hidden="1" customHeight="1">
      <c r="A14260" s="172"/>
    </row>
    <row r="14261" spans="1:1" s="173" customFormat="1" ht="12" hidden="1" customHeight="1">
      <c r="A14261" s="172"/>
    </row>
    <row r="14262" spans="1:1" s="173" customFormat="1" ht="12" hidden="1" customHeight="1">
      <c r="A14262" s="172"/>
    </row>
    <row r="14263" spans="1:1" s="173" customFormat="1" ht="12" hidden="1" customHeight="1">
      <c r="A14263" s="172"/>
    </row>
    <row r="14264" spans="1:1" s="173" customFormat="1" ht="12" hidden="1" customHeight="1">
      <c r="A14264" s="172"/>
    </row>
    <row r="14265" spans="1:1" s="173" customFormat="1" ht="12" hidden="1" customHeight="1">
      <c r="A14265" s="172"/>
    </row>
    <row r="14266" spans="1:1" s="173" customFormat="1" ht="12" hidden="1" customHeight="1">
      <c r="A14266" s="172"/>
    </row>
    <row r="14267" spans="1:1" s="173" customFormat="1" ht="12" hidden="1" customHeight="1">
      <c r="A14267" s="172"/>
    </row>
    <row r="14268" spans="1:1" s="173" customFormat="1" ht="12" hidden="1" customHeight="1">
      <c r="A14268" s="172"/>
    </row>
    <row r="14269" spans="1:1" s="173" customFormat="1" ht="12" hidden="1" customHeight="1">
      <c r="A14269" s="172"/>
    </row>
    <row r="14270" spans="1:1" s="173" customFormat="1" ht="12" hidden="1" customHeight="1">
      <c r="A14270" s="172"/>
    </row>
    <row r="14271" spans="1:1" s="173" customFormat="1" ht="12" hidden="1" customHeight="1">
      <c r="A14271" s="172"/>
    </row>
    <row r="14272" spans="1:1" s="173" customFormat="1" ht="12" hidden="1" customHeight="1">
      <c r="A14272" s="172"/>
    </row>
    <row r="14273" spans="1:1" s="173" customFormat="1" ht="12" hidden="1" customHeight="1">
      <c r="A14273" s="172"/>
    </row>
    <row r="14274" spans="1:1" s="173" customFormat="1" ht="12" hidden="1" customHeight="1">
      <c r="A14274" s="172"/>
    </row>
    <row r="14275" spans="1:1" s="173" customFormat="1" ht="12" hidden="1" customHeight="1">
      <c r="A14275" s="172"/>
    </row>
    <row r="14276" spans="1:1" s="173" customFormat="1" ht="12" hidden="1" customHeight="1">
      <c r="A14276" s="172"/>
    </row>
    <row r="14277" spans="1:1" s="173" customFormat="1" ht="12" hidden="1" customHeight="1">
      <c r="A14277" s="172"/>
    </row>
    <row r="14278" spans="1:1" s="173" customFormat="1" ht="12" hidden="1" customHeight="1">
      <c r="A14278" s="172"/>
    </row>
    <row r="14279" spans="1:1" s="173" customFormat="1" ht="12" hidden="1" customHeight="1">
      <c r="A14279" s="172"/>
    </row>
    <row r="14280" spans="1:1" s="173" customFormat="1" ht="12" hidden="1" customHeight="1">
      <c r="A14280" s="172"/>
    </row>
    <row r="14281" spans="1:1" s="173" customFormat="1" ht="12" hidden="1" customHeight="1">
      <c r="A14281" s="172"/>
    </row>
    <row r="14282" spans="1:1" s="173" customFormat="1" ht="12" hidden="1" customHeight="1">
      <c r="A14282" s="172"/>
    </row>
    <row r="14283" spans="1:1" s="173" customFormat="1" ht="12" hidden="1" customHeight="1">
      <c r="A14283" s="172"/>
    </row>
    <row r="14284" spans="1:1" s="173" customFormat="1" ht="12" hidden="1" customHeight="1">
      <c r="A14284" s="172"/>
    </row>
    <row r="14285" spans="1:1" s="173" customFormat="1" ht="12" hidden="1" customHeight="1">
      <c r="A14285" s="172"/>
    </row>
    <row r="14286" spans="1:1" s="173" customFormat="1" ht="12" hidden="1" customHeight="1">
      <c r="A14286" s="172"/>
    </row>
    <row r="14287" spans="1:1" s="173" customFormat="1" ht="12" hidden="1" customHeight="1">
      <c r="A14287" s="172"/>
    </row>
    <row r="14288" spans="1:1" s="173" customFormat="1" ht="12" hidden="1" customHeight="1">
      <c r="A14288" s="172"/>
    </row>
    <row r="14289" spans="1:1" s="173" customFormat="1" ht="12" hidden="1" customHeight="1">
      <c r="A14289" s="172"/>
    </row>
    <row r="14290" spans="1:1" s="173" customFormat="1" ht="12" hidden="1" customHeight="1">
      <c r="A14290" s="172"/>
    </row>
    <row r="14291" spans="1:1" s="173" customFormat="1" ht="12" hidden="1" customHeight="1">
      <c r="A14291" s="172"/>
    </row>
    <row r="14292" spans="1:1" s="173" customFormat="1" ht="12" hidden="1" customHeight="1">
      <c r="A14292" s="172"/>
    </row>
    <row r="14293" spans="1:1" s="173" customFormat="1" ht="12" hidden="1" customHeight="1">
      <c r="A14293" s="172"/>
    </row>
    <row r="14294" spans="1:1" s="173" customFormat="1" ht="12" hidden="1" customHeight="1">
      <c r="A14294" s="172"/>
    </row>
    <row r="14295" spans="1:1" s="173" customFormat="1" ht="12" hidden="1" customHeight="1">
      <c r="A14295" s="172"/>
    </row>
    <row r="14296" spans="1:1" s="173" customFormat="1" ht="12" hidden="1" customHeight="1">
      <c r="A14296" s="172"/>
    </row>
    <row r="14297" spans="1:1" s="173" customFormat="1" ht="12" hidden="1" customHeight="1">
      <c r="A14297" s="172"/>
    </row>
    <row r="14298" spans="1:1" s="173" customFormat="1" ht="12" hidden="1" customHeight="1">
      <c r="A14298" s="172"/>
    </row>
    <row r="14299" spans="1:1" s="173" customFormat="1" ht="12" hidden="1" customHeight="1">
      <c r="A14299" s="172"/>
    </row>
    <row r="14300" spans="1:1" s="173" customFormat="1" ht="12" hidden="1" customHeight="1">
      <c r="A14300" s="172"/>
    </row>
    <row r="14301" spans="1:1" s="173" customFormat="1" ht="12" hidden="1" customHeight="1">
      <c r="A14301" s="172"/>
    </row>
    <row r="14302" spans="1:1" s="173" customFormat="1" ht="12" hidden="1" customHeight="1">
      <c r="A14302" s="172"/>
    </row>
    <row r="14303" spans="1:1" s="173" customFormat="1" ht="12" hidden="1" customHeight="1">
      <c r="A14303" s="172"/>
    </row>
    <row r="14304" spans="1:1" s="173" customFormat="1" ht="12" hidden="1" customHeight="1">
      <c r="A14304" s="172"/>
    </row>
    <row r="14305" spans="1:1" s="173" customFormat="1" ht="12" hidden="1" customHeight="1">
      <c r="A14305" s="172"/>
    </row>
    <row r="14306" spans="1:1" s="173" customFormat="1" ht="12" hidden="1" customHeight="1">
      <c r="A14306" s="172"/>
    </row>
    <row r="14307" spans="1:1" s="173" customFormat="1" ht="12" hidden="1" customHeight="1">
      <c r="A14307" s="172"/>
    </row>
    <row r="14308" spans="1:1" s="173" customFormat="1" ht="12" hidden="1" customHeight="1">
      <c r="A14308" s="172"/>
    </row>
    <row r="14309" spans="1:1" s="173" customFormat="1" ht="12" hidden="1" customHeight="1">
      <c r="A14309" s="172"/>
    </row>
    <row r="14310" spans="1:1" s="173" customFormat="1" ht="12" hidden="1" customHeight="1">
      <c r="A14310" s="172"/>
    </row>
    <row r="14311" spans="1:1" s="173" customFormat="1" ht="12" hidden="1" customHeight="1">
      <c r="A14311" s="172"/>
    </row>
    <row r="14312" spans="1:1" s="173" customFormat="1" ht="12" hidden="1" customHeight="1">
      <c r="A14312" s="172"/>
    </row>
    <row r="14313" spans="1:1" s="173" customFormat="1" ht="12" hidden="1" customHeight="1">
      <c r="A14313" s="172"/>
    </row>
    <row r="14314" spans="1:1" s="173" customFormat="1" ht="12" hidden="1" customHeight="1">
      <c r="A14314" s="172"/>
    </row>
    <row r="14315" spans="1:1" s="173" customFormat="1" ht="12" hidden="1" customHeight="1">
      <c r="A14315" s="172"/>
    </row>
    <row r="14316" spans="1:1" s="173" customFormat="1" ht="12" hidden="1" customHeight="1">
      <c r="A14316" s="172"/>
    </row>
    <row r="14317" spans="1:1" s="173" customFormat="1" ht="12" hidden="1" customHeight="1">
      <c r="A14317" s="172"/>
    </row>
    <row r="14318" spans="1:1" s="173" customFormat="1" ht="12" hidden="1" customHeight="1">
      <c r="A14318" s="172"/>
    </row>
    <row r="14319" spans="1:1" s="173" customFormat="1" ht="12" hidden="1" customHeight="1">
      <c r="A14319" s="172"/>
    </row>
    <row r="14320" spans="1:1" s="173" customFormat="1" ht="12" hidden="1" customHeight="1">
      <c r="A14320" s="172"/>
    </row>
    <row r="14321" spans="1:1" s="173" customFormat="1" ht="12" hidden="1" customHeight="1">
      <c r="A14321" s="172"/>
    </row>
    <row r="14322" spans="1:1" s="173" customFormat="1" ht="12" hidden="1" customHeight="1">
      <c r="A14322" s="172"/>
    </row>
    <row r="14323" spans="1:1" s="173" customFormat="1" ht="12" hidden="1" customHeight="1">
      <c r="A14323" s="172"/>
    </row>
    <row r="14324" spans="1:1" s="173" customFormat="1" ht="12" hidden="1" customHeight="1">
      <c r="A14324" s="172"/>
    </row>
    <row r="14325" spans="1:1" s="173" customFormat="1" ht="12" hidden="1" customHeight="1">
      <c r="A14325" s="172"/>
    </row>
    <row r="14326" spans="1:1" s="173" customFormat="1" ht="12" hidden="1" customHeight="1">
      <c r="A14326" s="172"/>
    </row>
    <row r="14327" spans="1:1" s="173" customFormat="1" ht="12" hidden="1" customHeight="1">
      <c r="A14327" s="172"/>
    </row>
    <row r="14328" spans="1:1" s="173" customFormat="1" ht="12" hidden="1" customHeight="1">
      <c r="A14328" s="172"/>
    </row>
    <row r="14329" spans="1:1" s="173" customFormat="1" ht="12" hidden="1" customHeight="1">
      <c r="A14329" s="172"/>
    </row>
    <row r="14330" spans="1:1" s="173" customFormat="1" ht="12" hidden="1" customHeight="1">
      <c r="A14330" s="172"/>
    </row>
    <row r="14331" spans="1:1" s="173" customFormat="1" ht="12" hidden="1" customHeight="1">
      <c r="A14331" s="172"/>
    </row>
    <row r="14332" spans="1:1" s="173" customFormat="1" ht="12" hidden="1" customHeight="1">
      <c r="A14332" s="172"/>
    </row>
    <row r="14333" spans="1:1" s="173" customFormat="1" ht="12" hidden="1" customHeight="1">
      <c r="A14333" s="172"/>
    </row>
    <row r="14334" spans="1:1" s="173" customFormat="1" ht="12" hidden="1" customHeight="1">
      <c r="A14334" s="172"/>
    </row>
    <row r="14335" spans="1:1" s="173" customFormat="1" ht="12" hidden="1" customHeight="1">
      <c r="A14335" s="172"/>
    </row>
    <row r="14336" spans="1:1" s="173" customFormat="1" ht="12" hidden="1" customHeight="1">
      <c r="A14336" s="172"/>
    </row>
    <row r="14337" spans="1:1" s="173" customFormat="1" ht="12" hidden="1" customHeight="1">
      <c r="A14337" s="172"/>
    </row>
    <row r="14338" spans="1:1" s="173" customFormat="1" ht="12" hidden="1" customHeight="1">
      <c r="A14338" s="172"/>
    </row>
    <row r="14339" spans="1:1" s="173" customFormat="1" ht="12" hidden="1" customHeight="1">
      <c r="A14339" s="172"/>
    </row>
    <row r="14340" spans="1:1" s="173" customFormat="1" ht="12" hidden="1" customHeight="1">
      <c r="A14340" s="172"/>
    </row>
    <row r="14341" spans="1:1" s="173" customFormat="1" ht="12" hidden="1" customHeight="1">
      <c r="A14341" s="172"/>
    </row>
    <row r="14342" spans="1:1" s="173" customFormat="1" ht="12" hidden="1" customHeight="1">
      <c r="A14342" s="172"/>
    </row>
    <row r="14343" spans="1:1" s="173" customFormat="1" ht="12" hidden="1" customHeight="1">
      <c r="A14343" s="172"/>
    </row>
    <row r="14344" spans="1:1" s="173" customFormat="1" ht="12" hidden="1" customHeight="1">
      <c r="A14344" s="172"/>
    </row>
    <row r="14345" spans="1:1" s="173" customFormat="1" ht="12" hidden="1" customHeight="1">
      <c r="A14345" s="172"/>
    </row>
    <row r="14346" spans="1:1" s="173" customFormat="1" ht="12" hidden="1" customHeight="1">
      <c r="A14346" s="172"/>
    </row>
    <row r="14347" spans="1:1" s="173" customFormat="1" ht="12" hidden="1" customHeight="1">
      <c r="A14347" s="172"/>
    </row>
    <row r="14348" spans="1:1" s="173" customFormat="1" ht="12" hidden="1" customHeight="1">
      <c r="A14348" s="172"/>
    </row>
    <row r="14349" spans="1:1" s="173" customFormat="1" ht="12" hidden="1" customHeight="1">
      <c r="A14349" s="172"/>
    </row>
    <row r="14350" spans="1:1" s="173" customFormat="1" ht="12" hidden="1" customHeight="1">
      <c r="A14350" s="172"/>
    </row>
    <row r="14351" spans="1:1" s="173" customFormat="1" ht="12" hidden="1" customHeight="1">
      <c r="A14351" s="172"/>
    </row>
    <row r="14352" spans="1:1" s="173" customFormat="1" ht="12" hidden="1" customHeight="1">
      <c r="A14352" s="172"/>
    </row>
    <row r="14353" spans="1:1" s="173" customFormat="1" ht="12" hidden="1" customHeight="1">
      <c r="A14353" s="172"/>
    </row>
    <row r="14354" spans="1:1" s="173" customFormat="1" ht="12" hidden="1" customHeight="1">
      <c r="A14354" s="172"/>
    </row>
    <row r="14355" spans="1:1" s="173" customFormat="1" ht="12" hidden="1" customHeight="1">
      <c r="A14355" s="172"/>
    </row>
    <row r="14356" spans="1:1" s="173" customFormat="1" ht="12" hidden="1" customHeight="1">
      <c r="A14356" s="172"/>
    </row>
    <row r="14357" spans="1:1" s="173" customFormat="1" ht="12" hidden="1" customHeight="1">
      <c r="A14357" s="172"/>
    </row>
    <row r="14358" spans="1:1" s="173" customFormat="1" ht="12" hidden="1" customHeight="1">
      <c r="A14358" s="172"/>
    </row>
    <row r="14359" spans="1:1" s="173" customFormat="1" ht="12" hidden="1" customHeight="1">
      <c r="A14359" s="172"/>
    </row>
    <row r="14360" spans="1:1" s="173" customFormat="1" ht="12" hidden="1" customHeight="1">
      <c r="A14360" s="172"/>
    </row>
    <row r="14361" spans="1:1" s="173" customFormat="1" ht="12" hidden="1" customHeight="1">
      <c r="A14361" s="172"/>
    </row>
    <row r="14362" spans="1:1" s="173" customFormat="1" ht="12" hidden="1" customHeight="1">
      <c r="A14362" s="172"/>
    </row>
    <row r="14363" spans="1:1" s="173" customFormat="1" ht="12" hidden="1" customHeight="1">
      <c r="A14363" s="172"/>
    </row>
    <row r="14364" spans="1:1" s="173" customFormat="1" ht="12" hidden="1" customHeight="1">
      <c r="A14364" s="172"/>
    </row>
    <row r="14365" spans="1:1" s="173" customFormat="1" ht="12" hidden="1" customHeight="1">
      <c r="A14365" s="172"/>
    </row>
    <row r="14366" spans="1:1" s="173" customFormat="1" ht="12" hidden="1" customHeight="1">
      <c r="A14366" s="172"/>
    </row>
    <row r="14367" spans="1:1" s="173" customFormat="1" ht="12" hidden="1" customHeight="1">
      <c r="A14367" s="172"/>
    </row>
    <row r="14368" spans="1:1" s="173" customFormat="1" ht="12" hidden="1" customHeight="1">
      <c r="A14368" s="172"/>
    </row>
    <row r="14369" spans="1:1" s="173" customFormat="1" ht="12" hidden="1" customHeight="1">
      <c r="A14369" s="172"/>
    </row>
    <row r="14370" spans="1:1" s="173" customFormat="1" ht="12" hidden="1" customHeight="1">
      <c r="A14370" s="172"/>
    </row>
    <row r="14371" spans="1:1" s="173" customFormat="1" ht="12" hidden="1" customHeight="1">
      <c r="A14371" s="172"/>
    </row>
    <row r="14372" spans="1:1" s="173" customFormat="1" ht="12" hidden="1" customHeight="1">
      <c r="A14372" s="172"/>
    </row>
    <row r="14373" spans="1:1" s="173" customFormat="1" ht="12" hidden="1" customHeight="1">
      <c r="A14373" s="172"/>
    </row>
    <row r="14374" spans="1:1" s="173" customFormat="1" ht="12" hidden="1" customHeight="1">
      <c r="A14374" s="172"/>
    </row>
    <row r="14375" spans="1:1" s="173" customFormat="1" ht="12" hidden="1" customHeight="1">
      <c r="A14375" s="172"/>
    </row>
    <row r="14376" spans="1:1" s="173" customFormat="1" ht="12" hidden="1" customHeight="1">
      <c r="A14376" s="172"/>
    </row>
    <row r="14377" spans="1:1" s="173" customFormat="1" ht="12" hidden="1" customHeight="1">
      <c r="A14377" s="172"/>
    </row>
    <row r="14378" spans="1:1" s="173" customFormat="1" ht="12" hidden="1" customHeight="1">
      <c r="A14378" s="172"/>
    </row>
    <row r="14379" spans="1:1" s="173" customFormat="1" ht="12" hidden="1" customHeight="1">
      <c r="A14379" s="172"/>
    </row>
    <row r="14380" spans="1:1" s="173" customFormat="1" ht="12" hidden="1" customHeight="1">
      <c r="A14380" s="172"/>
    </row>
    <row r="14381" spans="1:1" s="173" customFormat="1" ht="12" hidden="1" customHeight="1">
      <c r="A14381" s="172"/>
    </row>
    <row r="14382" spans="1:1" s="173" customFormat="1" ht="12" hidden="1" customHeight="1">
      <c r="A14382" s="172"/>
    </row>
    <row r="14383" spans="1:1" s="173" customFormat="1" ht="12" hidden="1" customHeight="1">
      <c r="A14383" s="172"/>
    </row>
    <row r="14384" spans="1:1" s="173" customFormat="1" ht="12" hidden="1" customHeight="1">
      <c r="A14384" s="172"/>
    </row>
    <row r="14385" spans="1:1" s="173" customFormat="1" ht="12" hidden="1" customHeight="1">
      <c r="A14385" s="172"/>
    </row>
    <row r="14386" spans="1:1" s="173" customFormat="1" ht="12" hidden="1" customHeight="1">
      <c r="A14386" s="172"/>
    </row>
    <row r="14387" spans="1:1" s="173" customFormat="1" ht="12" hidden="1" customHeight="1">
      <c r="A14387" s="172"/>
    </row>
    <row r="14388" spans="1:1" s="173" customFormat="1" ht="12" hidden="1" customHeight="1">
      <c r="A14388" s="172"/>
    </row>
    <row r="14389" spans="1:1" s="173" customFormat="1" ht="12" hidden="1" customHeight="1">
      <c r="A14389" s="172"/>
    </row>
    <row r="14390" spans="1:1" s="173" customFormat="1" ht="12" hidden="1" customHeight="1">
      <c r="A14390" s="172"/>
    </row>
    <row r="14391" spans="1:1" s="173" customFormat="1" ht="12" hidden="1" customHeight="1">
      <c r="A14391" s="172"/>
    </row>
    <row r="14392" spans="1:1" s="173" customFormat="1" ht="12" hidden="1" customHeight="1">
      <c r="A14392" s="172"/>
    </row>
    <row r="14393" spans="1:1" s="173" customFormat="1" ht="12" hidden="1" customHeight="1">
      <c r="A14393" s="172"/>
    </row>
    <row r="14394" spans="1:1" s="173" customFormat="1" ht="12" hidden="1" customHeight="1">
      <c r="A14394" s="172"/>
    </row>
    <row r="14395" spans="1:1" s="173" customFormat="1" ht="12" hidden="1" customHeight="1">
      <c r="A14395" s="172"/>
    </row>
    <row r="14396" spans="1:1" s="173" customFormat="1" ht="12" hidden="1" customHeight="1">
      <c r="A14396" s="172"/>
    </row>
    <row r="14397" spans="1:1" s="173" customFormat="1" ht="12" hidden="1" customHeight="1">
      <c r="A14397" s="172"/>
    </row>
    <row r="14398" spans="1:1" s="173" customFormat="1" ht="12" hidden="1" customHeight="1">
      <c r="A14398" s="172"/>
    </row>
    <row r="14399" spans="1:1" s="173" customFormat="1" ht="12" hidden="1" customHeight="1">
      <c r="A14399" s="172"/>
    </row>
    <row r="14400" spans="1:1" s="173" customFormat="1" ht="12" hidden="1" customHeight="1">
      <c r="A14400" s="172"/>
    </row>
    <row r="14401" spans="1:1" s="173" customFormat="1" ht="12" hidden="1" customHeight="1">
      <c r="A14401" s="172"/>
    </row>
    <row r="14402" spans="1:1" s="173" customFormat="1" ht="12" hidden="1" customHeight="1">
      <c r="A14402" s="172"/>
    </row>
    <row r="14403" spans="1:1" s="173" customFormat="1" ht="12" hidden="1" customHeight="1">
      <c r="A14403" s="172"/>
    </row>
    <row r="14404" spans="1:1" s="173" customFormat="1" ht="12" hidden="1" customHeight="1">
      <c r="A14404" s="172"/>
    </row>
    <row r="14405" spans="1:1" s="173" customFormat="1" ht="12" hidden="1" customHeight="1">
      <c r="A14405" s="172"/>
    </row>
    <row r="14406" spans="1:1" s="173" customFormat="1" ht="12" hidden="1" customHeight="1">
      <c r="A14406" s="172"/>
    </row>
    <row r="14407" spans="1:1" s="173" customFormat="1" ht="12" hidden="1" customHeight="1">
      <c r="A14407" s="172"/>
    </row>
    <row r="14408" spans="1:1" s="173" customFormat="1" ht="12" hidden="1" customHeight="1">
      <c r="A14408" s="172"/>
    </row>
    <row r="14409" spans="1:1" s="173" customFormat="1" ht="12" hidden="1" customHeight="1">
      <c r="A14409" s="172"/>
    </row>
    <row r="14410" spans="1:1" s="173" customFormat="1" ht="12" hidden="1" customHeight="1">
      <c r="A14410" s="172"/>
    </row>
    <row r="14411" spans="1:1" s="173" customFormat="1" ht="12" hidden="1" customHeight="1">
      <c r="A14411" s="172"/>
    </row>
    <row r="14412" spans="1:1" s="173" customFormat="1" ht="12" hidden="1" customHeight="1">
      <c r="A14412" s="172"/>
    </row>
    <row r="14413" spans="1:1" s="173" customFormat="1" ht="12" hidden="1" customHeight="1">
      <c r="A14413" s="172"/>
    </row>
    <row r="14414" spans="1:1" s="173" customFormat="1" ht="12" hidden="1" customHeight="1">
      <c r="A14414" s="172"/>
    </row>
    <row r="14415" spans="1:1" s="173" customFormat="1" ht="12" hidden="1" customHeight="1">
      <c r="A14415" s="172"/>
    </row>
    <row r="14416" spans="1:1" s="173" customFormat="1" ht="12" hidden="1" customHeight="1">
      <c r="A14416" s="172"/>
    </row>
    <row r="14417" spans="1:1" s="173" customFormat="1" ht="12" hidden="1" customHeight="1">
      <c r="A14417" s="172"/>
    </row>
    <row r="14418" spans="1:1" s="173" customFormat="1" ht="12" hidden="1" customHeight="1">
      <c r="A14418" s="172"/>
    </row>
    <row r="14419" spans="1:1" s="173" customFormat="1" ht="12" hidden="1" customHeight="1">
      <c r="A14419" s="172"/>
    </row>
    <row r="14420" spans="1:1" s="173" customFormat="1" ht="12" hidden="1" customHeight="1">
      <c r="A14420" s="172"/>
    </row>
    <row r="14421" spans="1:1" s="173" customFormat="1" ht="12" hidden="1" customHeight="1">
      <c r="A14421" s="172"/>
    </row>
    <row r="14422" spans="1:1" s="173" customFormat="1" ht="12" hidden="1" customHeight="1">
      <c r="A14422" s="172"/>
    </row>
    <row r="14423" spans="1:1" s="173" customFormat="1" ht="12" hidden="1" customHeight="1">
      <c r="A14423" s="172"/>
    </row>
    <row r="14424" spans="1:1" s="173" customFormat="1" ht="12" hidden="1" customHeight="1">
      <c r="A14424" s="172"/>
    </row>
    <row r="14425" spans="1:1" s="173" customFormat="1" ht="12" hidden="1" customHeight="1">
      <c r="A14425" s="172"/>
    </row>
    <row r="14426" spans="1:1" s="173" customFormat="1" ht="12" hidden="1" customHeight="1">
      <c r="A14426" s="172"/>
    </row>
    <row r="14427" spans="1:1" s="173" customFormat="1" ht="12" hidden="1" customHeight="1">
      <c r="A14427" s="172"/>
    </row>
    <row r="14428" spans="1:1" s="173" customFormat="1" ht="12" hidden="1" customHeight="1">
      <c r="A14428" s="172"/>
    </row>
    <row r="14429" spans="1:1" s="173" customFormat="1" ht="12" hidden="1" customHeight="1">
      <c r="A14429" s="172"/>
    </row>
    <row r="14430" spans="1:1" s="173" customFormat="1" ht="12" hidden="1" customHeight="1">
      <c r="A14430" s="172"/>
    </row>
    <row r="14431" spans="1:1" s="173" customFormat="1" ht="12" hidden="1" customHeight="1">
      <c r="A14431" s="172"/>
    </row>
    <row r="14432" spans="1:1" s="173" customFormat="1" ht="12" hidden="1" customHeight="1">
      <c r="A14432" s="172"/>
    </row>
    <row r="14433" spans="1:1" s="173" customFormat="1" ht="12" hidden="1" customHeight="1">
      <c r="A14433" s="172"/>
    </row>
    <row r="14434" spans="1:1" s="173" customFormat="1" ht="12" hidden="1" customHeight="1">
      <c r="A14434" s="172"/>
    </row>
    <row r="14435" spans="1:1" s="173" customFormat="1" ht="12" hidden="1" customHeight="1">
      <c r="A14435" s="172"/>
    </row>
    <row r="14436" spans="1:1" s="173" customFormat="1" ht="12" hidden="1" customHeight="1">
      <c r="A14436" s="172"/>
    </row>
    <row r="14437" spans="1:1" s="173" customFormat="1" ht="12" hidden="1" customHeight="1">
      <c r="A14437" s="172"/>
    </row>
    <row r="14438" spans="1:1" s="173" customFormat="1" ht="12" hidden="1" customHeight="1">
      <c r="A14438" s="172"/>
    </row>
    <row r="14439" spans="1:1" s="173" customFormat="1" ht="12" hidden="1" customHeight="1">
      <c r="A14439" s="172"/>
    </row>
    <row r="14440" spans="1:1" s="173" customFormat="1" ht="12" hidden="1" customHeight="1">
      <c r="A14440" s="172"/>
    </row>
    <row r="14441" spans="1:1" s="173" customFormat="1" ht="12" hidden="1" customHeight="1">
      <c r="A14441" s="172"/>
    </row>
    <row r="14442" spans="1:1" s="173" customFormat="1" ht="12" hidden="1" customHeight="1">
      <c r="A14442" s="172"/>
    </row>
    <row r="14443" spans="1:1" s="173" customFormat="1" ht="12" hidden="1" customHeight="1">
      <c r="A14443" s="172"/>
    </row>
    <row r="14444" spans="1:1" s="173" customFormat="1" ht="12" hidden="1" customHeight="1">
      <c r="A14444" s="172"/>
    </row>
    <row r="14445" spans="1:1" s="173" customFormat="1" ht="12" hidden="1" customHeight="1">
      <c r="A14445" s="172"/>
    </row>
    <row r="14446" spans="1:1" s="173" customFormat="1" ht="12" hidden="1" customHeight="1">
      <c r="A14446" s="172"/>
    </row>
    <row r="14447" spans="1:1" s="173" customFormat="1" ht="12" hidden="1" customHeight="1">
      <c r="A14447" s="172"/>
    </row>
    <row r="14448" spans="1:1" s="173" customFormat="1" ht="12" hidden="1" customHeight="1">
      <c r="A14448" s="172"/>
    </row>
    <row r="14449" spans="1:1" s="173" customFormat="1" ht="12" hidden="1" customHeight="1">
      <c r="A14449" s="172"/>
    </row>
    <row r="14450" spans="1:1" s="173" customFormat="1" ht="12" hidden="1" customHeight="1">
      <c r="A14450" s="172"/>
    </row>
    <row r="14451" spans="1:1" s="173" customFormat="1" ht="12" hidden="1" customHeight="1">
      <c r="A14451" s="172"/>
    </row>
    <row r="14452" spans="1:1" s="173" customFormat="1" ht="12" hidden="1" customHeight="1">
      <c r="A14452" s="172"/>
    </row>
    <row r="14453" spans="1:1" s="173" customFormat="1" ht="12" hidden="1" customHeight="1">
      <c r="A14453" s="172"/>
    </row>
    <row r="14454" spans="1:1" s="173" customFormat="1" ht="12" hidden="1" customHeight="1">
      <c r="A14454" s="172"/>
    </row>
    <row r="14455" spans="1:1" s="173" customFormat="1" ht="12" hidden="1" customHeight="1">
      <c r="A14455" s="172"/>
    </row>
    <row r="14456" spans="1:1" s="173" customFormat="1" ht="12" hidden="1" customHeight="1">
      <c r="A14456" s="172"/>
    </row>
    <row r="14457" spans="1:1" s="173" customFormat="1" ht="12" hidden="1" customHeight="1">
      <c r="A14457" s="172"/>
    </row>
    <row r="14458" spans="1:1" s="173" customFormat="1" ht="12" hidden="1" customHeight="1">
      <c r="A14458" s="172"/>
    </row>
    <row r="14459" spans="1:1" s="173" customFormat="1" ht="12" hidden="1" customHeight="1">
      <c r="A14459" s="172"/>
    </row>
    <row r="14460" spans="1:1" s="173" customFormat="1" ht="12" hidden="1" customHeight="1">
      <c r="A14460" s="172"/>
    </row>
    <row r="14461" spans="1:1" s="173" customFormat="1" ht="12" hidden="1" customHeight="1">
      <c r="A14461" s="172"/>
    </row>
    <row r="14462" spans="1:1" s="173" customFormat="1" ht="12" hidden="1" customHeight="1">
      <c r="A14462" s="172"/>
    </row>
    <row r="14463" spans="1:1" s="173" customFormat="1" ht="12" hidden="1" customHeight="1">
      <c r="A14463" s="172"/>
    </row>
    <row r="14464" spans="1:1" s="173" customFormat="1" ht="12" hidden="1" customHeight="1">
      <c r="A14464" s="172"/>
    </row>
    <row r="14465" spans="1:1" s="173" customFormat="1" ht="12" hidden="1" customHeight="1">
      <c r="A14465" s="172"/>
    </row>
    <row r="14466" spans="1:1" s="173" customFormat="1" ht="12" hidden="1" customHeight="1">
      <c r="A14466" s="172"/>
    </row>
    <row r="14467" spans="1:1" s="173" customFormat="1" ht="12" hidden="1" customHeight="1">
      <c r="A14467" s="172"/>
    </row>
    <row r="14468" spans="1:1" s="173" customFormat="1" ht="12" hidden="1" customHeight="1">
      <c r="A14468" s="172"/>
    </row>
    <row r="14469" spans="1:1" s="173" customFormat="1" ht="12" hidden="1" customHeight="1">
      <c r="A14469" s="172"/>
    </row>
    <row r="14470" spans="1:1" s="173" customFormat="1" ht="12" hidden="1" customHeight="1">
      <c r="A14470" s="172"/>
    </row>
    <row r="14471" spans="1:1" s="173" customFormat="1" ht="12" hidden="1" customHeight="1">
      <c r="A14471" s="172"/>
    </row>
    <row r="14472" spans="1:1" s="173" customFormat="1" ht="12" hidden="1" customHeight="1">
      <c r="A14472" s="172"/>
    </row>
    <row r="14473" spans="1:1" s="173" customFormat="1" ht="12" hidden="1" customHeight="1">
      <c r="A14473" s="172"/>
    </row>
    <row r="14474" spans="1:1" s="173" customFormat="1" ht="12" hidden="1" customHeight="1">
      <c r="A14474" s="172"/>
    </row>
    <row r="14475" spans="1:1" s="173" customFormat="1" ht="12" hidden="1" customHeight="1">
      <c r="A14475" s="172"/>
    </row>
    <row r="14476" spans="1:1" s="173" customFormat="1" ht="12" hidden="1" customHeight="1">
      <c r="A14476" s="172"/>
    </row>
    <row r="14477" spans="1:1" s="173" customFormat="1" ht="12" hidden="1" customHeight="1">
      <c r="A14477" s="172"/>
    </row>
    <row r="14478" spans="1:1" s="173" customFormat="1" ht="12" hidden="1" customHeight="1">
      <c r="A14478" s="172"/>
    </row>
    <row r="14479" spans="1:1" s="173" customFormat="1" ht="12" hidden="1" customHeight="1">
      <c r="A14479" s="172"/>
    </row>
    <row r="14480" spans="1:1" s="173" customFormat="1" ht="12" hidden="1" customHeight="1">
      <c r="A14480" s="172"/>
    </row>
    <row r="14481" spans="1:1" s="173" customFormat="1" ht="12" hidden="1" customHeight="1">
      <c r="A14481" s="172"/>
    </row>
    <row r="14482" spans="1:1" s="173" customFormat="1" ht="12" hidden="1" customHeight="1">
      <c r="A14482" s="172"/>
    </row>
    <row r="14483" spans="1:1" s="173" customFormat="1" ht="12" hidden="1" customHeight="1">
      <c r="A14483" s="172"/>
    </row>
    <row r="14484" spans="1:1" s="173" customFormat="1" ht="12" hidden="1" customHeight="1">
      <c r="A14484" s="172"/>
    </row>
    <row r="14485" spans="1:1" s="173" customFormat="1" ht="12" hidden="1" customHeight="1">
      <c r="A14485" s="172"/>
    </row>
    <row r="14486" spans="1:1" s="173" customFormat="1" ht="12" hidden="1" customHeight="1">
      <c r="A14486" s="172"/>
    </row>
    <row r="14487" spans="1:1" s="173" customFormat="1" ht="12" hidden="1" customHeight="1">
      <c r="A14487" s="172"/>
    </row>
    <row r="14488" spans="1:1" s="173" customFormat="1" ht="12" hidden="1" customHeight="1">
      <c r="A14488" s="172"/>
    </row>
    <row r="14489" spans="1:1" s="173" customFormat="1" ht="12" hidden="1" customHeight="1">
      <c r="A14489" s="172"/>
    </row>
    <row r="14490" spans="1:1" s="173" customFormat="1" ht="12" hidden="1" customHeight="1">
      <c r="A14490" s="172"/>
    </row>
    <row r="14491" spans="1:1" s="173" customFormat="1" ht="12" hidden="1" customHeight="1">
      <c r="A14491" s="172"/>
    </row>
    <row r="14492" spans="1:1" s="173" customFormat="1" ht="12" hidden="1" customHeight="1">
      <c r="A14492" s="172"/>
    </row>
    <row r="14493" spans="1:1" s="173" customFormat="1" ht="12" hidden="1" customHeight="1">
      <c r="A14493" s="172"/>
    </row>
    <row r="14494" spans="1:1" s="173" customFormat="1" ht="12" hidden="1" customHeight="1">
      <c r="A14494" s="172"/>
    </row>
    <row r="14495" spans="1:1" s="173" customFormat="1" ht="12" hidden="1" customHeight="1">
      <c r="A14495" s="172"/>
    </row>
    <row r="14496" spans="1:1" s="173" customFormat="1" ht="12" hidden="1" customHeight="1">
      <c r="A14496" s="172"/>
    </row>
    <row r="14497" spans="1:1" s="173" customFormat="1" ht="12" hidden="1" customHeight="1">
      <c r="A14497" s="172"/>
    </row>
    <row r="14498" spans="1:1" s="173" customFormat="1" ht="12" hidden="1" customHeight="1">
      <c r="A14498" s="172"/>
    </row>
    <row r="14499" spans="1:1" s="173" customFormat="1" ht="12" hidden="1" customHeight="1">
      <c r="A14499" s="172"/>
    </row>
    <row r="14500" spans="1:1" s="173" customFormat="1" ht="12" hidden="1" customHeight="1">
      <c r="A14500" s="172"/>
    </row>
    <row r="14501" spans="1:1" s="173" customFormat="1" ht="12" hidden="1" customHeight="1">
      <c r="A14501" s="172"/>
    </row>
    <row r="14502" spans="1:1" s="173" customFormat="1" ht="12" hidden="1" customHeight="1">
      <c r="A14502" s="172"/>
    </row>
    <row r="14503" spans="1:1" s="173" customFormat="1" ht="12" hidden="1" customHeight="1">
      <c r="A14503" s="172"/>
    </row>
    <row r="14504" spans="1:1" s="173" customFormat="1" ht="12" hidden="1" customHeight="1">
      <c r="A14504" s="172"/>
    </row>
    <row r="14505" spans="1:1" s="173" customFormat="1" ht="12" hidden="1" customHeight="1">
      <c r="A14505" s="172"/>
    </row>
    <row r="14506" spans="1:1" s="173" customFormat="1" ht="12" hidden="1" customHeight="1">
      <c r="A14506" s="172"/>
    </row>
    <row r="14507" spans="1:1" s="173" customFormat="1" ht="12" hidden="1" customHeight="1">
      <c r="A14507" s="172"/>
    </row>
    <row r="14508" spans="1:1" s="173" customFormat="1" ht="12" hidden="1" customHeight="1">
      <c r="A14508" s="172"/>
    </row>
    <row r="14509" spans="1:1" s="173" customFormat="1" ht="12" hidden="1" customHeight="1">
      <c r="A14509" s="172"/>
    </row>
    <row r="14510" spans="1:1" s="173" customFormat="1" ht="12" hidden="1" customHeight="1">
      <c r="A14510" s="172"/>
    </row>
    <row r="14511" spans="1:1" s="173" customFormat="1" ht="12" hidden="1" customHeight="1">
      <c r="A14511" s="172"/>
    </row>
    <row r="14512" spans="1:1" s="173" customFormat="1" ht="12" hidden="1" customHeight="1">
      <c r="A14512" s="172"/>
    </row>
    <row r="14513" spans="1:1" s="173" customFormat="1" ht="12" hidden="1" customHeight="1">
      <c r="A14513" s="172"/>
    </row>
    <row r="14514" spans="1:1" s="173" customFormat="1" ht="12" hidden="1" customHeight="1">
      <c r="A14514" s="172"/>
    </row>
    <row r="14515" spans="1:1" s="173" customFormat="1" ht="12" hidden="1" customHeight="1">
      <c r="A14515" s="172"/>
    </row>
    <row r="14516" spans="1:1" s="173" customFormat="1" ht="12" hidden="1" customHeight="1">
      <c r="A14516" s="172"/>
    </row>
    <row r="14517" spans="1:1" s="173" customFormat="1" ht="12" hidden="1" customHeight="1">
      <c r="A14517" s="172"/>
    </row>
    <row r="14518" spans="1:1" s="173" customFormat="1" ht="12" hidden="1" customHeight="1">
      <c r="A14518" s="172"/>
    </row>
    <row r="14519" spans="1:1" s="173" customFormat="1" ht="12" hidden="1" customHeight="1">
      <c r="A14519" s="172"/>
    </row>
    <row r="14520" spans="1:1" s="173" customFormat="1" ht="12" hidden="1" customHeight="1">
      <c r="A14520" s="172"/>
    </row>
    <row r="14521" spans="1:1" s="173" customFormat="1" ht="12" hidden="1" customHeight="1">
      <c r="A14521" s="172"/>
    </row>
    <row r="14522" spans="1:1" s="173" customFormat="1" ht="12" hidden="1" customHeight="1">
      <c r="A14522" s="172"/>
    </row>
    <row r="14523" spans="1:1" s="173" customFormat="1" ht="12" hidden="1" customHeight="1">
      <c r="A14523" s="172"/>
    </row>
    <row r="14524" spans="1:1" s="173" customFormat="1" ht="12" hidden="1" customHeight="1">
      <c r="A14524" s="172"/>
    </row>
    <row r="14525" spans="1:1" s="173" customFormat="1" ht="12" hidden="1" customHeight="1">
      <c r="A14525" s="172"/>
    </row>
    <row r="14526" spans="1:1" s="173" customFormat="1" ht="12" hidden="1" customHeight="1">
      <c r="A14526" s="172"/>
    </row>
    <row r="14527" spans="1:1" s="173" customFormat="1" ht="12" hidden="1" customHeight="1">
      <c r="A14527" s="172"/>
    </row>
    <row r="14528" spans="1:1" s="173" customFormat="1" ht="12" hidden="1" customHeight="1">
      <c r="A14528" s="172"/>
    </row>
    <row r="14529" spans="1:1" s="173" customFormat="1" ht="12" hidden="1" customHeight="1">
      <c r="A14529" s="172"/>
    </row>
    <row r="14530" spans="1:1" s="173" customFormat="1" ht="12" hidden="1" customHeight="1">
      <c r="A14530" s="172"/>
    </row>
    <row r="14531" spans="1:1" s="173" customFormat="1" ht="12" hidden="1" customHeight="1">
      <c r="A14531" s="172"/>
    </row>
    <row r="14532" spans="1:1" s="173" customFormat="1" ht="12" hidden="1" customHeight="1">
      <c r="A14532" s="172"/>
    </row>
    <row r="14533" spans="1:1" s="173" customFormat="1" ht="12" hidden="1" customHeight="1">
      <c r="A14533" s="172"/>
    </row>
    <row r="14534" spans="1:1" s="173" customFormat="1" ht="12" hidden="1" customHeight="1">
      <c r="A14534" s="172"/>
    </row>
    <row r="14535" spans="1:1" s="173" customFormat="1" ht="12" hidden="1" customHeight="1">
      <c r="A14535" s="172"/>
    </row>
    <row r="14536" spans="1:1" s="173" customFormat="1" ht="12" hidden="1" customHeight="1">
      <c r="A14536" s="172"/>
    </row>
    <row r="14537" spans="1:1" s="173" customFormat="1" ht="12" hidden="1" customHeight="1">
      <c r="A14537" s="172"/>
    </row>
    <row r="14538" spans="1:1" s="173" customFormat="1" ht="12" hidden="1" customHeight="1">
      <c r="A14538" s="172"/>
    </row>
    <row r="14539" spans="1:1" s="173" customFormat="1" ht="12" hidden="1" customHeight="1">
      <c r="A14539" s="172"/>
    </row>
    <row r="14540" spans="1:1" s="173" customFormat="1" ht="12" hidden="1" customHeight="1">
      <c r="A14540" s="172"/>
    </row>
    <row r="14541" spans="1:1" s="173" customFormat="1" ht="12" hidden="1" customHeight="1">
      <c r="A14541" s="172"/>
    </row>
    <row r="14542" spans="1:1" s="173" customFormat="1" ht="12" hidden="1" customHeight="1">
      <c r="A14542" s="172"/>
    </row>
    <row r="14543" spans="1:1" s="173" customFormat="1" ht="12" hidden="1" customHeight="1">
      <c r="A14543" s="172"/>
    </row>
    <row r="14544" spans="1:1" s="173" customFormat="1" ht="12" hidden="1" customHeight="1">
      <c r="A14544" s="172"/>
    </row>
    <row r="14545" spans="1:1" s="173" customFormat="1" ht="12" hidden="1" customHeight="1">
      <c r="A14545" s="172"/>
    </row>
    <row r="14546" spans="1:1" s="173" customFormat="1" ht="12" hidden="1" customHeight="1">
      <c r="A14546" s="172"/>
    </row>
    <row r="14547" spans="1:1" s="173" customFormat="1" ht="12" hidden="1" customHeight="1">
      <c r="A14547" s="172"/>
    </row>
    <row r="14548" spans="1:1" s="173" customFormat="1" ht="12" hidden="1" customHeight="1">
      <c r="A14548" s="172"/>
    </row>
    <row r="14549" spans="1:1" s="173" customFormat="1" ht="12" hidden="1" customHeight="1">
      <c r="A14549" s="172"/>
    </row>
    <row r="14550" spans="1:1" s="173" customFormat="1" ht="12" hidden="1" customHeight="1">
      <c r="A14550" s="172"/>
    </row>
    <row r="14551" spans="1:1" s="173" customFormat="1" ht="12" hidden="1" customHeight="1">
      <c r="A14551" s="172"/>
    </row>
    <row r="14552" spans="1:1" s="173" customFormat="1" ht="12" hidden="1" customHeight="1">
      <c r="A14552" s="172"/>
    </row>
    <row r="14553" spans="1:1" s="173" customFormat="1" ht="12" hidden="1" customHeight="1">
      <c r="A14553" s="172"/>
    </row>
    <row r="14554" spans="1:1" s="173" customFormat="1" ht="12" hidden="1" customHeight="1">
      <c r="A14554" s="172"/>
    </row>
    <row r="14555" spans="1:1" s="173" customFormat="1" ht="12" hidden="1" customHeight="1">
      <c r="A14555" s="172"/>
    </row>
    <row r="14556" spans="1:1" s="173" customFormat="1" ht="12" hidden="1" customHeight="1">
      <c r="A14556" s="172"/>
    </row>
    <row r="14557" spans="1:1" s="173" customFormat="1" ht="12" hidden="1" customHeight="1">
      <c r="A14557" s="172"/>
    </row>
    <row r="14558" spans="1:1" s="173" customFormat="1" ht="12" hidden="1" customHeight="1">
      <c r="A14558" s="172"/>
    </row>
    <row r="14559" spans="1:1" s="173" customFormat="1" ht="12" hidden="1" customHeight="1">
      <c r="A14559" s="172"/>
    </row>
    <row r="14560" spans="1:1" s="173" customFormat="1" ht="12" hidden="1" customHeight="1">
      <c r="A14560" s="172"/>
    </row>
    <row r="14561" spans="1:1" s="173" customFormat="1" ht="12" hidden="1" customHeight="1">
      <c r="A14561" s="172"/>
    </row>
    <row r="14562" spans="1:1" s="173" customFormat="1" ht="12" hidden="1" customHeight="1">
      <c r="A14562" s="172"/>
    </row>
    <row r="14563" spans="1:1" s="173" customFormat="1" ht="12" hidden="1" customHeight="1">
      <c r="A14563" s="172"/>
    </row>
    <row r="14564" spans="1:1" s="173" customFormat="1" ht="12" hidden="1" customHeight="1">
      <c r="A14564" s="172"/>
    </row>
    <row r="14565" spans="1:1" s="173" customFormat="1" ht="12" hidden="1" customHeight="1">
      <c r="A14565" s="172"/>
    </row>
    <row r="14566" spans="1:1" s="173" customFormat="1" ht="12" hidden="1" customHeight="1">
      <c r="A14566" s="172"/>
    </row>
    <row r="14567" spans="1:1" s="173" customFormat="1" ht="12" hidden="1" customHeight="1">
      <c r="A14567" s="172"/>
    </row>
    <row r="14568" spans="1:1" s="173" customFormat="1" ht="12" hidden="1" customHeight="1">
      <c r="A14568" s="172"/>
    </row>
    <row r="14569" spans="1:1" s="173" customFormat="1" ht="12" hidden="1" customHeight="1">
      <c r="A14569" s="172"/>
    </row>
    <row r="14570" spans="1:1" s="173" customFormat="1" ht="12" hidden="1" customHeight="1">
      <c r="A14570" s="172"/>
    </row>
    <row r="14571" spans="1:1" s="173" customFormat="1" ht="12" hidden="1" customHeight="1">
      <c r="A14571" s="172"/>
    </row>
    <row r="14572" spans="1:1" s="173" customFormat="1" ht="12" hidden="1" customHeight="1">
      <c r="A14572" s="172"/>
    </row>
    <row r="14573" spans="1:1" s="173" customFormat="1" ht="12" hidden="1" customHeight="1">
      <c r="A14573" s="172"/>
    </row>
    <row r="14574" spans="1:1" s="173" customFormat="1" ht="12" hidden="1" customHeight="1">
      <c r="A14574" s="172"/>
    </row>
    <row r="14575" spans="1:1" s="173" customFormat="1" ht="12" hidden="1" customHeight="1">
      <c r="A14575" s="172"/>
    </row>
    <row r="14576" spans="1:1" s="173" customFormat="1" ht="12" hidden="1" customHeight="1">
      <c r="A14576" s="172"/>
    </row>
    <row r="14577" spans="1:1" s="173" customFormat="1" ht="12" hidden="1" customHeight="1">
      <c r="A14577" s="172"/>
    </row>
    <row r="14578" spans="1:1" s="173" customFormat="1" ht="12" hidden="1" customHeight="1">
      <c r="A14578" s="172"/>
    </row>
    <row r="14579" spans="1:1" s="173" customFormat="1" ht="12" hidden="1" customHeight="1">
      <c r="A14579" s="172"/>
    </row>
    <row r="14580" spans="1:1" s="173" customFormat="1" ht="12" hidden="1" customHeight="1">
      <c r="A14580" s="172"/>
    </row>
    <row r="14581" spans="1:1" s="173" customFormat="1" ht="12" hidden="1" customHeight="1">
      <c r="A14581" s="172"/>
    </row>
    <row r="14582" spans="1:1" s="173" customFormat="1" ht="12" hidden="1" customHeight="1">
      <c r="A14582" s="172"/>
    </row>
    <row r="14583" spans="1:1" s="173" customFormat="1" ht="12" hidden="1" customHeight="1">
      <c r="A14583" s="172"/>
    </row>
    <row r="14584" spans="1:1" s="173" customFormat="1" ht="12" hidden="1" customHeight="1">
      <c r="A14584" s="172"/>
    </row>
    <row r="14585" spans="1:1" s="173" customFormat="1" ht="12" hidden="1" customHeight="1">
      <c r="A14585" s="172"/>
    </row>
    <row r="14586" spans="1:1" s="173" customFormat="1" ht="12" hidden="1" customHeight="1">
      <c r="A14586" s="172"/>
    </row>
    <row r="14587" spans="1:1" s="173" customFormat="1" ht="12" hidden="1" customHeight="1">
      <c r="A14587" s="172"/>
    </row>
    <row r="14588" spans="1:1" s="173" customFormat="1" ht="12" hidden="1" customHeight="1">
      <c r="A14588" s="172"/>
    </row>
    <row r="14589" spans="1:1" s="173" customFormat="1" ht="12" hidden="1" customHeight="1">
      <c r="A14589" s="172"/>
    </row>
    <row r="14590" spans="1:1" s="173" customFormat="1" ht="12" hidden="1" customHeight="1">
      <c r="A14590" s="172"/>
    </row>
    <row r="14591" spans="1:1" s="173" customFormat="1" ht="12" hidden="1" customHeight="1">
      <c r="A14591" s="172"/>
    </row>
    <row r="14592" spans="1:1" s="173" customFormat="1" ht="12" hidden="1" customHeight="1">
      <c r="A14592" s="172"/>
    </row>
    <row r="14593" spans="1:1" s="173" customFormat="1" ht="12" hidden="1" customHeight="1">
      <c r="A14593" s="172"/>
    </row>
    <row r="14594" spans="1:1" s="173" customFormat="1" ht="12" hidden="1" customHeight="1">
      <c r="A14594" s="172"/>
    </row>
    <row r="14595" spans="1:1" s="173" customFormat="1" ht="12" hidden="1" customHeight="1">
      <c r="A14595" s="172"/>
    </row>
    <row r="14596" spans="1:1" s="173" customFormat="1" ht="12" hidden="1" customHeight="1">
      <c r="A14596" s="172"/>
    </row>
    <row r="14597" spans="1:1" s="173" customFormat="1" ht="12" hidden="1" customHeight="1">
      <c r="A14597" s="172"/>
    </row>
    <row r="14598" spans="1:1" s="173" customFormat="1" ht="12" hidden="1" customHeight="1">
      <c r="A14598" s="172"/>
    </row>
    <row r="14599" spans="1:1" s="173" customFormat="1" ht="12" hidden="1" customHeight="1">
      <c r="A14599" s="172"/>
    </row>
    <row r="14600" spans="1:1" s="173" customFormat="1" ht="12" hidden="1" customHeight="1">
      <c r="A14600" s="172"/>
    </row>
    <row r="14601" spans="1:1" s="173" customFormat="1" ht="12" hidden="1" customHeight="1">
      <c r="A14601" s="172"/>
    </row>
    <row r="14602" spans="1:1" s="173" customFormat="1" ht="12" hidden="1" customHeight="1">
      <c r="A14602" s="172"/>
    </row>
    <row r="14603" spans="1:1" s="173" customFormat="1" ht="12" hidden="1" customHeight="1">
      <c r="A14603" s="172"/>
    </row>
    <row r="14604" spans="1:1" s="173" customFormat="1" ht="12" hidden="1" customHeight="1">
      <c r="A14604" s="172"/>
    </row>
    <row r="14605" spans="1:1" s="173" customFormat="1" ht="12" hidden="1" customHeight="1">
      <c r="A14605" s="172"/>
    </row>
    <row r="14606" spans="1:1" s="173" customFormat="1" ht="12" hidden="1" customHeight="1">
      <c r="A14606" s="172"/>
    </row>
    <row r="14607" spans="1:1" s="173" customFormat="1" ht="12" hidden="1" customHeight="1">
      <c r="A14607" s="172"/>
    </row>
    <row r="14608" spans="1:1" s="173" customFormat="1" ht="12" hidden="1" customHeight="1">
      <c r="A14608" s="172"/>
    </row>
    <row r="14609" spans="1:1" s="173" customFormat="1" ht="12" hidden="1" customHeight="1">
      <c r="A14609" s="172"/>
    </row>
    <row r="14610" spans="1:1" s="173" customFormat="1" ht="12" hidden="1" customHeight="1">
      <c r="A14610" s="172"/>
    </row>
    <row r="14611" spans="1:1" s="173" customFormat="1" ht="12" hidden="1" customHeight="1">
      <c r="A14611" s="172"/>
    </row>
    <row r="14612" spans="1:1" s="173" customFormat="1" ht="12" hidden="1" customHeight="1">
      <c r="A14612" s="172"/>
    </row>
    <row r="14613" spans="1:1" s="173" customFormat="1" ht="12" hidden="1" customHeight="1">
      <c r="A14613" s="172"/>
    </row>
    <row r="14614" spans="1:1" s="173" customFormat="1" ht="12" hidden="1" customHeight="1">
      <c r="A14614" s="172"/>
    </row>
    <row r="14615" spans="1:1" s="173" customFormat="1" ht="12" hidden="1" customHeight="1">
      <c r="A14615" s="172"/>
    </row>
    <row r="14616" spans="1:1" s="173" customFormat="1" ht="12" hidden="1" customHeight="1">
      <c r="A14616" s="172"/>
    </row>
    <row r="14617" spans="1:1" s="173" customFormat="1" ht="12" hidden="1" customHeight="1">
      <c r="A14617" s="172"/>
    </row>
    <row r="14618" spans="1:1" s="173" customFormat="1" ht="12" hidden="1" customHeight="1">
      <c r="A14618" s="172"/>
    </row>
    <row r="14619" spans="1:1" s="173" customFormat="1" ht="12" hidden="1" customHeight="1">
      <c r="A14619" s="172"/>
    </row>
    <row r="14620" spans="1:1" s="173" customFormat="1" ht="12" hidden="1" customHeight="1">
      <c r="A14620" s="172"/>
    </row>
    <row r="14621" spans="1:1" s="173" customFormat="1" ht="12" hidden="1" customHeight="1">
      <c r="A14621" s="172"/>
    </row>
    <row r="14622" spans="1:1" s="173" customFormat="1" ht="12" hidden="1" customHeight="1">
      <c r="A14622" s="172"/>
    </row>
    <row r="14623" spans="1:1" s="173" customFormat="1" ht="12" hidden="1" customHeight="1">
      <c r="A14623" s="172"/>
    </row>
    <row r="14624" spans="1:1" s="173" customFormat="1" ht="12" hidden="1" customHeight="1">
      <c r="A14624" s="172"/>
    </row>
    <row r="14625" spans="1:1" s="173" customFormat="1" ht="12" hidden="1" customHeight="1">
      <c r="A14625" s="172"/>
    </row>
    <row r="14626" spans="1:1" s="173" customFormat="1" ht="12" hidden="1" customHeight="1">
      <c r="A14626" s="172"/>
    </row>
    <row r="14627" spans="1:1" s="173" customFormat="1" ht="12" hidden="1" customHeight="1">
      <c r="A14627" s="172"/>
    </row>
    <row r="14628" spans="1:1" s="173" customFormat="1" ht="12" hidden="1" customHeight="1">
      <c r="A14628" s="172"/>
    </row>
    <row r="14629" spans="1:1" s="173" customFormat="1" ht="12" hidden="1" customHeight="1">
      <c r="A14629" s="172"/>
    </row>
    <row r="14630" spans="1:1" s="173" customFormat="1" ht="12" hidden="1" customHeight="1">
      <c r="A14630" s="172"/>
    </row>
    <row r="14631" spans="1:1" s="173" customFormat="1" ht="12" hidden="1" customHeight="1">
      <c r="A14631" s="172"/>
    </row>
    <row r="14632" spans="1:1" s="173" customFormat="1" ht="12" hidden="1" customHeight="1">
      <c r="A14632" s="172"/>
    </row>
    <row r="14633" spans="1:1" s="173" customFormat="1" ht="12" hidden="1" customHeight="1">
      <c r="A14633" s="172"/>
    </row>
    <row r="14634" spans="1:1" s="173" customFormat="1" ht="12" hidden="1" customHeight="1">
      <c r="A14634" s="172"/>
    </row>
    <row r="14635" spans="1:1" s="173" customFormat="1" ht="12" hidden="1" customHeight="1">
      <c r="A14635" s="172"/>
    </row>
    <row r="14636" spans="1:1" s="173" customFormat="1" ht="12" hidden="1" customHeight="1">
      <c r="A14636" s="172"/>
    </row>
    <row r="14637" spans="1:1" s="173" customFormat="1" ht="12" hidden="1" customHeight="1">
      <c r="A14637" s="172"/>
    </row>
    <row r="14638" spans="1:1" s="173" customFormat="1" ht="12" hidden="1" customHeight="1">
      <c r="A14638" s="172"/>
    </row>
    <row r="14639" spans="1:1" s="173" customFormat="1" ht="12" hidden="1" customHeight="1">
      <c r="A14639" s="172"/>
    </row>
    <row r="14640" spans="1:1" s="173" customFormat="1" ht="12" hidden="1" customHeight="1">
      <c r="A14640" s="172"/>
    </row>
    <row r="14641" spans="1:1" s="173" customFormat="1" ht="12" hidden="1" customHeight="1">
      <c r="A14641" s="172"/>
    </row>
    <row r="14642" spans="1:1" s="173" customFormat="1" ht="12" hidden="1" customHeight="1">
      <c r="A14642" s="172"/>
    </row>
    <row r="14643" spans="1:1" s="173" customFormat="1" ht="12" hidden="1" customHeight="1">
      <c r="A14643" s="172"/>
    </row>
    <row r="14644" spans="1:1" s="173" customFormat="1" ht="12" hidden="1" customHeight="1">
      <c r="A14644" s="172"/>
    </row>
    <row r="14645" spans="1:1" s="173" customFormat="1" ht="12" hidden="1" customHeight="1">
      <c r="A14645" s="172"/>
    </row>
    <row r="14646" spans="1:1" s="173" customFormat="1" ht="12" hidden="1" customHeight="1">
      <c r="A14646" s="172"/>
    </row>
    <row r="14647" spans="1:1" s="173" customFormat="1" ht="12" hidden="1" customHeight="1">
      <c r="A14647" s="172"/>
    </row>
    <row r="14648" spans="1:1" s="173" customFormat="1" ht="12" hidden="1" customHeight="1">
      <c r="A14648" s="172"/>
    </row>
    <row r="14649" spans="1:1" s="173" customFormat="1" ht="12" hidden="1" customHeight="1">
      <c r="A14649" s="172"/>
    </row>
    <row r="14650" spans="1:1" s="173" customFormat="1" ht="12" hidden="1" customHeight="1">
      <c r="A14650" s="172"/>
    </row>
    <row r="14651" spans="1:1" s="173" customFormat="1" ht="12" hidden="1" customHeight="1">
      <c r="A14651" s="172"/>
    </row>
    <row r="14652" spans="1:1" s="173" customFormat="1" ht="12" hidden="1" customHeight="1">
      <c r="A14652" s="172"/>
    </row>
    <row r="14653" spans="1:1" s="173" customFormat="1" ht="12" hidden="1" customHeight="1">
      <c r="A14653" s="172"/>
    </row>
    <row r="14654" spans="1:1" s="173" customFormat="1" ht="12" hidden="1" customHeight="1">
      <c r="A14654" s="172"/>
    </row>
    <row r="14655" spans="1:1" s="173" customFormat="1" ht="12" hidden="1" customHeight="1">
      <c r="A14655" s="172"/>
    </row>
    <row r="14656" spans="1:1" s="173" customFormat="1" ht="12" hidden="1" customHeight="1">
      <c r="A14656" s="172"/>
    </row>
    <row r="14657" spans="1:1" s="173" customFormat="1" ht="12" hidden="1" customHeight="1">
      <c r="A14657" s="172"/>
    </row>
    <row r="14658" spans="1:1" s="173" customFormat="1" ht="12" hidden="1" customHeight="1">
      <c r="A14658" s="172"/>
    </row>
    <row r="14659" spans="1:1" s="173" customFormat="1" ht="12" hidden="1" customHeight="1">
      <c r="A14659" s="172"/>
    </row>
    <row r="14660" spans="1:1" s="173" customFormat="1" ht="12" hidden="1" customHeight="1">
      <c r="A14660" s="172"/>
    </row>
    <row r="14661" spans="1:1" s="173" customFormat="1" ht="12" hidden="1" customHeight="1">
      <c r="A14661" s="172"/>
    </row>
    <row r="14662" spans="1:1" s="173" customFormat="1" ht="12" hidden="1" customHeight="1">
      <c r="A14662" s="172"/>
    </row>
    <row r="14663" spans="1:1" s="173" customFormat="1" ht="12" hidden="1" customHeight="1">
      <c r="A14663" s="172"/>
    </row>
    <row r="14664" spans="1:1" s="173" customFormat="1" ht="12" hidden="1" customHeight="1">
      <c r="A14664" s="172"/>
    </row>
    <row r="14665" spans="1:1" s="173" customFormat="1" ht="12" hidden="1" customHeight="1">
      <c r="A14665" s="172"/>
    </row>
    <row r="14666" spans="1:1" s="173" customFormat="1" ht="12" hidden="1" customHeight="1">
      <c r="A14666" s="172"/>
    </row>
    <row r="14667" spans="1:1" s="173" customFormat="1" ht="12" hidden="1" customHeight="1">
      <c r="A14667" s="172"/>
    </row>
    <row r="14668" spans="1:1" s="173" customFormat="1" ht="12" hidden="1" customHeight="1">
      <c r="A14668" s="172"/>
    </row>
    <row r="14669" spans="1:1" s="173" customFormat="1" ht="12" hidden="1" customHeight="1">
      <c r="A14669" s="172"/>
    </row>
    <row r="14670" spans="1:1" s="173" customFormat="1" ht="12" hidden="1" customHeight="1">
      <c r="A14670" s="172"/>
    </row>
    <row r="14671" spans="1:1" s="173" customFormat="1" ht="12" hidden="1" customHeight="1">
      <c r="A14671" s="172"/>
    </row>
    <row r="14672" spans="1:1" s="173" customFormat="1" ht="12" hidden="1" customHeight="1">
      <c r="A14672" s="172"/>
    </row>
    <row r="14673" spans="1:1" s="173" customFormat="1" ht="12" hidden="1" customHeight="1">
      <c r="A14673" s="172"/>
    </row>
    <row r="14674" spans="1:1" s="173" customFormat="1" ht="12" hidden="1" customHeight="1">
      <c r="A14674" s="172"/>
    </row>
    <row r="14675" spans="1:1" s="173" customFormat="1" ht="12" hidden="1" customHeight="1">
      <c r="A14675" s="172"/>
    </row>
    <row r="14676" spans="1:1" s="173" customFormat="1" ht="12" hidden="1" customHeight="1">
      <c r="A14676" s="172"/>
    </row>
    <row r="14677" spans="1:1" s="173" customFormat="1" ht="12" hidden="1" customHeight="1">
      <c r="A14677" s="172"/>
    </row>
    <row r="14678" spans="1:1" s="173" customFormat="1" ht="12" hidden="1" customHeight="1">
      <c r="A14678" s="172"/>
    </row>
    <row r="14679" spans="1:1" s="173" customFormat="1" ht="12" hidden="1" customHeight="1">
      <c r="A14679" s="172"/>
    </row>
    <row r="14680" spans="1:1" s="173" customFormat="1" ht="12" hidden="1" customHeight="1">
      <c r="A14680" s="172"/>
    </row>
    <row r="14681" spans="1:1" s="173" customFormat="1" ht="12" hidden="1" customHeight="1">
      <c r="A14681" s="172"/>
    </row>
    <row r="14682" spans="1:1" s="173" customFormat="1" ht="12" hidden="1" customHeight="1">
      <c r="A14682" s="172"/>
    </row>
    <row r="14683" spans="1:1" s="173" customFormat="1" ht="12" hidden="1" customHeight="1">
      <c r="A14683" s="172"/>
    </row>
    <row r="14684" spans="1:1" s="173" customFormat="1" ht="12" hidden="1" customHeight="1">
      <c r="A14684" s="172"/>
    </row>
    <row r="14685" spans="1:1" s="173" customFormat="1" ht="12" hidden="1" customHeight="1">
      <c r="A14685" s="172"/>
    </row>
    <row r="14686" spans="1:1" s="173" customFormat="1" ht="12" hidden="1" customHeight="1">
      <c r="A14686" s="172"/>
    </row>
    <row r="14687" spans="1:1" s="173" customFormat="1" ht="12" hidden="1" customHeight="1">
      <c r="A14687" s="172"/>
    </row>
    <row r="14688" spans="1:1" s="173" customFormat="1" ht="12" hidden="1" customHeight="1">
      <c r="A14688" s="172"/>
    </row>
    <row r="14689" spans="1:1" s="173" customFormat="1" ht="12" hidden="1" customHeight="1">
      <c r="A14689" s="172"/>
    </row>
    <row r="14690" spans="1:1" s="173" customFormat="1" ht="12" hidden="1" customHeight="1">
      <c r="A14690" s="172"/>
    </row>
    <row r="14691" spans="1:1" s="173" customFormat="1" ht="12" hidden="1" customHeight="1">
      <c r="A14691" s="172"/>
    </row>
    <row r="14692" spans="1:1" s="173" customFormat="1" ht="12" hidden="1" customHeight="1">
      <c r="A14692" s="172"/>
    </row>
    <row r="14693" spans="1:1" s="173" customFormat="1" ht="12" hidden="1" customHeight="1">
      <c r="A14693" s="172"/>
    </row>
    <row r="14694" spans="1:1" s="173" customFormat="1" ht="12" hidden="1" customHeight="1">
      <c r="A14694" s="172"/>
    </row>
    <row r="14695" spans="1:1" s="173" customFormat="1" ht="12" hidden="1" customHeight="1">
      <c r="A14695" s="172"/>
    </row>
    <row r="14696" spans="1:1" s="173" customFormat="1" ht="12" hidden="1" customHeight="1">
      <c r="A14696" s="172"/>
    </row>
    <row r="14697" spans="1:1" s="173" customFormat="1" ht="12" hidden="1" customHeight="1">
      <c r="A14697" s="172"/>
    </row>
    <row r="14698" spans="1:1" s="173" customFormat="1" ht="12" hidden="1" customHeight="1">
      <c r="A14698" s="172"/>
    </row>
    <row r="14699" spans="1:1" s="173" customFormat="1" ht="12" hidden="1" customHeight="1">
      <c r="A14699" s="172"/>
    </row>
    <row r="14700" spans="1:1" s="173" customFormat="1" ht="12" hidden="1" customHeight="1">
      <c r="A14700" s="172"/>
    </row>
    <row r="14701" spans="1:1" s="173" customFormat="1" ht="12" hidden="1" customHeight="1">
      <c r="A14701" s="172"/>
    </row>
    <row r="14702" spans="1:1" s="173" customFormat="1" ht="12" hidden="1" customHeight="1">
      <c r="A14702" s="172"/>
    </row>
    <row r="14703" spans="1:1" s="173" customFormat="1" ht="12" hidden="1" customHeight="1">
      <c r="A14703" s="172"/>
    </row>
    <row r="14704" spans="1:1" s="173" customFormat="1" ht="12" hidden="1" customHeight="1">
      <c r="A14704" s="172"/>
    </row>
    <row r="14705" spans="1:1" s="173" customFormat="1" ht="12" hidden="1" customHeight="1">
      <c r="A14705" s="172"/>
    </row>
    <row r="14706" spans="1:1" s="173" customFormat="1" ht="12" hidden="1" customHeight="1">
      <c r="A14706" s="172"/>
    </row>
    <row r="14707" spans="1:1" s="173" customFormat="1" ht="12" hidden="1" customHeight="1">
      <c r="A14707" s="172"/>
    </row>
    <row r="14708" spans="1:1" s="173" customFormat="1" ht="12" hidden="1" customHeight="1">
      <c r="A14708" s="172"/>
    </row>
    <row r="14709" spans="1:1" s="173" customFormat="1" ht="12" hidden="1" customHeight="1">
      <c r="A14709" s="172"/>
    </row>
    <row r="14710" spans="1:1" s="173" customFormat="1" ht="12" hidden="1" customHeight="1">
      <c r="A14710" s="172"/>
    </row>
    <row r="14711" spans="1:1" s="173" customFormat="1" ht="12" hidden="1" customHeight="1">
      <c r="A14711" s="172"/>
    </row>
    <row r="14712" spans="1:1" s="173" customFormat="1" ht="12" hidden="1" customHeight="1">
      <c r="A14712" s="172"/>
    </row>
    <row r="14713" spans="1:1" s="173" customFormat="1" ht="12" hidden="1" customHeight="1">
      <c r="A14713" s="172"/>
    </row>
    <row r="14714" spans="1:1" s="173" customFormat="1" ht="12" hidden="1" customHeight="1">
      <c r="A14714" s="172"/>
    </row>
    <row r="14715" spans="1:1" s="173" customFormat="1" ht="12" hidden="1" customHeight="1">
      <c r="A14715" s="172"/>
    </row>
    <row r="14716" spans="1:1" s="173" customFormat="1" ht="12" hidden="1" customHeight="1">
      <c r="A14716" s="172"/>
    </row>
    <row r="14717" spans="1:1" s="173" customFormat="1" ht="12" hidden="1" customHeight="1">
      <c r="A14717" s="172"/>
    </row>
    <row r="14718" spans="1:1" s="173" customFormat="1" ht="12" hidden="1" customHeight="1">
      <c r="A14718" s="172"/>
    </row>
    <row r="14719" spans="1:1" s="173" customFormat="1" ht="12" hidden="1" customHeight="1">
      <c r="A14719" s="172"/>
    </row>
    <row r="14720" spans="1:1" s="173" customFormat="1" ht="12" hidden="1" customHeight="1">
      <c r="A14720" s="172"/>
    </row>
    <row r="14721" spans="1:1" s="173" customFormat="1" ht="12" hidden="1" customHeight="1">
      <c r="A14721" s="172"/>
    </row>
    <row r="14722" spans="1:1" s="173" customFormat="1" ht="12" hidden="1" customHeight="1">
      <c r="A14722" s="172"/>
    </row>
    <row r="14723" spans="1:1" s="173" customFormat="1" ht="12" hidden="1" customHeight="1">
      <c r="A14723" s="172"/>
    </row>
    <row r="14724" spans="1:1" s="173" customFormat="1" ht="12" hidden="1" customHeight="1">
      <c r="A14724" s="172"/>
    </row>
    <row r="14725" spans="1:1" s="173" customFormat="1" ht="12" hidden="1" customHeight="1">
      <c r="A14725" s="172"/>
    </row>
    <row r="14726" spans="1:1" s="173" customFormat="1" ht="12" hidden="1" customHeight="1">
      <c r="A14726" s="172"/>
    </row>
    <row r="14727" spans="1:1" s="173" customFormat="1" ht="12" hidden="1" customHeight="1">
      <c r="A14727" s="172"/>
    </row>
    <row r="14728" spans="1:1" s="173" customFormat="1" ht="12" hidden="1" customHeight="1">
      <c r="A14728" s="172"/>
    </row>
    <row r="14729" spans="1:1" s="173" customFormat="1" ht="12" hidden="1" customHeight="1">
      <c r="A14729" s="172"/>
    </row>
    <row r="14730" spans="1:1" s="173" customFormat="1" ht="12" hidden="1" customHeight="1">
      <c r="A14730" s="172"/>
    </row>
    <row r="14731" spans="1:1" s="173" customFormat="1" ht="12" hidden="1" customHeight="1">
      <c r="A14731" s="172"/>
    </row>
    <row r="14732" spans="1:1" s="173" customFormat="1" ht="12" hidden="1" customHeight="1">
      <c r="A14732" s="172"/>
    </row>
    <row r="14733" spans="1:1" s="173" customFormat="1" ht="12" hidden="1" customHeight="1">
      <c r="A14733" s="172"/>
    </row>
    <row r="14734" spans="1:1" s="173" customFormat="1" ht="12" hidden="1" customHeight="1">
      <c r="A14734" s="172"/>
    </row>
    <row r="14735" spans="1:1" s="173" customFormat="1" ht="12" hidden="1" customHeight="1">
      <c r="A14735" s="172"/>
    </row>
    <row r="14736" spans="1:1" s="173" customFormat="1" ht="12" hidden="1" customHeight="1">
      <c r="A14736" s="172"/>
    </row>
    <row r="14737" spans="1:1" s="173" customFormat="1" ht="12" hidden="1" customHeight="1">
      <c r="A14737" s="172"/>
    </row>
    <row r="14738" spans="1:1" s="173" customFormat="1" ht="12" hidden="1" customHeight="1">
      <c r="A14738" s="172"/>
    </row>
    <row r="14739" spans="1:1" s="173" customFormat="1" ht="12" hidden="1" customHeight="1">
      <c r="A14739" s="172"/>
    </row>
    <row r="14740" spans="1:1" s="173" customFormat="1" ht="12" hidden="1" customHeight="1">
      <c r="A14740" s="172"/>
    </row>
    <row r="14741" spans="1:1" s="173" customFormat="1" ht="12" hidden="1" customHeight="1">
      <c r="A14741" s="172"/>
    </row>
    <row r="14742" spans="1:1" s="173" customFormat="1" ht="12" hidden="1" customHeight="1">
      <c r="A14742" s="172"/>
    </row>
    <row r="14743" spans="1:1" s="173" customFormat="1" ht="12" hidden="1" customHeight="1">
      <c r="A14743" s="172"/>
    </row>
    <row r="14744" spans="1:1" s="173" customFormat="1" ht="12" hidden="1" customHeight="1">
      <c r="A14744" s="172"/>
    </row>
    <row r="14745" spans="1:1" s="173" customFormat="1" ht="12" hidden="1" customHeight="1">
      <c r="A14745" s="172"/>
    </row>
    <row r="14746" spans="1:1" s="173" customFormat="1" ht="12" hidden="1" customHeight="1">
      <c r="A14746" s="172"/>
    </row>
    <row r="14747" spans="1:1" s="173" customFormat="1" ht="12" hidden="1" customHeight="1">
      <c r="A14747" s="172"/>
    </row>
    <row r="14748" spans="1:1" s="173" customFormat="1" ht="12" hidden="1" customHeight="1">
      <c r="A14748" s="172"/>
    </row>
    <row r="14749" spans="1:1" s="173" customFormat="1" ht="12" hidden="1" customHeight="1">
      <c r="A14749" s="172"/>
    </row>
    <row r="14750" spans="1:1" s="173" customFormat="1" ht="12" hidden="1" customHeight="1">
      <c r="A14750" s="172"/>
    </row>
    <row r="14751" spans="1:1" s="173" customFormat="1" ht="12" hidden="1" customHeight="1">
      <c r="A14751" s="172"/>
    </row>
    <row r="14752" spans="1:1" s="173" customFormat="1" ht="12" hidden="1" customHeight="1">
      <c r="A14752" s="172"/>
    </row>
    <row r="14753" spans="1:1" s="173" customFormat="1" ht="12" hidden="1" customHeight="1">
      <c r="A14753" s="172"/>
    </row>
    <row r="14754" spans="1:1" s="173" customFormat="1" ht="12" hidden="1" customHeight="1">
      <c r="A14754" s="172"/>
    </row>
    <row r="14755" spans="1:1" s="173" customFormat="1" ht="12" hidden="1" customHeight="1">
      <c r="A14755" s="172"/>
    </row>
    <row r="14756" spans="1:1" s="173" customFormat="1" ht="12" hidden="1" customHeight="1">
      <c r="A14756" s="172"/>
    </row>
    <row r="14757" spans="1:1" s="173" customFormat="1" ht="12" hidden="1" customHeight="1">
      <c r="A14757" s="172"/>
    </row>
    <row r="14758" spans="1:1" s="173" customFormat="1" ht="12" hidden="1" customHeight="1">
      <c r="A14758" s="172"/>
    </row>
    <row r="14759" spans="1:1" s="173" customFormat="1" ht="12" hidden="1" customHeight="1">
      <c r="A14759" s="172"/>
    </row>
    <row r="14760" spans="1:1" s="173" customFormat="1" ht="12" hidden="1" customHeight="1">
      <c r="A14760" s="172"/>
    </row>
    <row r="14761" spans="1:1" s="173" customFormat="1" ht="12" hidden="1" customHeight="1">
      <c r="A14761" s="172"/>
    </row>
    <row r="14762" spans="1:1" s="173" customFormat="1" ht="12" hidden="1" customHeight="1">
      <c r="A14762" s="172"/>
    </row>
    <row r="14763" spans="1:1" s="173" customFormat="1" ht="12" hidden="1" customHeight="1">
      <c r="A14763" s="172"/>
    </row>
    <row r="14764" spans="1:1" s="173" customFormat="1" ht="12" hidden="1" customHeight="1">
      <c r="A14764" s="172"/>
    </row>
    <row r="14765" spans="1:1" s="173" customFormat="1" ht="12" hidden="1" customHeight="1">
      <c r="A14765" s="172"/>
    </row>
    <row r="14766" spans="1:1" s="173" customFormat="1" ht="12" hidden="1" customHeight="1">
      <c r="A14766" s="172"/>
    </row>
    <row r="14767" spans="1:1" s="173" customFormat="1" ht="12" hidden="1" customHeight="1">
      <c r="A14767" s="172"/>
    </row>
    <row r="14768" spans="1:1" s="173" customFormat="1" ht="12" hidden="1" customHeight="1">
      <c r="A14768" s="172"/>
    </row>
    <row r="14769" spans="1:1" s="173" customFormat="1" ht="12" hidden="1" customHeight="1">
      <c r="A14769" s="172"/>
    </row>
    <row r="14770" spans="1:1" s="173" customFormat="1" ht="12" hidden="1" customHeight="1">
      <c r="A14770" s="172"/>
    </row>
    <row r="14771" spans="1:1" s="173" customFormat="1" ht="12" hidden="1" customHeight="1">
      <c r="A14771" s="172"/>
    </row>
    <row r="14772" spans="1:1" s="173" customFormat="1" ht="12" hidden="1" customHeight="1">
      <c r="A14772" s="172"/>
    </row>
    <row r="14773" spans="1:1" s="173" customFormat="1" ht="12" hidden="1" customHeight="1">
      <c r="A14773" s="172"/>
    </row>
    <row r="14774" spans="1:1" s="173" customFormat="1" ht="12" hidden="1" customHeight="1">
      <c r="A14774" s="172"/>
    </row>
    <row r="14775" spans="1:1" s="173" customFormat="1" ht="12" hidden="1" customHeight="1">
      <c r="A14775" s="172"/>
    </row>
    <row r="14776" spans="1:1" s="173" customFormat="1" ht="12" hidden="1" customHeight="1">
      <c r="A14776" s="172"/>
    </row>
    <row r="14777" spans="1:1" s="173" customFormat="1" ht="12" hidden="1" customHeight="1">
      <c r="A14777" s="172"/>
    </row>
    <row r="14778" spans="1:1" s="173" customFormat="1" ht="12" hidden="1" customHeight="1">
      <c r="A14778" s="172"/>
    </row>
    <row r="14779" spans="1:1" s="173" customFormat="1" ht="12" hidden="1" customHeight="1">
      <c r="A14779" s="172"/>
    </row>
    <row r="14780" spans="1:1" s="173" customFormat="1" ht="12" hidden="1" customHeight="1">
      <c r="A14780" s="172"/>
    </row>
    <row r="14781" spans="1:1" s="173" customFormat="1" ht="12" hidden="1" customHeight="1">
      <c r="A14781" s="172"/>
    </row>
    <row r="14782" spans="1:1" s="173" customFormat="1" ht="12" hidden="1" customHeight="1">
      <c r="A14782" s="172"/>
    </row>
    <row r="14783" spans="1:1" s="173" customFormat="1" ht="12" hidden="1" customHeight="1">
      <c r="A14783" s="172"/>
    </row>
    <row r="14784" spans="1:1" s="173" customFormat="1" ht="12" hidden="1" customHeight="1">
      <c r="A14784" s="172"/>
    </row>
    <row r="14785" spans="1:1" s="173" customFormat="1" ht="12" hidden="1" customHeight="1">
      <c r="A14785" s="172"/>
    </row>
    <row r="14786" spans="1:1" s="173" customFormat="1" ht="12" hidden="1" customHeight="1">
      <c r="A14786" s="172"/>
    </row>
    <row r="14787" spans="1:1" s="173" customFormat="1" ht="12" hidden="1" customHeight="1">
      <c r="A14787" s="172"/>
    </row>
    <row r="14788" spans="1:1" s="173" customFormat="1" ht="12" hidden="1" customHeight="1">
      <c r="A14788" s="172"/>
    </row>
    <row r="14789" spans="1:1" s="173" customFormat="1" ht="12" hidden="1" customHeight="1">
      <c r="A14789" s="172"/>
    </row>
    <row r="14790" spans="1:1" s="173" customFormat="1" ht="12" hidden="1" customHeight="1">
      <c r="A14790" s="172"/>
    </row>
    <row r="14791" spans="1:1" s="173" customFormat="1" ht="12" hidden="1" customHeight="1">
      <c r="A14791" s="172"/>
    </row>
    <row r="14792" spans="1:1" s="173" customFormat="1" ht="12" hidden="1" customHeight="1">
      <c r="A14792" s="172"/>
    </row>
    <row r="14793" spans="1:1" s="173" customFormat="1" ht="12" hidden="1" customHeight="1">
      <c r="A14793" s="172"/>
    </row>
    <row r="14794" spans="1:1" s="173" customFormat="1" ht="12" hidden="1" customHeight="1">
      <c r="A14794" s="172"/>
    </row>
    <row r="14795" spans="1:1" s="173" customFormat="1" ht="12" hidden="1" customHeight="1">
      <c r="A14795" s="172"/>
    </row>
    <row r="14796" spans="1:1" s="173" customFormat="1" ht="12" hidden="1" customHeight="1">
      <c r="A14796" s="172"/>
    </row>
    <row r="14797" spans="1:1" s="173" customFormat="1" ht="12" hidden="1" customHeight="1">
      <c r="A14797" s="172"/>
    </row>
    <row r="14798" spans="1:1" s="173" customFormat="1" ht="12" hidden="1" customHeight="1">
      <c r="A14798" s="172"/>
    </row>
    <row r="14799" spans="1:1" s="173" customFormat="1" ht="12" hidden="1" customHeight="1">
      <c r="A14799" s="172"/>
    </row>
    <row r="14800" spans="1:1" s="173" customFormat="1" ht="12" hidden="1" customHeight="1">
      <c r="A14800" s="172"/>
    </row>
    <row r="14801" spans="1:1" s="173" customFormat="1" ht="12" hidden="1" customHeight="1">
      <c r="A14801" s="172"/>
    </row>
    <row r="14802" spans="1:1" s="173" customFormat="1" ht="12" hidden="1" customHeight="1">
      <c r="A14802" s="172"/>
    </row>
    <row r="14803" spans="1:1" s="173" customFormat="1" ht="12" hidden="1" customHeight="1">
      <c r="A14803" s="172"/>
    </row>
    <row r="14804" spans="1:1" s="173" customFormat="1" ht="12" hidden="1" customHeight="1">
      <c r="A14804" s="172"/>
    </row>
    <row r="14805" spans="1:1" s="173" customFormat="1" ht="12" hidden="1" customHeight="1">
      <c r="A14805" s="172"/>
    </row>
    <row r="14806" spans="1:1" s="173" customFormat="1" ht="12" hidden="1" customHeight="1">
      <c r="A14806" s="172"/>
    </row>
    <row r="14807" spans="1:1" s="173" customFormat="1" ht="12" hidden="1" customHeight="1">
      <c r="A14807" s="172"/>
    </row>
    <row r="14808" spans="1:1" s="173" customFormat="1" ht="12" hidden="1" customHeight="1">
      <c r="A14808" s="172"/>
    </row>
    <row r="14809" spans="1:1" s="173" customFormat="1" ht="12" hidden="1" customHeight="1">
      <c r="A14809" s="172"/>
    </row>
    <row r="14810" spans="1:1" s="173" customFormat="1" ht="12" hidden="1" customHeight="1">
      <c r="A14810" s="172"/>
    </row>
    <row r="14811" spans="1:1" s="173" customFormat="1" ht="12" hidden="1" customHeight="1">
      <c r="A14811" s="172"/>
    </row>
    <row r="14812" spans="1:1" s="173" customFormat="1" ht="12" hidden="1" customHeight="1">
      <c r="A14812" s="172"/>
    </row>
    <row r="14813" spans="1:1" s="173" customFormat="1" ht="12" hidden="1" customHeight="1">
      <c r="A14813" s="172"/>
    </row>
    <row r="14814" spans="1:1" s="173" customFormat="1" ht="12" hidden="1" customHeight="1">
      <c r="A14814" s="172"/>
    </row>
    <row r="14815" spans="1:1" s="173" customFormat="1" ht="12" hidden="1" customHeight="1">
      <c r="A14815" s="172"/>
    </row>
    <row r="14816" spans="1:1" s="173" customFormat="1" ht="12" hidden="1" customHeight="1">
      <c r="A14816" s="172"/>
    </row>
    <row r="14817" spans="1:1" s="173" customFormat="1" ht="12" hidden="1" customHeight="1">
      <c r="A14817" s="172"/>
    </row>
    <row r="14818" spans="1:1" s="173" customFormat="1" ht="12" hidden="1" customHeight="1">
      <c r="A14818" s="172"/>
    </row>
    <row r="14819" spans="1:1" s="173" customFormat="1" ht="12" hidden="1" customHeight="1">
      <c r="A14819" s="172"/>
    </row>
    <row r="14820" spans="1:1" s="173" customFormat="1" ht="12" hidden="1" customHeight="1">
      <c r="A14820" s="172"/>
    </row>
    <row r="14821" spans="1:1" s="173" customFormat="1" ht="12" hidden="1" customHeight="1">
      <c r="A14821" s="172"/>
    </row>
    <row r="14822" spans="1:1" s="173" customFormat="1" ht="12" hidden="1" customHeight="1">
      <c r="A14822" s="172"/>
    </row>
    <row r="14823" spans="1:1" s="173" customFormat="1" ht="12" hidden="1" customHeight="1">
      <c r="A14823" s="172"/>
    </row>
    <row r="14824" spans="1:1" s="173" customFormat="1" ht="12" hidden="1" customHeight="1">
      <c r="A14824" s="172"/>
    </row>
    <row r="14825" spans="1:1" s="173" customFormat="1" ht="12" hidden="1" customHeight="1">
      <c r="A14825" s="172"/>
    </row>
    <row r="14826" spans="1:1" s="173" customFormat="1" ht="12" hidden="1" customHeight="1">
      <c r="A14826" s="172"/>
    </row>
    <row r="14827" spans="1:1" s="173" customFormat="1" ht="12" hidden="1" customHeight="1">
      <c r="A14827" s="172"/>
    </row>
    <row r="14828" spans="1:1" s="173" customFormat="1" ht="12" hidden="1" customHeight="1">
      <c r="A14828" s="172"/>
    </row>
    <row r="14829" spans="1:1" s="173" customFormat="1" ht="12" hidden="1" customHeight="1">
      <c r="A14829" s="172"/>
    </row>
    <row r="14830" spans="1:1" s="173" customFormat="1" ht="12" hidden="1" customHeight="1">
      <c r="A14830" s="172"/>
    </row>
    <row r="14831" spans="1:1" s="173" customFormat="1" ht="12" hidden="1" customHeight="1">
      <c r="A14831" s="172"/>
    </row>
    <row r="14832" spans="1:1" s="173" customFormat="1" ht="12" hidden="1" customHeight="1">
      <c r="A14832" s="172"/>
    </row>
    <row r="14833" spans="1:1" s="173" customFormat="1" ht="12" hidden="1" customHeight="1">
      <c r="A14833" s="172"/>
    </row>
    <row r="14834" spans="1:1" s="173" customFormat="1" ht="12" hidden="1" customHeight="1">
      <c r="A14834" s="172"/>
    </row>
    <row r="14835" spans="1:1" s="173" customFormat="1" ht="12" hidden="1" customHeight="1">
      <c r="A14835" s="172"/>
    </row>
    <row r="14836" spans="1:1" s="173" customFormat="1" ht="12" hidden="1" customHeight="1">
      <c r="A14836" s="172"/>
    </row>
    <row r="14837" spans="1:1" s="173" customFormat="1" ht="12" hidden="1" customHeight="1">
      <c r="A14837" s="172"/>
    </row>
    <row r="14838" spans="1:1" s="173" customFormat="1" ht="12" hidden="1" customHeight="1">
      <c r="A14838" s="172"/>
    </row>
    <row r="14839" spans="1:1" s="173" customFormat="1" ht="12" hidden="1" customHeight="1">
      <c r="A14839" s="172"/>
    </row>
    <row r="14840" spans="1:1" s="173" customFormat="1" ht="12" hidden="1" customHeight="1">
      <c r="A14840" s="172"/>
    </row>
    <row r="14841" spans="1:1" s="173" customFormat="1" ht="12" hidden="1" customHeight="1">
      <c r="A14841" s="172"/>
    </row>
    <row r="14842" spans="1:1" s="173" customFormat="1" ht="12" hidden="1" customHeight="1">
      <c r="A14842" s="172"/>
    </row>
    <row r="14843" spans="1:1" s="173" customFormat="1" ht="12" hidden="1" customHeight="1">
      <c r="A14843" s="172"/>
    </row>
    <row r="14844" spans="1:1" s="173" customFormat="1" ht="12" hidden="1" customHeight="1">
      <c r="A14844" s="172"/>
    </row>
    <row r="14845" spans="1:1" s="173" customFormat="1" ht="12" hidden="1" customHeight="1">
      <c r="A14845" s="172"/>
    </row>
    <row r="14846" spans="1:1" s="173" customFormat="1" ht="12" hidden="1" customHeight="1">
      <c r="A14846" s="172"/>
    </row>
    <row r="14847" spans="1:1" s="173" customFormat="1" ht="12" hidden="1" customHeight="1">
      <c r="A14847" s="172"/>
    </row>
    <row r="14848" spans="1:1" s="173" customFormat="1" ht="12" hidden="1" customHeight="1">
      <c r="A14848" s="172"/>
    </row>
    <row r="14849" spans="1:1" s="173" customFormat="1" ht="12" hidden="1" customHeight="1">
      <c r="A14849" s="172"/>
    </row>
    <row r="14850" spans="1:1" s="173" customFormat="1" ht="12" hidden="1" customHeight="1">
      <c r="A14850" s="172"/>
    </row>
    <row r="14851" spans="1:1" s="173" customFormat="1" ht="12" hidden="1" customHeight="1">
      <c r="A14851" s="172"/>
    </row>
    <row r="14852" spans="1:1" s="173" customFormat="1" ht="12" hidden="1" customHeight="1">
      <c r="A14852" s="172"/>
    </row>
    <row r="14853" spans="1:1" s="173" customFormat="1" ht="12" hidden="1" customHeight="1">
      <c r="A14853" s="172"/>
    </row>
    <row r="14854" spans="1:1" s="173" customFormat="1" ht="12" hidden="1" customHeight="1">
      <c r="A14854" s="172"/>
    </row>
    <row r="14855" spans="1:1" s="173" customFormat="1" ht="12" hidden="1" customHeight="1">
      <c r="A14855" s="172"/>
    </row>
    <row r="14856" spans="1:1" s="173" customFormat="1" ht="12" hidden="1" customHeight="1">
      <c r="A14856" s="172"/>
    </row>
    <row r="14857" spans="1:1" s="173" customFormat="1" ht="12" hidden="1" customHeight="1">
      <c r="A14857" s="172"/>
    </row>
    <row r="14858" spans="1:1" s="173" customFormat="1" ht="12" hidden="1" customHeight="1">
      <c r="A14858" s="172"/>
    </row>
    <row r="14859" spans="1:1" s="173" customFormat="1" ht="12" hidden="1" customHeight="1">
      <c r="A14859" s="172"/>
    </row>
    <row r="14860" spans="1:1" s="173" customFormat="1" ht="12" hidden="1" customHeight="1">
      <c r="A14860" s="172"/>
    </row>
    <row r="14861" spans="1:1" s="173" customFormat="1" ht="12" hidden="1" customHeight="1">
      <c r="A14861" s="172"/>
    </row>
    <row r="14862" spans="1:1" s="173" customFormat="1" ht="12" hidden="1" customHeight="1">
      <c r="A14862" s="172"/>
    </row>
    <row r="14863" spans="1:1" s="173" customFormat="1" ht="12" hidden="1" customHeight="1">
      <c r="A14863" s="172"/>
    </row>
    <row r="14864" spans="1:1" s="173" customFormat="1" ht="12" hidden="1" customHeight="1">
      <c r="A14864" s="172"/>
    </row>
    <row r="14865" spans="1:1" s="173" customFormat="1" ht="12" hidden="1" customHeight="1">
      <c r="A14865" s="172"/>
    </row>
    <row r="14866" spans="1:1" s="173" customFormat="1" ht="12" hidden="1" customHeight="1">
      <c r="A14866" s="172"/>
    </row>
    <row r="14867" spans="1:1" s="173" customFormat="1" ht="12" hidden="1" customHeight="1">
      <c r="A14867" s="172"/>
    </row>
    <row r="14868" spans="1:1" s="173" customFormat="1" ht="12" hidden="1" customHeight="1">
      <c r="A14868" s="172"/>
    </row>
    <row r="14869" spans="1:1" s="173" customFormat="1" ht="12" hidden="1" customHeight="1">
      <c r="A14869" s="172"/>
    </row>
    <row r="14870" spans="1:1" s="173" customFormat="1" ht="12" hidden="1" customHeight="1">
      <c r="A14870" s="172"/>
    </row>
    <row r="14871" spans="1:1" s="173" customFormat="1" ht="12" hidden="1" customHeight="1">
      <c r="A14871" s="172"/>
    </row>
    <row r="14872" spans="1:1" s="173" customFormat="1" ht="12" hidden="1" customHeight="1">
      <c r="A14872" s="172"/>
    </row>
    <row r="14873" spans="1:1" s="173" customFormat="1" ht="12" hidden="1" customHeight="1">
      <c r="A14873" s="172"/>
    </row>
    <row r="14874" spans="1:1" s="173" customFormat="1" ht="12" hidden="1" customHeight="1">
      <c r="A14874" s="172"/>
    </row>
    <row r="14875" spans="1:1" s="173" customFormat="1" ht="12" hidden="1" customHeight="1">
      <c r="A14875" s="172"/>
    </row>
    <row r="14876" spans="1:1" s="173" customFormat="1" ht="12" hidden="1" customHeight="1">
      <c r="A14876" s="172"/>
    </row>
    <row r="14877" spans="1:1" s="173" customFormat="1" ht="12" hidden="1" customHeight="1">
      <c r="A14877" s="172"/>
    </row>
    <row r="14878" spans="1:1" s="173" customFormat="1" ht="12" hidden="1" customHeight="1">
      <c r="A14878" s="172"/>
    </row>
    <row r="14879" spans="1:1" s="173" customFormat="1" ht="12" hidden="1" customHeight="1">
      <c r="A14879" s="172"/>
    </row>
    <row r="14880" spans="1:1" s="173" customFormat="1" ht="12" hidden="1" customHeight="1">
      <c r="A14880" s="172"/>
    </row>
    <row r="14881" spans="1:1" s="173" customFormat="1" ht="12" hidden="1" customHeight="1">
      <c r="A14881" s="172"/>
    </row>
    <row r="14882" spans="1:1" s="173" customFormat="1" ht="12" hidden="1" customHeight="1">
      <c r="A14882" s="172"/>
    </row>
    <row r="14883" spans="1:1" s="173" customFormat="1" ht="12" hidden="1" customHeight="1">
      <c r="A14883" s="172"/>
    </row>
    <row r="14884" spans="1:1" s="173" customFormat="1" ht="12" hidden="1" customHeight="1">
      <c r="A14884" s="172"/>
    </row>
    <row r="14885" spans="1:1" s="173" customFormat="1" ht="12" hidden="1" customHeight="1">
      <c r="A14885" s="172"/>
    </row>
    <row r="14886" spans="1:1" s="173" customFormat="1" ht="12" hidden="1" customHeight="1">
      <c r="A14886" s="172"/>
    </row>
    <row r="14887" spans="1:1" s="173" customFormat="1" ht="12" hidden="1" customHeight="1">
      <c r="A14887" s="172"/>
    </row>
    <row r="14888" spans="1:1" s="173" customFormat="1" ht="12" hidden="1" customHeight="1">
      <c r="A14888" s="172"/>
    </row>
    <row r="14889" spans="1:1" s="173" customFormat="1" ht="12" hidden="1" customHeight="1">
      <c r="A14889" s="172"/>
    </row>
    <row r="14890" spans="1:1" s="173" customFormat="1" ht="12" hidden="1" customHeight="1">
      <c r="A14890" s="172"/>
    </row>
    <row r="14891" spans="1:1" s="173" customFormat="1" ht="12" hidden="1" customHeight="1">
      <c r="A14891" s="172"/>
    </row>
    <row r="14892" spans="1:1" s="173" customFormat="1" ht="12" hidden="1" customHeight="1">
      <c r="A14892" s="172"/>
    </row>
    <row r="14893" spans="1:1" s="173" customFormat="1" ht="12" hidden="1" customHeight="1">
      <c r="A14893" s="172"/>
    </row>
    <row r="14894" spans="1:1" s="173" customFormat="1" ht="12" hidden="1" customHeight="1">
      <c r="A14894" s="172"/>
    </row>
    <row r="14895" spans="1:1" s="173" customFormat="1" ht="12" hidden="1" customHeight="1">
      <c r="A14895" s="172"/>
    </row>
    <row r="14896" spans="1:1" s="173" customFormat="1" ht="12" hidden="1" customHeight="1">
      <c r="A14896" s="172"/>
    </row>
    <row r="14897" spans="1:1" s="173" customFormat="1" ht="12" hidden="1" customHeight="1">
      <c r="A14897" s="172"/>
    </row>
    <row r="14898" spans="1:1" s="173" customFormat="1" ht="12" hidden="1" customHeight="1">
      <c r="A14898" s="172"/>
    </row>
    <row r="14899" spans="1:1" s="173" customFormat="1" ht="12" hidden="1" customHeight="1">
      <c r="A14899" s="172"/>
    </row>
    <row r="14900" spans="1:1" s="173" customFormat="1" ht="12" hidden="1" customHeight="1">
      <c r="A14900" s="172"/>
    </row>
    <row r="14901" spans="1:1" s="173" customFormat="1" ht="12" hidden="1" customHeight="1">
      <c r="A14901" s="172"/>
    </row>
    <row r="14902" spans="1:1" s="173" customFormat="1" ht="12" hidden="1" customHeight="1">
      <c r="A14902" s="172"/>
    </row>
    <row r="14903" spans="1:1" s="173" customFormat="1" ht="12" hidden="1" customHeight="1">
      <c r="A14903" s="172"/>
    </row>
    <row r="14904" spans="1:1" s="173" customFormat="1" ht="12" hidden="1" customHeight="1">
      <c r="A14904" s="172"/>
    </row>
    <row r="14905" spans="1:1" s="173" customFormat="1" ht="12" hidden="1" customHeight="1">
      <c r="A14905" s="172"/>
    </row>
    <row r="14906" spans="1:1" s="173" customFormat="1" ht="12" hidden="1" customHeight="1">
      <c r="A14906" s="172"/>
    </row>
    <row r="14907" spans="1:1" s="173" customFormat="1" ht="12" hidden="1" customHeight="1">
      <c r="A14907" s="172"/>
    </row>
    <row r="14908" spans="1:1" s="173" customFormat="1" ht="12" hidden="1" customHeight="1">
      <c r="A14908" s="172"/>
    </row>
    <row r="14909" spans="1:1" s="173" customFormat="1" ht="12" hidden="1" customHeight="1">
      <c r="A14909" s="172"/>
    </row>
    <row r="14910" spans="1:1" s="173" customFormat="1" ht="12" hidden="1" customHeight="1">
      <c r="A14910" s="172"/>
    </row>
    <row r="14911" spans="1:1" s="173" customFormat="1" ht="12" hidden="1" customHeight="1">
      <c r="A14911" s="172"/>
    </row>
    <row r="14912" spans="1:1" s="173" customFormat="1" ht="12" hidden="1" customHeight="1">
      <c r="A14912" s="172"/>
    </row>
    <row r="14913" spans="1:1" s="173" customFormat="1" ht="12" hidden="1" customHeight="1">
      <c r="A14913" s="172"/>
    </row>
    <row r="14914" spans="1:1" s="173" customFormat="1" ht="12" hidden="1" customHeight="1">
      <c r="A14914" s="172"/>
    </row>
    <row r="14915" spans="1:1" s="173" customFormat="1" ht="12" hidden="1" customHeight="1">
      <c r="A14915" s="172"/>
    </row>
    <row r="14916" spans="1:1" s="173" customFormat="1" ht="12" hidden="1" customHeight="1">
      <c r="A14916" s="172"/>
    </row>
    <row r="14917" spans="1:1" s="173" customFormat="1" ht="12" hidden="1" customHeight="1">
      <c r="A14917" s="172"/>
    </row>
    <row r="14918" spans="1:1" s="173" customFormat="1" ht="12" hidden="1" customHeight="1">
      <c r="A14918" s="172"/>
    </row>
    <row r="14919" spans="1:1" s="173" customFormat="1" ht="12" hidden="1" customHeight="1">
      <c r="A14919" s="172"/>
    </row>
    <row r="14920" spans="1:1" s="173" customFormat="1" ht="12" hidden="1" customHeight="1">
      <c r="A14920" s="172"/>
    </row>
    <row r="14921" spans="1:1" s="173" customFormat="1" ht="12" hidden="1" customHeight="1">
      <c r="A14921" s="172"/>
    </row>
    <row r="14922" spans="1:1" s="173" customFormat="1" ht="12" hidden="1" customHeight="1">
      <c r="A14922" s="172"/>
    </row>
    <row r="14923" spans="1:1" s="173" customFormat="1" ht="12" hidden="1" customHeight="1">
      <c r="A14923" s="172"/>
    </row>
    <row r="14924" spans="1:1" s="173" customFormat="1" ht="12" hidden="1" customHeight="1">
      <c r="A14924" s="172"/>
    </row>
    <row r="14925" spans="1:1" s="173" customFormat="1" ht="12" hidden="1" customHeight="1">
      <c r="A14925" s="172"/>
    </row>
    <row r="14926" spans="1:1" s="173" customFormat="1" ht="12" hidden="1" customHeight="1">
      <c r="A14926" s="172"/>
    </row>
    <row r="14927" spans="1:1" s="173" customFormat="1" ht="12" hidden="1" customHeight="1">
      <c r="A14927" s="172"/>
    </row>
    <row r="14928" spans="1:1" s="173" customFormat="1" ht="12" hidden="1" customHeight="1">
      <c r="A14928" s="172"/>
    </row>
    <row r="14929" spans="1:1" s="173" customFormat="1" ht="12" hidden="1" customHeight="1">
      <c r="A14929" s="172"/>
    </row>
    <row r="14930" spans="1:1" s="173" customFormat="1" ht="12" hidden="1" customHeight="1">
      <c r="A14930" s="172"/>
    </row>
    <row r="14931" spans="1:1" s="173" customFormat="1" ht="12" hidden="1" customHeight="1">
      <c r="A14931" s="172"/>
    </row>
    <row r="14932" spans="1:1" s="173" customFormat="1" ht="12" hidden="1" customHeight="1">
      <c r="A14932" s="172"/>
    </row>
    <row r="14933" spans="1:1" s="173" customFormat="1" ht="12" hidden="1" customHeight="1">
      <c r="A14933" s="172"/>
    </row>
    <row r="14934" spans="1:1" s="173" customFormat="1" ht="12" hidden="1" customHeight="1">
      <c r="A14934" s="172"/>
    </row>
    <row r="14935" spans="1:1" s="173" customFormat="1" ht="12" hidden="1" customHeight="1">
      <c r="A14935" s="172"/>
    </row>
    <row r="14936" spans="1:1" s="173" customFormat="1" ht="12" hidden="1" customHeight="1">
      <c r="A14936" s="172"/>
    </row>
    <row r="14937" spans="1:1" s="173" customFormat="1" ht="12" hidden="1" customHeight="1">
      <c r="A14937" s="172"/>
    </row>
    <row r="14938" spans="1:1" s="173" customFormat="1" ht="12" hidden="1" customHeight="1">
      <c r="A14938" s="172"/>
    </row>
    <row r="14939" spans="1:1" s="173" customFormat="1" ht="12" hidden="1" customHeight="1">
      <c r="A14939" s="172"/>
    </row>
    <row r="14940" spans="1:1" s="173" customFormat="1" ht="12" hidden="1" customHeight="1">
      <c r="A14940" s="172"/>
    </row>
    <row r="14941" spans="1:1" s="173" customFormat="1" ht="12" hidden="1" customHeight="1">
      <c r="A14941" s="172"/>
    </row>
    <row r="14942" spans="1:1" s="173" customFormat="1" ht="12" hidden="1" customHeight="1">
      <c r="A14942" s="172"/>
    </row>
    <row r="14943" spans="1:1" s="173" customFormat="1" ht="12" hidden="1" customHeight="1">
      <c r="A14943" s="172"/>
    </row>
    <row r="14944" spans="1:1" s="173" customFormat="1" ht="12" hidden="1" customHeight="1">
      <c r="A14944" s="172"/>
    </row>
    <row r="14945" spans="1:1" s="173" customFormat="1" ht="12" hidden="1" customHeight="1">
      <c r="A14945" s="172"/>
    </row>
    <row r="14946" spans="1:1" s="173" customFormat="1" ht="12" hidden="1" customHeight="1">
      <c r="A14946" s="172"/>
    </row>
    <row r="14947" spans="1:1" s="173" customFormat="1" ht="12" hidden="1" customHeight="1">
      <c r="A14947" s="172"/>
    </row>
    <row r="14948" spans="1:1" s="173" customFormat="1" ht="12" hidden="1" customHeight="1">
      <c r="A14948" s="172"/>
    </row>
    <row r="14949" spans="1:1" s="173" customFormat="1" ht="12" hidden="1" customHeight="1">
      <c r="A14949" s="172"/>
    </row>
    <row r="14950" spans="1:1" s="173" customFormat="1" ht="12" hidden="1" customHeight="1">
      <c r="A14950" s="172"/>
    </row>
    <row r="14951" spans="1:1" s="173" customFormat="1" ht="12" hidden="1" customHeight="1">
      <c r="A14951" s="172"/>
    </row>
    <row r="14952" spans="1:1" s="173" customFormat="1" ht="12" hidden="1" customHeight="1">
      <c r="A14952" s="172"/>
    </row>
    <row r="14953" spans="1:1" s="173" customFormat="1" ht="12" hidden="1" customHeight="1">
      <c r="A14953" s="172"/>
    </row>
    <row r="14954" spans="1:1" s="173" customFormat="1" ht="12" hidden="1" customHeight="1">
      <c r="A14954" s="172"/>
    </row>
    <row r="14955" spans="1:1" s="173" customFormat="1" ht="12" hidden="1" customHeight="1">
      <c r="A14955" s="172"/>
    </row>
    <row r="14956" spans="1:1" s="173" customFormat="1" ht="12" hidden="1" customHeight="1">
      <c r="A14956" s="172"/>
    </row>
    <row r="14957" spans="1:1" s="173" customFormat="1" ht="12" hidden="1" customHeight="1">
      <c r="A14957" s="172"/>
    </row>
    <row r="14958" spans="1:1" s="173" customFormat="1" ht="12" hidden="1" customHeight="1">
      <c r="A14958" s="172"/>
    </row>
    <row r="14959" spans="1:1" s="173" customFormat="1" ht="12" hidden="1" customHeight="1">
      <c r="A14959" s="172"/>
    </row>
    <row r="14960" spans="1:1" s="173" customFormat="1" ht="12" hidden="1" customHeight="1">
      <c r="A14960" s="172"/>
    </row>
    <row r="14961" spans="1:1" s="173" customFormat="1" ht="12" hidden="1" customHeight="1">
      <c r="A14961" s="172"/>
    </row>
    <row r="14962" spans="1:1" s="173" customFormat="1" ht="12" hidden="1" customHeight="1">
      <c r="A14962" s="172"/>
    </row>
    <row r="14963" spans="1:1" s="173" customFormat="1" ht="12" hidden="1" customHeight="1">
      <c r="A14963" s="172"/>
    </row>
    <row r="14964" spans="1:1" s="173" customFormat="1" ht="12" hidden="1" customHeight="1">
      <c r="A14964" s="172"/>
    </row>
    <row r="14965" spans="1:1" s="173" customFormat="1" ht="12" hidden="1" customHeight="1">
      <c r="A14965" s="172"/>
    </row>
    <row r="14966" spans="1:1" s="173" customFormat="1" ht="12" hidden="1" customHeight="1">
      <c r="A14966" s="172"/>
    </row>
    <row r="14967" spans="1:1" s="173" customFormat="1" ht="12" hidden="1" customHeight="1">
      <c r="A14967" s="172"/>
    </row>
    <row r="14968" spans="1:1" s="173" customFormat="1" ht="12" hidden="1" customHeight="1">
      <c r="A14968" s="172"/>
    </row>
    <row r="14969" spans="1:1" s="173" customFormat="1" ht="12" hidden="1" customHeight="1">
      <c r="A14969" s="172"/>
    </row>
    <row r="14970" spans="1:1" s="173" customFormat="1" ht="12" hidden="1" customHeight="1">
      <c r="A14970" s="172"/>
    </row>
    <row r="14971" spans="1:1" s="173" customFormat="1" ht="12" hidden="1" customHeight="1">
      <c r="A14971" s="172"/>
    </row>
    <row r="14972" spans="1:1" s="173" customFormat="1" ht="12" hidden="1" customHeight="1">
      <c r="A14972" s="172"/>
    </row>
    <row r="14973" spans="1:1" s="173" customFormat="1" ht="12" hidden="1" customHeight="1">
      <c r="A14973" s="172"/>
    </row>
    <row r="14974" spans="1:1" s="173" customFormat="1" ht="12" hidden="1" customHeight="1">
      <c r="A14974" s="172"/>
    </row>
    <row r="14975" spans="1:1" s="173" customFormat="1" ht="12" hidden="1" customHeight="1">
      <c r="A14975" s="172"/>
    </row>
    <row r="14976" spans="1:1" s="173" customFormat="1" ht="12" hidden="1" customHeight="1">
      <c r="A14976" s="172"/>
    </row>
    <row r="14977" spans="1:1" s="173" customFormat="1" ht="12" hidden="1" customHeight="1">
      <c r="A14977" s="172"/>
    </row>
    <row r="14978" spans="1:1" s="173" customFormat="1" ht="12" hidden="1" customHeight="1">
      <c r="A14978" s="172"/>
    </row>
    <row r="14979" spans="1:1" s="173" customFormat="1" ht="12" hidden="1" customHeight="1">
      <c r="A14979" s="172"/>
    </row>
    <row r="14980" spans="1:1" s="173" customFormat="1" ht="12" hidden="1" customHeight="1">
      <c r="A14980" s="172"/>
    </row>
    <row r="14981" spans="1:1" s="173" customFormat="1" ht="12" hidden="1" customHeight="1">
      <c r="A14981" s="172"/>
    </row>
    <row r="14982" spans="1:1" s="173" customFormat="1" ht="12" hidden="1" customHeight="1">
      <c r="A14982" s="172"/>
    </row>
    <row r="14983" spans="1:1" s="173" customFormat="1" ht="12" hidden="1" customHeight="1">
      <c r="A14983" s="172"/>
    </row>
    <row r="14984" spans="1:1" s="173" customFormat="1" ht="12" hidden="1" customHeight="1">
      <c r="A14984" s="172"/>
    </row>
    <row r="14985" spans="1:1" s="173" customFormat="1" ht="12" hidden="1" customHeight="1">
      <c r="A14985" s="172"/>
    </row>
    <row r="14986" spans="1:1" s="173" customFormat="1" ht="12" hidden="1" customHeight="1">
      <c r="A14986" s="172"/>
    </row>
    <row r="14987" spans="1:1" s="173" customFormat="1" ht="12" hidden="1" customHeight="1">
      <c r="A14987" s="172"/>
    </row>
    <row r="14988" spans="1:1" s="173" customFormat="1" ht="12" hidden="1" customHeight="1">
      <c r="A14988" s="172"/>
    </row>
    <row r="14989" spans="1:1" s="173" customFormat="1" ht="12" hidden="1" customHeight="1">
      <c r="A14989" s="172"/>
    </row>
    <row r="14990" spans="1:1" s="173" customFormat="1" ht="12" hidden="1" customHeight="1">
      <c r="A14990" s="172"/>
    </row>
    <row r="14991" spans="1:1" s="173" customFormat="1" ht="12" hidden="1" customHeight="1">
      <c r="A14991" s="172"/>
    </row>
    <row r="14992" spans="1:1" s="173" customFormat="1" ht="12" hidden="1" customHeight="1">
      <c r="A14992" s="172"/>
    </row>
    <row r="14993" spans="1:1" s="173" customFormat="1" ht="12" hidden="1" customHeight="1">
      <c r="A14993" s="172"/>
    </row>
    <row r="14994" spans="1:1" s="173" customFormat="1" ht="12" hidden="1" customHeight="1">
      <c r="A14994" s="172"/>
    </row>
    <row r="14995" spans="1:1" s="173" customFormat="1" ht="12" hidden="1" customHeight="1">
      <c r="A14995" s="172"/>
    </row>
    <row r="14996" spans="1:1" s="173" customFormat="1" ht="12" hidden="1" customHeight="1">
      <c r="A14996" s="172"/>
    </row>
    <row r="14997" spans="1:1" s="173" customFormat="1" ht="12" hidden="1" customHeight="1">
      <c r="A14997" s="172"/>
    </row>
    <row r="14998" spans="1:1" s="173" customFormat="1" ht="12" hidden="1" customHeight="1">
      <c r="A14998" s="172"/>
    </row>
    <row r="14999" spans="1:1" s="173" customFormat="1" ht="12" hidden="1" customHeight="1">
      <c r="A14999" s="172"/>
    </row>
    <row r="15000" spans="1:1" s="173" customFormat="1" ht="12" hidden="1" customHeight="1">
      <c r="A15000" s="172"/>
    </row>
    <row r="15001" spans="1:1" s="173" customFormat="1" ht="12" hidden="1" customHeight="1">
      <c r="A15001" s="172"/>
    </row>
    <row r="15002" spans="1:1" s="173" customFormat="1" ht="12" hidden="1" customHeight="1">
      <c r="A15002" s="172"/>
    </row>
    <row r="15003" spans="1:1" s="173" customFormat="1" ht="12" hidden="1" customHeight="1">
      <c r="A15003" s="172"/>
    </row>
    <row r="15004" spans="1:1" s="173" customFormat="1" ht="12" hidden="1" customHeight="1">
      <c r="A15004" s="172"/>
    </row>
    <row r="15005" spans="1:1" s="173" customFormat="1" ht="12" hidden="1" customHeight="1">
      <c r="A15005" s="172"/>
    </row>
    <row r="15006" spans="1:1" s="173" customFormat="1" ht="12" hidden="1" customHeight="1">
      <c r="A15006" s="172"/>
    </row>
    <row r="15007" spans="1:1" s="173" customFormat="1" ht="12" hidden="1" customHeight="1">
      <c r="A15007" s="172"/>
    </row>
    <row r="15008" spans="1:1" s="173" customFormat="1" ht="12" hidden="1" customHeight="1">
      <c r="A15008" s="172"/>
    </row>
    <row r="15009" spans="1:1" s="173" customFormat="1" ht="12" hidden="1" customHeight="1">
      <c r="A15009" s="172"/>
    </row>
    <row r="15010" spans="1:1" s="173" customFormat="1" ht="12" hidden="1" customHeight="1">
      <c r="A15010" s="172"/>
    </row>
    <row r="15011" spans="1:1" s="173" customFormat="1" ht="12" hidden="1" customHeight="1">
      <c r="A15011" s="172"/>
    </row>
    <row r="15012" spans="1:1" s="173" customFormat="1" ht="12" hidden="1" customHeight="1">
      <c r="A15012" s="172"/>
    </row>
    <row r="15013" spans="1:1" s="173" customFormat="1" ht="12" hidden="1" customHeight="1">
      <c r="A15013" s="172"/>
    </row>
    <row r="15014" spans="1:1" s="173" customFormat="1" ht="12" hidden="1" customHeight="1">
      <c r="A15014" s="172"/>
    </row>
    <row r="15015" spans="1:1" s="173" customFormat="1" ht="12" hidden="1" customHeight="1">
      <c r="A15015" s="172"/>
    </row>
    <row r="15016" spans="1:1" s="173" customFormat="1" ht="12" hidden="1" customHeight="1">
      <c r="A15016" s="172"/>
    </row>
    <row r="15017" spans="1:1" s="173" customFormat="1" ht="12" hidden="1" customHeight="1">
      <c r="A15017" s="172"/>
    </row>
    <row r="15018" spans="1:1" s="173" customFormat="1" ht="12" hidden="1" customHeight="1">
      <c r="A15018" s="172"/>
    </row>
    <row r="15019" spans="1:1" s="173" customFormat="1" ht="12" hidden="1" customHeight="1">
      <c r="A15019" s="172"/>
    </row>
    <row r="15020" spans="1:1" s="173" customFormat="1" ht="12" hidden="1" customHeight="1">
      <c r="A15020" s="172"/>
    </row>
    <row r="15021" spans="1:1" s="173" customFormat="1" ht="12" hidden="1" customHeight="1">
      <c r="A15021" s="172"/>
    </row>
    <row r="15022" spans="1:1" s="173" customFormat="1" ht="12" hidden="1" customHeight="1">
      <c r="A15022" s="172"/>
    </row>
    <row r="15023" spans="1:1" s="173" customFormat="1" ht="12" hidden="1" customHeight="1">
      <c r="A15023" s="172"/>
    </row>
    <row r="15024" spans="1:1" s="173" customFormat="1" ht="12" hidden="1" customHeight="1">
      <c r="A15024" s="172"/>
    </row>
    <row r="15025" spans="1:1" s="173" customFormat="1" ht="12" hidden="1" customHeight="1">
      <c r="A15025" s="172"/>
    </row>
    <row r="15026" spans="1:1" s="173" customFormat="1" ht="12" hidden="1" customHeight="1">
      <c r="A15026" s="172"/>
    </row>
    <row r="15027" spans="1:1" s="173" customFormat="1" ht="12" hidden="1" customHeight="1">
      <c r="A15027" s="172"/>
    </row>
    <row r="15028" spans="1:1" s="173" customFormat="1" ht="12" hidden="1" customHeight="1">
      <c r="A15028" s="172"/>
    </row>
    <row r="15029" spans="1:1" s="173" customFormat="1" ht="12" hidden="1" customHeight="1">
      <c r="A15029" s="172"/>
    </row>
    <row r="15030" spans="1:1" s="173" customFormat="1" ht="12" hidden="1" customHeight="1">
      <c r="A15030" s="172"/>
    </row>
    <row r="15031" spans="1:1" s="173" customFormat="1" ht="12" hidden="1" customHeight="1">
      <c r="A15031" s="172"/>
    </row>
    <row r="15032" spans="1:1" s="173" customFormat="1" ht="12" hidden="1" customHeight="1">
      <c r="A15032" s="172"/>
    </row>
    <row r="15033" spans="1:1" s="173" customFormat="1" ht="12" hidden="1" customHeight="1">
      <c r="A15033" s="172"/>
    </row>
    <row r="15034" spans="1:1" s="173" customFormat="1" ht="12" hidden="1" customHeight="1">
      <c r="A15034" s="172"/>
    </row>
    <row r="15035" spans="1:1" s="173" customFormat="1" ht="12" hidden="1" customHeight="1">
      <c r="A15035" s="172"/>
    </row>
    <row r="15036" spans="1:1" s="173" customFormat="1" ht="12" hidden="1" customHeight="1">
      <c r="A15036" s="172"/>
    </row>
    <row r="15037" spans="1:1" s="173" customFormat="1" ht="12" hidden="1" customHeight="1">
      <c r="A15037" s="172"/>
    </row>
    <row r="15038" spans="1:1" s="173" customFormat="1" ht="12" hidden="1" customHeight="1">
      <c r="A15038" s="172"/>
    </row>
    <row r="15039" spans="1:1" s="173" customFormat="1" ht="12" hidden="1" customHeight="1">
      <c r="A15039" s="172"/>
    </row>
    <row r="15040" spans="1:1" s="173" customFormat="1" ht="12" hidden="1" customHeight="1">
      <c r="A15040" s="172"/>
    </row>
    <row r="15041" spans="1:1" s="173" customFormat="1" ht="12" hidden="1" customHeight="1">
      <c r="A15041" s="172"/>
    </row>
    <row r="15042" spans="1:1" s="173" customFormat="1" ht="12" hidden="1" customHeight="1">
      <c r="A15042" s="172"/>
    </row>
    <row r="15043" spans="1:1" s="173" customFormat="1" ht="12" hidden="1" customHeight="1">
      <c r="A15043" s="172"/>
    </row>
    <row r="15044" spans="1:1" s="173" customFormat="1" ht="12" hidden="1" customHeight="1">
      <c r="A15044" s="172"/>
    </row>
    <row r="15045" spans="1:1" s="173" customFormat="1" ht="12" hidden="1" customHeight="1">
      <c r="A15045" s="172"/>
    </row>
    <row r="15046" spans="1:1" s="173" customFormat="1" ht="12" hidden="1" customHeight="1">
      <c r="A15046" s="172"/>
    </row>
    <row r="15047" spans="1:1" s="173" customFormat="1" ht="12" hidden="1" customHeight="1">
      <c r="A15047" s="172"/>
    </row>
    <row r="15048" spans="1:1" s="173" customFormat="1" ht="12" hidden="1" customHeight="1">
      <c r="A15048" s="172"/>
    </row>
    <row r="15049" spans="1:1" s="173" customFormat="1" ht="12" hidden="1" customHeight="1">
      <c r="A15049" s="172"/>
    </row>
    <row r="15050" spans="1:1" s="173" customFormat="1" ht="12" hidden="1" customHeight="1">
      <c r="A15050" s="172"/>
    </row>
    <row r="15051" spans="1:1" s="173" customFormat="1" ht="12" hidden="1" customHeight="1">
      <c r="A15051" s="172"/>
    </row>
    <row r="15052" spans="1:1" s="173" customFormat="1" ht="12" hidden="1" customHeight="1">
      <c r="A15052" s="172"/>
    </row>
    <row r="15053" spans="1:1" s="173" customFormat="1" ht="12" hidden="1" customHeight="1">
      <c r="A15053" s="172"/>
    </row>
    <row r="15054" spans="1:1" s="173" customFormat="1" ht="12" hidden="1" customHeight="1">
      <c r="A15054" s="172"/>
    </row>
    <row r="15055" spans="1:1" s="173" customFormat="1" ht="12" hidden="1" customHeight="1">
      <c r="A15055" s="172"/>
    </row>
    <row r="15056" spans="1:1" s="173" customFormat="1" ht="12" hidden="1" customHeight="1">
      <c r="A15056" s="172"/>
    </row>
    <row r="15057" spans="1:1" s="173" customFormat="1" ht="12" hidden="1" customHeight="1">
      <c r="A15057" s="172"/>
    </row>
    <row r="15058" spans="1:1" s="173" customFormat="1" ht="12" hidden="1" customHeight="1">
      <c r="A15058" s="172"/>
    </row>
    <row r="15059" spans="1:1" s="173" customFormat="1" ht="12" hidden="1" customHeight="1">
      <c r="A15059" s="172"/>
    </row>
    <row r="15060" spans="1:1" s="173" customFormat="1" ht="12" hidden="1" customHeight="1">
      <c r="A15060" s="172"/>
    </row>
    <row r="15061" spans="1:1" s="173" customFormat="1" ht="12" hidden="1" customHeight="1">
      <c r="A15061" s="172"/>
    </row>
    <row r="15062" spans="1:1" s="173" customFormat="1" ht="12" hidden="1" customHeight="1">
      <c r="A15062" s="172"/>
    </row>
    <row r="15063" spans="1:1" s="173" customFormat="1" ht="12" hidden="1" customHeight="1">
      <c r="A15063" s="172"/>
    </row>
    <row r="15064" spans="1:1" s="173" customFormat="1" ht="12" hidden="1" customHeight="1">
      <c r="A15064" s="172"/>
    </row>
    <row r="15065" spans="1:1" s="173" customFormat="1" ht="12" hidden="1" customHeight="1">
      <c r="A15065" s="172"/>
    </row>
    <row r="15066" spans="1:1" s="173" customFormat="1" ht="12" hidden="1" customHeight="1">
      <c r="A15066" s="172"/>
    </row>
    <row r="15067" spans="1:1" s="173" customFormat="1" ht="12" hidden="1" customHeight="1">
      <c r="A15067" s="172"/>
    </row>
    <row r="15068" spans="1:1" s="173" customFormat="1" ht="12" hidden="1" customHeight="1">
      <c r="A15068" s="172"/>
    </row>
    <row r="15069" spans="1:1" s="173" customFormat="1" ht="12" hidden="1" customHeight="1">
      <c r="A15069" s="172"/>
    </row>
    <row r="15070" spans="1:1" s="173" customFormat="1" ht="12" hidden="1" customHeight="1">
      <c r="A15070" s="172"/>
    </row>
    <row r="15071" spans="1:1" s="173" customFormat="1" ht="12" hidden="1" customHeight="1">
      <c r="A15071" s="172"/>
    </row>
    <row r="15072" spans="1:1" s="173" customFormat="1" ht="12" hidden="1" customHeight="1">
      <c r="A15072" s="172"/>
    </row>
    <row r="15073" spans="1:1" s="173" customFormat="1" ht="12" hidden="1" customHeight="1">
      <c r="A15073" s="172"/>
    </row>
    <row r="15074" spans="1:1" s="173" customFormat="1" ht="12" hidden="1" customHeight="1">
      <c r="A15074" s="172"/>
    </row>
    <row r="15075" spans="1:1" s="173" customFormat="1" ht="12" hidden="1" customHeight="1">
      <c r="A15075" s="172"/>
    </row>
    <row r="15076" spans="1:1" s="173" customFormat="1" ht="12" hidden="1" customHeight="1">
      <c r="A15076" s="172"/>
    </row>
    <row r="15077" spans="1:1" s="173" customFormat="1" ht="12" hidden="1" customHeight="1">
      <c r="A15077" s="172"/>
    </row>
    <row r="15078" spans="1:1" s="173" customFormat="1" ht="12" hidden="1" customHeight="1">
      <c r="A15078" s="172"/>
    </row>
    <row r="15079" spans="1:1" s="173" customFormat="1" ht="12" hidden="1" customHeight="1">
      <c r="A15079" s="172"/>
    </row>
    <row r="15080" spans="1:1" s="173" customFormat="1" ht="12" hidden="1" customHeight="1">
      <c r="A15080" s="172"/>
    </row>
    <row r="15081" spans="1:1" s="173" customFormat="1" ht="12" hidden="1" customHeight="1">
      <c r="A15081" s="172"/>
    </row>
    <row r="15082" spans="1:1" s="173" customFormat="1" ht="12" hidden="1" customHeight="1">
      <c r="A15082" s="172"/>
    </row>
    <row r="15083" spans="1:1" s="173" customFormat="1" ht="12" hidden="1" customHeight="1">
      <c r="A15083" s="172"/>
    </row>
    <row r="15084" spans="1:1" s="173" customFormat="1" ht="12" hidden="1" customHeight="1">
      <c r="A15084" s="172"/>
    </row>
    <row r="15085" spans="1:1" s="173" customFormat="1" ht="12" hidden="1" customHeight="1">
      <c r="A15085" s="172"/>
    </row>
    <row r="15086" spans="1:1" s="173" customFormat="1" ht="12" hidden="1" customHeight="1">
      <c r="A15086" s="172"/>
    </row>
    <row r="15087" spans="1:1" s="173" customFormat="1" ht="12" hidden="1" customHeight="1">
      <c r="A15087" s="172"/>
    </row>
    <row r="15088" spans="1:1" s="173" customFormat="1" ht="12" hidden="1" customHeight="1">
      <c r="A15088" s="172"/>
    </row>
    <row r="15089" spans="1:1" s="173" customFormat="1" ht="12" hidden="1" customHeight="1">
      <c r="A15089" s="172"/>
    </row>
    <row r="15090" spans="1:1" s="173" customFormat="1" ht="12" hidden="1" customHeight="1">
      <c r="A15090" s="172"/>
    </row>
    <row r="15091" spans="1:1" s="173" customFormat="1" ht="12" hidden="1" customHeight="1">
      <c r="A15091" s="172"/>
    </row>
    <row r="15092" spans="1:1" s="173" customFormat="1" ht="12" hidden="1" customHeight="1">
      <c r="A15092" s="172"/>
    </row>
    <row r="15093" spans="1:1" s="173" customFormat="1" ht="12" hidden="1" customHeight="1">
      <c r="A15093" s="172"/>
    </row>
    <row r="15094" spans="1:1" s="173" customFormat="1" ht="12" hidden="1" customHeight="1">
      <c r="A15094" s="172"/>
    </row>
    <row r="15095" spans="1:1" s="173" customFormat="1" ht="12" hidden="1" customHeight="1">
      <c r="A15095" s="172"/>
    </row>
    <row r="15096" spans="1:1" s="173" customFormat="1" ht="12" hidden="1" customHeight="1">
      <c r="A15096" s="172"/>
    </row>
    <row r="15097" spans="1:1" s="173" customFormat="1" ht="12" hidden="1" customHeight="1">
      <c r="A15097" s="172"/>
    </row>
    <row r="15098" spans="1:1" s="173" customFormat="1" ht="12" hidden="1" customHeight="1">
      <c r="A15098" s="172"/>
    </row>
    <row r="15099" spans="1:1" s="173" customFormat="1" ht="12" hidden="1" customHeight="1">
      <c r="A15099" s="172"/>
    </row>
    <row r="15100" spans="1:1" s="173" customFormat="1" ht="12" hidden="1" customHeight="1">
      <c r="A15100" s="172"/>
    </row>
    <row r="15101" spans="1:1" s="173" customFormat="1" ht="12" hidden="1" customHeight="1">
      <c r="A15101" s="172"/>
    </row>
    <row r="15102" spans="1:1" s="173" customFormat="1" ht="12" hidden="1" customHeight="1">
      <c r="A15102" s="172"/>
    </row>
    <row r="15103" spans="1:1" s="173" customFormat="1" ht="12" hidden="1" customHeight="1">
      <c r="A15103" s="172"/>
    </row>
    <row r="15104" spans="1:1" s="173" customFormat="1" ht="12" hidden="1" customHeight="1">
      <c r="A15104" s="172"/>
    </row>
    <row r="15105" spans="1:1" s="173" customFormat="1" ht="12" hidden="1" customHeight="1">
      <c r="A15105" s="172"/>
    </row>
    <row r="15106" spans="1:1" s="173" customFormat="1" ht="12" hidden="1" customHeight="1">
      <c r="A15106" s="172"/>
    </row>
    <row r="15107" spans="1:1" s="173" customFormat="1" ht="12" hidden="1" customHeight="1">
      <c r="A15107" s="172"/>
    </row>
    <row r="15108" spans="1:1" s="173" customFormat="1" ht="12" hidden="1" customHeight="1">
      <c r="A15108" s="172"/>
    </row>
    <row r="15109" spans="1:1" s="173" customFormat="1" ht="12" hidden="1" customHeight="1">
      <c r="A15109" s="172"/>
    </row>
    <row r="15110" spans="1:1" s="173" customFormat="1" ht="12" hidden="1" customHeight="1">
      <c r="A15110" s="172"/>
    </row>
    <row r="15111" spans="1:1" s="173" customFormat="1" ht="12" hidden="1" customHeight="1">
      <c r="A15111" s="172"/>
    </row>
    <row r="15112" spans="1:1" s="173" customFormat="1" ht="12" hidden="1" customHeight="1">
      <c r="A15112" s="172"/>
    </row>
    <row r="15113" spans="1:1" s="173" customFormat="1" ht="12" hidden="1" customHeight="1">
      <c r="A15113" s="172"/>
    </row>
    <row r="15114" spans="1:1" s="173" customFormat="1" ht="12" hidden="1" customHeight="1">
      <c r="A15114" s="172"/>
    </row>
    <row r="15115" spans="1:1" s="173" customFormat="1" ht="12" hidden="1" customHeight="1">
      <c r="A15115" s="172"/>
    </row>
    <row r="15116" spans="1:1" s="173" customFormat="1" ht="12" hidden="1" customHeight="1">
      <c r="A15116" s="172"/>
    </row>
    <row r="15117" spans="1:1" s="173" customFormat="1" ht="12" hidden="1" customHeight="1">
      <c r="A15117" s="172"/>
    </row>
    <row r="15118" spans="1:1" s="173" customFormat="1" ht="12" hidden="1" customHeight="1">
      <c r="A15118" s="172"/>
    </row>
    <row r="15119" spans="1:1" s="173" customFormat="1" ht="12" hidden="1" customHeight="1">
      <c r="A15119" s="172"/>
    </row>
    <row r="15120" spans="1:1" s="173" customFormat="1" ht="12" hidden="1" customHeight="1">
      <c r="A15120" s="172"/>
    </row>
    <row r="15121" spans="1:1" s="173" customFormat="1" ht="12" hidden="1" customHeight="1">
      <c r="A15121" s="172"/>
    </row>
    <row r="15122" spans="1:1" s="173" customFormat="1" ht="12" hidden="1" customHeight="1">
      <c r="A15122" s="172"/>
    </row>
    <row r="15123" spans="1:1" s="173" customFormat="1" ht="12" hidden="1" customHeight="1">
      <c r="A15123" s="172"/>
    </row>
    <row r="15124" spans="1:1" s="173" customFormat="1" ht="12" hidden="1" customHeight="1">
      <c r="A15124" s="172"/>
    </row>
    <row r="15125" spans="1:1" s="173" customFormat="1" ht="12" hidden="1" customHeight="1">
      <c r="A15125" s="172"/>
    </row>
    <row r="15126" spans="1:1" s="173" customFormat="1" ht="12" hidden="1" customHeight="1">
      <c r="A15126" s="172"/>
    </row>
    <row r="15127" spans="1:1" s="173" customFormat="1" ht="12" hidden="1" customHeight="1">
      <c r="A15127" s="172"/>
    </row>
    <row r="15128" spans="1:1" s="173" customFormat="1" ht="12" hidden="1" customHeight="1">
      <c r="A15128" s="172"/>
    </row>
    <row r="15129" spans="1:1" s="173" customFormat="1" ht="12" hidden="1" customHeight="1">
      <c r="A15129" s="172"/>
    </row>
    <row r="15130" spans="1:1" s="173" customFormat="1" ht="12" hidden="1" customHeight="1">
      <c r="A15130" s="172"/>
    </row>
    <row r="15131" spans="1:1" s="173" customFormat="1" ht="12" hidden="1" customHeight="1">
      <c r="A15131" s="172"/>
    </row>
    <row r="15132" spans="1:1" s="173" customFormat="1" ht="12" hidden="1" customHeight="1">
      <c r="A15132" s="172"/>
    </row>
    <row r="15133" spans="1:1" s="173" customFormat="1" ht="12" hidden="1" customHeight="1">
      <c r="A15133" s="172"/>
    </row>
    <row r="15134" spans="1:1" s="173" customFormat="1" ht="12" hidden="1" customHeight="1">
      <c r="A15134" s="172"/>
    </row>
    <row r="15135" spans="1:1" s="173" customFormat="1" ht="12" hidden="1" customHeight="1">
      <c r="A15135" s="172"/>
    </row>
    <row r="15136" spans="1:1" s="173" customFormat="1" ht="12" hidden="1" customHeight="1">
      <c r="A15136" s="172"/>
    </row>
    <row r="15137" spans="1:1" s="173" customFormat="1" ht="12" hidden="1" customHeight="1">
      <c r="A15137" s="172"/>
    </row>
    <row r="15138" spans="1:1" s="173" customFormat="1" ht="12" hidden="1" customHeight="1">
      <c r="A15138" s="172"/>
    </row>
    <row r="15139" spans="1:1" s="173" customFormat="1" ht="12" hidden="1" customHeight="1">
      <c r="A15139" s="172"/>
    </row>
    <row r="15140" spans="1:1" s="173" customFormat="1" ht="12" hidden="1" customHeight="1">
      <c r="A15140" s="172"/>
    </row>
    <row r="15141" spans="1:1" s="173" customFormat="1" ht="12" hidden="1" customHeight="1">
      <c r="A15141" s="172"/>
    </row>
    <row r="15142" spans="1:1" s="173" customFormat="1" ht="12" hidden="1" customHeight="1">
      <c r="A15142" s="172"/>
    </row>
    <row r="15143" spans="1:1" s="173" customFormat="1" ht="12" hidden="1" customHeight="1">
      <c r="A15143" s="172"/>
    </row>
    <row r="15144" spans="1:1" s="173" customFormat="1" ht="12" hidden="1" customHeight="1">
      <c r="A15144" s="172"/>
    </row>
    <row r="15145" spans="1:1" s="173" customFormat="1" ht="12" hidden="1" customHeight="1">
      <c r="A15145" s="172"/>
    </row>
    <row r="15146" spans="1:1" s="173" customFormat="1" ht="12" hidden="1" customHeight="1">
      <c r="A15146" s="172"/>
    </row>
    <row r="15147" spans="1:1" s="173" customFormat="1" ht="12" hidden="1" customHeight="1">
      <c r="A15147" s="172"/>
    </row>
    <row r="15148" spans="1:1" s="173" customFormat="1" ht="12" hidden="1" customHeight="1">
      <c r="A15148" s="172"/>
    </row>
    <row r="15149" spans="1:1" s="173" customFormat="1" ht="12" hidden="1" customHeight="1">
      <c r="A15149" s="172"/>
    </row>
    <row r="15150" spans="1:1" s="173" customFormat="1" ht="12" hidden="1" customHeight="1">
      <c r="A15150" s="172"/>
    </row>
    <row r="15151" spans="1:1" s="173" customFormat="1" ht="12" hidden="1" customHeight="1">
      <c r="A15151" s="172"/>
    </row>
    <row r="15152" spans="1:1" s="173" customFormat="1" ht="12" hidden="1" customHeight="1">
      <c r="A15152" s="172"/>
    </row>
    <row r="15153" spans="1:1" s="173" customFormat="1" ht="12" hidden="1" customHeight="1">
      <c r="A15153" s="172"/>
    </row>
    <row r="15154" spans="1:1" s="173" customFormat="1" ht="12" hidden="1" customHeight="1">
      <c r="A15154" s="172"/>
    </row>
    <row r="15155" spans="1:1" s="173" customFormat="1" ht="12" hidden="1" customHeight="1">
      <c r="A15155" s="172"/>
    </row>
    <row r="15156" spans="1:1" s="173" customFormat="1" ht="12" hidden="1" customHeight="1">
      <c r="A15156" s="172"/>
    </row>
    <row r="15157" spans="1:1" s="173" customFormat="1" ht="12" hidden="1" customHeight="1">
      <c r="A15157" s="172"/>
    </row>
    <row r="15158" spans="1:1" s="173" customFormat="1" ht="12" hidden="1" customHeight="1">
      <c r="A15158" s="172"/>
    </row>
    <row r="15159" spans="1:1" s="173" customFormat="1" ht="12" hidden="1" customHeight="1">
      <c r="A15159" s="172"/>
    </row>
    <row r="15160" spans="1:1" s="173" customFormat="1" ht="12" hidden="1" customHeight="1">
      <c r="A15160" s="172"/>
    </row>
    <row r="15161" spans="1:1" s="173" customFormat="1" ht="12" hidden="1" customHeight="1">
      <c r="A15161" s="172"/>
    </row>
    <row r="15162" spans="1:1" s="173" customFormat="1" ht="12" hidden="1" customHeight="1">
      <c r="A15162" s="172"/>
    </row>
    <row r="15163" spans="1:1" s="173" customFormat="1" ht="12" hidden="1" customHeight="1">
      <c r="A15163" s="172"/>
    </row>
    <row r="15164" spans="1:1" s="173" customFormat="1" ht="12" hidden="1" customHeight="1">
      <c r="A15164" s="172"/>
    </row>
    <row r="15165" spans="1:1" s="173" customFormat="1" ht="12" hidden="1" customHeight="1">
      <c r="A15165" s="172"/>
    </row>
    <row r="15166" spans="1:1" s="173" customFormat="1" ht="12" hidden="1" customHeight="1">
      <c r="A15166" s="172"/>
    </row>
    <row r="15167" spans="1:1" s="173" customFormat="1" ht="12" hidden="1" customHeight="1">
      <c r="A15167" s="172"/>
    </row>
    <row r="15168" spans="1:1" s="173" customFormat="1" ht="12" hidden="1" customHeight="1">
      <c r="A15168" s="172"/>
    </row>
    <row r="15169" spans="1:1" s="173" customFormat="1" ht="12" hidden="1" customHeight="1">
      <c r="A15169" s="172"/>
    </row>
    <row r="15170" spans="1:1" s="173" customFormat="1" ht="12" hidden="1" customHeight="1">
      <c r="A15170" s="172"/>
    </row>
    <row r="15171" spans="1:1" s="173" customFormat="1" ht="12" hidden="1" customHeight="1">
      <c r="A15171" s="172"/>
    </row>
    <row r="15172" spans="1:1" s="173" customFormat="1" ht="12" hidden="1" customHeight="1">
      <c r="A15172" s="172"/>
    </row>
    <row r="15173" spans="1:1" s="173" customFormat="1" ht="12" hidden="1" customHeight="1">
      <c r="A15173" s="172"/>
    </row>
    <row r="15174" spans="1:1" s="173" customFormat="1" ht="12" hidden="1" customHeight="1">
      <c r="A15174" s="172"/>
    </row>
    <row r="15175" spans="1:1" s="173" customFormat="1" ht="12" hidden="1" customHeight="1">
      <c r="A15175" s="172"/>
    </row>
    <row r="15176" spans="1:1" s="173" customFormat="1" ht="12" hidden="1" customHeight="1">
      <c r="A15176" s="172"/>
    </row>
    <row r="15177" spans="1:1" s="173" customFormat="1" ht="12" hidden="1" customHeight="1">
      <c r="A15177" s="172"/>
    </row>
    <row r="15178" spans="1:1" s="173" customFormat="1" ht="12" hidden="1" customHeight="1">
      <c r="A15178" s="172"/>
    </row>
    <row r="15179" spans="1:1" s="173" customFormat="1" ht="12" hidden="1" customHeight="1">
      <c r="A15179" s="172"/>
    </row>
    <row r="15180" spans="1:1" s="173" customFormat="1" ht="12" hidden="1" customHeight="1">
      <c r="A15180" s="172"/>
    </row>
    <row r="15181" spans="1:1" s="173" customFormat="1" ht="12" hidden="1" customHeight="1">
      <c r="A15181" s="172"/>
    </row>
    <row r="15182" spans="1:1" s="173" customFormat="1" ht="12" hidden="1" customHeight="1">
      <c r="A15182" s="172"/>
    </row>
    <row r="15183" spans="1:1" s="173" customFormat="1" ht="12" hidden="1" customHeight="1">
      <c r="A15183" s="172"/>
    </row>
    <row r="15184" spans="1:1" s="173" customFormat="1" ht="12" hidden="1" customHeight="1">
      <c r="A15184" s="172"/>
    </row>
    <row r="15185" spans="1:1" s="173" customFormat="1" ht="12" hidden="1" customHeight="1">
      <c r="A15185" s="172"/>
    </row>
    <row r="15186" spans="1:1" s="173" customFormat="1" ht="12" hidden="1" customHeight="1">
      <c r="A15186" s="172"/>
    </row>
    <row r="15187" spans="1:1" s="173" customFormat="1" ht="12" hidden="1" customHeight="1">
      <c r="A15187" s="172"/>
    </row>
    <row r="15188" spans="1:1" s="173" customFormat="1" ht="12" hidden="1" customHeight="1">
      <c r="A15188" s="172"/>
    </row>
    <row r="15189" spans="1:1" s="173" customFormat="1" ht="12" hidden="1" customHeight="1">
      <c r="A15189" s="172"/>
    </row>
    <row r="15190" spans="1:1" s="173" customFormat="1" ht="12" hidden="1" customHeight="1">
      <c r="A15190" s="172"/>
    </row>
    <row r="15191" spans="1:1" s="173" customFormat="1" ht="12" hidden="1" customHeight="1">
      <c r="A15191" s="172"/>
    </row>
    <row r="15192" spans="1:1" s="173" customFormat="1" ht="12" hidden="1" customHeight="1">
      <c r="A15192" s="172"/>
    </row>
    <row r="15193" spans="1:1" s="173" customFormat="1" ht="12" hidden="1" customHeight="1">
      <c r="A15193" s="172"/>
    </row>
    <row r="15194" spans="1:1" s="173" customFormat="1" ht="12" hidden="1" customHeight="1">
      <c r="A15194" s="172"/>
    </row>
    <row r="15195" spans="1:1" s="173" customFormat="1" ht="12" hidden="1" customHeight="1">
      <c r="A15195" s="172"/>
    </row>
    <row r="15196" spans="1:1" s="173" customFormat="1" ht="12" hidden="1" customHeight="1">
      <c r="A15196" s="172"/>
    </row>
    <row r="15197" spans="1:1" s="173" customFormat="1" ht="12" hidden="1" customHeight="1">
      <c r="A15197" s="172"/>
    </row>
    <row r="15198" spans="1:1" s="173" customFormat="1" ht="12" hidden="1" customHeight="1">
      <c r="A15198" s="172"/>
    </row>
    <row r="15199" spans="1:1" s="173" customFormat="1" ht="12" hidden="1" customHeight="1">
      <c r="A15199" s="172"/>
    </row>
    <row r="15200" spans="1:1" s="173" customFormat="1" ht="12" hidden="1" customHeight="1">
      <c r="A15200" s="172"/>
    </row>
    <row r="15201" spans="1:1" s="173" customFormat="1" ht="12" hidden="1" customHeight="1">
      <c r="A15201" s="172"/>
    </row>
    <row r="15202" spans="1:1" s="173" customFormat="1" ht="12" hidden="1" customHeight="1">
      <c r="A15202" s="172"/>
    </row>
    <row r="15203" spans="1:1" s="173" customFormat="1" ht="12" hidden="1" customHeight="1">
      <c r="A15203" s="172"/>
    </row>
    <row r="15204" spans="1:1" s="173" customFormat="1" ht="12" hidden="1" customHeight="1">
      <c r="A15204" s="172"/>
    </row>
    <row r="15205" spans="1:1" s="173" customFormat="1" ht="12" hidden="1" customHeight="1">
      <c r="A15205" s="172"/>
    </row>
    <row r="15206" spans="1:1" s="173" customFormat="1" ht="12" hidden="1" customHeight="1">
      <c r="A15206" s="172"/>
    </row>
    <row r="15207" spans="1:1" s="173" customFormat="1" ht="12" hidden="1" customHeight="1">
      <c r="A15207" s="172"/>
    </row>
    <row r="15208" spans="1:1" s="173" customFormat="1" ht="12" hidden="1" customHeight="1">
      <c r="A15208" s="172"/>
    </row>
    <row r="15209" spans="1:1" s="173" customFormat="1" ht="12" hidden="1" customHeight="1">
      <c r="A15209" s="172"/>
    </row>
    <row r="15210" spans="1:1" s="173" customFormat="1" ht="12" hidden="1" customHeight="1">
      <c r="A15210" s="172"/>
    </row>
    <row r="15211" spans="1:1" s="173" customFormat="1" ht="12" hidden="1" customHeight="1">
      <c r="A15211" s="172"/>
    </row>
    <row r="15212" spans="1:1" s="173" customFormat="1" ht="12" hidden="1" customHeight="1">
      <c r="A15212" s="172"/>
    </row>
    <row r="15213" spans="1:1" s="173" customFormat="1" ht="12" hidden="1" customHeight="1">
      <c r="A15213" s="172"/>
    </row>
    <row r="15214" spans="1:1" s="173" customFormat="1" ht="12" hidden="1" customHeight="1">
      <c r="A15214" s="172"/>
    </row>
    <row r="15215" spans="1:1" s="173" customFormat="1" ht="12" hidden="1" customHeight="1">
      <c r="A15215" s="172"/>
    </row>
    <row r="15216" spans="1:1" s="173" customFormat="1" ht="12" hidden="1" customHeight="1">
      <c r="A15216" s="172"/>
    </row>
    <row r="15217" spans="1:1" s="173" customFormat="1" ht="12" hidden="1" customHeight="1">
      <c r="A15217" s="172"/>
    </row>
    <row r="15218" spans="1:1" s="173" customFormat="1" ht="12" hidden="1" customHeight="1">
      <c r="A15218" s="172"/>
    </row>
    <row r="15219" spans="1:1" s="173" customFormat="1" ht="12" hidden="1" customHeight="1">
      <c r="A15219" s="172"/>
    </row>
    <row r="15220" spans="1:1" s="173" customFormat="1" ht="12" hidden="1" customHeight="1">
      <c r="A15220" s="172"/>
    </row>
    <row r="15221" spans="1:1" s="173" customFormat="1" ht="12" hidden="1" customHeight="1">
      <c r="A15221" s="172"/>
    </row>
    <row r="15222" spans="1:1" s="173" customFormat="1" ht="12" hidden="1" customHeight="1">
      <c r="A15222" s="172"/>
    </row>
    <row r="15223" spans="1:1" s="173" customFormat="1" ht="12" hidden="1" customHeight="1">
      <c r="A15223" s="172"/>
    </row>
    <row r="15224" spans="1:1" s="173" customFormat="1" ht="12" hidden="1" customHeight="1">
      <c r="A15224" s="172"/>
    </row>
    <row r="15225" spans="1:1" s="173" customFormat="1" ht="12" hidden="1" customHeight="1">
      <c r="A15225" s="172"/>
    </row>
    <row r="15226" spans="1:1" s="173" customFormat="1" ht="12" hidden="1" customHeight="1">
      <c r="A15226" s="172"/>
    </row>
    <row r="15227" spans="1:1" s="173" customFormat="1" ht="12" hidden="1" customHeight="1">
      <c r="A15227" s="172"/>
    </row>
    <row r="15228" spans="1:1" s="173" customFormat="1" ht="12" hidden="1" customHeight="1">
      <c r="A15228" s="172"/>
    </row>
    <row r="15229" spans="1:1" s="173" customFormat="1" ht="12" hidden="1" customHeight="1">
      <c r="A15229" s="172"/>
    </row>
    <row r="15230" spans="1:1" s="173" customFormat="1" ht="12" hidden="1" customHeight="1">
      <c r="A15230" s="172"/>
    </row>
    <row r="15231" spans="1:1" s="173" customFormat="1" ht="12" hidden="1" customHeight="1">
      <c r="A15231" s="172"/>
    </row>
    <row r="15232" spans="1:1" s="173" customFormat="1" ht="12" hidden="1" customHeight="1">
      <c r="A15232" s="172"/>
    </row>
    <row r="15233" spans="1:1" s="173" customFormat="1" ht="12" hidden="1" customHeight="1">
      <c r="A15233" s="172"/>
    </row>
    <row r="15234" spans="1:1" s="173" customFormat="1" ht="12" hidden="1" customHeight="1">
      <c r="A15234" s="172"/>
    </row>
    <row r="15235" spans="1:1" s="173" customFormat="1" ht="12" hidden="1" customHeight="1">
      <c r="A15235" s="172"/>
    </row>
    <row r="15236" spans="1:1" s="173" customFormat="1" ht="12" hidden="1" customHeight="1">
      <c r="A15236" s="172"/>
    </row>
    <row r="15237" spans="1:1" s="173" customFormat="1" ht="12" hidden="1" customHeight="1">
      <c r="A15237" s="172"/>
    </row>
    <row r="15238" spans="1:1" s="173" customFormat="1" ht="12" hidden="1" customHeight="1">
      <c r="A15238" s="172"/>
    </row>
    <row r="15239" spans="1:1" s="173" customFormat="1" ht="12" hidden="1" customHeight="1">
      <c r="A15239" s="172"/>
    </row>
    <row r="15240" spans="1:1" s="173" customFormat="1" ht="12" hidden="1" customHeight="1">
      <c r="A15240" s="172"/>
    </row>
    <row r="15241" spans="1:1" s="173" customFormat="1" ht="12" hidden="1" customHeight="1">
      <c r="A15241" s="172"/>
    </row>
    <row r="15242" spans="1:1" s="173" customFormat="1" ht="12" hidden="1" customHeight="1">
      <c r="A15242" s="172"/>
    </row>
    <row r="15243" spans="1:1" s="173" customFormat="1" ht="12" hidden="1" customHeight="1">
      <c r="A15243" s="172"/>
    </row>
    <row r="15244" spans="1:1" s="173" customFormat="1" ht="12" hidden="1" customHeight="1">
      <c r="A15244" s="172"/>
    </row>
    <row r="15245" spans="1:1" s="173" customFormat="1" ht="12" hidden="1" customHeight="1">
      <c r="A15245" s="172"/>
    </row>
    <row r="15246" spans="1:1" s="173" customFormat="1" ht="12" hidden="1" customHeight="1">
      <c r="A15246" s="172"/>
    </row>
    <row r="15247" spans="1:1" s="173" customFormat="1" ht="12" hidden="1" customHeight="1">
      <c r="A15247" s="172"/>
    </row>
    <row r="15248" spans="1:1" s="173" customFormat="1" ht="12" hidden="1" customHeight="1">
      <c r="A15248" s="172"/>
    </row>
    <row r="15249" spans="1:1" s="173" customFormat="1" ht="12" hidden="1" customHeight="1">
      <c r="A15249" s="172"/>
    </row>
    <row r="15250" spans="1:1" s="173" customFormat="1" ht="12" hidden="1" customHeight="1">
      <c r="A15250" s="172"/>
    </row>
    <row r="15251" spans="1:1" s="173" customFormat="1" ht="12" hidden="1" customHeight="1">
      <c r="A15251" s="172"/>
    </row>
    <row r="15252" spans="1:1" s="173" customFormat="1" ht="12" hidden="1" customHeight="1">
      <c r="A15252" s="172"/>
    </row>
    <row r="15253" spans="1:1" s="173" customFormat="1" ht="12" hidden="1" customHeight="1">
      <c r="A15253" s="172"/>
    </row>
    <row r="15254" spans="1:1" s="173" customFormat="1" ht="12" hidden="1" customHeight="1">
      <c r="A15254" s="172"/>
    </row>
    <row r="15255" spans="1:1" s="173" customFormat="1" ht="12" hidden="1" customHeight="1">
      <c r="A15255" s="172"/>
    </row>
    <row r="15256" spans="1:1" s="173" customFormat="1" ht="12" hidden="1" customHeight="1">
      <c r="A15256" s="172"/>
    </row>
    <row r="15257" spans="1:1" s="173" customFormat="1" ht="12" hidden="1" customHeight="1">
      <c r="A15257" s="172"/>
    </row>
    <row r="15258" spans="1:1" s="173" customFormat="1" ht="12" hidden="1" customHeight="1">
      <c r="A15258" s="172"/>
    </row>
    <row r="15259" spans="1:1" s="173" customFormat="1" ht="12" hidden="1" customHeight="1">
      <c r="A15259" s="172"/>
    </row>
    <row r="15260" spans="1:1" s="173" customFormat="1" ht="12" hidden="1" customHeight="1">
      <c r="A15260" s="172"/>
    </row>
    <row r="15261" spans="1:1" s="173" customFormat="1" ht="12" hidden="1" customHeight="1">
      <c r="A15261" s="172"/>
    </row>
    <row r="15262" spans="1:1" s="173" customFormat="1" ht="12" hidden="1" customHeight="1">
      <c r="A15262" s="172"/>
    </row>
    <row r="15263" spans="1:1" s="173" customFormat="1" ht="12" hidden="1" customHeight="1">
      <c r="A15263" s="172"/>
    </row>
    <row r="15264" spans="1:1" s="173" customFormat="1" ht="12" hidden="1" customHeight="1">
      <c r="A15264" s="172"/>
    </row>
    <row r="15265" spans="1:1" s="173" customFormat="1" ht="12" hidden="1" customHeight="1">
      <c r="A15265" s="172"/>
    </row>
    <row r="15266" spans="1:1" s="173" customFormat="1" ht="12" hidden="1" customHeight="1">
      <c r="A15266" s="172"/>
    </row>
    <row r="15267" spans="1:1" s="173" customFormat="1" ht="12" hidden="1" customHeight="1">
      <c r="A15267" s="172"/>
    </row>
    <row r="15268" spans="1:1" s="173" customFormat="1" ht="12" hidden="1" customHeight="1">
      <c r="A15268" s="172"/>
    </row>
    <row r="15269" spans="1:1" s="173" customFormat="1" ht="12" hidden="1" customHeight="1">
      <c r="A15269" s="172"/>
    </row>
    <row r="15270" spans="1:1" s="173" customFormat="1" ht="12" hidden="1" customHeight="1">
      <c r="A15270" s="172"/>
    </row>
    <row r="15271" spans="1:1" s="173" customFormat="1" ht="12" hidden="1" customHeight="1">
      <c r="A15271" s="172"/>
    </row>
    <row r="15272" spans="1:1" s="173" customFormat="1" ht="12" hidden="1" customHeight="1">
      <c r="A15272" s="172"/>
    </row>
    <row r="15273" spans="1:1" s="173" customFormat="1" ht="12" hidden="1" customHeight="1">
      <c r="A15273" s="172"/>
    </row>
    <row r="15274" spans="1:1" s="173" customFormat="1" ht="12" hidden="1" customHeight="1">
      <c r="A15274" s="172"/>
    </row>
    <row r="15275" spans="1:1" s="173" customFormat="1" ht="12" hidden="1" customHeight="1">
      <c r="A15275" s="172"/>
    </row>
    <row r="15276" spans="1:1" s="173" customFormat="1" ht="12" hidden="1" customHeight="1">
      <c r="A15276" s="172"/>
    </row>
    <row r="15277" spans="1:1" s="173" customFormat="1" ht="12" hidden="1" customHeight="1">
      <c r="A15277" s="172"/>
    </row>
    <row r="15278" spans="1:1" s="173" customFormat="1" ht="12" hidden="1" customHeight="1">
      <c r="A15278" s="172"/>
    </row>
    <row r="15279" spans="1:1" s="173" customFormat="1" ht="12" hidden="1" customHeight="1">
      <c r="A15279" s="172"/>
    </row>
    <row r="15280" spans="1:1" s="173" customFormat="1" ht="12" hidden="1" customHeight="1">
      <c r="A15280" s="172"/>
    </row>
    <row r="15281" spans="1:1" s="173" customFormat="1" ht="12" hidden="1" customHeight="1">
      <c r="A15281" s="172"/>
    </row>
    <row r="15282" spans="1:1" s="173" customFormat="1" ht="12" hidden="1" customHeight="1">
      <c r="A15282" s="172"/>
    </row>
    <row r="15283" spans="1:1" s="173" customFormat="1" ht="12" hidden="1" customHeight="1">
      <c r="A15283" s="172"/>
    </row>
    <row r="15284" spans="1:1" s="173" customFormat="1" ht="12" hidden="1" customHeight="1">
      <c r="A15284" s="172"/>
    </row>
    <row r="15285" spans="1:1" s="173" customFormat="1" ht="12" hidden="1" customHeight="1">
      <c r="A15285" s="172"/>
    </row>
    <row r="15286" spans="1:1" s="173" customFormat="1" ht="12" hidden="1" customHeight="1">
      <c r="A15286" s="172"/>
    </row>
    <row r="15287" spans="1:1" s="173" customFormat="1" ht="12" hidden="1" customHeight="1">
      <c r="A15287" s="172"/>
    </row>
    <row r="15288" spans="1:1" s="173" customFormat="1" ht="12" hidden="1" customHeight="1">
      <c r="A15288" s="172"/>
    </row>
    <row r="15289" spans="1:1" s="173" customFormat="1" ht="12" hidden="1" customHeight="1">
      <c r="A15289" s="172"/>
    </row>
    <row r="15290" spans="1:1" s="173" customFormat="1" ht="12" hidden="1" customHeight="1">
      <c r="A15290" s="172"/>
    </row>
    <row r="15291" spans="1:1" s="173" customFormat="1" ht="12" hidden="1" customHeight="1">
      <c r="A15291" s="172"/>
    </row>
    <row r="15292" spans="1:1" s="173" customFormat="1" ht="12" hidden="1" customHeight="1">
      <c r="A15292" s="172"/>
    </row>
    <row r="15293" spans="1:1" s="173" customFormat="1" ht="12" hidden="1" customHeight="1">
      <c r="A15293" s="172"/>
    </row>
    <row r="15294" spans="1:1" s="173" customFormat="1" ht="12" hidden="1" customHeight="1">
      <c r="A15294" s="172"/>
    </row>
    <row r="15295" spans="1:1" s="173" customFormat="1" ht="12" hidden="1" customHeight="1">
      <c r="A15295" s="172"/>
    </row>
    <row r="15296" spans="1:1" s="173" customFormat="1" ht="12" hidden="1" customHeight="1">
      <c r="A15296" s="172"/>
    </row>
    <row r="15297" spans="1:1" s="173" customFormat="1" ht="12" hidden="1" customHeight="1">
      <c r="A15297" s="172"/>
    </row>
    <row r="15298" spans="1:1" s="173" customFormat="1" ht="12" hidden="1" customHeight="1">
      <c r="A15298" s="172"/>
    </row>
    <row r="15299" spans="1:1" s="173" customFormat="1" ht="12" hidden="1" customHeight="1">
      <c r="A15299" s="172"/>
    </row>
    <row r="15300" spans="1:1" s="173" customFormat="1" ht="12" hidden="1" customHeight="1">
      <c r="A15300" s="172"/>
    </row>
    <row r="15301" spans="1:1" s="173" customFormat="1" ht="12" hidden="1" customHeight="1">
      <c r="A15301" s="172"/>
    </row>
    <row r="15302" spans="1:1" s="173" customFormat="1" ht="12" hidden="1" customHeight="1">
      <c r="A15302" s="172"/>
    </row>
    <row r="15303" spans="1:1" s="173" customFormat="1" ht="12" hidden="1" customHeight="1">
      <c r="A15303" s="172"/>
    </row>
    <row r="15304" spans="1:1" s="173" customFormat="1" ht="12" hidden="1" customHeight="1">
      <c r="A15304" s="172"/>
    </row>
    <row r="15305" spans="1:1" s="173" customFormat="1" ht="12" hidden="1" customHeight="1">
      <c r="A15305" s="172"/>
    </row>
    <row r="15306" spans="1:1" s="173" customFormat="1" ht="12" hidden="1" customHeight="1">
      <c r="A15306" s="172"/>
    </row>
    <row r="15307" spans="1:1" s="173" customFormat="1" ht="12" hidden="1" customHeight="1">
      <c r="A15307" s="172"/>
    </row>
    <row r="15308" spans="1:1" s="173" customFormat="1" ht="12" hidden="1" customHeight="1">
      <c r="A15308" s="172"/>
    </row>
    <row r="15309" spans="1:1" s="173" customFormat="1" ht="12" hidden="1" customHeight="1">
      <c r="A15309" s="172"/>
    </row>
    <row r="15310" spans="1:1" s="173" customFormat="1" ht="12" hidden="1" customHeight="1">
      <c r="A15310" s="172"/>
    </row>
    <row r="15311" spans="1:1" s="173" customFormat="1" ht="12" hidden="1" customHeight="1">
      <c r="A15311" s="172"/>
    </row>
    <row r="15312" spans="1:1" s="173" customFormat="1" ht="12" hidden="1" customHeight="1">
      <c r="A15312" s="172"/>
    </row>
    <row r="15313" spans="1:1" s="173" customFormat="1" ht="12" hidden="1" customHeight="1">
      <c r="A15313" s="172"/>
    </row>
    <row r="15314" spans="1:1" s="173" customFormat="1" ht="12" hidden="1" customHeight="1">
      <c r="A15314" s="172"/>
    </row>
    <row r="15315" spans="1:1" s="173" customFormat="1" ht="12" hidden="1" customHeight="1">
      <c r="A15315" s="172"/>
    </row>
    <row r="15316" spans="1:1" s="173" customFormat="1" ht="12" hidden="1" customHeight="1">
      <c r="A15316" s="172"/>
    </row>
    <row r="15317" spans="1:1" s="173" customFormat="1" ht="12" hidden="1" customHeight="1">
      <c r="A15317" s="172"/>
    </row>
    <row r="15318" spans="1:1" s="173" customFormat="1" ht="12" hidden="1" customHeight="1">
      <c r="A15318" s="172"/>
    </row>
    <row r="15319" spans="1:1" s="173" customFormat="1" ht="12" hidden="1" customHeight="1">
      <c r="A15319" s="172"/>
    </row>
    <row r="15320" spans="1:1" s="173" customFormat="1" ht="12" hidden="1" customHeight="1">
      <c r="A15320" s="172"/>
    </row>
    <row r="15321" spans="1:1" s="173" customFormat="1" ht="12" hidden="1" customHeight="1">
      <c r="A15321" s="172"/>
    </row>
    <row r="15322" spans="1:1" s="173" customFormat="1" ht="12" hidden="1" customHeight="1">
      <c r="A15322" s="172"/>
    </row>
    <row r="15323" spans="1:1" s="173" customFormat="1" ht="12" hidden="1" customHeight="1">
      <c r="A15323" s="172"/>
    </row>
    <row r="15324" spans="1:1" s="173" customFormat="1" ht="12" hidden="1" customHeight="1">
      <c r="A15324" s="172"/>
    </row>
    <row r="15325" spans="1:1" s="173" customFormat="1" ht="12" hidden="1" customHeight="1">
      <c r="A15325" s="172"/>
    </row>
    <row r="15326" spans="1:1" s="173" customFormat="1" ht="12" hidden="1" customHeight="1">
      <c r="A15326" s="172"/>
    </row>
    <row r="15327" spans="1:1" s="173" customFormat="1" ht="12" hidden="1" customHeight="1">
      <c r="A15327" s="172"/>
    </row>
    <row r="15328" spans="1:1" s="173" customFormat="1" ht="12" hidden="1" customHeight="1">
      <c r="A15328" s="172"/>
    </row>
    <row r="15329" spans="1:1" s="173" customFormat="1" ht="12" hidden="1" customHeight="1">
      <c r="A15329" s="172"/>
    </row>
    <row r="15330" spans="1:1" s="173" customFormat="1" ht="12" hidden="1" customHeight="1">
      <c r="A15330" s="172"/>
    </row>
    <row r="15331" spans="1:1" s="173" customFormat="1" ht="12" hidden="1" customHeight="1">
      <c r="A15331" s="172"/>
    </row>
    <row r="15332" spans="1:1" s="173" customFormat="1" ht="12" hidden="1" customHeight="1">
      <c r="A15332" s="172"/>
    </row>
    <row r="15333" spans="1:1" s="173" customFormat="1" ht="12" hidden="1" customHeight="1">
      <c r="A15333" s="172"/>
    </row>
    <row r="15334" spans="1:1" s="173" customFormat="1" ht="12" hidden="1" customHeight="1">
      <c r="A15334" s="172"/>
    </row>
    <row r="15335" spans="1:1" s="173" customFormat="1" ht="12" hidden="1" customHeight="1">
      <c r="A15335" s="172"/>
    </row>
    <row r="15336" spans="1:1" s="173" customFormat="1" ht="12" hidden="1" customHeight="1">
      <c r="A15336" s="172"/>
    </row>
    <row r="15337" spans="1:1" s="173" customFormat="1" ht="12" hidden="1" customHeight="1">
      <c r="A15337" s="172"/>
    </row>
    <row r="15338" spans="1:1" s="173" customFormat="1" ht="12" hidden="1" customHeight="1">
      <c r="A15338" s="172"/>
    </row>
    <row r="15339" spans="1:1" s="173" customFormat="1" ht="12" hidden="1" customHeight="1">
      <c r="A15339" s="172"/>
    </row>
    <row r="15340" spans="1:1" s="173" customFormat="1" ht="12" hidden="1" customHeight="1">
      <c r="A15340" s="172"/>
    </row>
    <row r="15341" spans="1:1" s="173" customFormat="1" ht="12" hidden="1" customHeight="1">
      <c r="A15341" s="172"/>
    </row>
    <row r="15342" spans="1:1" s="173" customFormat="1" ht="12" hidden="1" customHeight="1">
      <c r="A15342" s="172"/>
    </row>
    <row r="15343" spans="1:1" s="173" customFormat="1" ht="12" hidden="1" customHeight="1">
      <c r="A15343" s="172"/>
    </row>
    <row r="15344" spans="1:1" s="173" customFormat="1" ht="12" hidden="1" customHeight="1">
      <c r="A15344" s="172"/>
    </row>
    <row r="15345" spans="1:1" s="173" customFormat="1" ht="12" hidden="1" customHeight="1">
      <c r="A15345" s="172"/>
    </row>
    <row r="15346" spans="1:1" s="173" customFormat="1" ht="12" hidden="1" customHeight="1">
      <c r="A15346" s="172"/>
    </row>
    <row r="15347" spans="1:1" s="173" customFormat="1" ht="12" hidden="1" customHeight="1">
      <c r="A15347" s="172"/>
    </row>
    <row r="15348" spans="1:1" s="173" customFormat="1" ht="12" hidden="1" customHeight="1">
      <c r="A15348" s="172"/>
    </row>
    <row r="15349" spans="1:1" s="173" customFormat="1" ht="12" hidden="1" customHeight="1">
      <c r="A15349" s="172"/>
    </row>
    <row r="15350" spans="1:1" s="173" customFormat="1" ht="12" hidden="1" customHeight="1">
      <c r="A15350" s="172"/>
    </row>
    <row r="15351" spans="1:1" s="173" customFormat="1" ht="12" hidden="1" customHeight="1">
      <c r="A15351" s="172"/>
    </row>
    <row r="15352" spans="1:1" s="173" customFormat="1" ht="12" hidden="1" customHeight="1">
      <c r="A15352" s="172"/>
    </row>
    <row r="15353" spans="1:1" s="173" customFormat="1" ht="12" hidden="1" customHeight="1">
      <c r="A15353" s="172"/>
    </row>
    <row r="15354" spans="1:1" s="173" customFormat="1" ht="12" hidden="1" customHeight="1">
      <c r="A15354" s="172"/>
    </row>
    <row r="15355" spans="1:1" s="173" customFormat="1" ht="12" hidden="1" customHeight="1">
      <c r="A15355" s="172"/>
    </row>
    <row r="15356" spans="1:1" s="173" customFormat="1" ht="12" hidden="1" customHeight="1">
      <c r="A15356" s="172"/>
    </row>
    <row r="15357" spans="1:1" s="173" customFormat="1" ht="12" hidden="1" customHeight="1">
      <c r="A15357" s="172"/>
    </row>
    <row r="15358" spans="1:1" s="173" customFormat="1" ht="12" hidden="1" customHeight="1">
      <c r="A15358" s="172"/>
    </row>
    <row r="15359" spans="1:1" s="173" customFormat="1" ht="12" hidden="1" customHeight="1">
      <c r="A15359" s="172"/>
    </row>
    <row r="15360" spans="1:1" s="173" customFormat="1" ht="12" hidden="1" customHeight="1">
      <c r="A15360" s="172"/>
    </row>
    <row r="15361" spans="1:1" s="173" customFormat="1" ht="12" hidden="1" customHeight="1">
      <c r="A15361" s="172"/>
    </row>
    <row r="15362" spans="1:1" s="173" customFormat="1" ht="12" hidden="1" customHeight="1">
      <c r="A15362" s="172"/>
    </row>
    <row r="15363" spans="1:1" s="173" customFormat="1" ht="12" hidden="1" customHeight="1">
      <c r="A15363" s="172"/>
    </row>
    <row r="15364" spans="1:1" s="173" customFormat="1" ht="12" hidden="1" customHeight="1">
      <c r="A15364" s="172"/>
    </row>
    <row r="15365" spans="1:1" s="173" customFormat="1" ht="12" hidden="1" customHeight="1">
      <c r="A15365" s="172"/>
    </row>
    <row r="15366" spans="1:1" s="173" customFormat="1" ht="12" hidden="1" customHeight="1">
      <c r="A15366" s="172"/>
    </row>
    <row r="15367" spans="1:1" s="173" customFormat="1" ht="12" hidden="1" customHeight="1">
      <c r="A15367" s="172"/>
    </row>
    <row r="15368" spans="1:1" s="173" customFormat="1" ht="12" hidden="1" customHeight="1">
      <c r="A15368" s="172"/>
    </row>
    <row r="15369" spans="1:1" s="173" customFormat="1" ht="12" hidden="1" customHeight="1">
      <c r="A15369" s="172"/>
    </row>
    <row r="15370" spans="1:1" s="173" customFormat="1" ht="12" hidden="1" customHeight="1">
      <c r="A15370" s="172"/>
    </row>
    <row r="15371" spans="1:1" s="173" customFormat="1" ht="12" hidden="1" customHeight="1">
      <c r="A15371" s="172"/>
    </row>
    <row r="15372" spans="1:1" s="173" customFormat="1" ht="12" hidden="1" customHeight="1">
      <c r="A15372" s="172"/>
    </row>
    <row r="15373" spans="1:1" s="173" customFormat="1" ht="12" hidden="1" customHeight="1">
      <c r="A15373" s="172"/>
    </row>
    <row r="15374" spans="1:1" s="173" customFormat="1" ht="12" hidden="1" customHeight="1">
      <c r="A15374" s="172"/>
    </row>
    <row r="15375" spans="1:1" s="173" customFormat="1" ht="12" hidden="1" customHeight="1">
      <c r="A15375" s="172"/>
    </row>
    <row r="15376" spans="1:1" s="173" customFormat="1" ht="12" hidden="1" customHeight="1">
      <c r="A15376" s="172"/>
    </row>
    <row r="15377" spans="1:1" s="173" customFormat="1" ht="12" hidden="1" customHeight="1">
      <c r="A15377" s="172"/>
    </row>
    <row r="15378" spans="1:1" s="173" customFormat="1" ht="12" hidden="1" customHeight="1">
      <c r="A15378" s="172"/>
    </row>
    <row r="15379" spans="1:1" s="173" customFormat="1" ht="12" hidden="1" customHeight="1">
      <c r="A15379" s="172"/>
    </row>
    <row r="15380" spans="1:1" s="173" customFormat="1" ht="12" hidden="1" customHeight="1">
      <c r="A15380" s="172"/>
    </row>
    <row r="15381" spans="1:1" s="173" customFormat="1" ht="12" hidden="1" customHeight="1">
      <c r="A15381" s="172"/>
    </row>
    <row r="15382" spans="1:1" s="173" customFormat="1" ht="12" hidden="1" customHeight="1">
      <c r="A15382" s="172"/>
    </row>
    <row r="15383" spans="1:1" s="173" customFormat="1" ht="12" hidden="1" customHeight="1">
      <c r="A15383" s="172"/>
    </row>
    <row r="15384" spans="1:1" s="173" customFormat="1" ht="12" hidden="1" customHeight="1">
      <c r="A15384" s="172"/>
    </row>
    <row r="15385" spans="1:1" s="173" customFormat="1" ht="12" hidden="1" customHeight="1">
      <c r="A15385" s="172"/>
    </row>
    <row r="15386" spans="1:1" s="173" customFormat="1" ht="12" hidden="1" customHeight="1">
      <c r="A15386" s="172"/>
    </row>
    <row r="15387" spans="1:1" s="173" customFormat="1" ht="12" hidden="1" customHeight="1">
      <c r="A15387" s="172"/>
    </row>
    <row r="15388" spans="1:1" s="173" customFormat="1" ht="12" hidden="1" customHeight="1">
      <c r="A15388" s="172"/>
    </row>
    <row r="15389" spans="1:1" s="173" customFormat="1" ht="12" hidden="1" customHeight="1">
      <c r="A15389" s="172"/>
    </row>
    <row r="15390" spans="1:1" s="173" customFormat="1" ht="12" hidden="1" customHeight="1">
      <c r="A15390" s="172"/>
    </row>
    <row r="15391" spans="1:1" s="173" customFormat="1" ht="12" hidden="1" customHeight="1">
      <c r="A15391" s="172"/>
    </row>
    <row r="15392" spans="1:1" s="173" customFormat="1" ht="12" hidden="1" customHeight="1">
      <c r="A15392" s="172"/>
    </row>
    <row r="15393" spans="1:1" s="173" customFormat="1" ht="12" hidden="1" customHeight="1">
      <c r="A15393" s="172"/>
    </row>
    <row r="15394" spans="1:1" s="173" customFormat="1" ht="12" hidden="1" customHeight="1">
      <c r="A15394" s="172"/>
    </row>
    <row r="15395" spans="1:1" s="173" customFormat="1" ht="12" hidden="1" customHeight="1">
      <c r="A15395" s="172"/>
    </row>
    <row r="15396" spans="1:1" s="173" customFormat="1" ht="12" hidden="1" customHeight="1">
      <c r="A15396" s="172"/>
    </row>
    <row r="15397" spans="1:1" s="173" customFormat="1" ht="12" hidden="1" customHeight="1">
      <c r="A15397" s="172"/>
    </row>
    <row r="15398" spans="1:1" s="173" customFormat="1" ht="12" hidden="1" customHeight="1">
      <c r="A15398" s="172"/>
    </row>
    <row r="15399" spans="1:1" s="173" customFormat="1" ht="12" hidden="1" customHeight="1">
      <c r="A15399" s="172"/>
    </row>
    <row r="15400" spans="1:1" s="173" customFormat="1" ht="12" hidden="1" customHeight="1">
      <c r="A15400" s="172"/>
    </row>
    <row r="15401" spans="1:1" s="173" customFormat="1" ht="12" hidden="1" customHeight="1">
      <c r="A15401" s="172"/>
    </row>
    <row r="15402" spans="1:1" s="173" customFormat="1" ht="12" hidden="1" customHeight="1">
      <c r="A15402" s="172"/>
    </row>
    <row r="15403" spans="1:1" s="173" customFormat="1" ht="12" hidden="1" customHeight="1">
      <c r="A15403" s="172"/>
    </row>
    <row r="15404" spans="1:1" s="173" customFormat="1" ht="12" hidden="1" customHeight="1">
      <c r="A15404" s="172"/>
    </row>
    <row r="15405" spans="1:1" s="173" customFormat="1" ht="12" hidden="1" customHeight="1">
      <c r="A15405" s="172"/>
    </row>
    <row r="15406" spans="1:1" s="173" customFormat="1" ht="12" hidden="1" customHeight="1">
      <c r="A15406" s="172"/>
    </row>
    <row r="15407" spans="1:1" s="173" customFormat="1" ht="12" hidden="1" customHeight="1">
      <c r="A15407" s="172"/>
    </row>
    <row r="15408" spans="1:1" s="173" customFormat="1" ht="12" hidden="1" customHeight="1">
      <c r="A15408" s="172"/>
    </row>
    <row r="15409" spans="1:1" s="173" customFormat="1" ht="12" hidden="1" customHeight="1">
      <c r="A15409" s="172"/>
    </row>
    <row r="15410" spans="1:1" s="173" customFormat="1" ht="12" hidden="1" customHeight="1">
      <c r="A15410" s="172"/>
    </row>
    <row r="15411" spans="1:1" s="173" customFormat="1" ht="12" hidden="1" customHeight="1">
      <c r="A15411" s="172"/>
    </row>
    <row r="15412" spans="1:1" s="173" customFormat="1" ht="12" hidden="1" customHeight="1">
      <c r="A15412" s="172"/>
    </row>
    <row r="15413" spans="1:1" s="173" customFormat="1" ht="12" hidden="1" customHeight="1">
      <c r="A15413" s="172"/>
    </row>
    <row r="15414" spans="1:1" s="173" customFormat="1" ht="12" hidden="1" customHeight="1">
      <c r="A15414" s="172"/>
    </row>
    <row r="15415" spans="1:1" s="173" customFormat="1" ht="12" hidden="1" customHeight="1">
      <c r="A15415" s="172"/>
    </row>
    <row r="15416" spans="1:1" s="173" customFormat="1" ht="12" hidden="1" customHeight="1">
      <c r="A15416" s="172"/>
    </row>
    <row r="15417" spans="1:1" s="173" customFormat="1" ht="12" hidden="1" customHeight="1">
      <c r="A15417" s="172"/>
    </row>
    <row r="15418" spans="1:1" s="173" customFormat="1" ht="12" hidden="1" customHeight="1">
      <c r="A15418" s="172"/>
    </row>
    <row r="15419" spans="1:1" s="173" customFormat="1" ht="12" hidden="1" customHeight="1">
      <c r="A15419" s="172"/>
    </row>
    <row r="15420" spans="1:1" s="173" customFormat="1" ht="12" hidden="1" customHeight="1">
      <c r="A15420" s="172"/>
    </row>
    <row r="15421" spans="1:1" s="173" customFormat="1" ht="12" hidden="1" customHeight="1">
      <c r="A15421" s="172"/>
    </row>
    <row r="15422" spans="1:1" s="173" customFormat="1" ht="12" hidden="1" customHeight="1">
      <c r="A15422" s="172"/>
    </row>
    <row r="15423" spans="1:1" s="173" customFormat="1" ht="12" hidden="1" customHeight="1">
      <c r="A15423" s="172"/>
    </row>
    <row r="15424" spans="1:1" s="173" customFormat="1" ht="12" hidden="1" customHeight="1">
      <c r="A15424" s="172"/>
    </row>
    <row r="15425" spans="1:1" s="173" customFormat="1" ht="12" hidden="1" customHeight="1">
      <c r="A15425" s="172"/>
    </row>
    <row r="15426" spans="1:1" s="173" customFormat="1" ht="12" hidden="1" customHeight="1">
      <c r="A15426" s="172"/>
    </row>
    <row r="15427" spans="1:1" s="173" customFormat="1" ht="12" hidden="1" customHeight="1">
      <c r="A15427" s="172"/>
    </row>
    <row r="15428" spans="1:1" s="173" customFormat="1" ht="12" hidden="1" customHeight="1">
      <c r="A15428" s="172"/>
    </row>
    <row r="15429" spans="1:1" s="173" customFormat="1" ht="12" hidden="1" customHeight="1">
      <c r="A15429" s="172"/>
    </row>
    <row r="15430" spans="1:1" s="173" customFormat="1" ht="12" hidden="1" customHeight="1">
      <c r="A15430" s="172"/>
    </row>
    <row r="15431" spans="1:1" s="173" customFormat="1" ht="12" hidden="1" customHeight="1">
      <c r="A15431" s="172"/>
    </row>
    <row r="15432" spans="1:1" s="173" customFormat="1" ht="12" hidden="1" customHeight="1">
      <c r="A15432" s="172"/>
    </row>
    <row r="15433" spans="1:1" s="173" customFormat="1" ht="12" hidden="1" customHeight="1">
      <c r="A15433" s="172"/>
    </row>
    <row r="15434" spans="1:1" s="173" customFormat="1" ht="12" hidden="1" customHeight="1">
      <c r="A15434" s="172"/>
    </row>
    <row r="15435" spans="1:1" s="173" customFormat="1" ht="12" hidden="1" customHeight="1">
      <c r="A15435" s="172"/>
    </row>
    <row r="15436" spans="1:1" s="173" customFormat="1" ht="12" hidden="1" customHeight="1">
      <c r="A15436" s="172"/>
    </row>
    <row r="15437" spans="1:1" s="173" customFormat="1" ht="12" hidden="1" customHeight="1">
      <c r="A15437" s="172"/>
    </row>
    <row r="15438" spans="1:1" s="173" customFormat="1" ht="12" hidden="1" customHeight="1">
      <c r="A15438" s="172"/>
    </row>
    <row r="15439" spans="1:1" s="173" customFormat="1" ht="12" hidden="1" customHeight="1">
      <c r="A15439" s="172"/>
    </row>
    <row r="15440" spans="1:1" s="173" customFormat="1" ht="12" hidden="1" customHeight="1">
      <c r="A15440" s="172"/>
    </row>
    <row r="15441" spans="1:1" s="173" customFormat="1" ht="12" hidden="1" customHeight="1">
      <c r="A15441" s="172"/>
    </row>
    <row r="15442" spans="1:1" s="173" customFormat="1" ht="12" hidden="1" customHeight="1">
      <c r="A15442" s="172"/>
    </row>
    <row r="15443" spans="1:1" s="173" customFormat="1" ht="12" hidden="1" customHeight="1">
      <c r="A15443" s="172"/>
    </row>
    <row r="15444" spans="1:1" s="173" customFormat="1" ht="12" hidden="1" customHeight="1">
      <c r="A15444" s="172"/>
    </row>
    <row r="15445" spans="1:1" s="173" customFormat="1" ht="12" hidden="1" customHeight="1">
      <c r="A15445" s="172"/>
    </row>
    <row r="15446" spans="1:1" s="173" customFormat="1" ht="12" hidden="1" customHeight="1">
      <c r="A15446" s="172"/>
    </row>
    <row r="15447" spans="1:1" s="173" customFormat="1" ht="12" hidden="1" customHeight="1">
      <c r="A15447" s="172"/>
    </row>
    <row r="15448" spans="1:1" s="173" customFormat="1" ht="12" hidden="1" customHeight="1">
      <c r="A15448" s="172"/>
    </row>
    <row r="15449" spans="1:1" s="173" customFormat="1" ht="12" hidden="1" customHeight="1">
      <c r="A15449" s="172"/>
    </row>
    <row r="15450" spans="1:1" s="173" customFormat="1" ht="12" hidden="1" customHeight="1">
      <c r="A15450" s="172"/>
    </row>
    <row r="15451" spans="1:1" s="173" customFormat="1" ht="12" hidden="1" customHeight="1">
      <c r="A15451" s="172"/>
    </row>
    <row r="15452" spans="1:1" s="173" customFormat="1" ht="12" hidden="1" customHeight="1">
      <c r="A15452" s="172"/>
    </row>
    <row r="15453" spans="1:1" s="173" customFormat="1" ht="12" hidden="1" customHeight="1">
      <c r="A15453" s="172"/>
    </row>
    <row r="15454" spans="1:1" s="173" customFormat="1" ht="12" hidden="1" customHeight="1">
      <c r="A15454" s="172"/>
    </row>
    <row r="15455" spans="1:1" s="173" customFormat="1" ht="12" hidden="1" customHeight="1">
      <c r="A15455" s="172"/>
    </row>
    <row r="15456" spans="1:1" s="173" customFormat="1" ht="12" hidden="1" customHeight="1">
      <c r="A15456" s="172"/>
    </row>
    <row r="15457" spans="1:1" s="173" customFormat="1" ht="12" hidden="1" customHeight="1">
      <c r="A15457" s="172"/>
    </row>
    <row r="15458" spans="1:1" s="173" customFormat="1" ht="12" hidden="1" customHeight="1">
      <c r="A15458" s="172"/>
    </row>
    <row r="15459" spans="1:1" s="173" customFormat="1" ht="12" hidden="1" customHeight="1">
      <c r="A15459" s="172"/>
    </row>
    <row r="15460" spans="1:1" s="173" customFormat="1" ht="12" hidden="1" customHeight="1">
      <c r="A15460" s="172"/>
    </row>
    <row r="15461" spans="1:1" s="173" customFormat="1" ht="12" hidden="1" customHeight="1">
      <c r="A15461" s="172"/>
    </row>
    <row r="15462" spans="1:1" s="173" customFormat="1" ht="12" hidden="1" customHeight="1">
      <c r="A15462" s="172"/>
    </row>
    <row r="15463" spans="1:1" s="173" customFormat="1" ht="12" hidden="1" customHeight="1">
      <c r="A15463" s="172"/>
    </row>
    <row r="15464" spans="1:1" s="173" customFormat="1" ht="12" hidden="1" customHeight="1">
      <c r="A15464" s="172"/>
    </row>
    <row r="15465" spans="1:1" s="173" customFormat="1" ht="12" hidden="1" customHeight="1">
      <c r="A15465" s="172"/>
    </row>
    <row r="15466" spans="1:1" s="173" customFormat="1" ht="12" hidden="1" customHeight="1">
      <c r="A15466" s="172"/>
    </row>
    <row r="15467" spans="1:1" s="173" customFormat="1" ht="12" hidden="1" customHeight="1">
      <c r="A15467" s="172"/>
    </row>
    <row r="15468" spans="1:1" s="173" customFormat="1" ht="12" hidden="1" customHeight="1">
      <c r="A15468" s="172"/>
    </row>
    <row r="15469" spans="1:1" s="173" customFormat="1" ht="12" hidden="1" customHeight="1">
      <c r="A15469" s="172"/>
    </row>
    <row r="15470" spans="1:1" s="173" customFormat="1" ht="12" hidden="1" customHeight="1">
      <c r="A15470" s="172"/>
    </row>
    <row r="15471" spans="1:1" s="173" customFormat="1" ht="12" hidden="1" customHeight="1">
      <c r="A15471" s="172"/>
    </row>
    <row r="15472" spans="1:1" s="173" customFormat="1" ht="12" hidden="1" customHeight="1">
      <c r="A15472" s="172"/>
    </row>
    <row r="15473" spans="1:1" s="173" customFormat="1" ht="12" hidden="1" customHeight="1">
      <c r="A15473" s="172"/>
    </row>
    <row r="15474" spans="1:1" s="173" customFormat="1" ht="12" hidden="1" customHeight="1">
      <c r="A15474" s="172"/>
    </row>
    <row r="15475" spans="1:1" s="173" customFormat="1" ht="12" hidden="1" customHeight="1">
      <c r="A15475" s="172"/>
    </row>
    <row r="15476" spans="1:1" s="173" customFormat="1" ht="12" hidden="1" customHeight="1">
      <c r="A15476" s="172"/>
    </row>
    <row r="15477" spans="1:1" s="173" customFormat="1" ht="12" hidden="1" customHeight="1">
      <c r="A15477" s="172"/>
    </row>
    <row r="15478" spans="1:1" s="173" customFormat="1" ht="12" hidden="1" customHeight="1">
      <c r="A15478" s="172"/>
    </row>
    <row r="15479" spans="1:1" s="173" customFormat="1" ht="12" hidden="1" customHeight="1">
      <c r="A15479" s="172"/>
    </row>
    <row r="15480" spans="1:1" s="173" customFormat="1" ht="12" hidden="1" customHeight="1">
      <c r="A15480" s="172"/>
    </row>
    <row r="15481" spans="1:1" s="173" customFormat="1" ht="12" hidden="1" customHeight="1">
      <c r="A15481" s="172"/>
    </row>
    <row r="15482" spans="1:1" s="173" customFormat="1" ht="12" hidden="1" customHeight="1">
      <c r="A15482" s="172"/>
    </row>
    <row r="15483" spans="1:1" s="173" customFormat="1" ht="12" hidden="1" customHeight="1">
      <c r="A15483" s="172"/>
    </row>
    <row r="15484" spans="1:1" s="173" customFormat="1" ht="12" hidden="1" customHeight="1">
      <c r="A15484" s="172"/>
    </row>
    <row r="15485" spans="1:1" s="173" customFormat="1" ht="12" hidden="1" customHeight="1">
      <c r="A15485" s="172"/>
    </row>
    <row r="15486" spans="1:1" s="173" customFormat="1" ht="12" hidden="1" customHeight="1">
      <c r="A15486" s="172"/>
    </row>
    <row r="15487" spans="1:1" s="173" customFormat="1" ht="12" hidden="1" customHeight="1">
      <c r="A15487" s="172"/>
    </row>
    <row r="15488" spans="1:1" s="173" customFormat="1" ht="12" hidden="1" customHeight="1">
      <c r="A15488" s="172"/>
    </row>
    <row r="15489" spans="1:1" s="173" customFormat="1" ht="12" hidden="1" customHeight="1">
      <c r="A15489" s="172"/>
    </row>
    <row r="15490" spans="1:1" s="173" customFormat="1" ht="12" hidden="1" customHeight="1">
      <c r="A15490" s="172"/>
    </row>
    <row r="15491" spans="1:1" s="173" customFormat="1" ht="12" hidden="1" customHeight="1">
      <c r="A15491" s="172"/>
    </row>
    <row r="15492" spans="1:1" s="173" customFormat="1" ht="12" hidden="1" customHeight="1">
      <c r="A15492" s="172"/>
    </row>
    <row r="15493" spans="1:1" s="173" customFormat="1" ht="12" hidden="1" customHeight="1">
      <c r="A15493" s="172"/>
    </row>
    <row r="15494" spans="1:1" s="173" customFormat="1" ht="12" hidden="1" customHeight="1">
      <c r="A15494" s="172"/>
    </row>
    <row r="15495" spans="1:1" s="173" customFormat="1" ht="12" hidden="1" customHeight="1">
      <c r="A15495" s="172"/>
    </row>
    <row r="15496" spans="1:1" s="173" customFormat="1" ht="12" hidden="1" customHeight="1">
      <c r="A15496" s="172"/>
    </row>
    <row r="15497" spans="1:1" s="173" customFormat="1" ht="12" hidden="1" customHeight="1">
      <c r="A15497" s="172"/>
    </row>
    <row r="15498" spans="1:1" s="173" customFormat="1" ht="12" hidden="1" customHeight="1">
      <c r="A15498" s="172"/>
    </row>
    <row r="15499" spans="1:1" s="173" customFormat="1" ht="12" hidden="1" customHeight="1">
      <c r="A15499" s="172"/>
    </row>
    <row r="15500" spans="1:1" s="173" customFormat="1" ht="12" hidden="1" customHeight="1">
      <c r="A15500" s="172"/>
    </row>
    <row r="15501" spans="1:1" s="173" customFormat="1" ht="12" hidden="1" customHeight="1">
      <c r="A15501" s="172"/>
    </row>
    <row r="15502" spans="1:1" s="173" customFormat="1" ht="12" hidden="1" customHeight="1">
      <c r="A15502" s="172"/>
    </row>
    <row r="15503" spans="1:1" s="173" customFormat="1" ht="12" hidden="1" customHeight="1">
      <c r="A15503" s="172"/>
    </row>
    <row r="15504" spans="1:1" s="173" customFormat="1" ht="12" hidden="1" customHeight="1">
      <c r="A15504" s="172"/>
    </row>
    <row r="15505" spans="1:1" s="173" customFormat="1" ht="12" hidden="1" customHeight="1">
      <c r="A15505" s="172"/>
    </row>
    <row r="15506" spans="1:1" s="173" customFormat="1" ht="12" hidden="1" customHeight="1">
      <c r="A15506" s="172"/>
    </row>
    <row r="15507" spans="1:1" s="173" customFormat="1" ht="12" hidden="1" customHeight="1">
      <c r="A15507" s="172"/>
    </row>
    <row r="15508" spans="1:1" s="173" customFormat="1" ht="12" hidden="1" customHeight="1">
      <c r="A15508" s="172"/>
    </row>
    <row r="15509" spans="1:1" s="173" customFormat="1" ht="12" hidden="1" customHeight="1">
      <c r="A15509" s="172"/>
    </row>
    <row r="15510" spans="1:1" s="173" customFormat="1" ht="12" hidden="1" customHeight="1">
      <c r="A15510" s="172"/>
    </row>
    <row r="15511" spans="1:1" s="173" customFormat="1" ht="12" hidden="1" customHeight="1">
      <c r="A15511" s="172"/>
    </row>
    <row r="15512" spans="1:1" s="173" customFormat="1" ht="12" hidden="1" customHeight="1">
      <c r="A15512" s="172"/>
    </row>
    <row r="15513" spans="1:1" s="173" customFormat="1" ht="12" hidden="1" customHeight="1">
      <c r="A15513" s="172"/>
    </row>
    <row r="15514" spans="1:1" s="173" customFormat="1" ht="12" hidden="1" customHeight="1">
      <c r="A15514" s="172"/>
    </row>
    <row r="15515" spans="1:1" s="173" customFormat="1" ht="12" hidden="1" customHeight="1">
      <c r="A15515" s="172"/>
    </row>
    <row r="15516" spans="1:1" s="173" customFormat="1" ht="12" hidden="1" customHeight="1">
      <c r="A15516" s="172"/>
    </row>
    <row r="15517" spans="1:1" s="173" customFormat="1" ht="12" hidden="1" customHeight="1">
      <c r="A15517" s="172"/>
    </row>
    <row r="15518" spans="1:1" s="173" customFormat="1" ht="12" hidden="1" customHeight="1">
      <c r="A15518" s="172"/>
    </row>
    <row r="15519" spans="1:1" s="173" customFormat="1" ht="12" hidden="1" customHeight="1">
      <c r="A15519" s="172"/>
    </row>
    <row r="15520" spans="1:1" s="173" customFormat="1" ht="12" hidden="1" customHeight="1">
      <c r="A15520" s="172"/>
    </row>
    <row r="15521" spans="1:1" s="173" customFormat="1" ht="12" hidden="1" customHeight="1">
      <c r="A15521" s="172"/>
    </row>
    <row r="15522" spans="1:1" s="173" customFormat="1" ht="12" hidden="1" customHeight="1">
      <c r="A15522" s="172"/>
    </row>
    <row r="15523" spans="1:1" s="173" customFormat="1" ht="12" hidden="1" customHeight="1">
      <c r="A15523" s="172"/>
    </row>
    <row r="15524" spans="1:1" s="173" customFormat="1" ht="12" hidden="1" customHeight="1">
      <c r="A15524" s="172"/>
    </row>
    <row r="15525" spans="1:1" s="173" customFormat="1" ht="12" hidden="1" customHeight="1">
      <c r="A15525" s="172"/>
    </row>
    <row r="15526" spans="1:1" s="173" customFormat="1" ht="12" hidden="1" customHeight="1">
      <c r="A15526" s="172"/>
    </row>
    <row r="15527" spans="1:1" s="173" customFormat="1" ht="12" hidden="1" customHeight="1">
      <c r="A15527" s="172"/>
    </row>
    <row r="15528" spans="1:1" s="173" customFormat="1" ht="12" hidden="1" customHeight="1">
      <c r="A15528" s="172"/>
    </row>
    <row r="15529" spans="1:1" s="173" customFormat="1" ht="12" hidden="1" customHeight="1">
      <c r="A15529" s="172"/>
    </row>
    <row r="15530" spans="1:1" s="173" customFormat="1" ht="12" hidden="1" customHeight="1">
      <c r="A15530" s="172"/>
    </row>
    <row r="15531" spans="1:1" s="173" customFormat="1" ht="12" hidden="1" customHeight="1">
      <c r="A15531" s="172"/>
    </row>
    <row r="15532" spans="1:1" s="173" customFormat="1" ht="12" hidden="1" customHeight="1">
      <c r="A15532" s="172"/>
    </row>
    <row r="15533" spans="1:1" s="173" customFormat="1" ht="12" hidden="1" customHeight="1">
      <c r="A15533" s="172"/>
    </row>
    <row r="15534" spans="1:1" s="173" customFormat="1" ht="12" hidden="1" customHeight="1">
      <c r="A15534" s="172"/>
    </row>
    <row r="15535" spans="1:1" s="173" customFormat="1" ht="12" hidden="1" customHeight="1">
      <c r="A15535" s="172"/>
    </row>
    <row r="15536" spans="1:1" s="173" customFormat="1" ht="12" hidden="1" customHeight="1">
      <c r="A15536" s="172"/>
    </row>
    <row r="15537" spans="1:1" s="173" customFormat="1" ht="12" hidden="1" customHeight="1">
      <c r="A15537" s="172"/>
    </row>
    <row r="15538" spans="1:1" s="173" customFormat="1" ht="12" hidden="1" customHeight="1">
      <c r="A15538" s="172"/>
    </row>
    <row r="15539" spans="1:1" s="173" customFormat="1" ht="12" hidden="1" customHeight="1">
      <c r="A15539" s="172"/>
    </row>
    <row r="15540" spans="1:1" s="173" customFormat="1" ht="12" hidden="1" customHeight="1">
      <c r="A15540" s="172"/>
    </row>
    <row r="15541" spans="1:1" s="173" customFormat="1" ht="12" hidden="1" customHeight="1">
      <c r="A15541" s="172"/>
    </row>
    <row r="15542" spans="1:1" s="173" customFormat="1" ht="12" hidden="1" customHeight="1">
      <c r="A15542" s="172"/>
    </row>
    <row r="15543" spans="1:1" s="173" customFormat="1" ht="12" hidden="1" customHeight="1">
      <c r="A15543" s="172"/>
    </row>
    <row r="15544" spans="1:1" s="173" customFormat="1" ht="12" hidden="1" customHeight="1">
      <c r="A15544" s="172"/>
    </row>
    <row r="15545" spans="1:1" s="173" customFormat="1" ht="12" hidden="1" customHeight="1">
      <c r="A15545" s="172"/>
    </row>
    <row r="15546" spans="1:1" s="173" customFormat="1" ht="12" hidden="1" customHeight="1">
      <c r="A15546" s="172"/>
    </row>
    <row r="15547" spans="1:1" s="173" customFormat="1" ht="12" hidden="1" customHeight="1">
      <c r="A15547" s="172"/>
    </row>
    <row r="15548" spans="1:1" s="173" customFormat="1" ht="12" hidden="1" customHeight="1">
      <c r="A15548" s="172"/>
    </row>
    <row r="15549" spans="1:1" s="173" customFormat="1" ht="12" hidden="1" customHeight="1">
      <c r="A15549" s="172"/>
    </row>
    <row r="15550" spans="1:1" s="173" customFormat="1" ht="12" hidden="1" customHeight="1">
      <c r="A15550" s="172"/>
    </row>
    <row r="15551" spans="1:1" s="173" customFormat="1" ht="12" hidden="1" customHeight="1">
      <c r="A15551" s="172"/>
    </row>
    <row r="15552" spans="1:1" s="173" customFormat="1" ht="12" hidden="1" customHeight="1">
      <c r="A15552" s="172"/>
    </row>
    <row r="15553" spans="1:1" s="173" customFormat="1" ht="12" hidden="1" customHeight="1">
      <c r="A15553" s="172"/>
    </row>
    <row r="15554" spans="1:1" s="173" customFormat="1" ht="12" hidden="1" customHeight="1">
      <c r="A15554" s="172"/>
    </row>
    <row r="15555" spans="1:1" s="173" customFormat="1" ht="12" hidden="1" customHeight="1">
      <c r="A15555" s="172"/>
    </row>
    <row r="15556" spans="1:1" s="173" customFormat="1" ht="12" hidden="1" customHeight="1">
      <c r="A15556" s="172"/>
    </row>
    <row r="15557" spans="1:1" s="173" customFormat="1" ht="12" hidden="1" customHeight="1">
      <c r="A15557" s="172"/>
    </row>
    <row r="15558" spans="1:1" s="173" customFormat="1" ht="12" hidden="1" customHeight="1">
      <c r="A15558" s="172"/>
    </row>
    <row r="15559" spans="1:1" s="173" customFormat="1" ht="12" hidden="1" customHeight="1">
      <c r="A15559" s="172"/>
    </row>
    <row r="15560" spans="1:1" s="173" customFormat="1" ht="12" hidden="1" customHeight="1">
      <c r="A15560" s="172"/>
    </row>
    <row r="15561" spans="1:1" s="173" customFormat="1" ht="12" hidden="1" customHeight="1">
      <c r="A15561" s="172"/>
    </row>
    <row r="15562" spans="1:1" s="173" customFormat="1" ht="12" hidden="1" customHeight="1">
      <c r="A15562" s="172"/>
    </row>
    <row r="15563" spans="1:1" s="173" customFormat="1" ht="12" hidden="1" customHeight="1">
      <c r="A15563" s="172"/>
    </row>
    <row r="15564" spans="1:1" s="173" customFormat="1" ht="12" hidden="1" customHeight="1">
      <c r="A15564" s="172"/>
    </row>
    <row r="15565" spans="1:1" s="173" customFormat="1" ht="12" hidden="1" customHeight="1">
      <c r="A15565" s="172"/>
    </row>
    <row r="15566" spans="1:1" s="173" customFormat="1" ht="12" hidden="1" customHeight="1">
      <c r="A15566" s="172"/>
    </row>
    <row r="15567" spans="1:1" s="173" customFormat="1" ht="12" hidden="1" customHeight="1">
      <c r="A15567" s="172"/>
    </row>
    <row r="15568" spans="1:1" s="173" customFormat="1" ht="12" hidden="1" customHeight="1">
      <c r="A15568" s="172"/>
    </row>
    <row r="15569" spans="1:1" s="173" customFormat="1" ht="12" hidden="1" customHeight="1">
      <c r="A15569" s="172"/>
    </row>
    <row r="15570" spans="1:1" s="173" customFormat="1" ht="12" hidden="1" customHeight="1">
      <c r="A15570" s="172"/>
    </row>
    <row r="15571" spans="1:1" s="173" customFormat="1" ht="12" hidden="1" customHeight="1">
      <c r="A15571" s="172"/>
    </row>
    <row r="15572" spans="1:1" s="173" customFormat="1" ht="12" hidden="1" customHeight="1">
      <c r="A15572" s="172"/>
    </row>
    <row r="15573" spans="1:1" s="173" customFormat="1" ht="12" hidden="1" customHeight="1">
      <c r="A15573" s="172"/>
    </row>
    <row r="15574" spans="1:1" s="173" customFormat="1" ht="12" hidden="1" customHeight="1">
      <c r="A15574" s="172"/>
    </row>
    <row r="15575" spans="1:1" s="173" customFormat="1" ht="12" hidden="1" customHeight="1">
      <c r="A15575" s="172"/>
    </row>
    <row r="15576" spans="1:1" s="173" customFormat="1" ht="12" hidden="1" customHeight="1">
      <c r="A15576" s="172"/>
    </row>
    <row r="15577" spans="1:1" s="173" customFormat="1" ht="12" hidden="1" customHeight="1">
      <c r="A15577" s="172"/>
    </row>
    <row r="15578" spans="1:1" s="173" customFormat="1" ht="12" hidden="1" customHeight="1">
      <c r="A15578" s="172"/>
    </row>
    <row r="15579" spans="1:1" s="173" customFormat="1" ht="12" hidden="1" customHeight="1">
      <c r="A15579" s="172"/>
    </row>
    <row r="15580" spans="1:1" s="173" customFormat="1" ht="12" hidden="1" customHeight="1">
      <c r="A15580" s="172"/>
    </row>
    <row r="15581" spans="1:1" s="173" customFormat="1" ht="12" hidden="1" customHeight="1">
      <c r="A15581" s="172"/>
    </row>
    <row r="15582" spans="1:1" s="173" customFormat="1" ht="12" hidden="1" customHeight="1">
      <c r="A15582" s="172"/>
    </row>
    <row r="15583" spans="1:1" s="173" customFormat="1" ht="12" hidden="1" customHeight="1">
      <c r="A15583" s="172"/>
    </row>
    <row r="15584" spans="1:1" s="173" customFormat="1" ht="12" hidden="1" customHeight="1">
      <c r="A15584" s="172"/>
    </row>
    <row r="15585" spans="1:1" s="173" customFormat="1" ht="12" hidden="1" customHeight="1">
      <c r="A15585" s="172"/>
    </row>
    <row r="15586" spans="1:1" s="173" customFormat="1" ht="12" hidden="1" customHeight="1">
      <c r="A15586" s="172"/>
    </row>
    <row r="15587" spans="1:1" s="173" customFormat="1" ht="12" hidden="1" customHeight="1">
      <c r="A15587" s="172"/>
    </row>
    <row r="15588" spans="1:1" s="173" customFormat="1" ht="12" hidden="1" customHeight="1">
      <c r="A15588" s="172"/>
    </row>
    <row r="15589" spans="1:1" s="173" customFormat="1" ht="12" hidden="1" customHeight="1">
      <c r="A15589" s="172"/>
    </row>
    <row r="15590" spans="1:1" s="173" customFormat="1" ht="12" hidden="1" customHeight="1">
      <c r="A15590" s="172"/>
    </row>
    <row r="15591" spans="1:1" s="173" customFormat="1" ht="12" hidden="1" customHeight="1">
      <c r="A15591" s="172"/>
    </row>
    <row r="15592" spans="1:1" s="173" customFormat="1" ht="12" hidden="1" customHeight="1">
      <c r="A15592" s="172"/>
    </row>
    <row r="15593" spans="1:1" s="173" customFormat="1" ht="12" hidden="1" customHeight="1">
      <c r="A15593" s="172"/>
    </row>
    <row r="15594" spans="1:1" s="173" customFormat="1" ht="12" hidden="1" customHeight="1">
      <c r="A15594" s="172"/>
    </row>
    <row r="15595" spans="1:1" s="173" customFormat="1" ht="12" hidden="1" customHeight="1">
      <c r="A15595" s="172"/>
    </row>
    <row r="15596" spans="1:1" s="173" customFormat="1" ht="12" hidden="1" customHeight="1">
      <c r="A15596" s="172"/>
    </row>
    <row r="15597" spans="1:1" s="173" customFormat="1" ht="12" hidden="1" customHeight="1">
      <c r="A15597" s="172"/>
    </row>
    <row r="15598" spans="1:1" s="173" customFormat="1" ht="12" hidden="1" customHeight="1">
      <c r="A15598" s="172"/>
    </row>
    <row r="15599" spans="1:1" s="173" customFormat="1" ht="12" hidden="1" customHeight="1">
      <c r="A15599" s="172"/>
    </row>
    <row r="15600" spans="1:1" s="173" customFormat="1" ht="12" hidden="1" customHeight="1">
      <c r="A15600" s="172"/>
    </row>
    <row r="15601" spans="1:1" s="173" customFormat="1" ht="12" hidden="1" customHeight="1">
      <c r="A15601" s="172"/>
    </row>
    <row r="15602" spans="1:1" s="173" customFormat="1" ht="12" hidden="1" customHeight="1">
      <c r="A15602" s="172"/>
    </row>
    <row r="15603" spans="1:1" s="173" customFormat="1" ht="12" hidden="1" customHeight="1">
      <c r="A15603" s="172"/>
    </row>
    <row r="15604" spans="1:1" s="173" customFormat="1" ht="12" hidden="1" customHeight="1">
      <c r="A15604" s="172"/>
    </row>
    <row r="15605" spans="1:1" s="173" customFormat="1" ht="12" hidden="1" customHeight="1">
      <c r="A15605" s="172"/>
    </row>
    <row r="15606" spans="1:1" s="173" customFormat="1" ht="12" hidden="1" customHeight="1">
      <c r="A15606" s="172"/>
    </row>
    <row r="15607" spans="1:1" s="173" customFormat="1" ht="12" hidden="1" customHeight="1">
      <c r="A15607" s="172"/>
    </row>
    <row r="15608" spans="1:1" s="173" customFormat="1" ht="12" hidden="1" customHeight="1">
      <c r="A15608" s="172"/>
    </row>
    <row r="15609" spans="1:1" s="173" customFormat="1" ht="12" hidden="1" customHeight="1">
      <c r="A15609" s="172"/>
    </row>
    <row r="15610" spans="1:1" s="173" customFormat="1" ht="12" hidden="1" customHeight="1">
      <c r="A15610" s="172"/>
    </row>
    <row r="15611" spans="1:1" s="173" customFormat="1" ht="12" hidden="1" customHeight="1">
      <c r="A15611" s="172"/>
    </row>
    <row r="15612" spans="1:1" s="173" customFormat="1" ht="12" hidden="1" customHeight="1">
      <c r="A15612" s="172"/>
    </row>
    <row r="15613" spans="1:1" s="173" customFormat="1" ht="12" hidden="1" customHeight="1">
      <c r="A15613" s="172"/>
    </row>
    <row r="15614" spans="1:1" s="173" customFormat="1" ht="12" hidden="1" customHeight="1">
      <c r="A15614" s="172"/>
    </row>
    <row r="15615" spans="1:1" s="173" customFormat="1" ht="12" hidden="1" customHeight="1">
      <c r="A15615" s="172"/>
    </row>
    <row r="15616" spans="1:1" s="173" customFormat="1" ht="12" hidden="1" customHeight="1">
      <c r="A15616" s="172"/>
    </row>
    <row r="15617" spans="1:1" s="173" customFormat="1" ht="12" hidden="1" customHeight="1">
      <c r="A15617" s="172"/>
    </row>
    <row r="15618" spans="1:1" s="173" customFormat="1" ht="12" hidden="1" customHeight="1">
      <c r="A15618" s="172"/>
    </row>
    <row r="15619" spans="1:1" s="173" customFormat="1" ht="12" hidden="1" customHeight="1">
      <c r="A15619" s="172"/>
    </row>
    <row r="15620" spans="1:1" s="173" customFormat="1" ht="12" hidden="1" customHeight="1">
      <c r="A15620" s="172"/>
    </row>
    <row r="15621" spans="1:1" s="173" customFormat="1" ht="12" hidden="1" customHeight="1">
      <c r="A15621" s="172"/>
    </row>
    <row r="15622" spans="1:1" s="173" customFormat="1" ht="12" hidden="1" customHeight="1">
      <c r="A15622" s="172"/>
    </row>
    <row r="15623" spans="1:1" s="173" customFormat="1" ht="12" hidden="1" customHeight="1">
      <c r="A15623" s="172"/>
    </row>
    <row r="15624" spans="1:1" s="173" customFormat="1" ht="12" hidden="1" customHeight="1">
      <c r="A15624" s="172"/>
    </row>
    <row r="15625" spans="1:1" s="173" customFormat="1" ht="12" hidden="1" customHeight="1">
      <c r="A15625" s="172"/>
    </row>
    <row r="15626" spans="1:1" s="173" customFormat="1" ht="12" hidden="1" customHeight="1">
      <c r="A15626" s="172"/>
    </row>
    <row r="15627" spans="1:1" s="173" customFormat="1" ht="12" hidden="1" customHeight="1">
      <c r="A15627" s="172"/>
    </row>
    <row r="15628" spans="1:1" s="173" customFormat="1" ht="12" hidden="1" customHeight="1">
      <c r="A15628" s="172"/>
    </row>
    <row r="15629" spans="1:1" s="173" customFormat="1" ht="12" hidden="1" customHeight="1">
      <c r="A15629" s="172"/>
    </row>
    <row r="15630" spans="1:1" s="173" customFormat="1" ht="12" hidden="1" customHeight="1">
      <c r="A15630" s="172"/>
    </row>
    <row r="15631" spans="1:1" s="173" customFormat="1" ht="12" hidden="1" customHeight="1">
      <c r="A15631" s="172"/>
    </row>
    <row r="15632" spans="1:1" s="173" customFormat="1" ht="12" hidden="1" customHeight="1">
      <c r="A15632" s="172"/>
    </row>
    <row r="15633" spans="1:1" s="173" customFormat="1" ht="12" hidden="1" customHeight="1">
      <c r="A15633" s="172"/>
    </row>
    <row r="15634" spans="1:1" s="173" customFormat="1" ht="12" hidden="1" customHeight="1">
      <c r="A15634" s="172"/>
    </row>
    <row r="15635" spans="1:1" s="173" customFormat="1" ht="12" hidden="1" customHeight="1">
      <c r="A15635" s="172"/>
    </row>
    <row r="15636" spans="1:1" s="173" customFormat="1" ht="12" hidden="1" customHeight="1">
      <c r="A15636" s="172"/>
    </row>
    <row r="15637" spans="1:1" s="173" customFormat="1" ht="12" hidden="1" customHeight="1">
      <c r="A15637" s="172"/>
    </row>
    <row r="15638" spans="1:1" s="173" customFormat="1" ht="12" hidden="1" customHeight="1">
      <c r="A15638" s="172"/>
    </row>
    <row r="15639" spans="1:1" s="173" customFormat="1" ht="12" hidden="1" customHeight="1">
      <c r="A15639" s="172"/>
    </row>
    <row r="15640" spans="1:1" s="173" customFormat="1" ht="12" hidden="1" customHeight="1">
      <c r="A15640" s="172"/>
    </row>
    <row r="15641" spans="1:1" s="173" customFormat="1" ht="12" hidden="1" customHeight="1">
      <c r="A15641" s="172"/>
    </row>
    <row r="15642" spans="1:1" s="173" customFormat="1" ht="12" hidden="1" customHeight="1">
      <c r="A15642" s="172"/>
    </row>
    <row r="15643" spans="1:1" s="173" customFormat="1" ht="12" hidden="1" customHeight="1">
      <c r="A15643" s="172"/>
    </row>
    <row r="15644" spans="1:1" s="173" customFormat="1" ht="12" hidden="1" customHeight="1">
      <c r="A15644" s="172"/>
    </row>
    <row r="15645" spans="1:1" s="173" customFormat="1" ht="12" hidden="1" customHeight="1">
      <c r="A15645" s="172"/>
    </row>
    <row r="15646" spans="1:1" s="173" customFormat="1" ht="12" hidden="1" customHeight="1">
      <c r="A15646" s="172"/>
    </row>
    <row r="15647" spans="1:1" s="173" customFormat="1" ht="12" hidden="1" customHeight="1">
      <c r="A15647" s="172"/>
    </row>
    <row r="15648" spans="1:1" s="173" customFormat="1" ht="12" hidden="1" customHeight="1">
      <c r="A15648" s="172"/>
    </row>
    <row r="15649" spans="1:1" s="173" customFormat="1" ht="12" hidden="1" customHeight="1">
      <c r="A15649" s="172"/>
    </row>
    <row r="15650" spans="1:1" s="173" customFormat="1" ht="12" hidden="1" customHeight="1">
      <c r="A15650" s="172"/>
    </row>
    <row r="15651" spans="1:1" s="173" customFormat="1" ht="12" hidden="1" customHeight="1">
      <c r="A15651" s="172"/>
    </row>
    <row r="15652" spans="1:1" s="173" customFormat="1" ht="12" hidden="1" customHeight="1">
      <c r="A15652" s="172"/>
    </row>
    <row r="15653" spans="1:1" s="173" customFormat="1" ht="12" hidden="1" customHeight="1">
      <c r="A15653" s="172"/>
    </row>
    <row r="15654" spans="1:1" s="173" customFormat="1" ht="12" hidden="1" customHeight="1">
      <c r="A15654" s="172"/>
    </row>
    <row r="15655" spans="1:1" s="173" customFormat="1" ht="12" hidden="1" customHeight="1">
      <c r="A15655" s="172"/>
    </row>
    <row r="15656" spans="1:1" s="173" customFormat="1" ht="12" hidden="1" customHeight="1">
      <c r="A15656" s="172"/>
    </row>
    <row r="15657" spans="1:1" s="173" customFormat="1" ht="12" hidden="1" customHeight="1">
      <c r="A15657" s="172"/>
    </row>
    <row r="15658" spans="1:1" s="173" customFormat="1" ht="12" hidden="1" customHeight="1">
      <c r="A15658" s="172"/>
    </row>
    <row r="15659" spans="1:1" s="173" customFormat="1" ht="12" hidden="1" customHeight="1">
      <c r="A15659" s="172"/>
    </row>
    <row r="15660" spans="1:1" s="173" customFormat="1" ht="12" hidden="1" customHeight="1">
      <c r="A15660" s="172"/>
    </row>
    <row r="15661" spans="1:1" s="173" customFormat="1" ht="12" hidden="1" customHeight="1">
      <c r="A15661" s="172"/>
    </row>
    <row r="15662" spans="1:1" s="173" customFormat="1" ht="12" hidden="1" customHeight="1">
      <c r="A15662" s="172"/>
    </row>
    <row r="15663" spans="1:1" s="173" customFormat="1" ht="12" hidden="1" customHeight="1">
      <c r="A15663" s="172"/>
    </row>
    <row r="15664" spans="1:1" s="173" customFormat="1" ht="12" hidden="1" customHeight="1">
      <c r="A15664" s="172"/>
    </row>
    <row r="15665" spans="1:1" s="173" customFormat="1" ht="12" hidden="1" customHeight="1">
      <c r="A15665" s="172"/>
    </row>
    <row r="15666" spans="1:1" s="173" customFormat="1" ht="12" hidden="1" customHeight="1">
      <c r="A15666" s="172"/>
    </row>
    <row r="15667" spans="1:1" s="173" customFormat="1" ht="12" hidden="1" customHeight="1">
      <c r="A15667" s="172"/>
    </row>
    <row r="15668" spans="1:1" s="173" customFormat="1" ht="12" hidden="1" customHeight="1">
      <c r="A15668" s="172"/>
    </row>
    <row r="15669" spans="1:1" s="173" customFormat="1" ht="12" hidden="1" customHeight="1">
      <c r="A15669" s="172"/>
    </row>
    <row r="15670" spans="1:1" s="173" customFormat="1" ht="12" hidden="1" customHeight="1">
      <c r="A15670" s="172"/>
    </row>
    <row r="15671" spans="1:1" s="173" customFormat="1" ht="12" hidden="1" customHeight="1">
      <c r="A15671" s="172"/>
    </row>
    <row r="15672" spans="1:1" s="173" customFormat="1" ht="12" hidden="1" customHeight="1">
      <c r="A15672" s="172"/>
    </row>
    <row r="15673" spans="1:1" s="173" customFormat="1" ht="12" hidden="1" customHeight="1">
      <c r="A15673" s="172"/>
    </row>
    <row r="15674" spans="1:1" s="173" customFormat="1" ht="12" hidden="1" customHeight="1">
      <c r="A15674" s="172"/>
    </row>
    <row r="15675" spans="1:1" s="173" customFormat="1" ht="12" hidden="1" customHeight="1">
      <c r="A15675" s="172"/>
    </row>
    <row r="15676" spans="1:1" s="173" customFormat="1" ht="12" hidden="1" customHeight="1">
      <c r="A15676" s="172"/>
    </row>
    <row r="15677" spans="1:1" s="173" customFormat="1" ht="12" hidden="1" customHeight="1">
      <c r="A15677" s="172"/>
    </row>
    <row r="15678" spans="1:1" s="173" customFormat="1" ht="12" hidden="1" customHeight="1">
      <c r="A15678" s="172"/>
    </row>
    <row r="15679" spans="1:1" s="173" customFormat="1" ht="12" hidden="1" customHeight="1">
      <c r="A15679" s="172"/>
    </row>
    <row r="15680" spans="1:1" s="173" customFormat="1" ht="12" hidden="1" customHeight="1">
      <c r="A15680" s="172"/>
    </row>
    <row r="15681" spans="1:1" s="173" customFormat="1" ht="12" hidden="1" customHeight="1">
      <c r="A15681" s="172"/>
    </row>
    <row r="15682" spans="1:1" s="173" customFormat="1" ht="12" hidden="1" customHeight="1">
      <c r="A15682" s="172"/>
    </row>
    <row r="15683" spans="1:1" s="173" customFormat="1" ht="12" hidden="1" customHeight="1">
      <c r="A15683" s="172"/>
    </row>
    <row r="15684" spans="1:1" s="173" customFormat="1" ht="12" hidden="1" customHeight="1">
      <c r="A15684" s="172"/>
    </row>
    <row r="15685" spans="1:1" s="173" customFormat="1" ht="12" hidden="1" customHeight="1">
      <c r="A15685" s="172"/>
    </row>
    <row r="15686" spans="1:1" s="173" customFormat="1" ht="12" hidden="1" customHeight="1">
      <c r="A15686" s="172"/>
    </row>
    <row r="15687" spans="1:1" s="173" customFormat="1" ht="12" hidden="1" customHeight="1">
      <c r="A15687" s="172"/>
    </row>
    <row r="15688" spans="1:1" s="173" customFormat="1" ht="12" hidden="1" customHeight="1">
      <c r="A15688" s="172"/>
    </row>
    <row r="15689" spans="1:1" s="173" customFormat="1" ht="12" hidden="1" customHeight="1">
      <c r="A15689" s="172"/>
    </row>
    <row r="15690" spans="1:1" s="173" customFormat="1" ht="12" hidden="1" customHeight="1">
      <c r="A15690" s="172"/>
    </row>
    <row r="15691" spans="1:1" s="173" customFormat="1" ht="12" hidden="1" customHeight="1">
      <c r="A15691" s="172"/>
    </row>
    <row r="15692" spans="1:1" s="173" customFormat="1" ht="12" hidden="1" customHeight="1">
      <c r="A15692" s="172"/>
    </row>
    <row r="15693" spans="1:1" s="173" customFormat="1" ht="12" hidden="1" customHeight="1">
      <c r="A15693" s="172"/>
    </row>
    <row r="15694" spans="1:1" s="173" customFormat="1" ht="12" hidden="1" customHeight="1">
      <c r="A15694" s="172"/>
    </row>
    <row r="15695" spans="1:1" s="173" customFormat="1" ht="12" hidden="1" customHeight="1">
      <c r="A15695" s="172"/>
    </row>
    <row r="15696" spans="1:1" s="173" customFormat="1" ht="12" hidden="1" customHeight="1">
      <c r="A15696" s="172"/>
    </row>
    <row r="15697" spans="1:1" s="173" customFormat="1" ht="12" hidden="1" customHeight="1">
      <c r="A15697" s="172"/>
    </row>
    <row r="15698" spans="1:1" s="173" customFormat="1" ht="12" hidden="1" customHeight="1">
      <c r="A15698" s="172"/>
    </row>
    <row r="15699" spans="1:1" s="173" customFormat="1" ht="12" hidden="1" customHeight="1">
      <c r="A15699" s="172"/>
    </row>
    <row r="15700" spans="1:1" s="173" customFormat="1" ht="12" hidden="1" customHeight="1">
      <c r="A15700" s="172"/>
    </row>
    <row r="15701" spans="1:1" s="173" customFormat="1" ht="12" hidden="1" customHeight="1">
      <c r="A15701" s="172"/>
    </row>
    <row r="15702" spans="1:1" s="173" customFormat="1" ht="12" hidden="1" customHeight="1">
      <c r="A15702" s="172"/>
    </row>
    <row r="15703" spans="1:1" s="173" customFormat="1" ht="12" hidden="1" customHeight="1">
      <c r="A15703" s="172"/>
    </row>
    <row r="15704" spans="1:1" s="173" customFormat="1" ht="12" hidden="1" customHeight="1">
      <c r="A15704" s="172"/>
    </row>
    <row r="15705" spans="1:1" s="173" customFormat="1" ht="12" hidden="1" customHeight="1">
      <c r="A15705" s="172"/>
    </row>
    <row r="15706" spans="1:1" s="173" customFormat="1" ht="12" hidden="1" customHeight="1">
      <c r="A15706" s="172"/>
    </row>
    <row r="15707" spans="1:1" s="173" customFormat="1" ht="12" hidden="1" customHeight="1">
      <c r="A15707" s="172"/>
    </row>
    <row r="15708" spans="1:1" s="173" customFormat="1" ht="12" hidden="1" customHeight="1">
      <c r="A15708" s="172"/>
    </row>
    <row r="15709" spans="1:1" s="173" customFormat="1" ht="12" hidden="1" customHeight="1">
      <c r="A15709" s="172"/>
    </row>
    <row r="15710" spans="1:1" s="173" customFormat="1" ht="12" hidden="1" customHeight="1">
      <c r="A15710" s="172"/>
    </row>
    <row r="15711" spans="1:1" s="173" customFormat="1" ht="12" hidden="1" customHeight="1">
      <c r="A15711" s="172"/>
    </row>
    <row r="15712" spans="1:1" s="173" customFormat="1" ht="12" hidden="1" customHeight="1">
      <c r="A15712" s="172"/>
    </row>
    <row r="15713" spans="1:1" s="173" customFormat="1" ht="12" hidden="1" customHeight="1">
      <c r="A15713" s="172"/>
    </row>
    <row r="15714" spans="1:1" s="173" customFormat="1" ht="12" hidden="1" customHeight="1">
      <c r="A15714" s="172"/>
    </row>
    <row r="15715" spans="1:1" s="173" customFormat="1" ht="12" hidden="1" customHeight="1">
      <c r="A15715" s="172"/>
    </row>
    <row r="15716" spans="1:1" s="173" customFormat="1" ht="12" hidden="1" customHeight="1">
      <c r="A15716" s="172"/>
    </row>
    <row r="15717" spans="1:1" s="173" customFormat="1" ht="12" hidden="1" customHeight="1">
      <c r="A15717" s="172"/>
    </row>
    <row r="15718" spans="1:1" s="173" customFormat="1" ht="12" hidden="1" customHeight="1">
      <c r="A15718" s="172"/>
    </row>
    <row r="15719" spans="1:1" s="173" customFormat="1" ht="12" hidden="1" customHeight="1">
      <c r="A15719" s="172"/>
    </row>
    <row r="15720" spans="1:1" s="173" customFormat="1" ht="12" hidden="1" customHeight="1">
      <c r="A15720" s="172"/>
    </row>
    <row r="15721" spans="1:1" s="173" customFormat="1" ht="12" hidden="1" customHeight="1">
      <c r="A15721" s="172"/>
    </row>
    <row r="15722" spans="1:1" s="173" customFormat="1" ht="12" hidden="1" customHeight="1">
      <c r="A15722" s="172"/>
    </row>
    <row r="15723" spans="1:1" s="173" customFormat="1" ht="12" hidden="1" customHeight="1">
      <c r="A15723" s="172"/>
    </row>
    <row r="15724" spans="1:1" s="173" customFormat="1" ht="12" hidden="1" customHeight="1">
      <c r="A15724" s="172"/>
    </row>
    <row r="15725" spans="1:1" s="173" customFormat="1" ht="12" hidden="1" customHeight="1">
      <c r="A15725" s="172"/>
    </row>
    <row r="15726" spans="1:1" s="173" customFormat="1" ht="12" hidden="1" customHeight="1">
      <c r="A15726" s="172"/>
    </row>
    <row r="15727" spans="1:1" s="173" customFormat="1" ht="12" hidden="1" customHeight="1">
      <c r="A15727" s="172"/>
    </row>
    <row r="15728" spans="1:1" s="173" customFormat="1" ht="12" hidden="1" customHeight="1">
      <c r="A15728" s="172"/>
    </row>
    <row r="15729" spans="1:1" s="173" customFormat="1" ht="12" hidden="1" customHeight="1">
      <c r="A15729" s="172"/>
    </row>
    <row r="15730" spans="1:1" s="173" customFormat="1" ht="12" hidden="1" customHeight="1">
      <c r="A15730" s="172"/>
    </row>
    <row r="15731" spans="1:1" s="173" customFormat="1" ht="12" hidden="1" customHeight="1">
      <c r="A15731" s="172"/>
    </row>
    <row r="15732" spans="1:1" s="173" customFormat="1" ht="12" hidden="1" customHeight="1">
      <c r="A15732" s="172"/>
    </row>
    <row r="15733" spans="1:1" s="173" customFormat="1" ht="12" hidden="1" customHeight="1">
      <c r="A15733" s="172"/>
    </row>
    <row r="15734" spans="1:1" s="173" customFormat="1" ht="12" hidden="1" customHeight="1">
      <c r="A15734" s="172"/>
    </row>
    <row r="15735" spans="1:1" s="173" customFormat="1" ht="12" hidden="1" customHeight="1">
      <c r="A15735" s="172"/>
    </row>
    <row r="15736" spans="1:1" s="173" customFormat="1" ht="12" hidden="1" customHeight="1">
      <c r="A15736" s="172"/>
    </row>
    <row r="15737" spans="1:1" s="173" customFormat="1" ht="12" hidden="1" customHeight="1">
      <c r="A15737" s="172"/>
    </row>
    <row r="15738" spans="1:1" s="173" customFormat="1" ht="12" hidden="1" customHeight="1">
      <c r="A15738" s="172"/>
    </row>
    <row r="15739" spans="1:1" s="173" customFormat="1" ht="12" hidden="1" customHeight="1">
      <c r="A15739" s="172"/>
    </row>
    <row r="15740" spans="1:1" s="173" customFormat="1" ht="12" hidden="1" customHeight="1">
      <c r="A15740" s="172"/>
    </row>
    <row r="15741" spans="1:1" s="173" customFormat="1" ht="12" hidden="1" customHeight="1">
      <c r="A15741" s="172"/>
    </row>
    <row r="15742" spans="1:1" s="173" customFormat="1" ht="12" hidden="1" customHeight="1">
      <c r="A15742" s="172"/>
    </row>
    <row r="15743" spans="1:1" s="173" customFormat="1" ht="12" hidden="1" customHeight="1">
      <c r="A15743" s="172"/>
    </row>
    <row r="15744" spans="1:1" s="173" customFormat="1" ht="12" hidden="1" customHeight="1">
      <c r="A15744" s="172"/>
    </row>
    <row r="15745" spans="1:1" s="173" customFormat="1" ht="12" hidden="1" customHeight="1">
      <c r="A15745" s="172"/>
    </row>
    <row r="15746" spans="1:1" s="173" customFormat="1" ht="12" hidden="1" customHeight="1">
      <c r="A15746" s="172"/>
    </row>
    <row r="15747" spans="1:1" s="173" customFormat="1" ht="12" hidden="1" customHeight="1">
      <c r="A15747" s="172"/>
    </row>
    <row r="15748" spans="1:1" s="173" customFormat="1" ht="12" hidden="1" customHeight="1">
      <c r="A15748" s="172"/>
    </row>
    <row r="15749" spans="1:1" s="173" customFormat="1" ht="12" hidden="1" customHeight="1">
      <c r="A15749" s="172"/>
    </row>
    <row r="15750" spans="1:1" s="173" customFormat="1" ht="12" hidden="1" customHeight="1">
      <c r="A15750" s="172"/>
    </row>
    <row r="15751" spans="1:1" s="173" customFormat="1" ht="12" hidden="1" customHeight="1">
      <c r="A15751" s="172"/>
    </row>
    <row r="15752" spans="1:1" s="173" customFormat="1" ht="12" hidden="1" customHeight="1">
      <c r="A15752" s="172"/>
    </row>
    <row r="15753" spans="1:1" s="173" customFormat="1" ht="12" hidden="1" customHeight="1">
      <c r="A15753" s="172"/>
    </row>
    <row r="15754" spans="1:1" s="173" customFormat="1" ht="12" hidden="1" customHeight="1">
      <c r="A15754" s="172"/>
    </row>
    <row r="15755" spans="1:1" s="173" customFormat="1" ht="12" hidden="1" customHeight="1">
      <c r="A15755" s="172"/>
    </row>
    <row r="15756" spans="1:1" s="173" customFormat="1" ht="12" hidden="1" customHeight="1">
      <c r="A15756" s="172"/>
    </row>
    <row r="15757" spans="1:1" s="173" customFormat="1" ht="12" hidden="1" customHeight="1">
      <c r="A15757" s="172"/>
    </row>
    <row r="15758" spans="1:1" s="173" customFormat="1" ht="12" hidden="1" customHeight="1">
      <c r="A15758" s="172"/>
    </row>
    <row r="15759" spans="1:1" s="173" customFormat="1" ht="12" hidden="1" customHeight="1">
      <c r="A15759" s="172"/>
    </row>
    <row r="15760" spans="1:1" s="173" customFormat="1" ht="12" hidden="1" customHeight="1">
      <c r="A15760" s="172"/>
    </row>
    <row r="15761" spans="1:1" s="173" customFormat="1" ht="12" hidden="1" customHeight="1">
      <c r="A15761" s="172"/>
    </row>
    <row r="15762" spans="1:1" s="173" customFormat="1" ht="12" hidden="1" customHeight="1">
      <c r="A15762" s="172"/>
    </row>
    <row r="15763" spans="1:1" s="173" customFormat="1" ht="12" hidden="1" customHeight="1">
      <c r="A15763" s="172"/>
    </row>
    <row r="15764" spans="1:1" s="173" customFormat="1" ht="12" hidden="1" customHeight="1">
      <c r="A15764" s="172"/>
    </row>
    <row r="15765" spans="1:1" s="173" customFormat="1" ht="12" hidden="1" customHeight="1">
      <c r="A15765" s="172"/>
    </row>
    <row r="15766" spans="1:1" s="173" customFormat="1" ht="12" hidden="1" customHeight="1">
      <c r="A15766" s="172"/>
    </row>
    <row r="15767" spans="1:1" s="173" customFormat="1" ht="12" hidden="1" customHeight="1">
      <c r="A15767" s="172"/>
    </row>
    <row r="15768" spans="1:1" s="173" customFormat="1" ht="12" hidden="1" customHeight="1">
      <c r="A15768" s="172"/>
    </row>
    <row r="15769" spans="1:1" s="173" customFormat="1" ht="12" hidden="1" customHeight="1">
      <c r="A15769" s="172"/>
    </row>
    <row r="15770" spans="1:1" s="173" customFormat="1" ht="12" hidden="1" customHeight="1">
      <c r="A15770" s="172"/>
    </row>
    <row r="15771" spans="1:1" s="173" customFormat="1" ht="12" hidden="1" customHeight="1">
      <c r="A15771" s="172"/>
    </row>
    <row r="15772" spans="1:1" s="173" customFormat="1" ht="12" hidden="1" customHeight="1">
      <c r="A15772" s="172"/>
    </row>
    <row r="15773" spans="1:1" s="173" customFormat="1" ht="12" hidden="1" customHeight="1">
      <c r="A15773" s="172"/>
    </row>
    <row r="15774" spans="1:1" s="173" customFormat="1" ht="12" hidden="1" customHeight="1">
      <c r="A15774" s="172"/>
    </row>
    <row r="15775" spans="1:1" s="173" customFormat="1" ht="12" hidden="1" customHeight="1">
      <c r="A15775" s="172"/>
    </row>
    <row r="15776" spans="1:1" s="173" customFormat="1" ht="12" hidden="1" customHeight="1">
      <c r="A15776" s="172"/>
    </row>
    <row r="15777" spans="1:1" s="173" customFormat="1" ht="12" hidden="1" customHeight="1">
      <c r="A15777" s="172"/>
    </row>
    <row r="15778" spans="1:1" s="173" customFormat="1" ht="12" hidden="1" customHeight="1">
      <c r="A15778" s="172"/>
    </row>
    <row r="15779" spans="1:1" s="173" customFormat="1" ht="12" hidden="1" customHeight="1">
      <c r="A15779" s="172"/>
    </row>
    <row r="15780" spans="1:1" s="173" customFormat="1" ht="12" hidden="1" customHeight="1">
      <c r="A15780" s="172"/>
    </row>
    <row r="15781" spans="1:1" s="173" customFormat="1" ht="12" hidden="1" customHeight="1">
      <c r="A15781" s="172"/>
    </row>
    <row r="15782" spans="1:1" s="173" customFormat="1" ht="12" hidden="1" customHeight="1">
      <c r="A15782" s="172"/>
    </row>
    <row r="15783" spans="1:1" s="173" customFormat="1" ht="12" hidden="1" customHeight="1">
      <c r="A15783" s="172"/>
    </row>
    <row r="15784" spans="1:1" s="173" customFormat="1" ht="12" hidden="1" customHeight="1">
      <c r="A15784" s="172"/>
    </row>
    <row r="15785" spans="1:1" s="173" customFormat="1" ht="12" hidden="1" customHeight="1">
      <c r="A15785" s="172"/>
    </row>
    <row r="15786" spans="1:1" s="173" customFormat="1" ht="12" hidden="1" customHeight="1">
      <c r="A15786" s="172"/>
    </row>
    <row r="15787" spans="1:1" s="173" customFormat="1" ht="12" hidden="1" customHeight="1">
      <c r="A15787" s="172"/>
    </row>
    <row r="15788" spans="1:1" s="173" customFormat="1" ht="12" hidden="1" customHeight="1">
      <c r="A15788" s="172"/>
    </row>
    <row r="15789" spans="1:1" s="173" customFormat="1" ht="12" hidden="1" customHeight="1">
      <c r="A15789" s="172"/>
    </row>
    <row r="15790" spans="1:1" s="173" customFormat="1" ht="12" hidden="1" customHeight="1">
      <c r="A15790" s="172"/>
    </row>
    <row r="15791" spans="1:1" s="173" customFormat="1" ht="12" hidden="1" customHeight="1">
      <c r="A15791" s="172"/>
    </row>
    <row r="15792" spans="1:1" s="173" customFormat="1" ht="12" hidden="1" customHeight="1">
      <c r="A15792" s="172"/>
    </row>
    <row r="15793" spans="1:1" s="173" customFormat="1" ht="12" hidden="1" customHeight="1">
      <c r="A15793" s="172"/>
    </row>
    <row r="15794" spans="1:1" s="173" customFormat="1" ht="12" hidden="1" customHeight="1">
      <c r="A15794" s="172"/>
    </row>
    <row r="15795" spans="1:1" s="173" customFormat="1" ht="12" hidden="1" customHeight="1">
      <c r="A15795" s="172"/>
    </row>
    <row r="15796" spans="1:1" s="173" customFormat="1" ht="12" hidden="1" customHeight="1">
      <c r="A15796" s="172"/>
    </row>
    <row r="15797" spans="1:1" s="173" customFormat="1" ht="12" hidden="1" customHeight="1">
      <c r="A15797" s="172"/>
    </row>
    <row r="15798" spans="1:1" s="173" customFormat="1" ht="12" hidden="1" customHeight="1">
      <c r="A15798" s="172"/>
    </row>
    <row r="15799" spans="1:1" s="173" customFormat="1" ht="12" hidden="1" customHeight="1">
      <c r="A15799" s="172"/>
    </row>
    <row r="15800" spans="1:1" s="173" customFormat="1" ht="12" hidden="1" customHeight="1">
      <c r="A15800" s="172"/>
    </row>
    <row r="15801" spans="1:1" s="173" customFormat="1" ht="12" hidden="1" customHeight="1">
      <c r="A15801" s="172"/>
    </row>
    <row r="15802" spans="1:1" s="173" customFormat="1" ht="12" hidden="1" customHeight="1">
      <c r="A15802" s="172"/>
    </row>
    <row r="15803" spans="1:1" s="173" customFormat="1" ht="12" hidden="1" customHeight="1">
      <c r="A15803" s="172"/>
    </row>
    <row r="15804" spans="1:1" s="173" customFormat="1" ht="12" hidden="1" customHeight="1">
      <c r="A15804" s="172"/>
    </row>
    <row r="15805" spans="1:1" s="173" customFormat="1" ht="12" hidden="1" customHeight="1">
      <c r="A15805" s="172"/>
    </row>
    <row r="15806" spans="1:1" s="173" customFormat="1" ht="12" hidden="1" customHeight="1">
      <c r="A15806" s="172"/>
    </row>
    <row r="15807" spans="1:1" s="173" customFormat="1" ht="12" hidden="1" customHeight="1">
      <c r="A15807" s="172"/>
    </row>
    <row r="15808" spans="1:1" s="173" customFormat="1" ht="12" hidden="1" customHeight="1">
      <c r="A15808" s="172"/>
    </row>
    <row r="15809" spans="1:1" s="173" customFormat="1" ht="12" hidden="1" customHeight="1">
      <c r="A15809" s="172"/>
    </row>
    <row r="15810" spans="1:1" s="173" customFormat="1" ht="12" hidden="1" customHeight="1">
      <c r="A15810" s="172"/>
    </row>
    <row r="15811" spans="1:1" s="173" customFormat="1" ht="12" hidden="1" customHeight="1">
      <c r="A15811" s="172"/>
    </row>
    <row r="15812" spans="1:1" s="173" customFormat="1" ht="12" hidden="1" customHeight="1">
      <c r="A15812" s="172"/>
    </row>
    <row r="15813" spans="1:1" s="173" customFormat="1" ht="12" hidden="1" customHeight="1">
      <c r="A15813" s="172"/>
    </row>
    <row r="15814" spans="1:1" s="173" customFormat="1" ht="12" hidden="1" customHeight="1">
      <c r="A15814" s="172"/>
    </row>
    <row r="15815" spans="1:1" s="173" customFormat="1" ht="12" hidden="1" customHeight="1">
      <c r="A15815" s="172"/>
    </row>
    <row r="15816" spans="1:1" s="173" customFormat="1" ht="12" hidden="1" customHeight="1">
      <c r="A15816" s="172"/>
    </row>
    <row r="15817" spans="1:1" s="173" customFormat="1" ht="12" hidden="1" customHeight="1">
      <c r="A15817" s="172"/>
    </row>
    <row r="15818" spans="1:1" s="173" customFormat="1" ht="12" hidden="1" customHeight="1">
      <c r="A15818" s="172"/>
    </row>
    <row r="15819" spans="1:1" s="173" customFormat="1" ht="12" hidden="1" customHeight="1">
      <c r="A15819" s="172"/>
    </row>
    <row r="15820" spans="1:1" s="173" customFormat="1" ht="12" hidden="1" customHeight="1">
      <c r="A15820" s="172"/>
    </row>
    <row r="15821" spans="1:1" s="173" customFormat="1" ht="12" hidden="1" customHeight="1">
      <c r="A15821" s="172"/>
    </row>
    <row r="15822" spans="1:1" s="173" customFormat="1" ht="12" hidden="1" customHeight="1">
      <c r="A15822" s="172"/>
    </row>
    <row r="15823" spans="1:1" s="173" customFormat="1" ht="12" hidden="1" customHeight="1">
      <c r="A15823" s="172"/>
    </row>
    <row r="15824" spans="1:1" s="173" customFormat="1" ht="12" hidden="1" customHeight="1">
      <c r="A15824" s="172"/>
    </row>
    <row r="15825" spans="1:1" s="173" customFormat="1" ht="12" hidden="1" customHeight="1">
      <c r="A15825" s="172"/>
    </row>
    <row r="15826" spans="1:1" s="173" customFormat="1" ht="12" hidden="1" customHeight="1">
      <c r="A15826" s="172"/>
    </row>
    <row r="15827" spans="1:1" s="173" customFormat="1" ht="12" hidden="1" customHeight="1">
      <c r="A15827" s="172"/>
    </row>
    <row r="15828" spans="1:1" s="173" customFormat="1" ht="12" hidden="1" customHeight="1">
      <c r="A15828" s="172"/>
    </row>
    <row r="15829" spans="1:1" s="173" customFormat="1" ht="12" hidden="1" customHeight="1">
      <c r="A15829" s="172"/>
    </row>
    <row r="15830" spans="1:1" s="173" customFormat="1" ht="12" hidden="1" customHeight="1">
      <c r="A15830" s="172"/>
    </row>
    <row r="15831" spans="1:1" s="173" customFormat="1" ht="12" hidden="1" customHeight="1">
      <c r="A15831" s="172"/>
    </row>
    <row r="15832" spans="1:1" s="173" customFormat="1" ht="12" hidden="1" customHeight="1">
      <c r="A15832" s="172"/>
    </row>
    <row r="15833" spans="1:1" s="173" customFormat="1" ht="12" hidden="1" customHeight="1">
      <c r="A15833" s="172"/>
    </row>
    <row r="15834" spans="1:1" s="173" customFormat="1" ht="12" hidden="1" customHeight="1">
      <c r="A15834" s="172"/>
    </row>
    <row r="15835" spans="1:1" s="173" customFormat="1" ht="12" hidden="1" customHeight="1">
      <c r="A15835" s="172"/>
    </row>
    <row r="15836" spans="1:1" s="173" customFormat="1" ht="12" hidden="1" customHeight="1">
      <c r="A15836" s="172"/>
    </row>
    <row r="15837" spans="1:1" s="173" customFormat="1" ht="12" hidden="1" customHeight="1">
      <c r="A15837" s="172"/>
    </row>
    <row r="15838" spans="1:1" s="173" customFormat="1" ht="12" hidden="1" customHeight="1">
      <c r="A15838" s="172"/>
    </row>
    <row r="15839" spans="1:1" s="173" customFormat="1" ht="12" hidden="1" customHeight="1">
      <c r="A15839" s="172"/>
    </row>
    <row r="15840" spans="1:1" s="173" customFormat="1" ht="12" hidden="1" customHeight="1">
      <c r="A15840" s="172"/>
    </row>
    <row r="15841" spans="1:1" s="173" customFormat="1" ht="12" hidden="1" customHeight="1">
      <c r="A15841" s="172"/>
    </row>
    <row r="15842" spans="1:1" s="173" customFormat="1" ht="12" hidden="1" customHeight="1">
      <c r="A15842" s="172"/>
    </row>
    <row r="15843" spans="1:1" s="173" customFormat="1" ht="12" hidden="1" customHeight="1">
      <c r="A15843" s="172"/>
    </row>
    <row r="15844" spans="1:1" s="173" customFormat="1" ht="12" hidden="1" customHeight="1">
      <c r="A15844" s="172"/>
    </row>
    <row r="15845" spans="1:1" s="173" customFormat="1" ht="12" hidden="1" customHeight="1">
      <c r="A15845" s="172"/>
    </row>
    <row r="15846" spans="1:1" s="173" customFormat="1" ht="12" hidden="1" customHeight="1">
      <c r="A15846" s="172"/>
    </row>
    <row r="15847" spans="1:1" s="173" customFormat="1" ht="12" hidden="1" customHeight="1">
      <c r="A15847" s="172"/>
    </row>
    <row r="15848" spans="1:1" s="173" customFormat="1" ht="12" hidden="1" customHeight="1">
      <c r="A15848" s="172"/>
    </row>
    <row r="15849" spans="1:1" s="173" customFormat="1" ht="12" hidden="1" customHeight="1">
      <c r="A15849" s="172"/>
    </row>
    <row r="15850" spans="1:1" s="173" customFormat="1" ht="12" hidden="1" customHeight="1">
      <c r="A15850" s="172"/>
    </row>
    <row r="15851" spans="1:1" s="173" customFormat="1" ht="12" hidden="1" customHeight="1">
      <c r="A15851" s="172"/>
    </row>
    <row r="15852" spans="1:1" s="173" customFormat="1" ht="12" hidden="1" customHeight="1">
      <c r="A15852" s="172"/>
    </row>
    <row r="15853" spans="1:1" s="173" customFormat="1" ht="12" hidden="1" customHeight="1">
      <c r="A15853" s="172"/>
    </row>
    <row r="15854" spans="1:1" s="173" customFormat="1" ht="12" hidden="1" customHeight="1">
      <c r="A15854" s="172"/>
    </row>
    <row r="15855" spans="1:1" s="173" customFormat="1" ht="12" hidden="1" customHeight="1">
      <c r="A15855" s="172"/>
    </row>
    <row r="15856" spans="1:1" s="173" customFormat="1" ht="12" hidden="1" customHeight="1">
      <c r="A15856" s="172"/>
    </row>
    <row r="15857" spans="1:1" s="173" customFormat="1" ht="12" hidden="1" customHeight="1">
      <c r="A15857" s="172"/>
    </row>
    <row r="15858" spans="1:1" s="173" customFormat="1" ht="12" hidden="1" customHeight="1">
      <c r="A15858" s="172"/>
    </row>
    <row r="15859" spans="1:1" s="173" customFormat="1" ht="12" hidden="1" customHeight="1">
      <c r="A15859" s="172"/>
    </row>
    <row r="15860" spans="1:1" s="173" customFormat="1" ht="12" hidden="1" customHeight="1">
      <c r="A15860" s="172"/>
    </row>
    <row r="15861" spans="1:1" s="173" customFormat="1" ht="12" hidden="1" customHeight="1">
      <c r="A15861" s="172"/>
    </row>
    <row r="15862" spans="1:1" s="173" customFormat="1" ht="12" hidden="1" customHeight="1">
      <c r="A15862" s="172"/>
    </row>
    <row r="15863" spans="1:1" s="173" customFormat="1" ht="12" hidden="1" customHeight="1">
      <c r="A15863" s="172"/>
    </row>
    <row r="15864" spans="1:1" s="173" customFormat="1" ht="12" hidden="1" customHeight="1">
      <c r="A15864" s="172"/>
    </row>
    <row r="15865" spans="1:1" s="173" customFormat="1" ht="12" hidden="1" customHeight="1">
      <c r="A15865" s="172"/>
    </row>
    <row r="15866" spans="1:1" s="173" customFormat="1" ht="12" hidden="1" customHeight="1">
      <c r="A15866" s="172"/>
    </row>
    <row r="15867" spans="1:1" s="173" customFormat="1" ht="12" hidden="1" customHeight="1">
      <c r="A15867" s="172"/>
    </row>
    <row r="15868" spans="1:1" s="173" customFormat="1" ht="12" hidden="1" customHeight="1">
      <c r="A15868" s="172"/>
    </row>
    <row r="15869" spans="1:1" s="173" customFormat="1" ht="12" hidden="1" customHeight="1">
      <c r="A15869" s="172"/>
    </row>
    <row r="15870" spans="1:1" s="173" customFormat="1" ht="12" hidden="1" customHeight="1">
      <c r="A15870" s="172"/>
    </row>
    <row r="15871" spans="1:1" s="173" customFormat="1" ht="12" hidden="1" customHeight="1">
      <c r="A15871" s="172"/>
    </row>
    <row r="15872" spans="1:1" s="173" customFormat="1" ht="12" hidden="1" customHeight="1">
      <c r="A15872" s="172"/>
    </row>
    <row r="15873" spans="1:1" s="173" customFormat="1" ht="12" hidden="1" customHeight="1">
      <c r="A15873" s="172"/>
    </row>
    <row r="15874" spans="1:1" s="173" customFormat="1" ht="12" hidden="1" customHeight="1">
      <c r="A15874" s="172"/>
    </row>
    <row r="15875" spans="1:1" s="173" customFormat="1" ht="12" hidden="1" customHeight="1">
      <c r="A15875" s="172"/>
    </row>
    <row r="15876" spans="1:1" s="173" customFormat="1" ht="12" hidden="1" customHeight="1">
      <c r="A15876" s="172"/>
    </row>
    <row r="15877" spans="1:1" s="173" customFormat="1" ht="12" hidden="1" customHeight="1">
      <c r="A15877" s="172"/>
    </row>
    <row r="15878" spans="1:1" s="173" customFormat="1" ht="12" hidden="1" customHeight="1">
      <c r="A15878" s="172"/>
    </row>
    <row r="15879" spans="1:1" s="173" customFormat="1" ht="12" hidden="1" customHeight="1">
      <c r="A15879" s="172"/>
    </row>
    <row r="15880" spans="1:1" s="173" customFormat="1" ht="12" hidden="1" customHeight="1">
      <c r="A15880" s="172"/>
    </row>
    <row r="15881" spans="1:1" s="173" customFormat="1" ht="12" hidden="1" customHeight="1">
      <c r="A15881" s="172"/>
    </row>
    <row r="15882" spans="1:1" s="173" customFormat="1" ht="12" hidden="1" customHeight="1">
      <c r="A15882" s="172"/>
    </row>
    <row r="15883" spans="1:1" s="173" customFormat="1" ht="12" hidden="1" customHeight="1">
      <c r="A15883" s="172"/>
    </row>
    <row r="15884" spans="1:1" s="173" customFormat="1" ht="12" hidden="1" customHeight="1">
      <c r="A15884" s="172"/>
    </row>
    <row r="15885" spans="1:1" s="173" customFormat="1" ht="12" hidden="1" customHeight="1">
      <c r="A15885" s="172"/>
    </row>
    <row r="15886" spans="1:1" s="173" customFormat="1" ht="12" hidden="1" customHeight="1">
      <c r="A15886" s="172"/>
    </row>
    <row r="15887" spans="1:1" s="173" customFormat="1" ht="12" hidden="1" customHeight="1">
      <c r="A15887" s="172"/>
    </row>
    <row r="15888" spans="1:1" s="173" customFormat="1" ht="12" hidden="1" customHeight="1">
      <c r="A15888" s="172"/>
    </row>
    <row r="15889" spans="1:1" s="173" customFormat="1" ht="12" hidden="1" customHeight="1">
      <c r="A15889" s="172"/>
    </row>
    <row r="15890" spans="1:1" s="173" customFormat="1" ht="12" hidden="1" customHeight="1">
      <c r="A15890" s="172"/>
    </row>
    <row r="15891" spans="1:1" s="173" customFormat="1" ht="12" hidden="1" customHeight="1">
      <c r="A15891" s="172"/>
    </row>
    <row r="15892" spans="1:1" s="173" customFormat="1" ht="12" hidden="1" customHeight="1">
      <c r="A15892" s="172"/>
    </row>
    <row r="15893" spans="1:1" s="173" customFormat="1" ht="12" hidden="1" customHeight="1">
      <c r="A15893" s="172"/>
    </row>
    <row r="15894" spans="1:1" s="173" customFormat="1" ht="12" hidden="1" customHeight="1">
      <c r="A15894" s="172"/>
    </row>
    <row r="15895" spans="1:1" s="173" customFormat="1" ht="12" hidden="1" customHeight="1">
      <c r="A15895" s="172"/>
    </row>
    <row r="15896" spans="1:1" s="173" customFormat="1" ht="12" hidden="1" customHeight="1">
      <c r="A15896" s="172"/>
    </row>
    <row r="15897" spans="1:1" s="173" customFormat="1" ht="12" hidden="1" customHeight="1">
      <c r="A15897" s="172"/>
    </row>
    <row r="15898" spans="1:1" s="173" customFormat="1" ht="12" hidden="1" customHeight="1">
      <c r="A15898" s="172"/>
    </row>
    <row r="15899" spans="1:1" s="173" customFormat="1" ht="12" hidden="1" customHeight="1">
      <c r="A15899" s="172"/>
    </row>
    <row r="15900" spans="1:1" s="173" customFormat="1" ht="12" hidden="1" customHeight="1">
      <c r="A15900" s="172"/>
    </row>
    <row r="15901" spans="1:1" s="173" customFormat="1" ht="12" hidden="1" customHeight="1">
      <c r="A15901" s="172"/>
    </row>
    <row r="15902" spans="1:1" s="173" customFormat="1" ht="12" hidden="1" customHeight="1">
      <c r="A15902" s="172"/>
    </row>
    <row r="15903" spans="1:1" s="173" customFormat="1" ht="12" hidden="1" customHeight="1">
      <c r="A15903" s="172"/>
    </row>
    <row r="15904" spans="1:1" s="173" customFormat="1" ht="12" hidden="1" customHeight="1">
      <c r="A15904" s="172"/>
    </row>
    <row r="15905" spans="1:1" s="173" customFormat="1" ht="12" hidden="1" customHeight="1">
      <c r="A15905" s="172"/>
    </row>
    <row r="15906" spans="1:1" s="173" customFormat="1" ht="12" hidden="1" customHeight="1">
      <c r="A15906" s="172"/>
    </row>
    <row r="15907" spans="1:1" s="173" customFormat="1" ht="12" hidden="1" customHeight="1">
      <c r="A15907" s="172"/>
    </row>
    <row r="15908" spans="1:1" s="173" customFormat="1" ht="12" hidden="1" customHeight="1">
      <c r="A15908" s="172"/>
    </row>
    <row r="15909" spans="1:1" s="173" customFormat="1" ht="12" hidden="1" customHeight="1">
      <c r="A15909" s="172"/>
    </row>
    <row r="15910" spans="1:1" s="173" customFormat="1" ht="12" hidden="1" customHeight="1">
      <c r="A15910" s="172"/>
    </row>
    <row r="15911" spans="1:1" s="173" customFormat="1" ht="12" hidden="1" customHeight="1">
      <c r="A15911" s="172"/>
    </row>
    <row r="15912" spans="1:1" s="173" customFormat="1" ht="12" hidden="1" customHeight="1">
      <c r="A15912" s="172"/>
    </row>
    <row r="15913" spans="1:1" s="173" customFormat="1" ht="12" hidden="1" customHeight="1">
      <c r="A15913" s="172"/>
    </row>
    <row r="15914" spans="1:1" s="173" customFormat="1" ht="12" hidden="1" customHeight="1">
      <c r="A15914" s="172"/>
    </row>
    <row r="15915" spans="1:1" s="173" customFormat="1" ht="12" hidden="1" customHeight="1">
      <c r="A15915" s="172"/>
    </row>
    <row r="15916" spans="1:1" s="173" customFormat="1" ht="12" hidden="1" customHeight="1">
      <c r="A15916" s="172"/>
    </row>
    <row r="15917" spans="1:1" s="173" customFormat="1" ht="12" hidden="1" customHeight="1">
      <c r="A15917" s="172"/>
    </row>
    <row r="15918" spans="1:1" s="173" customFormat="1" ht="12" hidden="1" customHeight="1">
      <c r="A15918" s="172"/>
    </row>
    <row r="15919" spans="1:1" s="173" customFormat="1" ht="12" hidden="1" customHeight="1">
      <c r="A15919" s="172"/>
    </row>
    <row r="15920" spans="1:1" s="173" customFormat="1" ht="12" hidden="1" customHeight="1">
      <c r="A15920" s="172"/>
    </row>
    <row r="15921" spans="1:1" s="173" customFormat="1" ht="12" hidden="1" customHeight="1">
      <c r="A15921" s="172"/>
    </row>
    <row r="15922" spans="1:1" s="173" customFormat="1" ht="12" hidden="1" customHeight="1">
      <c r="A15922" s="172"/>
    </row>
    <row r="15923" spans="1:1" s="173" customFormat="1" ht="12" hidden="1" customHeight="1">
      <c r="A15923" s="172"/>
    </row>
    <row r="15924" spans="1:1" s="173" customFormat="1" ht="12" hidden="1" customHeight="1">
      <c r="A15924" s="172"/>
    </row>
    <row r="15925" spans="1:1" s="173" customFormat="1" ht="12" hidden="1" customHeight="1">
      <c r="A15925" s="172"/>
    </row>
    <row r="15926" spans="1:1" s="173" customFormat="1" ht="12" hidden="1" customHeight="1">
      <c r="A15926" s="172"/>
    </row>
    <row r="15927" spans="1:1" s="173" customFormat="1" ht="12" hidden="1" customHeight="1">
      <c r="A15927" s="172"/>
    </row>
    <row r="15928" spans="1:1" s="173" customFormat="1" ht="12" hidden="1" customHeight="1">
      <c r="A15928" s="172"/>
    </row>
    <row r="15929" spans="1:1" s="173" customFormat="1" ht="12" hidden="1" customHeight="1">
      <c r="A15929" s="172"/>
    </row>
    <row r="15930" spans="1:1" s="173" customFormat="1" ht="12" hidden="1" customHeight="1">
      <c r="A15930" s="172"/>
    </row>
    <row r="15931" spans="1:1" s="173" customFormat="1" ht="12" hidden="1" customHeight="1">
      <c r="A15931" s="172"/>
    </row>
    <row r="15932" spans="1:1" s="173" customFormat="1" ht="12" hidden="1" customHeight="1">
      <c r="A15932" s="172"/>
    </row>
    <row r="15933" spans="1:1" s="173" customFormat="1" ht="12" hidden="1" customHeight="1">
      <c r="A15933" s="172"/>
    </row>
    <row r="15934" spans="1:1" s="173" customFormat="1" ht="12" hidden="1" customHeight="1">
      <c r="A15934" s="172"/>
    </row>
    <row r="15935" spans="1:1" s="173" customFormat="1" ht="12" hidden="1" customHeight="1">
      <c r="A15935" s="172"/>
    </row>
    <row r="15936" spans="1:1" s="173" customFormat="1" ht="12" hidden="1" customHeight="1">
      <c r="A15936" s="172"/>
    </row>
    <row r="15937" spans="1:1" s="173" customFormat="1" ht="12" hidden="1" customHeight="1">
      <c r="A15937" s="172"/>
    </row>
    <row r="15938" spans="1:1" s="173" customFormat="1" ht="12" hidden="1" customHeight="1">
      <c r="A15938" s="172"/>
    </row>
    <row r="15939" spans="1:1" s="173" customFormat="1" ht="12" hidden="1" customHeight="1">
      <c r="A15939" s="172"/>
    </row>
    <row r="15940" spans="1:1" s="173" customFormat="1" ht="12" hidden="1" customHeight="1">
      <c r="A15940" s="172"/>
    </row>
    <row r="15941" spans="1:1" s="173" customFormat="1" ht="12" hidden="1" customHeight="1">
      <c r="A15941" s="172"/>
    </row>
    <row r="15942" spans="1:1" s="173" customFormat="1" ht="12" hidden="1" customHeight="1">
      <c r="A15942" s="172"/>
    </row>
    <row r="15943" spans="1:1" s="173" customFormat="1" ht="12" hidden="1" customHeight="1">
      <c r="A15943" s="172"/>
    </row>
    <row r="15944" spans="1:1" s="173" customFormat="1" ht="12" hidden="1" customHeight="1">
      <c r="A15944" s="172"/>
    </row>
    <row r="15945" spans="1:1" s="173" customFormat="1" ht="12" hidden="1" customHeight="1">
      <c r="A15945" s="172"/>
    </row>
    <row r="15946" spans="1:1" s="173" customFormat="1" ht="12" hidden="1" customHeight="1">
      <c r="A15946" s="172"/>
    </row>
    <row r="15947" spans="1:1" s="173" customFormat="1" ht="12" hidden="1" customHeight="1">
      <c r="A15947" s="172"/>
    </row>
    <row r="15948" spans="1:1" s="173" customFormat="1" ht="12" hidden="1" customHeight="1">
      <c r="A15948" s="172"/>
    </row>
    <row r="15949" spans="1:1" s="173" customFormat="1" ht="12" hidden="1" customHeight="1">
      <c r="A15949" s="172"/>
    </row>
    <row r="15950" spans="1:1" s="173" customFormat="1" ht="12" hidden="1" customHeight="1">
      <c r="A15950" s="172"/>
    </row>
    <row r="15951" spans="1:1" s="173" customFormat="1" ht="12" hidden="1" customHeight="1">
      <c r="A15951" s="172"/>
    </row>
    <row r="15952" spans="1:1" s="173" customFormat="1" ht="12" hidden="1" customHeight="1">
      <c r="A15952" s="172"/>
    </row>
    <row r="15953" spans="1:1" s="173" customFormat="1" ht="12" hidden="1" customHeight="1">
      <c r="A15953" s="172"/>
    </row>
    <row r="15954" spans="1:1" s="173" customFormat="1" ht="12" hidden="1" customHeight="1">
      <c r="A15954" s="172"/>
    </row>
    <row r="15955" spans="1:1" s="173" customFormat="1" ht="12" hidden="1" customHeight="1">
      <c r="A15955" s="172"/>
    </row>
    <row r="15956" spans="1:1" s="173" customFormat="1" ht="12" hidden="1" customHeight="1">
      <c r="A15956" s="172"/>
    </row>
    <row r="15957" spans="1:1" s="173" customFormat="1" ht="12" hidden="1" customHeight="1">
      <c r="A15957" s="172"/>
    </row>
    <row r="15958" spans="1:1" s="173" customFormat="1" ht="12" hidden="1" customHeight="1">
      <c r="A15958" s="172"/>
    </row>
    <row r="15959" spans="1:1" s="173" customFormat="1" ht="12" hidden="1" customHeight="1">
      <c r="A15959" s="172"/>
    </row>
    <row r="15960" spans="1:1" s="173" customFormat="1" ht="12" hidden="1" customHeight="1">
      <c r="A15960" s="172"/>
    </row>
    <row r="15961" spans="1:1" s="173" customFormat="1" ht="12" hidden="1" customHeight="1">
      <c r="A15961" s="172"/>
    </row>
    <row r="15962" spans="1:1" s="173" customFormat="1" ht="12" hidden="1" customHeight="1">
      <c r="A15962" s="172"/>
    </row>
    <row r="15963" spans="1:1" s="173" customFormat="1" ht="12" hidden="1" customHeight="1">
      <c r="A15963" s="172"/>
    </row>
    <row r="15964" spans="1:1" s="173" customFormat="1" ht="12" hidden="1" customHeight="1">
      <c r="A15964" s="172"/>
    </row>
    <row r="15965" spans="1:1" s="173" customFormat="1" ht="12" hidden="1" customHeight="1">
      <c r="A15965" s="172"/>
    </row>
    <row r="15966" spans="1:1" s="173" customFormat="1" ht="12" hidden="1" customHeight="1">
      <c r="A15966" s="172"/>
    </row>
    <row r="15967" spans="1:1" s="173" customFormat="1" ht="12" hidden="1" customHeight="1">
      <c r="A15967" s="172"/>
    </row>
    <row r="15968" spans="1:1" s="173" customFormat="1" ht="12" hidden="1" customHeight="1">
      <c r="A15968" s="172"/>
    </row>
    <row r="15969" spans="1:1" s="173" customFormat="1" ht="12" hidden="1" customHeight="1">
      <c r="A15969" s="172"/>
    </row>
    <row r="15970" spans="1:1" s="173" customFormat="1" ht="12" hidden="1" customHeight="1">
      <c r="A15970" s="172"/>
    </row>
    <row r="15971" spans="1:1" s="173" customFormat="1" ht="12" hidden="1" customHeight="1">
      <c r="A15971" s="172"/>
    </row>
    <row r="15972" spans="1:1" s="173" customFormat="1" ht="12" hidden="1" customHeight="1">
      <c r="A15972" s="172"/>
    </row>
    <row r="15973" spans="1:1" s="173" customFormat="1" ht="12" hidden="1" customHeight="1">
      <c r="A15973" s="172"/>
    </row>
    <row r="15974" spans="1:1" s="173" customFormat="1" ht="12" hidden="1" customHeight="1">
      <c r="A15974" s="172"/>
    </row>
    <row r="15975" spans="1:1" s="173" customFormat="1" ht="12" hidden="1" customHeight="1">
      <c r="A15975" s="172"/>
    </row>
    <row r="15976" spans="1:1" s="173" customFormat="1" ht="12" hidden="1" customHeight="1">
      <c r="A15976" s="172"/>
    </row>
    <row r="15977" spans="1:1" s="173" customFormat="1" ht="12" hidden="1" customHeight="1">
      <c r="A15977" s="172"/>
    </row>
    <row r="15978" spans="1:1" s="173" customFormat="1" ht="12" hidden="1" customHeight="1">
      <c r="A15978" s="172"/>
    </row>
    <row r="15979" spans="1:1" s="173" customFormat="1" ht="12" hidden="1" customHeight="1">
      <c r="A15979" s="172"/>
    </row>
    <row r="15980" spans="1:1" s="173" customFormat="1" ht="12" hidden="1" customHeight="1">
      <c r="A15980" s="172"/>
    </row>
    <row r="15981" spans="1:1" s="173" customFormat="1" ht="12" hidden="1" customHeight="1">
      <c r="A15981" s="172"/>
    </row>
    <row r="15982" spans="1:1" s="173" customFormat="1" ht="12" hidden="1" customHeight="1">
      <c r="A15982" s="172"/>
    </row>
    <row r="15983" spans="1:1" s="173" customFormat="1" ht="12" hidden="1" customHeight="1">
      <c r="A15983" s="172"/>
    </row>
    <row r="15984" spans="1:1" s="173" customFormat="1" ht="12" hidden="1" customHeight="1">
      <c r="A15984" s="172"/>
    </row>
    <row r="15985" spans="1:1" s="173" customFormat="1" ht="12" hidden="1" customHeight="1">
      <c r="A15985" s="172"/>
    </row>
    <row r="15986" spans="1:1" s="173" customFormat="1" ht="12" hidden="1" customHeight="1">
      <c r="A15986" s="172"/>
    </row>
    <row r="15987" spans="1:1" s="173" customFormat="1" ht="12" hidden="1" customHeight="1">
      <c r="A15987" s="172"/>
    </row>
    <row r="15988" spans="1:1" s="173" customFormat="1" ht="12" hidden="1" customHeight="1">
      <c r="A15988" s="172"/>
    </row>
    <row r="15989" spans="1:1" s="173" customFormat="1" ht="12" hidden="1" customHeight="1">
      <c r="A15989" s="172"/>
    </row>
    <row r="15990" spans="1:1" s="173" customFormat="1" ht="12" hidden="1" customHeight="1">
      <c r="A15990" s="172"/>
    </row>
    <row r="15991" spans="1:1" s="173" customFormat="1" ht="12" hidden="1" customHeight="1">
      <c r="A15991" s="172"/>
    </row>
    <row r="15992" spans="1:1" s="173" customFormat="1" ht="12" hidden="1" customHeight="1">
      <c r="A15992" s="172"/>
    </row>
    <row r="15993" spans="1:1" s="173" customFormat="1" ht="12" hidden="1" customHeight="1">
      <c r="A15993" s="172"/>
    </row>
    <row r="15994" spans="1:1" s="173" customFormat="1" ht="12" hidden="1" customHeight="1">
      <c r="A15994" s="172"/>
    </row>
    <row r="15995" spans="1:1" s="173" customFormat="1" ht="12" hidden="1" customHeight="1">
      <c r="A15995" s="172"/>
    </row>
    <row r="15996" spans="1:1" s="173" customFormat="1" ht="12" hidden="1" customHeight="1">
      <c r="A15996" s="172"/>
    </row>
    <row r="15997" spans="1:1" s="173" customFormat="1" ht="12" hidden="1" customHeight="1">
      <c r="A15997" s="172"/>
    </row>
    <row r="15998" spans="1:1" s="173" customFormat="1" ht="12" hidden="1" customHeight="1">
      <c r="A15998" s="172"/>
    </row>
    <row r="15999" spans="1:1" s="173" customFormat="1" ht="12" hidden="1" customHeight="1">
      <c r="A15999" s="172"/>
    </row>
    <row r="16000" spans="1:1" s="173" customFormat="1" ht="12" hidden="1" customHeight="1">
      <c r="A16000" s="172"/>
    </row>
    <row r="16001" spans="1:1" s="173" customFormat="1" ht="12" hidden="1" customHeight="1">
      <c r="A16001" s="172"/>
    </row>
    <row r="16002" spans="1:1" s="173" customFormat="1" ht="12" hidden="1" customHeight="1">
      <c r="A16002" s="172"/>
    </row>
    <row r="16003" spans="1:1" s="173" customFormat="1" ht="12" hidden="1" customHeight="1">
      <c r="A16003" s="172"/>
    </row>
    <row r="16004" spans="1:1" s="173" customFormat="1" ht="12" hidden="1" customHeight="1">
      <c r="A16004" s="172"/>
    </row>
    <row r="16005" spans="1:1" s="173" customFormat="1" ht="12" hidden="1" customHeight="1">
      <c r="A16005" s="172"/>
    </row>
    <row r="16006" spans="1:1" s="173" customFormat="1" ht="12" hidden="1" customHeight="1">
      <c r="A16006" s="172"/>
    </row>
    <row r="16007" spans="1:1" s="173" customFormat="1" ht="12" hidden="1" customHeight="1">
      <c r="A16007" s="172"/>
    </row>
    <row r="16008" spans="1:1" s="173" customFormat="1" ht="12" hidden="1" customHeight="1">
      <c r="A16008" s="172"/>
    </row>
    <row r="16009" spans="1:1" s="173" customFormat="1" ht="12" hidden="1" customHeight="1">
      <c r="A16009" s="172"/>
    </row>
    <row r="16010" spans="1:1" s="173" customFormat="1" ht="12" hidden="1" customHeight="1">
      <c r="A16010" s="172"/>
    </row>
    <row r="16011" spans="1:1" s="173" customFormat="1" ht="12" hidden="1" customHeight="1">
      <c r="A16011" s="172"/>
    </row>
    <row r="16012" spans="1:1" s="173" customFormat="1" ht="12" hidden="1" customHeight="1">
      <c r="A16012" s="172"/>
    </row>
    <row r="16013" spans="1:1" s="173" customFormat="1" ht="12" hidden="1" customHeight="1">
      <c r="A16013" s="172"/>
    </row>
    <row r="16014" spans="1:1" s="173" customFormat="1" ht="12" hidden="1" customHeight="1">
      <c r="A16014" s="172"/>
    </row>
    <row r="16015" spans="1:1" s="173" customFormat="1" ht="12" hidden="1" customHeight="1">
      <c r="A16015" s="172"/>
    </row>
    <row r="16016" spans="1:1" s="173" customFormat="1" ht="12" hidden="1" customHeight="1">
      <c r="A16016" s="172"/>
    </row>
    <row r="16017" spans="1:1" s="173" customFormat="1" ht="12" hidden="1" customHeight="1">
      <c r="A16017" s="172"/>
    </row>
    <row r="16018" spans="1:1" s="173" customFormat="1" ht="12" hidden="1" customHeight="1">
      <c r="A16018" s="172"/>
    </row>
    <row r="16019" spans="1:1" s="173" customFormat="1" ht="12" hidden="1" customHeight="1">
      <c r="A16019" s="172"/>
    </row>
    <row r="16020" spans="1:1" s="173" customFormat="1" ht="12" hidden="1" customHeight="1">
      <c r="A16020" s="172"/>
    </row>
    <row r="16021" spans="1:1" s="173" customFormat="1" ht="12" hidden="1" customHeight="1">
      <c r="A16021" s="172"/>
    </row>
    <row r="16022" spans="1:1" s="173" customFormat="1" ht="12" hidden="1" customHeight="1">
      <c r="A16022" s="172"/>
    </row>
    <row r="16023" spans="1:1" s="173" customFormat="1" ht="12" hidden="1" customHeight="1">
      <c r="A16023" s="172"/>
    </row>
    <row r="16024" spans="1:1" s="173" customFormat="1" ht="12" hidden="1" customHeight="1">
      <c r="A16024" s="172"/>
    </row>
    <row r="16025" spans="1:1" s="173" customFormat="1" ht="12" hidden="1" customHeight="1">
      <c r="A16025" s="172"/>
    </row>
    <row r="16026" spans="1:1" s="173" customFormat="1" ht="12" hidden="1" customHeight="1">
      <c r="A16026" s="172"/>
    </row>
    <row r="16027" spans="1:1" s="173" customFormat="1" ht="12" hidden="1" customHeight="1">
      <c r="A16027" s="172"/>
    </row>
    <row r="16028" spans="1:1" s="173" customFormat="1" ht="12" hidden="1" customHeight="1">
      <c r="A16028" s="172"/>
    </row>
    <row r="16029" spans="1:1" s="173" customFormat="1" ht="12" hidden="1" customHeight="1">
      <c r="A16029" s="172"/>
    </row>
    <row r="16030" spans="1:1" s="173" customFormat="1" ht="12" hidden="1" customHeight="1">
      <c r="A16030" s="172"/>
    </row>
    <row r="16031" spans="1:1" s="173" customFormat="1" ht="12" hidden="1" customHeight="1">
      <c r="A16031" s="172"/>
    </row>
    <row r="16032" spans="1:1" s="173" customFormat="1" ht="12" hidden="1" customHeight="1">
      <c r="A16032" s="172"/>
    </row>
    <row r="16033" spans="1:1" s="173" customFormat="1" ht="12" hidden="1" customHeight="1">
      <c r="A16033" s="172"/>
    </row>
    <row r="16034" spans="1:1" s="173" customFormat="1" ht="12" hidden="1" customHeight="1">
      <c r="A16034" s="172"/>
    </row>
    <row r="16035" spans="1:1" s="173" customFormat="1" ht="12" hidden="1" customHeight="1">
      <c r="A16035" s="172"/>
    </row>
    <row r="16036" spans="1:1" s="173" customFormat="1" ht="12" hidden="1" customHeight="1">
      <c r="A16036" s="172"/>
    </row>
    <row r="16037" spans="1:1" s="173" customFormat="1" ht="12" hidden="1" customHeight="1">
      <c r="A16037" s="172"/>
    </row>
    <row r="16038" spans="1:1" s="173" customFormat="1" ht="12" hidden="1" customHeight="1">
      <c r="A16038" s="172"/>
    </row>
    <row r="16039" spans="1:1" s="173" customFormat="1" ht="12" hidden="1" customHeight="1">
      <c r="A16039" s="172"/>
    </row>
    <row r="16040" spans="1:1" s="173" customFormat="1" ht="12" hidden="1" customHeight="1">
      <c r="A16040" s="172"/>
    </row>
    <row r="16041" spans="1:1" s="173" customFormat="1" ht="12" hidden="1" customHeight="1">
      <c r="A16041" s="172"/>
    </row>
    <row r="16042" spans="1:1" s="173" customFormat="1" ht="12" hidden="1" customHeight="1">
      <c r="A16042" s="172"/>
    </row>
    <row r="16043" spans="1:1" s="173" customFormat="1" ht="12" hidden="1" customHeight="1">
      <c r="A16043" s="172"/>
    </row>
    <row r="16044" spans="1:1" s="173" customFormat="1" ht="12" hidden="1" customHeight="1">
      <c r="A16044" s="172"/>
    </row>
    <row r="16045" spans="1:1" s="173" customFormat="1" ht="12" hidden="1" customHeight="1">
      <c r="A16045" s="172"/>
    </row>
    <row r="16046" spans="1:1" s="173" customFormat="1" ht="12" hidden="1" customHeight="1">
      <c r="A16046" s="172"/>
    </row>
    <row r="16047" spans="1:1" s="173" customFormat="1" ht="12" hidden="1" customHeight="1">
      <c r="A16047" s="172"/>
    </row>
    <row r="16048" spans="1:1" s="173" customFormat="1" ht="12" hidden="1" customHeight="1">
      <c r="A16048" s="172"/>
    </row>
    <row r="16049" spans="1:1" s="173" customFormat="1" ht="12" hidden="1" customHeight="1">
      <c r="A16049" s="172"/>
    </row>
    <row r="16050" spans="1:1" s="173" customFormat="1" ht="12" hidden="1" customHeight="1">
      <c r="A16050" s="172"/>
    </row>
    <row r="16051" spans="1:1" s="173" customFormat="1" ht="12" hidden="1" customHeight="1">
      <c r="A16051" s="172"/>
    </row>
    <row r="16052" spans="1:1" s="173" customFormat="1" ht="12" hidden="1" customHeight="1">
      <c r="A16052" s="172"/>
    </row>
    <row r="16053" spans="1:1" s="173" customFormat="1" ht="12" hidden="1" customHeight="1">
      <c r="A16053" s="172"/>
    </row>
    <row r="16054" spans="1:1" s="173" customFormat="1" ht="12" hidden="1" customHeight="1">
      <c r="A16054" s="172"/>
    </row>
    <row r="16055" spans="1:1" s="173" customFormat="1" ht="12" hidden="1" customHeight="1">
      <c r="A16055" s="172"/>
    </row>
    <row r="16056" spans="1:1" s="173" customFormat="1" ht="12" hidden="1" customHeight="1">
      <c r="A16056" s="172"/>
    </row>
    <row r="16057" spans="1:1" s="173" customFormat="1" ht="12" hidden="1" customHeight="1">
      <c r="A16057" s="172"/>
    </row>
    <row r="16058" spans="1:1" s="173" customFormat="1" ht="12" hidden="1" customHeight="1">
      <c r="A16058" s="172"/>
    </row>
    <row r="16059" spans="1:1" s="173" customFormat="1" ht="12" hidden="1" customHeight="1">
      <c r="A16059" s="172"/>
    </row>
    <row r="16060" spans="1:1" s="173" customFormat="1" ht="12" hidden="1" customHeight="1">
      <c r="A16060" s="172"/>
    </row>
    <row r="16061" spans="1:1" s="173" customFormat="1" ht="12" hidden="1" customHeight="1">
      <c r="A16061" s="172"/>
    </row>
    <row r="16062" spans="1:1" s="173" customFormat="1" ht="12" hidden="1" customHeight="1">
      <c r="A16062" s="172"/>
    </row>
    <row r="16063" spans="1:1" s="173" customFormat="1" ht="12" hidden="1" customHeight="1">
      <c r="A16063" s="172"/>
    </row>
    <row r="16064" spans="1:1" s="173" customFormat="1" ht="12" hidden="1" customHeight="1">
      <c r="A16064" s="172"/>
    </row>
    <row r="16065" spans="1:1" s="173" customFormat="1" ht="12" hidden="1" customHeight="1">
      <c r="A16065" s="172"/>
    </row>
    <row r="16066" spans="1:1" s="173" customFormat="1" ht="12" hidden="1" customHeight="1">
      <c r="A16066" s="172"/>
    </row>
    <row r="16067" spans="1:1" s="173" customFormat="1" ht="12" hidden="1" customHeight="1">
      <c r="A16067" s="172"/>
    </row>
    <row r="16068" spans="1:1" s="173" customFormat="1" ht="12" hidden="1" customHeight="1">
      <c r="A16068" s="172"/>
    </row>
    <row r="16069" spans="1:1" s="173" customFormat="1" ht="12" hidden="1" customHeight="1">
      <c r="A16069" s="172"/>
    </row>
    <row r="16070" spans="1:1" s="173" customFormat="1" ht="12" hidden="1" customHeight="1">
      <c r="A16070" s="172"/>
    </row>
    <row r="16071" spans="1:1" s="173" customFormat="1" ht="12" hidden="1" customHeight="1">
      <c r="A16071" s="172"/>
    </row>
    <row r="16072" spans="1:1" s="173" customFormat="1" ht="12" hidden="1" customHeight="1">
      <c r="A16072" s="172"/>
    </row>
    <row r="16073" spans="1:1" s="173" customFormat="1" ht="12" hidden="1" customHeight="1">
      <c r="A16073" s="172"/>
    </row>
    <row r="16074" spans="1:1" s="173" customFormat="1" ht="12" hidden="1" customHeight="1">
      <c r="A16074" s="172"/>
    </row>
    <row r="16075" spans="1:1" s="173" customFormat="1" ht="12" hidden="1" customHeight="1">
      <c r="A16075" s="172"/>
    </row>
    <row r="16076" spans="1:1" s="173" customFormat="1" ht="12" hidden="1" customHeight="1">
      <c r="A16076" s="172"/>
    </row>
    <row r="16077" spans="1:1" s="173" customFormat="1" ht="12" hidden="1" customHeight="1">
      <c r="A16077" s="172"/>
    </row>
    <row r="16078" spans="1:1" s="173" customFormat="1" ht="12" hidden="1" customHeight="1">
      <c r="A16078" s="172"/>
    </row>
    <row r="16079" spans="1:1" s="173" customFormat="1" ht="12" hidden="1" customHeight="1">
      <c r="A16079" s="172"/>
    </row>
    <row r="16080" spans="1:1" s="173" customFormat="1" ht="12" hidden="1" customHeight="1">
      <c r="A16080" s="172"/>
    </row>
    <row r="16081" spans="1:1" s="173" customFormat="1" ht="12" hidden="1" customHeight="1">
      <c r="A16081" s="172"/>
    </row>
    <row r="16082" spans="1:1" s="173" customFormat="1" ht="12" hidden="1" customHeight="1">
      <c r="A16082" s="172"/>
    </row>
    <row r="16083" spans="1:1" s="173" customFormat="1" ht="12" hidden="1" customHeight="1">
      <c r="A16083" s="172"/>
    </row>
    <row r="16084" spans="1:1" s="173" customFormat="1" ht="12" hidden="1" customHeight="1">
      <c r="A16084" s="172"/>
    </row>
    <row r="16085" spans="1:1" s="173" customFormat="1" ht="12" hidden="1" customHeight="1">
      <c r="A16085" s="172"/>
    </row>
    <row r="16086" spans="1:1" s="173" customFormat="1" ht="12" hidden="1" customHeight="1">
      <c r="A16086" s="172"/>
    </row>
    <row r="16087" spans="1:1" s="173" customFormat="1" ht="12" hidden="1" customHeight="1">
      <c r="A16087" s="172"/>
    </row>
    <row r="16088" spans="1:1" s="173" customFormat="1" ht="12" hidden="1" customHeight="1">
      <c r="A16088" s="172"/>
    </row>
    <row r="16089" spans="1:1" s="173" customFormat="1" ht="12" hidden="1" customHeight="1">
      <c r="A16089" s="172"/>
    </row>
    <row r="16090" spans="1:1" s="173" customFormat="1" ht="12" hidden="1" customHeight="1">
      <c r="A16090" s="172"/>
    </row>
    <row r="16091" spans="1:1" s="173" customFormat="1" ht="12" hidden="1" customHeight="1">
      <c r="A16091" s="172"/>
    </row>
    <row r="16092" spans="1:1" s="173" customFormat="1" ht="12" hidden="1" customHeight="1">
      <c r="A16092" s="172"/>
    </row>
    <row r="16093" spans="1:1" s="173" customFormat="1" ht="12" hidden="1" customHeight="1">
      <c r="A16093" s="172"/>
    </row>
    <row r="16094" spans="1:1" s="173" customFormat="1" ht="12" hidden="1" customHeight="1">
      <c r="A16094" s="172"/>
    </row>
    <row r="16095" spans="1:1" s="173" customFormat="1" ht="12" hidden="1" customHeight="1">
      <c r="A16095" s="172"/>
    </row>
    <row r="16096" spans="1:1" s="173" customFormat="1" ht="12" hidden="1" customHeight="1">
      <c r="A16096" s="172"/>
    </row>
    <row r="16097" spans="1:1" s="173" customFormat="1" ht="12" hidden="1" customHeight="1">
      <c r="A16097" s="172"/>
    </row>
    <row r="16098" spans="1:1" s="173" customFormat="1" ht="12" hidden="1" customHeight="1">
      <c r="A16098" s="172"/>
    </row>
    <row r="16099" spans="1:1" s="173" customFormat="1" ht="12" hidden="1" customHeight="1">
      <c r="A16099" s="172"/>
    </row>
    <row r="16100" spans="1:1" s="173" customFormat="1" ht="12" hidden="1" customHeight="1">
      <c r="A16100" s="172"/>
    </row>
    <row r="16101" spans="1:1" s="173" customFormat="1" ht="12" hidden="1" customHeight="1">
      <c r="A16101" s="172"/>
    </row>
    <row r="16102" spans="1:1" s="173" customFormat="1" ht="12" hidden="1" customHeight="1">
      <c r="A16102" s="172"/>
    </row>
    <row r="16103" spans="1:1" s="173" customFormat="1" ht="12" hidden="1" customHeight="1">
      <c r="A16103" s="172"/>
    </row>
    <row r="16104" spans="1:1" s="173" customFormat="1" ht="12" hidden="1" customHeight="1">
      <c r="A16104" s="172"/>
    </row>
    <row r="16105" spans="1:1" s="173" customFormat="1" ht="12" hidden="1" customHeight="1">
      <c r="A16105" s="172"/>
    </row>
    <row r="16106" spans="1:1" s="173" customFormat="1" ht="12" hidden="1" customHeight="1">
      <c r="A16106" s="172"/>
    </row>
    <row r="16107" spans="1:1" s="173" customFormat="1" ht="12" hidden="1" customHeight="1">
      <c r="A16107" s="172"/>
    </row>
    <row r="16108" spans="1:1" s="173" customFormat="1" ht="12" hidden="1" customHeight="1">
      <c r="A16108" s="172"/>
    </row>
    <row r="16109" spans="1:1" s="173" customFormat="1" ht="12" hidden="1" customHeight="1">
      <c r="A16109" s="172"/>
    </row>
    <row r="16110" spans="1:1" s="173" customFormat="1" ht="12" hidden="1" customHeight="1">
      <c r="A16110" s="172"/>
    </row>
    <row r="16111" spans="1:1" s="173" customFormat="1" ht="12" hidden="1" customHeight="1">
      <c r="A16111" s="172"/>
    </row>
    <row r="16112" spans="1:1" s="173" customFormat="1" ht="12" hidden="1" customHeight="1">
      <c r="A16112" s="172"/>
    </row>
    <row r="16113" spans="1:1" s="173" customFormat="1" ht="12" hidden="1" customHeight="1">
      <c r="A16113" s="172"/>
    </row>
    <row r="16114" spans="1:1" s="173" customFormat="1" ht="12" hidden="1" customHeight="1">
      <c r="A16114" s="172"/>
    </row>
    <row r="16115" spans="1:1" s="173" customFormat="1" ht="12" hidden="1" customHeight="1">
      <c r="A16115" s="172"/>
    </row>
    <row r="16116" spans="1:1" s="173" customFormat="1" ht="12" hidden="1" customHeight="1">
      <c r="A16116" s="172"/>
    </row>
    <row r="16117" spans="1:1" s="173" customFormat="1" ht="12" hidden="1" customHeight="1">
      <c r="A16117" s="172"/>
    </row>
    <row r="16118" spans="1:1" s="173" customFormat="1" ht="12" hidden="1" customHeight="1">
      <c r="A16118" s="172"/>
    </row>
    <row r="16119" spans="1:1" s="173" customFormat="1" ht="12" hidden="1" customHeight="1">
      <c r="A16119" s="172"/>
    </row>
    <row r="16120" spans="1:1" s="173" customFormat="1" ht="12" hidden="1" customHeight="1">
      <c r="A16120" s="172"/>
    </row>
    <row r="16121" spans="1:1" s="173" customFormat="1" ht="12" hidden="1" customHeight="1">
      <c r="A16121" s="172"/>
    </row>
    <row r="16122" spans="1:1" s="173" customFormat="1" ht="12" hidden="1" customHeight="1">
      <c r="A16122" s="172"/>
    </row>
    <row r="16123" spans="1:1" s="173" customFormat="1" ht="12" hidden="1" customHeight="1">
      <c r="A16123" s="172"/>
    </row>
    <row r="16124" spans="1:1" s="173" customFormat="1" ht="12" hidden="1" customHeight="1">
      <c r="A16124" s="172"/>
    </row>
    <row r="16125" spans="1:1" s="173" customFormat="1" ht="12" hidden="1" customHeight="1">
      <c r="A16125" s="172"/>
    </row>
    <row r="16126" spans="1:1" s="173" customFormat="1" ht="12" hidden="1" customHeight="1">
      <c r="A16126" s="172"/>
    </row>
    <row r="16127" spans="1:1" s="173" customFormat="1" ht="12" hidden="1" customHeight="1">
      <c r="A16127" s="172"/>
    </row>
    <row r="16128" spans="1:1" s="173" customFormat="1" ht="12" hidden="1" customHeight="1">
      <c r="A16128" s="172"/>
    </row>
    <row r="16129" spans="1:1" s="173" customFormat="1" ht="12" hidden="1" customHeight="1">
      <c r="A16129" s="172"/>
    </row>
    <row r="16130" spans="1:1" s="173" customFormat="1" ht="12" hidden="1" customHeight="1">
      <c r="A16130" s="172"/>
    </row>
    <row r="16131" spans="1:1" s="173" customFormat="1" ht="12" hidden="1" customHeight="1">
      <c r="A16131" s="172"/>
    </row>
    <row r="16132" spans="1:1" s="173" customFormat="1" ht="12" hidden="1" customHeight="1">
      <c r="A16132" s="172"/>
    </row>
    <row r="16133" spans="1:1" s="173" customFormat="1" ht="12" hidden="1" customHeight="1">
      <c r="A16133" s="172"/>
    </row>
    <row r="16134" spans="1:1" s="173" customFormat="1" ht="12" hidden="1" customHeight="1">
      <c r="A16134" s="172"/>
    </row>
    <row r="16135" spans="1:1" s="173" customFormat="1" ht="12" hidden="1" customHeight="1">
      <c r="A16135" s="172"/>
    </row>
    <row r="16136" spans="1:1" s="173" customFormat="1" ht="12" hidden="1" customHeight="1">
      <c r="A16136" s="172"/>
    </row>
    <row r="16137" spans="1:1" s="173" customFormat="1" ht="12" hidden="1" customHeight="1">
      <c r="A16137" s="172"/>
    </row>
    <row r="16138" spans="1:1" s="173" customFormat="1" ht="12" hidden="1" customHeight="1">
      <c r="A16138" s="172"/>
    </row>
    <row r="16139" spans="1:1" s="173" customFormat="1" ht="12" hidden="1" customHeight="1">
      <c r="A16139" s="172"/>
    </row>
    <row r="16140" spans="1:1" s="173" customFormat="1" ht="12" hidden="1" customHeight="1">
      <c r="A16140" s="172"/>
    </row>
    <row r="16141" spans="1:1" s="173" customFormat="1" ht="12" hidden="1" customHeight="1">
      <c r="A16141" s="172"/>
    </row>
    <row r="16142" spans="1:1" s="173" customFormat="1" ht="12" hidden="1" customHeight="1">
      <c r="A16142" s="172"/>
    </row>
    <row r="16143" spans="1:1" s="173" customFormat="1" ht="12" hidden="1" customHeight="1">
      <c r="A16143" s="172"/>
    </row>
    <row r="16144" spans="1:1" s="173" customFormat="1" ht="12" hidden="1" customHeight="1">
      <c r="A16144" s="172"/>
    </row>
    <row r="16145" spans="1:1" s="173" customFormat="1" ht="12" hidden="1" customHeight="1">
      <c r="A16145" s="172"/>
    </row>
    <row r="16146" spans="1:1" s="173" customFormat="1" ht="12" hidden="1" customHeight="1">
      <c r="A16146" s="172"/>
    </row>
    <row r="16147" spans="1:1" s="173" customFormat="1" ht="12" hidden="1" customHeight="1">
      <c r="A16147" s="172"/>
    </row>
    <row r="16148" spans="1:1" s="173" customFormat="1" ht="12" hidden="1" customHeight="1">
      <c r="A16148" s="172"/>
    </row>
    <row r="16149" spans="1:1" s="173" customFormat="1" ht="12" hidden="1" customHeight="1">
      <c r="A16149" s="172"/>
    </row>
    <row r="16150" spans="1:1" s="173" customFormat="1" ht="12" hidden="1" customHeight="1">
      <c r="A16150" s="172"/>
    </row>
    <row r="16151" spans="1:1" s="173" customFormat="1" ht="12" hidden="1" customHeight="1">
      <c r="A16151" s="172"/>
    </row>
    <row r="16152" spans="1:1" s="173" customFormat="1" ht="12" hidden="1" customHeight="1">
      <c r="A16152" s="172"/>
    </row>
    <row r="16153" spans="1:1" s="173" customFormat="1" ht="12" hidden="1" customHeight="1">
      <c r="A16153" s="172"/>
    </row>
    <row r="16154" spans="1:1" s="173" customFormat="1" ht="12" hidden="1" customHeight="1">
      <c r="A16154" s="172"/>
    </row>
    <row r="16155" spans="1:1" s="173" customFormat="1" ht="12" hidden="1" customHeight="1">
      <c r="A16155" s="172"/>
    </row>
    <row r="16156" spans="1:1" s="173" customFormat="1" ht="12" hidden="1" customHeight="1">
      <c r="A16156" s="172"/>
    </row>
    <row r="16157" spans="1:1" s="173" customFormat="1" ht="12" hidden="1" customHeight="1">
      <c r="A16157" s="172"/>
    </row>
    <row r="16158" spans="1:1" s="173" customFormat="1" ht="12" hidden="1" customHeight="1">
      <c r="A16158" s="172"/>
    </row>
    <row r="16159" spans="1:1" s="173" customFormat="1" ht="12" hidden="1" customHeight="1">
      <c r="A16159" s="172"/>
    </row>
    <row r="16160" spans="1:1" s="173" customFormat="1" ht="12" hidden="1" customHeight="1">
      <c r="A16160" s="172"/>
    </row>
    <row r="16161" spans="1:1" s="173" customFormat="1" ht="12" hidden="1" customHeight="1">
      <c r="A16161" s="172"/>
    </row>
    <row r="16162" spans="1:1" s="173" customFormat="1" ht="12" hidden="1" customHeight="1">
      <c r="A16162" s="172"/>
    </row>
    <row r="16163" spans="1:1" s="173" customFormat="1" ht="12" hidden="1" customHeight="1">
      <c r="A16163" s="172"/>
    </row>
    <row r="16164" spans="1:1" s="173" customFormat="1" ht="12" hidden="1" customHeight="1">
      <c r="A16164" s="172"/>
    </row>
    <row r="16165" spans="1:1" s="173" customFormat="1" ht="12" hidden="1" customHeight="1">
      <c r="A16165" s="172"/>
    </row>
    <row r="16166" spans="1:1" s="173" customFormat="1" ht="12" hidden="1" customHeight="1">
      <c r="A16166" s="172"/>
    </row>
    <row r="16167" spans="1:1" s="173" customFormat="1" ht="12" hidden="1" customHeight="1">
      <c r="A16167" s="172"/>
    </row>
    <row r="16168" spans="1:1" s="173" customFormat="1" ht="12" hidden="1" customHeight="1">
      <c r="A16168" s="172"/>
    </row>
    <row r="16169" spans="1:1" s="173" customFormat="1" ht="12" hidden="1" customHeight="1">
      <c r="A16169" s="172"/>
    </row>
    <row r="16170" spans="1:1" s="173" customFormat="1" ht="12" hidden="1" customHeight="1">
      <c r="A16170" s="172"/>
    </row>
    <row r="16171" spans="1:1" s="173" customFormat="1" ht="12" hidden="1" customHeight="1">
      <c r="A16171" s="172"/>
    </row>
    <row r="16172" spans="1:1" s="173" customFormat="1" ht="12" hidden="1" customHeight="1">
      <c r="A16172" s="172"/>
    </row>
    <row r="16173" spans="1:1" s="173" customFormat="1" ht="12" hidden="1" customHeight="1">
      <c r="A16173" s="172"/>
    </row>
    <row r="16174" spans="1:1" s="173" customFormat="1" ht="12" hidden="1" customHeight="1">
      <c r="A16174" s="172"/>
    </row>
    <row r="16175" spans="1:1" s="173" customFormat="1" ht="12" hidden="1" customHeight="1">
      <c r="A16175" s="172"/>
    </row>
    <row r="16176" spans="1:1" s="173" customFormat="1" ht="12" hidden="1" customHeight="1">
      <c r="A16176" s="172"/>
    </row>
    <row r="16177" spans="1:1" s="173" customFormat="1" ht="12" hidden="1" customHeight="1">
      <c r="A16177" s="172"/>
    </row>
    <row r="16178" spans="1:1" s="173" customFormat="1" ht="12" hidden="1" customHeight="1">
      <c r="A16178" s="172"/>
    </row>
    <row r="16179" spans="1:1" s="173" customFormat="1" ht="12" hidden="1" customHeight="1">
      <c r="A16179" s="172"/>
    </row>
    <row r="16180" spans="1:1" s="173" customFormat="1" ht="12" hidden="1" customHeight="1">
      <c r="A16180" s="172"/>
    </row>
    <row r="16181" spans="1:1" s="173" customFormat="1" ht="12" hidden="1" customHeight="1">
      <c r="A16181" s="172"/>
    </row>
    <row r="16182" spans="1:1" s="173" customFormat="1" ht="12" hidden="1" customHeight="1">
      <c r="A16182" s="172"/>
    </row>
    <row r="16183" spans="1:1" s="173" customFormat="1" ht="12" hidden="1" customHeight="1">
      <c r="A16183" s="172"/>
    </row>
    <row r="16184" spans="1:1" s="173" customFormat="1" ht="12" hidden="1" customHeight="1">
      <c r="A16184" s="172"/>
    </row>
    <row r="16185" spans="1:1" s="173" customFormat="1" ht="12" hidden="1" customHeight="1">
      <c r="A16185" s="172"/>
    </row>
    <row r="16186" spans="1:1" s="173" customFormat="1" ht="12" hidden="1" customHeight="1">
      <c r="A16186" s="172"/>
    </row>
    <row r="16187" spans="1:1" s="173" customFormat="1" ht="12" hidden="1" customHeight="1">
      <c r="A16187" s="172"/>
    </row>
    <row r="16188" spans="1:1" s="173" customFormat="1" ht="12" hidden="1" customHeight="1">
      <c r="A16188" s="172"/>
    </row>
    <row r="16189" spans="1:1" s="173" customFormat="1" ht="12" hidden="1" customHeight="1">
      <c r="A16189" s="172"/>
    </row>
    <row r="16190" spans="1:1" s="173" customFormat="1" ht="12" hidden="1" customHeight="1">
      <c r="A16190" s="172"/>
    </row>
    <row r="16191" spans="1:1" s="173" customFormat="1" ht="12" hidden="1" customHeight="1">
      <c r="A16191" s="172"/>
    </row>
    <row r="16192" spans="1:1" s="173" customFormat="1" ht="12" hidden="1" customHeight="1">
      <c r="A16192" s="172"/>
    </row>
    <row r="16193" spans="1:1" s="173" customFormat="1" ht="12" hidden="1" customHeight="1">
      <c r="A16193" s="172"/>
    </row>
    <row r="16194" spans="1:1" s="173" customFormat="1" ht="12" hidden="1" customHeight="1">
      <c r="A16194" s="172"/>
    </row>
    <row r="16195" spans="1:1" s="173" customFormat="1" ht="12" hidden="1" customHeight="1">
      <c r="A16195" s="172"/>
    </row>
    <row r="16196" spans="1:1" s="173" customFormat="1" ht="12" hidden="1" customHeight="1">
      <c r="A16196" s="172"/>
    </row>
    <row r="16197" spans="1:1" s="173" customFormat="1" ht="12" hidden="1" customHeight="1">
      <c r="A16197" s="172"/>
    </row>
    <row r="16198" spans="1:1" s="173" customFormat="1" ht="12" hidden="1" customHeight="1">
      <c r="A16198" s="172"/>
    </row>
    <row r="16199" spans="1:1" s="173" customFormat="1" ht="12" hidden="1" customHeight="1">
      <c r="A16199" s="172"/>
    </row>
    <row r="16200" spans="1:1" s="173" customFormat="1" ht="12" hidden="1" customHeight="1">
      <c r="A16200" s="172"/>
    </row>
    <row r="16201" spans="1:1" s="173" customFormat="1" ht="12" hidden="1" customHeight="1">
      <c r="A16201" s="172"/>
    </row>
    <row r="16202" spans="1:1" s="173" customFormat="1" ht="12" hidden="1" customHeight="1">
      <c r="A16202" s="172"/>
    </row>
    <row r="16203" spans="1:1" s="173" customFormat="1" ht="12" hidden="1" customHeight="1">
      <c r="A16203" s="172"/>
    </row>
    <row r="16204" spans="1:1" s="173" customFormat="1" ht="12" hidden="1" customHeight="1">
      <c r="A16204" s="172"/>
    </row>
    <row r="16205" spans="1:1" s="173" customFormat="1" ht="12" hidden="1" customHeight="1">
      <c r="A16205" s="172"/>
    </row>
    <row r="16206" spans="1:1" s="173" customFormat="1" ht="12" hidden="1" customHeight="1">
      <c r="A16206" s="172"/>
    </row>
    <row r="16207" spans="1:1" s="173" customFormat="1" ht="12" hidden="1" customHeight="1">
      <c r="A16207" s="172"/>
    </row>
    <row r="16208" spans="1:1" s="173" customFormat="1" ht="12" hidden="1" customHeight="1">
      <c r="A16208" s="172"/>
    </row>
    <row r="16209" spans="1:1" s="173" customFormat="1" ht="12" hidden="1" customHeight="1">
      <c r="A16209" s="172"/>
    </row>
    <row r="16210" spans="1:1" s="173" customFormat="1" ht="12" hidden="1" customHeight="1">
      <c r="A16210" s="172"/>
    </row>
    <row r="16211" spans="1:1" s="173" customFormat="1" ht="12" hidden="1" customHeight="1">
      <c r="A16211" s="172"/>
    </row>
    <row r="16212" spans="1:1" s="173" customFormat="1" ht="12" hidden="1" customHeight="1">
      <c r="A16212" s="172"/>
    </row>
    <row r="16213" spans="1:1" s="173" customFormat="1" ht="12" hidden="1" customHeight="1">
      <c r="A16213" s="172"/>
    </row>
    <row r="16214" spans="1:1" s="173" customFormat="1" ht="12" hidden="1" customHeight="1">
      <c r="A16214" s="172"/>
    </row>
    <row r="16215" spans="1:1" s="173" customFormat="1" ht="12" hidden="1" customHeight="1">
      <c r="A16215" s="172"/>
    </row>
    <row r="16216" spans="1:1" s="173" customFormat="1" ht="12" hidden="1" customHeight="1">
      <c r="A16216" s="172"/>
    </row>
    <row r="16217" spans="1:1" s="173" customFormat="1" ht="12" hidden="1" customHeight="1">
      <c r="A16217" s="172"/>
    </row>
    <row r="16218" spans="1:1" s="173" customFormat="1" ht="12" hidden="1" customHeight="1">
      <c r="A16218" s="172"/>
    </row>
    <row r="16219" spans="1:1" s="173" customFormat="1" ht="12" hidden="1" customHeight="1">
      <c r="A16219" s="172"/>
    </row>
    <row r="16220" spans="1:1" s="173" customFormat="1" ht="12" hidden="1" customHeight="1">
      <c r="A16220" s="172"/>
    </row>
    <row r="16221" spans="1:1" s="173" customFormat="1" ht="12" hidden="1" customHeight="1">
      <c r="A16221" s="172"/>
    </row>
    <row r="16222" spans="1:1" s="173" customFormat="1" ht="12" hidden="1" customHeight="1">
      <c r="A16222" s="172"/>
    </row>
    <row r="16223" spans="1:1" s="173" customFormat="1" ht="12" hidden="1" customHeight="1">
      <c r="A16223" s="172"/>
    </row>
    <row r="16224" spans="1:1" s="173" customFormat="1" ht="12" hidden="1" customHeight="1">
      <c r="A16224" s="172"/>
    </row>
    <row r="16225" spans="1:1" s="173" customFormat="1" ht="12" hidden="1" customHeight="1">
      <c r="A16225" s="172"/>
    </row>
    <row r="16226" spans="1:1" s="173" customFormat="1" ht="12" hidden="1" customHeight="1">
      <c r="A16226" s="172"/>
    </row>
    <row r="16227" spans="1:1" s="173" customFormat="1" ht="12" hidden="1" customHeight="1">
      <c r="A16227" s="172"/>
    </row>
    <row r="16228" spans="1:1" s="173" customFormat="1" ht="12" hidden="1" customHeight="1">
      <c r="A16228" s="172"/>
    </row>
    <row r="16229" spans="1:1" s="173" customFormat="1" ht="12" hidden="1" customHeight="1">
      <c r="A16229" s="172"/>
    </row>
    <row r="16230" spans="1:1" s="173" customFormat="1" ht="12" hidden="1" customHeight="1">
      <c r="A16230" s="172"/>
    </row>
    <row r="16231" spans="1:1" s="173" customFormat="1" ht="12" hidden="1" customHeight="1">
      <c r="A16231" s="172"/>
    </row>
    <row r="16232" spans="1:1" s="173" customFormat="1" ht="12" hidden="1" customHeight="1">
      <c r="A16232" s="172"/>
    </row>
    <row r="16233" spans="1:1" s="173" customFormat="1" ht="12" hidden="1" customHeight="1">
      <c r="A16233" s="172"/>
    </row>
    <row r="16234" spans="1:1" s="173" customFormat="1" ht="12" hidden="1" customHeight="1">
      <c r="A16234" s="172"/>
    </row>
    <row r="16235" spans="1:1" s="173" customFormat="1" ht="12" hidden="1" customHeight="1">
      <c r="A16235" s="172"/>
    </row>
    <row r="16236" spans="1:1" s="173" customFormat="1" ht="12" hidden="1" customHeight="1">
      <c r="A16236" s="172"/>
    </row>
    <row r="16237" spans="1:1" s="173" customFormat="1" ht="12" hidden="1" customHeight="1">
      <c r="A16237" s="172"/>
    </row>
    <row r="16238" spans="1:1" s="173" customFormat="1" ht="12" hidden="1" customHeight="1">
      <c r="A16238" s="172"/>
    </row>
    <row r="16239" spans="1:1" s="173" customFormat="1" ht="12" hidden="1" customHeight="1">
      <c r="A16239" s="172"/>
    </row>
    <row r="16240" spans="1:1" s="173" customFormat="1" ht="12" hidden="1" customHeight="1">
      <c r="A16240" s="172"/>
    </row>
    <row r="16241" spans="1:1" s="173" customFormat="1" ht="12" hidden="1" customHeight="1">
      <c r="A16241" s="172"/>
    </row>
    <row r="16242" spans="1:1" s="173" customFormat="1" ht="12" hidden="1" customHeight="1">
      <c r="A16242" s="172"/>
    </row>
    <row r="16243" spans="1:1" s="173" customFormat="1" ht="12" hidden="1" customHeight="1">
      <c r="A16243" s="172"/>
    </row>
    <row r="16244" spans="1:1" s="173" customFormat="1" ht="12" hidden="1" customHeight="1">
      <c r="A16244" s="172"/>
    </row>
    <row r="16245" spans="1:1" s="173" customFormat="1" ht="12" hidden="1" customHeight="1">
      <c r="A16245" s="172"/>
    </row>
    <row r="16246" spans="1:1" s="173" customFormat="1" ht="12" hidden="1" customHeight="1">
      <c r="A16246" s="172"/>
    </row>
    <row r="16247" spans="1:1" s="173" customFormat="1" ht="12" hidden="1" customHeight="1">
      <c r="A16247" s="172"/>
    </row>
    <row r="16248" spans="1:1" s="173" customFormat="1" ht="12" hidden="1" customHeight="1">
      <c r="A16248" s="172"/>
    </row>
    <row r="16249" spans="1:1" s="173" customFormat="1" ht="12" hidden="1" customHeight="1">
      <c r="A16249" s="172"/>
    </row>
    <row r="16250" spans="1:1" s="173" customFormat="1" ht="12" hidden="1" customHeight="1">
      <c r="A16250" s="172"/>
    </row>
    <row r="16251" spans="1:1" s="173" customFormat="1" ht="12" hidden="1" customHeight="1">
      <c r="A16251" s="172"/>
    </row>
    <row r="16252" spans="1:1" s="173" customFormat="1" ht="12" hidden="1" customHeight="1">
      <c r="A16252" s="172"/>
    </row>
    <row r="16253" spans="1:1" s="173" customFormat="1" ht="12" hidden="1" customHeight="1">
      <c r="A16253" s="172"/>
    </row>
    <row r="16254" spans="1:1" s="173" customFormat="1" ht="12" hidden="1" customHeight="1">
      <c r="A16254" s="172"/>
    </row>
    <row r="16255" spans="1:1" s="173" customFormat="1" ht="12" hidden="1" customHeight="1">
      <c r="A16255" s="172"/>
    </row>
    <row r="16256" spans="1:1" s="173" customFormat="1" ht="12" hidden="1" customHeight="1">
      <c r="A16256" s="172"/>
    </row>
    <row r="16257" spans="1:1" s="173" customFormat="1" ht="12" hidden="1" customHeight="1">
      <c r="A16257" s="172"/>
    </row>
    <row r="16258" spans="1:1" s="173" customFormat="1" ht="12" hidden="1" customHeight="1">
      <c r="A16258" s="172"/>
    </row>
    <row r="16259" spans="1:1" s="173" customFormat="1" ht="12" hidden="1" customHeight="1">
      <c r="A16259" s="172"/>
    </row>
    <row r="16260" spans="1:1" s="173" customFormat="1" ht="12" hidden="1" customHeight="1">
      <c r="A16260" s="172"/>
    </row>
    <row r="16261" spans="1:1" s="173" customFormat="1" ht="12" hidden="1" customHeight="1">
      <c r="A16261" s="172"/>
    </row>
    <row r="16262" spans="1:1" s="173" customFormat="1" ht="12" hidden="1" customHeight="1">
      <c r="A16262" s="172"/>
    </row>
    <row r="16263" spans="1:1" s="173" customFormat="1" ht="12" hidden="1" customHeight="1">
      <c r="A16263" s="172"/>
    </row>
    <row r="16264" spans="1:1" s="173" customFormat="1" ht="12" hidden="1" customHeight="1">
      <c r="A16264" s="172"/>
    </row>
    <row r="16265" spans="1:1" s="173" customFormat="1" ht="12" hidden="1" customHeight="1">
      <c r="A16265" s="172"/>
    </row>
    <row r="16266" spans="1:1" s="173" customFormat="1" ht="12" hidden="1" customHeight="1">
      <c r="A16266" s="172"/>
    </row>
    <row r="16267" spans="1:1" s="173" customFormat="1" ht="12" hidden="1" customHeight="1">
      <c r="A16267" s="172"/>
    </row>
    <row r="16268" spans="1:1" s="173" customFormat="1" ht="12" hidden="1" customHeight="1">
      <c r="A16268" s="172"/>
    </row>
    <row r="16269" spans="1:1" s="173" customFormat="1" ht="12" hidden="1" customHeight="1">
      <c r="A16269" s="172"/>
    </row>
    <row r="16270" spans="1:1" s="173" customFormat="1" ht="12" hidden="1" customHeight="1">
      <c r="A16270" s="172"/>
    </row>
    <row r="16271" spans="1:1" s="173" customFormat="1" ht="12" hidden="1" customHeight="1">
      <c r="A16271" s="172"/>
    </row>
    <row r="16272" spans="1:1" s="173" customFormat="1" ht="12" hidden="1" customHeight="1">
      <c r="A16272" s="172"/>
    </row>
    <row r="16273" spans="1:1" s="173" customFormat="1" ht="12" hidden="1" customHeight="1">
      <c r="A16273" s="172"/>
    </row>
    <row r="16274" spans="1:1" s="173" customFormat="1" ht="12" hidden="1" customHeight="1">
      <c r="A16274" s="172"/>
    </row>
    <row r="16275" spans="1:1" s="173" customFormat="1" ht="12" hidden="1" customHeight="1">
      <c r="A16275" s="172"/>
    </row>
    <row r="16276" spans="1:1" s="173" customFormat="1" ht="12" hidden="1" customHeight="1">
      <c r="A16276" s="172"/>
    </row>
    <row r="16277" spans="1:1" s="173" customFormat="1" ht="12" hidden="1" customHeight="1">
      <c r="A16277" s="172"/>
    </row>
    <row r="16278" spans="1:1" s="173" customFormat="1" ht="12" hidden="1" customHeight="1">
      <c r="A16278" s="172"/>
    </row>
    <row r="16279" spans="1:1" s="173" customFormat="1" ht="12" hidden="1" customHeight="1">
      <c r="A16279" s="172"/>
    </row>
    <row r="16280" spans="1:1" s="173" customFormat="1" ht="12" hidden="1" customHeight="1">
      <c r="A16280" s="172"/>
    </row>
    <row r="16281" spans="1:1" s="173" customFormat="1" ht="12" hidden="1" customHeight="1">
      <c r="A16281" s="172"/>
    </row>
    <row r="16282" spans="1:1" s="173" customFormat="1" ht="12" hidden="1" customHeight="1">
      <c r="A16282" s="172"/>
    </row>
    <row r="16283" spans="1:1" s="173" customFormat="1" ht="12" hidden="1" customHeight="1">
      <c r="A16283" s="172"/>
    </row>
    <row r="16284" spans="1:1" s="173" customFormat="1" ht="12" hidden="1" customHeight="1">
      <c r="A16284" s="172"/>
    </row>
    <row r="16285" spans="1:1" s="173" customFormat="1" ht="12" hidden="1" customHeight="1">
      <c r="A16285" s="172"/>
    </row>
    <row r="16286" spans="1:1" s="173" customFormat="1" ht="12" hidden="1" customHeight="1">
      <c r="A16286" s="172"/>
    </row>
    <row r="16287" spans="1:1" s="173" customFormat="1" ht="12" hidden="1" customHeight="1">
      <c r="A16287" s="172"/>
    </row>
    <row r="16288" spans="1:1" s="173" customFormat="1" ht="12" hidden="1" customHeight="1">
      <c r="A16288" s="172"/>
    </row>
    <row r="16289" spans="1:1" s="173" customFormat="1" ht="12" hidden="1" customHeight="1">
      <c r="A16289" s="172"/>
    </row>
    <row r="16290" spans="1:1" s="173" customFormat="1" ht="12" hidden="1" customHeight="1">
      <c r="A16290" s="172"/>
    </row>
    <row r="16291" spans="1:1" s="173" customFormat="1" ht="12" hidden="1" customHeight="1">
      <c r="A16291" s="172"/>
    </row>
    <row r="16292" spans="1:1" s="173" customFormat="1" ht="12" hidden="1" customHeight="1">
      <c r="A16292" s="172"/>
    </row>
    <row r="16293" spans="1:1" s="173" customFormat="1" ht="12" hidden="1" customHeight="1">
      <c r="A16293" s="172"/>
    </row>
    <row r="16294" spans="1:1" s="173" customFormat="1" ht="12" hidden="1" customHeight="1">
      <c r="A16294" s="172"/>
    </row>
    <row r="16295" spans="1:1" s="173" customFormat="1" ht="12" hidden="1" customHeight="1">
      <c r="A16295" s="172"/>
    </row>
    <row r="16296" spans="1:1" s="173" customFormat="1" ht="12" hidden="1" customHeight="1">
      <c r="A16296" s="172"/>
    </row>
    <row r="16297" spans="1:1" s="173" customFormat="1" ht="12" hidden="1" customHeight="1">
      <c r="A16297" s="172"/>
    </row>
    <row r="16298" spans="1:1" s="173" customFormat="1" ht="12" hidden="1" customHeight="1">
      <c r="A16298" s="172"/>
    </row>
    <row r="16299" spans="1:1" s="173" customFormat="1" ht="12" hidden="1" customHeight="1">
      <c r="A16299" s="172"/>
    </row>
    <row r="16300" spans="1:1" s="173" customFormat="1" ht="12" hidden="1" customHeight="1">
      <c r="A16300" s="172"/>
    </row>
    <row r="16301" spans="1:1" s="173" customFormat="1" ht="12" hidden="1" customHeight="1">
      <c r="A16301" s="172"/>
    </row>
    <row r="16302" spans="1:1" s="173" customFormat="1" ht="12" hidden="1" customHeight="1">
      <c r="A16302" s="172"/>
    </row>
    <row r="16303" spans="1:1" s="173" customFormat="1" ht="12" hidden="1" customHeight="1">
      <c r="A16303" s="172"/>
    </row>
    <row r="16304" spans="1:1" s="173" customFormat="1" ht="12" hidden="1" customHeight="1">
      <c r="A16304" s="172"/>
    </row>
    <row r="16305" spans="1:1" s="173" customFormat="1" ht="12" hidden="1" customHeight="1">
      <c r="A16305" s="172"/>
    </row>
    <row r="16306" spans="1:1" s="173" customFormat="1" ht="12" hidden="1" customHeight="1">
      <c r="A16306" s="172"/>
    </row>
    <row r="16307" spans="1:1" s="173" customFormat="1" ht="12" hidden="1" customHeight="1">
      <c r="A16307" s="172"/>
    </row>
    <row r="16308" spans="1:1" s="173" customFormat="1" ht="12" hidden="1" customHeight="1">
      <c r="A16308" s="172"/>
    </row>
    <row r="16309" spans="1:1" s="173" customFormat="1" ht="12" hidden="1" customHeight="1">
      <c r="A16309" s="172"/>
    </row>
    <row r="16310" spans="1:1" s="173" customFormat="1" ht="12" hidden="1" customHeight="1">
      <c r="A16310" s="172"/>
    </row>
    <row r="16311" spans="1:1" s="173" customFormat="1" ht="12" hidden="1" customHeight="1">
      <c r="A16311" s="172"/>
    </row>
    <row r="16312" spans="1:1" s="173" customFormat="1" ht="12" hidden="1" customHeight="1">
      <c r="A16312" s="172"/>
    </row>
    <row r="16313" spans="1:1" s="173" customFormat="1" ht="12" hidden="1" customHeight="1">
      <c r="A16313" s="172"/>
    </row>
    <row r="16314" spans="1:1" s="173" customFormat="1" ht="12" hidden="1" customHeight="1">
      <c r="A16314" s="172"/>
    </row>
    <row r="16315" spans="1:1" s="173" customFormat="1" ht="12" hidden="1" customHeight="1">
      <c r="A16315" s="172"/>
    </row>
    <row r="16316" spans="1:1" s="173" customFormat="1" ht="12" hidden="1" customHeight="1">
      <c r="A16316" s="172"/>
    </row>
    <row r="16317" spans="1:1" s="173" customFormat="1" ht="12" hidden="1" customHeight="1">
      <c r="A16317" s="172"/>
    </row>
    <row r="16318" spans="1:1" s="173" customFormat="1" ht="12" hidden="1" customHeight="1">
      <c r="A16318" s="172"/>
    </row>
    <row r="16319" spans="1:1" s="173" customFormat="1" ht="12" hidden="1" customHeight="1">
      <c r="A16319" s="172"/>
    </row>
    <row r="16320" spans="1:1" s="173" customFormat="1" ht="12" hidden="1" customHeight="1">
      <c r="A16320" s="172"/>
    </row>
    <row r="16321" spans="1:1" s="173" customFormat="1" ht="12" hidden="1" customHeight="1">
      <c r="A16321" s="172"/>
    </row>
    <row r="16322" spans="1:1" s="173" customFormat="1" ht="12" hidden="1" customHeight="1">
      <c r="A16322" s="172"/>
    </row>
    <row r="16323" spans="1:1" s="173" customFormat="1" ht="12" hidden="1" customHeight="1">
      <c r="A16323" s="172"/>
    </row>
    <row r="16324" spans="1:1" s="173" customFormat="1" ht="12" hidden="1" customHeight="1">
      <c r="A16324" s="172"/>
    </row>
    <row r="16325" spans="1:1" s="173" customFormat="1" ht="12" hidden="1" customHeight="1">
      <c r="A16325" s="172"/>
    </row>
    <row r="16326" spans="1:1" s="173" customFormat="1" ht="12" hidden="1" customHeight="1">
      <c r="A16326" s="172"/>
    </row>
    <row r="16327" spans="1:1" s="173" customFormat="1" ht="12" hidden="1" customHeight="1">
      <c r="A16327" s="172"/>
    </row>
    <row r="16328" spans="1:1" s="173" customFormat="1" ht="12" hidden="1" customHeight="1">
      <c r="A16328" s="172"/>
    </row>
    <row r="16329" spans="1:1" s="173" customFormat="1" ht="12" hidden="1" customHeight="1">
      <c r="A16329" s="172"/>
    </row>
    <row r="16330" spans="1:1" s="173" customFormat="1" ht="12" hidden="1" customHeight="1">
      <c r="A16330" s="172"/>
    </row>
    <row r="16331" spans="1:1" s="173" customFormat="1" ht="12" hidden="1" customHeight="1">
      <c r="A16331" s="172"/>
    </row>
    <row r="16332" spans="1:1" s="173" customFormat="1" ht="12" hidden="1" customHeight="1">
      <c r="A16332" s="172"/>
    </row>
    <row r="16333" spans="1:1" s="173" customFormat="1" ht="12" hidden="1" customHeight="1">
      <c r="A16333" s="172"/>
    </row>
    <row r="16334" spans="1:1" s="173" customFormat="1" ht="12" hidden="1" customHeight="1">
      <c r="A16334" s="172"/>
    </row>
    <row r="16335" spans="1:1" s="173" customFormat="1" ht="12" hidden="1" customHeight="1">
      <c r="A16335" s="172"/>
    </row>
    <row r="16336" spans="1:1" s="173" customFormat="1" ht="12" hidden="1" customHeight="1">
      <c r="A16336" s="172"/>
    </row>
    <row r="16337" spans="1:1" s="173" customFormat="1" ht="12" hidden="1" customHeight="1">
      <c r="A16337" s="172"/>
    </row>
    <row r="16338" spans="1:1" s="173" customFormat="1" ht="12" hidden="1" customHeight="1">
      <c r="A16338" s="172"/>
    </row>
    <row r="16339" spans="1:1" s="173" customFormat="1" ht="12" hidden="1" customHeight="1">
      <c r="A16339" s="172"/>
    </row>
    <row r="16340" spans="1:1" s="173" customFormat="1" ht="12" hidden="1" customHeight="1">
      <c r="A16340" s="172"/>
    </row>
    <row r="16341" spans="1:1" s="173" customFormat="1" ht="12" hidden="1" customHeight="1">
      <c r="A16341" s="172"/>
    </row>
    <row r="16342" spans="1:1" s="173" customFormat="1" ht="12" hidden="1" customHeight="1">
      <c r="A16342" s="172"/>
    </row>
    <row r="16343" spans="1:1" s="173" customFormat="1" ht="12" hidden="1" customHeight="1">
      <c r="A16343" s="172"/>
    </row>
    <row r="16344" spans="1:1" s="173" customFormat="1" ht="12" hidden="1" customHeight="1">
      <c r="A16344" s="172"/>
    </row>
    <row r="16345" spans="1:1" s="173" customFormat="1" ht="12" hidden="1" customHeight="1">
      <c r="A16345" s="172"/>
    </row>
    <row r="16346" spans="1:1" s="173" customFormat="1" ht="12" hidden="1" customHeight="1">
      <c r="A16346" s="172"/>
    </row>
    <row r="16347" spans="1:1" s="173" customFormat="1" ht="12" hidden="1" customHeight="1">
      <c r="A16347" s="172"/>
    </row>
    <row r="16348" spans="1:1" s="173" customFormat="1" ht="12" hidden="1" customHeight="1">
      <c r="A16348" s="172"/>
    </row>
    <row r="16349" spans="1:1" s="173" customFormat="1" ht="12" hidden="1" customHeight="1">
      <c r="A16349" s="172"/>
    </row>
    <row r="16350" spans="1:1" s="173" customFormat="1" ht="12" hidden="1" customHeight="1">
      <c r="A16350" s="172"/>
    </row>
    <row r="16351" spans="1:1" s="173" customFormat="1" ht="12" hidden="1" customHeight="1">
      <c r="A16351" s="172"/>
    </row>
    <row r="16352" spans="1:1" s="173" customFormat="1" ht="12" hidden="1" customHeight="1">
      <c r="A16352" s="172"/>
    </row>
    <row r="16353" spans="1:1" s="173" customFormat="1" ht="12" hidden="1" customHeight="1">
      <c r="A16353" s="172"/>
    </row>
    <row r="16354" spans="1:1" s="173" customFormat="1" ht="12" hidden="1" customHeight="1">
      <c r="A16354" s="172"/>
    </row>
    <row r="16355" spans="1:1" s="173" customFormat="1" ht="12" hidden="1" customHeight="1">
      <c r="A16355" s="172"/>
    </row>
    <row r="16356" spans="1:1" s="173" customFormat="1" ht="12" hidden="1" customHeight="1">
      <c r="A16356" s="172"/>
    </row>
    <row r="16357" spans="1:1" s="173" customFormat="1" ht="12" hidden="1" customHeight="1">
      <c r="A16357" s="172"/>
    </row>
    <row r="16358" spans="1:1" s="173" customFormat="1" ht="12" hidden="1" customHeight="1">
      <c r="A16358" s="172"/>
    </row>
    <row r="16359" spans="1:1" s="173" customFormat="1" ht="12" hidden="1" customHeight="1">
      <c r="A16359" s="172"/>
    </row>
    <row r="16360" spans="1:1" s="173" customFormat="1" ht="12" hidden="1" customHeight="1">
      <c r="A16360" s="172"/>
    </row>
    <row r="16361" spans="1:1" s="173" customFormat="1" ht="12" hidden="1" customHeight="1">
      <c r="A16361" s="172"/>
    </row>
    <row r="16362" spans="1:1" s="173" customFormat="1" ht="12" hidden="1" customHeight="1">
      <c r="A16362" s="172"/>
    </row>
    <row r="16363" spans="1:1" s="173" customFormat="1" ht="12" hidden="1" customHeight="1">
      <c r="A16363" s="172"/>
    </row>
    <row r="16364" spans="1:1" s="173" customFormat="1" ht="12" hidden="1" customHeight="1">
      <c r="A16364" s="172"/>
    </row>
    <row r="16365" spans="1:1" s="173" customFormat="1" ht="12" hidden="1" customHeight="1">
      <c r="A16365" s="172"/>
    </row>
    <row r="16366" spans="1:1" s="173" customFormat="1" ht="12" hidden="1" customHeight="1">
      <c r="A16366" s="172"/>
    </row>
    <row r="16367" spans="1:1" s="173" customFormat="1" ht="12" hidden="1" customHeight="1">
      <c r="A16367" s="172"/>
    </row>
    <row r="16368" spans="1:1" s="173" customFormat="1" ht="12" hidden="1" customHeight="1">
      <c r="A16368" s="172"/>
    </row>
    <row r="16369" spans="1:1" s="173" customFormat="1" ht="12" hidden="1" customHeight="1">
      <c r="A16369" s="172"/>
    </row>
    <row r="16370" spans="1:1" s="173" customFormat="1" ht="12" hidden="1" customHeight="1">
      <c r="A16370" s="172"/>
    </row>
    <row r="16371" spans="1:1" s="173" customFormat="1" ht="12" hidden="1" customHeight="1">
      <c r="A16371" s="172"/>
    </row>
    <row r="16372" spans="1:1" s="173" customFormat="1" ht="12" hidden="1" customHeight="1">
      <c r="A16372" s="172"/>
    </row>
    <row r="16373" spans="1:1" s="173" customFormat="1" ht="12" hidden="1" customHeight="1">
      <c r="A16373" s="172"/>
    </row>
    <row r="16374" spans="1:1" s="173" customFormat="1" ht="12" hidden="1" customHeight="1">
      <c r="A16374" s="172"/>
    </row>
    <row r="16375" spans="1:1" s="173" customFormat="1" ht="12" hidden="1" customHeight="1">
      <c r="A16375" s="172"/>
    </row>
    <row r="16376" spans="1:1" s="173" customFormat="1" ht="12" hidden="1" customHeight="1">
      <c r="A16376" s="172"/>
    </row>
    <row r="16377" spans="1:1" s="173" customFormat="1" ht="12" hidden="1" customHeight="1">
      <c r="A16377" s="172"/>
    </row>
    <row r="16378" spans="1:1" s="173" customFormat="1" ht="12" hidden="1" customHeight="1">
      <c r="A16378" s="172"/>
    </row>
    <row r="16379" spans="1:1" s="173" customFormat="1" ht="12" hidden="1" customHeight="1">
      <c r="A16379" s="172"/>
    </row>
    <row r="16380" spans="1:1" s="173" customFormat="1" ht="12" hidden="1" customHeight="1">
      <c r="A16380" s="172"/>
    </row>
    <row r="16381" spans="1:1" s="173" customFormat="1" ht="12" hidden="1" customHeight="1">
      <c r="A16381" s="172"/>
    </row>
    <row r="16382" spans="1:1" s="173" customFormat="1" ht="12" hidden="1" customHeight="1">
      <c r="A16382" s="172"/>
    </row>
    <row r="16383" spans="1:1" s="173" customFormat="1" ht="12" hidden="1" customHeight="1">
      <c r="A16383" s="172"/>
    </row>
    <row r="16384" spans="1:1" s="173" customFormat="1" ht="12" hidden="1" customHeight="1">
      <c r="A16384" s="172"/>
    </row>
    <row r="16385" spans="1:1" s="173" customFormat="1" ht="12" hidden="1" customHeight="1">
      <c r="A16385" s="172"/>
    </row>
    <row r="16386" spans="1:1" s="173" customFormat="1" ht="12" hidden="1" customHeight="1">
      <c r="A16386" s="172"/>
    </row>
    <row r="16387" spans="1:1" s="173" customFormat="1" ht="12" hidden="1" customHeight="1">
      <c r="A16387" s="172"/>
    </row>
    <row r="16388" spans="1:1" s="173" customFormat="1" ht="12" hidden="1" customHeight="1">
      <c r="A16388" s="172"/>
    </row>
    <row r="16389" spans="1:1" s="173" customFormat="1" ht="12" hidden="1" customHeight="1">
      <c r="A16389" s="172"/>
    </row>
    <row r="16390" spans="1:1" s="173" customFormat="1" ht="12" hidden="1" customHeight="1">
      <c r="A16390" s="172"/>
    </row>
    <row r="16391" spans="1:1" s="173" customFormat="1" ht="12" hidden="1" customHeight="1">
      <c r="A16391" s="172"/>
    </row>
    <row r="16392" spans="1:1" s="173" customFormat="1" ht="12" hidden="1" customHeight="1">
      <c r="A16392" s="172"/>
    </row>
    <row r="16393" spans="1:1" s="173" customFormat="1" ht="12" hidden="1" customHeight="1">
      <c r="A16393" s="172"/>
    </row>
    <row r="16394" spans="1:1" s="173" customFormat="1" ht="12" hidden="1" customHeight="1">
      <c r="A16394" s="172"/>
    </row>
    <row r="16395" spans="1:1" s="173" customFormat="1" ht="12" hidden="1" customHeight="1">
      <c r="A16395" s="172"/>
    </row>
    <row r="16396" spans="1:1" s="173" customFormat="1" ht="12" hidden="1" customHeight="1">
      <c r="A16396" s="172"/>
    </row>
    <row r="16397" spans="1:1" s="173" customFormat="1" ht="12" hidden="1" customHeight="1">
      <c r="A16397" s="172"/>
    </row>
    <row r="16398" spans="1:1" s="173" customFormat="1" ht="12" hidden="1" customHeight="1">
      <c r="A16398" s="172"/>
    </row>
    <row r="16399" spans="1:1" s="173" customFormat="1" ht="12" hidden="1" customHeight="1">
      <c r="A16399" s="172"/>
    </row>
    <row r="16400" spans="1:1" s="173" customFormat="1" ht="12" hidden="1" customHeight="1">
      <c r="A16400" s="172"/>
    </row>
    <row r="16401" spans="1:1" s="173" customFormat="1" ht="12" hidden="1" customHeight="1">
      <c r="A16401" s="172"/>
    </row>
    <row r="16402" spans="1:1" s="173" customFormat="1" ht="12" hidden="1" customHeight="1">
      <c r="A16402" s="172"/>
    </row>
    <row r="16403" spans="1:1" s="173" customFormat="1" ht="12" hidden="1" customHeight="1">
      <c r="A16403" s="172"/>
    </row>
    <row r="16404" spans="1:1" s="173" customFormat="1" ht="12" hidden="1" customHeight="1">
      <c r="A16404" s="172"/>
    </row>
    <row r="16405" spans="1:1" s="173" customFormat="1" ht="12" hidden="1" customHeight="1">
      <c r="A16405" s="172"/>
    </row>
    <row r="16406" spans="1:1" s="173" customFormat="1" ht="12" hidden="1" customHeight="1">
      <c r="A16406" s="172"/>
    </row>
    <row r="16407" spans="1:1" s="173" customFormat="1" ht="12" hidden="1" customHeight="1">
      <c r="A16407" s="172"/>
    </row>
    <row r="16408" spans="1:1" s="173" customFormat="1" ht="12" hidden="1" customHeight="1">
      <c r="A16408" s="172"/>
    </row>
    <row r="16409" spans="1:1" s="173" customFormat="1" ht="12" hidden="1" customHeight="1">
      <c r="A16409" s="172"/>
    </row>
    <row r="16410" spans="1:1" s="173" customFormat="1" ht="12" hidden="1" customHeight="1">
      <c r="A16410" s="172"/>
    </row>
    <row r="16411" spans="1:1" s="173" customFormat="1" ht="12" hidden="1" customHeight="1">
      <c r="A16411" s="172"/>
    </row>
    <row r="16412" spans="1:1" s="173" customFormat="1" ht="12" hidden="1" customHeight="1">
      <c r="A16412" s="172"/>
    </row>
    <row r="16413" spans="1:1" s="173" customFormat="1" ht="12" hidden="1" customHeight="1">
      <c r="A16413" s="172"/>
    </row>
    <row r="16414" spans="1:1" s="173" customFormat="1" ht="12" hidden="1" customHeight="1">
      <c r="A16414" s="172"/>
    </row>
    <row r="16415" spans="1:1" s="173" customFormat="1" ht="12" hidden="1" customHeight="1">
      <c r="A16415" s="172"/>
    </row>
    <row r="16416" spans="1:1" s="173" customFormat="1" ht="12" hidden="1" customHeight="1">
      <c r="A16416" s="172"/>
    </row>
    <row r="16417" spans="1:1" s="173" customFormat="1" ht="12" hidden="1" customHeight="1">
      <c r="A16417" s="172"/>
    </row>
    <row r="16418" spans="1:1" s="173" customFormat="1" ht="12" hidden="1" customHeight="1">
      <c r="A16418" s="172"/>
    </row>
    <row r="16419" spans="1:1" s="173" customFormat="1" ht="12" hidden="1" customHeight="1">
      <c r="A16419" s="172"/>
    </row>
    <row r="16420" spans="1:1" s="173" customFormat="1" ht="12" hidden="1" customHeight="1">
      <c r="A16420" s="172"/>
    </row>
    <row r="16421" spans="1:1" s="173" customFormat="1" ht="12" hidden="1" customHeight="1">
      <c r="A16421" s="172"/>
    </row>
    <row r="16422" spans="1:1" s="173" customFormat="1" ht="12" hidden="1" customHeight="1">
      <c r="A16422" s="172"/>
    </row>
    <row r="16423" spans="1:1" s="173" customFormat="1" ht="12" hidden="1" customHeight="1">
      <c r="A16423" s="172"/>
    </row>
    <row r="16424" spans="1:1" s="173" customFormat="1" ht="12" hidden="1" customHeight="1">
      <c r="A16424" s="172"/>
    </row>
    <row r="16425" spans="1:1" s="173" customFormat="1" ht="12" hidden="1" customHeight="1">
      <c r="A16425" s="172"/>
    </row>
    <row r="16426" spans="1:1" s="173" customFormat="1" ht="12" hidden="1" customHeight="1">
      <c r="A16426" s="172"/>
    </row>
    <row r="16427" spans="1:1" s="173" customFormat="1" ht="12" hidden="1" customHeight="1">
      <c r="A16427" s="172"/>
    </row>
    <row r="16428" spans="1:1" s="173" customFormat="1" ht="12" hidden="1" customHeight="1">
      <c r="A16428" s="172"/>
    </row>
    <row r="16429" spans="1:1" s="173" customFormat="1" ht="12" hidden="1" customHeight="1">
      <c r="A16429" s="172"/>
    </row>
    <row r="16430" spans="1:1" s="173" customFormat="1" ht="12" hidden="1" customHeight="1">
      <c r="A16430" s="172"/>
    </row>
    <row r="16431" spans="1:1" s="173" customFormat="1" ht="12" hidden="1" customHeight="1">
      <c r="A16431" s="172"/>
    </row>
    <row r="16432" spans="1:1" s="173" customFormat="1" ht="12" hidden="1" customHeight="1">
      <c r="A16432" s="172"/>
    </row>
    <row r="16433" spans="1:1" s="173" customFormat="1" ht="12" hidden="1" customHeight="1">
      <c r="A16433" s="172"/>
    </row>
    <row r="16434" spans="1:1" s="173" customFormat="1" ht="12" hidden="1" customHeight="1">
      <c r="A16434" s="172"/>
    </row>
    <row r="16435" spans="1:1" s="173" customFormat="1" ht="12" hidden="1" customHeight="1">
      <c r="A16435" s="172"/>
    </row>
    <row r="16436" spans="1:1" s="173" customFormat="1" ht="12" hidden="1" customHeight="1">
      <c r="A16436" s="172"/>
    </row>
    <row r="16437" spans="1:1" s="173" customFormat="1" ht="12" hidden="1" customHeight="1">
      <c r="A16437" s="172"/>
    </row>
    <row r="16438" spans="1:1" s="173" customFormat="1" ht="12" hidden="1" customHeight="1">
      <c r="A16438" s="172"/>
    </row>
    <row r="16439" spans="1:1" s="173" customFormat="1" ht="12" hidden="1" customHeight="1">
      <c r="A16439" s="172"/>
    </row>
    <row r="16440" spans="1:1" s="173" customFormat="1" ht="12" hidden="1" customHeight="1">
      <c r="A16440" s="172"/>
    </row>
    <row r="16441" spans="1:1" s="173" customFormat="1" ht="12" hidden="1" customHeight="1">
      <c r="A16441" s="172"/>
    </row>
    <row r="16442" spans="1:1" s="173" customFormat="1" ht="12" hidden="1" customHeight="1">
      <c r="A16442" s="172"/>
    </row>
    <row r="16443" spans="1:1" s="173" customFormat="1" ht="12" hidden="1" customHeight="1">
      <c r="A16443" s="172"/>
    </row>
    <row r="16444" spans="1:1" s="173" customFormat="1" ht="12" hidden="1" customHeight="1">
      <c r="A16444" s="172"/>
    </row>
    <row r="16445" spans="1:1" s="173" customFormat="1" ht="12" hidden="1" customHeight="1">
      <c r="A16445" s="172"/>
    </row>
    <row r="16446" spans="1:1" s="173" customFormat="1" ht="12" hidden="1" customHeight="1">
      <c r="A16446" s="172"/>
    </row>
    <row r="16447" spans="1:1" s="173" customFormat="1" ht="12" hidden="1" customHeight="1">
      <c r="A16447" s="172"/>
    </row>
    <row r="16448" spans="1:1" s="173" customFormat="1" ht="12" hidden="1" customHeight="1">
      <c r="A16448" s="172"/>
    </row>
    <row r="16449" spans="1:1" s="173" customFormat="1" ht="12" hidden="1" customHeight="1">
      <c r="A16449" s="172"/>
    </row>
    <row r="16450" spans="1:1" s="173" customFormat="1" ht="12" hidden="1" customHeight="1">
      <c r="A16450" s="172"/>
    </row>
    <row r="16451" spans="1:1" s="173" customFormat="1" ht="12" hidden="1" customHeight="1">
      <c r="A16451" s="172"/>
    </row>
    <row r="16452" spans="1:1" s="173" customFormat="1" ht="12" hidden="1" customHeight="1">
      <c r="A16452" s="172"/>
    </row>
    <row r="16453" spans="1:1" s="173" customFormat="1" ht="12" hidden="1" customHeight="1">
      <c r="A16453" s="172"/>
    </row>
    <row r="16454" spans="1:1" s="173" customFormat="1" ht="12" hidden="1" customHeight="1">
      <c r="A16454" s="172"/>
    </row>
    <row r="16455" spans="1:1" s="173" customFormat="1" ht="12" hidden="1" customHeight="1">
      <c r="A16455" s="172"/>
    </row>
    <row r="16456" spans="1:1" s="173" customFormat="1" ht="12" hidden="1" customHeight="1">
      <c r="A16456" s="172"/>
    </row>
    <row r="16457" spans="1:1" s="173" customFormat="1" ht="12" hidden="1" customHeight="1">
      <c r="A16457" s="172"/>
    </row>
    <row r="16458" spans="1:1" s="173" customFormat="1" ht="12" hidden="1" customHeight="1">
      <c r="A16458" s="172"/>
    </row>
    <row r="16459" spans="1:1" s="173" customFormat="1" ht="12" hidden="1" customHeight="1">
      <c r="A16459" s="172"/>
    </row>
    <row r="16460" spans="1:1" s="173" customFormat="1" ht="12" hidden="1" customHeight="1">
      <c r="A16460" s="172"/>
    </row>
    <row r="16461" spans="1:1" s="173" customFormat="1" ht="12" hidden="1" customHeight="1">
      <c r="A16461" s="172"/>
    </row>
    <row r="16462" spans="1:1" s="173" customFormat="1" ht="12" hidden="1" customHeight="1">
      <c r="A16462" s="172"/>
    </row>
    <row r="16463" spans="1:1" s="173" customFormat="1" ht="12" hidden="1" customHeight="1">
      <c r="A16463" s="172"/>
    </row>
    <row r="16464" spans="1:1" s="173" customFormat="1" ht="12" hidden="1" customHeight="1">
      <c r="A16464" s="172"/>
    </row>
    <row r="16465" spans="1:1" s="173" customFormat="1" ht="12" hidden="1" customHeight="1">
      <c r="A16465" s="172"/>
    </row>
    <row r="16466" spans="1:1" s="173" customFormat="1" ht="12" hidden="1" customHeight="1">
      <c r="A16466" s="172"/>
    </row>
    <row r="16467" spans="1:1" s="173" customFormat="1" ht="12" hidden="1" customHeight="1">
      <c r="A16467" s="172"/>
    </row>
    <row r="16468" spans="1:1" s="173" customFormat="1" ht="12" hidden="1" customHeight="1">
      <c r="A16468" s="172"/>
    </row>
    <row r="16469" spans="1:1" s="173" customFormat="1" ht="12" hidden="1" customHeight="1">
      <c r="A16469" s="172"/>
    </row>
    <row r="16470" spans="1:1" s="173" customFormat="1" ht="12" hidden="1" customHeight="1">
      <c r="A16470" s="172"/>
    </row>
    <row r="16471" spans="1:1" s="173" customFormat="1" ht="12" hidden="1" customHeight="1">
      <c r="A16471" s="172"/>
    </row>
    <row r="16472" spans="1:1" s="173" customFormat="1" ht="12" hidden="1" customHeight="1">
      <c r="A16472" s="172"/>
    </row>
    <row r="16473" spans="1:1" s="173" customFormat="1" ht="12" hidden="1" customHeight="1">
      <c r="A16473" s="172"/>
    </row>
    <row r="16474" spans="1:1" s="173" customFormat="1" ht="12" hidden="1" customHeight="1">
      <c r="A16474" s="172"/>
    </row>
    <row r="16475" spans="1:1" s="173" customFormat="1" ht="12" hidden="1" customHeight="1">
      <c r="A16475" s="172"/>
    </row>
    <row r="16476" spans="1:1" s="173" customFormat="1" ht="12" hidden="1" customHeight="1">
      <c r="A16476" s="172"/>
    </row>
    <row r="16477" spans="1:1" s="173" customFormat="1" ht="12" hidden="1" customHeight="1">
      <c r="A16477" s="172"/>
    </row>
    <row r="16478" spans="1:1" s="173" customFormat="1" ht="12" hidden="1" customHeight="1">
      <c r="A16478" s="172"/>
    </row>
    <row r="16479" spans="1:1" s="173" customFormat="1" ht="12" hidden="1" customHeight="1">
      <c r="A16479" s="172"/>
    </row>
    <row r="16480" spans="1:1" s="173" customFormat="1" ht="12" hidden="1" customHeight="1">
      <c r="A16480" s="172"/>
    </row>
    <row r="16481" spans="1:1" s="173" customFormat="1" ht="12" hidden="1" customHeight="1">
      <c r="A16481" s="172"/>
    </row>
    <row r="16482" spans="1:1" s="173" customFormat="1" ht="12" hidden="1" customHeight="1">
      <c r="A16482" s="172"/>
    </row>
    <row r="16483" spans="1:1" s="173" customFormat="1" ht="12" hidden="1" customHeight="1">
      <c r="A16483" s="172"/>
    </row>
    <row r="16484" spans="1:1" s="173" customFormat="1" ht="12" hidden="1" customHeight="1">
      <c r="A16484" s="172"/>
    </row>
    <row r="16485" spans="1:1" s="173" customFormat="1" ht="12" hidden="1" customHeight="1">
      <c r="A16485" s="172"/>
    </row>
    <row r="16486" spans="1:1" s="173" customFormat="1" ht="12" hidden="1" customHeight="1">
      <c r="A16486" s="172"/>
    </row>
    <row r="16487" spans="1:1" s="173" customFormat="1" ht="12" hidden="1" customHeight="1">
      <c r="A16487" s="172"/>
    </row>
    <row r="16488" spans="1:1" s="173" customFormat="1" ht="12" hidden="1" customHeight="1">
      <c r="A16488" s="172"/>
    </row>
    <row r="16489" spans="1:1" s="173" customFormat="1" ht="12" hidden="1" customHeight="1">
      <c r="A16489" s="172"/>
    </row>
    <row r="16490" spans="1:1" s="173" customFormat="1" ht="12" hidden="1" customHeight="1">
      <c r="A16490" s="172"/>
    </row>
    <row r="16491" spans="1:1" s="173" customFormat="1" ht="12" hidden="1" customHeight="1">
      <c r="A16491" s="172"/>
    </row>
    <row r="16492" spans="1:1" s="173" customFormat="1" ht="12" hidden="1" customHeight="1">
      <c r="A16492" s="172"/>
    </row>
    <row r="16493" spans="1:1" s="173" customFormat="1" ht="12" hidden="1" customHeight="1">
      <c r="A16493" s="172"/>
    </row>
    <row r="16494" spans="1:1" s="173" customFormat="1" ht="12" hidden="1" customHeight="1">
      <c r="A16494" s="172"/>
    </row>
    <row r="16495" spans="1:1" s="173" customFormat="1" ht="12" hidden="1" customHeight="1">
      <c r="A16495" s="172"/>
    </row>
    <row r="16496" spans="1:1" s="173" customFormat="1" ht="12" hidden="1" customHeight="1">
      <c r="A16496" s="172"/>
    </row>
    <row r="16497" spans="1:1" s="173" customFormat="1" ht="12" hidden="1" customHeight="1">
      <c r="A16497" s="172"/>
    </row>
    <row r="16498" spans="1:1" s="173" customFormat="1" ht="12" hidden="1" customHeight="1">
      <c r="A16498" s="172"/>
    </row>
    <row r="16499" spans="1:1" s="173" customFormat="1" ht="12" hidden="1" customHeight="1">
      <c r="A16499" s="172"/>
    </row>
    <row r="16500" spans="1:1" s="173" customFormat="1" ht="12" hidden="1" customHeight="1">
      <c r="A16500" s="172"/>
    </row>
    <row r="16501" spans="1:1" s="173" customFormat="1" ht="12" hidden="1" customHeight="1">
      <c r="A16501" s="172"/>
    </row>
    <row r="16502" spans="1:1" s="173" customFormat="1" ht="12" hidden="1" customHeight="1">
      <c r="A16502" s="172"/>
    </row>
    <row r="16503" spans="1:1" s="173" customFormat="1" ht="12" hidden="1" customHeight="1">
      <c r="A16503" s="172"/>
    </row>
    <row r="16504" spans="1:1" s="173" customFormat="1" ht="12" hidden="1" customHeight="1">
      <c r="A16504" s="172"/>
    </row>
    <row r="16505" spans="1:1" s="173" customFormat="1" ht="12" hidden="1" customHeight="1">
      <c r="A16505" s="172"/>
    </row>
    <row r="16506" spans="1:1" s="173" customFormat="1" ht="12" hidden="1" customHeight="1">
      <c r="A16506" s="172"/>
    </row>
    <row r="16507" spans="1:1" s="173" customFormat="1" ht="12" hidden="1" customHeight="1">
      <c r="A16507" s="172"/>
    </row>
    <row r="16508" spans="1:1" s="173" customFormat="1" ht="12" hidden="1" customHeight="1">
      <c r="A16508" s="172"/>
    </row>
    <row r="16509" spans="1:1" s="173" customFormat="1" ht="12" hidden="1" customHeight="1">
      <c r="A16509" s="172"/>
    </row>
    <row r="16510" spans="1:1" s="173" customFormat="1" ht="12" hidden="1" customHeight="1">
      <c r="A16510" s="172"/>
    </row>
    <row r="16511" spans="1:1" s="173" customFormat="1" ht="12" hidden="1" customHeight="1">
      <c r="A16511" s="172"/>
    </row>
    <row r="16512" spans="1:1" s="173" customFormat="1" ht="12" hidden="1" customHeight="1">
      <c r="A16512" s="172"/>
    </row>
    <row r="16513" spans="1:1" s="173" customFormat="1" ht="12" hidden="1" customHeight="1">
      <c r="A16513" s="172"/>
    </row>
    <row r="16514" spans="1:1" s="173" customFormat="1" ht="12" hidden="1" customHeight="1">
      <c r="A16514" s="172"/>
    </row>
    <row r="16515" spans="1:1" s="173" customFormat="1" ht="12" hidden="1" customHeight="1">
      <c r="A16515" s="172"/>
    </row>
    <row r="16516" spans="1:1" s="173" customFormat="1" ht="12" hidden="1" customHeight="1">
      <c r="A16516" s="172"/>
    </row>
    <row r="16517" spans="1:1" s="173" customFormat="1" ht="12" hidden="1" customHeight="1">
      <c r="A16517" s="172"/>
    </row>
    <row r="16518" spans="1:1" s="173" customFormat="1" ht="12" hidden="1" customHeight="1">
      <c r="A16518" s="172"/>
    </row>
    <row r="16519" spans="1:1" s="173" customFormat="1" ht="12" hidden="1" customHeight="1">
      <c r="A16519" s="172"/>
    </row>
    <row r="16520" spans="1:1" s="173" customFormat="1" ht="12" hidden="1" customHeight="1">
      <c r="A16520" s="172"/>
    </row>
    <row r="16521" spans="1:1" s="173" customFormat="1" ht="12" hidden="1" customHeight="1">
      <c r="A16521" s="172"/>
    </row>
    <row r="16522" spans="1:1" s="173" customFormat="1" ht="12" hidden="1" customHeight="1">
      <c r="A16522" s="172"/>
    </row>
    <row r="16523" spans="1:1" s="173" customFormat="1" ht="12" hidden="1" customHeight="1">
      <c r="A16523" s="172"/>
    </row>
    <row r="16524" spans="1:1" s="173" customFormat="1" ht="12" hidden="1" customHeight="1">
      <c r="A16524" s="172"/>
    </row>
    <row r="16525" spans="1:1" s="173" customFormat="1" ht="12" hidden="1" customHeight="1">
      <c r="A16525" s="172"/>
    </row>
    <row r="16526" spans="1:1" s="173" customFormat="1" ht="12" hidden="1" customHeight="1">
      <c r="A16526" s="172"/>
    </row>
    <row r="16527" spans="1:1" s="173" customFormat="1" ht="12" hidden="1" customHeight="1">
      <c r="A16527" s="172"/>
    </row>
    <row r="16528" spans="1:1" s="173" customFormat="1" ht="12" hidden="1" customHeight="1">
      <c r="A16528" s="172"/>
    </row>
    <row r="16529" spans="1:1" s="173" customFormat="1" ht="12" hidden="1" customHeight="1">
      <c r="A16529" s="172"/>
    </row>
    <row r="16530" spans="1:1" s="173" customFormat="1" ht="12" hidden="1" customHeight="1">
      <c r="A16530" s="172"/>
    </row>
    <row r="16531" spans="1:1" s="173" customFormat="1" ht="12" hidden="1" customHeight="1">
      <c r="A16531" s="172"/>
    </row>
    <row r="16532" spans="1:1" s="173" customFormat="1" ht="12" hidden="1" customHeight="1">
      <c r="A16532" s="172"/>
    </row>
    <row r="16533" spans="1:1" s="173" customFormat="1" ht="12" hidden="1" customHeight="1">
      <c r="A16533" s="172"/>
    </row>
    <row r="16534" spans="1:1" s="173" customFormat="1" ht="12" hidden="1" customHeight="1">
      <c r="A16534" s="172"/>
    </row>
    <row r="16535" spans="1:1" s="173" customFormat="1" ht="12" hidden="1" customHeight="1">
      <c r="A16535" s="172"/>
    </row>
    <row r="16536" spans="1:1" s="173" customFormat="1" ht="12" hidden="1" customHeight="1">
      <c r="A16536" s="172"/>
    </row>
    <row r="16537" spans="1:1" s="173" customFormat="1" ht="12" hidden="1" customHeight="1">
      <c r="A16537" s="172"/>
    </row>
    <row r="16538" spans="1:1" s="173" customFormat="1" ht="12" hidden="1" customHeight="1">
      <c r="A16538" s="172"/>
    </row>
    <row r="16539" spans="1:1" s="173" customFormat="1" ht="12" hidden="1" customHeight="1">
      <c r="A16539" s="172"/>
    </row>
    <row r="16540" spans="1:1" s="173" customFormat="1" ht="12" hidden="1" customHeight="1">
      <c r="A16540" s="172"/>
    </row>
    <row r="16541" spans="1:1" s="173" customFormat="1" ht="12" hidden="1" customHeight="1">
      <c r="A16541" s="172"/>
    </row>
    <row r="16542" spans="1:1" s="173" customFormat="1" ht="12" hidden="1" customHeight="1">
      <c r="A16542" s="172"/>
    </row>
    <row r="16543" spans="1:1" s="173" customFormat="1" ht="12" hidden="1" customHeight="1">
      <c r="A16543" s="172"/>
    </row>
    <row r="16544" spans="1:1" s="173" customFormat="1" ht="12" hidden="1" customHeight="1">
      <c r="A16544" s="172"/>
    </row>
    <row r="16545" spans="1:1" s="173" customFormat="1" ht="12" hidden="1" customHeight="1">
      <c r="A16545" s="172"/>
    </row>
    <row r="16546" spans="1:1" s="173" customFormat="1" ht="12" hidden="1" customHeight="1">
      <c r="A16546" s="172"/>
    </row>
    <row r="16547" spans="1:1" s="173" customFormat="1" ht="12" hidden="1" customHeight="1">
      <c r="A16547" s="172"/>
    </row>
    <row r="16548" spans="1:1" s="173" customFormat="1" ht="12" hidden="1" customHeight="1">
      <c r="A16548" s="172"/>
    </row>
    <row r="16549" spans="1:1" s="173" customFormat="1" ht="12" hidden="1" customHeight="1">
      <c r="A16549" s="172"/>
    </row>
    <row r="16550" spans="1:1" s="173" customFormat="1" ht="12" hidden="1" customHeight="1">
      <c r="A16550" s="172"/>
    </row>
    <row r="16551" spans="1:1" s="173" customFormat="1" ht="12" hidden="1" customHeight="1">
      <c r="A16551" s="172"/>
    </row>
    <row r="16552" spans="1:1" s="173" customFormat="1" ht="12" hidden="1" customHeight="1">
      <c r="A16552" s="172"/>
    </row>
    <row r="16553" spans="1:1" s="173" customFormat="1" ht="12" hidden="1" customHeight="1">
      <c r="A16553" s="172"/>
    </row>
    <row r="16554" spans="1:1" s="173" customFormat="1" ht="12" hidden="1" customHeight="1">
      <c r="A16554" s="172"/>
    </row>
    <row r="16555" spans="1:1" s="173" customFormat="1" ht="12" hidden="1" customHeight="1">
      <c r="A16555" s="172"/>
    </row>
    <row r="16556" spans="1:1" s="173" customFormat="1" ht="12" hidden="1" customHeight="1">
      <c r="A16556" s="172"/>
    </row>
    <row r="16557" spans="1:1" s="173" customFormat="1" ht="12" hidden="1" customHeight="1">
      <c r="A16557" s="172"/>
    </row>
    <row r="16558" spans="1:1" s="173" customFormat="1" ht="12" hidden="1" customHeight="1">
      <c r="A16558" s="172"/>
    </row>
    <row r="16559" spans="1:1" s="173" customFormat="1" ht="12" hidden="1" customHeight="1">
      <c r="A16559" s="172"/>
    </row>
    <row r="16560" spans="1:1" s="173" customFormat="1" ht="12" hidden="1" customHeight="1">
      <c r="A16560" s="172"/>
    </row>
    <row r="16561" spans="1:1" s="173" customFormat="1" ht="12" hidden="1" customHeight="1">
      <c r="A16561" s="172"/>
    </row>
    <row r="16562" spans="1:1" s="173" customFormat="1" ht="12" hidden="1" customHeight="1">
      <c r="A16562" s="172"/>
    </row>
    <row r="16563" spans="1:1" s="173" customFormat="1" ht="12" hidden="1" customHeight="1">
      <c r="A16563" s="172"/>
    </row>
    <row r="16564" spans="1:1" s="173" customFormat="1" ht="12" hidden="1" customHeight="1">
      <c r="A16564" s="172"/>
    </row>
    <row r="16565" spans="1:1" s="173" customFormat="1" ht="12" hidden="1" customHeight="1">
      <c r="A16565" s="172"/>
    </row>
    <row r="16566" spans="1:1" s="173" customFormat="1" ht="12" hidden="1" customHeight="1">
      <c r="A16566" s="172"/>
    </row>
    <row r="16567" spans="1:1" s="173" customFormat="1" ht="12" hidden="1" customHeight="1">
      <c r="A16567" s="172"/>
    </row>
    <row r="16568" spans="1:1" s="173" customFormat="1" ht="12" hidden="1" customHeight="1">
      <c r="A16568" s="172"/>
    </row>
    <row r="16569" spans="1:1" s="173" customFormat="1" ht="12" hidden="1" customHeight="1">
      <c r="A16569" s="172"/>
    </row>
    <row r="16570" spans="1:1" s="173" customFormat="1" ht="12" hidden="1" customHeight="1">
      <c r="A16570" s="172"/>
    </row>
    <row r="16571" spans="1:1" s="173" customFormat="1" ht="12" hidden="1" customHeight="1">
      <c r="A16571" s="172"/>
    </row>
    <row r="16572" spans="1:1" s="173" customFormat="1" ht="12" hidden="1" customHeight="1">
      <c r="A16572" s="172"/>
    </row>
    <row r="16573" spans="1:1" s="173" customFormat="1" ht="12" hidden="1" customHeight="1">
      <c r="A16573" s="172"/>
    </row>
    <row r="16574" spans="1:1" s="173" customFormat="1" ht="12" hidden="1" customHeight="1">
      <c r="A16574" s="172"/>
    </row>
    <row r="16575" spans="1:1" s="173" customFormat="1" ht="12" hidden="1" customHeight="1">
      <c r="A16575" s="172"/>
    </row>
    <row r="16576" spans="1:1" s="173" customFormat="1" ht="12" hidden="1" customHeight="1">
      <c r="A16576" s="172"/>
    </row>
    <row r="16577" spans="1:1" s="173" customFormat="1" ht="12" hidden="1" customHeight="1">
      <c r="A16577" s="172"/>
    </row>
    <row r="16578" spans="1:1" s="173" customFormat="1" ht="12" hidden="1" customHeight="1">
      <c r="A16578" s="172"/>
    </row>
    <row r="16579" spans="1:1" s="173" customFormat="1" ht="12" hidden="1" customHeight="1">
      <c r="A16579" s="172"/>
    </row>
    <row r="16580" spans="1:1" s="173" customFormat="1" ht="12" hidden="1" customHeight="1">
      <c r="A16580" s="172"/>
    </row>
    <row r="16581" spans="1:1" s="173" customFormat="1" ht="12" hidden="1" customHeight="1">
      <c r="A16581" s="172"/>
    </row>
    <row r="16582" spans="1:1" s="173" customFormat="1" ht="12" hidden="1" customHeight="1">
      <c r="A16582" s="172"/>
    </row>
    <row r="16583" spans="1:1" s="173" customFormat="1" ht="12" hidden="1" customHeight="1">
      <c r="A16583" s="172"/>
    </row>
    <row r="16584" spans="1:1" s="173" customFormat="1" ht="12" hidden="1" customHeight="1">
      <c r="A16584" s="172"/>
    </row>
    <row r="16585" spans="1:1" s="173" customFormat="1" ht="12" hidden="1" customHeight="1">
      <c r="A16585" s="172"/>
    </row>
    <row r="16586" spans="1:1" s="173" customFormat="1" ht="12" hidden="1" customHeight="1">
      <c r="A16586" s="172"/>
    </row>
    <row r="16587" spans="1:1" s="173" customFormat="1" ht="12" hidden="1" customHeight="1">
      <c r="A16587" s="172"/>
    </row>
    <row r="16588" spans="1:1" s="173" customFormat="1" ht="12" hidden="1" customHeight="1">
      <c r="A16588" s="172"/>
    </row>
    <row r="16589" spans="1:1" s="173" customFormat="1" ht="12" hidden="1" customHeight="1">
      <c r="A16589" s="172"/>
    </row>
    <row r="16590" spans="1:1" s="173" customFormat="1" ht="12" hidden="1" customHeight="1">
      <c r="A16590" s="172"/>
    </row>
    <row r="16591" spans="1:1" s="173" customFormat="1" ht="12" hidden="1" customHeight="1">
      <c r="A16591" s="172"/>
    </row>
    <row r="16592" spans="1:1" s="173" customFormat="1" ht="12" hidden="1" customHeight="1">
      <c r="A16592" s="172"/>
    </row>
    <row r="16593" spans="1:1" s="173" customFormat="1" ht="12" hidden="1" customHeight="1">
      <c r="A16593" s="172"/>
    </row>
    <row r="16594" spans="1:1" s="173" customFormat="1" ht="12" hidden="1" customHeight="1">
      <c r="A16594" s="172"/>
    </row>
    <row r="16595" spans="1:1" s="173" customFormat="1" ht="12" hidden="1" customHeight="1">
      <c r="A16595" s="172"/>
    </row>
    <row r="16596" spans="1:1" s="173" customFormat="1" ht="12" hidden="1" customHeight="1">
      <c r="A16596" s="172"/>
    </row>
    <row r="16597" spans="1:1" s="173" customFormat="1" ht="12" hidden="1" customHeight="1">
      <c r="A16597" s="172"/>
    </row>
    <row r="16598" spans="1:1" s="173" customFormat="1" ht="12" hidden="1" customHeight="1">
      <c r="A16598" s="172"/>
    </row>
    <row r="16599" spans="1:1" s="173" customFormat="1" ht="12" hidden="1" customHeight="1">
      <c r="A16599" s="172"/>
    </row>
    <row r="16600" spans="1:1" s="173" customFormat="1" ht="12" hidden="1" customHeight="1">
      <c r="A16600" s="172"/>
    </row>
    <row r="16601" spans="1:1" s="173" customFormat="1" ht="12" hidden="1" customHeight="1">
      <c r="A16601" s="172"/>
    </row>
    <row r="16602" spans="1:1" s="173" customFormat="1" ht="12" hidden="1" customHeight="1">
      <c r="A16602" s="172"/>
    </row>
    <row r="16603" spans="1:1" s="173" customFormat="1" ht="12" hidden="1" customHeight="1">
      <c r="A16603" s="172"/>
    </row>
    <row r="16604" spans="1:1" s="173" customFormat="1" ht="12" hidden="1" customHeight="1">
      <c r="A16604" s="172"/>
    </row>
    <row r="16605" spans="1:1" s="173" customFormat="1" ht="12" hidden="1" customHeight="1">
      <c r="A16605" s="172"/>
    </row>
    <row r="16606" spans="1:1" s="173" customFormat="1" ht="12" hidden="1" customHeight="1">
      <c r="A16606" s="172"/>
    </row>
    <row r="16607" spans="1:1" s="173" customFormat="1" ht="12" hidden="1" customHeight="1">
      <c r="A16607" s="172"/>
    </row>
    <row r="16608" spans="1:1" s="173" customFormat="1" ht="12" hidden="1" customHeight="1">
      <c r="A16608" s="172"/>
    </row>
    <row r="16609" spans="1:1" s="173" customFormat="1" ht="12" hidden="1" customHeight="1">
      <c r="A16609" s="172"/>
    </row>
    <row r="16610" spans="1:1" s="173" customFormat="1" ht="12" hidden="1" customHeight="1">
      <c r="A16610" s="172"/>
    </row>
    <row r="16611" spans="1:1" s="173" customFormat="1" ht="12" hidden="1" customHeight="1">
      <c r="A16611" s="172"/>
    </row>
    <row r="16612" spans="1:1" s="173" customFormat="1" ht="12" hidden="1" customHeight="1">
      <c r="A16612" s="172"/>
    </row>
    <row r="16613" spans="1:1" s="173" customFormat="1" ht="12" hidden="1" customHeight="1">
      <c r="A16613" s="172"/>
    </row>
    <row r="16614" spans="1:1" s="173" customFormat="1" ht="12" hidden="1" customHeight="1">
      <c r="A16614" s="172"/>
    </row>
    <row r="16615" spans="1:1" s="173" customFormat="1" ht="12" hidden="1" customHeight="1">
      <c r="A16615" s="172"/>
    </row>
    <row r="16616" spans="1:1" s="173" customFormat="1" ht="12" hidden="1" customHeight="1">
      <c r="A16616" s="172"/>
    </row>
    <row r="16617" spans="1:1" s="173" customFormat="1" ht="12" hidden="1" customHeight="1">
      <c r="A16617" s="172"/>
    </row>
    <row r="16618" spans="1:1" s="173" customFormat="1" ht="12" hidden="1" customHeight="1">
      <c r="A16618" s="172"/>
    </row>
    <row r="16619" spans="1:1" s="173" customFormat="1" ht="12" hidden="1" customHeight="1">
      <c r="A16619" s="172"/>
    </row>
    <row r="16620" spans="1:1" s="173" customFormat="1" ht="12" hidden="1" customHeight="1">
      <c r="A16620" s="172"/>
    </row>
    <row r="16621" spans="1:1" s="173" customFormat="1" ht="12" hidden="1" customHeight="1">
      <c r="A16621" s="172"/>
    </row>
    <row r="16622" spans="1:1" s="173" customFormat="1" ht="12" hidden="1" customHeight="1">
      <c r="A16622" s="172"/>
    </row>
    <row r="16623" spans="1:1" s="173" customFormat="1" ht="12" hidden="1" customHeight="1">
      <c r="A16623" s="172"/>
    </row>
    <row r="16624" spans="1:1" s="173" customFormat="1" ht="12" hidden="1" customHeight="1">
      <c r="A16624" s="172"/>
    </row>
    <row r="16625" spans="1:1" s="173" customFormat="1" ht="12" hidden="1" customHeight="1">
      <c r="A16625" s="172"/>
    </row>
    <row r="16626" spans="1:1" s="173" customFormat="1" ht="12" hidden="1" customHeight="1">
      <c r="A16626" s="172"/>
    </row>
    <row r="16627" spans="1:1" s="173" customFormat="1" ht="12" hidden="1" customHeight="1">
      <c r="A16627" s="172"/>
    </row>
    <row r="16628" spans="1:1" s="173" customFormat="1" ht="12" hidden="1" customHeight="1">
      <c r="A16628" s="172"/>
    </row>
    <row r="16629" spans="1:1" s="173" customFormat="1" ht="12" hidden="1" customHeight="1">
      <c r="A16629" s="172"/>
    </row>
    <row r="16630" spans="1:1" s="173" customFormat="1" ht="12" hidden="1" customHeight="1">
      <c r="A16630" s="172"/>
    </row>
    <row r="16631" spans="1:1" s="173" customFormat="1" ht="12" hidden="1" customHeight="1">
      <c r="A16631" s="172"/>
    </row>
    <row r="16632" spans="1:1" s="173" customFormat="1" ht="12" hidden="1" customHeight="1">
      <c r="A16632" s="172"/>
    </row>
    <row r="16633" spans="1:1" s="173" customFormat="1" ht="12" hidden="1" customHeight="1">
      <c r="A16633" s="172"/>
    </row>
    <row r="16634" spans="1:1" s="173" customFormat="1" ht="12" hidden="1" customHeight="1">
      <c r="A16634" s="172"/>
    </row>
    <row r="16635" spans="1:1" s="173" customFormat="1" ht="12" hidden="1" customHeight="1">
      <c r="A16635" s="172"/>
    </row>
    <row r="16636" spans="1:1" s="173" customFormat="1" ht="12" hidden="1" customHeight="1">
      <c r="A16636" s="172"/>
    </row>
    <row r="16637" spans="1:1" s="173" customFormat="1" ht="12" hidden="1" customHeight="1">
      <c r="A16637" s="172"/>
    </row>
    <row r="16638" spans="1:1" s="173" customFormat="1" ht="12" hidden="1" customHeight="1">
      <c r="A16638" s="172"/>
    </row>
    <row r="16639" spans="1:1" s="173" customFormat="1" ht="12" hidden="1" customHeight="1">
      <c r="A16639" s="172"/>
    </row>
    <row r="16640" spans="1:1" s="173" customFormat="1" ht="12" hidden="1" customHeight="1">
      <c r="A16640" s="172"/>
    </row>
    <row r="16641" spans="1:1" s="173" customFormat="1" ht="12" hidden="1" customHeight="1">
      <c r="A16641" s="172"/>
    </row>
    <row r="16642" spans="1:1" s="173" customFormat="1" ht="12" hidden="1" customHeight="1">
      <c r="A16642" s="172"/>
    </row>
    <row r="16643" spans="1:1" s="173" customFormat="1" ht="12" hidden="1" customHeight="1">
      <c r="A16643" s="172"/>
    </row>
    <row r="16644" spans="1:1" s="173" customFormat="1" ht="12" hidden="1" customHeight="1">
      <c r="A16644" s="172"/>
    </row>
    <row r="16645" spans="1:1" s="173" customFormat="1" ht="12" hidden="1" customHeight="1">
      <c r="A16645" s="172"/>
    </row>
    <row r="16646" spans="1:1" s="173" customFormat="1" ht="12" hidden="1" customHeight="1">
      <c r="A16646" s="172"/>
    </row>
    <row r="16647" spans="1:1" s="173" customFormat="1" ht="12" hidden="1" customHeight="1">
      <c r="A16647" s="172"/>
    </row>
    <row r="16648" spans="1:1" s="173" customFormat="1" ht="12" hidden="1" customHeight="1">
      <c r="A16648" s="172"/>
    </row>
    <row r="16649" spans="1:1" s="173" customFormat="1" ht="12" hidden="1" customHeight="1">
      <c r="A16649" s="172"/>
    </row>
    <row r="16650" spans="1:1" s="173" customFormat="1" ht="12" hidden="1" customHeight="1">
      <c r="A16650" s="172"/>
    </row>
    <row r="16651" spans="1:1" s="173" customFormat="1" ht="12" hidden="1" customHeight="1">
      <c r="A16651" s="172"/>
    </row>
    <row r="16652" spans="1:1" s="173" customFormat="1" ht="12" hidden="1" customHeight="1">
      <c r="A16652" s="172"/>
    </row>
    <row r="16653" spans="1:1" s="173" customFormat="1" ht="12" hidden="1" customHeight="1">
      <c r="A16653" s="172"/>
    </row>
    <row r="16654" spans="1:1" s="173" customFormat="1" ht="12" hidden="1" customHeight="1">
      <c r="A16654" s="172"/>
    </row>
    <row r="16655" spans="1:1" s="173" customFormat="1" ht="12" hidden="1" customHeight="1">
      <c r="A16655" s="172"/>
    </row>
    <row r="16656" spans="1:1" s="173" customFormat="1" ht="12" hidden="1" customHeight="1">
      <c r="A16656" s="172"/>
    </row>
    <row r="16657" spans="1:1" s="173" customFormat="1" ht="12" hidden="1" customHeight="1">
      <c r="A16657" s="172"/>
    </row>
    <row r="16658" spans="1:1" s="173" customFormat="1" ht="12" hidden="1" customHeight="1">
      <c r="A16658" s="172"/>
    </row>
    <row r="16659" spans="1:1" s="173" customFormat="1" ht="12" hidden="1" customHeight="1">
      <c r="A16659" s="172"/>
    </row>
    <row r="16660" spans="1:1" s="173" customFormat="1" ht="12" hidden="1" customHeight="1">
      <c r="A16660" s="172"/>
    </row>
    <row r="16661" spans="1:1" s="173" customFormat="1" ht="12" hidden="1" customHeight="1">
      <c r="A16661" s="172"/>
    </row>
    <row r="16662" spans="1:1" s="173" customFormat="1" ht="12" hidden="1" customHeight="1">
      <c r="A16662" s="172"/>
    </row>
    <row r="16663" spans="1:1" s="173" customFormat="1" ht="12" hidden="1" customHeight="1">
      <c r="A16663" s="172"/>
    </row>
    <row r="16664" spans="1:1" s="173" customFormat="1" ht="12" hidden="1" customHeight="1">
      <c r="A16664" s="172"/>
    </row>
    <row r="16665" spans="1:1" s="173" customFormat="1" ht="12" hidden="1" customHeight="1">
      <c r="A16665" s="172"/>
    </row>
    <row r="16666" spans="1:1" s="173" customFormat="1" ht="12" hidden="1" customHeight="1">
      <c r="A16666" s="172"/>
    </row>
    <row r="16667" spans="1:1" s="173" customFormat="1" ht="12" hidden="1" customHeight="1">
      <c r="A16667" s="172"/>
    </row>
    <row r="16668" spans="1:1" s="173" customFormat="1" ht="12" hidden="1" customHeight="1">
      <c r="A16668" s="172"/>
    </row>
    <row r="16669" spans="1:1" s="173" customFormat="1" ht="12" hidden="1" customHeight="1">
      <c r="A16669" s="172"/>
    </row>
    <row r="16670" spans="1:1" s="173" customFormat="1" ht="12" hidden="1" customHeight="1">
      <c r="A16670" s="172"/>
    </row>
    <row r="16671" spans="1:1" s="173" customFormat="1" ht="12" hidden="1" customHeight="1">
      <c r="A16671" s="172"/>
    </row>
    <row r="16672" spans="1:1" s="173" customFormat="1" ht="12" hidden="1" customHeight="1">
      <c r="A16672" s="172"/>
    </row>
    <row r="16673" spans="1:1" s="173" customFormat="1" ht="12" hidden="1" customHeight="1">
      <c r="A16673" s="172"/>
    </row>
    <row r="16674" spans="1:1" s="173" customFormat="1" ht="12" hidden="1" customHeight="1">
      <c r="A16674" s="172"/>
    </row>
    <row r="16675" spans="1:1" s="173" customFormat="1" ht="12" hidden="1" customHeight="1">
      <c r="A16675" s="172"/>
    </row>
    <row r="16676" spans="1:1" s="173" customFormat="1" ht="12" hidden="1" customHeight="1">
      <c r="A16676" s="172"/>
    </row>
    <row r="16677" spans="1:1" s="173" customFormat="1" ht="12" hidden="1" customHeight="1">
      <c r="A16677" s="172"/>
    </row>
    <row r="16678" spans="1:1" s="173" customFormat="1" ht="12" hidden="1" customHeight="1">
      <c r="A16678" s="172"/>
    </row>
    <row r="16679" spans="1:1" s="173" customFormat="1" ht="12" hidden="1" customHeight="1">
      <c r="A16679" s="172"/>
    </row>
    <row r="16680" spans="1:1" s="173" customFormat="1" ht="12" hidden="1" customHeight="1">
      <c r="A16680" s="172"/>
    </row>
    <row r="16681" spans="1:1" s="173" customFormat="1" ht="12" hidden="1" customHeight="1">
      <c r="A16681" s="172"/>
    </row>
    <row r="16682" spans="1:1" s="173" customFormat="1" ht="12" hidden="1" customHeight="1">
      <c r="A16682" s="172"/>
    </row>
    <row r="16683" spans="1:1" s="173" customFormat="1" ht="12" hidden="1" customHeight="1">
      <c r="A16683" s="172"/>
    </row>
    <row r="16684" spans="1:1" s="173" customFormat="1" ht="12" hidden="1" customHeight="1">
      <c r="A16684" s="172"/>
    </row>
    <row r="16685" spans="1:1" s="173" customFormat="1" ht="12" hidden="1" customHeight="1">
      <c r="A16685" s="172"/>
    </row>
    <row r="16686" spans="1:1" s="173" customFormat="1" ht="12" hidden="1" customHeight="1">
      <c r="A16686" s="172"/>
    </row>
    <row r="16687" spans="1:1" s="173" customFormat="1" ht="12" hidden="1" customHeight="1">
      <c r="A16687" s="172"/>
    </row>
    <row r="16688" spans="1:1" s="173" customFormat="1" ht="12" hidden="1" customHeight="1">
      <c r="A16688" s="172"/>
    </row>
    <row r="16689" spans="1:1" s="173" customFormat="1" ht="12" hidden="1" customHeight="1">
      <c r="A16689" s="172"/>
    </row>
    <row r="16690" spans="1:1" s="173" customFormat="1" ht="12" hidden="1" customHeight="1">
      <c r="A16690" s="172"/>
    </row>
    <row r="16691" spans="1:1" s="173" customFormat="1" ht="12" hidden="1" customHeight="1">
      <c r="A16691" s="172"/>
    </row>
    <row r="16692" spans="1:1" s="173" customFormat="1" ht="12" hidden="1" customHeight="1">
      <c r="A16692" s="172"/>
    </row>
    <row r="16693" spans="1:1" s="173" customFormat="1" ht="12" hidden="1" customHeight="1">
      <c r="A16693" s="172"/>
    </row>
    <row r="16694" spans="1:1" s="173" customFormat="1" ht="12" hidden="1" customHeight="1">
      <c r="A16694" s="172"/>
    </row>
    <row r="16695" spans="1:1" s="173" customFormat="1" ht="12" hidden="1" customHeight="1">
      <c r="A16695" s="172"/>
    </row>
    <row r="16696" spans="1:1" s="173" customFormat="1" ht="12" hidden="1" customHeight="1">
      <c r="A16696" s="172"/>
    </row>
    <row r="16697" spans="1:1" s="173" customFormat="1" ht="12" hidden="1" customHeight="1">
      <c r="A16697" s="172"/>
    </row>
    <row r="16698" spans="1:1" s="173" customFormat="1" ht="12" hidden="1" customHeight="1">
      <c r="A16698" s="172"/>
    </row>
    <row r="16699" spans="1:1" s="173" customFormat="1" ht="12" hidden="1" customHeight="1">
      <c r="A16699" s="172"/>
    </row>
    <row r="16700" spans="1:1" s="173" customFormat="1" ht="12" hidden="1" customHeight="1">
      <c r="A16700" s="172"/>
    </row>
    <row r="16701" spans="1:1" s="173" customFormat="1" ht="12" hidden="1" customHeight="1">
      <c r="A16701" s="172"/>
    </row>
    <row r="16702" spans="1:1" s="173" customFormat="1" ht="12" hidden="1" customHeight="1">
      <c r="A16702" s="172"/>
    </row>
    <row r="16703" spans="1:1" s="173" customFormat="1" ht="12" hidden="1" customHeight="1">
      <c r="A16703" s="172"/>
    </row>
    <row r="16704" spans="1:1" s="173" customFormat="1" ht="12" hidden="1" customHeight="1">
      <c r="A16704" s="172"/>
    </row>
    <row r="16705" spans="1:1" s="173" customFormat="1" ht="12" hidden="1" customHeight="1">
      <c r="A16705" s="172"/>
    </row>
    <row r="16706" spans="1:1" s="173" customFormat="1" ht="12" hidden="1" customHeight="1">
      <c r="A16706" s="172"/>
    </row>
    <row r="16707" spans="1:1" s="173" customFormat="1" ht="12" hidden="1" customHeight="1">
      <c r="A16707" s="172"/>
    </row>
    <row r="16708" spans="1:1" s="173" customFormat="1" ht="12" hidden="1" customHeight="1">
      <c r="A16708" s="172"/>
    </row>
    <row r="16709" spans="1:1" s="173" customFormat="1" ht="12" hidden="1" customHeight="1">
      <c r="A16709" s="172"/>
    </row>
    <row r="16710" spans="1:1" s="173" customFormat="1" ht="12" hidden="1" customHeight="1">
      <c r="A16710" s="172"/>
    </row>
    <row r="16711" spans="1:1" s="173" customFormat="1" ht="12" hidden="1" customHeight="1">
      <c r="A16711" s="172"/>
    </row>
    <row r="16712" spans="1:1" s="173" customFormat="1" ht="12" hidden="1" customHeight="1">
      <c r="A16712" s="172"/>
    </row>
    <row r="16713" spans="1:1" s="173" customFormat="1" ht="12" hidden="1" customHeight="1">
      <c r="A16713" s="172"/>
    </row>
    <row r="16714" spans="1:1" s="173" customFormat="1" ht="12" hidden="1" customHeight="1">
      <c r="A16714" s="172"/>
    </row>
    <row r="16715" spans="1:1" s="173" customFormat="1" ht="12" hidden="1" customHeight="1">
      <c r="A16715" s="172"/>
    </row>
    <row r="16716" spans="1:1" s="173" customFormat="1" ht="12" hidden="1" customHeight="1">
      <c r="A16716" s="172"/>
    </row>
    <row r="16717" spans="1:1" s="173" customFormat="1" ht="12" hidden="1" customHeight="1">
      <c r="A16717" s="172"/>
    </row>
    <row r="16718" spans="1:1" s="173" customFormat="1" ht="12" hidden="1" customHeight="1">
      <c r="A16718" s="172"/>
    </row>
    <row r="16719" spans="1:1" s="173" customFormat="1" ht="12" hidden="1" customHeight="1">
      <c r="A16719" s="172"/>
    </row>
    <row r="16720" spans="1:1" s="173" customFormat="1" ht="12" hidden="1" customHeight="1">
      <c r="A16720" s="172"/>
    </row>
    <row r="16721" spans="1:1" s="173" customFormat="1" ht="12" hidden="1" customHeight="1">
      <c r="A16721" s="172"/>
    </row>
    <row r="16722" spans="1:1" s="173" customFormat="1" ht="12" hidden="1" customHeight="1">
      <c r="A16722" s="172"/>
    </row>
    <row r="16723" spans="1:1" s="173" customFormat="1" ht="12" hidden="1" customHeight="1">
      <c r="A16723" s="172"/>
    </row>
    <row r="16724" spans="1:1" s="173" customFormat="1" ht="12" hidden="1" customHeight="1">
      <c r="A16724" s="172"/>
    </row>
    <row r="16725" spans="1:1" s="173" customFormat="1" ht="12" hidden="1" customHeight="1">
      <c r="A16725" s="172"/>
    </row>
    <row r="16726" spans="1:1" s="173" customFormat="1" ht="12" hidden="1" customHeight="1">
      <c r="A16726" s="172"/>
    </row>
    <row r="16727" spans="1:1" s="173" customFormat="1" ht="12" hidden="1" customHeight="1">
      <c r="A16727" s="172"/>
    </row>
    <row r="16728" spans="1:1" s="173" customFormat="1" ht="12" hidden="1" customHeight="1">
      <c r="A16728" s="172"/>
    </row>
    <row r="16729" spans="1:1" s="173" customFormat="1" ht="12" hidden="1" customHeight="1">
      <c r="A16729" s="172"/>
    </row>
    <row r="16730" spans="1:1" s="173" customFormat="1" ht="12" hidden="1" customHeight="1">
      <c r="A16730" s="172"/>
    </row>
    <row r="16731" spans="1:1" s="173" customFormat="1" ht="12" hidden="1" customHeight="1">
      <c r="A16731" s="172"/>
    </row>
    <row r="16732" spans="1:1" s="173" customFormat="1" ht="12" hidden="1" customHeight="1">
      <c r="A16732" s="172"/>
    </row>
    <row r="16733" spans="1:1" s="173" customFormat="1" ht="12" hidden="1" customHeight="1">
      <c r="A16733" s="172"/>
    </row>
    <row r="16734" spans="1:1" s="173" customFormat="1" ht="12" hidden="1" customHeight="1">
      <c r="A16734" s="172"/>
    </row>
    <row r="16735" spans="1:1" s="173" customFormat="1" ht="12" hidden="1" customHeight="1">
      <c r="A16735" s="172"/>
    </row>
    <row r="16736" spans="1:1" s="173" customFormat="1" ht="12" hidden="1" customHeight="1">
      <c r="A16736" s="172"/>
    </row>
    <row r="16737" spans="1:1" s="173" customFormat="1" ht="12" hidden="1" customHeight="1">
      <c r="A16737" s="172"/>
    </row>
    <row r="16738" spans="1:1" s="173" customFormat="1" ht="12" hidden="1" customHeight="1">
      <c r="A16738" s="172"/>
    </row>
    <row r="16739" spans="1:1" s="173" customFormat="1" ht="12" hidden="1" customHeight="1">
      <c r="A16739" s="172"/>
    </row>
    <row r="16740" spans="1:1" s="173" customFormat="1" ht="12" hidden="1" customHeight="1">
      <c r="A16740" s="172"/>
    </row>
    <row r="16741" spans="1:1" s="173" customFormat="1" ht="12" hidden="1" customHeight="1">
      <c r="A16741" s="172"/>
    </row>
    <row r="16742" spans="1:1" s="173" customFormat="1" ht="12" hidden="1" customHeight="1">
      <c r="A16742" s="172"/>
    </row>
    <row r="16743" spans="1:1" s="173" customFormat="1" ht="12" hidden="1" customHeight="1">
      <c r="A16743" s="172"/>
    </row>
    <row r="16744" spans="1:1" s="173" customFormat="1" ht="12" hidden="1" customHeight="1">
      <c r="A16744" s="172"/>
    </row>
    <row r="16745" spans="1:1" s="173" customFormat="1" ht="12" hidden="1" customHeight="1">
      <c r="A16745" s="172"/>
    </row>
    <row r="16746" spans="1:1" s="173" customFormat="1" ht="12" hidden="1" customHeight="1">
      <c r="A16746" s="172"/>
    </row>
    <row r="16747" spans="1:1" s="173" customFormat="1" ht="12" hidden="1" customHeight="1">
      <c r="A16747" s="172"/>
    </row>
    <row r="16748" spans="1:1" s="173" customFormat="1" ht="12" hidden="1" customHeight="1">
      <c r="A16748" s="172"/>
    </row>
    <row r="16749" spans="1:1" s="173" customFormat="1" ht="12" hidden="1" customHeight="1">
      <c r="A16749" s="172"/>
    </row>
    <row r="16750" spans="1:1" s="173" customFormat="1" ht="12" hidden="1" customHeight="1">
      <c r="A16750" s="172"/>
    </row>
    <row r="16751" spans="1:1" s="173" customFormat="1" ht="12" hidden="1" customHeight="1">
      <c r="A16751" s="172"/>
    </row>
    <row r="16752" spans="1:1" s="173" customFormat="1" ht="12" hidden="1" customHeight="1">
      <c r="A16752" s="172"/>
    </row>
    <row r="16753" spans="1:1" s="173" customFormat="1" ht="12" hidden="1" customHeight="1">
      <c r="A16753" s="172"/>
    </row>
    <row r="16754" spans="1:1" s="173" customFormat="1" ht="12" hidden="1" customHeight="1">
      <c r="A16754" s="172"/>
    </row>
    <row r="16755" spans="1:1" s="173" customFormat="1" ht="12" hidden="1" customHeight="1">
      <c r="A16755" s="172"/>
    </row>
    <row r="16756" spans="1:1" s="173" customFormat="1" ht="12" hidden="1" customHeight="1">
      <c r="A16756" s="172"/>
    </row>
    <row r="16757" spans="1:1" s="173" customFormat="1" ht="12" hidden="1" customHeight="1">
      <c r="A16757" s="172"/>
    </row>
    <row r="16758" spans="1:1" s="173" customFormat="1" ht="12" hidden="1" customHeight="1">
      <c r="A16758" s="172"/>
    </row>
    <row r="16759" spans="1:1" s="173" customFormat="1" ht="12" hidden="1" customHeight="1">
      <c r="A16759" s="172"/>
    </row>
    <row r="16760" spans="1:1" s="173" customFormat="1" ht="12" hidden="1" customHeight="1">
      <c r="A16760" s="172"/>
    </row>
    <row r="16761" spans="1:1" s="173" customFormat="1" ht="12" hidden="1" customHeight="1">
      <c r="A16761" s="172"/>
    </row>
    <row r="16762" spans="1:1" s="173" customFormat="1" ht="12" hidden="1" customHeight="1">
      <c r="A16762" s="172"/>
    </row>
    <row r="16763" spans="1:1" s="173" customFormat="1" ht="12" hidden="1" customHeight="1">
      <c r="A16763" s="172"/>
    </row>
    <row r="16764" spans="1:1" s="173" customFormat="1" ht="12" hidden="1" customHeight="1">
      <c r="A16764" s="172"/>
    </row>
    <row r="16765" spans="1:1" s="173" customFormat="1" ht="12" hidden="1" customHeight="1">
      <c r="A16765" s="172"/>
    </row>
    <row r="16766" spans="1:1" s="173" customFormat="1" ht="12" hidden="1" customHeight="1">
      <c r="A16766" s="172"/>
    </row>
    <row r="16767" spans="1:1" s="173" customFormat="1" ht="12" hidden="1" customHeight="1">
      <c r="A16767" s="172"/>
    </row>
    <row r="16768" spans="1:1" s="173" customFormat="1" ht="12" hidden="1" customHeight="1">
      <c r="A16768" s="172"/>
    </row>
    <row r="16769" spans="1:1" s="173" customFormat="1" ht="12" hidden="1" customHeight="1">
      <c r="A16769" s="172"/>
    </row>
    <row r="16770" spans="1:1" s="173" customFormat="1" ht="12" hidden="1" customHeight="1">
      <c r="A16770" s="172"/>
    </row>
    <row r="16771" spans="1:1" s="173" customFormat="1" ht="12" hidden="1" customHeight="1">
      <c r="A16771" s="172"/>
    </row>
    <row r="16772" spans="1:1" s="173" customFormat="1" ht="12" hidden="1" customHeight="1">
      <c r="A16772" s="172"/>
    </row>
    <row r="16773" spans="1:1" s="173" customFormat="1" ht="12" hidden="1" customHeight="1">
      <c r="A16773" s="172"/>
    </row>
    <row r="16774" spans="1:1" s="173" customFormat="1" ht="12" hidden="1" customHeight="1">
      <c r="A16774" s="172"/>
    </row>
    <row r="16775" spans="1:1" s="173" customFormat="1" ht="12" hidden="1" customHeight="1">
      <c r="A16775" s="172"/>
    </row>
    <row r="16776" spans="1:1" s="173" customFormat="1" ht="12" hidden="1" customHeight="1">
      <c r="A16776" s="172"/>
    </row>
    <row r="16777" spans="1:1" s="173" customFormat="1" ht="12" hidden="1" customHeight="1">
      <c r="A16777" s="172"/>
    </row>
    <row r="16778" spans="1:1" s="173" customFormat="1" ht="12" hidden="1" customHeight="1">
      <c r="A16778" s="172"/>
    </row>
    <row r="16779" spans="1:1" s="173" customFormat="1" ht="12" hidden="1" customHeight="1">
      <c r="A16779" s="172"/>
    </row>
    <row r="16780" spans="1:1" s="173" customFormat="1" ht="12" hidden="1" customHeight="1">
      <c r="A16780" s="172"/>
    </row>
    <row r="16781" spans="1:1" s="173" customFormat="1" ht="12" hidden="1" customHeight="1">
      <c r="A16781" s="172"/>
    </row>
    <row r="16782" spans="1:1" s="173" customFormat="1" ht="12" hidden="1" customHeight="1">
      <c r="A16782" s="172"/>
    </row>
    <row r="16783" spans="1:1" s="173" customFormat="1" ht="12" hidden="1" customHeight="1">
      <c r="A16783" s="172"/>
    </row>
    <row r="16784" spans="1:1" s="173" customFormat="1" ht="12" hidden="1" customHeight="1">
      <c r="A16784" s="172"/>
    </row>
    <row r="16785" spans="1:1" s="173" customFormat="1" ht="12" hidden="1" customHeight="1">
      <c r="A16785" s="172"/>
    </row>
    <row r="16786" spans="1:1" s="173" customFormat="1" ht="12" hidden="1" customHeight="1">
      <c r="A16786" s="172"/>
    </row>
    <row r="16787" spans="1:1" s="173" customFormat="1" ht="12" hidden="1" customHeight="1">
      <c r="A16787" s="172"/>
    </row>
    <row r="16788" spans="1:1" s="173" customFormat="1" ht="12" hidden="1" customHeight="1">
      <c r="A16788" s="172"/>
    </row>
    <row r="16789" spans="1:1" s="173" customFormat="1" ht="12" hidden="1" customHeight="1">
      <c r="A16789" s="172"/>
    </row>
    <row r="16790" spans="1:1" s="173" customFormat="1" ht="12" hidden="1" customHeight="1">
      <c r="A16790" s="172"/>
    </row>
    <row r="16791" spans="1:1" s="173" customFormat="1" ht="12" hidden="1" customHeight="1">
      <c r="A16791" s="172"/>
    </row>
    <row r="16792" spans="1:1" s="173" customFormat="1" ht="12" hidden="1" customHeight="1">
      <c r="A16792" s="172"/>
    </row>
    <row r="16793" spans="1:1" s="173" customFormat="1" ht="12" hidden="1" customHeight="1">
      <c r="A16793" s="172"/>
    </row>
    <row r="16794" spans="1:1" s="173" customFormat="1" ht="12" hidden="1" customHeight="1">
      <c r="A16794" s="172"/>
    </row>
    <row r="16795" spans="1:1" s="173" customFormat="1" ht="12" hidden="1" customHeight="1">
      <c r="A16795" s="172"/>
    </row>
    <row r="16796" spans="1:1" s="173" customFormat="1" ht="12" hidden="1" customHeight="1">
      <c r="A16796" s="172"/>
    </row>
    <row r="16797" spans="1:1" s="173" customFormat="1" ht="12" hidden="1" customHeight="1">
      <c r="A16797" s="172"/>
    </row>
    <row r="16798" spans="1:1" s="173" customFormat="1" ht="12" hidden="1" customHeight="1">
      <c r="A16798" s="172"/>
    </row>
    <row r="16799" spans="1:1" s="173" customFormat="1" ht="12" hidden="1" customHeight="1">
      <c r="A16799" s="172"/>
    </row>
    <row r="16800" spans="1:1" s="173" customFormat="1" ht="12" hidden="1" customHeight="1">
      <c r="A16800" s="172"/>
    </row>
    <row r="16801" spans="1:1" s="173" customFormat="1" ht="12" hidden="1" customHeight="1">
      <c r="A16801" s="172"/>
    </row>
    <row r="16802" spans="1:1" s="173" customFormat="1" ht="12" hidden="1" customHeight="1">
      <c r="A16802" s="172"/>
    </row>
    <row r="16803" spans="1:1" s="173" customFormat="1" ht="12" hidden="1" customHeight="1">
      <c r="A16803" s="172"/>
    </row>
    <row r="16804" spans="1:1" s="173" customFormat="1" ht="12" hidden="1" customHeight="1">
      <c r="A16804" s="172"/>
    </row>
    <row r="16805" spans="1:1" s="173" customFormat="1" ht="12" hidden="1" customHeight="1">
      <c r="A16805" s="172"/>
    </row>
    <row r="16806" spans="1:1" s="173" customFormat="1" ht="12" hidden="1" customHeight="1">
      <c r="A16806" s="172"/>
    </row>
    <row r="16807" spans="1:1" s="173" customFormat="1" ht="12" hidden="1" customHeight="1">
      <c r="A16807" s="172"/>
    </row>
    <row r="16808" spans="1:1" s="173" customFormat="1" ht="12" hidden="1" customHeight="1">
      <c r="A16808" s="172"/>
    </row>
    <row r="16809" spans="1:1" s="173" customFormat="1" ht="12" hidden="1" customHeight="1">
      <c r="A16809" s="172"/>
    </row>
    <row r="16810" spans="1:1" s="173" customFormat="1" ht="12" hidden="1" customHeight="1">
      <c r="A16810" s="172"/>
    </row>
    <row r="16811" spans="1:1" s="173" customFormat="1" ht="12" hidden="1" customHeight="1">
      <c r="A16811" s="172"/>
    </row>
    <row r="16812" spans="1:1" s="173" customFormat="1" ht="12" hidden="1" customHeight="1">
      <c r="A16812" s="172"/>
    </row>
    <row r="16813" spans="1:1" s="173" customFormat="1" ht="12" hidden="1" customHeight="1">
      <c r="A16813" s="172"/>
    </row>
    <row r="16814" spans="1:1" s="173" customFormat="1" ht="12" hidden="1" customHeight="1">
      <c r="A16814" s="172"/>
    </row>
    <row r="16815" spans="1:1" s="173" customFormat="1" ht="12" hidden="1" customHeight="1">
      <c r="A16815" s="172"/>
    </row>
    <row r="16816" spans="1:1" s="173" customFormat="1" ht="12" hidden="1" customHeight="1">
      <c r="A16816" s="172"/>
    </row>
    <row r="16817" spans="1:1" s="173" customFormat="1" ht="12" hidden="1" customHeight="1">
      <c r="A16817" s="172"/>
    </row>
    <row r="16818" spans="1:1" s="173" customFormat="1" ht="12" hidden="1" customHeight="1">
      <c r="A16818" s="172"/>
    </row>
    <row r="16819" spans="1:1" s="173" customFormat="1" ht="12" hidden="1" customHeight="1">
      <c r="A16819" s="172"/>
    </row>
    <row r="16820" spans="1:1" s="173" customFormat="1" ht="12" hidden="1" customHeight="1">
      <c r="A16820" s="172"/>
    </row>
    <row r="16821" spans="1:1" s="173" customFormat="1" ht="12" hidden="1" customHeight="1">
      <c r="A16821" s="172"/>
    </row>
    <row r="16822" spans="1:1" s="173" customFormat="1" ht="12" hidden="1" customHeight="1">
      <c r="A16822" s="172"/>
    </row>
    <row r="16823" spans="1:1" s="173" customFormat="1" ht="12" hidden="1" customHeight="1">
      <c r="A16823" s="172"/>
    </row>
    <row r="16824" spans="1:1" s="173" customFormat="1" ht="12" hidden="1" customHeight="1">
      <c r="A16824" s="172"/>
    </row>
    <row r="16825" spans="1:1" s="173" customFormat="1" ht="12" hidden="1" customHeight="1">
      <c r="A16825" s="172"/>
    </row>
    <row r="16826" spans="1:1" s="173" customFormat="1" ht="12" hidden="1" customHeight="1">
      <c r="A16826" s="172"/>
    </row>
    <row r="16827" spans="1:1" s="173" customFormat="1" ht="12" hidden="1" customHeight="1">
      <c r="A16827" s="172"/>
    </row>
    <row r="16828" spans="1:1" s="173" customFormat="1" ht="12" hidden="1" customHeight="1">
      <c r="A16828" s="172"/>
    </row>
    <row r="16829" spans="1:1" s="173" customFormat="1" ht="12" hidden="1" customHeight="1">
      <c r="A16829" s="172"/>
    </row>
    <row r="16830" spans="1:1" s="173" customFormat="1" ht="12" hidden="1" customHeight="1">
      <c r="A16830" s="172"/>
    </row>
    <row r="16831" spans="1:1" s="173" customFormat="1" ht="12" hidden="1" customHeight="1">
      <c r="A16831" s="172"/>
    </row>
    <row r="16832" spans="1:1" s="173" customFormat="1" ht="12" hidden="1" customHeight="1">
      <c r="A16832" s="172"/>
    </row>
    <row r="16833" spans="1:1" s="173" customFormat="1" ht="12" hidden="1" customHeight="1">
      <c r="A16833" s="172"/>
    </row>
    <row r="16834" spans="1:1" s="173" customFormat="1" ht="12" hidden="1" customHeight="1">
      <c r="A16834" s="172"/>
    </row>
    <row r="16835" spans="1:1" s="173" customFormat="1" ht="12" hidden="1" customHeight="1">
      <c r="A16835" s="172"/>
    </row>
    <row r="16836" spans="1:1" s="173" customFormat="1" ht="12" hidden="1" customHeight="1">
      <c r="A16836" s="172"/>
    </row>
    <row r="16837" spans="1:1" s="173" customFormat="1" ht="12" hidden="1" customHeight="1">
      <c r="A16837" s="172"/>
    </row>
    <row r="16838" spans="1:1" s="173" customFormat="1" ht="12" hidden="1" customHeight="1">
      <c r="A16838" s="172"/>
    </row>
    <row r="16839" spans="1:1" s="173" customFormat="1" ht="12" hidden="1" customHeight="1">
      <c r="A16839" s="172"/>
    </row>
    <row r="16840" spans="1:1" s="173" customFormat="1" ht="12" hidden="1" customHeight="1">
      <c r="A16840" s="172"/>
    </row>
    <row r="16841" spans="1:1" s="173" customFormat="1" ht="12" hidden="1" customHeight="1">
      <c r="A16841" s="172"/>
    </row>
    <row r="16842" spans="1:1" s="173" customFormat="1" ht="12" hidden="1" customHeight="1">
      <c r="A16842" s="172"/>
    </row>
    <row r="16843" spans="1:1" s="173" customFormat="1" ht="12" hidden="1" customHeight="1">
      <c r="A16843" s="172"/>
    </row>
    <row r="16844" spans="1:1" s="173" customFormat="1" ht="12" hidden="1" customHeight="1">
      <c r="A16844" s="172"/>
    </row>
    <row r="16845" spans="1:1" s="173" customFormat="1" ht="12" hidden="1" customHeight="1">
      <c r="A16845" s="172"/>
    </row>
    <row r="16846" spans="1:1" s="173" customFormat="1" ht="12" hidden="1" customHeight="1">
      <c r="A16846" s="172"/>
    </row>
    <row r="16847" spans="1:1" s="173" customFormat="1" ht="12" hidden="1" customHeight="1">
      <c r="A16847" s="172"/>
    </row>
    <row r="16848" spans="1:1" s="173" customFormat="1" ht="12" hidden="1" customHeight="1">
      <c r="A16848" s="172"/>
    </row>
    <row r="16849" spans="1:1" s="173" customFormat="1" ht="12" hidden="1" customHeight="1">
      <c r="A16849" s="172"/>
    </row>
    <row r="16850" spans="1:1" s="173" customFormat="1" ht="12" hidden="1" customHeight="1">
      <c r="A16850" s="172"/>
    </row>
    <row r="16851" spans="1:1" s="173" customFormat="1" ht="12" hidden="1" customHeight="1">
      <c r="A16851" s="172"/>
    </row>
    <row r="16852" spans="1:1" s="173" customFormat="1" ht="12" hidden="1" customHeight="1">
      <c r="A16852" s="172"/>
    </row>
    <row r="16853" spans="1:1" s="173" customFormat="1" ht="12" hidden="1" customHeight="1">
      <c r="A16853" s="172"/>
    </row>
    <row r="16854" spans="1:1" s="173" customFormat="1" ht="12" hidden="1" customHeight="1">
      <c r="A16854" s="172"/>
    </row>
    <row r="16855" spans="1:1" s="173" customFormat="1" ht="12" hidden="1" customHeight="1">
      <c r="A16855" s="172"/>
    </row>
    <row r="16856" spans="1:1" s="173" customFormat="1" ht="12" hidden="1" customHeight="1">
      <c r="A16856" s="172"/>
    </row>
    <row r="16857" spans="1:1" s="173" customFormat="1" ht="12" hidden="1" customHeight="1">
      <c r="A16857" s="172"/>
    </row>
    <row r="16858" spans="1:1" s="173" customFormat="1" ht="12" hidden="1" customHeight="1">
      <c r="A16858" s="172"/>
    </row>
    <row r="16859" spans="1:1" s="173" customFormat="1" ht="12" hidden="1" customHeight="1">
      <c r="A16859" s="172"/>
    </row>
    <row r="16860" spans="1:1" s="173" customFormat="1" ht="12" hidden="1" customHeight="1">
      <c r="A16860" s="172"/>
    </row>
    <row r="16861" spans="1:1" s="173" customFormat="1" ht="12" hidden="1" customHeight="1">
      <c r="A16861" s="172"/>
    </row>
    <row r="16862" spans="1:1" s="173" customFormat="1" ht="12" hidden="1" customHeight="1">
      <c r="A16862" s="172"/>
    </row>
    <row r="16863" spans="1:1" s="173" customFormat="1" ht="12" hidden="1" customHeight="1">
      <c r="A16863" s="172"/>
    </row>
    <row r="16864" spans="1:1" s="173" customFormat="1" ht="12" hidden="1" customHeight="1">
      <c r="A16864" s="172"/>
    </row>
    <row r="16865" spans="1:1" s="173" customFormat="1" ht="12" hidden="1" customHeight="1">
      <c r="A16865" s="172"/>
    </row>
    <row r="16866" spans="1:1" s="173" customFormat="1" ht="12" hidden="1" customHeight="1">
      <c r="A16866" s="172"/>
    </row>
    <row r="16867" spans="1:1" s="173" customFormat="1" ht="12" hidden="1" customHeight="1">
      <c r="A16867" s="172"/>
    </row>
    <row r="16868" spans="1:1" s="173" customFormat="1" ht="12" hidden="1" customHeight="1">
      <c r="A16868" s="172"/>
    </row>
    <row r="16869" spans="1:1" s="173" customFormat="1" ht="12" hidden="1" customHeight="1">
      <c r="A16869" s="172"/>
    </row>
    <row r="16870" spans="1:1" s="173" customFormat="1" ht="12" hidden="1" customHeight="1">
      <c r="A16870" s="172"/>
    </row>
    <row r="16871" spans="1:1" s="173" customFormat="1" ht="12" hidden="1" customHeight="1">
      <c r="A16871" s="172"/>
    </row>
    <row r="16872" spans="1:1" s="173" customFormat="1" ht="12" hidden="1" customHeight="1">
      <c r="A16872" s="172"/>
    </row>
    <row r="16873" spans="1:1" s="173" customFormat="1" ht="12" hidden="1" customHeight="1">
      <c r="A16873" s="172"/>
    </row>
    <row r="16874" spans="1:1" s="173" customFormat="1" ht="12" hidden="1" customHeight="1">
      <c r="A16874" s="172"/>
    </row>
    <row r="16875" spans="1:1" s="173" customFormat="1" ht="12" hidden="1" customHeight="1">
      <c r="A16875" s="172"/>
    </row>
    <row r="16876" spans="1:1" s="173" customFormat="1" ht="12" hidden="1" customHeight="1">
      <c r="A16876" s="172"/>
    </row>
    <row r="16877" spans="1:1" s="173" customFormat="1" ht="12" hidden="1" customHeight="1">
      <c r="A16877" s="172"/>
    </row>
    <row r="16878" spans="1:1" s="173" customFormat="1" ht="12" hidden="1" customHeight="1">
      <c r="A16878" s="172"/>
    </row>
    <row r="16879" spans="1:1" s="173" customFormat="1" ht="12" hidden="1" customHeight="1">
      <c r="A16879" s="172"/>
    </row>
    <row r="16880" spans="1:1" s="173" customFormat="1" ht="12" hidden="1" customHeight="1">
      <c r="A16880" s="172"/>
    </row>
    <row r="16881" spans="1:1" s="173" customFormat="1" ht="12" hidden="1" customHeight="1">
      <c r="A16881" s="172"/>
    </row>
    <row r="16882" spans="1:1" s="173" customFormat="1" ht="12" hidden="1" customHeight="1">
      <c r="A16882" s="172"/>
    </row>
    <row r="16883" spans="1:1" s="173" customFormat="1" ht="12" hidden="1" customHeight="1">
      <c r="A16883" s="172"/>
    </row>
    <row r="16884" spans="1:1" s="173" customFormat="1" ht="12" hidden="1" customHeight="1">
      <c r="A16884" s="172"/>
    </row>
    <row r="16885" spans="1:1" s="173" customFormat="1" ht="12" hidden="1" customHeight="1">
      <c r="A16885" s="172"/>
    </row>
    <row r="16886" spans="1:1" s="173" customFormat="1" ht="12" hidden="1" customHeight="1">
      <c r="A16886" s="172"/>
    </row>
    <row r="16887" spans="1:1" s="173" customFormat="1" ht="12" hidden="1" customHeight="1">
      <c r="A16887" s="172"/>
    </row>
    <row r="16888" spans="1:1" s="173" customFormat="1" ht="12" hidden="1" customHeight="1">
      <c r="A16888" s="172"/>
    </row>
    <row r="16889" spans="1:1" s="173" customFormat="1" ht="12" hidden="1" customHeight="1">
      <c r="A16889" s="172"/>
    </row>
    <row r="16890" spans="1:1" s="173" customFormat="1" ht="12" hidden="1" customHeight="1">
      <c r="A16890" s="172"/>
    </row>
    <row r="16891" spans="1:1" s="173" customFormat="1" ht="12" hidden="1" customHeight="1">
      <c r="A16891" s="172"/>
    </row>
    <row r="16892" spans="1:1" s="173" customFormat="1" ht="12" hidden="1" customHeight="1">
      <c r="A16892" s="172"/>
    </row>
    <row r="16893" spans="1:1" s="173" customFormat="1" ht="12" hidden="1" customHeight="1">
      <c r="A16893" s="172"/>
    </row>
    <row r="16894" spans="1:1" s="173" customFormat="1" ht="12" hidden="1" customHeight="1">
      <c r="A16894" s="172"/>
    </row>
    <row r="16895" spans="1:1" s="173" customFormat="1" ht="12" hidden="1" customHeight="1">
      <c r="A16895" s="172"/>
    </row>
    <row r="16896" spans="1:1" s="173" customFormat="1" ht="12" hidden="1" customHeight="1">
      <c r="A16896" s="172"/>
    </row>
    <row r="16897" spans="1:1" s="173" customFormat="1" ht="12" hidden="1" customHeight="1">
      <c r="A16897" s="172"/>
    </row>
    <row r="16898" spans="1:1" s="173" customFormat="1" ht="12" hidden="1" customHeight="1">
      <c r="A16898" s="172"/>
    </row>
    <row r="16899" spans="1:1" s="173" customFormat="1" ht="12" hidden="1" customHeight="1">
      <c r="A16899" s="172"/>
    </row>
    <row r="16900" spans="1:1" s="173" customFormat="1" ht="12" hidden="1" customHeight="1">
      <c r="A16900" s="172"/>
    </row>
    <row r="16901" spans="1:1" s="173" customFormat="1" ht="12" hidden="1" customHeight="1">
      <c r="A16901" s="172"/>
    </row>
    <row r="16902" spans="1:1" s="173" customFormat="1" ht="12" hidden="1" customHeight="1">
      <c r="A16902" s="172"/>
    </row>
    <row r="16903" spans="1:1" s="173" customFormat="1" ht="12" hidden="1" customHeight="1">
      <c r="A16903" s="172"/>
    </row>
    <row r="16904" spans="1:1" s="173" customFormat="1" ht="12" hidden="1" customHeight="1">
      <c r="A16904" s="172"/>
    </row>
    <row r="16905" spans="1:1" s="173" customFormat="1" ht="12" hidden="1" customHeight="1">
      <c r="A16905" s="172"/>
    </row>
    <row r="16906" spans="1:1" s="173" customFormat="1" ht="12" hidden="1" customHeight="1">
      <c r="A16906" s="172"/>
    </row>
    <row r="16907" spans="1:1" s="173" customFormat="1" ht="12" hidden="1" customHeight="1">
      <c r="A16907" s="172"/>
    </row>
    <row r="16908" spans="1:1" s="173" customFormat="1" ht="12" hidden="1" customHeight="1">
      <c r="A16908" s="172"/>
    </row>
    <row r="16909" spans="1:1" s="173" customFormat="1" ht="12" hidden="1" customHeight="1">
      <c r="A16909" s="172"/>
    </row>
    <row r="16910" spans="1:1" s="173" customFormat="1" ht="12" hidden="1" customHeight="1">
      <c r="A16910" s="172"/>
    </row>
    <row r="16911" spans="1:1" s="173" customFormat="1" ht="12" hidden="1" customHeight="1">
      <c r="A16911" s="172"/>
    </row>
    <row r="16912" spans="1:1" s="173" customFormat="1" ht="12" hidden="1" customHeight="1">
      <c r="A16912" s="172"/>
    </row>
    <row r="16913" spans="1:1" s="173" customFormat="1" ht="12" hidden="1" customHeight="1">
      <c r="A16913" s="172"/>
    </row>
    <row r="16914" spans="1:1" s="173" customFormat="1" ht="12" hidden="1" customHeight="1">
      <c r="A16914" s="172"/>
    </row>
    <row r="16915" spans="1:1" s="173" customFormat="1" ht="12" hidden="1" customHeight="1">
      <c r="A16915" s="172"/>
    </row>
    <row r="16916" spans="1:1" s="173" customFormat="1" ht="12" hidden="1" customHeight="1">
      <c r="A16916" s="172"/>
    </row>
    <row r="16917" spans="1:1" s="173" customFormat="1" ht="12" hidden="1" customHeight="1">
      <c r="A16917" s="172"/>
    </row>
    <row r="16918" spans="1:1" s="173" customFormat="1" ht="12" hidden="1" customHeight="1">
      <c r="A16918" s="172"/>
    </row>
    <row r="16919" spans="1:1" s="173" customFormat="1" ht="12" hidden="1" customHeight="1">
      <c r="A16919" s="172"/>
    </row>
    <row r="16920" spans="1:1" s="173" customFormat="1" ht="12" hidden="1" customHeight="1">
      <c r="A16920" s="172"/>
    </row>
    <row r="16921" spans="1:1" s="173" customFormat="1" ht="12" hidden="1" customHeight="1">
      <c r="A16921" s="172"/>
    </row>
    <row r="16922" spans="1:1" s="173" customFormat="1" ht="12" hidden="1" customHeight="1">
      <c r="A16922" s="172"/>
    </row>
    <row r="16923" spans="1:1" s="173" customFormat="1" ht="12" hidden="1" customHeight="1">
      <c r="A16923" s="172"/>
    </row>
    <row r="16924" spans="1:1" s="173" customFormat="1" ht="12" hidden="1" customHeight="1">
      <c r="A16924" s="172"/>
    </row>
    <row r="16925" spans="1:1" s="173" customFormat="1" ht="12" hidden="1" customHeight="1">
      <c r="A16925" s="172"/>
    </row>
    <row r="16926" spans="1:1" s="173" customFormat="1" ht="12" hidden="1" customHeight="1">
      <c r="A16926" s="172"/>
    </row>
    <row r="16927" spans="1:1" s="173" customFormat="1" ht="12" hidden="1" customHeight="1">
      <c r="A16927" s="172"/>
    </row>
    <row r="16928" spans="1:1" s="173" customFormat="1" ht="12" hidden="1" customHeight="1">
      <c r="A16928" s="172"/>
    </row>
    <row r="16929" spans="1:1" s="173" customFormat="1" ht="12" hidden="1" customHeight="1">
      <c r="A16929" s="172"/>
    </row>
    <row r="16930" spans="1:1" s="173" customFormat="1" ht="12" hidden="1" customHeight="1">
      <c r="A16930" s="172"/>
    </row>
    <row r="16931" spans="1:1" s="173" customFormat="1" ht="12" hidden="1" customHeight="1">
      <c r="A16931" s="172"/>
    </row>
    <row r="16932" spans="1:1" s="173" customFormat="1" ht="12" hidden="1" customHeight="1">
      <c r="A16932" s="172"/>
    </row>
    <row r="16933" spans="1:1" s="173" customFormat="1" ht="12" hidden="1" customHeight="1">
      <c r="A16933" s="172"/>
    </row>
    <row r="16934" spans="1:1" s="173" customFormat="1" ht="12" hidden="1" customHeight="1">
      <c r="A16934" s="172"/>
    </row>
    <row r="16935" spans="1:1" s="173" customFormat="1" ht="12" hidden="1" customHeight="1">
      <c r="A16935" s="172"/>
    </row>
    <row r="16936" spans="1:1" s="173" customFormat="1" ht="12" hidden="1" customHeight="1">
      <c r="A16936" s="172"/>
    </row>
    <row r="16937" spans="1:1" s="173" customFormat="1" ht="12" hidden="1" customHeight="1">
      <c r="A16937" s="172"/>
    </row>
    <row r="16938" spans="1:1" s="173" customFormat="1" ht="12" hidden="1" customHeight="1">
      <c r="A16938" s="172"/>
    </row>
    <row r="16939" spans="1:1" s="173" customFormat="1" ht="12" hidden="1" customHeight="1">
      <c r="A16939" s="172"/>
    </row>
    <row r="16940" spans="1:1" s="173" customFormat="1" ht="12" hidden="1" customHeight="1">
      <c r="A16940" s="172"/>
    </row>
    <row r="16941" spans="1:1" s="173" customFormat="1" ht="12" hidden="1" customHeight="1">
      <c r="A16941" s="172"/>
    </row>
    <row r="16942" spans="1:1" s="173" customFormat="1" ht="12" hidden="1" customHeight="1">
      <c r="A16942" s="172"/>
    </row>
    <row r="16943" spans="1:1" s="173" customFormat="1" ht="12" hidden="1" customHeight="1">
      <c r="A16943" s="172"/>
    </row>
    <row r="16944" spans="1:1" s="173" customFormat="1" ht="12" hidden="1" customHeight="1">
      <c r="A16944" s="172"/>
    </row>
    <row r="16945" spans="1:1" s="173" customFormat="1" ht="12" hidden="1" customHeight="1">
      <c r="A16945" s="172"/>
    </row>
    <row r="16946" spans="1:1" s="173" customFormat="1" ht="12" hidden="1" customHeight="1">
      <c r="A16946" s="172"/>
    </row>
    <row r="16947" spans="1:1" s="173" customFormat="1" ht="12" hidden="1" customHeight="1">
      <c r="A16947" s="172"/>
    </row>
    <row r="16948" spans="1:1" s="173" customFormat="1" ht="12" hidden="1" customHeight="1">
      <c r="A16948" s="172"/>
    </row>
    <row r="16949" spans="1:1" s="173" customFormat="1" ht="12" hidden="1" customHeight="1">
      <c r="A16949" s="172"/>
    </row>
    <row r="16950" spans="1:1" s="173" customFormat="1" ht="12" hidden="1" customHeight="1">
      <c r="A16950" s="172"/>
    </row>
    <row r="16951" spans="1:1" s="173" customFormat="1" ht="12" hidden="1" customHeight="1">
      <c r="A16951" s="172"/>
    </row>
    <row r="16952" spans="1:1" s="173" customFormat="1" ht="12" hidden="1" customHeight="1">
      <c r="A16952" s="172"/>
    </row>
    <row r="16953" spans="1:1" s="173" customFormat="1" ht="12" hidden="1" customHeight="1">
      <c r="A16953" s="172"/>
    </row>
    <row r="16954" spans="1:1" s="173" customFormat="1" ht="12" hidden="1" customHeight="1">
      <c r="A16954" s="172"/>
    </row>
    <row r="16955" spans="1:1" s="173" customFormat="1" ht="12" hidden="1" customHeight="1">
      <c r="A16955" s="172"/>
    </row>
    <row r="16956" spans="1:1" s="173" customFormat="1" ht="12" hidden="1" customHeight="1">
      <c r="A16956" s="172"/>
    </row>
    <row r="16957" spans="1:1" s="173" customFormat="1" ht="12" hidden="1" customHeight="1">
      <c r="A16957" s="172"/>
    </row>
    <row r="16958" spans="1:1" s="173" customFormat="1" ht="12" hidden="1" customHeight="1">
      <c r="A16958" s="172"/>
    </row>
    <row r="16959" spans="1:1" s="173" customFormat="1" ht="12" hidden="1" customHeight="1">
      <c r="A16959" s="172"/>
    </row>
    <row r="16960" spans="1:1" s="173" customFormat="1" ht="12" hidden="1" customHeight="1">
      <c r="A16960" s="172"/>
    </row>
    <row r="16961" spans="1:1" s="173" customFormat="1" ht="12" hidden="1" customHeight="1">
      <c r="A16961" s="172"/>
    </row>
    <row r="16962" spans="1:1" s="173" customFormat="1" ht="12" hidden="1" customHeight="1">
      <c r="A16962" s="172"/>
    </row>
    <row r="16963" spans="1:1" s="173" customFormat="1" ht="12" hidden="1" customHeight="1">
      <c r="A16963" s="172"/>
    </row>
    <row r="16964" spans="1:1" s="173" customFormat="1" ht="12" hidden="1" customHeight="1">
      <c r="A16964" s="172"/>
    </row>
    <row r="16965" spans="1:1" s="173" customFormat="1" ht="12" hidden="1" customHeight="1">
      <c r="A16965" s="172"/>
    </row>
    <row r="16966" spans="1:1" s="173" customFormat="1" ht="12" hidden="1" customHeight="1">
      <c r="A16966" s="172"/>
    </row>
    <row r="16967" spans="1:1" s="173" customFormat="1" ht="12" hidden="1" customHeight="1">
      <c r="A16967" s="172"/>
    </row>
    <row r="16968" spans="1:1" s="173" customFormat="1" ht="12" hidden="1" customHeight="1">
      <c r="A16968" s="172"/>
    </row>
    <row r="16969" spans="1:1" s="173" customFormat="1" ht="12" hidden="1" customHeight="1">
      <c r="A16969" s="172"/>
    </row>
    <row r="16970" spans="1:1" s="173" customFormat="1" ht="12" hidden="1" customHeight="1">
      <c r="A16970" s="172"/>
    </row>
    <row r="16971" spans="1:1" s="173" customFormat="1" ht="12" hidden="1" customHeight="1">
      <c r="A16971" s="172"/>
    </row>
    <row r="16972" spans="1:1" s="173" customFormat="1" ht="12" hidden="1" customHeight="1">
      <c r="A16972" s="172"/>
    </row>
    <row r="16973" spans="1:1" s="173" customFormat="1" ht="12" hidden="1" customHeight="1">
      <c r="A16973" s="172"/>
    </row>
    <row r="16974" spans="1:1" s="173" customFormat="1" ht="12" hidden="1" customHeight="1">
      <c r="A16974" s="172"/>
    </row>
    <row r="16975" spans="1:1" s="173" customFormat="1" ht="12" hidden="1" customHeight="1">
      <c r="A16975" s="172"/>
    </row>
    <row r="16976" spans="1:1" s="173" customFormat="1" ht="12" hidden="1" customHeight="1">
      <c r="A16976" s="172"/>
    </row>
    <row r="16977" spans="1:1" s="173" customFormat="1" ht="12" hidden="1" customHeight="1">
      <c r="A16977" s="172"/>
    </row>
    <row r="16978" spans="1:1" s="173" customFormat="1" ht="12" hidden="1" customHeight="1">
      <c r="A16978" s="172"/>
    </row>
    <row r="16979" spans="1:1" s="173" customFormat="1" ht="12" hidden="1" customHeight="1">
      <c r="A16979" s="172"/>
    </row>
    <row r="16980" spans="1:1" s="173" customFormat="1" ht="12" hidden="1" customHeight="1">
      <c r="A16980" s="172"/>
    </row>
    <row r="16981" spans="1:1" s="173" customFormat="1" ht="12" hidden="1" customHeight="1">
      <c r="A16981" s="172"/>
    </row>
    <row r="16982" spans="1:1" s="173" customFormat="1" ht="12" hidden="1" customHeight="1">
      <c r="A16982" s="172"/>
    </row>
    <row r="16983" spans="1:1" s="173" customFormat="1" ht="12" hidden="1" customHeight="1">
      <c r="A16983" s="172"/>
    </row>
    <row r="16984" spans="1:1" s="173" customFormat="1" ht="12" hidden="1" customHeight="1">
      <c r="A16984" s="172"/>
    </row>
    <row r="16985" spans="1:1" s="173" customFormat="1" ht="12" hidden="1" customHeight="1">
      <c r="A16985" s="172"/>
    </row>
    <row r="16986" spans="1:1" s="173" customFormat="1" ht="12" hidden="1" customHeight="1">
      <c r="A16986" s="172"/>
    </row>
    <row r="16987" spans="1:1" s="173" customFormat="1" ht="12" hidden="1" customHeight="1">
      <c r="A16987" s="172"/>
    </row>
    <row r="16988" spans="1:1" s="173" customFormat="1" ht="12" hidden="1" customHeight="1">
      <c r="A16988" s="172"/>
    </row>
    <row r="16989" spans="1:1" s="173" customFormat="1" ht="12" hidden="1" customHeight="1">
      <c r="A16989" s="172"/>
    </row>
    <row r="16990" spans="1:1" s="173" customFormat="1" ht="12" hidden="1" customHeight="1">
      <c r="A16990" s="172"/>
    </row>
    <row r="16991" spans="1:1" s="173" customFormat="1" ht="12" hidden="1" customHeight="1">
      <c r="A16991" s="172"/>
    </row>
    <row r="16992" spans="1:1" s="173" customFormat="1" ht="12" hidden="1" customHeight="1">
      <c r="A16992" s="172"/>
    </row>
    <row r="16993" spans="1:1" s="173" customFormat="1" ht="12" hidden="1" customHeight="1">
      <c r="A16993" s="172"/>
    </row>
    <row r="16994" spans="1:1" s="173" customFormat="1" ht="12" hidden="1" customHeight="1">
      <c r="A16994" s="172"/>
    </row>
    <row r="16995" spans="1:1" s="173" customFormat="1" ht="12" hidden="1" customHeight="1">
      <c r="A16995" s="172"/>
    </row>
    <row r="16996" spans="1:1" s="173" customFormat="1" ht="12" hidden="1" customHeight="1">
      <c r="A16996" s="172"/>
    </row>
    <row r="16997" spans="1:1" s="173" customFormat="1" ht="12" hidden="1" customHeight="1">
      <c r="A16997" s="172"/>
    </row>
    <row r="16998" spans="1:1" s="173" customFormat="1" ht="12" hidden="1" customHeight="1">
      <c r="A16998" s="172"/>
    </row>
    <row r="16999" spans="1:1" s="173" customFormat="1" ht="12" hidden="1" customHeight="1">
      <c r="A16999" s="172"/>
    </row>
    <row r="17000" spans="1:1" s="173" customFormat="1" ht="12" hidden="1" customHeight="1">
      <c r="A17000" s="172"/>
    </row>
    <row r="17001" spans="1:1" s="173" customFormat="1" ht="12" hidden="1" customHeight="1">
      <c r="A17001" s="172"/>
    </row>
    <row r="17002" spans="1:1" s="173" customFormat="1" ht="12" hidden="1" customHeight="1">
      <c r="A17002" s="172"/>
    </row>
    <row r="17003" spans="1:1" s="173" customFormat="1" ht="12" hidden="1" customHeight="1">
      <c r="A17003" s="172"/>
    </row>
    <row r="17004" spans="1:1" s="173" customFormat="1" ht="12" hidden="1" customHeight="1">
      <c r="A17004" s="172"/>
    </row>
    <row r="17005" spans="1:1" s="173" customFormat="1" ht="12" hidden="1" customHeight="1">
      <c r="A17005" s="172"/>
    </row>
    <row r="17006" spans="1:1" s="173" customFormat="1" ht="12" hidden="1" customHeight="1">
      <c r="A17006" s="172"/>
    </row>
    <row r="17007" spans="1:1" s="173" customFormat="1" ht="12" hidden="1" customHeight="1">
      <c r="A17007" s="172"/>
    </row>
    <row r="17008" spans="1:1" s="173" customFormat="1" ht="12" hidden="1" customHeight="1">
      <c r="A17008" s="172"/>
    </row>
    <row r="17009" spans="1:1" s="173" customFormat="1" ht="12" hidden="1" customHeight="1">
      <c r="A17009" s="172"/>
    </row>
    <row r="17010" spans="1:1" s="173" customFormat="1" ht="12" hidden="1" customHeight="1">
      <c r="A17010" s="172"/>
    </row>
    <row r="17011" spans="1:1" s="173" customFormat="1" ht="12" hidden="1" customHeight="1">
      <c r="A17011" s="172"/>
    </row>
    <row r="17012" spans="1:1" s="173" customFormat="1" ht="12" hidden="1" customHeight="1">
      <c r="A17012" s="172"/>
    </row>
    <row r="17013" spans="1:1" s="173" customFormat="1" ht="12" hidden="1" customHeight="1">
      <c r="A17013" s="172"/>
    </row>
    <row r="17014" spans="1:1" s="173" customFormat="1" ht="12" hidden="1" customHeight="1">
      <c r="A17014" s="172"/>
    </row>
    <row r="17015" spans="1:1" s="173" customFormat="1" ht="12" hidden="1" customHeight="1">
      <c r="A17015" s="172"/>
    </row>
    <row r="17016" spans="1:1" s="173" customFormat="1" ht="12" hidden="1" customHeight="1">
      <c r="A17016" s="172"/>
    </row>
    <row r="17017" spans="1:1" s="173" customFormat="1" ht="12" hidden="1" customHeight="1">
      <c r="A17017" s="172"/>
    </row>
    <row r="17018" spans="1:1" s="173" customFormat="1" ht="12" hidden="1" customHeight="1">
      <c r="A17018" s="172"/>
    </row>
    <row r="17019" spans="1:1" s="173" customFormat="1" ht="12" hidden="1" customHeight="1">
      <c r="A17019" s="172"/>
    </row>
    <row r="17020" spans="1:1" s="173" customFormat="1" ht="12" hidden="1" customHeight="1">
      <c r="A17020" s="172"/>
    </row>
    <row r="17021" spans="1:1" s="173" customFormat="1" ht="12" hidden="1" customHeight="1">
      <c r="A17021" s="172"/>
    </row>
    <row r="17022" spans="1:1" s="173" customFormat="1" ht="12" hidden="1" customHeight="1">
      <c r="A17022" s="172"/>
    </row>
    <row r="17023" spans="1:1" s="173" customFormat="1" ht="12" hidden="1" customHeight="1">
      <c r="A17023" s="172"/>
    </row>
    <row r="17024" spans="1:1" s="173" customFormat="1" ht="12" hidden="1" customHeight="1">
      <c r="A17024" s="172"/>
    </row>
    <row r="17025" spans="1:1" s="173" customFormat="1" ht="12" hidden="1" customHeight="1">
      <c r="A17025" s="172"/>
    </row>
    <row r="17026" spans="1:1" s="173" customFormat="1" ht="12" hidden="1" customHeight="1">
      <c r="A17026" s="172"/>
    </row>
    <row r="17027" spans="1:1" s="173" customFormat="1" ht="12" hidden="1" customHeight="1">
      <c r="A17027" s="172"/>
    </row>
    <row r="17028" spans="1:1" s="173" customFormat="1" ht="12" hidden="1" customHeight="1">
      <c r="A17028" s="172"/>
    </row>
    <row r="17029" spans="1:1" s="173" customFormat="1" ht="12" hidden="1" customHeight="1">
      <c r="A17029" s="172"/>
    </row>
    <row r="17030" spans="1:1" s="173" customFormat="1" ht="12" hidden="1" customHeight="1">
      <c r="A17030" s="172"/>
    </row>
    <row r="17031" spans="1:1" s="173" customFormat="1" ht="12" hidden="1" customHeight="1">
      <c r="A17031" s="172"/>
    </row>
    <row r="17032" spans="1:1" s="173" customFormat="1" ht="12" hidden="1" customHeight="1">
      <c r="A17032" s="172"/>
    </row>
    <row r="17033" spans="1:1" s="173" customFormat="1" ht="12" hidden="1" customHeight="1">
      <c r="A17033" s="172"/>
    </row>
    <row r="17034" spans="1:1" s="173" customFormat="1" ht="12" hidden="1" customHeight="1">
      <c r="A17034" s="172"/>
    </row>
    <row r="17035" spans="1:1" s="173" customFormat="1" ht="12" hidden="1" customHeight="1">
      <c r="A17035" s="172"/>
    </row>
    <row r="17036" spans="1:1" s="173" customFormat="1" ht="12" hidden="1" customHeight="1">
      <c r="A17036" s="172"/>
    </row>
    <row r="17037" spans="1:1" s="173" customFormat="1" ht="12" hidden="1" customHeight="1">
      <c r="A17037" s="172"/>
    </row>
    <row r="17038" spans="1:1" s="173" customFormat="1" ht="12" hidden="1" customHeight="1">
      <c r="A17038" s="172"/>
    </row>
    <row r="17039" spans="1:1" s="173" customFormat="1" ht="12" hidden="1" customHeight="1">
      <c r="A17039" s="172"/>
    </row>
    <row r="17040" spans="1:1" s="173" customFormat="1" ht="12" hidden="1" customHeight="1">
      <c r="A17040" s="172"/>
    </row>
    <row r="17041" spans="1:1" s="173" customFormat="1" ht="12" hidden="1" customHeight="1">
      <c r="A17041" s="172"/>
    </row>
    <row r="17042" spans="1:1" s="173" customFormat="1" ht="12" hidden="1" customHeight="1">
      <c r="A17042" s="172"/>
    </row>
    <row r="17043" spans="1:1" s="173" customFormat="1" ht="12" hidden="1" customHeight="1">
      <c r="A17043" s="172"/>
    </row>
    <row r="17044" spans="1:1" s="173" customFormat="1" ht="12" hidden="1" customHeight="1">
      <c r="A17044" s="172"/>
    </row>
    <row r="17045" spans="1:1" s="173" customFormat="1" ht="12" hidden="1" customHeight="1">
      <c r="A17045" s="172"/>
    </row>
    <row r="17046" spans="1:1" s="173" customFormat="1" ht="12" hidden="1" customHeight="1">
      <c r="A17046" s="172"/>
    </row>
    <row r="17047" spans="1:1" s="173" customFormat="1" ht="12" hidden="1" customHeight="1">
      <c r="A17047" s="172"/>
    </row>
    <row r="17048" spans="1:1" s="173" customFormat="1" ht="12" hidden="1" customHeight="1">
      <c r="A17048" s="172"/>
    </row>
    <row r="17049" spans="1:1" s="173" customFormat="1" ht="12" hidden="1" customHeight="1">
      <c r="A17049" s="172"/>
    </row>
    <row r="17050" spans="1:1" s="173" customFormat="1" ht="12" hidden="1" customHeight="1">
      <c r="A17050" s="172"/>
    </row>
    <row r="17051" spans="1:1" s="173" customFormat="1" ht="12" hidden="1" customHeight="1">
      <c r="A17051" s="172"/>
    </row>
    <row r="17052" spans="1:1" s="173" customFormat="1" ht="12" hidden="1" customHeight="1">
      <c r="A17052" s="172"/>
    </row>
    <row r="17053" spans="1:1" s="173" customFormat="1" ht="12" hidden="1" customHeight="1">
      <c r="A17053" s="172"/>
    </row>
    <row r="17054" spans="1:1" s="173" customFormat="1" ht="12" hidden="1" customHeight="1">
      <c r="A17054" s="172"/>
    </row>
    <row r="17055" spans="1:1" s="173" customFormat="1" ht="12" hidden="1" customHeight="1">
      <c r="A17055" s="172"/>
    </row>
    <row r="17056" spans="1:1" s="173" customFormat="1" ht="12" hidden="1" customHeight="1">
      <c r="A17056" s="172"/>
    </row>
    <row r="17057" spans="1:1" s="173" customFormat="1" ht="12" hidden="1" customHeight="1">
      <c r="A17057" s="172"/>
    </row>
    <row r="17058" spans="1:1" s="173" customFormat="1" ht="12" hidden="1" customHeight="1">
      <c r="A17058" s="172"/>
    </row>
    <row r="17059" spans="1:1" s="173" customFormat="1" ht="12" hidden="1" customHeight="1">
      <c r="A17059" s="172"/>
    </row>
    <row r="17060" spans="1:1" s="173" customFormat="1" ht="12" hidden="1" customHeight="1">
      <c r="A17060" s="172"/>
    </row>
    <row r="17061" spans="1:1" s="173" customFormat="1" ht="12" hidden="1" customHeight="1">
      <c r="A17061" s="172"/>
    </row>
    <row r="17062" spans="1:1" s="173" customFormat="1" ht="12" hidden="1" customHeight="1">
      <c r="A17062" s="172"/>
    </row>
    <row r="17063" spans="1:1" s="173" customFormat="1" ht="12" hidden="1" customHeight="1">
      <c r="A17063" s="172"/>
    </row>
    <row r="17064" spans="1:1" s="173" customFormat="1" ht="12" hidden="1" customHeight="1">
      <c r="A17064" s="172"/>
    </row>
    <row r="17065" spans="1:1" s="173" customFormat="1" ht="12" hidden="1" customHeight="1">
      <c r="A17065" s="172"/>
    </row>
    <row r="17066" spans="1:1" s="173" customFormat="1" ht="12" hidden="1" customHeight="1">
      <c r="A17066" s="172"/>
    </row>
    <row r="17067" spans="1:1" s="173" customFormat="1" ht="12" hidden="1" customHeight="1">
      <c r="A17067" s="172"/>
    </row>
    <row r="17068" spans="1:1" s="173" customFormat="1" ht="12" hidden="1" customHeight="1">
      <c r="A17068" s="172"/>
    </row>
    <row r="17069" spans="1:1" s="173" customFormat="1" ht="12" hidden="1" customHeight="1">
      <c r="A17069" s="172"/>
    </row>
    <row r="17070" spans="1:1" s="173" customFormat="1" ht="12" hidden="1" customHeight="1">
      <c r="A17070" s="172"/>
    </row>
    <row r="17071" spans="1:1" s="173" customFormat="1" ht="12" hidden="1" customHeight="1">
      <c r="A17071" s="172"/>
    </row>
    <row r="17072" spans="1:1" s="173" customFormat="1" ht="12" hidden="1" customHeight="1">
      <c r="A17072" s="172"/>
    </row>
    <row r="17073" spans="1:1" s="173" customFormat="1" ht="12" hidden="1" customHeight="1">
      <c r="A17073" s="172"/>
    </row>
    <row r="17074" spans="1:1" s="173" customFormat="1" ht="12" hidden="1" customHeight="1">
      <c r="A17074" s="172"/>
    </row>
    <row r="17075" spans="1:1" s="173" customFormat="1" ht="12" hidden="1" customHeight="1">
      <c r="A17075" s="172"/>
    </row>
    <row r="17076" spans="1:1" s="173" customFormat="1" ht="12" hidden="1" customHeight="1">
      <c r="A17076" s="172"/>
    </row>
    <row r="17077" spans="1:1" s="173" customFormat="1" ht="12" hidden="1" customHeight="1">
      <c r="A17077" s="172"/>
    </row>
    <row r="17078" spans="1:1" s="173" customFormat="1" ht="12" hidden="1" customHeight="1">
      <c r="A17078" s="172"/>
    </row>
    <row r="17079" spans="1:1" s="173" customFormat="1" ht="12" hidden="1" customHeight="1">
      <c r="A17079" s="172"/>
    </row>
    <row r="17080" spans="1:1" s="173" customFormat="1" ht="12" hidden="1" customHeight="1">
      <c r="A17080" s="172"/>
    </row>
    <row r="17081" spans="1:1" s="173" customFormat="1" ht="12" hidden="1" customHeight="1">
      <c r="A17081" s="172"/>
    </row>
    <row r="17082" spans="1:1" s="173" customFormat="1" ht="12" hidden="1" customHeight="1">
      <c r="A17082" s="172"/>
    </row>
    <row r="17083" spans="1:1" s="173" customFormat="1" ht="12" hidden="1" customHeight="1">
      <c r="A17083" s="172"/>
    </row>
    <row r="17084" spans="1:1" s="173" customFormat="1" ht="12" hidden="1" customHeight="1">
      <c r="A17084" s="172"/>
    </row>
    <row r="17085" spans="1:1" s="173" customFormat="1" ht="12" hidden="1" customHeight="1">
      <c r="A17085" s="172"/>
    </row>
    <row r="17086" spans="1:1" s="173" customFormat="1" ht="12" hidden="1" customHeight="1">
      <c r="A17086" s="172"/>
    </row>
    <row r="17087" spans="1:1" s="173" customFormat="1" ht="12" hidden="1" customHeight="1">
      <c r="A17087" s="172"/>
    </row>
    <row r="17088" spans="1:1" s="173" customFormat="1" ht="12" hidden="1" customHeight="1">
      <c r="A17088" s="172"/>
    </row>
    <row r="17089" spans="1:1" s="173" customFormat="1" ht="12" hidden="1" customHeight="1">
      <c r="A17089" s="172"/>
    </row>
    <row r="17090" spans="1:1" s="173" customFormat="1" ht="12" hidden="1" customHeight="1">
      <c r="A17090" s="172"/>
    </row>
    <row r="17091" spans="1:1" s="173" customFormat="1" ht="12" hidden="1" customHeight="1">
      <c r="A17091" s="172"/>
    </row>
    <row r="17092" spans="1:1" s="173" customFormat="1" ht="12" hidden="1" customHeight="1">
      <c r="A17092" s="172"/>
    </row>
    <row r="17093" spans="1:1" s="173" customFormat="1" ht="12" hidden="1" customHeight="1">
      <c r="A17093" s="172"/>
    </row>
    <row r="17094" spans="1:1" s="173" customFormat="1" ht="12" hidden="1" customHeight="1">
      <c r="A17094" s="172"/>
    </row>
    <row r="17095" spans="1:1" s="173" customFormat="1" ht="12" hidden="1" customHeight="1">
      <c r="A17095" s="172"/>
    </row>
    <row r="17096" spans="1:1" s="173" customFormat="1" ht="12" hidden="1" customHeight="1">
      <c r="A17096" s="172"/>
    </row>
    <row r="17097" spans="1:1" s="173" customFormat="1" ht="12" hidden="1" customHeight="1">
      <c r="A17097" s="172"/>
    </row>
    <row r="17098" spans="1:1" s="173" customFormat="1" ht="12" hidden="1" customHeight="1">
      <c r="A17098" s="172"/>
    </row>
    <row r="17099" spans="1:1" s="173" customFormat="1" ht="12" hidden="1" customHeight="1">
      <c r="A17099" s="172"/>
    </row>
    <row r="17100" spans="1:1" s="173" customFormat="1" ht="12" hidden="1" customHeight="1">
      <c r="A17100" s="172"/>
    </row>
    <row r="17101" spans="1:1" s="173" customFormat="1" ht="12" hidden="1" customHeight="1">
      <c r="A17101" s="172"/>
    </row>
    <row r="17102" spans="1:1" s="173" customFormat="1" ht="12" hidden="1" customHeight="1">
      <c r="A17102" s="172"/>
    </row>
    <row r="17103" spans="1:1" s="173" customFormat="1" ht="12" hidden="1" customHeight="1">
      <c r="A17103" s="172"/>
    </row>
    <row r="17104" spans="1:1" s="173" customFormat="1" ht="12" hidden="1" customHeight="1">
      <c r="A17104" s="172"/>
    </row>
    <row r="17105" spans="1:1" s="173" customFormat="1" ht="12" hidden="1" customHeight="1">
      <c r="A17105" s="172"/>
    </row>
    <row r="17106" spans="1:1" s="173" customFormat="1" ht="12" hidden="1" customHeight="1">
      <c r="A17106" s="172"/>
    </row>
    <row r="17107" spans="1:1" s="173" customFormat="1" ht="12" hidden="1" customHeight="1">
      <c r="A17107" s="172"/>
    </row>
    <row r="17108" spans="1:1" s="173" customFormat="1" ht="12" hidden="1" customHeight="1">
      <c r="A17108" s="172"/>
    </row>
    <row r="17109" spans="1:1" s="173" customFormat="1" ht="12" hidden="1" customHeight="1">
      <c r="A17109" s="172"/>
    </row>
    <row r="17110" spans="1:1" s="173" customFormat="1" ht="12" hidden="1" customHeight="1">
      <c r="A17110" s="172"/>
    </row>
    <row r="17111" spans="1:1" s="173" customFormat="1" ht="12" hidden="1" customHeight="1">
      <c r="A17111" s="172"/>
    </row>
    <row r="17112" spans="1:1" s="173" customFormat="1" ht="12" hidden="1" customHeight="1">
      <c r="A17112" s="172"/>
    </row>
    <row r="17113" spans="1:1" s="173" customFormat="1" ht="12" hidden="1" customHeight="1">
      <c r="A17113" s="172"/>
    </row>
    <row r="17114" spans="1:1" s="173" customFormat="1" ht="12" hidden="1" customHeight="1">
      <c r="A17114" s="172"/>
    </row>
    <row r="17115" spans="1:1" s="173" customFormat="1" ht="12" hidden="1" customHeight="1">
      <c r="A17115" s="172"/>
    </row>
    <row r="17116" spans="1:1" s="173" customFormat="1" ht="12" hidden="1" customHeight="1">
      <c r="A17116" s="172"/>
    </row>
    <row r="17117" spans="1:1" s="173" customFormat="1" ht="12" hidden="1" customHeight="1">
      <c r="A17117" s="172"/>
    </row>
    <row r="17118" spans="1:1" s="173" customFormat="1" ht="12" hidden="1" customHeight="1">
      <c r="A17118" s="172"/>
    </row>
    <row r="17119" spans="1:1" s="173" customFormat="1" ht="12" hidden="1" customHeight="1">
      <c r="A17119" s="172"/>
    </row>
    <row r="17120" spans="1:1" s="173" customFormat="1" ht="12" hidden="1" customHeight="1">
      <c r="A17120" s="172"/>
    </row>
    <row r="17121" spans="1:1" s="173" customFormat="1" ht="12" hidden="1" customHeight="1">
      <c r="A17121" s="172"/>
    </row>
    <row r="17122" spans="1:1" s="173" customFormat="1" ht="12" hidden="1" customHeight="1">
      <c r="A17122" s="172"/>
    </row>
    <row r="17123" spans="1:1" s="173" customFormat="1" ht="12" hidden="1" customHeight="1">
      <c r="A17123" s="172"/>
    </row>
    <row r="17124" spans="1:1" s="173" customFormat="1" ht="12" hidden="1" customHeight="1">
      <c r="A17124" s="172"/>
    </row>
    <row r="17125" spans="1:1" s="173" customFormat="1" ht="12" hidden="1" customHeight="1">
      <c r="A17125" s="172"/>
    </row>
    <row r="17126" spans="1:1" s="173" customFormat="1" ht="12" hidden="1" customHeight="1">
      <c r="A17126" s="172"/>
    </row>
    <row r="17127" spans="1:1" s="173" customFormat="1" ht="12" hidden="1" customHeight="1">
      <c r="A17127" s="172"/>
    </row>
    <row r="17128" spans="1:1" s="173" customFormat="1" ht="12" hidden="1" customHeight="1">
      <c r="A17128" s="172"/>
    </row>
    <row r="17129" spans="1:1" s="173" customFormat="1" ht="12" hidden="1" customHeight="1">
      <c r="A17129" s="172"/>
    </row>
    <row r="17130" spans="1:1" s="173" customFormat="1" ht="12" hidden="1" customHeight="1">
      <c r="A17130" s="172"/>
    </row>
    <row r="17131" spans="1:1" s="173" customFormat="1" ht="12" hidden="1" customHeight="1">
      <c r="A17131" s="172"/>
    </row>
    <row r="17132" spans="1:1" s="173" customFormat="1" ht="12" hidden="1" customHeight="1">
      <c r="A17132" s="172"/>
    </row>
    <row r="17133" spans="1:1" s="173" customFormat="1" ht="12" hidden="1" customHeight="1">
      <c r="A17133" s="172"/>
    </row>
    <row r="17134" spans="1:1" s="173" customFormat="1" ht="12" hidden="1" customHeight="1">
      <c r="A17134" s="172"/>
    </row>
    <row r="17135" spans="1:1" s="173" customFormat="1" ht="12" hidden="1" customHeight="1">
      <c r="A17135" s="172"/>
    </row>
    <row r="17136" spans="1:1" s="173" customFormat="1" ht="12" hidden="1" customHeight="1">
      <c r="A17136" s="172"/>
    </row>
    <row r="17137" spans="1:1" s="173" customFormat="1" ht="12" hidden="1" customHeight="1">
      <c r="A17137" s="172"/>
    </row>
    <row r="17138" spans="1:1" s="173" customFormat="1" ht="12" hidden="1" customHeight="1">
      <c r="A17138" s="172"/>
    </row>
    <row r="17139" spans="1:1" s="173" customFormat="1" ht="12" hidden="1" customHeight="1">
      <c r="A17139" s="172"/>
    </row>
    <row r="17140" spans="1:1" s="173" customFormat="1" ht="12" hidden="1" customHeight="1">
      <c r="A17140" s="172"/>
    </row>
    <row r="17141" spans="1:1" s="173" customFormat="1" ht="12" hidden="1" customHeight="1">
      <c r="A17141" s="172"/>
    </row>
    <row r="17142" spans="1:1" s="173" customFormat="1" ht="12" hidden="1" customHeight="1">
      <c r="A17142" s="172"/>
    </row>
    <row r="17143" spans="1:1" s="173" customFormat="1" ht="12" hidden="1" customHeight="1">
      <c r="A17143" s="172"/>
    </row>
    <row r="17144" spans="1:1" s="173" customFormat="1" ht="12" hidden="1" customHeight="1">
      <c r="A17144" s="172"/>
    </row>
    <row r="17145" spans="1:1" s="173" customFormat="1" ht="12" hidden="1" customHeight="1">
      <c r="A17145" s="172"/>
    </row>
    <row r="17146" spans="1:1" s="173" customFormat="1" ht="12" hidden="1" customHeight="1">
      <c r="A17146" s="172"/>
    </row>
    <row r="17147" spans="1:1" s="173" customFormat="1" ht="12" hidden="1" customHeight="1">
      <c r="A17147" s="172"/>
    </row>
    <row r="17148" spans="1:1" s="173" customFormat="1" ht="12" hidden="1" customHeight="1">
      <c r="A17148" s="172"/>
    </row>
    <row r="17149" spans="1:1" s="173" customFormat="1" ht="12" hidden="1" customHeight="1">
      <c r="A17149" s="172"/>
    </row>
    <row r="17150" spans="1:1" s="173" customFormat="1" ht="12" hidden="1" customHeight="1">
      <c r="A17150" s="172"/>
    </row>
    <row r="17151" spans="1:1" s="173" customFormat="1" ht="12" hidden="1" customHeight="1">
      <c r="A17151" s="172"/>
    </row>
    <row r="17152" spans="1:1" s="173" customFormat="1" ht="12" hidden="1" customHeight="1">
      <c r="A17152" s="172"/>
    </row>
    <row r="17153" spans="1:1" s="173" customFormat="1" ht="12" hidden="1" customHeight="1">
      <c r="A17153" s="172"/>
    </row>
    <row r="17154" spans="1:1" s="173" customFormat="1" ht="12" hidden="1" customHeight="1">
      <c r="A17154" s="172"/>
    </row>
    <row r="17155" spans="1:1" s="173" customFormat="1" ht="12" hidden="1" customHeight="1">
      <c r="A17155" s="172"/>
    </row>
    <row r="17156" spans="1:1" s="173" customFormat="1" ht="12" hidden="1" customHeight="1">
      <c r="A17156" s="172"/>
    </row>
    <row r="17157" spans="1:1" s="173" customFormat="1" ht="12" hidden="1" customHeight="1">
      <c r="A17157" s="172"/>
    </row>
    <row r="17158" spans="1:1" s="173" customFormat="1" ht="12" hidden="1" customHeight="1">
      <c r="A17158" s="172"/>
    </row>
    <row r="17159" spans="1:1" s="173" customFormat="1" ht="12" hidden="1" customHeight="1">
      <c r="A17159" s="172"/>
    </row>
    <row r="17160" spans="1:1" s="173" customFormat="1" ht="12" hidden="1" customHeight="1">
      <c r="A17160" s="172"/>
    </row>
    <row r="17161" spans="1:1" s="173" customFormat="1" ht="12" hidden="1" customHeight="1">
      <c r="A17161" s="172"/>
    </row>
    <row r="17162" spans="1:1" s="173" customFormat="1" ht="12" hidden="1" customHeight="1">
      <c r="A17162" s="172"/>
    </row>
    <row r="17163" spans="1:1" s="173" customFormat="1" ht="12" hidden="1" customHeight="1">
      <c r="A17163" s="172"/>
    </row>
    <row r="17164" spans="1:1" s="173" customFormat="1" ht="12" hidden="1" customHeight="1">
      <c r="A17164" s="172"/>
    </row>
    <row r="17165" spans="1:1" s="173" customFormat="1" ht="12" hidden="1" customHeight="1">
      <c r="A17165" s="172"/>
    </row>
    <row r="17166" spans="1:1" s="173" customFormat="1" ht="12" hidden="1" customHeight="1">
      <c r="A17166" s="172"/>
    </row>
    <row r="17167" spans="1:1" s="173" customFormat="1" ht="12" hidden="1" customHeight="1">
      <c r="A17167" s="172"/>
    </row>
    <row r="17168" spans="1:1" s="173" customFormat="1" ht="12" hidden="1" customHeight="1">
      <c r="A17168" s="172"/>
    </row>
    <row r="17169" spans="1:1" s="173" customFormat="1" ht="12" hidden="1" customHeight="1">
      <c r="A17169" s="172"/>
    </row>
    <row r="17170" spans="1:1" s="173" customFormat="1" ht="12" hidden="1" customHeight="1">
      <c r="A17170" s="172"/>
    </row>
    <row r="17171" spans="1:1" s="173" customFormat="1" ht="12" hidden="1" customHeight="1">
      <c r="A17171" s="172"/>
    </row>
    <row r="17172" spans="1:1" s="173" customFormat="1" ht="12" hidden="1" customHeight="1">
      <c r="A17172" s="172"/>
    </row>
    <row r="17173" spans="1:1" s="173" customFormat="1" ht="12" hidden="1" customHeight="1">
      <c r="A17173" s="172"/>
    </row>
    <row r="17174" spans="1:1" s="173" customFormat="1" ht="12" hidden="1" customHeight="1">
      <c r="A17174" s="172"/>
    </row>
    <row r="17175" spans="1:1" s="173" customFormat="1" ht="12" hidden="1" customHeight="1">
      <c r="A17175" s="172"/>
    </row>
    <row r="17176" spans="1:1" s="173" customFormat="1" ht="12" hidden="1" customHeight="1">
      <c r="A17176" s="172"/>
    </row>
    <row r="17177" spans="1:1" s="173" customFormat="1" ht="12" hidden="1" customHeight="1">
      <c r="A17177" s="172"/>
    </row>
    <row r="17178" spans="1:1" s="173" customFormat="1" ht="12" hidden="1" customHeight="1">
      <c r="A17178" s="172"/>
    </row>
    <row r="17179" spans="1:1" s="173" customFormat="1" ht="12" hidden="1" customHeight="1">
      <c r="A17179" s="172"/>
    </row>
    <row r="17180" spans="1:1" s="173" customFormat="1" ht="12" hidden="1" customHeight="1">
      <c r="A17180" s="172"/>
    </row>
    <row r="17181" spans="1:1" s="173" customFormat="1" ht="12" hidden="1" customHeight="1">
      <c r="A17181" s="172"/>
    </row>
    <row r="17182" spans="1:1" s="173" customFormat="1" ht="12" hidden="1" customHeight="1">
      <c r="A17182" s="172"/>
    </row>
    <row r="17183" spans="1:1" s="173" customFormat="1" ht="12" hidden="1" customHeight="1">
      <c r="A17183" s="172"/>
    </row>
    <row r="17184" spans="1:1" s="173" customFormat="1" ht="12" hidden="1" customHeight="1">
      <c r="A17184" s="172"/>
    </row>
    <row r="17185" spans="1:1" s="173" customFormat="1" ht="12" hidden="1" customHeight="1">
      <c r="A17185" s="172"/>
    </row>
    <row r="17186" spans="1:1" s="173" customFormat="1" ht="12" hidden="1" customHeight="1">
      <c r="A17186" s="172"/>
    </row>
    <row r="17187" spans="1:1" s="173" customFormat="1" ht="12" hidden="1" customHeight="1">
      <c r="A17187" s="172"/>
    </row>
    <row r="17188" spans="1:1" s="173" customFormat="1" ht="12" hidden="1" customHeight="1">
      <c r="A17188" s="172"/>
    </row>
    <row r="17189" spans="1:1" s="173" customFormat="1" ht="12" hidden="1" customHeight="1">
      <c r="A17189" s="172"/>
    </row>
    <row r="17190" spans="1:1" s="173" customFormat="1" ht="12" hidden="1" customHeight="1">
      <c r="A17190" s="172"/>
    </row>
    <row r="17191" spans="1:1" s="173" customFormat="1" ht="12" hidden="1" customHeight="1">
      <c r="A17191" s="172"/>
    </row>
    <row r="17192" spans="1:1" s="173" customFormat="1" ht="12" hidden="1" customHeight="1">
      <c r="A17192" s="172"/>
    </row>
    <row r="17193" spans="1:1" s="173" customFormat="1" ht="12" hidden="1" customHeight="1">
      <c r="A17193" s="172"/>
    </row>
    <row r="17194" spans="1:1" s="173" customFormat="1" ht="12" hidden="1" customHeight="1">
      <c r="A17194" s="172"/>
    </row>
    <row r="17195" spans="1:1" s="173" customFormat="1" ht="12" hidden="1" customHeight="1">
      <c r="A17195" s="172"/>
    </row>
    <row r="17196" spans="1:1" s="173" customFormat="1" ht="12" hidden="1" customHeight="1">
      <c r="A17196" s="172"/>
    </row>
    <row r="17197" spans="1:1" s="173" customFormat="1" ht="12" hidden="1" customHeight="1">
      <c r="A17197" s="172"/>
    </row>
    <row r="17198" spans="1:1" s="173" customFormat="1" ht="12" hidden="1" customHeight="1">
      <c r="A17198" s="172"/>
    </row>
    <row r="17199" spans="1:1" s="173" customFormat="1" ht="12" hidden="1" customHeight="1">
      <c r="A17199" s="172"/>
    </row>
    <row r="17200" spans="1:1" s="173" customFormat="1" ht="12" hidden="1" customHeight="1">
      <c r="A17200" s="172"/>
    </row>
    <row r="17201" spans="1:1" s="173" customFormat="1" ht="12" hidden="1" customHeight="1">
      <c r="A17201" s="172"/>
    </row>
    <row r="17202" spans="1:1" s="173" customFormat="1" ht="12" hidden="1" customHeight="1">
      <c r="A17202" s="172"/>
    </row>
    <row r="17203" spans="1:1" s="173" customFormat="1" ht="12" hidden="1" customHeight="1">
      <c r="A17203" s="172"/>
    </row>
    <row r="17204" spans="1:1" s="173" customFormat="1" ht="12" hidden="1" customHeight="1">
      <c r="A17204" s="172"/>
    </row>
    <row r="17205" spans="1:1" s="173" customFormat="1" ht="12" hidden="1" customHeight="1">
      <c r="A17205" s="172"/>
    </row>
    <row r="17206" spans="1:1" s="173" customFormat="1" ht="12" hidden="1" customHeight="1">
      <c r="A17206" s="172"/>
    </row>
    <row r="17207" spans="1:1" s="173" customFormat="1" ht="12" hidden="1" customHeight="1">
      <c r="A17207" s="172"/>
    </row>
    <row r="17208" spans="1:1" s="173" customFormat="1" ht="12" hidden="1" customHeight="1">
      <c r="A17208" s="172"/>
    </row>
    <row r="17209" spans="1:1" s="173" customFormat="1" ht="12" hidden="1" customHeight="1">
      <c r="A17209" s="172"/>
    </row>
    <row r="17210" spans="1:1" s="173" customFormat="1" ht="12" hidden="1" customHeight="1">
      <c r="A17210" s="172"/>
    </row>
    <row r="17211" spans="1:1" s="173" customFormat="1" ht="12" hidden="1" customHeight="1">
      <c r="A17211" s="172"/>
    </row>
    <row r="17212" spans="1:1" s="173" customFormat="1" ht="12" hidden="1" customHeight="1">
      <c r="A17212" s="172"/>
    </row>
    <row r="17213" spans="1:1" s="173" customFormat="1" ht="12" hidden="1" customHeight="1">
      <c r="A17213" s="172"/>
    </row>
    <row r="17214" spans="1:1" s="173" customFormat="1" ht="12" hidden="1" customHeight="1">
      <c r="A17214" s="172"/>
    </row>
    <row r="17215" spans="1:1" s="173" customFormat="1" ht="12" hidden="1" customHeight="1">
      <c r="A17215" s="172"/>
    </row>
    <row r="17216" spans="1:1" s="173" customFormat="1" ht="12" hidden="1" customHeight="1">
      <c r="A17216" s="172"/>
    </row>
    <row r="17217" spans="1:1" s="173" customFormat="1" ht="12" hidden="1" customHeight="1">
      <c r="A17217" s="172"/>
    </row>
    <row r="17218" spans="1:1" s="173" customFormat="1" ht="12" hidden="1" customHeight="1">
      <c r="A17218" s="172"/>
    </row>
    <row r="17219" spans="1:1" s="173" customFormat="1" ht="12" hidden="1" customHeight="1">
      <c r="A17219" s="172"/>
    </row>
    <row r="17220" spans="1:1" s="173" customFormat="1" ht="12" hidden="1" customHeight="1">
      <c r="A17220" s="172"/>
    </row>
    <row r="17221" spans="1:1" s="173" customFormat="1" ht="12" hidden="1" customHeight="1">
      <c r="A17221" s="172"/>
    </row>
    <row r="17222" spans="1:1" s="173" customFormat="1" ht="12" hidden="1" customHeight="1">
      <c r="A17222" s="172"/>
    </row>
    <row r="17223" spans="1:1" s="173" customFormat="1" ht="12" hidden="1" customHeight="1">
      <c r="A17223" s="172"/>
    </row>
    <row r="17224" spans="1:1" s="173" customFormat="1" ht="12" hidden="1" customHeight="1">
      <c r="A17224" s="172"/>
    </row>
    <row r="17225" spans="1:1" s="173" customFormat="1" ht="12" hidden="1" customHeight="1">
      <c r="A17225" s="172"/>
    </row>
    <row r="17226" spans="1:1" s="173" customFormat="1" ht="12" hidden="1" customHeight="1">
      <c r="A17226" s="172"/>
    </row>
    <row r="17227" spans="1:1" s="173" customFormat="1" ht="12" hidden="1" customHeight="1">
      <c r="A17227" s="172"/>
    </row>
    <row r="17228" spans="1:1" s="173" customFormat="1" ht="12" hidden="1" customHeight="1">
      <c r="A17228" s="172"/>
    </row>
    <row r="17229" spans="1:1" s="173" customFormat="1" ht="12" hidden="1" customHeight="1">
      <c r="A17229" s="172"/>
    </row>
    <row r="17230" spans="1:1" s="173" customFormat="1" ht="12" hidden="1" customHeight="1">
      <c r="A17230" s="172"/>
    </row>
    <row r="17231" spans="1:1" s="173" customFormat="1" ht="12" hidden="1" customHeight="1">
      <c r="A17231" s="172"/>
    </row>
    <row r="17232" spans="1:1" s="173" customFormat="1" ht="12" hidden="1" customHeight="1">
      <c r="A17232" s="172"/>
    </row>
    <row r="17233" spans="1:1" s="173" customFormat="1" ht="12" hidden="1" customHeight="1">
      <c r="A17233" s="172"/>
    </row>
    <row r="17234" spans="1:1" s="173" customFormat="1" ht="12" hidden="1" customHeight="1">
      <c r="A17234" s="172"/>
    </row>
    <row r="17235" spans="1:1" s="173" customFormat="1" ht="12" hidden="1" customHeight="1">
      <c r="A17235" s="172"/>
    </row>
    <row r="17236" spans="1:1" s="173" customFormat="1" ht="12" hidden="1" customHeight="1">
      <c r="A17236" s="172"/>
    </row>
    <row r="17237" spans="1:1" s="173" customFormat="1" ht="12" hidden="1" customHeight="1">
      <c r="A17237" s="172"/>
    </row>
    <row r="17238" spans="1:1" s="173" customFormat="1" ht="12" hidden="1" customHeight="1">
      <c r="A17238" s="172"/>
    </row>
    <row r="17239" spans="1:1" s="173" customFormat="1" ht="12" hidden="1" customHeight="1">
      <c r="A17239" s="172"/>
    </row>
    <row r="17240" spans="1:1" s="173" customFormat="1" ht="12" hidden="1" customHeight="1">
      <c r="A17240" s="172"/>
    </row>
    <row r="17241" spans="1:1" s="173" customFormat="1" ht="12" hidden="1" customHeight="1">
      <c r="A17241" s="172"/>
    </row>
    <row r="17242" spans="1:1" s="173" customFormat="1" ht="12" hidden="1" customHeight="1">
      <c r="A17242" s="172"/>
    </row>
    <row r="17243" spans="1:1" s="173" customFormat="1" ht="12" hidden="1" customHeight="1">
      <c r="A17243" s="172"/>
    </row>
    <row r="17244" spans="1:1" s="173" customFormat="1" ht="12" hidden="1" customHeight="1">
      <c r="A17244" s="172"/>
    </row>
    <row r="17245" spans="1:1" s="173" customFormat="1" ht="12" hidden="1" customHeight="1">
      <c r="A17245" s="172"/>
    </row>
    <row r="17246" spans="1:1" s="173" customFormat="1" ht="12" hidden="1" customHeight="1">
      <c r="A17246" s="172"/>
    </row>
    <row r="17247" spans="1:1" s="173" customFormat="1" ht="12" hidden="1" customHeight="1">
      <c r="A17247" s="172"/>
    </row>
    <row r="17248" spans="1:1" s="173" customFormat="1" ht="12" hidden="1" customHeight="1">
      <c r="A17248" s="172"/>
    </row>
    <row r="17249" spans="1:1" s="173" customFormat="1" ht="12" hidden="1" customHeight="1">
      <c r="A17249" s="172"/>
    </row>
    <row r="17250" spans="1:1" s="173" customFormat="1" ht="12" hidden="1" customHeight="1">
      <c r="A17250" s="172"/>
    </row>
    <row r="17251" spans="1:1" s="173" customFormat="1" ht="12" hidden="1" customHeight="1">
      <c r="A17251" s="172"/>
    </row>
    <row r="17252" spans="1:1" s="173" customFormat="1" ht="12" hidden="1" customHeight="1">
      <c r="A17252" s="172"/>
    </row>
    <row r="17253" spans="1:1" s="173" customFormat="1" ht="12" hidden="1" customHeight="1">
      <c r="A17253" s="172"/>
    </row>
    <row r="17254" spans="1:1" s="173" customFormat="1" ht="12" hidden="1" customHeight="1">
      <c r="A17254" s="172"/>
    </row>
    <row r="17255" spans="1:1" s="173" customFormat="1" ht="12" hidden="1" customHeight="1">
      <c r="A17255" s="172"/>
    </row>
    <row r="17256" spans="1:1" s="173" customFormat="1" ht="12" hidden="1" customHeight="1">
      <c r="A17256" s="172"/>
    </row>
    <row r="17257" spans="1:1" s="173" customFormat="1" ht="12" hidden="1" customHeight="1">
      <c r="A17257" s="172"/>
    </row>
    <row r="17258" spans="1:1" s="173" customFormat="1" ht="12" hidden="1" customHeight="1">
      <c r="A17258" s="172"/>
    </row>
    <row r="17259" spans="1:1" s="173" customFormat="1" ht="12" hidden="1" customHeight="1">
      <c r="A17259" s="172"/>
    </row>
    <row r="17260" spans="1:1" s="173" customFormat="1" ht="12" hidden="1" customHeight="1">
      <c r="A17260" s="172"/>
    </row>
    <row r="17261" spans="1:1" s="173" customFormat="1" ht="12" hidden="1" customHeight="1">
      <c r="A17261" s="172"/>
    </row>
    <row r="17262" spans="1:1" s="173" customFormat="1" ht="12" hidden="1" customHeight="1">
      <c r="A17262" s="172"/>
    </row>
    <row r="17263" spans="1:1" s="173" customFormat="1" ht="12" hidden="1" customHeight="1">
      <c r="A17263" s="172"/>
    </row>
    <row r="17264" spans="1:1" s="173" customFormat="1" ht="12" hidden="1" customHeight="1">
      <c r="A17264" s="172"/>
    </row>
    <row r="17265" spans="1:1" s="173" customFormat="1" ht="12" hidden="1" customHeight="1">
      <c r="A17265" s="172"/>
    </row>
    <row r="17266" spans="1:1" s="173" customFormat="1" ht="12" hidden="1" customHeight="1">
      <c r="A17266" s="172"/>
    </row>
    <row r="17267" spans="1:1" s="173" customFormat="1" ht="12" hidden="1" customHeight="1">
      <c r="A17267" s="172"/>
    </row>
    <row r="17268" spans="1:1" s="173" customFormat="1" ht="12" hidden="1" customHeight="1">
      <c r="A17268" s="172"/>
    </row>
    <row r="17269" spans="1:1" s="173" customFormat="1" ht="12" hidden="1" customHeight="1">
      <c r="A17269" s="172"/>
    </row>
    <row r="17270" spans="1:1" s="173" customFormat="1" ht="12" hidden="1" customHeight="1">
      <c r="A17270" s="172"/>
    </row>
    <row r="17271" spans="1:1" s="173" customFormat="1" ht="12" hidden="1" customHeight="1">
      <c r="A17271" s="172"/>
    </row>
    <row r="17272" spans="1:1" s="173" customFormat="1" ht="12" hidden="1" customHeight="1">
      <c r="A17272" s="172"/>
    </row>
    <row r="17273" spans="1:1" s="173" customFormat="1" ht="12" hidden="1" customHeight="1">
      <c r="A17273" s="172"/>
    </row>
    <row r="17274" spans="1:1" s="173" customFormat="1" ht="12" hidden="1" customHeight="1">
      <c r="A17274" s="172"/>
    </row>
    <row r="17275" spans="1:1" s="173" customFormat="1" ht="12" hidden="1" customHeight="1">
      <c r="A17275" s="172"/>
    </row>
    <row r="17276" spans="1:1" s="173" customFormat="1" ht="12" hidden="1" customHeight="1">
      <c r="A17276" s="172"/>
    </row>
    <row r="17277" spans="1:1" s="173" customFormat="1" ht="12" hidden="1" customHeight="1">
      <c r="A17277" s="172"/>
    </row>
    <row r="17278" spans="1:1" s="173" customFormat="1" ht="12" hidden="1" customHeight="1">
      <c r="A17278" s="172"/>
    </row>
    <row r="17279" spans="1:1" s="173" customFormat="1" ht="12" hidden="1" customHeight="1">
      <c r="A17279" s="172"/>
    </row>
    <row r="17280" spans="1:1" s="173" customFormat="1" ht="12" hidden="1" customHeight="1">
      <c r="A17280" s="172"/>
    </row>
    <row r="17281" spans="1:1" s="173" customFormat="1" ht="12" hidden="1" customHeight="1">
      <c r="A17281" s="172"/>
    </row>
    <row r="17282" spans="1:1" s="173" customFormat="1" ht="12" hidden="1" customHeight="1">
      <c r="A17282" s="172"/>
    </row>
    <row r="17283" spans="1:1" s="173" customFormat="1" ht="12" hidden="1" customHeight="1">
      <c r="A17283" s="172"/>
    </row>
    <row r="17284" spans="1:1" s="173" customFormat="1" ht="12" hidden="1" customHeight="1">
      <c r="A17284" s="172"/>
    </row>
    <row r="17285" spans="1:1" s="173" customFormat="1" ht="12" hidden="1" customHeight="1">
      <c r="A17285" s="172"/>
    </row>
    <row r="17286" spans="1:1" s="173" customFormat="1" ht="12" hidden="1" customHeight="1">
      <c r="A17286" s="172"/>
    </row>
    <row r="17287" spans="1:1" s="173" customFormat="1" ht="12" hidden="1" customHeight="1">
      <c r="A17287" s="172"/>
    </row>
    <row r="17288" spans="1:1" s="173" customFormat="1" ht="12" hidden="1" customHeight="1">
      <c r="A17288" s="172"/>
    </row>
    <row r="17289" spans="1:1" s="173" customFormat="1" ht="12" hidden="1" customHeight="1">
      <c r="A17289" s="172"/>
    </row>
    <row r="17290" spans="1:1" s="173" customFormat="1" ht="12" hidden="1" customHeight="1">
      <c r="A17290" s="172"/>
    </row>
    <row r="17291" spans="1:1" s="173" customFormat="1" ht="12" hidden="1" customHeight="1">
      <c r="A17291" s="172"/>
    </row>
    <row r="17292" spans="1:1" s="173" customFormat="1" ht="12" hidden="1" customHeight="1">
      <c r="A17292" s="172"/>
    </row>
    <row r="17293" spans="1:1" s="173" customFormat="1" ht="12" hidden="1" customHeight="1">
      <c r="A17293" s="172"/>
    </row>
    <row r="17294" spans="1:1" s="173" customFormat="1" ht="12" hidden="1" customHeight="1">
      <c r="A17294" s="172"/>
    </row>
    <row r="17295" spans="1:1" s="173" customFormat="1" ht="12" hidden="1" customHeight="1">
      <c r="A17295" s="172"/>
    </row>
    <row r="17296" spans="1:1" s="173" customFormat="1" ht="12" hidden="1" customHeight="1">
      <c r="A17296" s="172"/>
    </row>
    <row r="17297" spans="1:1" s="173" customFormat="1" ht="12" hidden="1" customHeight="1">
      <c r="A17297" s="172"/>
    </row>
    <row r="17298" spans="1:1" s="173" customFormat="1" ht="12" hidden="1" customHeight="1">
      <c r="A17298" s="172"/>
    </row>
    <row r="17299" spans="1:1" s="173" customFormat="1" ht="12" hidden="1" customHeight="1">
      <c r="A17299" s="172"/>
    </row>
    <row r="17300" spans="1:1" s="173" customFormat="1" ht="12" hidden="1" customHeight="1">
      <c r="A17300" s="172"/>
    </row>
    <row r="17301" spans="1:1" s="173" customFormat="1" ht="12" hidden="1" customHeight="1">
      <c r="A17301" s="172"/>
    </row>
    <row r="17302" spans="1:1" s="173" customFormat="1" ht="12" hidden="1" customHeight="1">
      <c r="A17302" s="172"/>
    </row>
    <row r="17303" spans="1:1" s="173" customFormat="1" ht="12" hidden="1" customHeight="1">
      <c r="A17303" s="172"/>
    </row>
    <row r="17304" spans="1:1" s="173" customFormat="1" ht="12" hidden="1" customHeight="1">
      <c r="A17304" s="172"/>
    </row>
    <row r="17305" spans="1:1" s="173" customFormat="1" ht="12" hidden="1" customHeight="1">
      <c r="A17305" s="172"/>
    </row>
    <row r="17306" spans="1:1" s="173" customFormat="1" ht="12" hidden="1" customHeight="1">
      <c r="A17306" s="172"/>
    </row>
    <row r="17307" spans="1:1" s="173" customFormat="1" ht="12" hidden="1" customHeight="1">
      <c r="A17307" s="172"/>
    </row>
    <row r="17308" spans="1:1" s="173" customFormat="1" ht="12" hidden="1" customHeight="1">
      <c r="A17308" s="172"/>
    </row>
    <row r="17309" spans="1:1" s="173" customFormat="1" ht="12" hidden="1" customHeight="1">
      <c r="A17309" s="172"/>
    </row>
    <row r="17310" spans="1:1" s="173" customFormat="1" ht="12" hidden="1" customHeight="1">
      <c r="A17310" s="172"/>
    </row>
    <row r="17311" spans="1:1" s="173" customFormat="1" ht="12" hidden="1" customHeight="1">
      <c r="A17311" s="172"/>
    </row>
    <row r="17312" spans="1:1" s="173" customFormat="1" ht="12" hidden="1" customHeight="1">
      <c r="A17312" s="172"/>
    </row>
    <row r="17313" spans="1:1" s="173" customFormat="1" ht="12" hidden="1" customHeight="1">
      <c r="A17313" s="172"/>
    </row>
    <row r="17314" spans="1:1" s="173" customFormat="1" ht="12" hidden="1" customHeight="1">
      <c r="A17314" s="172"/>
    </row>
    <row r="17315" spans="1:1" s="173" customFormat="1" ht="12" hidden="1" customHeight="1">
      <c r="A17315" s="172"/>
    </row>
    <row r="17316" spans="1:1" s="173" customFormat="1" ht="12" hidden="1" customHeight="1">
      <c r="A17316" s="172"/>
    </row>
    <row r="17317" spans="1:1" s="173" customFormat="1" ht="12" hidden="1" customHeight="1">
      <c r="A17317" s="172"/>
    </row>
    <row r="17318" spans="1:1" s="173" customFormat="1" ht="12" hidden="1" customHeight="1">
      <c r="A17318" s="172"/>
    </row>
    <row r="17319" spans="1:1" s="173" customFormat="1" ht="12" hidden="1" customHeight="1">
      <c r="A17319" s="172"/>
    </row>
    <row r="17320" spans="1:1" s="173" customFormat="1" ht="12" hidden="1" customHeight="1">
      <c r="A17320" s="172"/>
    </row>
    <row r="17321" spans="1:1" s="173" customFormat="1" ht="12" hidden="1" customHeight="1">
      <c r="A17321" s="172"/>
    </row>
    <row r="17322" spans="1:1" s="173" customFormat="1" ht="12" hidden="1" customHeight="1">
      <c r="A17322" s="172"/>
    </row>
    <row r="17323" spans="1:1" s="173" customFormat="1" ht="12" hidden="1" customHeight="1">
      <c r="A17323" s="172"/>
    </row>
    <row r="17324" spans="1:1" s="173" customFormat="1" ht="12" hidden="1" customHeight="1">
      <c r="A17324" s="172"/>
    </row>
    <row r="17325" spans="1:1" s="173" customFormat="1" ht="12" hidden="1" customHeight="1">
      <c r="A17325" s="172"/>
    </row>
    <row r="17326" spans="1:1" s="173" customFormat="1" ht="12" hidden="1" customHeight="1">
      <c r="A17326" s="172"/>
    </row>
    <row r="17327" spans="1:1" s="173" customFormat="1" ht="12" hidden="1" customHeight="1">
      <c r="A17327" s="172"/>
    </row>
    <row r="17328" spans="1:1" s="173" customFormat="1" ht="12" hidden="1" customHeight="1">
      <c r="A17328" s="172"/>
    </row>
    <row r="17329" spans="1:1" s="173" customFormat="1" ht="12" hidden="1" customHeight="1">
      <c r="A17329" s="172"/>
    </row>
    <row r="17330" spans="1:1" s="173" customFormat="1" ht="12" hidden="1" customHeight="1">
      <c r="A17330" s="172"/>
    </row>
    <row r="17331" spans="1:1" s="173" customFormat="1" ht="12" hidden="1" customHeight="1">
      <c r="A17331" s="172"/>
    </row>
    <row r="17332" spans="1:1" s="173" customFormat="1" ht="12" hidden="1" customHeight="1">
      <c r="A17332" s="172"/>
    </row>
    <row r="17333" spans="1:1" s="173" customFormat="1" ht="12" hidden="1" customHeight="1">
      <c r="A17333" s="172"/>
    </row>
    <row r="17334" spans="1:1" s="173" customFormat="1" ht="12" hidden="1" customHeight="1">
      <c r="A17334" s="172"/>
    </row>
    <row r="17335" spans="1:1" s="173" customFormat="1" ht="12" hidden="1" customHeight="1">
      <c r="A17335" s="172"/>
    </row>
    <row r="17336" spans="1:1" s="173" customFormat="1" ht="12" hidden="1" customHeight="1">
      <c r="A17336" s="172"/>
    </row>
    <row r="17337" spans="1:1" s="173" customFormat="1" ht="12" hidden="1" customHeight="1">
      <c r="A17337" s="172"/>
    </row>
    <row r="17338" spans="1:1" s="173" customFormat="1" ht="12" hidden="1" customHeight="1">
      <c r="A17338" s="172"/>
    </row>
    <row r="17339" spans="1:1" s="173" customFormat="1" ht="12" hidden="1" customHeight="1">
      <c r="A17339" s="172"/>
    </row>
    <row r="17340" spans="1:1" s="173" customFormat="1" ht="12" hidden="1" customHeight="1">
      <c r="A17340" s="172"/>
    </row>
    <row r="17341" spans="1:1" s="173" customFormat="1" ht="12" hidden="1" customHeight="1">
      <c r="A17341" s="172"/>
    </row>
    <row r="17342" spans="1:1" s="173" customFormat="1" ht="12" hidden="1" customHeight="1">
      <c r="A17342" s="172"/>
    </row>
    <row r="17343" spans="1:1" s="173" customFormat="1" ht="12" hidden="1" customHeight="1">
      <c r="A17343" s="172"/>
    </row>
    <row r="17344" spans="1:1" s="173" customFormat="1" ht="12" hidden="1" customHeight="1">
      <c r="A17344" s="172"/>
    </row>
    <row r="17345" spans="1:1" s="173" customFormat="1" ht="12" hidden="1" customHeight="1">
      <c r="A17345" s="172"/>
    </row>
    <row r="17346" spans="1:1" s="173" customFormat="1" ht="12" hidden="1" customHeight="1">
      <c r="A17346" s="172"/>
    </row>
    <row r="17347" spans="1:1" s="173" customFormat="1" ht="12" hidden="1" customHeight="1">
      <c r="A17347" s="172"/>
    </row>
    <row r="17348" spans="1:1" s="173" customFormat="1" ht="12" hidden="1" customHeight="1">
      <c r="A17348" s="172"/>
    </row>
    <row r="17349" spans="1:1" s="173" customFormat="1" ht="12" hidden="1" customHeight="1">
      <c r="A17349" s="172"/>
    </row>
    <row r="17350" spans="1:1" s="173" customFormat="1" ht="12" hidden="1" customHeight="1">
      <c r="A17350" s="172"/>
    </row>
    <row r="17351" spans="1:1" s="173" customFormat="1" ht="12" hidden="1" customHeight="1">
      <c r="A17351" s="172"/>
    </row>
    <row r="17352" spans="1:1" s="173" customFormat="1" ht="12" hidden="1" customHeight="1">
      <c r="A17352" s="172"/>
    </row>
    <row r="17353" spans="1:1" s="173" customFormat="1" ht="12" hidden="1" customHeight="1">
      <c r="A17353" s="172"/>
    </row>
    <row r="17354" spans="1:1" s="173" customFormat="1" ht="12" hidden="1" customHeight="1">
      <c r="A17354" s="172"/>
    </row>
    <row r="17355" spans="1:1" s="173" customFormat="1" ht="12" hidden="1" customHeight="1">
      <c r="A17355" s="172"/>
    </row>
    <row r="17356" spans="1:1" s="173" customFormat="1" ht="12" hidden="1" customHeight="1">
      <c r="A17356" s="172"/>
    </row>
    <row r="17357" spans="1:1" s="173" customFormat="1" ht="12" hidden="1" customHeight="1">
      <c r="A17357" s="172"/>
    </row>
    <row r="17358" spans="1:1" s="173" customFormat="1" ht="12" hidden="1" customHeight="1">
      <c r="A17358" s="172"/>
    </row>
    <row r="17359" spans="1:1" s="173" customFormat="1" ht="12" hidden="1" customHeight="1">
      <c r="A17359" s="172"/>
    </row>
    <row r="17360" spans="1:1" s="173" customFormat="1" ht="12" hidden="1" customHeight="1">
      <c r="A17360" s="172"/>
    </row>
    <row r="17361" spans="1:1" s="173" customFormat="1" ht="12" hidden="1" customHeight="1">
      <c r="A17361" s="172"/>
    </row>
    <row r="17362" spans="1:1" s="173" customFormat="1" ht="12" hidden="1" customHeight="1">
      <c r="A17362" s="172"/>
    </row>
    <row r="17363" spans="1:1" s="173" customFormat="1" ht="12" hidden="1" customHeight="1">
      <c r="A17363" s="172"/>
    </row>
    <row r="17364" spans="1:1" s="173" customFormat="1" ht="12" hidden="1" customHeight="1">
      <c r="A17364" s="172"/>
    </row>
    <row r="17365" spans="1:1" s="173" customFormat="1" ht="12" hidden="1" customHeight="1">
      <c r="A17365" s="172"/>
    </row>
    <row r="17366" spans="1:1" s="173" customFormat="1" ht="12" hidden="1" customHeight="1">
      <c r="A17366" s="172"/>
    </row>
    <row r="17367" spans="1:1" s="173" customFormat="1" ht="12" hidden="1" customHeight="1">
      <c r="A17367" s="172"/>
    </row>
    <row r="17368" spans="1:1" s="173" customFormat="1" ht="12" hidden="1" customHeight="1">
      <c r="A17368" s="172"/>
    </row>
    <row r="17369" spans="1:1" s="173" customFormat="1" ht="12" hidden="1" customHeight="1">
      <c r="A17369" s="172"/>
    </row>
    <row r="17370" spans="1:1" s="173" customFormat="1" ht="12" hidden="1" customHeight="1">
      <c r="A17370" s="172"/>
    </row>
    <row r="17371" spans="1:1" s="173" customFormat="1" ht="12" hidden="1" customHeight="1">
      <c r="A17371" s="172"/>
    </row>
    <row r="17372" spans="1:1" s="173" customFormat="1" ht="12" hidden="1" customHeight="1">
      <c r="A17372" s="172"/>
    </row>
    <row r="17373" spans="1:1" s="173" customFormat="1" ht="12" hidden="1" customHeight="1">
      <c r="A17373" s="172"/>
    </row>
    <row r="17374" spans="1:1" s="173" customFormat="1" ht="12" hidden="1" customHeight="1">
      <c r="A17374" s="172"/>
    </row>
    <row r="17375" spans="1:1" s="173" customFormat="1" ht="12" hidden="1" customHeight="1">
      <c r="A17375" s="172"/>
    </row>
    <row r="17376" spans="1:1" s="173" customFormat="1" ht="12" hidden="1" customHeight="1">
      <c r="A17376" s="172"/>
    </row>
    <row r="17377" spans="1:1" s="173" customFormat="1" ht="12" hidden="1" customHeight="1">
      <c r="A17377" s="172"/>
    </row>
    <row r="17378" spans="1:1" s="173" customFormat="1" ht="12" hidden="1" customHeight="1">
      <c r="A17378" s="172"/>
    </row>
    <row r="17379" spans="1:1" s="173" customFormat="1" ht="12" hidden="1" customHeight="1">
      <c r="A17379" s="172"/>
    </row>
    <row r="17380" spans="1:1" s="173" customFormat="1" ht="12" hidden="1" customHeight="1">
      <c r="A17380" s="172"/>
    </row>
    <row r="17381" spans="1:1" s="173" customFormat="1" ht="12" hidden="1" customHeight="1">
      <c r="A17381" s="172"/>
    </row>
    <row r="17382" spans="1:1" s="173" customFormat="1" ht="12" hidden="1" customHeight="1">
      <c r="A17382" s="172"/>
    </row>
    <row r="17383" spans="1:1" s="173" customFormat="1" ht="12" hidden="1" customHeight="1">
      <c r="A17383" s="172"/>
    </row>
    <row r="17384" spans="1:1" s="173" customFormat="1" ht="12" hidden="1" customHeight="1">
      <c r="A17384" s="172"/>
    </row>
    <row r="17385" spans="1:1" s="173" customFormat="1" ht="12" hidden="1" customHeight="1">
      <c r="A17385" s="172"/>
    </row>
    <row r="17386" spans="1:1" s="173" customFormat="1" ht="12" hidden="1" customHeight="1">
      <c r="A17386" s="172"/>
    </row>
    <row r="17387" spans="1:1" s="173" customFormat="1" ht="12" hidden="1" customHeight="1">
      <c r="A17387" s="172"/>
    </row>
    <row r="17388" spans="1:1" s="173" customFormat="1" ht="12" hidden="1" customHeight="1">
      <c r="A17388" s="172"/>
    </row>
    <row r="17389" spans="1:1" s="173" customFormat="1" ht="12" hidden="1" customHeight="1">
      <c r="A17389" s="172"/>
    </row>
    <row r="17390" spans="1:1" s="173" customFormat="1" ht="12" hidden="1" customHeight="1">
      <c r="A17390" s="172"/>
    </row>
    <row r="17391" spans="1:1" s="173" customFormat="1" ht="12" hidden="1" customHeight="1">
      <c r="A17391" s="172"/>
    </row>
    <row r="17392" spans="1:1" s="173" customFormat="1" ht="12" hidden="1" customHeight="1">
      <c r="A17392" s="172"/>
    </row>
    <row r="17393" spans="1:1" s="173" customFormat="1" ht="12" hidden="1" customHeight="1">
      <c r="A17393" s="172"/>
    </row>
    <row r="17394" spans="1:1" s="173" customFormat="1" ht="12" hidden="1" customHeight="1">
      <c r="A17394" s="172"/>
    </row>
    <row r="17395" spans="1:1" s="173" customFormat="1" ht="12" hidden="1" customHeight="1">
      <c r="A17395" s="172"/>
    </row>
    <row r="17396" spans="1:1" s="173" customFormat="1" ht="12" hidden="1" customHeight="1">
      <c r="A17396" s="172"/>
    </row>
    <row r="17397" spans="1:1" s="173" customFormat="1" ht="12" hidden="1" customHeight="1">
      <c r="A17397" s="172"/>
    </row>
    <row r="17398" spans="1:1" s="173" customFormat="1" ht="12" hidden="1" customHeight="1">
      <c r="A17398" s="172"/>
    </row>
    <row r="17399" spans="1:1" s="173" customFormat="1" ht="12" hidden="1" customHeight="1">
      <c r="A17399" s="172"/>
    </row>
    <row r="17400" spans="1:1" s="173" customFormat="1" ht="12" hidden="1" customHeight="1">
      <c r="A17400" s="172"/>
    </row>
    <row r="17401" spans="1:1" s="173" customFormat="1" ht="12" hidden="1" customHeight="1">
      <c r="A17401" s="172"/>
    </row>
    <row r="17402" spans="1:1" s="173" customFormat="1" ht="12" hidden="1" customHeight="1">
      <c r="A17402" s="172"/>
    </row>
    <row r="17403" spans="1:1" s="173" customFormat="1" ht="12" hidden="1" customHeight="1">
      <c r="A17403" s="172"/>
    </row>
    <row r="17404" spans="1:1" s="173" customFormat="1" ht="12" hidden="1" customHeight="1">
      <c r="A17404" s="172"/>
    </row>
    <row r="17405" spans="1:1" s="173" customFormat="1" ht="12" hidden="1" customHeight="1">
      <c r="A17405" s="172"/>
    </row>
    <row r="17406" spans="1:1" s="173" customFormat="1" ht="12" hidden="1" customHeight="1">
      <c r="A17406" s="172"/>
    </row>
    <row r="17407" spans="1:1" s="173" customFormat="1" ht="12" hidden="1" customHeight="1">
      <c r="A17407" s="172"/>
    </row>
    <row r="17408" spans="1:1" s="173" customFormat="1" ht="12" hidden="1" customHeight="1">
      <c r="A17408" s="172"/>
    </row>
    <row r="17409" spans="1:1" s="173" customFormat="1" ht="12" hidden="1" customHeight="1">
      <c r="A17409" s="172"/>
    </row>
    <row r="17410" spans="1:1" s="173" customFormat="1" ht="12" hidden="1" customHeight="1">
      <c r="A17410" s="172"/>
    </row>
    <row r="17411" spans="1:1" s="173" customFormat="1" ht="12" hidden="1" customHeight="1">
      <c r="A17411" s="172"/>
    </row>
    <row r="17412" spans="1:1" s="173" customFormat="1" ht="12" hidden="1" customHeight="1">
      <c r="A17412" s="172"/>
    </row>
    <row r="17413" spans="1:1" s="173" customFormat="1" ht="12" hidden="1" customHeight="1">
      <c r="A17413" s="172"/>
    </row>
    <row r="17414" spans="1:1" s="173" customFormat="1" ht="12" hidden="1" customHeight="1">
      <c r="A17414" s="172"/>
    </row>
    <row r="17415" spans="1:1" s="173" customFormat="1" ht="12" hidden="1" customHeight="1">
      <c r="A17415" s="172"/>
    </row>
    <row r="17416" spans="1:1" s="173" customFormat="1" ht="12" hidden="1" customHeight="1">
      <c r="A17416" s="172"/>
    </row>
    <row r="17417" spans="1:1" s="173" customFormat="1" ht="12" hidden="1" customHeight="1">
      <c r="A17417" s="172"/>
    </row>
    <row r="17418" spans="1:1" s="173" customFormat="1" ht="12" hidden="1" customHeight="1">
      <c r="A17418" s="172"/>
    </row>
    <row r="17419" spans="1:1" s="173" customFormat="1" ht="12" hidden="1" customHeight="1">
      <c r="A17419" s="172"/>
    </row>
    <row r="17420" spans="1:1" s="173" customFormat="1" ht="12" hidden="1" customHeight="1">
      <c r="A17420" s="172"/>
    </row>
    <row r="17421" spans="1:1" s="173" customFormat="1" ht="12" hidden="1" customHeight="1">
      <c r="A17421" s="172"/>
    </row>
    <row r="17422" spans="1:1" s="173" customFormat="1" ht="12" hidden="1" customHeight="1">
      <c r="A17422" s="172"/>
    </row>
    <row r="17423" spans="1:1" s="173" customFormat="1" ht="12" hidden="1" customHeight="1">
      <c r="A17423" s="172"/>
    </row>
    <row r="17424" spans="1:1" s="173" customFormat="1" ht="12" hidden="1" customHeight="1">
      <c r="A17424" s="172"/>
    </row>
    <row r="17425" spans="1:1" s="173" customFormat="1" ht="12" hidden="1" customHeight="1">
      <c r="A17425" s="172"/>
    </row>
    <row r="17426" spans="1:1" s="173" customFormat="1" ht="12" hidden="1" customHeight="1">
      <c r="A17426" s="172"/>
    </row>
    <row r="17427" spans="1:1" s="173" customFormat="1" ht="12" hidden="1" customHeight="1">
      <c r="A17427" s="172"/>
    </row>
    <row r="17428" spans="1:1" s="173" customFormat="1" ht="12" hidden="1" customHeight="1">
      <c r="A17428" s="172"/>
    </row>
    <row r="17429" spans="1:1" s="173" customFormat="1" ht="12" hidden="1" customHeight="1">
      <c r="A17429" s="172"/>
    </row>
    <row r="17430" spans="1:1" s="173" customFormat="1" ht="12" hidden="1" customHeight="1">
      <c r="A17430" s="172"/>
    </row>
    <row r="17431" spans="1:1" s="173" customFormat="1" ht="12" hidden="1" customHeight="1">
      <c r="A17431" s="172"/>
    </row>
    <row r="17432" spans="1:1" s="173" customFormat="1" ht="12" hidden="1" customHeight="1">
      <c r="A17432" s="172"/>
    </row>
    <row r="17433" spans="1:1" s="173" customFormat="1" ht="12" hidden="1" customHeight="1">
      <c r="A17433" s="172"/>
    </row>
    <row r="17434" spans="1:1" s="173" customFormat="1" ht="12" hidden="1" customHeight="1">
      <c r="A17434" s="172"/>
    </row>
    <row r="17435" spans="1:1" s="173" customFormat="1" ht="12" hidden="1" customHeight="1">
      <c r="A17435" s="172"/>
    </row>
    <row r="17436" spans="1:1" s="173" customFormat="1" ht="12" hidden="1" customHeight="1">
      <c r="A17436" s="172"/>
    </row>
    <row r="17437" spans="1:1" s="173" customFormat="1" ht="12" hidden="1" customHeight="1">
      <c r="A17437" s="172"/>
    </row>
    <row r="17438" spans="1:1" s="173" customFormat="1" ht="12" hidden="1" customHeight="1">
      <c r="A17438" s="172"/>
    </row>
    <row r="17439" spans="1:1" s="173" customFormat="1" ht="12" hidden="1" customHeight="1">
      <c r="A17439" s="172"/>
    </row>
    <row r="17440" spans="1:1" s="173" customFormat="1" ht="12" hidden="1" customHeight="1">
      <c r="A17440" s="172"/>
    </row>
    <row r="17441" spans="1:1" s="173" customFormat="1" ht="12" hidden="1" customHeight="1">
      <c r="A17441" s="172"/>
    </row>
    <row r="17442" spans="1:1" s="173" customFormat="1" ht="12" hidden="1" customHeight="1">
      <c r="A17442" s="172"/>
    </row>
    <row r="17443" spans="1:1" s="173" customFormat="1" ht="12" hidden="1" customHeight="1">
      <c r="A17443" s="172"/>
    </row>
    <row r="17444" spans="1:1" s="173" customFormat="1" ht="12" hidden="1" customHeight="1">
      <c r="A17444" s="172"/>
    </row>
    <row r="17445" spans="1:1" s="173" customFormat="1" ht="12" hidden="1" customHeight="1">
      <c r="A17445" s="172"/>
    </row>
    <row r="17446" spans="1:1" s="173" customFormat="1" ht="12" hidden="1" customHeight="1">
      <c r="A17446" s="172"/>
    </row>
    <row r="17447" spans="1:1" s="173" customFormat="1" ht="12" hidden="1" customHeight="1">
      <c r="A17447" s="172"/>
    </row>
    <row r="17448" spans="1:1" s="173" customFormat="1" ht="12" hidden="1" customHeight="1">
      <c r="A17448" s="172"/>
    </row>
    <row r="17449" spans="1:1" s="173" customFormat="1" ht="12" hidden="1" customHeight="1">
      <c r="A17449" s="172"/>
    </row>
    <row r="17450" spans="1:1" s="173" customFormat="1" ht="12" hidden="1" customHeight="1">
      <c r="A17450" s="172"/>
    </row>
    <row r="17451" spans="1:1" s="173" customFormat="1" ht="12" hidden="1" customHeight="1">
      <c r="A17451" s="172"/>
    </row>
    <row r="17452" spans="1:1" s="173" customFormat="1" ht="12" hidden="1" customHeight="1">
      <c r="A17452" s="172"/>
    </row>
    <row r="17453" spans="1:1" s="173" customFormat="1" ht="12" hidden="1" customHeight="1">
      <c r="A17453" s="172"/>
    </row>
    <row r="17454" spans="1:1" s="173" customFormat="1" ht="12" hidden="1" customHeight="1">
      <c r="A17454" s="172"/>
    </row>
    <row r="17455" spans="1:1" s="173" customFormat="1" ht="12" hidden="1" customHeight="1">
      <c r="A17455" s="172"/>
    </row>
    <row r="17456" spans="1:1" s="173" customFormat="1" ht="12" hidden="1" customHeight="1">
      <c r="A17456" s="172"/>
    </row>
    <row r="17457" spans="1:1" s="173" customFormat="1" ht="12" hidden="1" customHeight="1">
      <c r="A17457" s="172"/>
    </row>
    <row r="17458" spans="1:1" s="173" customFormat="1" ht="12" hidden="1" customHeight="1">
      <c r="A17458" s="172"/>
    </row>
    <row r="17459" spans="1:1" s="173" customFormat="1" ht="12" hidden="1" customHeight="1">
      <c r="A17459" s="172"/>
    </row>
    <row r="17460" spans="1:1" s="173" customFormat="1" ht="12" hidden="1" customHeight="1">
      <c r="A17460" s="172"/>
    </row>
    <row r="17461" spans="1:1" s="173" customFormat="1" ht="12" hidden="1" customHeight="1">
      <c r="A17461" s="172"/>
    </row>
    <row r="17462" spans="1:1" s="173" customFormat="1" ht="12" hidden="1" customHeight="1">
      <c r="A17462" s="172"/>
    </row>
    <row r="17463" spans="1:1" s="173" customFormat="1" ht="12" hidden="1" customHeight="1">
      <c r="A17463" s="172"/>
    </row>
    <row r="17464" spans="1:1" s="173" customFormat="1" ht="12" hidden="1" customHeight="1">
      <c r="A17464" s="172"/>
    </row>
    <row r="17465" spans="1:1" s="173" customFormat="1" ht="12" hidden="1" customHeight="1">
      <c r="A17465" s="172"/>
    </row>
    <row r="17466" spans="1:1" s="173" customFormat="1" ht="12" hidden="1" customHeight="1">
      <c r="A17466" s="172"/>
    </row>
    <row r="17467" spans="1:1" s="173" customFormat="1" ht="12" hidden="1" customHeight="1">
      <c r="A17467" s="172"/>
    </row>
    <row r="17468" spans="1:1" s="173" customFormat="1" ht="12" hidden="1" customHeight="1">
      <c r="A17468" s="172"/>
    </row>
    <row r="17469" spans="1:1" s="173" customFormat="1" ht="12" hidden="1" customHeight="1">
      <c r="A17469" s="172"/>
    </row>
    <row r="17470" spans="1:1" s="173" customFormat="1" ht="12" hidden="1" customHeight="1">
      <c r="A17470" s="172"/>
    </row>
    <row r="17471" spans="1:1" s="173" customFormat="1" ht="12" hidden="1" customHeight="1">
      <c r="A17471" s="172"/>
    </row>
    <row r="17472" spans="1:1" s="173" customFormat="1" ht="12" hidden="1" customHeight="1">
      <c r="A17472" s="172"/>
    </row>
    <row r="17473" spans="1:1" s="173" customFormat="1" ht="12" hidden="1" customHeight="1">
      <c r="A17473" s="172"/>
    </row>
    <row r="17474" spans="1:1" s="173" customFormat="1" ht="12" hidden="1" customHeight="1">
      <c r="A17474" s="172"/>
    </row>
    <row r="17475" spans="1:1" s="173" customFormat="1" ht="12" hidden="1" customHeight="1">
      <c r="A17475" s="172"/>
    </row>
    <row r="17476" spans="1:1" s="173" customFormat="1" ht="12" hidden="1" customHeight="1">
      <c r="A17476" s="172"/>
    </row>
    <row r="17477" spans="1:1" s="173" customFormat="1" ht="12" hidden="1" customHeight="1">
      <c r="A17477" s="172"/>
    </row>
    <row r="17478" spans="1:1" s="173" customFormat="1" ht="12" hidden="1" customHeight="1">
      <c r="A17478" s="172"/>
    </row>
    <row r="17479" spans="1:1" s="173" customFormat="1" ht="12" hidden="1" customHeight="1">
      <c r="A17479" s="172"/>
    </row>
    <row r="17480" spans="1:1" s="173" customFormat="1" ht="12" hidden="1" customHeight="1">
      <c r="A17480" s="172"/>
    </row>
    <row r="17481" spans="1:1" s="173" customFormat="1" ht="12" hidden="1" customHeight="1">
      <c r="A17481" s="172"/>
    </row>
    <row r="17482" spans="1:1" s="173" customFormat="1" ht="12" hidden="1" customHeight="1">
      <c r="A17482" s="172"/>
    </row>
    <row r="17483" spans="1:1" s="173" customFormat="1" ht="12" hidden="1" customHeight="1">
      <c r="A17483" s="172"/>
    </row>
    <row r="17484" spans="1:1" s="173" customFormat="1" ht="12" hidden="1" customHeight="1">
      <c r="A17484" s="172"/>
    </row>
    <row r="17485" spans="1:1" s="173" customFormat="1" ht="12" hidden="1" customHeight="1">
      <c r="A17485" s="172"/>
    </row>
    <row r="17486" spans="1:1" s="173" customFormat="1" ht="12" hidden="1" customHeight="1">
      <c r="A17486" s="172"/>
    </row>
    <row r="17487" spans="1:1" s="173" customFormat="1" ht="12" hidden="1" customHeight="1">
      <c r="A17487" s="172"/>
    </row>
    <row r="17488" spans="1:1" s="173" customFormat="1" ht="12" hidden="1" customHeight="1">
      <c r="A17488" s="172"/>
    </row>
    <row r="17489" spans="1:1" s="173" customFormat="1" ht="12" hidden="1" customHeight="1">
      <c r="A17489" s="172"/>
    </row>
    <row r="17490" spans="1:1" s="173" customFormat="1" ht="12" hidden="1" customHeight="1">
      <c r="A17490" s="172"/>
    </row>
    <row r="17491" spans="1:1" s="173" customFormat="1" ht="12" hidden="1" customHeight="1">
      <c r="A17491" s="172"/>
    </row>
    <row r="17492" spans="1:1" s="173" customFormat="1" ht="12" hidden="1" customHeight="1">
      <c r="A17492" s="172"/>
    </row>
    <row r="17493" spans="1:1" s="173" customFormat="1" ht="12" hidden="1" customHeight="1">
      <c r="A17493" s="172"/>
    </row>
    <row r="17494" spans="1:1" s="173" customFormat="1" ht="12" hidden="1" customHeight="1">
      <c r="A17494" s="172"/>
    </row>
    <row r="17495" spans="1:1" s="173" customFormat="1" ht="12" hidden="1" customHeight="1">
      <c r="A17495" s="172"/>
    </row>
    <row r="17496" spans="1:1" s="173" customFormat="1" ht="12" hidden="1" customHeight="1">
      <c r="A17496" s="172"/>
    </row>
    <row r="17497" spans="1:1" s="173" customFormat="1" ht="12" hidden="1" customHeight="1">
      <c r="A17497" s="172"/>
    </row>
    <row r="17498" spans="1:1" s="173" customFormat="1" ht="12" hidden="1" customHeight="1">
      <c r="A17498" s="172"/>
    </row>
    <row r="17499" spans="1:1" s="173" customFormat="1" ht="12" hidden="1" customHeight="1">
      <c r="A17499" s="172"/>
    </row>
    <row r="17500" spans="1:1" s="173" customFormat="1" ht="12" hidden="1" customHeight="1">
      <c r="A17500" s="172"/>
    </row>
    <row r="17501" spans="1:1" s="173" customFormat="1" ht="12" hidden="1" customHeight="1">
      <c r="A17501" s="172"/>
    </row>
    <row r="17502" spans="1:1" s="173" customFormat="1" ht="12" hidden="1" customHeight="1">
      <c r="A17502" s="172"/>
    </row>
    <row r="17503" spans="1:1" s="173" customFormat="1" ht="12" hidden="1" customHeight="1">
      <c r="A17503" s="172"/>
    </row>
    <row r="17504" spans="1:1" s="173" customFormat="1" ht="12" hidden="1" customHeight="1">
      <c r="A17504" s="172"/>
    </row>
    <row r="17505" spans="1:1" s="173" customFormat="1" ht="12" hidden="1" customHeight="1">
      <c r="A17505" s="172"/>
    </row>
    <row r="17506" spans="1:1" s="173" customFormat="1" ht="12" hidden="1" customHeight="1">
      <c r="A17506" s="172"/>
    </row>
    <row r="17507" spans="1:1" s="173" customFormat="1" ht="12" hidden="1" customHeight="1">
      <c r="A17507" s="172"/>
    </row>
    <row r="17508" spans="1:1" s="173" customFormat="1" ht="12" hidden="1" customHeight="1">
      <c r="A17508" s="172"/>
    </row>
    <row r="17509" spans="1:1" s="173" customFormat="1" ht="12" hidden="1" customHeight="1">
      <c r="A17509" s="172"/>
    </row>
    <row r="17510" spans="1:1" s="173" customFormat="1" ht="12" hidden="1" customHeight="1">
      <c r="A17510" s="172"/>
    </row>
    <row r="17511" spans="1:1" s="173" customFormat="1" ht="12" hidden="1" customHeight="1">
      <c r="A17511" s="172"/>
    </row>
    <row r="17512" spans="1:1" s="173" customFormat="1" ht="12" hidden="1" customHeight="1">
      <c r="A17512" s="172"/>
    </row>
    <row r="17513" spans="1:1" s="173" customFormat="1" ht="12" hidden="1" customHeight="1">
      <c r="A17513" s="172"/>
    </row>
    <row r="17514" spans="1:1" s="173" customFormat="1" ht="12" hidden="1" customHeight="1">
      <c r="A17514" s="172"/>
    </row>
    <row r="17515" spans="1:1" s="173" customFormat="1" ht="12" hidden="1" customHeight="1">
      <c r="A17515" s="172"/>
    </row>
    <row r="17516" spans="1:1" s="173" customFormat="1" ht="12" hidden="1" customHeight="1">
      <c r="A17516" s="172"/>
    </row>
    <row r="17517" spans="1:1" s="173" customFormat="1" ht="12" hidden="1" customHeight="1">
      <c r="A17517" s="172"/>
    </row>
    <row r="17518" spans="1:1" s="173" customFormat="1" ht="12" hidden="1" customHeight="1">
      <c r="A17518" s="172"/>
    </row>
    <row r="17519" spans="1:1" s="173" customFormat="1" ht="12" hidden="1" customHeight="1">
      <c r="A17519" s="172"/>
    </row>
    <row r="17520" spans="1:1" s="173" customFormat="1" ht="12" hidden="1" customHeight="1">
      <c r="A17520" s="172"/>
    </row>
    <row r="17521" spans="1:1" s="173" customFormat="1" ht="12" hidden="1" customHeight="1">
      <c r="A17521" s="172"/>
    </row>
    <row r="17522" spans="1:1" s="173" customFormat="1" ht="12" hidden="1" customHeight="1">
      <c r="A17522" s="172"/>
    </row>
    <row r="17523" spans="1:1" s="173" customFormat="1" ht="12" hidden="1" customHeight="1">
      <c r="A17523" s="172"/>
    </row>
    <row r="17524" spans="1:1" s="173" customFormat="1" ht="12" hidden="1" customHeight="1">
      <c r="A17524" s="172"/>
    </row>
    <row r="17525" spans="1:1" s="173" customFormat="1" ht="12" hidden="1" customHeight="1">
      <c r="A17525" s="172"/>
    </row>
    <row r="17526" spans="1:1" s="173" customFormat="1" ht="12" hidden="1" customHeight="1">
      <c r="A17526" s="172"/>
    </row>
    <row r="17527" spans="1:1" s="173" customFormat="1" ht="12" hidden="1" customHeight="1">
      <c r="A17527" s="172"/>
    </row>
    <row r="17528" spans="1:1" s="173" customFormat="1" ht="12" hidden="1" customHeight="1">
      <c r="A17528" s="172"/>
    </row>
    <row r="17529" spans="1:1" s="173" customFormat="1" ht="12" hidden="1" customHeight="1">
      <c r="A17529" s="172"/>
    </row>
    <row r="17530" spans="1:1" s="173" customFormat="1" ht="12" hidden="1" customHeight="1">
      <c r="A17530" s="172"/>
    </row>
    <row r="17531" spans="1:1" s="173" customFormat="1" ht="12" hidden="1" customHeight="1">
      <c r="A17531" s="172"/>
    </row>
    <row r="17532" spans="1:1" s="173" customFormat="1" ht="12" hidden="1" customHeight="1">
      <c r="A17532" s="172"/>
    </row>
    <row r="17533" spans="1:1" s="173" customFormat="1" ht="12" hidden="1" customHeight="1">
      <c r="A17533" s="172"/>
    </row>
    <row r="17534" spans="1:1" s="173" customFormat="1" ht="12" hidden="1" customHeight="1">
      <c r="A17534" s="172"/>
    </row>
    <row r="17535" spans="1:1" s="173" customFormat="1" ht="12" hidden="1" customHeight="1">
      <c r="A17535" s="172"/>
    </row>
    <row r="17536" spans="1:1" s="173" customFormat="1" ht="12" hidden="1" customHeight="1">
      <c r="A17536" s="172"/>
    </row>
    <row r="17537" spans="1:1" s="173" customFormat="1" ht="12" hidden="1" customHeight="1">
      <c r="A17537" s="172"/>
    </row>
    <row r="17538" spans="1:1" s="173" customFormat="1" ht="12" hidden="1" customHeight="1">
      <c r="A17538" s="172"/>
    </row>
    <row r="17539" spans="1:1" s="173" customFormat="1" ht="12" hidden="1" customHeight="1">
      <c r="A17539" s="172"/>
    </row>
    <row r="17540" spans="1:1" s="173" customFormat="1" ht="12" hidden="1" customHeight="1">
      <c r="A17540" s="172"/>
    </row>
    <row r="17541" spans="1:1" s="173" customFormat="1" ht="12" hidden="1" customHeight="1">
      <c r="A17541" s="172"/>
    </row>
    <row r="17542" spans="1:1" s="173" customFormat="1" ht="12" hidden="1" customHeight="1">
      <c r="A17542" s="172"/>
    </row>
    <row r="17543" spans="1:1" s="173" customFormat="1" ht="12" hidden="1" customHeight="1">
      <c r="A17543" s="172"/>
    </row>
    <row r="17544" spans="1:1" s="173" customFormat="1" ht="12" hidden="1" customHeight="1">
      <c r="A17544" s="172"/>
    </row>
    <row r="17545" spans="1:1" s="173" customFormat="1" ht="12" hidden="1" customHeight="1">
      <c r="A17545" s="172"/>
    </row>
    <row r="17546" spans="1:1" s="173" customFormat="1" ht="12" hidden="1" customHeight="1">
      <c r="A17546" s="172"/>
    </row>
    <row r="17547" spans="1:1" s="173" customFormat="1" ht="12" hidden="1" customHeight="1">
      <c r="A17547" s="172"/>
    </row>
    <row r="17548" spans="1:1" s="173" customFormat="1" ht="12" hidden="1" customHeight="1">
      <c r="A17548" s="172"/>
    </row>
    <row r="17549" spans="1:1" s="173" customFormat="1" ht="12" hidden="1" customHeight="1">
      <c r="A17549" s="172"/>
    </row>
    <row r="17550" spans="1:1" s="173" customFormat="1" ht="12" hidden="1" customHeight="1">
      <c r="A17550" s="172"/>
    </row>
    <row r="17551" spans="1:1" s="173" customFormat="1" ht="12" hidden="1" customHeight="1">
      <c r="A17551" s="172"/>
    </row>
    <row r="17552" spans="1:1" s="173" customFormat="1" ht="12" hidden="1" customHeight="1">
      <c r="A17552" s="172"/>
    </row>
    <row r="17553" spans="1:1" s="173" customFormat="1" ht="12" hidden="1" customHeight="1">
      <c r="A17553" s="172"/>
    </row>
    <row r="17554" spans="1:1" s="173" customFormat="1" ht="12" hidden="1" customHeight="1">
      <c r="A17554" s="172"/>
    </row>
    <row r="17555" spans="1:1" s="173" customFormat="1" ht="12" hidden="1" customHeight="1">
      <c r="A17555" s="172"/>
    </row>
    <row r="17556" spans="1:1" s="173" customFormat="1" ht="12" hidden="1" customHeight="1">
      <c r="A17556" s="172"/>
    </row>
    <row r="17557" spans="1:1" s="173" customFormat="1" ht="12" hidden="1" customHeight="1">
      <c r="A17557" s="172"/>
    </row>
    <row r="17558" spans="1:1" s="173" customFormat="1" ht="12" hidden="1" customHeight="1">
      <c r="A17558" s="172"/>
    </row>
    <row r="17559" spans="1:1" s="173" customFormat="1" ht="12" hidden="1" customHeight="1">
      <c r="A17559" s="172"/>
    </row>
    <row r="17560" spans="1:1" s="173" customFormat="1" ht="12" hidden="1" customHeight="1">
      <c r="A17560" s="172"/>
    </row>
    <row r="17561" spans="1:1" s="173" customFormat="1" ht="12" hidden="1" customHeight="1">
      <c r="A17561" s="172"/>
    </row>
    <row r="17562" spans="1:1" s="173" customFormat="1" ht="12" hidden="1" customHeight="1">
      <c r="A17562" s="172"/>
    </row>
    <row r="17563" spans="1:1" s="173" customFormat="1" ht="12" hidden="1" customHeight="1">
      <c r="A17563" s="172"/>
    </row>
    <row r="17564" spans="1:1" s="173" customFormat="1" ht="12" hidden="1" customHeight="1">
      <c r="A17564" s="172"/>
    </row>
    <row r="17565" spans="1:1" s="173" customFormat="1" ht="12" hidden="1" customHeight="1">
      <c r="A17565" s="172"/>
    </row>
    <row r="17566" spans="1:1" s="173" customFormat="1" ht="12" hidden="1" customHeight="1">
      <c r="A17566" s="172"/>
    </row>
    <row r="17567" spans="1:1" s="173" customFormat="1" ht="12" hidden="1" customHeight="1">
      <c r="A17567" s="172"/>
    </row>
    <row r="17568" spans="1:1" s="173" customFormat="1" ht="12" hidden="1" customHeight="1">
      <c r="A17568" s="172"/>
    </row>
    <row r="17569" spans="1:1" s="173" customFormat="1" ht="12" hidden="1" customHeight="1">
      <c r="A17569" s="172"/>
    </row>
    <row r="17570" spans="1:1" s="173" customFormat="1" ht="12" hidden="1" customHeight="1">
      <c r="A17570" s="172"/>
    </row>
    <row r="17571" spans="1:1" s="173" customFormat="1" ht="12" hidden="1" customHeight="1">
      <c r="A17571" s="172"/>
    </row>
    <row r="17572" spans="1:1" s="173" customFormat="1" ht="12" hidden="1" customHeight="1">
      <c r="A17572" s="172"/>
    </row>
    <row r="17573" spans="1:1" s="173" customFormat="1" ht="12" hidden="1" customHeight="1">
      <c r="A17573" s="172"/>
    </row>
    <row r="17574" spans="1:1" s="173" customFormat="1" ht="12" hidden="1" customHeight="1">
      <c r="A17574" s="172"/>
    </row>
    <row r="17575" spans="1:1" s="173" customFormat="1" ht="12" hidden="1" customHeight="1">
      <c r="A17575" s="172"/>
    </row>
    <row r="17576" spans="1:1" s="173" customFormat="1" ht="12" hidden="1" customHeight="1">
      <c r="A17576" s="172"/>
    </row>
    <row r="17577" spans="1:1" s="173" customFormat="1" ht="12" hidden="1" customHeight="1">
      <c r="A17577" s="172"/>
    </row>
    <row r="17578" spans="1:1" s="173" customFormat="1" ht="12" hidden="1" customHeight="1">
      <c r="A17578" s="172"/>
    </row>
    <row r="17579" spans="1:1" s="173" customFormat="1" ht="12" hidden="1" customHeight="1">
      <c r="A17579" s="172"/>
    </row>
    <row r="17580" spans="1:1" s="173" customFormat="1" ht="12" hidden="1" customHeight="1">
      <c r="A17580" s="172"/>
    </row>
    <row r="17581" spans="1:1" s="173" customFormat="1" ht="12" hidden="1" customHeight="1">
      <c r="A17581" s="172"/>
    </row>
    <row r="17582" spans="1:1" s="173" customFormat="1" ht="12" hidden="1" customHeight="1">
      <c r="A17582" s="172"/>
    </row>
    <row r="17583" spans="1:1" s="173" customFormat="1" ht="12" hidden="1" customHeight="1">
      <c r="A17583" s="172"/>
    </row>
    <row r="17584" spans="1:1" s="173" customFormat="1" ht="12" hidden="1" customHeight="1">
      <c r="A17584" s="172"/>
    </row>
    <row r="17585" spans="1:1" s="173" customFormat="1" ht="12" hidden="1" customHeight="1">
      <c r="A17585" s="172"/>
    </row>
    <row r="17586" spans="1:1" s="173" customFormat="1" ht="12" hidden="1" customHeight="1">
      <c r="A17586" s="172"/>
    </row>
    <row r="17587" spans="1:1" s="173" customFormat="1" ht="12" hidden="1" customHeight="1">
      <c r="A17587" s="172"/>
    </row>
    <row r="17588" spans="1:1" s="173" customFormat="1" ht="12" hidden="1" customHeight="1">
      <c r="A17588" s="172"/>
    </row>
    <row r="17589" spans="1:1" s="173" customFormat="1" ht="12" hidden="1" customHeight="1">
      <c r="A17589" s="172"/>
    </row>
    <row r="17590" spans="1:1" s="173" customFormat="1" ht="12" hidden="1" customHeight="1">
      <c r="A17590" s="172"/>
    </row>
    <row r="17591" spans="1:1" s="173" customFormat="1" ht="12" hidden="1" customHeight="1">
      <c r="A17591" s="172"/>
    </row>
    <row r="17592" spans="1:1" s="173" customFormat="1" ht="12" hidden="1" customHeight="1">
      <c r="A17592" s="172"/>
    </row>
    <row r="17593" spans="1:1" s="173" customFormat="1" ht="12" hidden="1" customHeight="1">
      <c r="A17593" s="172"/>
    </row>
    <row r="17594" spans="1:1" s="173" customFormat="1" ht="12" hidden="1" customHeight="1">
      <c r="A17594" s="172"/>
    </row>
    <row r="17595" spans="1:1" s="173" customFormat="1" ht="12" hidden="1" customHeight="1">
      <c r="A17595" s="172"/>
    </row>
    <row r="17596" spans="1:1" s="173" customFormat="1" ht="12" hidden="1" customHeight="1">
      <c r="A17596" s="172"/>
    </row>
    <row r="17597" spans="1:1" s="173" customFormat="1" ht="12" hidden="1" customHeight="1">
      <c r="A17597" s="172"/>
    </row>
    <row r="17598" spans="1:1" s="173" customFormat="1" ht="12" hidden="1" customHeight="1">
      <c r="A17598" s="172"/>
    </row>
    <row r="17599" spans="1:1" s="173" customFormat="1" ht="12" hidden="1" customHeight="1">
      <c r="A17599" s="172"/>
    </row>
    <row r="17600" spans="1:1" s="173" customFormat="1" ht="12" hidden="1" customHeight="1">
      <c r="A17600" s="172"/>
    </row>
    <row r="17601" spans="1:1" s="173" customFormat="1" ht="12" hidden="1" customHeight="1">
      <c r="A17601" s="172"/>
    </row>
    <row r="17602" spans="1:1" s="173" customFormat="1" ht="12" hidden="1" customHeight="1">
      <c r="A17602" s="172"/>
    </row>
    <row r="17603" spans="1:1" s="173" customFormat="1" ht="12" hidden="1" customHeight="1">
      <c r="A17603" s="172"/>
    </row>
    <row r="17604" spans="1:1" s="173" customFormat="1" ht="12" hidden="1" customHeight="1">
      <c r="A17604" s="172"/>
    </row>
    <row r="17605" spans="1:1" s="173" customFormat="1" ht="12" hidden="1" customHeight="1">
      <c r="A17605" s="172"/>
    </row>
    <row r="17606" spans="1:1" s="173" customFormat="1" ht="12" hidden="1" customHeight="1">
      <c r="A17606" s="172"/>
    </row>
    <row r="17607" spans="1:1" s="173" customFormat="1" ht="12" hidden="1" customHeight="1">
      <c r="A17607" s="172"/>
    </row>
    <row r="17608" spans="1:1" s="173" customFormat="1" ht="12" hidden="1" customHeight="1">
      <c r="A17608" s="172"/>
    </row>
    <row r="17609" spans="1:1" s="173" customFormat="1" ht="12" hidden="1" customHeight="1">
      <c r="A17609" s="172"/>
    </row>
    <row r="17610" spans="1:1" s="173" customFormat="1" ht="12" hidden="1" customHeight="1">
      <c r="A17610" s="172"/>
    </row>
    <row r="17611" spans="1:1" s="173" customFormat="1" ht="12" hidden="1" customHeight="1">
      <c r="A17611" s="172"/>
    </row>
    <row r="17612" spans="1:1" s="173" customFormat="1" ht="12" hidden="1" customHeight="1">
      <c r="A17612" s="172"/>
    </row>
    <row r="17613" spans="1:1" s="173" customFormat="1" ht="12" hidden="1" customHeight="1">
      <c r="A17613" s="172"/>
    </row>
    <row r="17614" spans="1:1" s="173" customFormat="1" ht="12" hidden="1" customHeight="1">
      <c r="A17614" s="172"/>
    </row>
    <row r="17615" spans="1:1" s="173" customFormat="1" ht="12" hidden="1" customHeight="1">
      <c r="A17615" s="172"/>
    </row>
    <row r="17616" spans="1:1" s="173" customFormat="1" ht="12" hidden="1" customHeight="1">
      <c r="A17616" s="172"/>
    </row>
    <row r="17617" spans="1:1" s="173" customFormat="1" ht="12" hidden="1" customHeight="1">
      <c r="A17617" s="172"/>
    </row>
    <row r="17618" spans="1:1" s="173" customFormat="1" ht="12" hidden="1" customHeight="1">
      <c r="A17618" s="172"/>
    </row>
    <row r="17619" spans="1:1" s="173" customFormat="1" ht="12" hidden="1" customHeight="1">
      <c r="A17619" s="172"/>
    </row>
    <row r="17620" spans="1:1" s="173" customFormat="1" ht="12" hidden="1" customHeight="1">
      <c r="A17620" s="172"/>
    </row>
    <row r="17621" spans="1:1" s="173" customFormat="1" ht="12" hidden="1" customHeight="1">
      <c r="A17621" s="172"/>
    </row>
    <row r="17622" spans="1:1" s="173" customFormat="1" ht="12" hidden="1" customHeight="1">
      <c r="A17622" s="172"/>
    </row>
    <row r="17623" spans="1:1" s="173" customFormat="1" ht="12" hidden="1" customHeight="1">
      <c r="A17623" s="172"/>
    </row>
    <row r="17624" spans="1:1" s="173" customFormat="1" ht="12" hidden="1" customHeight="1">
      <c r="A17624" s="172"/>
    </row>
    <row r="17625" spans="1:1" s="173" customFormat="1" ht="12" hidden="1" customHeight="1">
      <c r="A17625" s="172"/>
    </row>
    <row r="17626" spans="1:1" s="173" customFormat="1" ht="12" hidden="1" customHeight="1">
      <c r="A17626" s="172"/>
    </row>
    <row r="17627" spans="1:1" s="173" customFormat="1" ht="12" hidden="1" customHeight="1">
      <c r="A17627" s="172"/>
    </row>
    <row r="17628" spans="1:1" s="173" customFormat="1" ht="12" hidden="1" customHeight="1">
      <c r="A17628" s="172"/>
    </row>
    <row r="17629" spans="1:1" s="173" customFormat="1" ht="12" hidden="1" customHeight="1">
      <c r="A17629" s="172"/>
    </row>
    <row r="17630" spans="1:1" s="173" customFormat="1" ht="12" hidden="1" customHeight="1">
      <c r="A17630" s="172"/>
    </row>
    <row r="17631" spans="1:1" s="173" customFormat="1" ht="12" hidden="1" customHeight="1">
      <c r="A17631" s="172"/>
    </row>
    <row r="17632" spans="1:1" s="173" customFormat="1" ht="12" hidden="1" customHeight="1">
      <c r="A17632" s="172"/>
    </row>
    <row r="17633" spans="1:1" s="173" customFormat="1" ht="12" hidden="1" customHeight="1">
      <c r="A17633" s="172"/>
    </row>
    <row r="17634" spans="1:1" s="173" customFormat="1" ht="12" hidden="1" customHeight="1">
      <c r="A17634" s="172"/>
    </row>
    <row r="17635" spans="1:1" s="173" customFormat="1" ht="12" hidden="1" customHeight="1">
      <c r="A17635" s="172"/>
    </row>
    <row r="17636" spans="1:1" s="173" customFormat="1" ht="12" hidden="1" customHeight="1">
      <c r="A17636" s="172"/>
    </row>
    <row r="17637" spans="1:1" s="173" customFormat="1" ht="12" hidden="1" customHeight="1">
      <c r="A17637" s="172"/>
    </row>
    <row r="17638" spans="1:1" s="173" customFormat="1" ht="12" hidden="1" customHeight="1">
      <c r="A17638" s="172"/>
    </row>
    <row r="17639" spans="1:1" s="173" customFormat="1" ht="12" hidden="1" customHeight="1">
      <c r="A17639" s="172"/>
    </row>
    <row r="17640" spans="1:1" s="173" customFormat="1" ht="12" hidden="1" customHeight="1">
      <c r="A17640" s="172"/>
    </row>
    <row r="17641" spans="1:1" s="173" customFormat="1" ht="12" hidden="1" customHeight="1">
      <c r="A17641" s="172"/>
    </row>
    <row r="17642" spans="1:1" s="173" customFormat="1" ht="12" hidden="1" customHeight="1">
      <c r="A17642" s="172"/>
    </row>
    <row r="17643" spans="1:1" s="173" customFormat="1" ht="12" hidden="1" customHeight="1">
      <c r="A17643" s="172"/>
    </row>
    <row r="17644" spans="1:1" s="173" customFormat="1" ht="12" hidden="1" customHeight="1">
      <c r="A17644" s="172"/>
    </row>
    <row r="17645" spans="1:1" s="173" customFormat="1" ht="12" hidden="1" customHeight="1">
      <c r="A17645" s="172"/>
    </row>
    <row r="17646" spans="1:1" s="173" customFormat="1" ht="12" hidden="1" customHeight="1">
      <c r="A17646" s="172"/>
    </row>
    <row r="17647" spans="1:1" s="173" customFormat="1" ht="12" hidden="1" customHeight="1">
      <c r="A17647" s="172"/>
    </row>
    <row r="17648" spans="1:1" s="173" customFormat="1" ht="12" hidden="1" customHeight="1">
      <c r="A17648" s="172"/>
    </row>
    <row r="17649" spans="1:1" s="173" customFormat="1" ht="12" hidden="1" customHeight="1">
      <c r="A17649" s="172"/>
    </row>
    <row r="17650" spans="1:1" s="173" customFormat="1" ht="12" hidden="1" customHeight="1">
      <c r="A17650" s="172"/>
    </row>
    <row r="17651" spans="1:1" s="173" customFormat="1" ht="12" hidden="1" customHeight="1">
      <c r="A17651" s="172"/>
    </row>
    <row r="17652" spans="1:1" s="173" customFormat="1" ht="12" hidden="1" customHeight="1">
      <c r="A17652" s="172"/>
    </row>
    <row r="17653" spans="1:1" s="173" customFormat="1" ht="12" hidden="1" customHeight="1">
      <c r="A17653" s="172"/>
    </row>
    <row r="17654" spans="1:1" s="173" customFormat="1" ht="12" hidden="1" customHeight="1">
      <c r="A17654" s="172"/>
    </row>
    <row r="17655" spans="1:1" s="173" customFormat="1" ht="12" hidden="1" customHeight="1">
      <c r="A17655" s="172"/>
    </row>
    <row r="17656" spans="1:1" s="173" customFormat="1" ht="12" hidden="1" customHeight="1">
      <c r="A17656" s="172"/>
    </row>
    <row r="17657" spans="1:1" s="173" customFormat="1" ht="12" hidden="1" customHeight="1">
      <c r="A17657" s="172"/>
    </row>
    <row r="17658" spans="1:1" s="173" customFormat="1" ht="12" hidden="1" customHeight="1">
      <c r="A17658" s="172"/>
    </row>
    <row r="17659" spans="1:1" s="173" customFormat="1" ht="12" hidden="1" customHeight="1">
      <c r="A17659" s="172"/>
    </row>
    <row r="17660" spans="1:1" s="173" customFormat="1" ht="12" hidden="1" customHeight="1">
      <c r="A17660" s="172"/>
    </row>
    <row r="17661" spans="1:1" s="173" customFormat="1" ht="12" hidden="1" customHeight="1">
      <c r="A17661" s="172"/>
    </row>
    <row r="17662" spans="1:1" s="173" customFormat="1" ht="12" hidden="1" customHeight="1">
      <c r="A17662" s="172"/>
    </row>
    <row r="17663" spans="1:1" s="173" customFormat="1" ht="12" hidden="1" customHeight="1">
      <c r="A17663" s="172"/>
    </row>
    <row r="17664" spans="1:1" s="173" customFormat="1" ht="12" hidden="1" customHeight="1">
      <c r="A17664" s="172"/>
    </row>
    <row r="17665" spans="1:1" s="173" customFormat="1" ht="12" hidden="1" customHeight="1">
      <c r="A17665" s="172"/>
    </row>
    <row r="17666" spans="1:1" s="173" customFormat="1" ht="12" hidden="1" customHeight="1">
      <c r="A17666" s="172"/>
    </row>
    <row r="17667" spans="1:1" s="173" customFormat="1" ht="12" hidden="1" customHeight="1">
      <c r="A17667" s="172"/>
    </row>
    <row r="17668" spans="1:1" s="173" customFormat="1" ht="12" hidden="1" customHeight="1">
      <c r="A17668" s="172"/>
    </row>
    <row r="17669" spans="1:1" s="173" customFormat="1" ht="12" hidden="1" customHeight="1">
      <c r="A17669" s="172"/>
    </row>
    <row r="17670" spans="1:1" s="173" customFormat="1" ht="12" hidden="1" customHeight="1">
      <c r="A17670" s="172"/>
    </row>
    <row r="17671" spans="1:1" s="173" customFormat="1" ht="12" hidden="1" customHeight="1">
      <c r="A17671" s="172"/>
    </row>
    <row r="17672" spans="1:1" s="173" customFormat="1" ht="12" hidden="1" customHeight="1">
      <c r="A17672" s="172"/>
    </row>
    <row r="17673" spans="1:1" s="173" customFormat="1" ht="12" hidden="1" customHeight="1">
      <c r="A17673" s="172"/>
    </row>
    <row r="17674" spans="1:1" s="173" customFormat="1" ht="12" hidden="1" customHeight="1">
      <c r="A17674" s="172"/>
    </row>
    <row r="17675" spans="1:1" s="173" customFormat="1" ht="12" hidden="1" customHeight="1">
      <c r="A17675" s="172"/>
    </row>
    <row r="17676" spans="1:1" s="173" customFormat="1" ht="12" hidden="1" customHeight="1">
      <c r="A17676" s="172"/>
    </row>
    <row r="17677" spans="1:1" s="173" customFormat="1" ht="12" hidden="1" customHeight="1">
      <c r="A17677" s="172"/>
    </row>
    <row r="17678" spans="1:1" s="173" customFormat="1" ht="12" hidden="1" customHeight="1">
      <c r="A17678" s="172"/>
    </row>
    <row r="17679" spans="1:1" s="173" customFormat="1" ht="12" hidden="1" customHeight="1">
      <c r="A17679" s="172"/>
    </row>
    <row r="17680" spans="1:1" s="173" customFormat="1" ht="12" hidden="1" customHeight="1">
      <c r="A17680" s="172"/>
    </row>
    <row r="17681" spans="1:1" s="173" customFormat="1" ht="12" hidden="1" customHeight="1">
      <c r="A17681" s="172"/>
    </row>
    <row r="17682" spans="1:1" s="173" customFormat="1" ht="12" hidden="1" customHeight="1">
      <c r="A17682" s="172"/>
    </row>
    <row r="17683" spans="1:1" s="173" customFormat="1" ht="12" hidden="1" customHeight="1">
      <c r="A17683" s="172"/>
    </row>
    <row r="17684" spans="1:1" s="173" customFormat="1" ht="12" hidden="1" customHeight="1">
      <c r="A17684" s="172"/>
    </row>
    <row r="17685" spans="1:1" s="173" customFormat="1" ht="12" hidden="1" customHeight="1">
      <c r="A17685" s="172"/>
    </row>
    <row r="17686" spans="1:1" s="173" customFormat="1" ht="12" hidden="1" customHeight="1">
      <c r="A17686" s="172"/>
    </row>
    <row r="17687" spans="1:1" s="173" customFormat="1" ht="12" hidden="1" customHeight="1">
      <c r="A17687" s="172"/>
    </row>
    <row r="17688" spans="1:1" s="173" customFormat="1" ht="12" hidden="1" customHeight="1">
      <c r="A17688" s="172"/>
    </row>
    <row r="17689" spans="1:1" s="173" customFormat="1" ht="12" hidden="1" customHeight="1">
      <c r="A17689" s="172"/>
    </row>
    <row r="17690" spans="1:1" s="173" customFormat="1" ht="12" hidden="1" customHeight="1">
      <c r="A17690" s="172"/>
    </row>
    <row r="17691" spans="1:1" s="173" customFormat="1" ht="12" hidden="1" customHeight="1">
      <c r="A17691" s="172"/>
    </row>
    <row r="17692" spans="1:1" s="173" customFormat="1" ht="12" hidden="1" customHeight="1">
      <c r="A17692" s="172"/>
    </row>
    <row r="17693" spans="1:1" s="173" customFormat="1" ht="12" hidden="1" customHeight="1">
      <c r="A17693" s="172"/>
    </row>
    <row r="17694" spans="1:1" s="173" customFormat="1" ht="12" hidden="1" customHeight="1">
      <c r="A17694" s="172"/>
    </row>
    <row r="17695" spans="1:1" s="173" customFormat="1" ht="12" hidden="1" customHeight="1">
      <c r="A17695" s="172"/>
    </row>
    <row r="17696" spans="1:1" s="173" customFormat="1" ht="12" hidden="1" customHeight="1">
      <c r="A17696" s="172"/>
    </row>
    <row r="17697" spans="1:1" s="173" customFormat="1" ht="12" hidden="1" customHeight="1">
      <c r="A17697" s="172"/>
    </row>
    <row r="17698" spans="1:1" s="173" customFormat="1" ht="12" hidden="1" customHeight="1">
      <c r="A17698" s="172"/>
    </row>
    <row r="17699" spans="1:1" s="173" customFormat="1" ht="12" hidden="1" customHeight="1">
      <c r="A17699" s="172"/>
    </row>
    <row r="17700" spans="1:1" s="173" customFormat="1" ht="12" hidden="1" customHeight="1">
      <c r="A17700" s="172"/>
    </row>
    <row r="17701" spans="1:1" s="173" customFormat="1" ht="12" hidden="1" customHeight="1">
      <c r="A17701" s="172"/>
    </row>
    <row r="17702" spans="1:1" s="173" customFormat="1" ht="12" hidden="1" customHeight="1">
      <c r="A17702" s="172"/>
    </row>
    <row r="17703" spans="1:1" s="173" customFormat="1" ht="12" hidden="1" customHeight="1">
      <c r="A17703" s="172"/>
    </row>
    <row r="17704" spans="1:1" s="173" customFormat="1" ht="12" hidden="1" customHeight="1">
      <c r="A17704" s="172"/>
    </row>
    <row r="17705" spans="1:1" s="173" customFormat="1" ht="12" hidden="1" customHeight="1">
      <c r="A17705" s="172"/>
    </row>
    <row r="17706" spans="1:1" s="173" customFormat="1" ht="12" hidden="1" customHeight="1">
      <c r="A17706" s="172"/>
    </row>
    <row r="17707" spans="1:1" s="173" customFormat="1" ht="12" hidden="1" customHeight="1">
      <c r="A17707" s="172"/>
    </row>
    <row r="17708" spans="1:1" s="173" customFormat="1" ht="12" hidden="1" customHeight="1">
      <c r="A17708" s="172"/>
    </row>
    <row r="17709" spans="1:1" s="173" customFormat="1" ht="12" hidden="1" customHeight="1">
      <c r="A17709" s="172"/>
    </row>
    <row r="17710" spans="1:1" s="173" customFormat="1" ht="12" hidden="1" customHeight="1">
      <c r="A17710" s="172"/>
    </row>
    <row r="17711" spans="1:1" s="173" customFormat="1" ht="12" hidden="1" customHeight="1">
      <c r="A17711" s="172"/>
    </row>
    <row r="17712" spans="1:1" s="173" customFormat="1" ht="12" hidden="1" customHeight="1">
      <c r="A17712" s="172"/>
    </row>
    <row r="17713" spans="1:1" s="173" customFormat="1" ht="12" hidden="1" customHeight="1">
      <c r="A17713" s="172"/>
    </row>
    <row r="17714" spans="1:1" s="173" customFormat="1" ht="12" hidden="1" customHeight="1">
      <c r="A17714" s="172"/>
    </row>
    <row r="17715" spans="1:1" s="173" customFormat="1" ht="12" hidden="1" customHeight="1">
      <c r="A17715" s="172"/>
    </row>
    <row r="17716" spans="1:1" s="173" customFormat="1" ht="12" hidden="1" customHeight="1">
      <c r="A17716" s="172"/>
    </row>
    <row r="17717" spans="1:1" s="173" customFormat="1" ht="12" hidden="1" customHeight="1">
      <c r="A17717" s="172"/>
    </row>
    <row r="17718" spans="1:1" s="173" customFormat="1" ht="12" hidden="1" customHeight="1">
      <c r="A17718" s="172"/>
    </row>
    <row r="17719" spans="1:1" s="173" customFormat="1" ht="12" hidden="1" customHeight="1">
      <c r="A17719" s="172"/>
    </row>
    <row r="17720" spans="1:1" s="173" customFormat="1" ht="12" hidden="1" customHeight="1">
      <c r="A17720" s="172"/>
    </row>
    <row r="17721" spans="1:1" s="173" customFormat="1" ht="12" hidden="1" customHeight="1">
      <c r="A17721" s="172"/>
    </row>
    <row r="17722" spans="1:1" s="173" customFormat="1" ht="12" hidden="1" customHeight="1">
      <c r="A17722" s="172"/>
    </row>
    <row r="17723" spans="1:1" s="173" customFormat="1" ht="12" hidden="1" customHeight="1">
      <c r="A17723" s="172"/>
    </row>
    <row r="17724" spans="1:1" s="173" customFormat="1" ht="12" hidden="1" customHeight="1">
      <c r="A17724" s="172"/>
    </row>
    <row r="17725" spans="1:1" s="173" customFormat="1" ht="12" hidden="1" customHeight="1">
      <c r="A17725" s="172"/>
    </row>
    <row r="17726" spans="1:1" s="173" customFormat="1" ht="12" hidden="1" customHeight="1">
      <c r="A17726" s="172"/>
    </row>
    <row r="17727" spans="1:1" s="173" customFormat="1" ht="12" hidden="1" customHeight="1">
      <c r="A17727" s="172"/>
    </row>
    <row r="17728" spans="1:1" s="173" customFormat="1" ht="12" hidden="1" customHeight="1">
      <c r="A17728" s="172"/>
    </row>
    <row r="17729" spans="1:1" s="173" customFormat="1" ht="12" hidden="1" customHeight="1">
      <c r="A17729" s="172"/>
    </row>
    <row r="17730" spans="1:1" s="173" customFormat="1" ht="12" hidden="1" customHeight="1">
      <c r="A17730" s="172"/>
    </row>
    <row r="17731" spans="1:1" s="173" customFormat="1" ht="12" hidden="1" customHeight="1">
      <c r="A17731" s="172"/>
    </row>
    <row r="17732" spans="1:1" s="173" customFormat="1" ht="12" hidden="1" customHeight="1">
      <c r="A17732" s="172"/>
    </row>
    <row r="17733" spans="1:1" s="173" customFormat="1" ht="12" hidden="1" customHeight="1">
      <c r="A17733" s="172"/>
    </row>
    <row r="17734" spans="1:1" s="173" customFormat="1" ht="12" hidden="1" customHeight="1">
      <c r="A17734" s="172"/>
    </row>
    <row r="17735" spans="1:1" s="173" customFormat="1" ht="12" hidden="1" customHeight="1">
      <c r="A17735" s="172"/>
    </row>
    <row r="17736" spans="1:1" s="173" customFormat="1" ht="12" hidden="1" customHeight="1">
      <c r="A17736" s="172"/>
    </row>
    <row r="17737" spans="1:1" s="173" customFormat="1" ht="12" hidden="1" customHeight="1">
      <c r="A17737" s="172"/>
    </row>
    <row r="17738" spans="1:1" s="173" customFormat="1" ht="12" hidden="1" customHeight="1">
      <c r="A17738" s="172"/>
    </row>
    <row r="17739" spans="1:1" s="173" customFormat="1" ht="12" hidden="1" customHeight="1">
      <c r="A17739" s="172"/>
    </row>
    <row r="17740" spans="1:1" s="173" customFormat="1" ht="12" hidden="1" customHeight="1">
      <c r="A17740" s="172"/>
    </row>
    <row r="17741" spans="1:1" s="173" customFormat="1" ht="12" hidden="1" customHeight="1">
      <c r="A17741" s="172"/>
    </row>
    <row r="17742" spans="1:1" s="173" customFormat="1" ht="12" hidden="1" customHeight="1">
      <c r="A17742" s="172"/>
    </row>
    <row r="17743" spans="1:1" s="173" customFormat="1" ht="12" hidden="1" customHeight="1">
      <c r="A17743" s="172"/>
    </row>
    <row r="17744" spans="1:1" s="173" customFormat="1" ht="12" hidden="1" customHeight="1">
      <c r="A17744" s="172"/>
    </row>
    <row r="17745" spans="1:1" s="173" customFormat="1" ht="12" hidden="1" customHeight="1">
      <c r="A17745" s="172"/>
    </row>
    <row r="17746" spans="1:1" s="173" customFormat="1" ht="12" hidden="1" customHeight="1">
      <c r="A17746" s="172"/>
    </row>
    <row r="17747" spans="1:1" s="173" customFormat="1" ht="12" hidden="1" customHeight="1">
      <c r="A17747" s="172"/>
    </row>
    <row r="17748" spans="1:1" s="173" customFormat="1" ht="12" hidden="1" customHeight="1">
      <c r="A17748" s="172"/>
    </row>
    <row r="17749" spans="1:1" s="173" customFormat="1" ht="12" hidden="1" customHeight="1">
      <c r="A17749" s="172"/>
    </row>
    <row r="17750" spans="1:1" s="173" customFormat="1" ht="12" hidden="1" customHeight="1">
      <c r="A17750" s="172"/>
    </row>
    <row r="17751" spans="1:1" s="173" customFormat="1" ht="12" hidden="1" customHeight="1">
      <c r="A17751" s="172"/>
    </row>
    <row r="17752" spans="1:1" s="173" customFormat="1" ht="12" hidden="1" customHeight="1">
      <c r="A17752" s="172"/>
    </row>
    <row r="17753" spans="1:1" s="173" customFormat="1" ht="12" hidden="1" customHeight="1">
      <c r="A17753" s="172"/>
    </row>
    <row r="17754" spans="1:1" s="173" customFormat="1" ht="12" hidden="1" customHeight="1">
      <c r="A17754" s="172"/>
    </row>
    <row r="17755" spans="1:1" s="173" customFormat="1" ht="12" hidden="1" customHeight="1">
      <c r="A17755" s="172"/>
    </row>
    <row r="17756" spans="1:1" s="173" customFormat="1" ht="12" hidden="1" customHeight="1">
      <c r="A17756" s="172"/>
    </row>
    <row r="17757" spans="1:1" s="173" customFormat="1" ht="12" hidden="1" customHeight="1">
      <c r="A17757" s="172"/>
    </row>
    <row r="17758" spans="1:1" s="173" customFormat="1" ht="12" hidden="1" customHeight="1">
      <c r="A17758" s="172"/>
    </row>
    <row r="17759" spans="1:1" s="173" customFormat="1" ht="12" hidden="1" customHeight="1">
      <c r="A17759" s="172"/>
    </row>
    <row r="17760" spans="1:1" s="173" customFormat="1" ht="12" hidden="1" customHeight="1">
      <c r="A17760" s="172"/>
    </row>
    <row r="17761" spans="1:1" s="173" customFormat="1" ht="12" hidden="1" customHeight="1">
      <c r="A17761" s="172"/>
    </row>
    <row r="17762" spans="1:1" s="173" customFormat="1" ht="12" hidden="1" customHeight="1">
      <c r="A17762" s="172"/>
    </row>
    <row r="17763" spans="1:1" s="173" customFormat="1" ht="12" hidden="1" customHeight="1">
      <c r="A17763" s="172"/>
    </row>
    <row r="17764" spans="1:1" s="173" customFormat="1" ht="12" hidden="1" customHeight="1">
      <c r="A17764" s="172"/>
    </row>
    <row r="17765" spans="1:1" s="173" customFormat="1" ht="12" hidden="1" customHeight="1">
      <c r="A17765" s="172"/>
    </row>
    <row r="17766" spans="1:1" s="173" customFormat="1" ht="12" hidden="1" customHeight="1">
      <c r="A17766" s="172"/>
    </row>
    <row r="17767" spans="1:1" s="173" customFormat="1" ht="12" hidden="1" customHeight="1">
      <c r="A17767" s="172"/>
    </row>
    <row r="17768" spans="1:1" s="173" customFormat="1" ht="12" hidden="1" customHeight="1">
      <c r="A17768" s="172"/>
    </row>
    <row r="17769" spans="1:1" s="173" customFormat="1" ht="12" hidden="1" customHeight="1">
      <c r="A17769" s="172"/>
    </row>
    <row r="17770" spans="1:1" s="173" customFormat="1" ht="12" hidden="1" customHeight="1">
      <c r="A17770" s="172"/>
    </row>
    <row r="17771" spans="1:1" s="173" customFormat="1" ht="12" hidden="1" customHeight="1">
      <c r="A17771" s="172"/>
    </row>
    <row r="17772" spans="1:1" s="173" customFormat="1" ht="12" hidden="1" customHeight="1">
      <c r="A17772" s="172"/>
    </row>
    <row r="17773" spans="1:1" s="173" customFormat="1" ht="12" hidden="1" customHeight="1">
      <c r="A17773" s="172"/>
    </row>
    <row r="17774" spans="1:1" s="173" customFormat="1" ht="12" hidden="1" customHeight="1">
      <c r="A17774" s="172"/>
    </row>
    <row r="17775" spans="1:1" s="173" customFormat="1" ht="12" hidden="1" customHeight="1">
      <c r="A17775" s="172"/>
    </row>
    <row r="17776" spans="1:1" s="173" customFormat="1" ht="12" hidden="1" customHeight="1">
      <c r="A17776" s="172"/>
    </row>
    <row r="17777" spans="1:1" s="173" customFormat="1" ht="12" hidden="1" customHeight="1">
      <c r="A17777" s="172"/>
    </row>
    <row r="17778" spans="1:1" s="173" customFormat="1" ht="12" hidden="1" customHeight="1">
      <c r="A17778" s="172"/>
    </row>
    <row r="17779" spans="1:1" s="173" customFormat="1" ht="12" hidden="1" customHeight="1">
      <c r="A17779" s="172"/>
    </row>
    <row r="17780" spans="1:1" s="173" customFormat="1" ht="12" hidden="1" customHeight="1">
      <c r="A17780" s="172"/>
    </row>
    <row r="17781" spans="1:1" s="173" customFormat="1" ht="12" hidden="1" customHeight="1">
      <c r="A17781" s="172"/>
    </row>
    <row r="17782" spans="1:1" s="173" customFormat="1" ht="12" hidden="1" customHeight="1">
      <c r="A17782" s="172"/>
    </row>
    <row r="17783" spans="1:1" s="173" customFormat="1" ht="12" hidden="1" customHeight="1">
      <c r="A17783" s="172"/>
    </row>
    <row r="17784" spans="1:1" s="173" customFormat="1" ht="12" hidden="1" customHeight="1">
      <c r="A17784" s="172"/>
    </row>
    <row r="17785" spans="1:1" s="173" customFormat="1" ht="12" hidden="1" customHeight="1">
      <c r="A17785" s="172"/>
    </row>
    <row r="17786" spans="1:1" s="173" customFormat="1" ht="12" hidden="1" customHeight="1">
      <c r="A17786" s="172"/>
    </row>
    <row r="17787" spans="1:1" s="173" customFormat="1" ht="12" hidden="1" customHeight="1">
      <c r="A17787" s="172"/>
    </row>
    <row r="17788" spans="1:1" s="173" customFormat="1" ht="12" hidden="1" customHeight="1">
      <c r="A17788" s="172"/>
    </row>
    <row r="17789" spans="1:1" s="173" customFormat="1" ht="12" hidden="1" customHeight="1">
      <c r="A17789" s="172"/>
    </row>
    <row r="17790" spans="1:1" s="173" customFormat="1" ht="12" hidden="1" customHeight="1">
      <c r="A17790" s="172"/>
    </row>
    <row r="17791" spans="1:1" s="173" customFormat="1" ht="12" hidden="1" customHeight="1">
      <c r="A17791" s="172"/>
    </row>
    <row r="17792" spans="1:1" s="173" customFormat="1" ht="12" hidden="1" customHeight="1">
      <c r="A17792" s="172"/>
    </row>
    <row r="17793" spans="1:1" s="173" customFormat="1" ht="12" hidden="1" customHeight="1">
      <c r="A17793" s="172"/>
    </row>
    <row r="17794" spans="1:1" s="173" customFormat="1" ht="12" hidden="1" customHeight="1">
      <c r="A17794" s="172"/>
    </row>
    <row r="17795" spans="1:1" s="173" customFormat="1" ht="12" hidden="1" customHeight="1">
      <c r="A17795" s="172"/>
    </row>
    <row r="17796" spans="1:1" s="173" customFormat="1" ht="12" hidden="1" customHeight="1">
      <c r="A17796" s="172"/>
    </row>
    <row r="17797" spans="1:1" s="173" customFormat="1" ht="12" hidden="1" customHeight="1">
      <c r="A17797" s="172"/>
    </row>
    <row r="17798" spans="1:1" s="173" customFormat="1" ht="12" hidden="1" customHeight="1">
      <c r="A17798" s="172"/>
    </row>
    <row r="17799" spans="1:1" s="173" customFormat="1" ht="12" hidden="1" customHeight="1">
      <c r="A17799" s="172"/>
    </row>
    <row r="17800" spans="1:1" s="173" customFormat="1" ht="12" hidden="1" customHeight="1">
      <c r="A17800" s="172"/>
    </row>
    <row r="17801" spans="1:1" s="173" customFormat="1" ht="12" hidden="1" customHeight="1">
      <c r="A17801" s="172"/>
    </row>
    <row r="17802" spans="1:1" s="173" customFormat="1" ht="12" hidden="1" customHeight="1">
      <c r="A17802" s="172"/>
    </row>
    <row r="17803" spans="1:1" s="173" customFormat="1" ht="12" hidden="1" customHeight="1">
      <c r="A17803" s="172"/>
    </row>
    <row r="17804" spans="1:1" s="173" customFormat="1" ht="12" hidden="1" customHeight="1">
      <c r="A17804" s="172"/>
    </row>
    <row r="17805" spans="1:1" s="173" customFormat="1" ht="12" hidden="1" customHeight="1">
      <c r="A17805" s="172"/>
    </row>
    <row r="17806" spans="1:1" s="173" customFormat="1" ht="12" hidden="1" customHeight="1">
      <c r="A17806" s="172"/>
    </row>
    <row r="17807" spans="1:1" s="173" customFormat="1" ht="12" hidden="1" customHeight="1">
      <c r="A17807" s="172"/>
    </row>
    <row r="17808" spans="1:1" s="173" customFormat="1" ht="12" hidden="1" customHeight="1">
      <c r="A17808" s="172"/>
    </row>
    <row r="17809" spans="1:1" s="173" customFormat="1" ht="12" hidden="1" customHeight="1">
      <c r="A17809" s="172"/>
    </row>
    <row r="17810" spans="1:1" s="173" customFormat="1" ht="12" hidden="1" customHeight="1">
      <c r="A17810" s="172"/>
    </row>
    <row r="17811" spans="1:1" s="173" customFormat="1" ht="12" hidden="1" customHeight="1">
      <c r="A17811" s="172"/>
    </row>
    <row r="17812" spans="1:1" s="173" customFormat="1" ht="12" hidden="1" customHeight="1">
      <c r="A17812" s="172"/>
    </row>
    <row r="17813" spans="1:1" s="173" customFormat="1" ht="12" hidden="1" customHeight="1">
      <c r="A17813" s="172"/>
    </row>
    <row r="17814" spans="1:1" s="173" customFormat="1" ht="12" hidden="1" customHeight="1">
      <c r="A17814" s="172"/>
    </row>
    <row r="17815" spans="1:1" s="173" customFormat="1" ht="12" hidden="1" customHeight="1">
      <c r="A17815" s="172"/>
    </row>
    <row r="17816" spans="1:1" s="173" customFormat="1" ht="12" hidden="1" customHeight="1">
      <c r="A17816" s="172"/>
    </row>
    <row r="17817" spans="1:1" s="173" customFormat="1" ht="12" hidden="1" customHeight="1">
      <c r="A17817" s="172"/>
    </row>
    <row r="17818" spans="1:1" s="173" customFormat="1" ht="12" hidden="1" customHeight="1">
      <c r="A17818" s="172"/>
    </row>
    <row r="17819" spans="1:1" s="173" customFormat="1" ht="12" hidden="1" customHeight="1">
      <c r="A17819" s="172"/>
    </row>
    <row r="17820" spans="1:1" s="173" customFormat="1" ht="12" hidden="1" customHeight="1">
      <c r="A17820" s="172"/>
    </row>
    <row r="17821" spans="1:1" s="173" customFormat="1" ht="12" hidden="1" customHeight="1">
      <c r="A17821" s="172"/>
    </row>
    <row r="17822" spans="1:1" s="173" customFormat="1" ht="12" hidden="1" customHeight="1">
      <c r="A17822" s="172"/>
    </row>
    <row r="17823" spans="1:1" s="173" customFormat="1" ht="12" hidden="1" customHeight="1">
      <c r="A17823" s="172"/>
    </row>
    <row r="17824" spans="1:1" s="173" customFormat="1" ht="12" hidden="1" customHeight="1">
      <c r="A17824" s="172"/>
    </row>
    <row r="17825" spans="1:1" s="173" customFormat="1" ht="12" hidden="1" customHeight="1">
      <c r="A17825" s="172"/>
    </row>
    <row r="17826" spans="1:1" s="173" customFormat="1" ht="12" hidden="1" customHeight="1">
      <c r="A17826" s="172"/>
    </row>
    <row r="17827" spans="1:1" s="173" customFormat="1" ht="12" hidden="1" customHeight="1">
      <c r="A17827" s="172"/>
    </row>
    <row r="17828" spans="1:1" s="173" customFormat="1" ht="12" hidden="1" customHeight="1">
      <c r="A17828" s="172"/>
    </row>
    <row r="17829" spans="1:1" s="173" customFormat="1" ht="12" hidden="1" customHeight="1">
      <c r="A17829" s="172"/>
    </row>
    <row r="17830" spans="1:1" s="173" customFormat="1" ht="12" hidden="1" customHeight="1">
      <c r="A17830" s="172"/>
    </row>
    <row r="17831" spans="1:1" s="173" customFormat="1" ht="12" hidden="1" customHeight="1">
      <c r="A17831" s="172"/>
    </row>
    <row r="17832" spans="1:1" s="173" customFormat="1" ht="12" hidden="1" customHeight="1">
      <c r="A17832" s="172"/>
    </row>
    <row r="17833" spans="1:1" s="173" customFormat="1" ht="12" hidden="1" customHeight="1">
      <c r="A17833" s="172"/>
    </row>
    <row r="17834" spans="1:1" s="173" customFormat="1" ht="12" hidden="1" customHeight="1">
      <c r="A17834" s="172"/>
    </row>
    <row r="17835" spans="1:1" s="173" customFormat="1" ht="12" hidden="1" customHeight="1">
      <c r="A17835" s="172"/>
    </row>
    <row r="17836" spans="1:1" s="173" customFormat="1" ht="12" hidden="1" customHeight="1">
      <c r="A17836" s="172"/>
    </row>
    <row r="17837" spans="1:1" s="173" customFormat="1" ht="12" hidden="1" customHeight="1">
      <c r="A17837" s="172"/>
    </row>
    <row r="17838" spans="1:1" s="173" customFormat="1" ht="12" hidden="1" customHeight="1">
      <c r="A17838" s="172"/>
    </row>
    <row r="17839" spans="1:1" s="173" customFormat="1" ht="12" hidden="1" customHeight="1">
      <c r="A17839" s="172"/>
    </row>
    <row r="17840" spans="1:1" s="173" customFormat="1" ht="12" hidden="1" customHeight="1">
      <c r="A17840" s="172"/>
    </row>
    <row r="17841" spans="1:1" s="173" customFormat="1" ht="12" hidden="1" customHeight="1">
      <c r="A17841" s="172"/>
    </row>
    <row r="17842" spans="1:1" s="173" customFormat="1" ht="12" hidden="1" customHeight="1">
      <c r="A17842" s="172"/>
    </row>
    <row r="17843" spans="1:1" s="173" customFormat="1" ht="12" hidden="1" customHeight="1">
      <c r="A17843" s="172"/>
    </row>
    <row r="17844" spans="1:1" s="173" customFormat="1" ht="12" hidden="1" customHeight="1">
      <c r="A17844" s="172"/>
    </row>
    <row r="17845" spans="1:1" s="173" customFormat="1" ht="12" hidden="1" customHeight="1">
      <c r="A17845" s="172"/>
    </row>
    <row r="17846" spans="1:1" s="173" customFormat="1" ht="12" hidden="1" customHeight="1">
      <c r="A17846" s="172"/>
    </row>
    <row r="17847" spans="1:1" s="173" customFormat="1" ht="12" hidden="1" customHeight="1">
      <c r="A17847" s="172"/>
    </row>
    <row r="17848" spans="1:1" s="173" customFormat="1" ht="12" hidden="1" customHeight="1">
      <c r="A17848" s="172"/>
    </row>
    <row r="17849" spans="1:1" s="173" customFormat="1" ht="12" hidden="1" customHeight="1">
      <c r="A17849" s="172"/>
    </row>
    <row r="17850" spans="1:1" s="173" customFormat="1" ht="12" hidden="1" customHeight="1">
      <c r="A17850" s="172"/>
    </row>
    <row r="17851" spans="1:1" s="173" customFormat="1" ht="12" hidden="1" customHeight="1">
      <c r="A17851" s="172"/>
    </row>
    <row r="17852" spans="1:1" s="173" customFormat="1" ht="12" hidden="1" customHeight="1">
      <c r="A17852" s="172"/>
    </row>
    <row r="17853" spans="1:1" s="173" customFormat="1" ht="12" hidden="1" customHeight="1">
      <c r="A17853" s="172"/>
    </row>
    <row r="17854" spans="1:1" s="173" customFormat="1" ht="12" hidden="1" customHeight="1">
      <c r="A17854" s="172"/>
    </row>
    <row r="17855" spans="1:1" s="173" customFormat="1" ht="12" hidden="1" customHeight="1">
      <c r="A17855" s="172"/>
    </row>
    <row r="17856" spans="1:1" s="173" customFormat="1" ht="12" hidden="1" customHeight="1">
      <c r="A17856" s="172"/>
    </row>
    <row r="17857" spans="1:1" s="173" customFormat="1" ht="12" hidden="1" customHeight="1">
      <c r="A17857" s="172"/>
    </row>
    <row r="17858" spans="1:1" s="173" customFormat="1" ht="12" hidden="1" customHeight="1">
      <c r="A17858" s="172"/>
    </row>
    <row r="17859" spans="1:1" s="173" customFormat="1" ht="12" hidden="1" customHeight="1">
      <c r="A17859" s="172"/>
    </row>
    <row r="17860" spans="1:1" s="173" customFormat="1" ht="12" hidden="1" customHeight="1">
      <c r="A17860" s="172"/>
    </row>
    <row r="17861" spans="1:1" s="173" customFormat="1" ht="12" hidden="1" customHeight="1">
      <c r="A17861" s="172"/>
    </row>
    <row r="17862" spans="1:1" s="173" customFormat="1" ht="12" hidden="1" customHeight="1">
      <c r="A17862" s="172"/>
    </row>
    <row r="17863" spans="1:1" s="173" customFormat="1" ht="12" hidden="1" customHeight="1">
      <c r="A17863" s="172"/>
    </row>
    <row r="17864" spans="1:1" s="173" customFormat="1" ht="12" hidden="1" customHeight="1">
      <c r="A17864" s="172"/>
    </row>
    <row r="17865" spans="1:1" s="173" customFormat="1" ht="12" hidden="1" customHeight="1">
      <c r="A17865" s="172"/>
    </row>
    <row r="17866" spans="1:1" s="173" customFormat="1" ht="12" hidden="1" customHeight="1">
      <c r="A17866" s="172"/>
    </row>
    <row r="17867" spans="1:1" s="173" customFormat="1" ht="12" hidden="1" customHeight="1">
      <c r="A17867" s="172"/>
    </row>
    <row r="17868" spans="1:1" s="173" customFormat="1" ht="12" hidden="1" customHeight="1">
      <c r="A17868" s="172"/>
    </row>
    <row r="17869" spans="1:1" s="173" customFormat="1" ht="12" hidden="1" customHeight="1">
      <c r="A17869" s="172"/>
    </row>
    <row r="17870" spans="1:1" s="173" customFormat="1" ht="12" hidden="1" customHeight="1">
      <c r="A17870" s="172"/>
    </row>
    <row r="17871" spans="1:1" s="173" customFormat="1" ht="12" hidden="1" customHeight="1">
      <c r="A17871" s="172"/>
    </row>
    <row r="17872" spans="1:1" s="173" customFormat="1" ht="12" hidden="1" customHeight="1">
      <c r="A17872" s="172"/>
    </row>
    <row r="17873" spans="1:1" s="173" customFormat="1" ht="12" hidden="1" customHeight="1">
      <c r="A17873" s="172"/>
    </row>
    <row r="17874" spans="1:1" s="173" customFormat="1" ht="12" hidden="1" customHeight="1">
      <c r="A17874" s="172"/>
    </row>
    <row r="17875" spans="1:1" s="173" customFormat="1" ht="12" hidden="1" customHeight="1">
      <c r="A17875" s="172"/>
    </row>
    <row r="17876" spans="1:1" s="173" customFormat="1" ht="12" hidden="1" customHeight="1">
      <c r="A17876" s="172"/>
    </row>
    <row r="17877" spans="1:1" s="173" customFormat="1" ht="12" hidden="1" customHeight="1">
      <c r="A17877" s="172"/>
    </row>
    <row r="17878" spans="1:1" s="173" customFormat="1" ht="12" hidden="1" customHeight="1">
      <c r="A17878" s="172"/>
    </row>
    <row r="17879" spans="1:1" s="173" customFormat="1" ht="12" hidden="1" customHeight="1">
      <c r="A17879" s="172"/>
    </row>
    <row r="17880" spans="1:1" s="173" customFormat="1" ht="12" hidden="1" customHeight="1">
      <c r="A17880" s="172"/>
    </row>
    <row r="17881" spans="1:1" s="173" customFormat="1" ht="12" hidden="1" customHeight="1">
      <c r="A17881" s="172"/>
    </row>
    <row r="17882" spans="1:1" s="173" customFormat="1" ht="12" hidden="1" customHeight="1">
      <c r="A17882" s="172"/>
    </row>
    <row r="17883" spans="1:1" s="173" customFormat="1" ht="12" hidden="1" customHeight="1">
      <c r="A17883" s="172"/>
    </row>
    <row r="17884" spans="1:1" s="173" customFormat="1" ht="12" hidden="1" customHeight="1">
      <c r="A17884" s="172"/>
    </row>
    <row r="17885" spans="1:1" s="173" customFormat="1" ht="12" hidden="1" customHeight="1">
      <c r="A17885" s="172"/>
    </row>
    <row r="17886" spans="1:1" s="173" customFormat="1" ht="12" hidden="1" customHeight="1">
      <c r="A17886" s="172"/>
    </row>
    <row r="17887" spans="1:1" s="173" customFormat="1" ht="12" hidden="1" customHeight="1">
      <c r="A17887" s="172"/>
    </row>
    <row r="17888" spans="1:1" s="173" customFormat="1" ht="12" hidden="1" customHeight="1">
      <c r="A17888" s="172"/>
    </row>
    <row r="17889" spans="1:1" s="173" customFormat="1" ht="12" hidden="1" customHeight="1">
      <c r="A17889" s="172"/>
    </row>
    <row r="17890" spans="1:1" s="173" customFormat="1" ht="12" hidden="1" customHeight="1">
      <c r="A17890" s="172"/>
    </row>
    <row r="17891" spans="1:1" s="173" customFormat="1" ht="12" hidden="1" customHeight="1">
      <c r="A17891" s="172"/>
    </row>
    <row r="17892" spans="1:1" s="173" customFormat="1" ht="12" hidden="1" customHeight="1">
      <c r="A17892" s="172"/>
    </row>
    <row r="17893" spans="1:1" s="173" customFormat="1" ht="12" hidden="1" customHeight="1">
      <c r="A17893" s="172"/>
    </row>
    <row r="17894" spans="1:1" s="173" customFormat="1" ht="12" hidden="1" customHeight="1">
      <c r="A17894" s="172"/>
    </row>
    <row r="17895" spans="1:1" s="173" customFormat="1" ht="12" hidden="1" customHeight="1">
      <c r="A17895" s="172"/>
    </row>
    <row r="17896" spans="1:1" s="173" customFormat="1" ht="12" hidden="1" customHeight="1">
      <c r="A17896" s="172"/>
    </row>
    <row r="17897" spans="1:1" s="173" customFormat="1" ht="12" hidden="1" customHeight="1">
      <c r="A17897" s="172"/>
    </row>
    <row r="17898" spans="1:1" s="173" customFormat="1" ht="12" hidden="1" customHeight="1">
      <c r="A17898" s="172"/>
    </row>
    <row r="17899" spans="1:1" s="173" customFormat="1" ht="12" hidden="1" customHeight="1">
      <c r="A17899" s="172"/>
    </row>
    <row r="17900" spans="1:1" s="173" customFormat="1" ht="12" hidden="1" customHeight="1">
      <c r="A17900" s="172"/>
    </row>
    <row r="17901" spans="1:1" s="173" customFormat="1" ht="12" hidden="1" customHeight="1">
      <c r="A17901" s="172"/>
    </row>
    <row r="17902" spans="1:1" s="173" customFormat="1" ht="12" hidden="1" customHeight="1">
      <c r="A17902" s="172"/>
    </row>
    <row r="17903" spans="1:1" s="173" customFormat="1" ht="12" hidden="1" customHeight="1">
      <c r="A17903" s="172"/>
    </row>
    <row r="17904" spans="1:1" s="173" customFormat="1" ht="12" hidden="1" customHeight="1">
      <c r="A17904" s="172"/>
    </row>
    <row r="17905" spans="1:1" s="173" customFormat="1" ht="12" hidden="1" customHeight="1">
      <c r="A17905" s="172"/>
    </row>
    <row r="17906" spans="1:1" s="173" customFormat="1" ht="12" hidden="1" customHeight="1">
      <c r="A17906" s="172"/>
    </row>
    <row r="17907" spans="1:1" s="173" customFormat="1" ht="12" hidden="1" customHeight="1">
      <c r="A17907" s="172"/>
    </row>
    <row r="17908" spans="1:1" s="173" customFormat="1" ht="12" hidden="1" customHeight="1">
      <c r="A17908" s="172"/>
    </row>
    <row r="17909" spans="1:1" s="173" customFormat="1" ht="12" hidden="1" customHeight="1">
      <c r="A17909" s="172"/>
    </row>
    <row r="17910" spans="1:1" s="173" customFormat="1" ht="12" hidden="1" customHeight="1">
      <c r="A17910" s="172"/>
    </row>
    <row r="17911" spans="1:1" s="173" customFormat="1" ht="12" hidden="1" customHeight="1">
      <c r="A17911" s="172"/>
    </row>
    <row r="17912" spans="1:1" s="173" customFormat="1" ht="12" hidden="1" customHeight="1">
      <c r="A17912" s="172"/>
    </row>
    <row r="17913" spans="1:1" s="173" customFormat="1" ht="12" hidden="1" customHeight="1">
      <c r="A17913" s="172"/>
    </row>
    <row r="17914" spans="1:1" s="173" customFormat="1" ht="12" hidden="1" customHeight="1">
      <c r="A17914" s="172"/>
    </row>
    <row r="17915" spans="1:1" s="173" customFormat="1" ht="12" hidden="1" customHeight="1">
      <c r="A17915" s="172"/>
    </row>
    <row r="17916" spans="1:1" s="173" customFormat="1" ht="12" hidden="1" customHeight="1">
      <c r="A17916" s="172"/>
    </row>
    <row r="17917" spans="1:1" s="173" customFormat="1" ht="12" hidden="1" customHeight="1">
      <c r="A17917" s="172"/>
    </row>
    <row r="17918" spans="1:1" s="173" customFormat="1" ht="12" hidden="1" customHeight="1">
      <c r="A17918" s="172"/>
    </row>
    <row r="17919" spans="1:1" s="173" customFormat="1" ht="12" hidden="1" customHeight="1">
      <c r="A17919" s="172"/>
    </row>
    <row r="17920" spans="1:1" s="173" customFormat="1" ht="12" hidden="1" customHeight="1">
      <c r="A17920" s="172"/>
    </row>
    <row r="17921" spans="1:1" s="173" customFormat="1" ht="12" hidden="1" customHeight="1">
      <c r="A17921" s="172"/>
    </row>
    <row r="17922" spans="1:1" s="173" customFormat="1" ht="12" hidden="1" customHeight="1">
      <c r="A17922" s="172"/>
    </row>
    <row r="17923" spans="1:1" s="173" customFormat="1" ht="12" hidden="1" customHeight="1">
      <c r="A17923" s="172"/>
    </row>
    <row r="17924" spans="1:1" s="173" customFormat="1" ht="12" hidden="1" customHeight="1">
      <c r="A17924" s="172"/>
    </row>
    <row r="17925" spans="1:1" s="173" customFormat="1" ht="12" hidden="1" customHeight="1">
      <c r="A17925" s="172"/>
    </row>
    <row r="17926" spans="1:1" s="173" customFormat="1" ht="12" hidden="1" customHeight="1">
      <c r="A17926" s="172"/>
    </row>
    <row r="17927" spans="1:1" s="173" customFormat="1" ht="12" hidden="1" customHeight="1">
      <c r="A17927" s="172"/>
    </row>
    <row r="17928" spans="1:1" s="173" customFormat="1" ht="12" hidden="1" customHeight="1">
      <c r="A17928" s="172"/>
    </row>
    <row r="17929" spans="1:1" s="173" customFormat="1" ht="12" hidden="1" customHeight="1">
      <c r="A17929" s="172"/>
    </row>
    <row r="17930" spans="1:1" s="173" customFormat="1" ht="12" hidden="1" customHeight="1">
      <c r="A17930" s="172"/>
    </row>
    <row r="17931" spans="1:1" s="173" customFormat="1" ht="12" hidden="1" customHeight="1">
      <c r="A17931" s="172"/>
    </row>
    <row r="17932" spans="1:1" s="173" customFormat="1" ht="12" hidden="1" customHeight="1">
      <c r="A17932" s="172"/>
    </row>
    <row r="17933" spans="1:1" s="173" customFormat="1" ht="12" hidden="1" customHeight="1">
      <c r="A17933" s="172"/>
    </row>
    <row r="17934" spans="1:1" s="173" customFormat="1" ht="12" hidden="1" customHeight="1">
      <c r="A17934" s="172"/>
    </row>
    <row r="17935" spans="1:1" s="173" customFormat="1" ht="12" hidden="1" customHeight="1">
      <c r="A17935" s="172"/>
    </row>
    <row r="17936" spans="1:1" s="173" customFormat="1" ht="12" hidden="1" customHeight="1">
      <c r="A17936" s="172"/>
    </row>
    <row r="17937" spans="1:1" s="173" customFormat="1" ht="12" hidden="1" customHeight="1">
      <c r="A17937" s="172"/>
    </row>
    <row r="17938" spans="1:1" s="173" customFormat="1" ht="12" hidden="1" customHeight="1">
      <c r="A17938" s="172"/>
    </row>
    <row r="17939" spans="1:1" s="173" customFormat="1" ht="12" hidden="1" customHeight="1">
      <c r="A17939" s="172"/>
    </row>
    <row r="17940" spans="1:1" s="173" customFormat="1" ht="12" hidden="1" customHeight="1">
      <c r="A17940" s="172"/>
    </row>
    <row r="17941" spans="1:1" s="173" customFormat="1" ht="12" hidden="1" customHeight="1">
      <c r="A17941" s="172"/>
    </row>
    <row r="17942" spans="1:1" s="173" customFormat="1" ht="12" hidden="1" customHeight="1">
      <c r="A17942" s="172"/>
    </row>
    <row r="17943" spans="1:1" s="173" customFormat="1" ht="12" hidden="1" customHeight="1">
      <c r="A17943" s="172"/>
    </row>
    <row r="17944" spans="1:1" s="173" customFormat="1" ht="12" hidden="1" customHeight="1">
      <c r="A17944" s="172"/>
    </row>
    <row r="17945" spans="1:1" s="173" customFormat="1" ht="12" hidden="1" customHeight="1">
      <c r="A17945" s="172"/>
    </row>
    <row r="17946" spans="1:1" s="173" customFormat="1" ht="12" hidden="1" customHeight="1">
      <c r="A17946" s="172"/>
    </row>
    <row r="17947" spans="1:1" s="173" customFormat="1" ht="12" hidden="1" customHeight="1">
      <c r="A17947" s="172"/>
    </row>
    <row r="17948" spans="1:1" s="173" customFormat="1" ht="12" hidden="1" customHeight="1">
      <c r="A17948" s="172"/>
    </row>
    <row r="17949" spans="1:1" s="173" customFormat="1" ht="12" hidden="1" customHeight="1">
      <c r="A17949" s="172"/>
    </row>
    <row r="17950" spans="1:1" s="173" customFormat="1" ht="12" hidden="1" customHeight="1">
      <c r="A17950" s="172"/>
    </row>
    <row r="17951" spans="1:1" s="173" customFormat="1" ht="12" hidden="1" customHeight="1">
      <c r="A17951" s="172"/>
    </row>
    <row r="17952" spans="1:1" s="173" customFormat="1" ht="12" hidden="1" customHeight="1">
      <c r="A17952" s="172"/>
    </row>
    <row r="17953" spans="1:1" s="173" customFormat="1" ht="12" hidden="1" customHeight="1">
      <c r="A17953" s="172"/>
    </row>
    <row r="17954" spans="1:1" s="173" customFormat="1" ht="12" hidden="1" customHeight="1">
      <c r="A17954" s="172"/>
    </row>
    <row r="17955" spans="1:1" s="173" customFormat="1" ht="12" hidden="1" customHeight="1">
      <c r="A17955" s="172"/>
    </row>
    <row r="17956" spans="1:1" s="173" customFormat="1" ht="12" hidden="1" customHeight="1">
      <c r="A17956" s="172"/>
    </row>
    <row r="17957" spans="1:1" s="173" customFormat="1" ht="12" hidden="1" customHeight="1">
      <c r="A17957" s="172"/>
    </row>
    <row r="17958" spans="1:1" s="173" customFormat="1" ht="12" hidden="1" customHeight="1">
      <c r="A17958" s="172"/>
    </row>
    <row r="17959" spans="1:1" s="173" customFormat="1" ht="12" hidden="1" customHeight="1">
      <c r="A17959" s="172"/>
    </row>
    <row r="17960" spans="1:1" s="173" customFormat="1" ht="12" hidden="1" customHeight="1">
      <c r="A17960" s="172"/>
    </row>
    <row r="17961" spans="1:1" s="173" customFormat="1" ht="12" hidden="1" customHeight="1">
      <c r="A17961" s="172"/>
    </row>
    <row r="17962" spans="1:1" s="173" customFormat="1" ht="12" hidden="1" customHeight="1">
      <c r="A17962" s="172"/>
    </row>
    <row r="17963" spans="1:1" s="173" customFormat="1" ht="12" hidden="1" customHeight="1">
      <c r="A17963" s="172"/>
    </row>
    <row r="17964" spans="1:1" s="173" customFormat="1" ht="12" hidden="1" customHeight="1">
      <c r="A17964" s="172"/>
    </row>
    <row r="17965" spans="1:1" s="173" customFormat="1" ht="12" hidden="1" customHeight="1">
      <c r="A17965" s="172"/>
    </row>
    <row r="17966" spans="1:1" s="173" customFormat="1" ht="12" hidden="1" customHeight="1">
      <c r="A17966" s="172"/>
    </row>
    <row r="17967" spans="1:1" s="173" customFormat="1" ht="12" hidden="1" customHeight="1">
      <c r="A17967" s="172"/>
    </row>
    <row r="17968" spans="1:1" s="173" customFormat="1" ht="12" hidden="1" customHeight="1">
      <c r="A17968" s="172"/>
    </row>
    <row r="17969" spans="1:1" s="173" customFormat="1" ht="12" hidden="1" customHeight="1">
      <c r="A17969" s="172"/>
    </row>
    <row r="17970" spans="1:1" s="173" customFormat="1" ht="12" hidden="1" customHeight="1">
      <c r="A17970" s="172"/>
    </row>
    <row r="17971" spans="1:1" s="173" customFormat="1" ht="12" hidden="1" customHeight="1">
      <c r="A17971" s="172"/>
    </row>
    <row r="17972" spans="1:1" s="173" customFormat="1" ht="12" hidden="1" customHeight="1">
      <c r="A17972" s="172"/>
    </row>
    <row r="17973" spans="1:1" s="173" customFormat="1" ht="12" hidden="1" customHeight="1">
      <c r="A17973" s="172"/>
    </row>
    <row r="17974" spans="1:1" s="173" customFormat="1" ht="12" hidden="1" customHeight="1">
      <c r="A17974" s="172"/>
    </row>
    <row r="17975" spans="1:1" s="173" customFormat="1" ht="12" hidden="1" customHeight="1">
      <c r="A17975" s="172"/>
    </row>
    <row r="17976" spans="1:1" s="173" customFormat="1" ht="12" hidden="1" customHeight="1">
      <c r="A17976" s="172"/>
    </row>
    <row r="17977" spans="1:1" s="173" customFormat="1" ht="12" hidden="1" customHeight="1">
      <c r="A17977" s="172"/>
    </row>
    <row r="17978" spans="1:1" s="173" customFormat="1" ht="12" hidden="1" customHeight="1">
      <c r="A17978" s="172"/>
    </row>
    <row r="17979" spans="1:1" s="173" customFormat="1" ht="12" hidden="1" customHeight="1">
      <c r="A17979" s="172"/>
    </row>
    <row r="17980" spans="1:1" s="173" customFormat="1" ht="12" hidden="1" customHeight="1">
      <c r="A17980" s="172"/>
    </row>
    <row r="17981" spans="1:1" s="173" customFormat="1" ht="12" hidden="1" customHeight="1">
      <c r="A17981" s="172"/>
    </row>
    <row r="17982" spans="1:1" s="173" customFormat="1" ht="12" hidden="1" customHeight="1">
      <c r="A17982" s="172"/>
    </row>
    <row r="17983" spans="1:1" s="173" customFormat="1" ht="12" hidden="1" customHeight="1">
      <c r="A17983" s="172"/>
    </row>
    <row r="17984" spans="1:1" s="173" customFormat="1" ht="12" hidden="1" customHeight="1">
      <c r="A17984" s="172"/>
    </row>
    <row r="17985" spans="1:1" s="173" customFormat="1" ht="12" hidden="1" customHeight="1">
      <c r="A17985" s="172"/>
    </row>
    <row r="17986" spans="1:1" s="173" customFormat="1" ht="12" hidden="1" customHeight="1">
      <c r="A17986" s="172"/>
    </row>
    <row r="17987" spans="1:1" s="173" customFormat="1" ht="12" hidden="1" customHeight="1">
      <c r="A17987" s="172"/>
    </row>
    <row r="17988" spans="1:1" s="173" customFormat="1" ht="12" hidden="1" customHeight="1">
      <c r="A17988" s="172"/>
    </row>
    <row r="17989" spans="1:1" s="173" customFormat="1" ht="12" hidden="1" customHeight="1">
      <c r="A17989" s="172"/>
    </row>
    <row r="17990" spans="1:1" s="173" customFormat="1" ht="12" hidden="1" customHeight="1">
      <c r="A17990" s="172"/>
    </row>
    <row r="17991" spans="1:1" s="173" customFormat="1" ht="12" hidden="1" customHeight="1">
      <c r="A17991" s="172"/>
    </row>
    <row r="17992" spans="1:1" s="173" customFormat="1" ht="12" hidden="1" customHeight="1">
      <c r="A17992" s="172"/>
    </row>
    <row r="17993" spans="1:1" s="173" customFormat="1" ht="12" hidden="1" customHeight="1">
      <c r="A17993" s="172"/>
    </row>
    <row r="17994" spans="1:1" s="173" customFormat="1" ht="12" hidden="1" customHeight="1">
      <c r="A17994" s="172"/>
    </row>
    <row r="17995" spans="1:1" s="173" customFormat="1" ht="12" hidden="1" customHeight="1">
      <c r="A17995" s="172"/>
    </row>
    <row r="17996" spans="1:1" s="173" customFormat="1" ht="12" hidden="1" customHeight="1">
      <c r="A17996" s="172"/>
    </row>
    <row r="17997" spans="1:1" s="173" customFormat="1" ht="12" hidden="1" customHeight="1">
      <c r="A17997" s="172"/>
    </row>
    <row r="17998" spans="1:1" s="173" customFormat="1" ht="12" hidden="1" customHeight="1">
      <c r="A17998" s="172"/>
    </row>
    <row r="17999" spans="1:1" s="173" customFormat="1" ht="12" hidden="1" customHeight="1">
      <c r="A17999" s="172"/>
    </row>
    <row r="18000" spans="1:1" s="173" customFormat="1" ht="12" hidden="1" customHeight="1">
      <c r="A18000" s="172"/>
    </row>
    <row r="18001" spans="1:1" s="173" customFormat="1" ht="12" hidden="1" customHeight="1">
      <c r="A18001" s="172"/>
    </row>
    <row r="18002" spans="1:1" s="173" customFormat="1" ht="12" hidden="1" customHeight="1">
      <c r="A18002" s="172"/>
    </row>
    <row r="18003" spans="1:1" s="173" customFormat="1" ht="12" hidden="1" customHeight="1">
      <c r="A18003" s="172"/>
    </row>
    <row r="18004" spans="1:1" s="173" customFormat="1" ht="12" hidden="1" customHeight="1">
      <c r="A18004" s="172"/>
    </row>
    <row r="18005" spans="1:1" s="173" customFormat="1" ht="12" hidden="1" customHeight="1">
      <c r="A18005" s="172"/>
    </row>
    <row r="18006" spans="1:1" s="173" customFormat="1" ht="12" hidden="1" customHeight="1">
      <c r="A18006" s="172"/>
    </row>
    <row r="18007" spans="1:1" s="173" customFormat="1" ht="12" hidden="1" customHeight="1">
      <c r="A18007" s="172"/>
    </row>
    <row r="18008" spans="1:1" s="173" customFormat="1" ht="12" hidden="1" customHeight="1">
      <c r="A18008" s="172"/>
    </row>
    <row r="18009" spans="1:1" s="173" customFormat="1" ht="12" hidden="1" customHeight="1">
      <c r="A18009" s="172"/>
    </row>
    <row r="18010" spans="1:1" s="173" customFormat="1" ht="12" hidden="1" customHeight="1">
      <c r="A18010" s="172"/>
    </row>
    <row r="18011" spans="1:1" s="173" customFormat="1" ht="12" hidden="1" customHeight="1">
      <c r="A18011" s="172"/>
    </row>
    <row r="18012" spans="1:1" s="173" customFormat="1" ht="12" hidden="1" customHeight="1">
      <c r="A18012" s="172"/>
    </row>
    <row r="18013" spans="1:1" s="173" customFormat="1" ht="12" hidden="1" customHeight="1">
      <c r="A18013" s="172"/>
    </row>
    <row r="18014" spans="1:1" s="173" customFormat="1" ht="12" hidden="1" customHeight="1">
      <c r="A18014" s="172"/>
    </row>
    <row r="18015" spans="1:1" s="173" customFormat="1" ht="12" hidden="1" customHeight="1">
      <c r="A18015" s="172"/>
    </row>
    <row r="18016" spans="1:1" s="173" customFormat="1" ht="12" hidden="1" customHeight="1">
      <c r="A18016" s="172"/>
    </row>
    <row r="18017" spans="1:1" s="173" customFormat="1" ht="12" hidden="1" customHeight="1">
      <c r="A18017" s="172"/>
    </row>
    <row r="18018" spans="1:1" s="173" customFormat="1" ht="12" hidden="1" customHeight="1">
      <c r="A18018" s="172"/>
    </row>
    <row r="18019" spans="1:1" s="173" customFormat="1" ht="12" hidden="1" customHeight="1">
      <c r="A18019" s="172"/>
    </row>
    <row r="18020" spans="1:1" s="173" customFormat="1" ht="12" hidden="1" customHeight="1">
      <c r="A18020" s="172"/>
    </row>
    <row r="18021" spans="1:1" s="173" customFormat="1" ht="12" hidden="1" customHeight="1">
      <c r="A18021" s="172"/>
    </row>
    <row r="18022" spans="1:1" s="173" customFormat="1" ht="12" hidden="1" customHeight="1">
      <c r="A18022" s="172"/>
    </row>
    <row r="18023" spans="1:1" s="173" customFormat="1" ht="12" hidden="1" customHeight="1">
      <c r="A18023" s="172"/>
    </row>
    <row r="18024" spans="1:1" s="173" customFormat="1" ht="12" hidden="1" customHeight="1">
      <c r="A18024" s="172"/>
    </row>
    <row r="18025" spans="1:1" s="173" customFormat="1" ht="12" hidden="1" customHeight="1">
      <c r="A18025" s="172"/>
    </row>
    <row r="18026" spans="1:1" s="173" customFormat="1" ht="12" hidden="1" customHeight="1">
      <c r="A18026" s="172"/>
    </row>
    <row r="18027" spans="1:1" s="173" customFormat="1" ht="12" hidden="1" customHeight="1">
      <c r="A18027" s="172"/>
    </row>
    <row r="18028" spans="1:1" s="173" customFormat="1" ht="12" hidden="1" customHeight="1">
      <c r="A18028" s="172"/>
    </row>
    <row r="18029" spans="1:1" s="173" customFormat="1" ht="12" hidden="1" customHeight="1">
      <c r="A18029" s="172"/>
    </row>
    <row r="18030" spans="1:1" s="173" customFormat="1" ht="12" hidden="1" customHeight="1">
      <c r="A18030" s="172"/>
    </row>
    <row r="18031" spans="1:1" s="173" customFormat="1" ht="12" hidden="1" customHeight="1">
      <c r="A18031" s="172"/>
    </row>
    <row r="18032" spans="1:1" s="173" customFormat="1" ht="12" hidden="1" customHeight="1">
      <c r="A18032" s="172"/>
    </row>
    <row r="18033" spans="1:1" s="173" customFormat="1" ht="12" hidden="1" customHeight="1">
      <c r="A18033" s="172"/>
    </row>
    <row r="18034" spans="1:1" s="173" customFormat="1" ht="12" hidden="1" customHeight="1">
      <c r="A18034" s="172"/>
    </row>
    <row r="18035" spans="1:1" s="173" customFormat="1" ht="12" hidden="1" customHeight="1">
      <c r="A18035" s="172"/>
    </row>
    <row r="18036" spans="1:1" s="173" customFormat="1" ht="12" hidden="1" customHeight="1">
      <c r="A18036" s="172"/>
    </row>
    <row r="18037" spans="1:1" s="173" customFormat="1" ht="12" hidden="1" customHeight="1">
      <c r="A18037" s="172"/>
    </row>
    <row r="18038" spans="1:1" s="173" customFormat="1" ht="12" hidden="1" customHeight="1">
      <c r="A18038" s="172"/>
    </row>
    <row r="18039" spans="1:1" s="173" customFormat="1" ht="12" hidden="1" customHeight="1">
      <c r="A18039" s="172"/>
    </row>
    <row r="18040" spans="1:1" s="173" customFormat="1" ht="12" hidden="1" customHeight="1">
      <c r="A18040" s="172"/>
    </row>
    <row r="18041" spans="1:1" s="173" customFormat="1" ht="12" hidden="1" customHeight="1">
      <c r="A18041" s="172"/>
    </row>
    <row r="18042" spans="1:1" s="173" customFormat="1" ht="12" hidden="1" customHeight="1">
      <c r="A18042" s="172"/>
    </row>
    <row r="18043" spans="1:1" s="173" customFormat="1" ht="12" hidden="1" customHeight="1">
      <c r="A18043" s="172"/>
    </row>
    <row r="18044" spans="1:1" s="173" customFormat="1" ht="12" hidden="1" customHeight="1">
      <c r="A18044" s="172"/>
    </row>
    <row r="18045" spans="1:1" s="173" customFormat="1" ht="12" hidden="1" customHeight="1">
      <c r="A18045" s="172"/>
    </row>
    <row r="18046" spans="1:1" s="173" customFormat="1" ht="12" hidden="1" customHeight="1">
      <c r="A18046" s="172"/>
    </row>
    <row r="18047" spans="1:1" s="173" customFormat="1" ht="12" hidden="1" customHeight="1">
      <c r="A18047" s="172"/>
    </row>
    <row r="18048" spans="1:1" s="173" customFormat="1" ht="12" hidden="1" customHeight="1">
      <c r="A18048" s="172"/>
    </row>
    <row r="18049" spans="1:1" s="173" customFormat="1" ht="12" hidden="1" customHeight="1">
      <c r="A18049" s="172"/>
    </row>
    <row r="18050" spans="1:1" s="173" customFormat="1" ht="12" hidden="1" customHeight="1">
      <c r="A18050" s="172"/>
    </row>
    <row r="18051" spans="1:1" s="173" customFormat="1" ht="12" hidden="1" customHeight="1">
      <c r="A18051" s="172"/>
    </row>
    <row r="18052" spans="1:1" s="173" customFormat="1" ht="12" hidden="1" customHeight="1">
      <c r="A18052" s="172"/>
    </row>
    <row r="18053" spans="1:1" s="173" customFormat="1" ht="12" hidden="1" customHeight="1">
      <c r="A18053" s="172"/>
    </row>
    <row r="18054" spans="1:1" s="173" customFormat="1" ht="12" hidden="1" customHeight="1">
      <c r="A18054" s="172"/>
    </row>
    <row r="18055" spans="1:1" s="173" customFormat="1" ht="12" hidden="1" customHeight="1">
      <c r="A18055" s="172"/>
    </row>
    <row r="18056" spans="1:1" s="173" customFormat="1" ht="12" hidden="1" customHeight="1">
      <c r="A18056" s="172"/>
    </row>
    <row r="18057" spans="1:1" s="173" customFormat="1" ht="12" hidden="1" customHeight="1">
      <c r="A18057" s="172"/>
    </row>
    <row r="18058" spans="1:1" s="173" customFormat="1" ht="12" hidden="1" customHeight="1">
      <c r="A18058" s="172"/>
    </row>
    <row r="18059" spans="1:1" s="173" customFormat="1" ht="12" hidden="1" customHeight="1">
      <c r="A18059" s="172"/>
    </row>
    <row r="18060" spans="1:1" s="173" customFormat="1" ht="12" hidden="1" customHeight="1">
      <c r="A18060" s="172"/>
    </row>
    <row r="18061" spans="1:1" s="173" customFormat="1" ht="12" hidden="1" customHeight="1">
      <c r="A18061" s="172"/>
    </row>
    <row r="18062" spans="1:1" s="173" customFormat="1" ht="12" hidden="1" customHeight="1">
      <c r="A18062" s="172"/>
    </row>
    <row r="18063" spans="1:1" s="173" customFormat="1" ht="12" hidden="1" customHeight="1">
      <c r="A18063" s="172"/>
    </row>
    <row r="18064" spans="1:1" s="173" customFormat="1" ht="12" hidden="1" customHeight="1">
      <c r="A18064" s="172"/>
    </row>
    <row r="18065" spans="1:1" s="173" customFormat="1" ht="12" hidden="1" customHeight="1">
      <c r="A18065" s="172"/>
    </row>
    <row r="18066" spans="1:1" s="173" customFormat="1" ht="12" hidden="1" customHeight="1">
      <c r="A18066" s="172"/>
    </row>
    <row r="18067" spans="1:1" s="173" customFormat="1" ht="12" hidden="1" customHeight="1">
      <c r="A18067" s="172"/>
    </row>
    <row r="18068" spans="1:1" s="173" customFormat="1" ht="12" hidden="1" customHeight="1">
      <c r="A18068" s="172"/>
    </row>
    <row r="18069" spans="1:1" s="173" customFormat="1" ht="12" hidden="1" customHeight="1">
      <c r="A18069" s="172"/>
    </row>
    <row r="18070" spans="1:1" s="173" customFormat="1" ht="12" hidden="1" customHeight="1">
      <c r="A18070" s="172"/>
    </row>
    <row r="18071" spans="1:1" s="173" customFormat="1" ht="12" hidden="1" customHeight="1">
      <c r="A18071" s="172"/>
    </row>
    <row r="18072" spans="1:1" s="173" customFormat="1" ht="12" hidden="1" customHeight="1">
      <c r="A18072" s="172"/>
    </row>
    <row r="18073" spans="1:1" s="173" customFormat="1" ht="12" hidden="1" customHeight="1">
      <c r="A18073" s="172"/>
    </row>
    <row r="18074" spans="1:1" s="173" customFormat="1" ht="12" hidden="1" customHeight="1">
      <c r="A18074" s="172"/>
    </row>
    <row r="18075" spans="1:1" s="173" customFormat="1" ht="12" hidden="1" customHeight="1">
      <c r="A18075" s="172"/>
    </row>
    <row r="18076" spans="1:1" s="173" customFormat="1" ht="12" hidden="1" customHeight="1">
      <c r="A18076" s="172"/>
    </row>
    <row r="18077" spans="1:1" s="173" customFormat="1" ht="12" hidden="1" customHeight="1">
      <c r="A18077" s="172"/>
    </row>
    <row r="18078" spans="1:1" s="173" customFormat="1" ht="12" hidden="1" customHeight="1">
      <c r="A18078" s="172"/>
    </row>
    <row r="18079" spans="1:1" s="173" customFormat="1" ht="12" hidden="1" customHeight="1">
      <c r="A18079" s="172"/>
    </row>
    <row r="18080" spans="1:1" s="173" customFormat="1" ht="12" hidden="1" customHeight="1">
      <c r="A18080" s="172"/>
    </row>
    <row r="18081" spans="1:1" s="173" customFormat="1" ht="12" hidden="1" customHeight="1">
      <c r="A18081" s="172"/>
    </row>
    <row r="18082" spans="1:1" s="173" customFormat="1" ht="12" hidden="1" customHeight="1">
      <c r="A18082" s="172"/>
    </row>
    <row r="18083" spans="1:1" s="173" customFormat="1" ht="12" hidden="1" customHeight="1">
      <c r="A18083" s="172"/>
    </row>
    <row r="18084" spans="1:1" s="173" customFormat="1" ht="12" hidden="1" customHeight="1">
      <c r="A18084" s="172"/>
    </row>
    <row r="18085" spans="1:1" s="173" customFormat="1" ht="12" hidden="1" customHeight="1">
      <c r="A18085" s="172"/>
    </row>
    <row r="18086" spans="1:1" s="173" customFormat="1" ht="12" hidden="1" customHeight="1">
      <c r="A18086" s="172"/>
    </row>
    <row r="18087" spans="1:1" s="173" customFormat="1" ht="12" hidden="1" customHeight="1">
      <c r="A18087" s="172"/>
    </row>
    <row r="18088" spans="1:1" s="173" customFormat="1" ht="12" hidden="1" customHeight="1">
      <c r="A18088" s="172"/>
    </row>
    <row r="18089" spans="1:1" s="173" customFormat="1" ht="12" hidden="1" customHeight="1">
      <c r="A18089" s="172"/>
    </row>
    <row r="18090" spans="1:1" s="173" customFormat="1" ht="12" hidden="1" customHeight="1">
      <c r="A18090" s="172"/>
    </row>
    <row r="18091" spans="1:1" s="173" customFormat="1" ht="12" hidden="1" customHeight="1">
      <c r="A18091" s="172"/>
    </row>
    <row r="18092" spans="1:1" s="173" customFormat="1" ht="12" hidden="1" customHeight="1">
      <c r="A18092" s="172"/>
    </row>
    <row r="18093" spans="1:1" s="173" customFormat="1" ht="12" hidden="1" customHeight="1">
      <c r="A18093" s="172"/>
    </row>
    <row r="18094" spans="1:1" s="173" customFormat="1" ht="12" hidden="1" customHeight="1">
      <c r="A18094" s="172"/>
    </row>
    <row r="18095" spans="1:1" s="173" customFormat="1" ht="12" hidden="1" customHeight="1">
      <c r="A18095" s="172"/>
    </row>
    <row r="18096" spans="1:1" s="173" customFormat="1" ht="12" hidden="1" customHeight="1">
      <c r="A18096" s="172"/>
    </row>
    <row r="18097" spans="1:1" s="173" customFormat="1" ht="12" hidden="1" customHeight="1">
      <c r="A18097" s="172"/>
    </row>
    <row r="18098" spans="1:1" s="173" customFormat="1" ht="12" hidden="1" customHeight="1">
      <c r="A18098" s="172"/>
    </row>
    <row r="18099" spans="1:1" s="173" customFormat="1" ht="12" hidden="1" customHeight="1">
      <c r="A18099" s="172"/>
    </row>
    <row r="18100" spans="1:1" s="173" customFormat="1" ht="12" hidden="1" customHeight="1">
      <c r="A18100" s="172"/>
    </row>
    <row r="18101" spans="1:1" s="173" customFormat="1" ht="12" hidden="1" customHeight="1">
      <c r="A18101" s="172"/>
    </row>
    <row r="18102" spans="1:1" s="173" customFormat="1" ht="12" hidden="1" customHeight="1">
      <c r="A18102" s="172"/>
    </row>
    <row r="18103" spans="1:1" s="173" customFormat="1" ht="12" hidden="1" customHeight="1">
      <c r="A18103" s="172"/>
    </row>
    <row r="18104" spans="1:1" s="173" customFormat="1" ht="12" hidden="1" customHeight="1">
      <c r="A18104" s="172"/>
    </row>
    <row r="18105" spans="1:1" s="173" customFormat="1" ht="12" hidden="1" customHeight="1">
      <c r="A18105" s="172"/>
    </row>
    <row r="18106" spans="1:1" s="173" customFormat="1" ht="12" hidden="1" customHeight="1">
      <c r="A18106" s="172"/>
    </row>
    <row r="18107" spans="1:1" s="173" customFormat="1" ht="12" hidden="1" customHeight="1">
      <c r="A18107" s="172"/>
    </row>
    <row r="18108" spans="1:1" s="173" customFormat="1" ht="12" hidden="1" customHeight="1">
      <c r="A18108" s="172"/>
    </row>
    <row r="18109" spans="1:1" s="173" customFormat="1" ht="12" hidden="1" customHeight="1">
      <c r="A18109" s="172"/>
    </row>
    <row r="18110" spans="1:1" s="173" customFormat="1" ht="12" hidden="1" customHeight="1">
      <c r="A18110" s="172"/>
    </row>
    <row r="18111" spans="1:1" s="173" customFormat="1" ht="12" hidden="1" customHeight="1">
      <c r="A18111" s="172"/>
    </row>
    <row r="18112" spans="1:1" s="173" customFormat="1" ht="12" hidden="1" customHeight="1">
      <c r="A18112" s="172"/>
    </row>
    <row r="18113" spans="1:1" s="173" customFormat="1" ht="12" hidden="1" customHeight="1">
      <c r="A18113" s="172"/>
    </row>
    <row r="18114" spans="1:1" s="173" customFormat="1" ht="12" hidden="1" customHeight="1">
      <c r="A18114" s="172"/>
    </row>
    <row r="18115" spans="1:1" s="173" customFormat="1" ht="12" hidden="1" customHeight="1">
      <c r="A18115" s="172"/>
    </row>
    <row r="18116" spans="1:1" s="173" customFormat="1" ht="12" hidden="1" customHeight="1">
      <c r="A18116" s="172"/>
    </row>
    <row r="18117" spans="1:1" s="173" customFormat="1" ht="12" hidden="1" customHeight="1">
      <c r="A18117" s="172"/>
    </row>
    <row r="18118" spans="1:1" s="173" customFormat="1" ht="12" hidden="1" customHeight="1">
      <c r="A18118" s="172"/>
    </row>
    <row r="18119" spans="1:1" s="173" customFormat="1" ht="12" hidden="1" customHeight="1">
      <c r="A18119" s="172"/>
    </row>
    <row r="18120" spans="1:1" s="173" customFormat="1" ht="12" hidden="1" customHeight="1">
      <c r="A18120" s="172"/>
    </row>
    <row r="18121" spans="1:1" s="173" customFormat="1" ht="12" hidden="1" customHeight="1">
      <c r="A18121" s="172"/>
    </row>
    <row r="18122" spans="1:1" s="173" customFormat="1" ht="12" hidden="1" customHeight="1">
      <c r="A18122" s="172"/>
    </row>
    <row r="18123" spans="1:1" s="173" customFormat="1" ht="12" hidden="1" customHeight="1">
      <c r="A18123" s="172"/>
    </row>
    <row r="18124" spans="1:1" s="173" customFormat="1" ht="12" hidden="1" customHeight="1">
      <c r="A18124" s="172"/>
    </row>
    <row r="18125" spans="1:1" s="173" customFormat="1" ht="12" hidden="1" customHeight="1">
      <c r="A18125" s="172"/>
    </row>
    <row r="18126" spans="1:1" s="173" customFormat="1" ht="12" hidden="1" customHeight="1">
      <c r="A18126" s="172"/>
    </row>
    <row r="18127" spans="1:1" s="173" customFormat="1" ht="12" hidden="1" customHeight="1">
      <c r="A18127" s="172"/>
    </row>
    <row r="18128" spans="1:1" s="173" customFormat="1" ht="12" hidden="1" customHeight="1">
      <c r="A18128" s="172"/>
    </row>
    <row r="18129" spans="1:1" s="173" customFormat="1" ht="12" hidden="1" customHeight="1">
      <c r="A18129" s="172"/>
    </row>
    <row r="18130" spans="1:1" s="173" customFormat="1" ht="12" hidden="1" customHeight="1">
      <c r="A18130" s="172"/>
    </row>
    <row r="18131" spans="1:1" s="173" customFormat="1" ht="12" hidden="1" customHeight="1">
      <c r="A18131" s="172"/>
    </row>
    <row r="18132" spans="1:1" s="173" customFormat="1" ht="12" hidden="1" customHeight="1">
      <c r="A18132" s="172"/>
    </row>
    <row r="18133" spans="1:1" s="173" customFormat="1" ht="12" hidden="1" customHeight="1">
      <c r="A18133" s="172"/>
    </row>
    <row r="18134" spans="1:1" s="173" customFormat="1" ht="12" hidden="1" customHeight="1">
      <c r="A18134" s="172"/>
    </row>
    <row r="18135" spans="1:1" s="173" customFormat="1" ht="12" hidden="1" customHeight="1">
      <c r="A18135" s="172"/>
    </row>
    <row r="18136" spans="1:1" s="173" customFormat="1" ht="12" hidden="1" customHeight="1">
      <c r="A18136" s="172"/>
    </row>
    <row r="18137" spans="1:1" s="173" customFormat="1" ht="12" hidden="1" customHeight="1">
      <c r="A18137" s="172"/>
    </row>
    <row r="18138" spans="1:1" s="173" customFormat="1" ht="12" hidden="1" customHeight="1">
      <c r="A18138" s="172"/>
    </row>
    <row r="18139" spans="1:1" s="173" customFormat="1" ht="12" hidden="1" customHeight="1">
      <c r="A18139" s="172"/>
    </row>
    <row r="18140" spans="1:1" s="173" customFormat="1" ht="12" hidden="1" customHeight="1">
      <c r="A18140" s="172"/>
    </row>
    <row r="18141" spans="1:1" s="173" customFormat="1" ht="12" hidden="1" customHeight="1">
      <c r="A18141" s="172"/>
    </row>
    <row r="18142" spans="1:1" s="173" customFormat="1" ht="12" hidden="1" customHeight="1">
      <c r="A18142" s="172"/>
    </row>
    <row r="18143" spans="1:1" s="173" customFormat="1" ht="12" hidden="1" customHeight="1">
      <c r="A18143" s="172"/>
    </row>
    <row r="18144" spans="1:1" s="173" customFormat="1" ht="12" hidden="1" customHeight="1">
      <c r="A18144" s="172"/>
    </row>
    <row r="18145" spans="1:1" s="173" customFormat="1" ht="12" hidden="1" customHeight="1">
      <c r="A18145" s="172"/>
    </row>
    <row r="18146" spans="1:1" s="173" customFormat="1" ht="12" hidden="1" customHeight="1">
      <c r="A18146" s="172"/>
    </row>
    <row r="18147" spans="1:1" s="173" customFormat="1" ht="12" hidden="1" customHeight="1">
      <c r="A18147" s="172"/>
    </row>
    <row r="18148" spans="1:1" s="173" customFormat="1" ht="12" hidden="1" customHeight="1">
      <c r="A18148" s="172"/>
    </row>
    <row r="18149" spans="1:1" s="173" customFormat="1" ht="12" hidden="1" customHeight="1">
      <c r="A18149" s="172"/>
    </row>
    <row r="18150" spans="1:1" s="173" customFormat="1" ht="12" hidden="1" customHeight="1">
      <c r="A18150" s="172"/>
    </row>
    <row r="18151" spans="1:1" s="173" customFormat="1" ht="12" hidden="1" customHeight="1">
      <c r="A18151" s="172"/>
    </row>
    <row r="18152" spans="1:1" s="173" customFormat="1" ht="12" hidden="1" customHeight="1">
      <c r="A18152" s="172"/>
    </row>
    <row r="18153" spans="1:1" s="173" customFormat="1" ht="12" hidden="1" customHeight="1">
      <c r="A18153" s="172"/>
    </row>
    <row r="18154" spans="1:1" s="173" customFormat="1" ht="12" hidden="1" customHeight="1">
      <c r="A18154" s="172"/>
    </row>
    <row r="18155" spans="1:1" s="173" customFormat="1" ht="12" hidden="1" customHeight="1">
      <c r="A18155" s="172"/>
    </row>
    <row r="18156" spans="1:1" s="173" customFormat="1" ht="12" hidden="1" customHeight="1">
      <c r="A18156" s="172"/>
    </row>
    <row r="18157" spans="1:1" s="173" customFormat="1" ht="12" hidden="1" customHeight="1">
      <c r="A18157" s="172"/>
    </row>
    <row r="18158" spans="1:1" s="173" customFormat="1" ht="12" hidden="1" customHeight="1">
      <c r="A18158" s="172"/>
    </row>
    <row r="18159" spans="1:1" s="173" customFormat="1" ht="12" hidden="1" customHeight="1">
      <c r="A18159" s="172"/>
    </row>
    <row r="18160" spans="1:1" s="173" customFormat="1" ht="12" hidden="1" customHeight="1">
      <c r="A18160" s="172"/>
    </row>
    <row r="18161" spans="1:1" s="173" customFormat="1" ht="12" hidden="1" customHeight="1">
      <c r="A18161" s="172"/>
    </row>
    <row r="18162" spans="1:1" s="173" customFormat="1" ht="12" hidden="1" customHeight="1">
      <c r="A18162" s="172"/>
    </row>
    <row r="18163" spans="1:1" s="173" customFormat="1" ht="12" hidden="1" customHeight="1">
      <c r="A18163" s="172"/>
    </row>
    <row r="18164" spans="1:1" s="173" customFormat="1" ht="12" hidden="1" customHeight="1">
      <c r="A18164" s="172"/>
    </row>
    <row r="18165" spans="1:1" s="173" customFormat="1" ht="12" hidden="1" customHeight="1">
      <c r="A18165" s="172"/>
    </row>
    <row r="18166" spans="1:1" s="173" customFormat="1" ht="12" hidden="1" customHeight="1">
      <c r="A18166" s="172"/>
    </row>
    <row r="18167" spans="1:1" s="173" customFormat="1" ht="12" hidden="1" customHeight="1">
      <c r="A18167" s="172"/>
    </row>
    <row r="18168" spans="1:1" s="173" customFormat="1" ht="12" hidden="1" customHeight="1">
      <c r="A18168" s="172"/>
    </row>
    <row r="18169" spans="1:1" s="173" customFormat="1" ht="12" hidden="1" customHeight="1">
      <c r="A18169" s="172"/>
    </row>
    <row r="18170" spans="1:1" s="173" customFormat="1" ht="12" hidden="1" customHeight="1">
      <c r="A18170" s="172"/>
    </row>
    <row r="18171" spans="1:1" s="173" customFormat="1" ht="12" hidden="1" customHeight="1">
      <c r="A18171" s="172"/>
    </row>
    <row r="18172" spans="1:1" s="173" customFormat="1" ht="12" hidden="1" customHeight="1">
      <c r="A18172" s="172"/>
    </row>
    <row r="18173" spans="1:1" s="173" customFormat="1" ht="12" hidden="1" customHeight="1">
      <c r="A18173" s="172"/>
    </row>
    <row r="18174" spans="1:1" s="173" customFormat="1" ht="12" hidden="1" customHeight="1">
      <c r="A18174" s="172"/>
    </row>
    <row r="18175" spans="1:1" s="173" customFormat="1" ht="12" hidden="1" customHeight="1">
      <c r="A18175" s="172"/>
    </row>
    <row r="18176" spans="1:1" s="173" customFormat="1" ht="12" hidden="1" customHeight="1">
      <c r="A18176" s="172"/>
    </row>
    <row r="18177" spans="1:1" s="173" customFormat="1" ht="12" hidden="1" customHeight="1">
      <c r="A18177" s="172"/>
    </row>
    <row r="18178" spans="1:1" s="173" customFormat="1" ht="12" hidden="1" customHeight="1">
      <c r="A18178" s="172"/>
    </row>
    <row r="18179" spans="1:1" s="173" customFormat="1" ht="12" hidden="1" customHeight="1">
      <c r="A18179" s="172"/>
    </row>
    <row r="18180" spans="1:1" s="173" customFormat="1" ht="12" hidden="1" customHeight="1">
      <c r="A18180" s="172"/>
    </row>
    <row r="18181" spans="1:1" s="173" customFormat="1" ht="12" hidden="1" customHeight="1">
      <c r="A18181" s="172"/>
    </row>
    <row r="18182" spans="1:1" s="173" customFormat="1" ht="12" hidden="1" customHeight="1">
      <c r="A18182" s="172"/>
    </row>
    <row r="18183" spans="1:1" s="173" customFormat="1" ht="12" hidden="1" customHeight="1">
      <c r="A18183" s="172"/>
    </row>
    <row r="18184" spans="1:1" s="173" customFormat="1" ht="12" hidden="1" customHeight="1">
      <c r="A18184" s="172"/>
    </row>
    <row r="18185" spans="1:1" s="173" customFormat="1" ht="12" hidden="1" customHeight="1">
      <c r="A18185" s="172"/>
    </row>
    <row r="18186" spans="1:1" s="173" customFormat="1" ht="12" hidden="1" customHeight="1">
      <c r="A18186" s="172"/>
    </row>
    <row r="18187" spans="1:1" s="173" customFormat="1" ht="12" hidden="1" customHeight="1">
      <c r="A18187" s="172"/>
    </row>
    <row r="18188" spans="1:1" s="173" customFormat="1" ht="12" hidden="1" customHeight="1">
      <c r="A18188" s="172"/>
    </row>
    <row r="18189" spans="1:1" s="173" customFormat="1" ht="12" hidden="1" customHeight="1">
      <c r="A18189" s="172"/>
    </row>
    <row r="18190" spans="1:1" s="173" customFormat="1" ht="12" hidden="1" customHeight="1">
      <c r="A18190" s="172"/>
    </row>
    <row r="18191" spans="1:1" s="173" customFormat="1" ht="12" hidden="1" customHeight="1">
      <c r="A18191" s="172"/>
    </row>
    <row r="18192" spans="1:1" s="173" customFormat="1" ht="12" hidden="1" customHeight="1">
      <c r="A18192" s="172"/>
    </row>
    <row r="18193" spans="1:1" s="173" customFormat="1" ht="12" hidden="1" customHeight="1">
      <c r="A18193" s="172"/>
    </row>
    <row r="18194" spans="1:1" s="173" customFormat="1" ht="12" hidden="1" customHeight="1">
      <c r="A18194" s="172"/>
    </row>
    <row r="18195" spans="1:1" s="173" customFormat="1" ht="12" hidden="1" customHeight="1">
      <c r="A18195" s="172"/>
    </row>
    <row r="18196" spans="1:1" s="173" customFormat="1" ht="12" hidden="1" customHeight="1">
      <c r="A18196" s="172"/>
    </row>
    <row r="18197" spans="1:1" s="173" customFormat="1" ht="12" hidden="1" customHeight="1">
      <c r="A18197" s="172"/>
    </row>
    <row r="18198" spans="1:1" s="173" customFormat="1" ht="12" hidden="1" customHeight="1">
      <c r="A18198" s="172"/>
    </row>
    <row r="18199" spans="1:1" s="173" customFormat="1" ht="12" hidden="1" customHeight="1">
      <c r="A18199" s="172"/>
    </row>
    <row r="18200" spans="1:1" s="173" customFormat="1" ht="12" hidden="1" customHeight="1">
      <c r="A18200" s="172"/>
    </row>
    <row r="18201" spans="1:1" s="173" customFormat="1" ht="12" hidden="1" customHeight="1">
      <c r="A18201" s="172"/>
    </row>
    <row r="18202" spans="1:1" s="173" customFormat="1" ht="12" hidden="1" customHeight="1">
      <c r="A18202" s="172"/>
    </row>
    <row r="18203" spans="1:1" s="173" customFormat="1" ht="12" hidden="1" customHeight="1">
      <c r="A18203" s="172"/>
    </row>
    <row r="18204" spans="1:1" s="173" customFormat="1" ht="12" hidden="1" customHeight="1">
      <c r="A18204" s="172"/>
    </row>
    <row r="18205" spans="1:1" s="173" customFormat="1" ht="12" hidden="1" customHeight="1">
      <c r="A18205" s="172"/>
    </row>
    <row r="18206" spans="1:1" s="173" customFormat="1" ht="12" hidden="1" customHeight="1">
      <c r="A18206" s="172"/>
    </row>
    <row r="18207" spans="1:1" s="173" customFormat="1" ht="12" hidden="1" customHeight="1">
      <c r="A18207" s="172"/>
    </row>
    <row r="18208" spans="1:1" s="173" customFormat="1" ht="12" hidden="1" customHeight="1">
      <c r="A18208" s="172"/>
    </row>
    <row r="18209" spans="1:1" s="173" customFormat="1" ht="12" hidden="1" customHeight="1">
      <c r="A18209" s="172"/>
    </row>
    <row r="18210" spans="1:1" s="173" customFormat="1" ht="12" hidden="1" customHeight="1">
      <c r="A18210" s="172"/>
    </row>
    <row r="18211" spans="1:1" s="173" customFormat="1" ht="12" hidden="1" customHeight="1">
      <c r="A18211" s="172"/>
    </row>
    <row r="18212" spans="1:1" s="173" customFormat="1" ht="12" hidden="1" customHeight="1">
      <c r="A18212" s="172"/>
    </row>
    <row r="18213" spans="1:1" s="173" customFormat="1" ht="12" hidden="1" customHeight="1">
      <c r="A18213" s="172"/>
    </row>
    <row r="18214" spans="1:1" s="173" customFormat="1" ht="12" hidden="1" customHeight="1">
      <c r="A18214" s="172"/>
    </row>
    <row r="18215" spans="1:1" s="173" customFormat="1" ht="12" hidden="1" customHeight="1">
      <c r="A18215" s="172"/>
    </row>
    <row r="18216" spans="1:1" s="173" customFormat="1" ht="12" hidden="1" customHeight="1">
      <c r="A18216" s="172"/>
    </row>
    <row r="18217" spans="1:1" s="173" customFormat="1" ht="12" hidden="1" customHeight="1">
      <c r="A18217" s="172"/>
    </row>
    <row r="18218" spans="1:1" s="173" customFormat="1" ht="12" hidden="1" customHeight="1">
      <c r="A18218" s="172"/>
    </row>
    <row r="18219" spans="1:1" s="173" customFormat="1" ht="12" hidden="1" customHeight="1">
      <c r="A18219" s="172"/>
    </row>
    <row r="18220" spans="1:1" s="173" customFormat="1" ht="12" hidden="1" customHeight="1">
      <c r="A18220" s="172"/>
    </row>
    <row r="18221" spans="1:1" s="173" customFormat="1" ht="12" hidden="1" customHeight="1">
      <c r="A18221" s="172"/>
    </row>
    <row r="18222" spans="1:1" s="173" customFormat="1" ht="12" hidden="1" customHeight="1">
      <c r="A18222" s="172"/>
    </row>
    <row r="18223" spans="1:1" s="173" customFormat="1" ht="12" hidden="1" customHeight="1">
      <c r="A18223" s="172"/>
    </row>
    <row r="18224" spans="1:1" s="173" customFormat="1" ht="12" hidden="1" customHeight="1">
      <c r="A18224" s="172"/>
    </row>
    <row r="18225" spans="1:1" s="173" customFormat="1" ht="12" hidden="1" customHeight="1">
      <c r="A18225" s="172"/>
    </row>
    <row r="18226" spans="1:1" s="173" customFormat="1" ht="12" hidden="1" customHeight="1">
      <c r="A18226" s="172"/>
    </row>
    <row r="18227" spans="1:1" s="173" customFormat="1" ht="12" hidden="1" customHeight="1">
      <c r="A18227" s="172"/>
    </row>
    <row r="18228" spans="1:1" s="173" customFormat="1" ht="12" hidden="1" customHeight="1">
      <c r="A18228" s="172"/>
    </row>
    <row r="18229" spans="1:1" s="173" customFormat="1" ht="12" hidden="1" customHeight="1">
      <c r="A18229" s="172"/>
    </row>
    <row r="18230" spans="1:1" s="173" customFormat="1" ht="12" hidden="1" customHeight="1">
      <c r="A18230" s="172"/>
    </row>
    <row r="18231" spans="1:1" s="173" customFormat="1" ht="12" hidden="1" customHeight="1">
      <c r="A18231" s="172"/>
    </row>
    <row r="18232" spans="1:1" s="173" customFormat="1" ht="12" hidden="1" customHeight="1">
      <c r="A18232" s="172"/>
    </row>
    <row r="18233" spans="1:1" s="173" customFormat="1" ht="12" hidden="1" customHeight="1">
      <c r="A18233" s="172"/>
    </row>
    <row r="18234" spans="1:1" s="173" customFormat="1" ht="12" hidden="1" customHeight="1">
      <c r="A18234" s="172"/>
    </row>
    <row r="18235" spans="1:1" s="173" customFormat="1" ht="12" hidden="1" customHeight="1">
      <c r="A18235" s="172"/>
    </row>
    <row r="18236" spans="1:1" s="173" customFormat="1" ht="12" hidden="1" customHeight="1">
      <c r="A18236" s="172"/>
    </row>
    <row r="18237" spans="1:1" s="173" customFormat="1" ht="12" hidden="1" customHeight="1">
      <c r="A18237" s="172"/>
    </row>
    <row r="18238" spans="1:1" s="173" customFormat="1" ht="12" hidden="1" customHeight="1">
      <c r="A18238" s="172"/>
    </row>
    <row r="18239" spans="1:1" s="173" customFormat="1" ht="12" hidden="1" customHeight="1">
      <c r="A18239" s="172"/>
    </row>
    <row r="18240" spans="1:1" s="173" customFormat="1" ht="12" hidden="1" customHeight="1">
      <c r="A18240" s="172"/>
    </row>
    <row r="18241" spans="1:1" s="173" customFormat="1" ht="12" hidden="1" customHeight="1">
      <c r="A18241" s="172"/>
    </row>
    <row r="18242" spans="1:1" s="173" customFormat="1" ht="12" hidden="1" customHeight="1">
      <c r="A18242" s="172"/>
    </row>
    <row r="18243" spans="1:1" s="173" customFormat="1" ht="12" hidden="1" customHeight="1">
      <c r="A18243" s="172"/>
    </row>
    <row r="18244" spans="1:1" s="173" customFormat="1" ht="12" hidden="1" customHeight="1">
      <c r="A18244" s="172"/>
    </row>
    <row r="18245" spans="1:1" s="173" customFormat="1" ht="12" hidden="1" customHeight="1">
      <c r="A18245" s="172"/>
    </row>
    <row r="18246" spans="1:1" s="173" customFormat="1" ht="12" hidden="1" customHeight="1">
      <c r="A18246" s="172"/>
    </row>
    <row r="18247" spans="1:1" s="173" customFormat="1" ht="12" hidden="1" customHeight="1">
      <c r="A18247" s="172"/>
    </row>
    <row r="18248" spans="1:1" s="173" customFormat="1" ht="12" hidden="1" customHeight="1">
      <c r="A18248" s="172"/>
    </row>
    <row r="18249" spans="1:1" s="173" customFormat="1" ht="12" hidden="1" customHeight="1">
      <c r="A18249" s="172"/>
    </row>
    <row r="18250" spans="1:1" s="173" customFormat="1" ht="12" hidden="1" customHeight="1">
      <c r="A18250" s="172"/>
    </row>
    <row r="18251" spans="1:1" s="173" customFormat="1" ht="12" hidden="1" customHeight="1">
      <c r="A18251" s="172"/>
    </row>
    <row r="18252" spans="1:1" s="173" customFormat="1" ht="12" hidden="1" customHeight="1">
      <c r="A18252" s="172"/>
    </row>
    <row r="18253" spans="1:1" s="173" customFormat="1" ht="12" hidden="1" customHeight="1">
      <c r="A18253" s="172"/>
    </row>
    <row r="18254" spans="1:1" s="173" customFormat="1" ht="12" hidden="1" customHeight="1">
      <c r="A18254" s="172"/>
    </row>
    <row r="18255" spans="1:1" s="173" customFormat="1" ht="12" hidden="1" customHeight="1">
      <c r="A18255" s="172"/>
    </row>
    <row r="18256" spans="1:1" s="173" customFormat="1" ht="12" hidden="1" customHeight="1">
      <c r="A18256" s="172"/>
    </row>
    <row r="18257" spans="1:1" s="173" customFormat="1" ht="12" hidden="1" customHeight="1">
      <c r="A18257" s="172"/>
    </row>
    <row r="18258" spans="1:1" s="173" customFormat="1" ht="12" hidden="1" customHeight="1">
      <c r="A18258" s="172"/>
    </row>
    <row r="18259" spans="1:1" s="173" customFormat="1" ht="12" hidden="1" customHeight="1">
      <c r="A18259" s="172"/>
    </row>
    <row r="18260" spans="1:1" s="173" customFormat="1" ht="12" hidden="1" customHeight="1">
      <c r="A18260" s="172"/>
    </row>
    <row r="18261" spans="1:1" s="173" customFormat="1" ht="12" hidden="1" customHeight="1">
      <c r="A18261" s="172"/>
    </row>
    <row r="18262" spans="1:1" s="173" customFormat="1" ht="12" hidden="1" customHeight="1">
      <c r="A18262" s="172"/>
    </row>
    <row r="18263" spans="1:1" s="173" customFormat="1" ht="12" hidden="1" customHeight="1">
      <c r="A18263" s="172"/>
    </row>
    <row r="18264" spans="1:1" s="173" customFormat="1" ht="12" hidden="1" customHeight="1">
      <c r="A18264" s="172"/>
    </row>
    <row r="18265" spans="1:1" s="173" customFormat="1" ht="12" hidden="1" customHeight="1">
      <c r="A18265" s="172"/>
    </row>
    <row r="18266" spans="1:1" s="173" customFormat="1" ht="12" hidden="1" customHeight="1">
      <c r="A18266" s="172"/>
    </row>
    <row r="18267" spans="1:1" s="173" customFormat="1" ht="12" hidden="1" customHeight="1">
      <c r="A18267" s="172"/>
    </row>
    <row r="18268" spans="1:1" s="173" customFormat="1" ht="12" hidden="1" customHeight="1">
      <c r="A18268" s="172"/>
    </row>
    <row r="18269" spans="1:1" s="173" customFormat="1" ht="12" hidden="1" customHeight="1">
      <c r="A18269" s="172"/>
    </row>
    <row r="18270" spans="1:1" s="173" customFormat="1" ht="12" hidden="1" customHeight="1">
      <c r="A18270" s="172"/>
    </row>
    <row r="18271" spans="1:1" s="173" customFormat="1" ht="12" hidden="1" customHeight="1">
      <c r="A18271" s="172"/>
    </row>
    <row r="18272" spans="1:1" s="173" customFormat="1" ht="12" hidden="1" customHeight="1">
      <c r="A18272" s="172"/>
    </row>
    <row r="18273" spans="1:1" s="173" customFormat="1" ht="12" hidden="1" customHeight="1">
      <c r="A18273" s="172"/>
    </row>
    <row r="18274" spans="1:1" s="173" customFormat="1" ht="12" hidden="1" customHeight="1">
      <c r="A18274" s="172"/>
    </row>
    <row r="18275" spans="1:1" s="173" customFormat="1" ht="12" hidden="1" customHeight="1">
      <c r="A18275" s="172"/>
    </row>
    <row r="18276" spans="1:1" s="173" customFormat="1" ht="12" hidden="1" customHeight="1">
      <c r="A18276" s="172"/>
    </row>
    <row r="18277" spans="1:1" s="173" customFormat="1" ht="12" hidden="1" customHeight="1">
      <c r="A18277" s="172"/>
    </row>
    <row r="18278" spans="1:1" s="173" customFormat="1" ht="12" hidden="1" customHeight="1">
      <c r="A18278" s="172"/>
    </row>
    <row r="18279" spans="1:1" s="173" customFormat="1" ht="12" hidden="1" customHeight="1">
      <c r="A18279" s="172"/>
    </row>
    <row r="18280" spans="1:1" s="173" customFormat="1" ht="12" hidden="1" customHeight="1">
      <c r="A18280" s="172"/>
    </row>
    <row r="18281" spans="1:1" s="173" customFormat="1" ht="12" hidden="1" customHeight="1">
      <c r="A18281" s="172"/>
    </row>
    <row r="18282" spans="1:1" s="173" customFormat="1" ht="12" hidden="1" customHeight="1">
      <c r="A18282" s="172"/>
    </row>
    <row r="18283" spans="1:1" s="173" customFormat="1" ht="12" hidden="1" customHeight="1">
      <c r="A18283" s="172"/>
    </row>
    <row r="18284" spans="1:1" s="173" customFormat="1" ht="12" hidden="1" customHeight="1">
      <c r="A18284" s="172"/>
    </row>
    <row r="18285" spans="1:1" s="173" customFormat="1" ht="12" hidden="1" customHeight="1">
      <c r="A18285" s="172"/>
    </row>
    <row r="18286" spans="1:1" s="173" customFormat="1" ht="12" hidden="1" customHeight="1">
      <c r="A18286" s="172"/>
    </row>
    <row r="18287" spans="1:1" s="173" customFormat="1" ht="12" hidden="1" customHeight="1">
      <c r="A18287" s="172"/>
    </row>
    <row r="18288" spans="1:1" s="173" customFormat="1" ht="12" hidden="1" customHeight="1">
      <c r="A18288" s="172"/>
    </row>
    <row r="18289" spans="1:1" s="173" customFormat="1" ht="12" hidden="1" customHeight="1">
      <c r="A18289" s="172"/>
    </row>
    <row r="18290" spans="1:1" s="173" customFormat="1" ht="12" hidden="1" customHeight="1">
      <c r="A18290" s="172"/>
    </row>
    <row r="18291" spans="1:1" s="173" customFormat="1" ht="12" hidden="1" customHeight="1">
      <c r="A18291" s="172"/>
    </row>
    <row r="18292" spans="1:1" s="173" customFormat="1" ht="12" hidden="1" customHeight="1">
      <c r="A18292" s="172"/>
    </row>
    <row r="18293" spans="1:1" s="173" customFormat="1" ht="12" hidden="1" customHeight="1">
      <c r="A18293" s="172"/>
    </row>
    <row r="18294" spans="1:1" s="173" customFormat="1" ht="12" hidden="1" customHeight="1">
      <c r="A18294" s="172"/>
    </row>
    <row r="18295" spans="1:1" s="173" customFormat="1" ht="12" hidden="1" customHeight="1">
      <c r="A18295" s="172"/>
    </row>
    <row r="18296" spans="1:1" s="173" customFormat="1" ht="12" hidden="1" customHeight="1">
      <c r="A18296" s="172"/>
    </row>
    <row r="18297" spans="1:1" s="173" customFormat="1" ht="12" hidden="1" customHeight="1">
      <c r="A18297" s="172"/>
    </row>
    <row r="18298" spans="1:1" s="173" customFormat="1" ht="12" hidden="1" customHeight="1">
      <c r="A18298" s="172"/>
    </row>
    <row r="18299" spans="1:1" s="173" customFormat="1" ht="12" hidden="1" customHeight="1">
      <c r="A18299" s="172"/>
    </row>
    <row r="18300" spans="1:1" s="173" customFormat="1" ht="12" hidden="1" customHeight="1">
      <c r="A18300" s="172"/>
    </row>
    <row r="18301" spans="1:1" s="173" customFormat="1" ht="12" hidden="1" customHeight="1">
      <c r="A18301" s="172"/>
    </row>
    <row r="18302" spans="1:1" s="173" customFormat="1" ht="12" hidden="1" customHeight="1">
      <c r="A18302" s="172"/>
    </row>
    <row r="18303" spans="1:1" s="173" customFormat="1" ht="12" hidden="1" customHeight="1">
      <c r="A18303" s="172"/>
    </row>
    <row r="18304" spans="1:1" s="173" customFormat="1" ht="12" hidden="1" customHeight="1">
      <c r="A18304" s="172"/>
    </row>
    <row r="18305" spans="1:1" s="173" customFormat="1" ht="12" hidden="1" customHeight="1">
      <c r="A18305" s="172"/>
    </row>
    <row r="18306" spans="1:1" s="173" customFormat="1" ht="12" hidden="1" customHeight="1">
      <c r="A18306" s="172"/>
    </row>
    <row r="18307" spans="1:1" s="173" customFormat="1" ht="12" hidden="1" customHeight="1">
      <c r="A18307" s="172"/>
    </row>
    <row r="18308" spans="1:1" s="173" customFormat="1" ht="12" hidden="1" customHeight="1">
      <c r="A18308" s="172"/>
    </row>
    <row r="18309" spans="1:1" s="173" customFormat="1" ht="12" hidden="1" customHeight="1">
      <c r="A18309" s="172"/>
    </row>
    <row r="18310" spans="1:1" s="173" customFormat="1" ht="12" hidden="1" customHeight="1">
      <c r="A18310" s="172"/>
    </row>
    <row r="18311" spans="1:1" s="173" customFormat="1" ht="12" hidden="1" customHeight="1">
      <c r="A18311" s="172"/>
    </row>
    <row r="18312" spans="1:1" s="173" customFormat="1" ht="12" hidden="1" customHeight="1">
      <c r="A18312" s="172"/>
    </row>
    <row r="18313" spans="1:1" s="173" customFormat="1" ht="12" hidden="1" customHeight="1">
      <c r="A18313" s="172"/>
    </row>
    <row r="18314" spans="1:1" s="173" customFormat="1" ht="12" hidden="1" customHeight="1">
      <c r="A18314" s="172"/>
    </row>
    <row r="18315" spans="1:1" s="173" customFormat="1" ht="12" hidden="1" customHeight="1">
      <c r="A18315" s="172"/>
    </row>
    <row r="18316" spans="1:1" s="173" customFormat="1" ht="12" hidden="1" customHeight="1">
      <c r="A18316" s="172"/>
    </row>
    <row r="18317" spans="1:1" s="173" customFormat="1" ht="12" hidden="1" customHeight="1">
      <c r="A18317" s="172"/>
    </row>
    <row r="18318" spans="1:1" s="173" customFormat="1" ht="12" hidden="1" customHeight="1">
      <c r="A18318" s="172"/>
    </row>
    <row r="18319" spans="1:1" s="173" customFormat="1" ht="12" hidden="1" customHeight="1">
      <c r="A18319" s="172"/>
    </row>
    <row r="18320" spans="1:1" s="173" customFormat="1" ht="12" hidden="1" customHeight="1">
      <c r="A18320" s="172"/>
    </row>
    <row r="18321" spans="1:1" s="173" customFormat="1" ht="12" hidden="1" customHeight="1">
      <c r="A18321" s="172"/>
    </row>
    <row r="18322" spans="1:1" s="173" customFormat="1" ht="12" hidden="1" customHeight="1">
      <c r="A18322" s="172"/>
    </row>
    <row r="18323" spans="1:1" s="173" customFormat="1" ht="12" hidden="1" customHeight="1">
      <c r="A18323" s="172"/>
    </row>
    <row r="18324" spans="1:1" s="173" customFormat="1" ht="12" hidden="1" customHeight="1">
      <c r="A18324" s="172"/>
    </row>
    <row r="18325" spans="1:1" s="173" customFormat="1" ht="12" hidden="1" customHeight="1">
      <c r="A18325" s="172"/>
    </row>
    <row r="18326" spans="1:1" s="173" customFormat="1" ht="12" hidden="1" customHeight="1">
      <c r="A18326" s="172"/>
    </row>
    <row r="18327" spans="1:1" s="173" customFormat="1" ht="12" hidden="1" customHeight="1">
      <c r="A18327" s="172"/>
    </row>
    <row r="18328" spans="1:1" s="173" customFormat="1" ht="12" hidden="1" customHeight="1">
      <c r="A18328" s="172"/>
    </row>
    <row r="18329" spans="1:1" s="173" customFormat="1" ht="12" hidden="1" customHeight="1">
      <c r="A18329" s="172"/>
    </row>
    <row r="18330" spans="1:1" s="173" customFormat="1" ht="12" hidden="1" customHeight="1">
      <c r="A18330" s="172"/>
    </row>
    <row r="18331" spans="1:1" s="173" customFormat="1" ht="12" hidden="1" customHeight="1">
      <c r="A18331" s="172"/>
    </row>
    <row r="18332" spans="1:1" s="173" customFormat="1" ht="12" hidden="1" customHeight="1">
      <c r="A18332" s="172"/>
    </row>
    <row r="18333" spans="1:1" s="173" customFormat="1" ht="12" hidden="1" customHeight="1">
      <c r="A18333" s="172"/>
    </row>
    <row r="18334" spans="1:1" s="173" customFormat="1" ht="12" hidden="1" customHeight="1">
      <c r="A18334" s="172"/>
    </row>
    <row r="18335" spans="1:1" s="173" customFormat="1" ht="12" hidden="1" customHeight="1">
      <c r="A18335" s="172"/>
    </row>
    <row r="18336" spans="1:1" s="173" customFormat="1" ht="12" hidden="1" customHeight="1">
      <c r="A18336" s="172"/>
    </row>
    <row r="18337" spans="1:1" s="173" customFormat="1" ht="12" hidden="1" customHeight="1">
      <c r="A18337" s="172"/>
    </row>
    <row r="18338" spans="1:1" s="173" customFormat="1" ht="12" hidden="1" customHeight="1">
      <c r="A18338" s="172"/>
    </row>
    <row r="18339" spans="1:1" s="173" customFormat="1" ht="12" hidden="1" customHeight="1">
      <c r="A18339" s="172"/>
    </row>
    <row r="18340" spans="1:1" s="173" customFormat="1" ht="12" hidden="1" customHeight="1">
      <c r="A18340" s="172"/>
    </row>
    <row r="18341" spans="1:1" s="173" customFormat="1" ht="12" hidden="1" customHeight="1">
      <c r="A18341" s="172"/>
    </row>
    <row r="18342" spans="1:1" s="173" customFormat="1" ht="12" hidden="1" customHeight="1">
      <c r="A18342" s="172"/>
    </row>
    <row r="18343" spans="1:1" s="173" customFormat="1" ht="12" hidden="1" customHeight="1">
      <c r="A18343" s="172"/>
    </row>
    <row r="18344" spans="1:1" s="173" customFormat="1" ht="12" hidden="1" customHeight="1">
      <c r="A18344" s="172"/>
    </row>
    <row r="18345" spans="1:1" s="173" customFormat="1" ht="12" hidden="1" customHeight="1">
      <c r="A18345" s="172"/>
    </row>
    <row r="18346" spans="1:1" s="173" customFormat="1" ht="12" hidden="1" customHeight="1">
      <c r="A18346" s="172"/>
    </row>
    <row r="18347" spans="1:1" s="173" customFormat="1" ht="12" hidden="1" customHeight="1">
      <c r="A18347" s="172"/>
    </row>
    <row r="18348" spans="1:1" s="173" customFormat="1" ht="12" hidden="1" customHeight="1">
      <c r="A18348" s="172"/>
    </row>
    <row r="18349" spans="1:1" s="173" customFormat="1" ht="12" hidden="1" customHeight="1">
      <c r="A18349" s="172"/>
    </row>
    <row r="18350" spans="1:1" s="173" customFormat="1" ht="12" hidden="1" customHeight="1">
      <c r="A18350" s="172"/>
    </row>
    <row r="18351" spans="1:1" s="173" customFormat="1" ht="12" hidden="1" customHeight="1">
      <c r="A18351" s="172"/>
    </row>
    <row r="18352" spans="1:1" s="173" customFormat="1" ht="12" hidden="1" customHeight="1">
      <c r="A18352" s="172"/>
    </row>
    <row r="18353" spans="1:1" s="173" customFormat="1" ht="12" hidden="1" customHeight="1">
      <c r="A18353" s="172"/>
    </row>
    <row r="18354" spans="1:1" s="173" customFormat="1" ht="12" hidden="1" customHeight="1">
      <c r="A18354" s="172"/>
    </row>
    <row r="18355" spans="1:1" s="173" customFormat="1" ht="12" hidden="1" customHeight="1">
      <c r="A18355" s="172"/>
    </row>
    <row r="18356" spans="1:1" s="173" customFormat="1" ht="12" hidden="1" customHeight="1">
      <c r="A18356" s="172"/>
    </row>
    <row r="18357" spans="1:1" s="173" customFormat="1" ht="12" hidden="1" customHeight="1">
      <c r="A18357" s="172"/>
    </row>
    <row r="18358" spans="1:1" s="173" customFormat="1" ht="12" hidden="1" customHeight="1">
      <c r="A18358" s="172"/>
    </row>
    <row r="18359" spans="1:1" s="173" customFormat="1" ht="12" hidden="1" customHeight="1">
      <c r="A18359" s="172"/>
    </row>
    <row r="18360" spans="1:1" s="173" customFormat="1" ht="12" hidden="1" customHeight="1">
      <c r="A18360" s="172"/>
    </row>
    <row r="18361" spans="1:1" s="173" customFormat="1" ht="12" hidden="1" customHeight="1">
      <c r="A18361" s="172"/>
    </row>
    <row r="18362" spans="1:1" s="173" customFormat="1" ht="12" hidden="1" customHeight="1">
      <c r="A18362" s="172"/>
    </row>
    <row r="18363" spans="1:1" s="173" customFormat="1" ht="12" hidden="1" customHeight="1">
      <c r="A18363" s="172"/>
    </row>
    <row r="18364" spans="1:1" s="173" customFormat="1" ht="12" hidden="1" customHeight="1">
      <c r="A18364" s="172"/>
    </row>
    <row r="18365" spans="1:1" s="173" customFormat="1" ht="12" hidden="1" customHeight="1">
      <c r="A18365" s="172"/>
    </row>
    <row r="18366" spans="1:1" s="173" customFormat="1" ht="12" hidden="1" customHeight="1">
      <c r="A18366" s="172"/>
    </row>
    <row r="18367" spans="1:1" s="173" customFormat="1" ht="12" hidden="1" customHeight="1">
      <c r="A18367" s="172"/>
    </row>
    <row r="18368" spans="1:1" s="173" customFormat="1" ht="12" hidden="1" customHeight="1">
      <c r="A18368" s="172"/>
    </row>
    <row r="18369" spans="1:1" s="173" customFormat="1" ht="12" hidden="1" customHeight="1">
      <c r="A18369" s="172"/>
    </row>
    <row r="18370" spans="1:1" s="173" customFormat="1" ht="12" hidden="1" customHeight="1">
      <c r="A18370" s="172"/>
    </row>
    <row r="18371" spans="1:1" s="173" customFormat="1" ht="12" hidden="1" customHeight="1">
      <c r="A18371" s="172"/>
    </row>
    <row r="18372" spans="1:1" s="173" customFormat="1" ht="12" hidden="1" customHeight="1">
      <c r="A18372" s="172"/>
    </row>
    <row r="18373" spans="1:1" s="173" customFormat="1" ht="12" hidden="1" customHeight="1">
      <c r="A18373" s="172"/>
    </row>
    <row r="18374" spans="1:1" s="173" customFormat="1" ht="12" hidden="1" customHeight="1">
      <c r="A18374" s="172"/>
    </row>
    <row r="18375" spans="1:1" s="173" customFormat="1" ht="12" hidden="1" customHeight="1">
      <c r="A18375" s="172"/>
    </row>
    <row r="18376" spans="1:1" s="173" customFormat="1" ht="12" hidden="1" customHeight="1">
      <c r="A18376" s="172"/>
    </row>
    <row r="18377" spans="1:1" s="173" customFormat="1" ht="12" hidden="1" customHeight="1">
      <c r="A18377" s="172"/>
    </row>
    <row r="18378" spans="1:1" s="173" customFormat="1" ht="12" hidden="1" customHeight="1">
      <c r="A18378" s="172"/>
    </row>
    <row r="18379" spans="1:1" s="173" customFormat="1" ht="12" hidden="1" customHeight="1">
      <c r="A18379" s="172"/>
    </row>
    <row r="18380" spans="1:1" s="173" customFormat="1" ht="12" hidden="1" customHeight="1">
      <c r="A18380" s="172"/>
    </row>
    <row r="18381" spans="1:1" s="173" customFormat="1" ht="12" hidden="1" customHeight="1">
      <c r="A18381" s="172"/>
    </row>
    <row r="18382" spans="1:1" s="173" customFormat="1" ht="12" hidden="1" customHeight="1">
      <c r="A18382" s="172"/>
    </row>
    <row r="18383" spans="1:1" s="173" customFormat="1" ht="12" hidden="1" customHeight="1">
      <c r="A18383" s="172"/>
    </row>
    <row r="18384" spans="1:1" s="173" customFormat="1" ht="12" hidden="1" customHeight="1">
      <c r="A18384" s="172"/>
    </row>
    <row r="18385" spans="1:1" s="173" customFormat="1" ht="12" hidden="1" customHeight="1">
      <c r="A18385" s="172"/>
    </row>
    <row r="18386" spans="1:1" s="173" customFormat="1" ht="12" hidden="1" customHeight="1">
      <c r="A18386" s="172"/>
    </row>
    <row r="18387" spans="1:1" s="173" customFormat="1" ht="12" hidden="1" customHeight="1">
      <c r="A18387" s="172"/>
    </row>
    <row r="18388" spans="1:1" s="173" customFormat="1" ht="12" hidden="1" customHeight="1">
      <c r="A18388" s="172"/>
    </row>
    <row r="18389" spans="1:1" s="173" customFormat="1" ht="12" hidden="1" customHeight="1">
      <c r="A18389" s="172"/>
    </row>
    <row r="18390" spans="1:1" s="173" customFormat="1" ht="12" hidden="1" customHeight="1">
      <c r="A18390" s="172"/>
    </row>
    <row r="18391" spans="1:1" s="173" customFormat="1" ht="12" hidden="1" customHeight="1">
      <c r="A18391" s="172"/>
    </row>
    <row r="18392" spans="1:1" s="173" customFormat="1" ht="12" hidden="1" customHeight="1">
      <c r="A18392" s="172"/>
    </row>
    <row r="18393" spans="1:1" s="173" customFormat="1" ht="12" hidden="1" customHeight="1">
      <c r="A18393" s="172"/>
    </row>
    <row r="18394" spans="1:1" s="173" customFormat="1" ht="12" hidden="1" customHeight="1">
      <c r="A18394" s="172"/>
    </row>
    <row r="18395" spans="1:1" s="173" customFormat="1" ht="12" hidden="1" customHeight="1">
      <c r="A18395" s="172"/>
    </row>
    <row r="18396" spans="1:1" s="173" customFormat="1" ht="12" hidden="1" customHeight="1">
      <c r="A18396" s="172"/>
    </row>
    <row r="18397" spans="1:1" s="173" customFormat="1" ht="12" hidden="1" customHeight="1">
      <c r="A18397" s="172"/>
    </row>
    <row r="18398" spans="1:1" s="173" customFormat="1" ht="12" hidden="1" customHeight="1">
      <c r="A18398" s="172"/>
    </row>
    <row r="18399" spans="1:1" s="173" customFormat="1" ht="12" hidden="1" customHeight="1">
      <c r="A18399" s="172"/>
    </row>
    <row r="18400" spans="1:1" s="173" customFormat="1" ht="12" hidden="1" customHeight="1">
      <c r="A18400" s="172"/>
    </row>
    <row r="18401" spans="1:1" s="173" customFormat="1" ht="12" hidden="1" customHeight="1">
      <c r="A18401" s="172"/>
    </row>
    <row r="18402" spans="1:1" s="173" customFormat="1" ht="12" hidden="1" customHeight="1">
      <c r="A18402" s="172"/>
    </row>
    <row r="18403" spans="1:1" s="173" customFormat="1" ht="12" hidden="1" customHeight="1">
      <c r="A18403" s="172"/>
    </row>
    <row r="18404" spans="1:1" s="173" customFormat="1" ht="12" hidden="1" customHeight="1">
      <c r="A18404" s="172"/>
    </row>
    <row r="18405" spans="1:1" s="173" customFormat="1" ht="12" hidden="1" customHeight="1">
      <c r="A18405" s="172"/>
    </row>
    <row r="18406" spans="1:1" s="173" customFormat="1" ht="12" hidden="1" customHeight="1">
      <c r="A18406" s="172"/>
    </row>
    <row r="18407" spans="1:1" s="173" customFormat="1" ht="12" hidden="1" customHeight="1">
      <c r="A18407" s="172"/>
    </row>
    <row r="18408" spans="1:1" s="173" customFormat="1" ht="12" hidden="1" customHeight="1">
      <c r="A18408" s="172"/>
    </row>
    <row r="18409" spans="1:1" s="173" customFormat="1" ht="12" hidden="1" customHeight="1">
      <c r="A18409" s="172"/>
    </row>
    <row r="18410" spans="1:1" s="173" customFormat="1" ht="12" hidden="1" customHeight="1">
      <c r="A18410" s="172"/>
    </row>
    <row r="18411" spans="1:1" s="173" customFormat="1" ht="12" hidden="1" customHeight="1">
      <c r="A18411" s="172"/>
    </row>
    <row r="18412" spans="1:1" s="173" customFormat="1" ht="12" hidden="1" customHeight="1">
      <c r="A18412" s="172"/>
    </row>
    <row r="18413" spans="1:1" s="173" customFormat="1" ht="12" hidden="1" customHeight="1">
      <c r="A18413" s="172"/>
    </row>
    <row r="18414" spans="1:1" s="173" customFormat="1" ht="12" hidden="1" customHeight="1">
      <c r="A18414" s="172"/>
    </row>
    <row r="18415" spans="1:1" s="173" customFormat="1" ht="12" hidden="1" customHeight="1">
      <c r="A18415" s="172"/>
    </row>
    <row r="18416" spans="1:1" s="173" customFormat="1" ht="12" hidden="1" customHeight="1">
      <c r="A18416" s="172"/>
    </row>
    <row r="18417" spans="1:1" s="173" customFormat="1" ht="12" hidden="1" customHeight="1">
      <c r="A18417" s="172"/>
    </row>
    <row r="18418" spans="1:1" s="173" customFormat="1" ht="12" hidden="1" customHeight="1">
      <c r="A18418" s="172"/>
    </row>
    <row r="18419" spans="1:1" s="173" customFormat="1" ht="12" hidden="1" customHeight="1">
      <c r="A18419" s="172"/>
    </row>
    <row r="18420" spans="1:1" s="173" customFormat="1" ht="12" hidden="1" customHeight="1">
      <c r="A18420" s="172"/>
    </row>
    <row r="18421" spans="1:1" s="173" customFormat="1" ht="12" hidden="1" customHeight="1">
      <c r="A18421" s="172"/>
    </row>
    <row r="18422" spans="1:1" s="173" customFormat="1" ht="12" hidden="1" customHeight="1">
      <c r="A18422" s="172"/>
    </row>
    <row r="18423" spans="1:1" s="173" customFormat="1" ht="12" hidden="1" customHeight="1">
      <c r="A18423" s="172"/>
    </row>
    <row r="18424" spans="1:1" s="173" customFormat="1" ht="12" hidden="1" customHeight="1">
      <c r="A18424" s="172"/>
    </row>
    <row r="18425" spans="1:1" s="173" customFormat="1" ht="12" hidden="1" customHeight="1">
      <c r="A18425" s="172"/>
    </row>
    <row r="18426" spans="1:1" s="173" customFormat="1" ht="12" hidden="1" customHeight="1">
      <c r="A18426" s="172"/>
    </row>
    <row r="18427" spans="1:1" s="173" customFormat="1" ht="12" hidden="1" customHeight="1">
      <c r="A18427" s="172"/>
    </row>
    <row r="18428" spans="1:1" s="173" customFormat="1" ht="12" hidden="1" customHeight="1">
      <c r="A18428" s="172"/>
    </row>
    <row r="18429" spans="1:1" s="173" customFormat="1" ht="12" hidden="1" customHeight="1">
      <c r="A18429" s="172"/>
    </row>
    <row r="18430" spans="1:1" s="173" customFormat="1" ht="12" hidden="1" customHeight="1">
      <c r="A18430" s="172"/>
    </row>
    <row r="18431" spans="1:1" s="173" customFormat="1" ht="12" hidden="1" customHeight="1">
      <c r="A18431" s="172"/>
    </row>
    <row r="18432" spans="1:1" s="173" customFormat="1" ht="12" hidden="1" customHeight="1">
      <c r="A18432" s="172"/>
    </row>
    <row r="18433" spans="1:1" s="173" customFormat="1" ht="12" hidden="1" customHeight="1">
      <c r="A18433" s="172"/>
    </row>
    <row r="18434" spans="1:1" s="173" customFormat="1" ht="12" hidden="1" customHeight="1">
      <c r="A18434" s="172"/>
    </row>
    <row r="18435" spans="1:1" s="173" customFormat="1" ht="12" hidden="1" customHeight="1">
      <c r="A18435" s="172"/>
    </row>
    <row r="18436" spans="1:1" s="173" customFormat="1" ht="12" hidden="1" customHeight="1">
      <c r="A18436" s="172"/>
    </row>
    <row r="18437" spans="1:1" s="173" customFormat="1" ht="12" hidden="1" customHeight="1">
      <c r="A18437" s="172"/>
    </row>
    <row r="18438" spans="1:1" s="173" customFormat="1" ht="12" hidden="1" customHeight="1">
      <c r="A18438" s="172"/>
    </row>
    <row r="18439" spans="1:1" s="173" customFormat="1" ht="12" hidden="1" customHeight="1">
      <c r="A18439" s="172"/>
    </row>
    <row r="18440" spans="1:1" s="173" customFormat="1" ht="12" hidden="1" customHeight="1">
      <c r="A18440" s="172"/>
    </row>
    <row r="18441" spans="1:1" s="173" customFormat="1" ht="12" hidden="1" customHeight="1">
      <c r="A18441" s="172"/>
    </row>
    <row r="18442" spans="1:1" s="173" customFormat="1" ht="12" hidden="1" customHeight="1">
      <c r="A18442" s="172"/>
    </row>
    <row r="18443" spans="1:1" s="173" customFormat="1" ht="12" hidden="1" customHeight="1">
      <c r="A18443" s="172"/>
    </row>
    <row r="18444" spans="1:1" s="173" customFormat="1" ht="12" hidden="1" customHeight="1">
      <c r="A18444" s="172"/>
    </row>
    <row r="18445" spans="1:1" s="173" customFormat="1" ht="12" hidden="1" customHeight="1">
      <c r="A18445" s="172"/>
    </row>
    <row r="18446" spans="1:1" s="173" customFormat="1" ht="12" hidden="1" customHeight="1">
      <c r="A18446" s="172"/>
    </row>
    <row r="18447" spans="1:1" s="173" customFormat="1" ht="12" hidden="1" customHeight="1">
      <c r="A18447" s="172"/>
    </row>
    <row r="18448" spans="1:1" s="173" customFormat="1" ht="12" hidden="1" customHeight="1">
      <c r="A18448" s="172"/>
    </row>
    <row r="18449" spans="1:1" s="173" customFormat="1" ht="12" hidden="1" customHeight="1">
      <c r="A18449" s="172"/>
    </row>
    <row r="18450" spans="1:1" s="173" customFormat="1" ht="12" hidden="1" customHeight="1">
      <c r="A18450" s="172"/>
    </row>
    <row r="18451" spans="1:1" s="173" customFormat="1" ht="12" hidden="1" customHeight="1">
      <c r="A18451" s="172"/>
    </row>
    <row r="18452" spans="1:1" s="173" customFormat="1" ht="12" hidden="1" customHeight="1">
      <c r="A18452" s="172"/>
    </row>
    <row r="18453" spans="1:1" s="173" customFormat="1" ht="12" hidden="1" customHeight="1">
      <c r="A18453" s="172"/>
    </row>
    <row r="18454" spans="1:1" s="173" customFormat="1" ht="12" hidden="1" customHeight="1">
      <c r="A18454" s="172"/>
    </row>
    <row r="18455" spans="1:1" s="173" customFormat="1" ht="12" hidden="1" customHeight="1">
      <c r="A18455" s="172"/>
    </row>
    <row r="18456" spans="1:1" s="173" customFormat="1" ht="12" hidden="1" customHeight="1">
      <c r="A18456" s="172"/>
    </row>
    <row r="18457" spans="1:1" s="173" customFormat="1" ht="12" hidden="1" customHeight="1">
      <c r="A18457" s="172"/>
    </row>
    <row r="18458" spans="1:1" s="173" customFormat="1" ht="12" hidden="1" customHeight="1">
      <c r="A18458" s="172"/>
    </row>
    <row r="18459" spans="1:1" s="173" customFormat="1" ht="12" hidden="1" customHeight="1">
      <c r="A18459" s="172"/>
    </row>
    <row r="18460" spans="1:1" s="173" customFormat="1" ht="12" hidden="1" customHeight="1">
      <c r="A18460" s="172"/>
    </row>
    <row r="18461" spans="1:1" s="173" customFormat="1" ht="12" hidden="1" customHeight="1">
      <c r="A18461" s="172"/>
    </row>
    <row r="18462" spans="1:1" s="173" customFormat="1" ht="12" hidden="1" customHeight="1">
      <c r="A18462" s="172"/>
    </row>
    <row r="18463" spans="1:1" s="173" customFormat="1" ht="12" hidden="1" customHeight="1">
      <c r="A18463" s="172"/>
    </row>
    <row r="18464" spans="1:1" s="173" customFormat="1" ht="12" hidden="1" customHeight="1">
      <c r="A18464" s="172"/>
    </row>
    <row r="18465" spans="1:1" s="173" customFormat="1" ht="12" hidden="1" customHeight="1">
      <c r="A18465" s="172"/>
    </row>
    <row r="18466" spans="1:1" s="173" customFormat="1" ht="12" hidden="1" customHeight="1">
      <c r="A18466" s="172"/>
    </row>
    <row r="18467" spans="1:1" s="173" customFormat="1" ht="12" hidden="1" customHeight="1">
      <c r="A18467" s="172"/>
    </row>
    <row r="18468" spans="1:1" s="173" customFormat="1" ht="12" hidden="1" customHeight="1">
      <c r="A18468" s="172"/>
    </row>
    <row r="18469" spans="1:1" s="173" customFormat="1" ht="12" hidden="1" customHeight="1">
      <c r="A18469" s="172"/>
    </row>
    <row r="18470" spans="1:1" s="173" customFormat="1" ht="12" hidden="1" customHeight="1">
      <c r="A18470" s="172"/>
    </row>
    <row r="18471" spans="1:1" s="173" customFormat="1" ht="12" hidden="1" customHeight="1">
      <c r="A18471" s="172"/>
    </row>
    <row r="18472" spans="1:1" s="173" customFormat="1" ht="12" hidden="1" customHeight="1">
      <c r="A18472" s="172"/>
    </row>
    <row r="18473" spans="1:1" s="173" customFormat="1" ht="12" hidden="1" customHeight="1">
      <c r="A18473" s="172"/>
    </row>
    <row r="18474" spans="1:1" s="173" customFormat="1" ht="12" hidden="1" customHeight="1">
      <c r="A18474" s="172"/>
    </row>
    <row r="18475" spans="1:1" s="173" customFormat="1" ht="12" hidden="1" customHeight="1">
      <c r="A18475" s="172"/>
    </row>
    <row r="18476" spans="1:1" s="173" customFormat="1" ht="12" hidden="1" customHeight="1">
      <c r="A18476" s="172"/>
    </row>
    <row r="18477" spans="1:1" s="173" customFormat="1" ht="12" hidden="1" customHeight="1">
      <c r="A18477" s="172"/>
    </row>
    <row r="18478" spans="1:1" s="173" customFormat="1" ht="12" hidden="1" customHeight="1">
      <c r="A18478" s="172"/>
    </row>
    <row r="18479" spans="1:1" s="173" customFormat="1" ht="12" hidden="1" customHeight="1">
      <c r="A18479" s="172"/>
    </row>
    <row r="18480" spans="1:1" s="173" customFormat="1" ht="12" hidden="1" customHeight="1">
      <c r="A18480" s="172"/>
    </row>
    <row r="18481" spans="1:1" s="173" customFormat="1" ht="12" hidden="1" customHeight="1">
      <c r="A18481" s="172"/>
    </row>
    <row r="18482" spans="1:1" s="173" customFormat="1" ht="12" hidden="1" customHeight="1">
      <c r="A18482" s="172"/>
    </row>
    <row r="18483" spans="1:1" s="173" customFormat="1" ht="12" hidden="1" customHeight="1">
      <c r="A18483" s="172"/>
    </row>
    <row r="18484" spans="1:1" s="173" customFormat="1" ht="12" hidden="1" customHeight="1">
      <c r="A18484" s="172"/>
    </row>
    <row r="18485" spans="1:1" s="173" customFormat="1" ht="12" hidden="1" customHeight="1">
      <c r="A18485" s="172"/>
    </row>
    <row r="18486" spans="1:1" s="173" customFormat="1" ht="12" hidden="1" customHeight="1">
      <c r="A18486" s="172"/>
    </row>
    <row r="18487" spans="1:1" s="173" customFormat="1" ht="12" hidden="1" customHeight="1">
      <c r="A18487" s="172"/>
    </row>
    <row r="18488" spans="1:1" s="173" customFormat="1" ht="12" hidden="1" customHeight="1">
      <c r="A18488" s="172"/>
    </row>
    <row r="18489" spans="1:1" s="173" customFormat="1" ht="12" hidden="1" customHeight="1">
      <c r="A18489" s="172"/>
    </row>
    <row r="18490" spans="1:1" s="173" customFormat="1" ht="12" hidden="1" customHeight="1">
      <c r="A18490" s="172"/>
    </row>
    <row r="18491" spans="1:1" s="173" customFormat="1" ht="12" hidden="1" customHeight="1">
      <c r="A18491" s="172"/>
    </row>
    <row r="18492" spans="1:1" s="173" customFormat="1" ht="12" hidden="1" customHeight="1">
      <c r="A18492" s="172"/>
    </row>
    <row r="18493" spans="1:1" s="173" customFormat="1" ht="12" hidden="1" customHeight="1">
      <c r="A18493" s="172"/>
    </row>
    <row r="18494" spans="1:1" s="173" customFormat="1" ht="12" hidden="1" customHeight="1">
      <c r="A18494" s="172"/>
    </row>
    <row r="18495" spans="1:1" s="173" customFormat="1" ht="12" hidden="1" customHeight="1">
      <c r="A18495" s="172"/>
    </row>
    <row r="18496" spans="1:1" s="173" customFormat="1" ht="12" hidden="1" customHeight="1">
      <c r="A18496" s="172"/>
    </row>
    <row r="18497" spans="1:1" s="173" customFormat="1" ht="12" hidden="1" customHeight="1">
      <c r="A18497" s="172"/>
    </row>
    <row r="18498" spans="1:1" s="173" customFormat="1" ht="12" hidden="1" customHeight="1">
      <c r="A18498" s="172"/>
    </row>
    <row r="18499" spans="1:1" s="173" customFormat="1" ht="12" hidden="1" customHeight="1">
      <c r="A18499" s="172"/>
    </row>
    <row r="18500" spans="1:1" s="173" customFormat="1" ht="12" hidden="1" customHeight="1">
      <c r="A18500" s="172"/>
    </row>
    <row r="18501" spans="1:1" s="173" customFormat="1" ht="12" hidden="1" customHeight="1">
      <c r="A18501" s="172"/>
    </row>
    <row r="18502" spans="1:1" s="173" customFormat="1" ht="12" hidden="1" customHeight="1">
      <c r="A18502" s="172"/>
    </row>
    <row r="18503" spans="1:1" s="173" customFormat="1" ht="12" hidden="1" customHeight="1">
      <c r="A18503" s="172"/>
    </row>
    <row r="18504" spans="1:1" s="173" customFormat="1" ht="12" hidden="1" customHeight="1">
      <c r="A18504" s="172"/>
    </row>
    <row r="18505" spans="1:1" s="173" customFormat="1" ht="12" hidden="1" customHeight="1">
      <c r="A18505" s="172"/>
    </row>
    <row r="18506" spans="1:1" s="173" customFormat="1" ht="12" hidden="1" customHeight="1">
      <c r="A18506" s="172"/>
    </row>
    <row r="18507" spans="1:1" s="173" customFormat="1" ht="12" hidden="1" customHeight="1">
      <c r="A18507" s="172"/>
    </row>
    <row r="18508" spans="1:1" s="173" customFormat="1" ht="12" hidden="1" customHeight="1">
      <c r="A18508" s="172"/>
    </row>
    <row r="18509" spans="1:1" s="173" customFormat="1" ht="12" hidden="1" customHeight="1">
      <c r="A18509" s="172"/>
    </row>
    <row r="18510" spans="1:1" s="173" customFormat="1" ht="12" hidden="1" customHeight="1">
      <c r="A18510" s="172"/>
    </row>
    <row r="18511" spans="1:1" s="173" customFormat="1" ht="12" hidden="1" customHeight="1">
      <c r="A18511" s="172"/>
    </row>
    <row r="18512" spans="1:1" s="173" customFormat="1" ht="12" hidden="1" customHeight="1">
      <c r="A18512" s="172"/>
    </row>
    <row r="18513" spans="1:1" s="173" customFormat="1" ht="12" hidden="1" customHeight="1">
      <c r="A18513" s="172"/>
    </row>
    <row r="18514" spans="1:1" s="173" customFormat="1" ht="12" hidden="1" customHeight="1">
      <c r="A18514" s="172"/>
    </row>
    <row r="18515" spans="1:1" s="173" customFormat="1" ht="12" hidden="1" customHeight="1">
      <c r="A18515" s="172"/>
    </row>
    <row r="18516" spans="1:1" s="173" customFormat="1" ht="12" hidden="1" customHeight="1">
      <c r="A18516" s="172"/>
    </row>
    <row r="18517" spans="1:1" s="173" customFormat="1" ht="12" hidden="1" customHeight="1">
      <c r="A18517" s="172"/>
    </row>
    <row r="18518" spans="1:1" s="173" customFormat="1" ht="12" hidden="1" customHeight="1">
      <c r="A18518" s="172"/>
    </row>
    <row r="18519" spans="1:1" s="173" customFormat="1" ht="12" hidden="1" customHeight="1">
      <c r="A18519" s="172"/>
    </row>
    <row r="18520" spans="1:1" s="173" customFormat="1" ht="12" hidden="1" customHeight="1">
      <c r="A18520" s="172"/>
    </row>
    <row r="18521" spans="1:1" s="173" customFormat="1" ht="12" hidden="1" customHeight="1">
      <c r="A18521" s="172"/>
    </row>
    <row r="18522" spans="1:1" s="173" customFormat="1" ht="12" hidden="1" customHeight="1">
      <c r="A18522" s="172"/>
    </row>
    <row r="18523" spans="1:1" s="173" customFormat="1" ht="12" hidden="1" customHeight="1">
      <c r="A18523" s="172"/>
    </row>
    <row r="18524" spans="1:1" s="173" customFormat="1" ht="12" hidden="1" customHeight="1">
      <c r="A18524" s="172"/>
    </row>
    <row r="18525" spans="1:1" s="173" customFormat="1" ht="12" hidden="1" customHeight="1">
      <c r="A18525" s="172"/>
    </row>
    <row r="18526" spans="1:1" s="173" customFormat="1" ht="12" hidden="1" customHeight="1">
      <c r="A18526" s="172"/>
    </row>
    <row r="18527" spans="1:1" s="173" customFormat="1" ht="12" hidden="1" customHeight="1">
      <c r="A18527" s="172"/>
    </row>
    <row r="18528" spans="1:1" s="173" customFormat="1" ht="12" hidden="1" customHeight="1">
      <c r="A18528" s="172"/>
    </row>
    <row r="18529" spans="1:1" s="173" customFormat="1" ht="12" hidden="1" customHeight="1">
      <c r="A18529" s="172"/>
    </row>
    <row r="18530" spans="1:1" s="173" customFormat="1" ht="12" hidden="1" customHeight="1">
      <c r="A18530" s="172"/>
    </row>
    <row r="18531" spans="1:1" s="173" customFormat="1" ht="12" hidden="1" customHeight="1">
      <c r="A18531" s="172"/>
    </row>
    <row r="18532" spans="1:1" s="173" customFormat="1" ht="12" hidden="1" customHeight="1">
      <c r="A18532" s="172"/>
    </row>
    <row r="18533" spans="1:1" s="173" customFormat="1" ht="12" hidden="1" customHeight="1">
      <c r="A18533" s="172"/>
    </row>
    <row r="18534" spans="1:1" s="173" customFormat="1" ht="12" hidden="1" customHeight="1">
      <c r="A18534" s="172"/>
    </row>
    <row r="18535" spans="1:1" s="173" customFormat="1" ht="12" hidden="1" customHeight="1">
      <c r="A18535" s="172"/>
    </row>
    <row r="18536" spans="1:1" s="173" customFormat="1" ht="12" hidden="1" customHeight="1">
      <c r="A18536" s="172"/>
    </row>
    <row r="18537" spans="1:1" s="173" customFormat="1" ht="12" hidden="1" customHeight="1">
      <c r="A18537" s="172"/>
    </row>
    <row r="18538" spans="1:1" s="173" customFormat="1" ht="12" hidden="1" customHeight="1">
      <c r="A18538" s="172"/>
    </row>
    <row r="18539" spans="1:1" s="173" customFormat="1" ht="12" hidden="1" customHeight="1">
      <c r="A18539" s="172"/>
    </row>
    <row r="18540" spans="1:1" s="173" customFormat="1" ht="12" hidden="1" customHeight="1">
      <c r="A18540" s="172"/>
    </row>
    <row r="18541" spans="1:1" s="173" customFormat="1" ht="12" hidden="1" customHeight="1">
      <c r="A18541" s="172"/>
    </row>
    <row r="18542" spans="1:1" s="173" customFormat="1" ht="12" hidden="1" customHeight="1">
      <c r="A18542" s="172"/>
    </row>
    <row r="18543" spans="1:1" s="173" customFormat="1" ht="12" hidden="1" customHeight="1">
      <c r="A18543" s="172"/>
    </row>
    <row r="18544" spans="1:1" s="173" customFormat="1" ht="12" hidden="1" customHeight="1">
      <c r="A18544" s="172"/>
    </row>
    <row r="18545" spans="1:1" s="173" customFormat="1" ht="12" hidden="1" customHeight="1">
      <c r="A18545" s="172"/>
    </row>
    <row r="18546" spans="1:1" s="173" customFormat="1" ht="12" hidden="1" customHeight="1">
      <c r="A18546" s="172"/>
    </row>
    <row r="18547" spans="1:1" s="173" customFormat="1" ht="12" hidden="1" customHeight="1">
      <c r="A18547" s="172"/>
    </row>
    <row r="18548" spans="1:1" s="173" customFormat="1" ht="12" hidden="1" customHeight="1">
      <c r="A18548" s="172"/>
    </row>
    <row r="18549" spans="1:1" s="173" customFormat="1" ht="12" hidden="1" customHeight="1">
      <c r="A18549" s="172"/>
    </row>
    <row r="18550" spans="1:1" s="173" customFormat="1" ht="12" hidden="1" customHeight="1">
      <c r="A18550" s="172"/>
    </row>
    <row r="18551" spans="1:1" s="173" customFormat="1" ht="12" hidden="1" customHeight="1">
      <c r="A18551" s="172"/>
    </row>
    <row r="18552" spans="1:1" s="173" customFormat="1" ht="12" hidden="1" customHeight="1">
      <c r="A18552" s="172"/>
    </row>
    <row r="18553" spans="1:1" s="173" customFormat="1" ht="12" hidden="1" customHeight="1">
      <c r="A18553" s="172"/>
    </row>
    <row r="18554" spans="1:1" s="173" customFormat="1" ht="12" hidden="1" customHeight="1">
      <c r="A18554" s="172"/>
    </row>
    <row r="18555" spans="1:1" s="173" customFormat="1" ht="12" hidden="1" customHeight="1">
      <c r="A18555" s="172"/>
    </row>
    <row r="18556" spans="1:1" s="173" customFormat="1" ht="12" hidden="1" customHeight="1">
      <c r="A18556" s="172"/>
    </row>
    <row r="18557" spans="1:1" s="173" customFormat="1" ht="12" hidden="1" customHeight="1">
      <c r="A18557" s="172"/>
    </row>
    <row r="18558" spans="1:1" s="173" customFormat="1" ht="12" hidden="1" customHeight="1">
      <c r="A18558" s="172"/>
    </row>
    <row r="18559" spans="1:1" s="173" customFormat="1" ht="12" hidden="1" customHeight="1">
      <c r="A18559" s="172"/>
    </row>
    <row r="18560" spans="1:1" s="173" customFormat="1" ht="12" hidden="1" customHeight="1">
      <c r="A18560" s="172"/>
    </row>
    <row r="18561" spans="1:1" s="173" customFormat="1" ht="12" hidden="1" customHeight="1">
      <c r="A18561" s="172"/>
    </row>
    <row r="18562" spans="1:1" s="173" customFormat="1" ht="12" hidden="1" customHeight="1">
      <c r="A18562" s="172"/>
    </row>
    <row r="18563" spans="1:1" s="173" customFormat="1" ht="12" hidden="1" customHeight="1">
      <c r="A18563" s="172"/>
    </row>
    <row r="18564" spans="1:1" s="173" customFormat="1" ht="12" hidden="1" customHeight="1">
      <c r="A18564" s="172"/>
    </row>
    <row r="18565" spans="1:1" s="173" customFormat="1" ht="12" hidden="1" customHeight="1">
      <c r="A18565" s="172"/>
    </row>
    <row r="18566" spans="1:1" s="173" customFormat="1" ht="12" hidden="1" customHeight="1">
      <c r="A18566" s="172"/>
    </row>
    <row r="18567" spans="1:1" s="173" customFormat="1" ht="12" hidden="1" customHeight="1">
      <c r="A18567" s="172"/>
    </row>
    <row r="18568" spans="1:1" s="173" customFormat="1" ht="12" hidden="1" customHeight="1">
      <c r="A18568" s="172"/>
    </row>
    <row r="18569" spans="1:1" s="173" customFormat="1" ht="12" hidden="1" customHeight="1">
      <c r="A18569" s="172"/>
    </row>
    <row r="18570" spans="1:1" s="173" customFormat="1" ht="12" hidden="1" customHeight="1">
      <c r="A18570" s="172"/>
    </row>
    <row r="18571" spans="1:1" s="173" customFormat="1" ht="12" hidden="1" customHeight="1">
      <c r="A18571" s="172"/>
    </row>
    <row r="18572" spans="1:1" s="173" customFormat="1" ht="12" hidden="1" customHeight="1">
      <c r="A18572" s="172"/>
    </row>
    <row r="18573" spans="1:1" s="173" customFormat="1" ht="12" hidden="1" customHeight="1">
      <c r="A18573" s="172"/>
    </row>
    <row r="18574" spans="1:1" s="173" customFormat="1" ht="12" hidden="1" customHeight="1">
      <c r="A18574" s="172"/>
    </row>
    <row r="18575" spans="1:1" s="173" customFormat="1" ht="12" hidden="1" customHeight="1">
      <c r="A18575" s="172"/>
    </row>
    <row r="18576" spans="1:1" s="173" customFormat="1" ht="12" hidden="1" customHeight="1">
      <c r="A18576" s="172"/>
    </row>
    <row r="18577" spans="1:1" s="173" customFormat="1" ht="12" hidden="1" customHeight="1">
      <c r="A18577" s="172"/>
    </row>
    <row r="18578" spans="1:1" s="173" customFormat="1" ht="12" hidden="1" customHeight="1">
      <c r="A18578" s="172"/>
    </row>
    <row r="18579" spans="1:1" s="173" customFormat="1" ht="12" hidden="1" customHeight="1">
      <c r="A18579" s="172"/>
    </row>
    <row r="18580" spans="1:1" s="173" customFormat="1" ht="12" hidden="1" customHeight="1">
      <c r="A18580" s="172"/>
    </row>
    <row r="18581" spans="1:1" s="173" customFormat="1" ht="12" hidden="1" customHeight="1">
      <c r="A18581" s="172"/>
    </row>
    <row r="18582" spans="1:1" s="173" customFormat="1" ht="12" hidden="1" customHeight="1">
      <c r="A18582" s="172"/>
    </row>
    <row r="18583" spans="1:1" s="173" customFormat="1" ht="12" hidden="1" customHeight="1">
      <c r="A18583" s="172"/>
    </row>
    <row r="18584" spans="1:1" s="173" customFormat="1" ht="12" hidden="1" customHeight="1">
      <c r="A18584" s="172"/>
    </row>
    <row r="18585" spans="1:1" s="173" customFormat="1" ht="12" hidden="1" customHeight="1">
      <c r="A18585" s="172"/>
    </row>
    <row r="18586" spans="1:1" s="173" customFormat="1" ht="12" hidden="1" customHeight="1">
      <c r="A18586" s="172"/>
    </row>
    <row r="18587" spans="1:1" s="173" customFormat="1" ht="12" hidden="1" customHeight="1">
      <c r="A18587" s="172"/>
    </row>
    <row r="18588" spans="1:1" s="173" customFormat="1" ht="12" hidden="1" customHeight="1">
      <c r="A18588" s="172"/>
    </row>
    <row r="18589" spans="1:1" s="173" customFormat="1" ht="12" hidden="1" customHeight="1">
      <c r="A18589" s="172"/>
    </row>
    <row r="18590" spans="1:1" s="173" customFormat="1" ht="12" hidden="1" customHeight="1">
      <c r="A18590" s="172"/>
    </row>
    <row r="18591" spans="1:1" s="173" customFormat="1" ht="12" hidden="1" customHeight="1">
      <c r="A18591" s="172"/>
    </row>
    <row r="18592" spans="1:1" s="173" customFormat="1" ht="12" hidden="1" customHeight="1">
      <c r="A18592" s="172"/>
    </row>
    <row r="18593" spans="1:1" s="173" customFormat="1" ht="12" hidden="1" customHeight="1">
      <c r="A18593" s="172"/>
    </row>
    <row r="18594" spans="1:1" s="173" customFormat="1" ht="12" hidden="1" customHeight="1">
      <c r="A18594" s="172"/>
    </row>
    <row r="18595" spans="1:1" s="173" customFormat="1" ht="12" hidden="1" customHeight="1">
      <c r="A18595" s="172"/>
    </row>
    <row r="18596" spans="1:1" s="173" customFormat="1" ht="12" hidden="1" customHeight="1">
      <c r="A18596" s="172"/>
    </row>
    <row r="18597" spans="1:1" s="173" customFormat="1" ht="12" hidden="1" customHeight="1">
      <c r="A18597" s="172"/>
    </row>
    <row r="18598" spans="1:1" s="173" customFormat="1" ht="12" hidden="1" customHeight="1">
      <c r="A18598" s="172"/>
    </row>
    <row r="18599" spans="1:1" s="173" customFormat="1" ht="12" hidden="1" customHeight="1">
      <c r="A18599" s="172"/>
    </row>
    <row r="18600" spans="1:1" s="173" customFormat="1" ht="12" hidden="1" customHeight="1">
      <c r="A18600" s="172"/>
    </row>
    <row r="18601" spans="1:1" s="173" customFormat="1" ht="12" hidden="1" customHeight="1">
      <c r="A18601" s="172"/>
    </row>
    <row r="18602" spans="1:1" s="173" customFormat="1" ht="12" hidden="1" customHeight="1">
      <c r="A18602" s="172"/>
    </row>
    <row r="18603" spans="1:1" s="173" customFormat="1" ht="12" hidden="1" customHeight="1">
      <c r="A18603" s="172"/>
    </row>
    <row r="18604" spans="1:1" s="173" customFormat="1" ht="12" hidden="1" customHeight="1">
      <c r="A18604" s="172"/>
    </row>
    <row r="18605" spans="1:1" s="173" customFormat="1" ht="12" hidden="1" customHeight="1">
      <c r="A18605" s="172"/>
    </row>
    <row r="18606" spans="1:1" s="173" customFormat="1" ht="12" hidden="1" customHeight="1">
      <c r="A18606" s="172"/>
    </row>
    <row r="18607" spans="1:1" s="173" customFormat="1" ht="12" hidden="1" customHeight="1">
      <c r="A18607" s="172"/>
    </row>
    <row r="18608" spans="1:1" s="173" customFormat="1" ht="12" hidden="1" customHeight="1">
      <c r="A18608" s="172"/>
    </row>
    <row r="18609" spans="1:1" s="173" customFormat="1" ht="12" hidden="1" customHeight="1">
      <c r="A18609" s="172"/>
    </row>
    <row r="18610" spans="1:1" s="173" customFormat="1" ht="12" hidden="1" customHeight="1">
      <c r="A18610" s="172"/>
    </row>
    <row r="18611" spans="1:1" s="173" customFormat="1" ht="12" hidden="1" customHeight="1">
      <c r="A18611" s="172"/>
    </row>
    <row r="18612" spans="1:1" s="173" customFormat="1" ht="12" hidden="1" customHeight="1">
      <c r="A18612" s="172"/>
    </row>
    <row r="18613" spans="1:1" s="173" customFormat="1" ht="12" hidden="1" customHeight="1">
      <c r="A18613" s="172"/>
    </row>
    <row r="18614" spans="1:1" s="173" customFormat="1" ht="12" hidden="1" customHeight="1">
      <c r="A18614" s="172"/>
    </row>
    <row r="18615" spans="1:1" s="173" customFormat="1" ht="12" hidden="1" customHeight="1">
      <c r="A18615" s="172"/>
    </row>
    <row r="18616" spans="1:1" s="173" customFormat="1" ht="12" hidden="1" customHeight="1">
      <c r="A18616" s="172"/>
    </row>
    <row r="18617" spans="1:1" s="173" customFormat="1" ht="12" hidden="1" customHeight="1">
      <c r="A18617" s="172"/>
    </row>
    <row r="18618" spans="1:1" s="173" customFormat="1" ht="12" hidden="1" customHeight="1">
      <c r="A18618" s="172"/>
    </row>
    <row r="18619" spans="1:1" s="173" customFormat="1" ht="12" hidden="1" customHeight="1">
      <c r="A18619" s="172"/>
    </row>
    <row r="18620" spans="1:1" s="173" customFormat="1" ht="12" hidden="1" customHeight="1">
      <c r="A18620" s="172"/>
    </row>
    <row r="18621" spans="1:1" s="173" customFormat="1" ht="12" hidden="1" customHeight="1">
      <c r="A18621" s="172"/>
    </row>
    <row r="18622" spans="1:1" s="173" customFormat="1" ht="12" hidden="1" customHeight="1">
      <c r="A18622" s="172"/>
    </row>
    <row r="18623" spans="1:1" s="173" customFormat="1" ht="12" hidden="1" customHeight="1">
      <c r="A18623" s="172"/>
    </row>
    <row r="18624" spans="1:1" s="173" customFormat="1" ht="12" hidden="1" customHeight="1">
      <c r="A18624" s="172"/>
    </row>
    <row r="18625" spans="1:1" s="173" customFormat="1" ht="12" hidden="1" customHeight="1">
      <c r="A18625" s="172"/>
    </row>
    <row r="18626" spans="1:1" s="173" customFormat="1" ht="12" hidden="1" customHeight="1">
      <c r="A18626" s="172"/>
    </row>
    <row r="18627" spans="1:1" s="173" customFormat="1" ht="12" hidden="1" customHeight="1">
      <c r="A18627" s="172"/>
    </row>
    <row r="18628" spans="1:1" s="173" customFormat="1" ht="12" hidden="1" customHeight="1">
      <c r="A18628" s="172"/>
    </row>
    <row r="18629" spans="1:1" s="173" customFormat="1" ht="12" hidden="1" customHeight="1">
      <c r="A18629" s="172"/>
    </row>
    <row r="18630" spans="1:1" s="173" customFormat="1" ht="12" hidden="1" customHeight="1">
      <c r="A18630" s="172"/>
    </row>
    <row r="18631" spans="1:1" s="173" customFormat="1" ht="12" hidden="1" customHeight="1">
      <c r="A18631" s="172"/>
    </row>
    <row r="18632" spans="1:1" s="173" customFormat="1" ht="12" hidden="1" customHeight="1">
      <c r="A18632" s="172"/>
    </row>
    <row r="18633" spans="1:1" s="173" customFormat="1" ht="12" hidden="1" customHeight="1">
      <c r="A18633" s="172"/>
    </row>
    <row r="18634" spans="1:1" s="173" customFormat="1" ht="12" hidden="1" customHeight="1">
      <c r="A18634" s="172"/>
    </row>
    <row r="18635" spans="1:1" s="173" customFormat="1" ht="12" hidden="1" customHeight="1">
      <c r="A18635" s="172"/>
    </row>
    <row r="18636" spans="1:1" s="173" customFormat="1" ht="12" hidden="1" customHeight="1">
      <c r="A18636" s="172"/>
    </row>
    <row r="18637" spans="1:1" s="173" customFormat="1" ht="12" hidden="1" customHeight="1">
      <c r="A18637" s="172"/>
    </row>
    <row r="18638" spans="1:1" s="173" customFormat="1" ht="12" hidden="1" customHeight="1">
      <c r="A18638" s="172"/>
    </row>
    <row r="18639" spans="1:1" s="173" customFormat="1" ht="12" hidden="1" customHeight="1">
      <c r="A18639" s="172"/>
    </row>
    <row r="18640" spans="1:1" s="173" customFormat="1" ht="12" hidden="1" customHeight="1">
      <c r="A18640" s="172"/>
    </row>
    <row r="18641" spans="1:1" s="173" customFormat="1" ht="12" hidden="1" customHeight="1">
      <c r="A18641" s="172"/>
    </row>
    <row r="18642" spans="1:1" s="173" customFormat="1" ht="12" hidden="1" customHeight="1">
      <c r="A18642" s="172"/>
    </row>
    <row r="18643" spans="1:1" s="173" customFormat="1" ht="12" hidden="1" customHeight="1">
      <c r="A18643" s="172"/>
    </row>
    <row r="18644" spans="1:1" s="173" customFormat="1" ht="12" hidden="1" customHeight="1">
      <c r="A18644" s="172"/>
    </row>
    <row r="18645" spans="1:1" s="173" customFormat="1" ht="12" hidden="1" customHeight="1">
      <c r="A18645" s="172"/>
    </row>
    <row r="18646" spans="1:1" s="173" customFormat="1" ht="12" hidden="1" customHeight="1">
      <c r="A18646" s="172"/>
    </row>
    <row r="18647" spans="1:1" s="173" customFormat="1" ht="12" hidden="1" customHeight="1">
      <c r="A18647" s="172"/>
    </row>
    <row r="18648" spans="1:1" s="173" customFormat="1" ht="12" hidden="1" customHeight="1">
      <c r="A18648" s="172"/>
    </row>
    <row r="18649" spans="1:1" s="173" customFormat="1" ht="12" hidden="1" customHeight="1">
      <c r="A18649" s="172"/>
    </row>
    <row r="18650" spans="1:1" s="173" customFormat="1" ht="12" hidden="1" customHeight="1">
      <c r="A18650" s="172"/>
    </row>
    <row r="18651" spans="1:1" s="173" customFormat="1" ht="12" hidden="1" customHeight="1">
      <c r="A18651" s="172"/>
    </row>
    <row r="18652" spans="1:1" s="173" customFormat="1" ht="12" hidden="1" customHeight="1">
      <c r="A18652" s="172"/>
    </row>
    <row r="18653" spans="1:1" s="173" customFormat="1" ht="12" hidden="1" customHeight="1">
      <c r="A18653" s="172"/>
    </row>
    <row r="18654" spans="1:1" s="173" customFormat="1" ht="12" hidden="1" customHeight="1">
      <c r="A18654" s="172"/>
    </row>
    <row r="18655" spans="1:1" s="173" customFormat="1" ht="12" hidden="1" customHeight="1">
      <c r="A18655" s="172"/>
    </row>
    <row r="18656" spans="1:1" s="173" customFormat="1" ht="12" hidden="1" customHeight="1">
      <c r="A18656" s="172"/>
    </row>
    <row r="18657" spans="1:1" s="173" customFormat="1" ht="12" hidden="1" customHeight="1">
      <c r="A18657" s="172"/>
    </row>
    <row r="18658" spans="1:1" s="173" customFormat="1" ht="12" hidden="1" customHeight="1">
      <c r="A18658" s="172"/>
    </row>
    <row r="18659" spans="1:1" s="173" customFormat="1" ht="12" hidden="1" customHeight="1">
      <c r="A18659" s="172"/>
    </row>
    <row r="18660" spans="1:1" s="173" customFormat="1" ht="12" hidden="1" customHeight="1">
      <c r="A18660" s="172"/>
    </row>
    <row r="18661" spans="1:1" s="173" customFormat="1" ht="12" hidden="1" customHeight="1">
      <c r="A18661" s="172"/>
    </row>
    <row r="18662" spans="1:1" s="173" customFormat="1" ht="12" hidden="1" customHeight="1">
      <c r="A18662" s="172"/>
    </row>
    <row r="18663" spans="1:1" s="173" customFormat="1" ht="12" hidden="1" customHeight="1">
      <c r="A18663" s="172"/>
    </row>
    <row r="18664" spans="1:1" s="173" customFormat="1" ht="12" hidden="1" customHeight="1">
      <c r="A18664" s="172"/>
    </row>
    <row r="18665" spans="1:1" s="173" customFormat="1" ht="12" hidden="1" customHeight="1">
      <c r="A18665" s="172"/>
    </row>
    <row r="18666" spans="1:1" s="173" customFormat="1" ht="12" hidden="1" customHeight="1">
      <c r="A18666" s="172"/>
    </row>
    <row r="18667" spans="1:1" s="173" customFormat="1" ht="12" hidden="1" customHeight="1">
      <c r="A18667" s="172"/>
    </row>
    <row r="18668" spans="1:1" s="173" customFormat="1" ht="12" hidden="1" customHeight="1">
      <c r="A18668" s="172"/>
    </row>
    <row r="18669" spans="1:1" s="173" customFormat="1" ht="12" hidden="1" customHeight="1">
      <c r="A18669" s="172"/>
    </row>
    <row r="18670" spans="1:1" s="173" customFormat="1" ht="12" hidden="1" customHeight="1">
      <c r="A18670" s="172"/>
    </row>
    <row r="18671" spans="1:1" s="173" customFormat="1" ht="12" hidden="1" customHeight="1">
      <c r="A18671" s="172"/>
    </row>
    <row r="18672" spans="1:1" s="173" customFormat="1" ht="12" hidden="1" customHeight="1">
      <c r="A18672" s="172"/>
    </row>
    <row r="18673" spans="1:1" s="173" customFormat="1" ht="12" hidden="1" customHeight="1">
      <c r="A18673" s="172"/>
    </row>
    <row r="18674" spans="1:1" s="173" customFormat="1" ht="12" hidden="1" customHeight="1">
      <c r="A18674" s="172"/>
    </row>
    <row r="18675" spans="1:1" s="173" customFormat="1" ht="12" hidden="1" customHeight="1">
      <c r="A18675" s="172"/>
    </row>
    <row r="18676" spans="1:1" s="173" customFormat="1" ht="12" hidden="1" customHeight="1">
      <c r="A18676" s="172"/>
    </row>
    <row r="18677" spans="1:1" s="173" customFormat="1" ht="12" hidden="1" customHeight="1">
      <c r="A18677" s="172"/>
    </row>
    <row r="18678" spans="1:1" s="173" customFormat="1" ht="12" hidden="1" customHeight="1">
      <c r="A18678" s="172"/>
    </row>
    <row r="18679" spans="1:1" s="173" customFormat="1" ht="12" hidden="1" customHeight="1">
      <c r="A18679" s="172"/>
    </row>
    <row r="18680" spans="1:1" s="173" customFormat="1" ht="12" hidden="1" customHeight="1">
      <c r="A18680" s="172"/>
    </row>
    <row r="18681" spans="1:1" s="173" customFormat="1" ht="12" hidden="1" customHeight="1">
      <c r="A18681" s="172"/>
    </row>
    <row r="18682" spans="1:1" s="173" customFormat="1" ht="12" hidden="1" customHeight="1">
      <c r="A18682" s="172"/>
    </row>
    <row r="18683" spans="1:1" s="173" customFormat="1" ht="12" hidden="1" customHeight="1">
      <c r="A18683" s="172"/>
    </row>
    <row r="18684" spans="1:1" s="173" customFormat="1" ht="12" hidden="1" customHeight="1">
      <c r="A18684" s="172"/>
    </row>
    <row r="18685" spans="1:1" s="173" customFormat="1" ht="12" hidden="1" customHeight="1">
      <c r="A18685" s="172"/>
    </row>
    <row r="18686" spans="1:1" s="173" customFormat="1" ht="12" hidden="1" customHeight="1">
      <c r="A18686" s="172"/>
    </row>
    <row r="18687" spans="1:1" s="173" customFormat="1" ht="12" hidden="1" customHeight="1">
      <c r="A18687" s="172"/>
    </row>
    <row r="18688" spans="1:1" s="173" customFormat="1" ht="12" hidden="1" customHeight="1">
      <c r="A18688" s="172"/>
    </row>
    <row r="18689" spans="1:1" s="173" customFormat="1" ht="12" hidden="1" customHeight="1">
      <c r="A18689" s="172"/>
    </row>
    <row r="18690" spans="1:1" s="173" customFormat="1" ht="12" hidden="1" customHeight="1">
      <c r="A18690" s="172"/>
    </row>
    <row r="18691" spans="1:1" s="173" customFormat="1" ht="12" hidden="1" customHeight="1">
      <c r="A18691" s="172"/>
    </row>
    <row r="18692" spans="1:1" s="173" customFormat="1" ht="12" hidden="1" customHeight="1">
      <c r="A18692" s="172"/>
    </row>
    <row r="18693" spans="1:1" s="173" customFormat="1" ht="12" hidden="1" customHeight="1">
      <c r="A18693" s="172"/>
    </row>
    <row r="18694" spans="1:1" s="173" customFormat="1" ht="12" hidden="1" customHeight="1">
      <c r="A18694" s="172"/>
    </row>
    <row r="18695" spans="1:1" s="173" customFormat="1" ht="12" hidden="1" customHeight="1">
      <c r="A18695" s="172"/>
    </row>
    <row r="18696" spans="1:1" s="173" customFormat="1" ht="12" hidden="1" customHeight="1">
      <c r="A18696" s="172"/>
    </row>
    <row r="18697" spans="1:1" s="173" customFormat="1" ht="12" hidden="1" customHeight="1">
      <c r="A18697" s="172"/>
    </row>
    <row r="18698" spans="1:1" s="173" customFormat="1" ht="12" hidden="1" customHeight="1">
      <c r="A18698" s="172"/>
    </row>
    <row r="18699" spans="1:1" s="173" customFormat="1" ht="12" hidden="1" customHeight="1">
      <c r="A18699" s="172"/>
    </row>
    <row r="18700" spans="1:1" s="173" customFormat="1" ht="12" hidden="1" customHeight="1">
      <c r="A18700" s="172"/>
    </row>
    <row r="18701" spans="1:1" s="173" customFormat="1" ht="12" hidden="1" customHeight="1">
      <c r="A18701" s="172"/>
    </row>
    <row r="18702" spans="1:1" s="173" customFormat="1" ht="12" hidden="1" customHeight="1">
      <c r="A18702" s="172"/>
    </row>
    <row r="18703" spans="1:1" s="173" customFormat="1" ht="12" hidden="1" customHeight="1">
      <c r="A18703" s="172"/>
    </row>
    <row r="18704" spans="1:1" s="173" customFormat="1" ht="12" hidden="1" customHeight="1">
      <c r="A18704" s="172"/>
    </row>
    <row r="18705" spans="1:1" s="173" customFormat="1" ht="12" hidden="1" customHeight="1">
      <c r="A18705" s="172"/>
    </row>
    <row r="18706" spans="1:1" s="173" customFormat="1" ht="12" hidden="1" customHeight="1">
      <c r="A18706" s="172"/>
    </row>
    <row r="18707" spans="1:1" s="173" customFormat="1" ht="12" hidden="1" customHeight="1">
      <c r="A18707" s="172"/>
    </row>
    <row r="18708" spans="1:1" s="173" customFormat="1" ht="12" hidden="1" customHeight="1">
      <c r="A18708" s="172"/>
    </row>
    <row r="18709" spans="1:1" s="173" customFormat="1" ht="12" hidden="1" customHeight="1">
      <c r="A18709" s="172"/>
    </row>
    <row r="18710" spans="1:1" s="173" customFormat="1" ht="12" hidden="1" customHeight="1">
      <c r="A18710" s="172"/>
    </row>
    <row r="18711" spans="1:1" s="173" customFormat="1" ht="12" hidden="1" customHeight="1">
      <c r="A18711" s="172"/>
    </row>
    <row r="18712" spans="1:1" s="173" customFormat="1" ht="12" hidden="1" customHeight="1">
      <c r="A18712" s="172"/>
    </row>
    <row r="18713" spans="1:1" s="173" customFormat="1" ht="12" hidden="1" customHeight="1">
      <c r="A18713" s="172"/>
    </row>
    <row r="18714" spans="1:1" s="173" customFormat="1" ht="12" hidden="1" customHeight="1">
      <c r="A18714" s="172"/>
    </row>
    <row r="18715" spans="1:1" s="173" customFormat="1" ht="12" hidden="1" customHeight="1">
      <c r="A18715" s="172"/>
    </row>
    <row r="18716" spans="1:1" s="173" customFormat="1" ht="12" hidden="1" customHeight="1">
      <c r="A18716" s="172"/>
    </row>
    <row r="18717" spans="1:1" s="173" customFormat="1" ht="12" hidden="1" customHeight="1">
      <c r="A18717" s="172"/>
    </row>
    <row r="18718" spans="1:1" s="173" customFormat="1" ht="12" hidden="1" customHeight="1">
      <c r="A18718" s="172"/>
    </row>
    <row r="18719" spans="1:1" s="173" customFormat="1" ht="12" hidden="1" customHeight="1">
      <c r="A18719" s="172"/>
    </row>
    <row r="18720" spans="1:1" s="173" customFormat="1" ht="12" hidden="1" customHeight="1">
      <c r="A18720" s="172"/>
    </row>
    <row r="18721" spans="1:1" s="173" customFormat="1" ht="12" hidden="1" customHeight="1">
      <c r="A18721" s="172"/>
    </row>
    <row r="18722" spans="1:1" s="173" customFormat="1" ht="12" hidden="1" customHeight="1">
      <c r="A18722" s="172"/>
    </row>
    <row r="18723" spans="1:1" s="173" customFormat="1" ht="12" hidden="1" customHeight="1">
      <c r="A18723" s="172"/>
    </row>
    <row r="18724" spans="1:1" s="173" customFormat="1" ht="12" hidden="1" customHeight="1">
      <c r="A18724" s="172"/>
    </row>
    <row r="18725" spans="1:1" s="173" customFormat="1" ht="12" hidden="1" customHeight="1">
      <c r="A18725" s="172"/>
    </row>
    <row r="18726" spans="1:1" s="173" customFormat="1" ht="12" hidden="1" customHeight="1">
      <c r="A18726" s="172"/>
    </row>
    <row r="18727" spans="1:1" s="173" customFormat="1" ht="12" hidden="1" customHeight="1">
      <c r="A18727" s="172"/>
    </row>
    <row r="18728" spans="1:1" s="173" customFormat="1" ht="12" hidden="1" customHeight="1">
      <c r="A18728" s="172"/>
    </row>
    <row r="18729" spans="1:1" s="173" customFormat="1" ht="12" hidden="1" customHeight="1">
      <c r="A18729" s="172"/>
    </row>
    <row r="18730" spans="1:1" s="173" customFormat="1" ht="12" hidden="1" customHeight="1">
      <c r="A18730" s="172"/>
    </row>
    <row r="18731" spans="1:1" s="173" customFormat="1" ht="12" hidden="1" customHeight="1">
      <c r="A18731" s="172"/>
    </row>
    <row r="18732" spans="1:1" s="173" customFormat="1" ht="12" hidden="1" customHeight="1">
      <c r="A18732" s="172"/>
    </row>
    <row r="18733" spans="1:1" s="173" customFormat="1" ht="12" hidden="1" customHeight="1">
      <c r="A18733" s="172"/>
    </row>
    <row r="18734" spans="1:1" s="173" customFormat="1" ht="12" hidden="1" customHeight="1">
      <c r="A18734" s="172"/>
    </row>
    <row r="18735" spans="1:1" s="173" customFormat="1" ht="12" hidden="1" customHeight="1">
      <c r="A18735" s="172"/>
    </row>
    <row r="18736" spans="1:1" s="173" customFormat="1" ht="12" hidden="1" customHeight="1">
      <c r="A18736" s="172"/>
    </row>
    <row r="18737" spans="1:1" s="173" customFormat="1" ht="12" hidden="1" customHeight="1">
      <c r="A18737" s="172"/>
    </row>
    <row r="18738" spans="1:1" s="173" customFormat="1" ht="12" hidden="1" customHeight="1">
      <c r="A18738" s="172"/>
    </row>
    <row r="18739" spans="1:1" s="173" customFormat="1" ht="12" hidden="1" customHeight="1">
      <c r="A18739" s="172"/>
    </row>
    <row r="18740" spans="1:1" s="173" customFormat="1" ht="12" hidden="1" customHeight="1">
      <c r="A18740" s="172"/>
    </row>
    <row r="18741" spans="1:1" s="173" customFormat="1" ht="12" hidden="1" customHeight="1">
      <c r="A18741" s="172"/>
    </row>
    <row r="18742" spans="1:1" s="173" customFormat="1" ht="12" hidden="1" customHeight="1">
      <c r="A18742" s="172"/>
    </row>
    <row r="18743" spans="1:1" s="173" customFormat="1" ht="12" hidden="1" customHeight="1">
      <c r="A18743" s="172"/>
    </row>
    <row r="18744" spans="1:1" s="173" customFormat="1" ht="12" hidden="1" customHeight="1">
      <c r="A18744" s="172"/>
    </row>
    <row r="18745" spans="1:1" s="173" customFormat="1" ht="12" hidden="1" customHeight="1">
      <c r="A18745" s="172"/>
    </row>
    <row r="18746" spans="1:1" s="173" customFormat="1" ht="12" hidden="1" customHeight="1">
      <c r="A18746" s="172"/>
    </row>
    <row r="18747" spans="1:1" s="173" customFormat="1" ht="12" hidden="1" customHeight="1">
      <c r="A18747" s="172"/>
    </row>
    <row r="18748" spans="1:1" s="173" customFormat="1" ht="12" hidden="1" customHeight="1">
      <c r="A18748" s="172"/>
    </row>
    <row r="18749" spans="1:1" s="173" customFormat="1" ht="12" hidden="1" customHeight="1">
      <c r="A18749" s="172"/>
    </row>
    <row r="18750" spans="1:1" s="173" customFormat="1" ht="12" hidden="1" customHeight="1">
      <c r="A18750" s="172"/>
    </row>
    <row r="18751" spans="1:1" s="173" customFormat="1" ht="12" hidden="1" customHeight="1">
      <c r="A18751" s="172"/>
    </row>
    <row r="18752" spans="1:1" s="173" customFormat="1" ht="12" hidden="1" customHeight="1">
      <c r="A18752" s="172"/>
    </row>
    <row r="18753" spans="1:1" s="173" customFormat="1" ht="12" hidden="1" customHeight="1">
      <c r="A18753" s="172"/>
    </row>
    <row r="18754" spans="1:1" s="173" customFormat="1" ht="12" hidden="1" customHeight="1">
      <c r="A18754" s="172"/>
    </row>
    <row r="18755" spans="1:1" s="173" customFormat="1" ht="12" hidden="1" customHeight="1">
      <c r="A18755" s="172"/>
    </row>
    <row r="18756" spans="1:1" s="173" customFormat="1" ht="12" hidden="1" customHeight="1">
      <c r="A18756" s="172"/>
    </row>
    <row r="18757" spans="1:1" s="173" customFormat="1" ht="12" hidden="1" customHeight="1">
      <c r="A18757" s="172"/>
    </row>
    <row r="18758" spans="1:1" s="173" customFormat="1" ht="12" hidden="1" customHeight="1">
      <c r="A18758" s="172"/>
    </row>
    <row r="18759" spans="1:1" s="173" customFormat="1" ht="12" hidden="1" customHeight="1">
      <c r="A18759" s="172"/>
    </row>
    <row r="18760" spans="1:1" s="173" customFormat="1" ht="12" hidden="1" customHeight="1">
      <c r="A18760" s="172"/>
    </row>
    <row r="18761" spans="1:1" s="173" customFormat="1" ht="12" hidden="1" customHeight="1">
      <c r="A18761" s="172"/>
    </row>
    <row r="18762" spans="1:1" s="173" customFormat="1" ht="12" hidden="1" customHeight="1">
      <c r="A18762" s="172"/>
    </row>
    <row r="18763" spans="1:1" s="173" customFormat="1" ht="12" hidden="1" customHeight="1">
      <c r="A18763" s="172"/>
    </row>
    <row r="18764" spans="1:1" s="173" customFormat="1" ht="12" hidden="1" customHeight="1">
      <c r="A18764" s="172"/>
    </row>
    <row r="18765" spans="1:1" s="173" customFormat="1" ht="12" hidden="1" customHeight="1">
      <c r="A18765" s="172"/>
    </row>
    <row r="18766" spans="1:1" s="173" customFormat="1" ht="12" hidden="1" customHeight="1">
      <c r="A18766" s="172"/>
    </row>
    <row r="18767" spans="1:1" s="173" customFormat="1" ht="12" hidden="1" customHeight="1">
      <c r="A18767" s="172"/>
    </row>
    <row r="18768" spans="1:1" s="173" customFormat="1" ht="12" hidden="1" customHeight="1">
      <c r="A18768" s="172"/>
    </row>
    <row r="18769" spans="1:1" s="173" customFormat="1" ht="12" hidden="1" customHeight="1">
      <c r="A18769" s="172"/>
    </row>
    <row r="18770" spans="1:1" s="173" customFormat="1" ht="12" hidden="1" customHeight="1">
      <c r="A18770" s="172"/>
    </row>
    <row r="18771" spans="1:1" s="173" customFormat="1" ht="12" hidden="1" customHeight="1">
      <c r="A18771" s="172"/>
    </row>
    <row r="18772" spans="1:1" s="173" customFormat="1" ht="12" hidden="1" customHeight="1">
      <c r="A18772" s="172"/>
    </row>
    <row r="18773" spans="1:1" s="173" customFormat="1" ht="12" hidden="1" customHeight="1">
      <c r="A18773" s="172"/>
    </row>
    <row r="18774" spans="1:1" s="173" customFormat="1" ht="12" hidden="1" customHeight="1">
      <c r="A18774" s="172"/>
    </row>
    <row r="18775" spans="1:1" s="173" customFormat="1" ht="12" hidden="1" customHeight="1">
      <c r="A18775" s="172"/>
    </row>
    <row r="18776" spans="1:1" s="173" customFormat="1" ht="12" hidden="1" customHeight="1">
      <c r="A18776" s="172"/>
    </row>
    <row r="18777" spans="1:1" s="173" customFormat="1" ht="12" hidden="1" customHeight="1">
      <c r="A18777" s="172"/>
    </row>
    <row r="18778" spans="1:1" s="173" customFormat="1" ht="12" hidden="1" customHeight="1">
      <c r="A18778" s="172"/>
    </row>
    <row r="18779" spans="1:1" s="173" customFormat="1" ht="12" hidden="1" customHeight="1">
      <c r="A18779" s="172"/>
    </row>
    <row r="18780" spans="1:1" s="173" customFormat="1" ht="12" hidden="1" customHeight="1">
      <c r="A18780" s="172"/>
    </row>
    <row r="18781" spans="1:1" s="173" customFormat="1" ht="12" hidden="1" customHeight="1">
      <c r="A18781" s="172"/>
    </row>
    <row r="18782" spans="1:1" s="173" customFormat="1" ht="12" hidden="1" customHeight="1">
      <c r="A18782" s="172"/>
    </row>
    <row r="18783" spans="1:1" s="173" customFormat="1" ht="12" hidden="1" customHeight="1">
      <c r="A18783" s="172"/>
    </row>
    <row r="18784" spans="1:1" s="173" customFormat="1" ht="12" hidden="1" customHeight="1">
      <c r="A18784" s="172"/>
    </row>
    <row r="18785" spans="1:1" s="173" customFormat="1" ht="12" hidden="1" customHeight="1">
      <c r="A18785" s="172"/>
    </row>
    <row r="18786" spans="1:1" s="173" customFormat="1" ht="12" hidden="1" customHeight="1">
      <c r="A18786" s="172"/>
    </row>
    <row r="18787" spans="1:1" s="173" customFormat="1" ht="12" hidden="1" customHeight="1">
      <c r="A18787" s="172"/>
    </row>
    <row r="18788" spans="1:1" s="173" customFormat="1" ht="12" hidden="1" customHeight="1">
      <c r="A18788" s="172"/>
    </row>
    <row r="18789" spans="1:1" s="173" customFormat="1" ht="12" hidden="1" customHeight="1">
      <c r="A18789" s="172"/>
    </row>
    <row r="18790" spans="1:1" s="173" customFormat="1" ht="12" hidden="1" customHeight="1">
      <c r="A18790" s="172"/>
    </row>
    <row r="18791" spans="1:1" s="173" customFormat="1" ht="12" hidden="1" customHeight="1">
      <c r="A18791" s="172"/>
    </row>
    <row r="18792" spans="1:1" s="173" customFormat="1" ht="12" hidden="1" customHeight="1">
      <c r="A18792" s="172"/>
    </row>
    <row r="18793" spans="1:1" s="173" customFormat="1" ht="12" hidden="1" customHeight="1">
      <c r="A18793" s="172"/>
    </row>
    <row r="18794" spans="1:1" s="173" customFormat="1" ht="12" hidden="1" customHeight="1">
      <c r="A18794" s="172"/>
    </row>
    <row r="18795" spans="1:1" s="173" customFormat="1" ht="12" hidden="1" customHeight="1">
      <c r="A18795" s="172"/>
    </row>
    <row r="18796" spans="1:1" s="173" customFormat="1" ht="12" hidden="1" customHeight="1">
      <c r="A18796" s="172"/>
    </row>
    <row r="18797" spans="1:1" s="173" customFormat="1" ht="12" hidden="1" customHeight="1">
      <c r="A18797" s="172"/>
    </row>
    <row r="18798" spans="1:1" s="173" customFormat="1" ht="12" hidden="1" customHeight="1">
      <c r="A18798" s="172"/>
    </row>
    <row r="18799" spans="1:1" s="173" customFormat="1" ht="12" hidden="1" customHeight="1">
      <c r="A18799" s="172"/>
    </row>
    <row r="18800" spans="1:1" s="173" customFormat="1" ht="12" hidden="1" customHeight="1">
      <c r="A18800" s="172"/>
    </row>
    <row r="18801" spans="1:1" s="173" customFormat="1" ht="12" hidden="1" customHeight="1">
      <c r="A18801" s="172"/>
    </row>
    <row r="18802" spans="1:1" s="173" customFormat="1" ht="12" hidden="1" customHeight="1">
      <c r="A18802" s="172"/>
    </row>
    <row r="18803" spans="1:1" s="173" customFormat="1" ht="12" hidden="1" customHeight="1">
      <c r="A18803" s="172"/>
    </row>
    <row r="18804" spans="1:1" s="173" customFormat="1" ht="12" hidden="1" customHeight="1">
      <c r="A18804" s="172"/>
    </row>
    <row r="18805" spans="1:1" s="173" customFormat="1" ht="12" hidden="1" customHeight="1">
      <c r="A18805" s="172"/>
    </row>
    <row r="18806" spans="1:1" s="173" customFormat="1" ht="12" hidden="1" customHeight="1">
      <c r="A18806" s="172"/>
    </row>
    <row r="18807" spans="1:1" s="173" customFormat="1" ht="12" hidden="1" customHeight="1">
      <c r="A18807" s="172"/>
    </row>
    <row r="18808" spans="1:1" s="173" customFormat="1" ht="12" hidden="1" customHeight="1">
      <c r="A18808" s="172"/>
    </row>
    <row r="18809" spans="1:1" s="173" customFormat="1" ht="12" hidden="1" customHeight="1">
      <c r="A18809" s="172"/>
    </row>
    <row r="18810" spans="1:1" s="173" customFormat="1" ht="12" hidden="1" customHeight="1">
      <c r="A18810" s="172"/>
    </row>
    <row r="18811" spans="1:1" s="173" customFormat="1" ht="12" hidden="1" customHeight="1">
      <c r="A18811" s="172"/>
    </row>
    <row r="18812" spans="1:1" s="173" customFormat="1" ht="12" hidden="1" customHeight="1">
      <c r="A18812" s="172"/>
    </row>
    <row r="18813" spans="1:1" s="173" customFormat="1" ht="12" hidden="1" customHeight="1">
      <c r="A18813" s="172"/>
    </row>
    <row r="18814" spans="1:1" s="173" customFormat="1" ht="12" hidden="1" customHeight="1">
      <c r="A18814" s="172"/>
    </row>
    <row r="18815" spans="1:1" s="173" customFormat="1" ht="12" hidden="1" customHeight="1">
      <c r="A18815" s="172"/>
    </row>
    <row r="18816" spans="1:1" s="173" customFormat="1" ht="12" hidden="1" customHeight="1">
      <c r="A18816" s="172"/>
    </row>
    <row r="18817" spans="1:1" s="173" customFormat="1" ht="12" hidden="1" customHeight="1">
      <c r="A18817" s="172"/>
    </row>
    <row r="18818" spans="1:1" s="173" customFormat="1" ht="12" hidden="1" customHeight="1">
      <c r="A18818" s="172"/>
    </row>
    <row r="18819" spans="1:1" s="173" customFormat="1" ht="12" hidden="1" customHeight="1">
      <c r="A18819" s="172"/>
    </row>
    <row r="18820" spans="1:1" s="173" customFormat="1" ht="12" hidden="1" customHeight="1">
      <c r="A18820" s="172"/>
    </row>
    <row r="18821" spans="1:1" s="173" customFormat="1" ht="12" hidden="1" customHeight="1">
      <c r="A18821" s="172"/>
    </row>
    <row r="18822" spans="1:1" s="173" customFormat="1" ht="12" hidden="1" customHeight="1">
      <c r="A18822" s="172"/>
    </row>
    <row r="18823" spans="1:1" s="173" customFormat="1" ht="12" hidden="1" customHeight="1">
      <c r="A18823" s="172"/>
    </row>
    <row r="18824" spans="1:1" s="173" customFormat="1" ht="12" hidden="1" customHeight="1">
      <c r="A18824" s="172"/>
    </row>
    <row r="18825" spans="1:1" s="173" customFormat="1" ht="12" hidden="1" customHeight="1">
      <c r="A18825" s="172"/>
    </row>
    <row r="18826" spans="1:1" s="173" customFormat="1" ht="12" hidden="1" customHeight="1">
      <c r="A18826" s="172"/>
    </row>
    <row r="18827" spans="1:1" s="173" customFormat="1" ht="12" hidden="1" customHeight="1">
      <c r="A18827" s="172"/>
    </row>
    <row r="18828" spans="1:1" s="173" customFormat="1" ht="12" hidden="1" customHeight="1">
      <c r="A18828" s="172"/>
    </row>
    <row r="18829" spans="1:1" s="173" customFormat="1" ht="12" hidden="1" customHeight="1">
      <c r="A18829" s="172"/>
    </row>
    <row r="18830" spans="1:1" s="173" customFormat="1" ht="12" hidden="1" customHeight="1">
      <c r="A18830" s="172"/>
    </row>
    <row r="18831" spans="1:1" s="173" customFormat="1" ht="12" hidden="1" customHeight="1">
      <c r="A18831" s="172"/>
    </row>
    <row r="18832" spans="1:1" s="173" customFormat="1" ht="12" hidden="1" customHeight="1">
      <c r="A18832" s="172"/>
    </row>
    <row r="18833" spans="1:1" s="173" customFormat="1" ht="12" hidden="1" customHeight="1">
      <c r="A18833" s="172"/>
    </row>
    <row r="18834" spans="1:1" s="173" customFormat="1" ht="12" hidden="1" customHeight="1">
      <c r="A18834" s="172"/>
    </row>
    <row r="18835" spans="1:1" s="173" customFormat="1" ht="12" hidden="1" customHeight="1">
      <c r="A18835" s="172"/>
    </row>
    <row r="18836" spans="1:1" s="173" customFormat="1" ht="12" hidden="1" customHeight="1">
      <c r="A18836" s="172"/>
    </row>
    <row r="18837" spans="1:1" s="173" customFormat="1" ht="12" hidden="1" customHeight="1">
      <c r="A18837" s="172"/>
    </row>
    <row r="18838" spans="1:1" s="173" customFormat="1" ht="12" hidden="1" customHeight="1">
      <c r="A18838" s="172"/>
    </row>
    <row r="18839" spans="1:1" s="173" customFormat="1" ht="12" hidden="1" customHeight="1">
      <c r="A18839" s="172"/>
    </row>
    <row r="18840" spans="1:1" s="173" customFormat="1" ht="12" hidden="1" customHeight="1">
      <c r="A18840" s="172"/>
    </row>
    <row r="18841" spans="1:1" s="173" customFormat="1" ht="12" hidden="1" customHeight="1">
      <c r="A18841" s="172"/>
    </row>
    <row r="18842" spans="1:1" s="173" customFormat="1" ht="12" hidden="1" customHeight="1">
      <c r="A18842" s="172"/>
    </row>
    <row r="18843" spans="1:1" s="173" customFormat="1" ht="12" hidden="1" customHeight="1">
      <c r="A18843" s="172"/>
    </row>
    <row r="18844" spans="1:1" s="173" customFormat="1" ht="12" hidden="1" customHeight="1">
      <c r="A18844" s="172"/>
    </row>
    <row r="18845" spans="1:1" s="173" customFormat="1" ht="12" hidden="1" customHeight="1">
      <c r="A18845" s="172"/>
    </row>
    <row r="18846" spans="1:1" s="173" customFormat="1" ht="12" hidden="1" customHeight="1">
      <c r="A18846" s="172"/>
    </row>
    <row r="18847" spans="1:1" s="173" customFormat="1" ht="12" hidden="1" customHeight="1">
      <c r="A18847" s="172"/>
    </row>
    <row r="18848" spans="1:1" s="173" customFormat="1" ht="12" hidden="1" customHeight="1">
      <c r="A18848" s="172"/>
    </row>
    <row r="18849" spans="1:1" s="173" customFormat="1" ht="12" hidden="1" customHeight="1">
      <c r="A18849" s="172"/>
    </row>
    <row r="18850" spans="1:1" s="173" customFormat="1" ht="12" hidden="1" customHeight="1">
      <c r="A18850" s="172"/>
    </row>
    <row r="18851" spans="1:1" s="173" customFormat="1" ht="12" hidden="1" customHeight="1">
      <c r="A18851" s="172"/>
    </row>
    <row r="18852" spans="1:1" s="173" customFormat="1" ht="12" hidden="1" customHeight="1">
      <c r="A18852" s="172"/>
    </row>
    <row r="18853" spans="1:1" s="173" customFormat="1" ht="12" hidden="1" customHeight="1">
      <c r="A18853" s="172"/>
    </row>
    <row r="18854" spans="1:1" s="173" customFormat="1" ht="12" hidden="1" customHeight="1">
      <c r="A18854" s="172"/>
    </row>
    <row r="18855" spans="1:1" s="173" customFormat="1" ht="12" hidden="1" customHeight="1">
      <c r="A18855" s="172"/>
    </row>
    <row r="18856" spans="1:1" s="173" customFormat="1" ht="12" hidden="1" customHeight="1">
      <c r="A18856" s="172"/>
    </row>
    <row r="18857" spans="1:1" s="173" customFormat="1" ht="12" hidden="1" customHeight="1">
      <c r="A18857" s="172"/>
    </row>
    <row r="18858" spans="1:1" s="173" customFormat="1" ht="12" hidden="1" customHeight="1">
      <c r="A18858" s="172"/>
    </row>
    <row r="18859" spans="1:1" s="173" customFormat="1" ht="12" hidden="1" customHeight="1">
      <c r="A18859" s="172"/>
    </row>
    <row r="18860" spans="1:1" s="173" customFormat="1" ht="12" hidden="1" customHeight="1">
      <c r="A18860" s="172"/>
    </row>
    <row r="18861" spans="1:1" s="173" customFormat="1" ht="12" hidden="1" customHeight="1">
      <c r="A18861" s="172"/>
    </row>
    <row r="18862" spans="1:1" s="173" customFormat="1" ht="12" hidden="1" customHeight="1">
      <c r="A18862" s="172"/>
    </row>
    <row r="18863" spans="1:1" s="173" customFormat="1" ht="12" hidden="1" customHeight="1">
      <c r="A18863" s="172"/>
    </row>
    <row r="18864" spans="1:1" s="173" customFormat="1" ht="12" hidden="1" customHeight="1">
      <c r="A18864" s="172"/>
    </row>
    <row r="18865" spans="1:1" s="173" customFormat="1" ht="12" hidden="1" customHeight="1">
      <c r="A18865" s="172"/>
    </row>
    <row r="18866" spans="1:1" s="173" customFormat="1" ht="12" hidden="1" customHeight="1">
      <c r="A18866" s="172"/>
    </row>
    <row r="18867" spans="1:1" s="173" customFormat="1" ht="12" hidden="1" customHeight="1">
      <c r="A18867" s="172"/>
    </row>
    <row r="18868" spans="1:1" s="173" customFormat="1" ht="12" hidden="1" customHeight="1">
      <c r="A18868" s="172"/>
    </row>
    <row r="18869" spans="1:1" s="173" customFormat="1" ht="12" hidden="1" customHeight="1">
      <c r="A18869" s="172"/>
    </row>
    <row r="18870" spans="1:1" s="173" customFormat="1" ht="12" hidden="1" customHeight="1">
      <c r="A18870" s="172"/>
    </row>
    <row r="18871" spans="1:1" s="173" customFormat="1" ht="12" hidden="1" customHeight="1">
      <c r="A18871" s="172"/>
    </row>
    <row r="18872" spans="1:1" s="173" customFormat="1" ht="12" hidden="1" customHeight="1">
      <c r="A18872" s="172"/>
    </row>
    <row r="18873" spans="1:1" s="173" customFormat="1" ht="12" hidden="1" customHeight="1">
      <c r="A18873" s="172"/>
    </row>
    <row r="18874" spans="1:1" s="173" customFormat="1" ht="12" hidden="1" customHeight="1">
      <c r="A18874" s="172"/>
    </row>
    <row r="18875" spans="1:1" s="173" customFormat="1" ht="12" hidden="1" customHeight="1">
      <c r="A18875" s="172"/>
    </row>
    <row r="18876" spans="1:1" s="173" customFormat="1" ht="12" hidden="1" customHeight="1">
      <c r="A18876" s="172"/>
    </row>
    <row r="18877" spans="1:1" s="173" customFormat="1" ht="12" hidden="1" customHeight="1">
      <c r="A18877" s="172"/>
    </row>
    <row r="18878" spans="1:1" s="173" customFormat="1" ht="12" hidden="1" customHeight="1">
      <c r="A18878" s="172"/>
    </row>
    <row r="18879" spans="1:1" s="173" customFormat="1" ht="12" hidden="1" customHeight="1">
      <c r="A18879" s="172"/>
    </row>
    <row r="18880" spans="1:1" s="173" customFormat="1" ht="12" hidden="1" customHeight="1">
      <c r="A18880" s="172"/>
    </row>
    <row r="18881" spans="1:1" s="173" customFormat="1" ht="12" hidden="1" customHeight="1">
      <c r="A18881" s="172"/>
    </row>
    <row r="18882" spans="1:1" s="173" customFormat="1" ht="12" hidden="1" customHeight="1">
      <c r="A18882" s="172"/>
    </row>
    <row r="18883" spans="1:1" s="173" customFormat="1" ht="12" hidden="1" customHeight="1">
      <c r="A18883" s="172"/>
    </row>
    <row r="18884" spans="1:1" s="173" customFormat="1" ht="12" hidden="1" customHeight="1">
      <c r="A18884" s="172"/>
    </row>
    <row r="18885" spans="1:1" s="173" customFormat="1" ht="12" hidden="1" customHeight="1">
      <c r="A18885" s="172"/>
    </row>
    <row r="18886" spans="1:1" s="173" customFormat="1" ht="12" hidden="1" customHeight="1">
      <c r="A18886" s="172"/>
    </row>
    <row r="18887" spans="1:1" s="173" customFormat="1" ht="12" hidden="1" customHeight="1">
      <c r="A18887" s="172"/>
    </row>
    <row r="18888" spans="1:1" s="173" customFormat="1" ht="12" hidden="1" customHeight="1">
      <c r="A18888" s="172"/>
    </row>
    <row r="18889" spans="1:1" s="173" customFormat="1" ht="12" hidden="1" customHeight="1">
      <c r="A18889" s="172"/>
    </row>
    <row r="18890" spans="1:1" s="173" customFormat="1" ht="12" hidden="1" customHeight="1">
      <c r="A18890" s="172"/>
    </row>
    <row r="18891" spans="1:1" s="173" customFormat="1" ht="12" hidden="1" customHeight="1">
      <c r="A18891" s="172"/>
    </row>
    <row r="18892" spans="1:1" s="173" customFormat="1" ht="12" hidden="1" customHeight="1">
      <c r="A18892" s="172"/>
    </row>
    <row r="18893" spans="1:1" s="173" customFormat="1" ht="12" hidden="1" customHeight="1">
      <c r="A18893" s="172"/>
    </row>
    <row r="18894" spans="1:1" s="173" customFormat="1" ht="12" hidden="1" customHeight="1">
      <c r="A18894" s="172"/>
    </row>
    <row r="18895" spans="1:1" s="173" customFormat="1" ht="12" hidden="1" customHeight="1">
      <c r="A18895" s="172"/>
    </row>
    <row r="18896" spans="1:1" s="173" customFormat="1" ht="12" hidden="1" customHeight="1">
      <c r="A18896" s="172"/>
    </row>
    <row r="18897" spans="1:1" s="173" customFormat="1" ht="12" hidden="1" customHeight="1">
      <c r="A18897" s="172"/>
    </row>
    <row r="18898" spans="1:1" s="173" customFormat="1" ht="12" hidden="1" customHeight="1">
      <c r="A18898" s="172"/>
    </row>
    <row r="18899" spans="1:1" s="173" customFormat="1" ht="12" hidden="1" customHeight="1">
      <c r="A18899" s="172"/>
    </row>
    <row r="18900" spans="1:1" s="173" customFormat="1" ht="12" hidden="1" customHeight="1">
      <c r="A18900" s="172"/>
    </row>
    <row r="18901" spans="1:1" s="173" customFormat="1" ht="12" hidden="1" customHeight="1">
      <c r="A18901" s="172"/>
    </row>
    <row r="18902" spans="1:1" s="173" customFormat="1" ht="12" hidden="1" customHeight="1">
      <c r="A18902" s="172"/>
    </row>
    <row r="18903" spans="1:1" s="173" customFormat="1" ht="12" hidden="1" customHeight="1">
      <c r="A18903" s="172"/>
    </row>
    <row r="18904" spans="1:1" s="173" customFormat="1" ht="12" hidden="1" customHeight="1">
      <c r="A18904" s="172"/>
    </row>
    <row r="18905" spans="1:1" s="173" customFormat="1" ht="12" hidden="1" customHeight="1">
      <c r="A18905" s="172"/>
    </row>
    <row r="18906" spans="1:1" s="173" customFormat="1" ht="12" hidden="1" customHeight="1">
      <c r="A18906" s="172"/>
    </row>
    <row r="18907" spans="1:1" s="173" customFormat="1" ht="12" hidden="1" customHeight="1">
      <c r="A18907" s="172"/>
    </row>
    <row r="18908" spans="1:1" s="173" customFormat="1" ht="12" hidden="1" customHeight="1">
      <c r="A18908" s="172"/>
    </row>
    <row r="18909" spans="1:1" s="173" customFormat="1" ht="12" hidden="1" customHeight="1">
      <c r="A18909" s="172"/>
    </row>
    <row r="18910" spans="1:1" s="173" customFormat="1" ht="12" hidden="1" customHeight="1">
      <c r="A18910" s="172"/>
    </row>
    <row r="18911" spans="1:1" s="173" customFormat="1" ht="12" hidden="1" customHeight="1">
      <c r="A18911" s="172"/>
    </row>
    <row r="18912" spans="1:1" s="173" customFormat="1" ht="12" hidden="1" customHeight="1">
      <c r="A18912" s="172"/>
    </row>
    <row r="18913" spans="1:1" s="173" customFormat="1" ht="12" hidden="1" customHeight="1">
      <c r="A18913" s="172"/>
    </row>
    <row r="18914" spans="1:1" s="173" customFormat="1" ht="12" hidden="1" customHeight="1">
      <c r="A18914" s="172"/>
    </row>
    <row r="18915" spans="1:1" s="173" customFormat="1" ht="12" hidden="1" customHeight="1">
      <c r="A18915" s="172"/>
    </row>
    <row r="18916" spans="1:1" s="173" customFormat="1" ht="12" hidden="1" customHeight="1">
      <c r="A18916" s="172"/>
    </row>
    <row r="18917" spans="1:1" s="173" customFormat="1" ht="12" hidden="1" customHeight="1">
      <c r="A18917" s="172"/>
    </row>
    <row r="18918" spans="1:1" s="173" customFormat="1" ht="12" hidden="1" customHeight="1">
      <c r="A18918" s="172"/>
    </row>
    <row r="18919" spans="1:1" s="173" customFormat="1" ht="12" hidden="1" customHeight="1">
      <c r="A18919" s="172"/>
    </row>
    <row r="18920" spans="1:1" s="173" customFormat="1" ht="12" hidden="1" customHeight="1">
      <c r="A18920" s="172"/>
    </row>
    <row r="18921" spans="1:1" s="173" customFormat="1" ht="12" hidden="1" customHeight="1">
      <c r="A18921" s="172"/>
    </row>
    <row r="18922" spans="1:1" s="173" customFormat="1" ht="12" hidden="1" customHeight="1">
      <c r="A18922" s="172"/>
    </row>
    <row r="18923" spans="1:1" s="173" customFormat="1" ht="12" hidden="1" customHeight="1">
      <c r="A18923" s="172"/>
    </row>
    <row r="18924" spans="1:1" s="173" customFormat="1" ht="12" hidden="1" customHeight="1">
      <c r="A18924" s="172"/>
    </row>
    <row r="18925" spans="1:1" s="173" customFormat="1" ht="12" hidden="1" customHeight="1">
      <c r="A18925" s="172"/>
    </row>
    <row r="18926" spans="1:1" s="173" customFormat="1" ht="12" hidden="1" customHeight="1">
      <c r="A18926" s="172"/>
    </row>
    <row r="18927" spans="1:1" s="173" customFormat="1" ht="12" hidden="1" customHeight="1">
      <c r="A18927" s="172"/>
    </row>
    <row r="18928" spans="1:1" s="173" customFormat="1" ht="12" hidden="1" customHeight="1">
      <c r="A18928" s="172"/>
    </row>
    <row r="18929" spans="1:1" s="173" customFormat="1" ht="12" hidden="1" customHeight="1">
      <c r="A18929" s="172"/>
    </row>
    <row r="18930" spans="1:1" s="173" customFormat="1" ht="12" hidden="1" customHeight="1">
      <c r="A18930" s="172"/>
    </row>
    <row r="18931" spans="1:1" s="173" customFormat="1" ht="12" hidden="1" customHeight="1">
      <c r="A18931" s="172"/>
    </row>
    <row r="18932" spans="1:1" s="173" customFormat="1" ht="12" hidden="1" customHeight="1">
      <c r="A18932" s="172"/>
    </row>
    <row r="18933" spans="1:1" s="173" customFormat="1" ht="12" hidden="1" customHeight="1">
      <c r="A18933" s="172"/>
    </row>
    <row r="18934" spans="1:1" s="173" customFormat="1" ht="12" hidden="1" customHeight="1">
      <c r="A18934" s="172"/>
    </row>
    <row r="18935" spans="1:1" s="173" customFormat="1" ht="12" hidden="1" customHeight="1">
      <c r="A18935" s="172"/>
    </row>
    <row r="18936" spans="1:1" s="173" customFormat="1" ht="12" hidden="1" customHeight="1">
      <c r="A18936" s="172"/>
    </row>
    <row r="18937" spans="1:1" s="173" customFormat="1" ht="12" hidden="1" customHeight="1">
      <c r="A18937" s="172"/>
    </row>
    <row r="18938" spans="1:1" s="173" customFormat="1" ht="12" hidden="1" customHeight="1">
      <c r="A18938" s="172"/>
    </row>
    <row r="18939" spans="1:1" s="173" customFormat="1" ht="12" hidden="1" customHeight="1">
      <c r="A18939" s="172"/>
    </row>
    <row r="18940" spans="1:1" s="173" customFormat="1" ht="12" hidden="1" customHeight="1">
      <c r="A18940" s="172"/>
    </row>
    <row r="18941" spans="1:1" s="173" customFormat="1" ht="12" hidden="1" customHeight="1">
      <c r="A18941" s="172"/>
    </row>
    <row r="18942" spans="1:1" s="173" customFormat="1" ht="12" hidden="1" customHeight="1">
      <c r="A18942" s="172"/>
    </row>
    <row r="18943" spans="1:1" s="173" customFormat="1" ht="12" hidden="1" customHeight="1">
      <c r="A18943" s="172"/>
    </row>
    <row r="18944" spans="1:1" s="173" customFormat="1" ht="12" hidden="1" customHeight="1">
      <c r="A18944" s="172"/>
    </row>
    <row r="18945" spans="1:1" s="173" customFormat="1" ht="12" hidden="1" customHeight="1">
      <c r="A18945" s="172"/>
    </row>
    <row r="18946" spans="1:1" s="173" customFormat="1" ht="12" hidden="1" customHeight="1">
      <c r="A18946" s="172"/>
    </row>
    <row r="18947" spans="1:1" s="173" customFormat="1" ht="12" hidden="1" customHeight="1">
      <c r="A18947" s="172"/>
    </row>
    <row r="18948" spans="1:1" s="173" customFormat="1" ht="12" hidden="1" customHeight="1">
      <c r="A18948" s="172"/>
    </row>
    <row r="18949" spans="1:1" s="173" customFormat="1" ht="12" hidden="1" customHeight="1">
      <c r="A18949" s="172"/>
    </row>
    <row r="18950" spans="1:1" s="173" customFormat="1" ht="12" hidden="1" customHeight="1">
      <c r="A18950" s="172"/>
    </row>
    <row r="18951" spans="1:1" s="173" customFormat="1" ht="12" hidden="1" customHeight="1">
      <c r="A18951" s="172"/>
    </row>
    <row r="18952" spans="1:1" s="173" customFormat="1" ht="12" hidden="1" customHeight="1">
      <c r="A18952" s="172"/>
    </row>
    <row r="18953" spans="1:1" s="173" customFormat="1" ht="12" hidden="1" customHeight="1">
      <c r="A18953" s="172"/>
    </row>
    <row r="18954" spans="1:1" s="173" customFormat="1" ht="12" hidden="1" customHeight="1">
      <c r="A18954" s="172"/>
    </row>
    <row r="18955" spans="1:1" s="173" customFormat="1" ht="12" hidden="1" customHeight="1">
      <c r="A18955" s="172"/>
    </row>
    <row r="18956" spans="1:1" s="173" customFormat="1" ht="12" hidden="1" customHeight="1">
      <c r="A18956" s="172"/>
    </row>
    <row r="18957" spans="1:1" s="173" customFormat="1" ht="12" hidden="1" customHeight="1">
      <c r="A18957" s="172"/>
    </row>
    <row r="18958" spans="1:1" s="173" customFormat="1" ht="12" hidden="1" customHeight="1">
      <c r="A18958" s="172"/>
    </row>
    <row r="18959" spans="1:1" s="173" customFormat="1" ht="12" hidden="1" customHeight="1">
      <c r="A18959" s="172"/>
    </row>
    <row r="18960" spans="1:1" s="173" customFormat="1" ht="12" hidden="1" customHeight="1">
      <c r="A18960" s="172"/>
    </row>
    <row r="18961" spans="1:1" s="173" customFormat="1" ht="12" hidden="1" customHeight="1">
      <c r="A18961" s="172"/>
    </row>
    <row r="18962" spans="1:1" s="173" customFormat="1" ht="12" hidden="1" customHeight="1">
      <c r="A18962" s="172"/>
    </row>
    <row r="18963" spans="1:1" s="173" customFormat="1" ht="12" hidden="1" customHeight="1">
      <c r="A18963" s="172"/>
    </row>
    <row r="18964" spans="1:1" s="173" customFormat="1" ht="12" hidden="1" customHeight="1">
      <c r="A18964" s="172"/>
    </row>
    <row r="18965" spans="1:1" s="173" customFormat="1" ht="12" hidden="1" customHeight="1">
      <c r="A18965" s="172"/>
    </row>
    <row r="18966" spans="1:1" s="173" customFormat="1" ht="12" hidden="1" customHeight="1">
      <c r="A18966" s="172"/>
    </row>
    <row r="18967" spans="1:1" s="173" customFormat="1" ht="12" hidden="1" customHeight="1">
      <c r="A18967" s="172"/>
    </row>
    <row r="18968" spans="1:1" s="173" customFormat="1" ht="12" hidden="1" customHeight="1">
      <c r="A18968" s="172"/>
    </row>
    <row r="18969" spans="1:1" s="173" customFormat="1" ht="12" hidden="1" customHeight="1">
      <c r="A18969" s="172"/>
    </row>
    <row r="18970" spans="1:1" s="173" customFormat="1" ht="12" hidden="1" customHeight="1">
      <c r="A18970" s="172"/>
    </row>
    <row r="18971" spans="1:1" s="173" customFormat="1" ht="12" hidden="1" customHeight="1">
      <c r="A18971" s="172"/>
    </row>
    <row r="18972" spans="1:1" s="173" customFormat="1" ht="12" hidden="1" customHeight="1">
      <c r="A18972" s="172"/>
    </row>
    <row r="18973" spans="1:1" s="173" customFormat="1" ht="12" hidden="1" customHeight="1">
      <c r="A18973" s="172"/>
    </row>
    <row r="18974" spans="1:1" s="173" customFormat="1" ht="12" hidden="1" customHeight="1">
      <c r="A18974" s="172"/>
    </row>
    <row r="18975" spans="1:1" s="173" customFormat="1" ht="12" hidden="1" customHeight="1">
      <c r="A18975" s="172"/>
    </row>
    <row r="18976" spans="1:1" s="173" customFormat="1" ht="12" hidden="1" customHeight="1">
      <c r="A18976" s="172"/>
    </row>
    <row r="18977" spans="1:1" s="173" customFormat="1" ht="12" hidden="1" customHeight="1">
      <c r="A18977" s="172"/>
    </row>
    <row r="18978" spans="1:1" s="173" customFormat="1" ht="12" hidden="1" customHeight="1">
      <c r="A18978" s="172"/>
    </row>
    <row r="18979" spans="1:1" s="173" customFormat="1" ht="12" hidden="1" customHeight="1">
      <c r="A18979" s="172"/>
    </row>
    <row r="18980" spans="1:1" s="173" customFormat="1" ht="12" hidden="1" customHeight="1">
      <c r="A18980" s="172"/>
    </row>
    <row r="18981" spans="1:1" s="173" customFormat="1" ht="12" hidden="1" customHeight="1">
      <c r="A18981" s="172"/>
    </row>
    <row r="18982" spans="1:1" s="173" customFormat="1" ht="12" hidden="1" customHeight="1">
      <c r="A18982" s="172"/>
    </row>
    <row r="18983" spans="1:1" s="173" customFormat="1" ht="12" hidden="1" customHeight="1">
      <c r="A18983" s="172"/>
    </row>
    <row r="18984" spans="1:1" s="173" customFormat="1" ht="12" hidden="1" customHeight="1">
      <c r="A18984" s="172"/>
    </row>
    <row r="18985" spans="1:1" s="173" customFormat="1" ht="12" hidden="1" customHeight="1">
      <c r="A18985" s="172"/>
    </row>
    <row r="18986" spans="1:1" s="173" customFormat="1" ht="12" hidden="1" customHeight="1">
      <c r="A18986" s="172"/>
    </row>
    <row r="18987" spans="1:1" s="173" customFormat="1" ht="12" hidden="1" customHeight="1">
      <c r="A18987" s="172"/>
    </row>
    <row r="18988" spans="1:1" s="173" customFormat="1" ht="12" hidden="1" customHeight="1">
      <c r="A18988" s="172"/>
    </row>
    <row r="18989" spans="1:1" s="173" customFormat="1" ht="12" hidden="1" customHeight="1">
      <c r="A18989" s="172"/>
    </row>
    <row r="18990" spans="1:1" s="173" customFormat="1" ht="12" hidden="1" customHeight="1">
      <c r="A18990" s="172"/>
    </row>
    <row r="18991" spans="1:1" s="173" customFormat="1" ht="12" hidden="1" customHeight="1">
      <c r="A18991" s="172"/>
    </row>
    <row r="18992" spans="1:1" s="173" customFormat="1" ht="12" hidden="1" customHeight="1">
      <c r="A18992" s="172"/>
    </row>
    <row r="18993" spans="1:1" s="173" customFormat="1" ht="12" hidden="1" customHeight="1">
      <c r="A18993" s="172"/>
    </row>
    <row r="18994" spans="1:1" s="173" customFormat="1" ht="12" hidden="1" customHeight="1">
      <c r="A18994" s="172"/>
    </row>
    <row r="18995" spans="1:1" s="173" customFormat="1" ht="12" hidden="1" customHeight="1">
      <c r="A18995" s="172"/>
    </row>
    <row r="18996" spans="1:1" s="173" customFormat="1" ht="12" hidden="1" customHeight="1">
      <c r="A18996" s="172"/>
    </row>
    <row r="18997" spans="1:1" s="173" customFormat="1" ht="12" hidden="1" customHeight="1">
      <c r="A18997" s="172"/>
    </row>
    <row r="18998" spans="1:1" s="173" customFormat="1" ht="12" hidden="1" customHeight="1">
      <c r="A18998" s="172"/>
    </row>
    <row r="18999" spans="1:1" s="173" customFormat="1" ht="12" hidden="1" customHeight="1">
      <c r="A18999" s="172"/>
    </row>
    <row r="19000" spans="1:1" s="173" customFormat="1" ht="12" hidden="1" customHeight="1">
      <c r="A19000" s="172"/>
    </row>
    <row r="19001" spans="1:1" s="173" customFormat="1" ht="12" hidden="1" customHeight="1">
      <c r="A19001" s="172"/>
    </row>
    <row r="19002" spans="1:1" s="173" customFormat="1" ht="12" hidden="1" customHeight="1">
      <c r="A19002" s="172"/>
    </row>
    <row r="19003" spans="1:1" s="173" customFormat="1" ht="12" hidden="1" customHeight="1">
      <c r="A19003" s="172"/>
    </row>
    <row r="19004" spans="1:1" s="173" customFormat="1" ht="12" hidden="1" customHeight="1">
      <c r="A19004" s="172"/>
    </row>
    <row r="19005" spans="1:1" s="173" customFormat="1" ht="12" hidden="1" customHeight="1">
      <c r="A19005" s="172"/>
    </row>
    <row r="19006" spans="1:1" s="173" customFormat="1" ht="12" hidden="1" customHeight="1">
      <c r="A19006" s="172"/>
    </row>
    <row r="19007" spans="1:1" s="173" customFormat="1" ht="12" hidden="1" customHeight="1">
      <c r="A19007" s="172"/>
    </row>
    <row r="19008" spans="1:1" s="173" customFormat="1" ht="12" hidden="1" customHeight="1">
      <c r="A19008" s="172"/>
    </row>
    <row r="19009" spans="1:1" s="173" customFormat="1" ht="12" hidden="1" customHeight="1">
      <c r="A19009" s="172"/>
    </row>
    <row r="19010" spans="1:1" s="173" customFormat="1" ht="12" hidden="1" customHeight="1">
      <c r="A19010" s="172"/>
    </row>
    <row r="19011" spans="1:1" s="173" customFormat="1" ht="12" hidden="1" customHeight="1">
      <c r="A19011" s="172"/>
    </row>
    <row r="19012" spans="1:1" s="173" customFormat="1" ht="12" hidden="1" customHeight="1">
      <c r="A19012" s="172"/>
    </row>
    <row r="19013" spans="1:1" s="173" customFormat="1" ht="12" hidden="1" customHeight="1">
      <c r="A19013" s="172"/>
    </row>
    <row r="19014" spans="1:1" s="173" customFormat="1" ht="12" hidden="1" customHeight="1">
      <c r="A19014" s="172"/>
    </row>
    <row r="19015" spans="1:1" s="173" customFormat="1" ht="12" hidden="1" customHeight="1">
      <c r="A19015" s="172"/>
    </row>
    <row r="19016" spans="1:1" s="173" customFormat="1" ht="12" hidden="1" customHeight="1">
      <c r="A19016" s="172"/>
    </row>
    <row r="19017" spans="1:1" s="173" customFormat="1" ht="12" hidden="1" customHeight="1">
      <c r="A19017" s="172"/>
    </row>
    <row r="19018" spans="1:1" s="173" customFormat="1" ht="12" hidden="1" customHeight="1">
      <c r="A19018" s="172"/>
    </row>
    <row r="19019" spans="1:1" s="173" customFormat="1" ht="12" hidden="1" customHeight="1">
      <c r="A19019" s="172"/>
    </row>
    <row r="19020" spans="1:1" s="173" customFormat="1" ht="12" hidden="1" customHeight="1">
      <c r="A19020" s="172"/>
    </row>
    <row r="19021" spans="1:1" s="173" customFormat="1" ht="12" hidden="1" customHeight="1">
      <c r="A19021" s="172"/>
    </row>
    <row r="19022" spans="1:1" s="173" customFormat="1" ht="12" hidden="1" customHeight="1">
      <c r="A19022" s="172"/>
    </row>
    <row r="19023" spans="1:1" s="173" customFormat="1" ht="12" hidden="1" customHeight="1">
      <c r="A19023" s="172"/>
    </row>
    <row r="19024" spans="1:1" s="173" customFormat="1" ht="12" hidden="1" customHeight="1">
      <c r="A19024" s="172"/>
    </row>
    <row r="19025" spans="1:1" s="173" customFormat="1" ht="12" hidden="1" customHeight="1">
      <c r="A19025" s="172"/>
    </row>
    <row r="19026" spans="1:1" s="173" customFormat="1" ht="12" hidden="1" customHeight="1">
      <c r="A19026" s="172"/>
    </row>
    <row r="19027" spans="1:1" s="173" customFormat="1" ht="12" hidden="1" customHeight="1">
      <c r="A19027" s="172"/>
    </row>
    <row r="19028" spans="1:1" s="173" customFormat="1" ht="12" hidden="1" customHeight="1">
      <c r="A19028" s="172"/>
    </row>
    <row r="19029" spans="1:1" s="173" customFormat="1" ht="12" hidden="1" customHeight="1">
      <c r="A19029" s="172"/>
    </row>
    <row r="19030" spans="1:1" s="173" customFormat="1" ht="12" hidden="1" customHeight="1">
      <c r="A19030" s="172"/>
    </row>
    <row r="19031" spans="1:1" s="173" customFormat="1" ht="12" hidden="1" customHeight="1">
      <c r="A19031" s="172"/>
    </row>
    <row r="19032" spans="1:1" s="173" customFormat="1" ht="12" hidden="1" customHeight="1">
      <c r="A19032" s="172"/>
    </row>
    <row r="19033" spans="1:1" s="173" customFormat="1" ht="12" hidden="1" customHeight="1">
      <c r="A19033" s="172"/>
    </row>
    <row r="19034" spans="1:1" s="173" customFormat="1" ht="12" hidden="1" customHeight="1">
      <c r="A19034" s="172"/>
    </row>
    <row r="19035" spans="1:1" s="173" customFormat="1" ht="12" hidden="1" customHeight="1">
      <c r="A19035" s="172"/>
    </row>
    <row r="19036" spans="1:1" s="173" customFormat="1" ht="12" hidden="1" customHeight="1">
      <c r="A19036" s="172"/>
    </row>
    <row r="19037" spans="1:1" s="173" customFormat="1" ht="12" hidden="1" customHeight="1">
      <c r="A19037" s="172"/>
    </row>
    <row r="19038" spans="1:1" s="173" customFormat="1" ht="12" hidden="1" customHeight="1">
      <c r="A19038" s="172"/>
    </row>
    <row r="19039" spans="1:1" s="173" customFormat="1" ht="12" hidden="1" customHeight="1">
      <c r="A19039" s="172"/>
    </row>
    <row r="19040" spans="1:1" s="173" customFormat="1" ht="12" hidden="1" customHeight="1">
      <c r="A19040" s="172"/>
    </row>
    <row r="19041" spans="1:1" s="173" customFormat="1" ht="12" hidden="1" customHeight="1">
      <c r="A19041" s="172"/>
    </row>
    <row r="19042" spans="1:1" s="173" customFormat="1" ht="12" hidden="1" customHeight="1">
      <c r="A19042" s="172"/>
    </row>
    <row r="19043" spans="1:1" s="173" customFormat="1" ht="12" hidden="1" customHeight="1">
      <c r="A19043" s="172"/>
    </row>
    <row r="19044" spans="1:1" s="173" customFormat="1" ht="12" hidden="1" customHeight="1">
      <c r="A19044" s="172"/>
    </row>
    <row r="19045" spans="1:1" s="173" customFormat="1" ht="12" hidden="1" customHeight="1">
      <c r="A19045" s="172"/>
    </row>
    <row r="19046" spans="1:1" s="173" customFormat="1" ht="12" hidden="1" customHeight="1">
      <c r="A19046" s="172"/>
    </row>
    <row r="19047" spans="1:1" s="173" customFormat="1" ht="12" hidden="1" customHeight="1">
      <c r="A19047" s="172"/>
    </row>
    <row r="19048" spans="1:1" s="173" customFormat="1" ht="12" hidden="1" customHeight="1">
      <c r="A19048" s="172"/>
    </row>
    <row r="19049" spans="1:1" s="173" customFormat="1" ht="12" hidden="1" customHeight="1">
      <c r="A19049" s="172"/>
    </row>
    <row r="19050" spans="1:1" s="173" customFormat="1" ht="12" hidden="1" customHeight="1">
      <c r="A19050" s="172"/>
    </row>
    <row r="19051" spans="1:1" s="173" customFormat="1" ht="12" hidden="1" customHeight="1">
      <c r="A19051" s="172"/>
    </row>
    <row r="19052" spans="1:1" s="173" customFormat="1" ht="12" hidden="1" customHeight="1">
      <c r="A19052" s="172"/>
    </row>
    <row r="19053" spans="1:1" s="173" customFormat="1" ht="12" hidden="1" customHeight="1">
      <c r="A19053" s="172"/>
    </row>
    <row r="19054" spans="1:1" s="173" customFormat="1" ht="12" hidden="1" customHeight="1">
      <c r="A19054" s="172"/>
    </row>
    <row r="19055" spans="1:1" s="173" customFormat="1" ht="12" hidden="1" customHeight="1">
      <c r="A19055" s="172"/>
    </row>
    <row r="19056" spans="1:1" s="173" customFormat="1" ht="12" hidden="1" customHeight="1">
      <c r="A19056" s="172"/>
    </row>
    <row r="19057" spans="1:1" s="173" customFormat="1" ht="12" hidden="1" customHeight="1">
      <c r="A19057" s="172"/>
    </row>
    <row r="19058" spans="1:1" s="173" customFormat="1" ht="12" hidden="1" customHeight="1">
      <c r="A19058" s="172"/>
    </row>
    <row r="19059" spans="1:1" s="173" customFormat="1" ht="12" hidden="1" customHeight="1">
      <c r="A19059" s="172"/>
    </row>
    <row r="19060" spans="1:1" s="173" customFormat="1" ht="12" hidden="1" customHeight="1">
      <c r="A19060" s="172"/>
    </row>
    <row r="19061" spans="1:1" s="173" customFormat="1" ht="12" hidden="1" customHeight="1">
      <c r="A19061" s="172"/>
    </row>
    <row r="19062" spans="1:1" s="173" customFormat="1" ht="12" hidden="1" customHeight="1">
      <c r="A19062" s="172"/>
    </row>
    <row r="19063" spans="1:1" s="173" customFormat="1" ht="12" hidden="1" customHeight="1">
      <c r="A19063" s="172"/>
    </row>
    <row r="19064" spans="1:1" s="173" customFormat="1" ht="12" hidden="1" customHeight="1">
      <c r="A19064" s="172"/>
    </row>
    <row r="19065" spans="1:1" s="173" customFormat="1" ht="12" hidden="1" customHeight="1">
      <c r="A19065" s="172"/>
    </row>
    <row r="19066" spans="1:1" s="173" customFormat="1" ht="12" hidden="1" customHeight="1">
      <c r="A19066" s="172"/>
    </row>
    <row r="19067" spans="1:1" s="173" customFormat="1" ht="12" hidden="1" customHeight="1">
      <c r="A19067" s="172"/>
    </row>
    <row r="19068" spans="1:1" s="173" customFormat="1" ht="12" hidden="1" customHeight="1">
      <c r="A19068" s="172"/>
    </row>
    <row r="19069" spans="1:1" s="173" customFormat="1" ht="12" hidden="1" customHeight="1">
      <c r="A19069" s="172"/>
    </row>
    <row r="19070" spans="1:1" s="173" customFormat="1" ht="12" hidden="1" customHeight="1">
      <c r="A19070" s="172"/>
    </row>
    <row r="19071" spans="1:1" s="173" customFormat="1" ht="12" hidden="1" customHeight="1">
      <c r="A19071" s="172"/>
    </row>
    <row r="19072" spans="1:1" s="173" customFormat="1" ht="12" hidden="1" customHeight="1">
      <c r="A19072" s="172"/>
    </row>
    <row r="19073" spans="1:1" s="173" customFormat="1" ht="12" hidden="1" customHeight="1">
      <c r="A19073" s="172"/>
    </row>
    <row r="19074" spans="1:1" s="173" customFormat="1" ht="12" hidden="1" customHeight="1">
      <c r="A19074" s="172"/>
    </row>
    <row r="19075" spans="1:1" s="173" customFormat="1" ht="12" hidden="1" customHeight="1">
      <c r="A19075" s="172"/>
    </row>
    <row r="19076" spans="1:1" s="173" customFormat="1" ht="12" hidden="1" customHeight="1">
      <c r="A19076" s="172"/>
    </row>
    <row r="19077" spans="1:1" s="173" customFormat="1" ht="12" hidden="1" customHeight="1">
      <c r="A19077" s="172"/>
    </row>
    <row r="19078" spans="1:1" s="173" customFormat="1" ht="12" hidden="1" customHeight="1">
      <c r="A19078" s="172"/>
    </row>
    <row r="19079" spans="1:1" s="173" customFormat="1" ht="12" hidden="1" customHeight="1">
      <c r="A19079" s="172"/>
    </row>
    <row r="19080" spans="1:1" s="173" customFormat="1" ht="12" hidden="1" customHeight="1">
      <c r="A19080" s="172"/>
    </row>
    <row r="19081" spans="1:1" s="173" customFormat="1" ht="12" hidden="1" customHeight="1">
      <c r="A19081" s="172"/>
    </row>
    <row r="19082" spans="1:1" s="173" customFormat="1" ht="12" hidden="1" customHeight="1">
      <c r="A19082" s="172"/>
    </row>
    <row r="19083" spans="1:1" s="173" customFormat="1" ht="12" hidden="1" customHeight="1">
      <c r="A19083" s="172"/>
    </row>
    <row r="19084" spans="1:1" s="173" customFormat="1" ht="12" hidden="1" customHeight="1">
      <c r="A19084" s="172"/>
    </row>
    <row r="19085" spans="1:1" s="173" customFormat="1" ht="12" hidden="1" customHeight="1">
      <c r="A19085" s="172"/>
    </row>
    <row r="19086" spans="1:1" s="173" customFormat="1" ht="12" hidden="1" customHeight="1">
      <c r="A19086" s="172"/>
    </row>
    <row r="19087" spans="1:1" s="173" customFormat="1" ht="12" hidden="1" customHeight="1">
      <c r="A19087" s="172"/>
    </row>
    <row r="19088" spans="1:1" s="173" customFormat="1" ht="12" hidden="1" customHeight="1">
      <c r="A19088" s="172"/>
    </row>
    <row r="19089" spans="1:1" s="173" customFormat="1" ht="12" hidden="1" customHeight="1">
      <c r="A19089" s="172"/>
    </row>
    <row r="19090" spans="1:1" s="173" customFormat="1" ht="12" hidden="1" customHeight="1">
      <c r="A19090" s="172"/>
    </row>
    <row r="19091" spans="1:1" s="173" customFormat="1" ht="12" hidden="1" customHeight="1">
      <c r="A19091" s="172"/>
    </row>
    <row r="19092" spans="1:1" s="173" customFormat="1" ht="12" hidden="1" customHeight="1">
      <c r="A19092" s="172"/>
    </row>
    <row r="19093" spans="1:1" s="173" customFormat="1" ht="12" hidden="1" customHeight="1">
      <c r="A19093" s="172"/>
    </row>
    <row r="19094" spans="1:1" s="173" customFormat="1" ht="12" hidden="1" customHeight="1">
      <c r="A19094" s="172"/>
    </row>
    <row r="19095" spans="1:1" s="173" customFormat="1" ht="12" hidden="1" customHeight="1">
      <c r="A19095" s="172"/>
    </row>
    <row r="19096" spans="1:1" s="173" customFormat="1" ht="12" hidden="1" customHeight="1">
      <c r="A19096" s="172"/>
    </row>
    <row r="19097" spans="1:1" s="173" customFormat="1" ht="12" hidden="1" customHeight="1">
      <c r="A19097" s="172"/>
    </row>
    <row r="19098" spans="1:1" s="173" customFormat="1" ht="12" hidden="1" customHeight="1">
      <c r="A19098" s="172"/>
    </row>
    <row r="19099" spans="1:1" s="173" customFormat="1" ht="12" hidden="1" customHeight="1">
      <c r="A19099" s="172"/>
    </row>
    <row r="19100" spans="1:1" s="173" customFormat="1" ht="12" hidden="1" customHeight="1">
      <c r="A19100" s="172"/>
    </row>
    <row r="19101" spans="1:1" s="173" customFormat="1" ht="12" hidden="1" customHeight="1">
      <c r="A19101" s="172"/>
    </row>
    <row r="19102" spans="1:1" s="173" customFormat="1" ht="12" hidden="1" customHeight="1">
      <c r="A19102" s="172"/>
    </row>
    <row r="19103" spans="1:1" s="173" customFormat="1" ht="12" hidden="1" customHeight="1">
      <c r="A19103" s="172"/>
    </row>
    <row r="19104" spans="1:1" s="173" customFormat="1" ht="12" hidden="1" customHeight="1">
      <c r="A19104" s="172"/>
    </row>
    <row r="19105" spans="1:1" s="173" customFormat="1" ht="12" hidden="1" customHeight="1">
      <c r="A19105" s="172"/>
    </row>
    <row r="19106" spans="1:1" s="173" customFormat="1" ht="12" hidden="1" customHeight="1">
      <c r="A19106" s="172"/>
    </row>
    <row r="19107" spans="1:1" s="173" customFormat="1" ht="12" hidden="1" customHeight="1">
      <c r="A19107" s="172"/>
    </row>
    <row r="19108" spans="1:1" s="173" customFormat="1" ht="12" hidden="1" customHeight="1">
      <c r="A19108" s="172"/>
    </row>
    <row r="19109" spans="1:1" s="173" customFormat="1" ht="12" hidden="1" customHeight="1">
      <c r="A19109" s="172"/>
    </row>
    <row r="19110" spans="1:1" s="173" customFormat="1" ht="12" hidden="1" customHeight="1">
      <c r="A19110" s="172"/>
    </row>
    <row r="19111" spans="1:1" s="173" customFormat="1" ht="12" hidden="1" customHeight="1">
      <c r="A19111" s="172"/>
    </row>
    <row r="19112" spans="1:1" s="173" customFormat="1" ht="12" hidden="1" customHeight="1">
      <c r="A19112" s="172"/>
    </row>
    <row r="19113" spans="1:1" s="173" customFormat="1" ht="12" hidden="1" customHeight="1">
      <c r="A19113" s="172"/>
    </row>
    <row r="19114" spans="1:1" s="173" customFormat="1" ht="12" hidden="1" customHeight="1">
      <c r="A19114" s="172"/>
    </row>
    <row r="19115" spans="1:1" s="173" customFormat="1" ht="12" hidden="1" customHeight="1">
      <c r="A19115" s="172"/>
    </row>
    <row r="19116" spans="1:1" s="173" customFormat="1" ht="12" hidden="1" customHeight="1">
      <c r="A19116" s="172"/>
    </row>
    <row r="19117" spans="1:1" s="173" customFormat="1" ht="12" hidden="1" customHeight="1">
      <c r="A19117" s="172"/>
    </row>
    <row r="19118" spans="1:1" s="173" customFormat="1" ht="12" hidden="1" customHeight="1">
      <c r="A19118" s="172"/>
    </row>
    <row r="19119" spans="1:1" s="173" customFormat="1" ht="12" hidden="1" customHeight="1">
      <c r="A19119" s="172"/>
    </row>
    <row r="19120" spans="1:1" s="173" customFormat="1" ht="12" hidden="1" customHeight="1">
      <c r="A19120" s="172"/>
    </row>
    <row r="19121" spans="1:1" s="173" customFormat="1" ht="12" hidden="1" customHeight="1">
      <c r="A19121" s="172"/>
    </row>
    <row r="19122" spans="1:1" s="173" customFormat="1" ht="12" hidden="1" customHeight="1">
      <c r="A19122" s="172"/>
    </row>
    <row r="19123" spans="1:1" s="173" customFormat="1" ht="12" hidden="1" customHeight="1">
      <c r="A19123" s="172"/>
    </row>
    <row r="19124" spans="1:1" s="173" customFormat="1" ht="12" hidden="1" customHeight="1">
      <c r="A19124" s="172"/>
    </row>
    <row r="19125" spans="1:1" s="173" customFormat="1" ht="12" hidden="1" customHeight="1">
      <c r="A19125" s="172"/>
    </row>
    <row r="19126" spans="1:1" s="173" customFormat="1" ht="12" hidden="1" customHeight="1">
      <c r="A19126" s="172"/>
    </row>
    <row r="19127" spans="1:1" s="173" customFormat="1" ht="12" hidden="1" customHeight="1">
      <c r="A19127" s="172"/>
    </row>
    <row r="19128" spans="1:1" s="173" customFormat="1" ht="12" hidden="1" customHeight="1">
      <c r="A19128" s="172"/>
    </row>
    <row r="19129" spans="1:1" s="173" customFormat="1" ht="12" hidden="1" customHeight="1">
      <c r="A19129" s="172"/>
    </row>
    <row r="19130" spans="1:1" s="173" customFormat="1" ht="12" hidden="1" customHeight="1">
      <c r="A19130" s="172"/>
    </row>
    <row r="19131" spans="1:1" s="173" customFormat="1" ht="12" hidden="1" customHeight="1">
      <c r="A19131" s="172"/>
    </row>
    <row r="19132" spans="1:1" s="173" customFormat="1" ht="12" hidden="1" customHeight="1">
      <c r="A19132" s="172"/>
    </row>
    <row r="19133" spans="1:1" s="173" customFormat="1" ht="12" hidden="1" customHeight="1">
      <c r="A19133" s="172"/>
    </row>
    <row r="19134" spans="1:1" s="173" customFormat="1" ht="12" hidden="1" customHeight="1">
      <c r="A19134" s="172"/>
    </row>
    <row r="19135" spans="1:1" s="173" customFormat="1" ht="12" hidden="1" customHeight="1">
      <c r="A19135" s="172"/>
    </row>
    <row r="19136" spans="1:1" s="173" customFormat="1" ht="12" hidden="1" customHeight="1">
      <c r="A19136" s="172"/>
    </row>
    <row r="19137" spans="1:1" s="173" customFormat="1" ht="12" hidden="1" customHeight="1">
      <c r="A19137" s="172"/>
    </row>
    <row r="19138" spans="1:1" s="173" customFormat="1" ht="12" hidden="1" customHeight="1">
      <c r="A19138" s="172"/>
    </row>
    <row r="19139" spans="1:1" s="173" customFormat="1" ht="12" hidden="1" customHeight="1">
      <c r="A19139" s="172"/>
    </row>
    <row r="19140" spans="1:1" s="173" customFormat="1" ht="12" hidden="1" customHeight="1">
      <c r="A19140" s="172"/>
    </row>
    <row r="19141" spans="1:1" s="173" customFormat="1" ht="12" hidden="1" customHeight="1">
      <c r="A19141" s="172"/>
    </row>
    <row r="19142" spans="1:1" s="173" customFormat="1" ht="12" hidden="1" customHeight="1">
      <c r="A19142" s="172"/>
    </row>
    <row r="19143" spans="1:1" s="173" customFormat="1" ht="12" hidden="1" customHeight="1">
      <c r="A19143" s="172"/>
    </row>
    <row r="19144" spans="1:1" s="173" customFormat="1" ht="12" hidden="1" customHeight="1">
      <c r="A19144" s="172"/>
    </row>
    <row r="19145" spans="1:1" s="173" customFormat="1" ht="12" hidden="1" customHeight="1">
      <c r="A19145" s="172"/>
    </row>
    <row r="19146" spans="1:1" s="173" customFormat="1" ht="12" hidden="1" customHeight="1">
      <c r="A19146" s="172"/>
    </row>
    <row r="19147" spans="1:1" s="173" customFormat="1" ht="12" hidden="1" customHeight="1">
      <c r="A19147" s="172"/>
    </row>
    <row r="19148" spans="1:1" s="173" customFormat="1" ht="12" hidden="1" customHeight="1">
      <c r="A19148" s="172"/>
    </row>
    <row r="19149" spans="1:1" s="173" customFormat="1" ht="12" hidden="1" customHeight="1">
      <c r="A19149" s="172"/>
    </row>
    <row r="19150" spans="1:1" s="173" customFormat="1" ht="12" hidden="1" customHeight="1">
      <c r="A19150" s="172"/>
    </row>
    <row r="19151" spans="1:1" s="173" customFormat="1" ht="12" hidden="1" customHeight="1">
      <c r="A19151" s="172"/>
    </row>
    <row r="19152" spans="1:1" s="173" customFormat="1" ht="12" hidden="1" customHeight="1">
      <c r="A19152" s="172"/>
    </row>
    <row r="19153" spans="1:1" s="173" customFormat="1" ht="12" hidden="1" customHeight="1">
      <c r="A19153" s="172"/>
    </row>
    <row r="19154" spans="1:1" s="173" customFormat="1" ht="12" hidden="1" customHeight="1">
      <c r="A19154" s="172"/>
    </row>
    <row r="19155" spans="1:1" s="173" customFormat="1" ht="12" hidden="1" customHeight="1">
      <c r="A19155" s="172"/>
    </row>
    <row r="19156" spans="1:1" s="173" customFormat="1" ht="12" hidden="1" customHeight="1">
      <c r="A19156" s="172"/>
    </row>
    <row r="19157" spans="1:1" s="173" customFormat="1" ht="12" hidden="1" customHeight="1">
      <c r="A19157" s="172"/>
    </row>
    <row r="19158" spans="1:1" s="173" customFormat="1" ht="12" hidden="1" customHeight="1">
      <c r="A19158" s="172"/>
    </row>
    <row r="19159" spans="1:1" s="173" customFormat="1" ht="12" hidden="1" customHeight="1">
      <c r="A19159" s="172"/>
    </row>
    <row r="19160" spans="1:1" s="173" customFormat="1" ht="12" hidden="1" customHeight="1">
      <c r="A19160" s="172"/>
    </row>
    <row r="19161" spans="1:1" s="173" customFormat="1" ht="12" hidden="1" customHeight="1">
      <c r="A19161" s="172"/>
    </row>
    <row r="19162" spans="1:1" s="173" customFormat="1" ht="12" hidden="1" customHeight="1">
      <c r="A19162" s="172"/>
    </row>
    <row r="19163" spans="1:1" s="173" customFormat="1" ht="12" hidden="1" customHeight="1">
      <c r="A19163" s="172"/>
    </row>
    <row r="19164" spans="1:1" s="173" customFormat="1" ht="12" hidden="1" customHeight="1">
      <c r="A19164" s="172"/>
    </row>
    <row r="19165" spans="1:1" s="173" customFormat="1" ht="12" hidden="1" customHeight="1">
      <c r="A19165" s="172"/>
    </row>
    <row r="19166" spans="1:1" s="173" customFormat="1" ht="12" hidden="1" customHeight="1">
      <c r="A19166" s="172"/>
    </row>
    <row r="19167" spans="1:1" s="173" customFormat="1" ht="12" hidden="1" customHeight="1">
      <c r="A19167" s="172"/>
    </row>
    <row r="19168" spans="1:1" s="173" customFormat="1" ht="12" hidden="1" customHeight="1">
      <c r="A19168" s="172"/>
    </row>
    <row r="19169" spans="1:1" s="173" customFormat="1" ht="12" hidden="1" customHeight="1">
      <c r="A19169" s="172"/>
    </row>
    <row r="19170" spans="1:1" s="173" customFormat="1" ht="12" hidden="1" customHeight="1">
      <c r="A19170" s="172"/>
    </row>
    <row r="19171" spans="1:1" s="173" customFormat="1" ht="12" hidden="1" customHeight="1">
      <c r="A19171" s="172"/>
    </row>
    <row r="19172" spans="1:1" s="173" customFormat="1" ht="12" hidden="1" customHeight="1">
      <c r="A19172" s="172"/>
    </row>
    <row r="19173" spans="1:1" s="173" customFormat="1" ht="12" hidden="1" customHeight="1">
      <c r="A19173" s="172"/>
    </row>
    <row r="19174" spans="1:1" s="173" customFormat="1" ht="12" hidden="1" customHeight="1">
      <c r="A19174" s="172"/>
    </row>
    <row r="19175" spans="1:1" s="173" customFormat="1" ht="12" hidden="1" customHeight="1">
      <c r="A19175" s="172"/>
    </row>
    <row r="19176" spans="1:1" s="173" customFormat="1" ht="12" hidden="1" customHeight="1">
      <c r="A19176" s="172"/>
    </row>
    <row r="19177" spans="1:1" s="173" customFormat="1" ht="12" hidden="1" customHeight="1">
      <c r="A19177" s="172"/>
    </row>
    <row r="19178" spans="1:1" s="173" customFormat="1" ht="12" hidden="1" customHeight="1">
      <c r="A19178" s="172"/>
    </row>
    <row r="19179" spans="1:1" s="173" customFormat="1" ht="12" hidden="1" customHeight="1">
      <c r="A19179" s="172"/>
    </row>
    <row r="19180" spans="1:1" s="173" customFormat="1" ht="12" hidden="1" customHeight="1">
      <c r="A19180" s="172"/>
    </row>
    <row r="19181" spans="1:1" s="173" customFormat="1" ht="12" hidden="1" customHeight="1">
      <c r="A19181" s="172"/>
    </row>
    <row r="19182" spans="1:1" s="173" customFormat="1" ht="12" hidden="1" customHeight="1">
      <c r="A19182" s="172"/>
    </row>
    <row r="19183" spans="1:1" s="173" customFormat="1" ht="12" hidden="1" customHeight="1">
      <c r="A19183" s="172"/>
    </row>
    <row r="19184" spans="1:1" s="173" customFormat="1" ht="12" hidden="1" customHeight="1">
      <c r="A19184" s="172"/>
    </row>
    <row r="19185" spans="1:1" s="173" customFormat="1" ht="12" hidden="1" customHeight="1">
      <c r="A19185" s="172"/>
    </row>
    <row r="19186" spans="1:1" s="173" customFormat="1" ht="12" hidden="1" customHeight="1">
      <c r="A19186" s="172"/>
    </row>
    <row r="19187" spans="1:1" s="173" customFormat="1" ht="12" hidden="1" customHeight="1">
      <c r="A19187" s="172"/>
    </row>
    <row r="19188" spans="1:1" s="173" customFormat="1" ht="12" hidden="1" customHeight="1">
      <c r="A19188" s="172"/>
    </row>
    <row r="19189" spans="1:1" s="173" customFormat="1" ht="12" hidden="1" customHeight="1">
      <c r="A19189" s="172"/>
    </row>
    <row r="19190" spans="1:1" s="173" customFormat="1" ht="12" hidden="1" customHeight="1">
      <c r="A19190" s="172"/>
    </row>
    <row r="19191" spans="1:1" s="173" customFormat="1" ht="12" hidden="1" customHeight="1">
      <c r="A19191" s="172"/>
    </row>
    <row r="19192" spans="1:1" s="173" customFormat="1" ht="12" hidden="1" customHeight="1">
      <c r="A19192" s="172"/>
    </row>
    <row r="19193" spans="1:1" s="173" customFormat="1" ht="12" hidden="1" customHeight="1">
      <c r="A19193" s="172"/>
    </row>
    <row r="19194" spans="1:1" s="173" customFormat="1" ht="12" hidden="1" customHeight="1">
      <c r="A19194" s="172"/>
    </row>
    <row r="19195" spans="1:1" s="173" customFormat="1" ht="12" hidden="1" customHeight="1">
      <c r="A19195" s="172"/>
    </row>
    <row r="19196" spans="1:1" s="173" customFormat="1" ht="12" hidden="1" customHeight="1">
      <c r="A19196" s="172"/>
    </row>
    <row r="19197" spans="1:1" s="173" customFormat="1" ht="12" hidden="1" customHeight="1">
      <c r="A19197" s="172"/>
    </row>
    <row r="19198" spans="1:1" s="173" customFormat="1" ht="12" hidden="1" customHeight="1">
      <c r="A19198" s="172"/>
    </row>
    <row r="19199" spans="1:1" s="173" customFormat="1" ht="12" hidden="1" customHeight="1">
      <c r="A19199" s="172"/>
    </row>
    <row r="19200" spans="1:1" s="173" customFormat="1" ht="12" hidden="1" customHeight="1">
      <c r="A19200" s="172"/>
    </row>
    <row r="19201" spans="1:1" s="173" customFormat="1" ht="12" hidden="1" customHeight="1">
      <c r="A19201" s="172"/>
    </row>
    <row r="19202" spans="1:1" s="173" customFormat="1" ht="12" hidden="1" customHeight="1">
      <c r="A19202" s="172"/>
    </row>
    <row r="19203" spans="1:1" s="173" customFormat="1" ht="12" hidden="1" customHeight="1">
      <c r="A19203" s="172"/>
    </row>
    <row r="19204" spans="1:1" s="173" customFormat="1" ht="12" hidden="1" customHeight="1">
      <c r="A19204" s="172"/>
    </row>
    <row r="19205" spans="1:1" s="173" customFormat="1" ht="12" hidden="1" customHeight="1">
      <c r="A19205" s="172"/>
    </row>
    <row r="19206" spans="1:1" s="173" customFormat="1" ht="12" hidden="1" customHeight="1">
      <c r="A19206" s="172"/>
    </row>
    <row r="19207" spans="1:1" s="173" customFormat="1" ht="12" hidden="1" customHeight="1">
      <c r="A19207" s="172"/>
    </row>
    <row r="19208" spans="1:1" s="173" customFormat="1" ht="12" hidden="1" customHeight="1">
      <c r="A19208" s="172"/>
    </row>
    <row r="19209" spans="1:1" s="173" customFormat="1" ht="12" hidden="1" customHeight="1">
      <c r="A19209" s="172"/>
    </row>
    <row r="19210" spans="1:1" s="173" customFormat="1" ht="12" hidden="1" customHeight="1">
      <c r="A19210" s="172"/>
    </row>
    <row r="19211" spans="1:1" s="173" customFormat="1" ht="12" hidden="1" customHeight="1">
      <c r="A19211" s="172"/>
    </row>
    <row r="19212" spans="1:1" s="173" customFormat="1" ht="12" hidden="1" customHeight="1">
      <c r="A19212" s="172"/>
    </row>
    <row r="19213" spans="1:1" s="173" customFormat="1" ht="12" hidden="1" customHeight="1">
      <c r="A19213" s="172"/>
    </row>
    <row r="19214" spans="1:1" s="173" customFormat="1" ht="12" hidden="1" customHeight="1">
      <c r="A19214" s="172"/>
    </row>
    <row r="19215" spans="1:1" s="173" customFormat="1" ht="12" hidden="1" customHeight="1">
      <c r="A19215" s="172"/>
    </row>
    <row r="19216" spans="1:1" s="173" customFormat="1" ht="12" hidden="1" customHeight="1">
      <c r="A19216" s="172"/>
    </row>
    <row r="19217" spans="1:1" s="173" customFormat="1" ht="12" hidden="1" customHeight="1">
      <c r="A19217" s="172"/>
    </row>
    <row r="19218" spans="1:1" s="173" customFormat="1" ht="12" hidden="1" customHeight="1">
      <c r="A19218" s="172"/>
    </row>
    <row r="19219" spans="1:1" s="173" customFormat="1" ht="12" hidden="1" customHeight="1">
      <c r="A19219" s="172"/>
    </row>
    <row r="19220" spans="1:1" s="173" customFormat="1" ht="12" hidden="1" customHeight="1">
      <c r="A19220" s="172"/>
    </row>
    <row r="19221" spans="1:1" s="173" customFormat="1" ht="12" hidden="1" customHeight="1">
      <c r="A19221" s="172"/>
    </row>
    <row r="19222" spans="1:1" s="173" customFormat="1" ht="12" hidden="1" customHeight="1">
      <c r="A19222" s="172"/>
    </row>
    <row r="19223" spans="1:1" s="173" customFormat="1" ht="12" hidden="1" customHeight="1">
      <c r="A19223" s="172"/>
    </row>
    <row r="19224" spans="1:1" s="173" customFormat="1" ht="12" hidden="1" customHeight="1">
      <c r="A19224" s="172"/>
    </row>
    <row r="19225" spans="1:1" s="173" customFormat="1" ht="12" hidden="1" customHeight="1">
      <c r="A19225" s="172"/>
    </row>
    <row r="19226" spans="1:1" s="173" customFormat="1" ht="12" hidden="1" customHeight="1">
      <c r="A19226" s="172"/>
    </row>
    <row r="19227" spans="1:1" s="173" customFormat="1" ht="12" hidden="1" customHeight="1">
      <c r="A19227" s="172"/>
    </row>
    <row r="19228" spans="1:1" s="173" customFormat="1" ht="12" hidden="1" customHeight="1">
      <c r="A19228" s="172"/>
    </row>
    <row r="19229" spans="1:1" s="173" customFormat="1" ht="12" hidden="1" customHeight="1">
      <c r="A19229" s="172"/>
    </row>
    <row r="19230" spans="1:1" s="173" customFormat="1" ht="12" hidden="1" customHeight="1">
      <c r="A19230" s="172"/>
    </row>
    <row r="19231" spans="1:1" s="173" customFormat="1" ht="12" hidden="1" customHeight="1">
      <c r="A19231" s="172"/>
    </row>
    <row r="19232" spans="1:1" s="173" customFormat="1" ht="12" hidden="1" customHeight="1">
      <c r="A19232" s="172"/>
    </row>
    <row r="19233" spans="1:1" s="173" customFormat="1" ht="12" hidden="1" customHeight="1">
      <c r="A19233" s="172"/>
    </row>
    <row r="19234" spans="1:1" s="173" customFormat="1" ht="12" hidden="1" customHeight="1">
      <c r="A19234" s="172"/>
    </row>
    <row r="19235" spans="1:1" s="173" customFormat="1" ht="12" hidden="1" customHeight="1">
      <c r="A19235" s="172"/>
    </row>
    <row r="19236" spans="1:1" s="173" customFormat="1" ht="12" hidden="1" customHeight="1">
      <c r="A19236" s="172"/>
    </row>
    <row r="19237" spans="1:1" s="173" customFormat="1" ht="12" hidden="1" customHeight="1">
      <c r="A19237" s="172"/>
    </row>
    <row r="19238" spans="1:1" s="173" customFormat="1" ht="12" hidden="1" customHeight="1">
      <c r="A19238" s="172"/>
    </row>
    <row r="19239" spans="1:1" s="173" customFormat="1" ht="12" hidden="1" customHeight="1">
      <c r="A19239" s="172"/>
    </row>
    <row r="19240" spans="1:1" s="173" customFormat="1" ht="12" hidden="1" customHeight="1">
      <c r="A19240" s="172"/>
    </row>
    <row r="19241" spans="1:1" s="173" customFormat="1" ht="12" hidden="1" customHeight="1">
      <c r="A19241" s="172"/>
    </row>
    <row r="19242" spans="1:1" s="173" customFormat="1" ht="12" hidden="1" customHeight="1">
      <c r="A19242" s="172"/>
    </row>
    <row r="19243" spans="1:1" s="173" customFormat="1" ht="12" hidden="1" customHeight="1">
      <c r="A19243" s="172"/>
    </row>
    <row r="19244" spans="1:1" s="173" customFormat="1" ht="12" hidden="1" customHeight="1">
      <c r="A19244" s="172"/>
    </row>
    <row r="19245" spans="1:1" s="173" customFormat="1" ht="12" hidden="1" customHeight="1">
      <c r="A19245" s="172"/>
    </row>
    <row r="19246" spans="1:1" s="173" customFormat="1" ht="12" hidden="1" customHeight="1">
      <c r="A19246" s="172"/>
    </row>
    <row r="19247" spans="1:1" s="173" customFormat="1" ht="12" hidden="1" customHeight="1">
      <c r="A19247" s="172"/>
    </row>
    <row r="19248" spans="1:1" s="173" customFormat="1" ht="12" hidden="1" customHeight="1">
      <c r="A19248" s="172"/>
    </row>
    <row r="19249" spans="1:1" s="173" customFormat="1" ht="12" hidden="1" customHeight="1">
      <c r="A19249" s="172"/>
    </row>
    <row r="19250" spans="1:1" s="173" customFormat="1" ht="12" hidden="1" customHeight="1">
      <c r="A19250" s="172"/>
    </row>
    <row r="19251" spans="1:1" s="173" customFormat="1" ht="12" hidden="1" customHeight="1">
      <c r="A19251" s="172"/>
    </row>
    <row r="19252" spans="1:1" s="173" customFormat="1" ht="12" hidden="1" customHeight="1">
      <c r="A19252" s="172"/>
    </row>
    <row r="19253" spans="1:1" s="173" customFormat="1" ht="12" hidden="1" customHeight="1">
      <c r="A19253" s="172"/>
    </row>
    <row r="19254" spans="1:1" s="173" customFormat="1" ht="12" hidden="1" customHeight="1">
      <c r="A19254" s="172"/>
    </row>
    <row r="19255" spans="1:1" s="173" customFormat="1" ht="12" hidden="1" customHeight="1">
      <c r="A19255" s="172"/>
    </row>
    <row r="19256" spans="1:1" s="173" customFormat="1" ht="12" hidden="1" customHeight="1">
      <c r="A19256" s="172"/>
    </row>
    <row r="19257" spans="1:1" s="173" customFormat="1" ht="12" hidden="1" customHeight="1">
      <c r="A19257" s="172"/>
    </row>
    <row r="19258" spans="1:1" s="173" customFormat="1" ht="12" hidden="1" customHeight="1">
      <c r="A19258" s="172"/>
    </row>
    <row r="19259" spans="1:1" s="173" customFormat="1" ht="12" hidden="1" customHeight="1">
      <c r="A19259" s="172"/>
    </row>
    <row r="19260" spans="1:1" s="173" customFormat="1" ht="12" hidden="1" customHeight="1">
      <c r="A19260" s="172"/>
    </row>
    <row r="19261" spans="1:1" s="173" customFormat="1" ht="12" hidden="1" customHeight="1">
      <c r="A19261" s="172"/>
    </row>
    <row r="19262" spans="1:1" s="173" customFormat="1" ht="12" hidden="1" customHeight="1">
      <c r="A19262" s="172"/>
    </row>
    <row r="19263" spans="1:1" s="173" customFormat="1" ht="12" hidden="1" customHeight="1">
      <c r="A19263" s="172"/>
    </row>
    <row r="19264" spans="1:1" s="173" customFormat="1" ht="12" hidden="1" customHeight="1">
      <c r="A19264" s="172"/>
    </row>
    <row r="19265" spans="1:1" s="173" customFormat="1" ht="12" hidden="1" customHeight="1">
      <c r="A19265" s="172"/>
    </row>
    <row r="19266" spans="1:1" s="173" customFormat="1" ht="12" hidden="1" customHeight="1">
      <c r="A19266" s="172"/>
    </row>
    <row r="19267" spans="1:1" s="173" customFormat="1" ht="12" hidden="1" customHeight="1">
      <c r="A19267" s="172"/>
    </row>
    <row r="19268" spans="1:1" s="173" customFormat="1" ht="12" hidden="1" customHeight="1">
      <c r="A19268" s="172"/>
    </row>
    <row r="19269" spans="1:1" s="173" customFormat="1" ht="12" hidden="1" customHeight="1">
      <c r="A19269" s="172"/>
    </row>
    <row r="19270" spans="1:1" s="173" customFormat="1" ht="12" hidden="1" customHeight="1">
      <c r="A19270" s="172"/>
    </row>
    <row r="19271" spans="1:1" s="173" customFormat="1" ht="12" hidden="1" customHeight="1">
      <c r="A19271" s="172"/>
    </row>
    <row r="19272" spans="1:1" s="173" customFormat="1" ht="12" hidden="1" customHeight="1">
      <c r="A19272" s="172"/>
    </row>
    <row r="19273" spans="1:1" s="173" customFormat="1" ht="12" hidden="1" customHeight="1">
      <c r="A19273" s="172"/>
    </row>
    <row r="19274" spans="1:1" s="173" customFormat="1" ht="12" hidden="1" customHeight="1">
      <c r="A19274" s="172"/>
    </row>
    <row r="19275" spans="1:1" s="173" customFormat="1" ht="12" hidden="1" customHeight="1">
      <c r="A19275" s="172"/>
    </row>
    <row r="19276" spans="1:1" s="173" customFormat="1" ht="12" hidden="1" customHeight="1">
      <c r="A19276" s="172"/>
    </row>
    <row r="19277" spans="1:1" s="173" customFormat="1" ht="12" hidden="1" customHeight="1">
      <c r="A19277" s="172"/>
    </row>
    <row r="19278" spans="1:1" s="173" customFormat="1" ht="12" hidden="1" customHeight="1">
      <c r="A19278" s="172"/>
    </row>
    <row r="19279" spans="1:1" s="173" customFormat="1" ht="12" hidden="1" customHeight="1">
      <c r="A19279" s="172"/>
    </row>
    <row r="19280" spans="1:1" s="173" customFormat="1" ht="12" hidden="1" customHeight="1">
      <c r="A19280" s="172"/>
    </row>
    <row r="19281" spans="1:1" s="173" customFormat="1" ht="12" hidden="1" customHeight="1">
      <c r="A19281" s="172"/>
    </row>
    <row r="19282" spans="1:1" s="173" customFormat="1" ht="12" hidden="1" customHeight="1">
      <c r="A19282" s="172"/>
    </row>
    <row r="19283" spans="1:1" s="173" customFormat="1" ht="12" hidden="1" customHeight="1">
      <c r="A19283" s="172"/>
    </row>
    <row r="19284" spans="1:1" s="173" customFormat="1" ht="12" hidden="1" customHeight="1">
      <c r="A19284" s="172"/>
    </row>
    <row r="19285" spans="1:1" s="173" customFormat="1" ht="12" hidden="1" customHeight="1">
      <c r="A19285" s="172"/>
    </row>
    <row r="19286" spans="1:1" s="173" customFormat="1" ht="12" hidden="1" customHeight="1">
      <c r="A19286" s="172"/>
    </row>
    <row r="19287" spans="1:1" s="173" customFormat="1" ht="12" hidden="1" customHeight="1">
      <c r="A19287" s="172"/>
    </row>
    <row r="19288" spans="1:1" s="173" customFormat="1" ht="12" hidden="1" customHeight="1">
      <c r="A19288" s="172"/>
    </row>
    <row r="19289" spans="1:1" s="173" customFormat="1" ht="12" hidden="1" customHeight="1">
      <c r="A19289" s="172"/>
    </row>
    <row r="19290" spans="1:1" s="173" customFormat="1" ht="12" hidden="1" customHeight="1">
      <c r="A19290" s="172"/>
    </row>
    <row r="19291" spans="1:1" s="173" customFormat="1" ht="12" hidden="1" customHeight="1">
      <c r="A19291" s="172"/>
    </row>
    <row r="19292" spans="1:1" s="173" customFormat="1" ht="12" hidden="1" customHeight="1">
      <c r="A19292" s="172"/>
    </row>
    <row r="19293" spans="1:1" s="173" customFormat="1" ht="12" hidden="1" customHeight="1">
      <c r="A19293" s="172"/>
    </row>
    <row r="19294" spans="1:1" s="173" customFormat="1" ht="12" hidden="1" customHeight="1">
      <c r="A19294" s="172"/>
    </row>
    <row r="19295" spans="1:1" s="173" customFormat="1" ht="12" hidden="1" customHeight="1">
      <c r="A19295" s="172"/>
    </row>
    <row r="19296" spans="1:1" s="173" customFormat="1" ht="12" hidden="1" customHeight="1">
      <c r="A19296" s="172"/>
    </row>
    <row r="19297" spans="1:1" s="173" customFormat="1" ht="12" hidden="1" customHeight="1">
      <c r="A19297" s="172"/>
    </row>
    <row r="19298" spans="1:1" s="173" customFormat="1" ht="12" hidden="1" customHeight="1">
      <c r="A19298" s="172"/>
    </row>
    <row r="19299" spans="1:1" s="173" customFormat="1" ht="12" hidden="1" customHeight="1">
      <c r="A19299" s="172"/>
    </row>
    <row r="19300" spans="1:1" s="173" customFormat="1" ht="12" hidden="1" customHeight="1">
      <c r="A19300" s="172"/>
    </row>
    <row r="19301" spans="1:1" s="173" customFormat="1" ht="12" hidden="1" customHeight="1">
      <c r="A19301" s="172"/>
    </row>
    <row r="19302" spans="1:1" s="173" customFormat="1" ht="12" hidden="1" customHeight="1">
      <c r="A19302" s="172"/>
    </row>
    <row r="19303" spans="1:1" s="173" customFormat="1" ht="12" hidden="1" customHeight="1">
      <c r="A19303" s="172"/>
    </row>
    <row r="19304" spans="1:1" s="173" customFormat="1" ht="12" hidden="1" customHeight="1">
      <c r="A19304" s="172"/>
    </row>
    <row r="19305" spans="1:1" s="173" customFormat="1" ht="12" hidden="1" customHeight="1">
      <c r="A19305" s="172"/>
    </row>
    <row r="19306" spans="1:1" s="173" customFormat="1" ht="12" hidden="1" customHeight="1">
      <c r="A19306" s="172"/>
    </row>
    <row r="19307" spans="1:1" s="173" customFormat="1" ht="12" hidden="1" customHeight="1">
      <c r="A19307" s="172"/>
    </row>
    <row r="19308" spans="1:1" s="173" customFormat="1" ht="12" hidden="1" customHeight="1">
      <c r="A19308" s="172"/>
    </row>
    <row r="19309" spans="1:1" s="173" customFormat="1" ht="12" hidden="1" customHeight="1">
      <c r="A19309" s="172"/>
    </row>
    <row r="19310" spans="1:1" s="173" customFormat="1" ht="12" hidden="1" customHeight="1">
      <c r="A19310" s="172"/>
    </row>
    <row r="19311" spans="1:1" s="173" customFormat="1" ht="12" hidden="1" customHeight="1">
      <c r="A19311" s="172"/>
    </row>
    <row r="19312" spans="1:1" s="173" customFormat="1" ht="12" hidden="1" customHeight="1">
      <c r="A19312" s="172"/>
    </row>
    <row r="19313" spans="1:1" s="173" customFormat="1" ht="12" hidden="1" customHeight="1">
      <c r="A19313" s="172"/>
    </row>
    <row r="19314" spans="1:1" s="173" customFormat="1" ht="12" hidden="1" customHeight="1">
      <c r="A19314" s="172"/>
    </row>
    <row r="19315" spans="1:1" s="173" customFormat="1" ht="12" hidden="1" customHeight="1">
      <c r="A19315" s="172"/>
    </row>
    <row r="19316" spans="1:1" s="173" customFormat="1" ht="12" hidden="1" customHeight="1">
      <c r="A19316" s="172"/>
    </row>
    <row r="19317" spans="1:1" s="173" customFormat="1" ht="12" hidden="1" customHeight="1">
      <c r="A19317" s="172"/>
    </row>
    <row r="19318" spans="1:1" s="173" customFormat="1" ht="12" hidden="1" customHeight="1">
      <c r="A19318" s="172"/>
    </row>
    <row r="19319" spans="1:1" s="173" customFormat="1" ht="12" hidden="1" customHeight="1">
      <c r="A19319" s="172"/>
    </row>
    <row r="19320" spans="1:1" s="173" customFormat="1" ht="12" hidden="1" customHeight="1">
      <c r="A19320" s="172"/>
    </row>
    <row r="19321" spans="1:1" s="173" customFormat="1" ht="12" hidden="1" customHeight="1">
      <c r="A19321" s="172"/>
    </row>
    <row r="19322" spans="1:1" s="173" customFormat="1" ht="12" hidden="1" customHeight="1">
      <c r="A19322" s="172"/>
    </row>
    <row r="19323" spans="1:1" s="173" customFormat="1" ht="12" hidden="1" customHeight="1">
      <c r="A19323" s="172"/>
    </row>
    <row r="19324" spans="1:1" s="173" customFormat="1" ht="12" hidden="1" customHeight="1">
      <c r="A19324" s="172"/>
    </row>
    <row r="19325" spans="1:1" s="173" customFormat="1" ht="12" hidden="1" customHeight="1">
      <c r="A19325" s="172"/>
    </row>
    <row r="19326" spans="1:1" s="173" customFormat="1" ht="12" hidden="1" customHeight="1">
      <c r="A19326" s="172"/>
    </row>
    <row r="19327" spans="1:1" s="173" customFormat="1" ht="12" hidden="1" customHeight="1">
      <c r="A19327" s="172"/>
    </row>
    <row r="19328" spans="1:1" s="173" customFormat="1" ht="12" hidden="1" customHeight="1">
      <c r="A19328" s="172"/>
    </row>
    <row r="19329" spans="1:1" s="173" customFormat="1" ht="12" hidden="1" customHeight="1">
      <c r="A19329" s="172"/>
    </row>
    <row r="19330" spans="1:1" s="173" customFormat="1" ht="12" hidden="1" customHeight="1">
      <c r="A19330" s="172"/>
    </row>
    <row r="19331" spans="1:1" s="173" customFormat="1" ht="12" hidden="1" customHeight="1">
      <c r="A19331" s="172"/>
    </row>
    <row r="19332" spans="1:1" s="173" customFormat="1" ht="12" hidden="1" customHeight="1">
      <c r="A19332" s="172"/>
    </row>
    <row r="19333" spans="1:1" s="173" customFormat="1" ht="12" hidden="1" customHeight="1">
      <c r="A19333" s="172"/>
    </row>
    <row r="19334" spans="1:1" s="173" customFormat="1" ht="12" hidden="1" customHeight="1">
      <c r="A19334" s="172"/>
    </row>
    <row r="19335" spans="1:1" s="173" customFormat="1" ht="12" hidden="1" customHeight="1">
      <c r="A19335" s="172"/>
    </row>
    <row r="19336" spans="1:1" s="173" customFormat="1" ht="12" hidden="1" customHeight="1">
      <c r="A19336" s="172"/>
    </row>
    <row r="19337" spans="1:1" s="173" customFormat="1" ht="12" hidden="1" customHeight="1">
      <c r="A19337" s="172"/>
    </row>
    <row r="19338" spans="1:1" s="173" customFormat="1" ht="12" hidden="1" customHeight="1">
      <c r="A19338" s="172"/>
    </row>
    <row r="19339" spans="1:1" s="173" customFormat="1" ht="12" hidden="1" customHeight="1">
      <c r="A19339" s="172"/>
    </row>
    <row r="19340" spans="1:1" s="173" customFormat="1" ht="12" hidden="1" customHeight="1">
      <c r="A19340" s="172"/>
    </row>
    <row r="19341" spans="1:1" s="173" customFormat="1" ht="12" hidden="1" customHeight="1">
      <c r="A19341" s="172"/>
    </row>
    <row r="19342" spans="1:1" s="173" customFormat="1" ht="12" hidden="1" customHeight="1">
      <c r="A19342" s="172"/>
    </row>
    <row r="19343" spans="1:1" s="173" customFormat="1" ht="12" hidden="1" customHeight="1">
      <c r="A19343" s="172"/>
    </row>
    <row r="19344" spans="1:1" s="173" customFormat="1" ht="12" hidden="1" customHeight="1">
      <c r="A19344" s="172"/>
    </row>
    <row r="19345" spans="1:1" s="173" customFormat="1" ht="12" hidden="1" customHeight="1">
      <c r="A19345" s="172"/>
    </row>
    <row r="19346" spans="1:1" s="173" customFormat="1" ht="12" hidden="1" customHeight="1">
      <c r="A19346" s="172"/>
    </row>
    <row r="19347" spans="1:1" s="173" customFormat="1" ht="12" hidden="1" customHeight="1">
      <c r="A19347" s="172"/>
    </row>
    <row r="19348" spans="1:1" s="173" customFormat="1" ht="12" hidden="1" customHeight="1">
      <c r="A19348" s="172"/>
    </row>
    <row r="19349" spans="1:1" s="173" customFormat="1" ht="12" hidden="1" customHeight="1">
      <c r="A19349" s="172"/>
    </row>
    <row r="19350" spans="1:1" s="173" customFormat="1" ht="12" hidden="1" customHeight="1">
      <c r="A19350" s="172"/>
    </row>
    <row r="19351" spans="1:1" s="173" customFormat="1" ht="12" hidden="1" customHeight="1">
      <c r="A19351" s="172"/>
    </row>
    <row r="19352" spans="1:1" s="173" customFormat="1" ht="12" hidden="1" customHeight="1">
      <c r="A19352" s="172"/>
    </row>
    <row r="19353" spans="1:1" s="173" customFormat="1" ht="12" hidden="1" customHeight="1">
      <c r="A19353" s="172"/>
    </row>
    <row r="19354" spans="1:1" s="173" customFormat="1" ht="12" hidden="1" customHeight="1">
      <c r="A19354" s="172"/>
    </row>
    <row r="19355" spans="1:1" s="173" customFormat="1" ht="12" hidden="1" customHeight="1">
      <c r="A19355" s="172"/>
    </row>
    <row r="19356" spans="1:1" s="173" customFormat="1" ht="12" hidden="1" customHeight="1">
      <c r="A19356" s="172"/>
    </row>
    <row r="19357" spans="1:1" s="173" customFormat="1" ht="12" hidden="1" customHeight="1">
      <c r="A19357" s="172"/>
    </row>
    <row r="19358" spans="1:1" s="173" customFormat="1" ht="12" hidden="1" customHeight="1">
      <c r="A19358" s="172"/>
    </row>
    <row r="19359" spans="1:1" s="173" customFormat="1" ht="12" hidden="1" customHeight="1">
      <c r="A19359" s="172"/>
    </row>
    <row r="19360" spans="1:1" s="173" customFormat="1" ht="12" hidden="1" customHeight="1">
      <c r="A19360" s="172"/>
    </row>
    <row r="19361" spans="1:1" s="173" customFormat="1" ht="12" hidden="1" customHeight="1">
      <c r="A19361" s="172"/>
    </row>
    <row r="19362" spans="1:1" s="173" customFormat="1" ht="12" hidden="1" customHeight="1">
      <c r="A19362" s="172"/>
    </row>
    <row r="19363" spans="1:1" s="173" customFormat="1" ht="12" hidden="1" customHeight="1">
      <c r="A19363" s="172"/>
    </row>
    <row r="19364" spans="1:1" s="173" customFormat="1" ht="12" hidden="1" customHeight="1">
      <c r="A19364" s="172"/>
    </row>
    <row r="19365" spans="1:1" s="173" customFormat="1" ht="12" hidden="1" customHeight="1">
      <c r="A19365" s="172"/>
    </row>
    <row r="19366" spans="1:1" s="173" customFormat="1" ht="12" hidden="1" customHeight="1">
      <c r="A19366" s="172"/>
    </row>
    <row r="19367" spans="1:1" s="173" customFormat="1" ht="12" hidden="1" customHeight="1">
      <c r="A19367" s="172"/>
    </row>
    <row r="19368" spans="1:1" s="173" customFormat="1" ht="12" hidden="1" customHeight="1">
      <c r="A19368" s="172"/>
    </row>
    <row r="19369" spans="1:1" s="173" customFormat="1" ht="12" hidden="1" customHeight="1">
      <c r="A19369" s="172"/>
    </row>
    <row r="19370" spans="1:1" s="173" customFormat="1" ht="12" hidden="1" customHeight="1">
      <c r="A19370" s="172"/>
    </row>
    <row r="19371" spans="1:1" s="173" customFormat="1" ht="12" hidden="1" customHeight="1">
      <c r="A19371" s="172"/>
    </row>
    <row r="19372" spans="1:1" s="173" customFormat="1" ht="12" hidden="1" customHeight="1">
      <c r="A19372" s="172"/>
    </row>
    <row r="19373" spans="1:1" s="173" customFormat="1" ht="12" hidden="1" customHeight="1">
      <c r="A19373" s="172"/>
    </row>
    <row r="19374" spans="1:1" s="173" customFormat="1" ht="12" hidden="1" customHeight="1">
      <c r="A19374" s="172"/>
    </row>
    <row r="19375" spans="1:1" s="173" customFormat="1" ht="12" hidden="1" customHeight="1">
      <c r="A19375" s="172"/>
    </row>
    <row r="19376" spans="1:1" s="173" customFormat="1" ht="12" hidden="1" customHeight="1">
      <c r="A19376" s="172"/>
    </row>
    <row r="19377" spans="1:1" s="173" customFormat="1" ht="12" hidden="1" customHeight="1">
      <c r="A19377" s="172"/>
    </row>
    <row r="19378" spans="1:1" s="173" customFormat="1" ht="12" hidden="1" customHeight="1">
      <c r="A19378" s="172"/>
    </row>
    <row r="19379" spans="1:1" s="173" customFormat="1" ht="12" hidden="1" customHeight="1">
      <c r="A19379" s="172"/>
    </row>
    <row r="19380" spans="1:1" s="173" customFormat="1" ht="12" hidden="1" customHeight="1">
      <c r="A19380" s="172"/>
    </row>
    <row r="19381" spans="1:1" s="173" customFormat="1" ht="12" hidden="1" customHeight="1">
      <c r="A19381" s="172"/>
    </row>
    <row r="19382" spans="1:1" s="173" customFormat="1" ht="12" hidden="1" customHeight="1">
      <c r="A19382" s="172"/>
    </row>
    <row r="19383" spans="1:1" s="173" customFormat="1" ht="12" hidden="1" customHeight="1">
      <c r="A19383" s="172"/>
    </row>
    <row r="19384" spans="1:1" s="173" customFormat="1" ht="12" hidden="1" customHeight="1">
      <c r="A19384" s="172"/>
    </row>
    <row r="19385" spans="1:1" s="173" customFormat="1" ht="12" hidden="1" customHeight="1">
      <c r="A19385" s="172"/>
    </row>
    <row r="19386" spans="1:1" s="173" customFormat="1" ht="12" hidden="1" customHeight="1">
      <c r="A19386" s="172"/>
    </row>
    <row r="19387" spans="1:1" s="173" customFormat="1" ht="12" hidden="1" customHeight="1">
      <c r="A19387" s="172"/>
    </row>
    <row r="19388" spans="1:1" s="173" customFormat="1" ht="12" hidden="1" customHeight="1">
      <c r="A19388" s="172"/>
    </row>
    <row r="19389" spans="1:1" s="173" customFormat="1" ht="12" hidden="1" customHeight="1">
      <c r="A19389" s="172"/>
    </row>
    <row r="19390" spans="1:1" s="173" customFormat="1" ht="12" hidden="1" customHeight="1">
      <c r="A19390" s="172"/>
    </row>
    <row r="19391" spans="1:1" s="173" customFormat="1" ht="12" hidden="1" customHeight="1">
      <c r="A19391" s="172"/>
    </row>
    <row r="19392" spans="1:1" s="173" customFormat="1" ht="12" hidden="1" customHeight="1">
      <c r="A19392" s="172"/>
    </row>
    <row r="19393" spans="1:1" s="173" customFormat="1" ht="12" hidden="1" customHeight="1">
      <c r="A19393" s="172"/>
    </row>
    <row r="19394" spans="1:1" s="173" customFormat="1" ht="12" hidden="1" customHeight="1">
      <c r="A19394" s="172"/>
    </row>
    <row r="19395" spans="1:1" s="173" customFormat="1" ht="12" hidden="1" customHeight="1">
      <c r="A19395" s="172"/>
    </row>
    <row r="19396" spans="1:1" s="173" customFormat="1" ht="12" hidden="1" customHeight="1">
      <c r="A19396" s="172"/>
    </row>
    <row r="19397" spans="1:1" s="173" customFormat="1" ht="12" hidden="1" customHeight="1">
      <c r="A19397" s="172"/>
    </row>
    <row r="19398" spans="1:1" s="173" customFormat="1" ht="12" hidden="1" customHeight="1">
      <c r="A19398" s="172"/>
    </row>
    <row r="19399" spans="1:1" s="173" customFormat="1" ht="12" hidden="1" customHeight="1">
      <c r="A19399" s="172"/>
    </row>
    <row r="19400" spans="1:1" s="173" customFormat="1" ht="12" hidden="1" customHeight="1">
      <c r="A19400" s="172"/>
    </row>
    <row r="19401" spans="1:1" s="173" customFormat="1" ht="12" hidden="1" customHeight="1">
      <c r="A19401" s="172"/>
    </row>
    <row r="19402" spans="1:1" s="173" customFormat="1" ht="12" hidden="1" customHeight="1">
      <c r="A19402" s="172"/>
    </row>
    <row r="19403" spans="1:1" s="173" customFormat="1" ht="12" hidden="1" customHeight="1">
      <c r="A19403" s="172"/>
    </row>
    <row r="19404" spans="1:1" s="173" customFormat="1" ht="12" hidden="1" customHeight="1">
      <c r="A19404" s="172"/>
    </row>
    <row r="19405" spans="1:1" s="173" customFormat="1" ht="12" hidden="1" customHeight="1">
      <c r="A19405" s="172"/>
    </row>
    <row r="19406" spans="1:1" s="173" customFormat="1" ht="12" hidden="1" customHeight="1">
      <c r="A19406" s="172"/>
    </row>
    <row r="19407" spans="1:1" s="173" customFormat="1" ht="12" hidden="1" customHeight="1">
      <c r="A19407" s="172"/>
    </row>
    <row r="19408" spans="1:1" s="173" customFormat="1" ht="12" hidden="1" customHeight="1">
      <c r="A19408" s="172"/>
    </row>
    <row r="19409" spans="1:1" s="173" customFormat="1" ht="12" hidden="1" customHeight="1">
      <c r="A19409" s="172"/>
    </row>
    <row r="19410" spans="1:1" s="173" customFormat="1" ht="12" hidden="1" customHeight="1">
      <c r="A19410" s="172"/>
    </row>
    <row r="19411" spans="1:1" s="173" customFormat="1" ht="12" hidden="1" customHeight="1">
      <c r="A19411" s="172"/>
    </row>
    <row r="19412" spans="1:1" s="173" customFormat="1" ht="12" hidden="1" customHeight="1">
      <c r="A19412" s="172"/>
    </row>
    <row r="19413" spans="1:1" s="173" customFormat="1" ht="12" hidden="1" customHeight="1">
      <c r="A19413" s="172"/>
    </row>
    <row r="19414" spans="1:1" s="173" customFormat="1" ht="12" hidden="1" customHeight="1">
      <c r="A19414" s="172"/>
    </row>
    <row r="19415" spans="1:1" s="173" customFormat="1" ht="12" hidden="1" customHeight="1">
      <c r="A19415" s="172"/>
    </row>
    <row r="19416" spans="1:1" s="173" customFormat="1" ht="12" hidden="1" customHeight="1">
      <c r="A19416" s="172"/>
    </row>
    <row r="19417" spans="1:1" s="173" customFormat="1" ht="12" hidden="1" customHeight="1">
      <c r="A19417" s="172"/>
    </row>
    <row r="19418" spans="1:1" s="173" customFormat="1" ht="12" hidden="1" customHeight="1">
      <c r="A19418" s="172"/>
    </row>
    <row r="19419" spans="1:1" s="173" customFormat="1" ht="12" hidden="1" customHeight="1">
      <c r="A19419" s="172"/>
    </row>
    <row r="19420" spans="1:1" s="173" customFormat="1" ht="12" hidden="1" customHeight="1">
      <c r="A19420" s="172"/>
    </row>
    <row r="19421" spans="1:1" s="173" customFormat="1" ht="12" hidden="1" customHeight="1">
      <c r="A19421" s="172"/>
    </row>
    <row r="19422" spans="1:1" s="173" customFormat="1" ht="12" hidden="1" customHeight="1">
      <c r="A19422" s="172"/>
    </row>
    <row r="19423" spans="1:1" s="173" customFormat="1" ht="12" hidden="1" customHeight="1">
      <c r="A19423" s="172"/>
    </row>
    <row r="19424" spans="1:1" s="173" customFormat="1" ht="12" hidden="1" customHeight="1">
      <c r="A19424" s="172"/>
    </row>
    <row r="19425" spans="1:1" s="173" customFormat="1" ht="12" hidden="1" customHeight="1">
      <c r="A19425" s="172"/>
    </row>
    <row r="19426" spans="1:1" s="173" customFormat="1" ht="12" hidden="1" customHeight="1">
      <c r="A19426" s="172"/>
    </row>
    <row r="19427" spans="1:1" s="173" customFormat="1" ht="12" hidden="1" customHeight="1">
      <c r="A19427" s="172"/>
    </row>
    <row r="19428" spans="1:1" s="173" customFormat="1" ht="12" hidden="1" customHeight="1">
      <c r="A19428" s="172"/>
    </row>
    <row r="19429" spans="1:1" s="173" customFormat="1" ht="12" hidden="1" customHeight="1">
      <c r="A19429" s="172"/>
    </row>
    <row r="19430" spans="1:1" s="173" customFormat="1" ht="12" hidden="1" customHeight="1">
      <c r="A19430" s="172"/>
    </row>
    <row r="19431" spans="1:1" s="173" customFormat="1" ht="12" hidden="1" customHeight="1">
      <c r="A19431" s="172"/>
    </row>
    <row r="19432" spans="1:1" s="173" customFormat="1" ht="12" hidden="1" customHeight="1">
      <c r="A19432" s="172"/>
    </row>
    <row r="19433" spans="1:1" s="173" customFormat="1" ht="12" hidden="1" customHeight="1">
      <c r="A19433" s="172"/>
    </row>
    <row r="19434" spans="1:1" s="173" customFormat="1" ht="12" hidden="1" customHeight="1">
      <c r="A19434" s="172"/>
    </row>
    <row r="19435" spans="1:1" s="173" customFormat="1" ht="12" hidden="1" customHeight="1">
      <c r="A19435" s="172"/>
    </row>
    <row r="19436" spans="1:1" s="173" customFormat="1" ht="12" hidden="1" customHeight="1">
      <c r="A19436" s="172"/>
    </row>
    <row r="19437" spans="1:1" s="173" customFormat="1" ht="12" hidden="1" customHeight="1">
      <c r="A19437" s="172"/>
    </row>
    <row r="19438" spans="1:1" s="173" customFormat="1" ht="12" hidden="1" customHeight="1">
      <c r="A19438" s="172"/>
    </row>
    <row r="19439" spans="1:1" s="173" customFormat="1" ht="12" hidden="1" customHeight="1">
      <c r="A19439" s="172"/>
    </row>
    <row r="19440" spans="1:1" s="173" customFormat="1" ht="12" hidden="1" customHeight="1">
      <c r="A19440" s="172"/>
    </row>
    <row r="19441" spans="1:1" s="173" customFormat="1" ht="12" hidden="1" customHeight="1">
      <c r="A19441" s="172"/>
    </row>
    <row r="19442" spans="1:1" s="173" customFormat="1" ht="12" hidden="1" customHeight="1">
      <c r="A19442" s="172"/>
    </row>
    <row r="19443" spans="1:1" s="173" customFormat="1" ht="12" hidden="1" customHeight="1">
      <c r="A19443" s="172"/>
    </row>
    <row r="19444" spans="1:1" s="173" customFormat="1" ht="12" hidden="1" customHeight="1">
      <c r="A19444" s="172"/>
    </row>
    <row r="19445" spans="1:1" s="173" customFormat="1" ht="12" hidden="1" customHeight="1">
      <c r="A19445" s="172"/>
    </row>
    <row r="19446" spans="1:1" s="173" customFormat="1" ht="12" hidden="1" customHeight="1">
      <c r="A19446" s="172"/>
    </row>
    <row r="19447" spans="1:1" s="173" customFormat="1" ht="12" hidden="1" customHeight="1">
      <c r="A19447" s="172"/>
    </row>
    <row r="19448" spans="1:1" s="173" customFormat="1" ht="12" hidden="1" customHeight="1">
      <c r="A19448" s="172"/>
    </row>
    <row r="19449" spans="1:1" s="173" customFormat="1" ht="12" hidden="1" customHeight="1">
      <c r="A19449" s="172"/>
    </row>
    <row r="19450" spans="1:1" s="173" customFormat="1" ht="12" hidden="1" customHeight="1">
      <c r="A19450" s="172"/>
    </row>
    <row r="19451" spans="1:1" s="173" customFormat="1" ht="12" hidden="1" customHeight="1">
      <c r="A19451" s="172"/>
    </row>
    <row r="19452" spans="1:1" s="173" customFormat="1" ht="12" hidden="1" customHeight="1">
      <c r="A19452" s="172"/>
    </row>
    <row r="19453" spans="1:1" s="173" customFormat="1" ht="12" hidden="1" customHeight="1">
      <c r="A19453" s="172"/>
    </row>
    <row r="19454" spans="1:1" s="173" customFormat="1" ht="12" hidden="1" customHeight="1">
      <c r="A19454" s="172"/>
    </row>
    <row r="19455" spans="1:1" s="173" customFormat="1" ht="12" hidden="1" customHeight="1">
      <c r="A19455" s="172"/>
    </row>
    <row r="19456" spans="1:1" s="173" customFormat="1" ht="12" hidden="1" customHeight="1">
      <c r="A19456" s="172"/>
    </row>
    <row r="19457" spans="1:1" s="173" customFormat="1" ht="12" hidden="1" customHeight="1">
      <c r="A19457" s="172"/>
    </row>
    <row r="19458" spans="1:1" s="173" customFormat="1" ht="12" hidden="1" customHeight="1">
      <c r="A19458" s="172"/>
    </row>
    <row r="19459" spans="1:1" s="173" customFormat="1" ht="12" hidden="1" customHeight="1">
      <c r="A19459" s="172"/>
    </row>
    <row r="19460" spans="1:1" s="173" customFormat="1" ht="12" hidden="1" customHeight="1">
      <c r="A19460" s="172"/>
    </row>
    <row r="19461" spans="1:1" s="173" customFormat="1" ht="12" hidden="1" customHeight="1">
      <c r="A19461" s="172"/>
    </row>
    <row r="19462" spans="1:1" s="173" customFormat="1" ht="12" hidden="1" customHeight="1">
      <c r="A19462" s="172"/>
    </row>
    <row r="19463" spans="1:1" s="173" customFormat="1" ht="12" hidden="1" customHeight="1">
      <c r="A19463" s="172"/>
    </row>
    <row r="19464" spans="1:1" s="173" customFormat="1" ht="12" hidden="1" customHeight="1">
      <c r="A19464" s="172"/>
    </row>
    <row r="19465" spans="1:1" s="173" customFormat="1" ht="12" hidden="1" customHeight="1">
      <c r="A19465" s="172"/>
    </row>
    <row r="19466" spans="1:1" s="173" customFormat="1" ht="12" hidden="1" customHeight="1">
      <c r="A19466" s="172"/>
    </row>
    <row r="19467" spans="1:1" s="173" customFormat="1" ht="12" hidden="1" customHeight="1">
      <c r="A19467" s="172"/>
    </row>
    <row r="19468" spans="1:1" s="173" customFormat="1" ht="12" hidden="1" customHeight="1">
      <c r="A19468" s="172"/>
    </row>
    <row r="19469" spans="1:1" s="173" customFormat="1" ht="12" hidden="1" customHeight="1">
      <c r="A19469" s="172"/>
    </row>
    <row r="19470" spans="1:1" s="173" customFormat="1" ht="12" hidden="1" customHeight="1">
      <c r="A19470" s="172"/>
    </row>
    <row r="19471" spans="1:1" s="173" customFormat="1" ht="12" hidden="1" customHeight="1">
      <c r="A19471" s="172"/>
    </row>
    <row r="19472" spans="1:1" s="173" customFormat="1" ht="12" hidden="1" customHeight="1">
      <c r="A19472" s="172"/>
    </row>
    <row r="19473" spans="1:1" s="173" customFormat="1" ht="12" hidden="1" customHeight="1">
      <c r="A19473" s="172"/>
    </row>
    <row r="19474" spans="1:1" s="173" customFormat="1" ht="12" hidden="1" customHeight="1">
      <c r="A19474" s="172"/>
    </row>
    <row r="19475" spans="1:1" s="173" customFormat="1" ht="12" hidden="1" customHeight="1">
      <c r="A19475" s="172"/>
    </row>
    <row r="19476" spans="1:1" s="173" customFormat="1" ht="12" hidden="1" customHeight="1">
      <c r="A19476" s="172"/>
    </row>
    <row r="19477" spans="1:1" s="173" customFormat="1" ht="12" hidden="1" customHeight="1">
      <c r="A19477" s="172"/>
    </row>
    <row r="19478" spans="1:1" s="173" customFormat="1" ht="12" hidden="1" customHeight="1">
      <c r="A19478" s="172"/>
    </row>
    <row r="19479" spans="1:1" s="173" customFormat="1" ht="12" hidden="1" customHeight="1">
      <c r="A19479" s="172"/>
    </row>
    <row r="19480" spans="1:1" s="173" customFormat="1" ht="12" hidden="1" customHeight="1">
      <c r="A19480" s="172"/>
    </row>
    <row r="19481" spans="1:1" s="173" customFormat="1" ht="12" hidden="1" customHeight="1">
      <c r="A19481" s="172"/>
    </row>
    <row r="19482" spans="1:1" s="173" customFormat="1" ht="12" hidden="1" customHeight="1">
      <c r="A19482" s="172"/>
    </row>
    <row r="19483" spans="1:1" s="173" customFormat="1" ht="12" hidden="1" customHeight="1">
      <c r="A19483" s="172"/>
    </row>
    <row r="19484" spans="1:1" s="173" customFormat="1" ht="12" hidden="1" customHeight="1">
      <c r="A19484" s="172"/>
    </row>
    <row r="19485" spans="1:1" s="173" customFormat="1" ht="12" hidden="1" customHeight="1">
      <c r="A19485" s="172"/>
    </row>
    <row r="19486" spans="1:1" s="173" customFormat="1" ht="12" hidden="1" customHeight="1">
      <c r="A19486" s="172"/>
    </row>
    <row r="19487" spans="1:1" s="173" customFormat="1" ht="12" hidden="1" customHeight="1">
      <c r="A19487" s="172"/>
    </row>
    <row r="19488" spans="1:1" s="173" customFormat="1" ht="12" hidden="1" customHeight="1">
      <c r="A19488" s="172"/>
    </row>
    <row r="19489" spans="1:1" s="173" customFormat="1" ht="12" hidden="1" customHeight="1">
      <c r="A19489" s="172"/>
    </row>
    <row r="19490" spans="1:1" s="173" customFormat="1" ht="12" hidden="1" customHeight="1">
      <c r="A19490" s="172"/>
    </row>
    <row r="19491" spans="1:1" s="173" customFormat="1" ht="12" hidden="1" customHeight="1">
      <c r="A19491" s="172"/>
    </row>
    <row r="19492" spans="1:1" s="173" customFormat="1" ht="12" hidden="1" customHeight="1">
      <c r="A19492" s="172"/>
    </row>
    <row r="19493" spans="1:1" s="173" customFormat="1" ht="12" hidden="1" customHeight="1">
      <c r="A19493" s="172"/>
    </row>
    <row r="19494" spans="1:1" s="173" customFormat="1" ht="12" hidden="1" customHeight="1">
      <c r="A19494" s="172"/>
    </row>
    <row r="19495" spans="1:1" s="173" customFormat="1" ht="12" hidden="1" customHeight="1">
      <c r="A19495" s="172"/>
    </row>
    <row r="19496" spans="1:1" s="173" customFormat="1" ht="12" hidden="1" customHeight="1">
      <c r="A19496" s="172"/>
    </row>
    <row r="19497" spans="1:1" s="173" customFormat="1" ht="12" hidden="1" customHeight="1">
      <c r="A19497" s="172"/>
    </row>
    <row r="19498" spans="1:1" s="173" customFormat="1" ht="12" hidden="1" customHeight="1">
      <c r="A19498" s="172"/>
    </row>
    <row r="19499" spans="1:1" s="173" customFormat="1" ht="12" hidden="1" customHeight="1">
      <c r="A19499" s="172"/>
    </row>
    <row r="19500" spans="1:1" s="173" customFormat="1" ht="12" hidden="1" customHeight="1">
      <c r="A19500" s="172"/>
    </row>
    <row r="19501" spans="1:1" s="173" customFormat="1" ht="12" hidden="1" customHeight="1">
      <c r="A19501" s="172"/>
    </row>
    <row r="19502" spans="1:1" s="173" customFormat="1" ht="12" hidden="1" customHeight="1">
      <c r="A19502" s="172"/>
    </row>
    <row r="19503" spans="1:1" s="173" customFormat="1" ht="12" hidden="1" customHeight="1">
      <c r="A19503" s="172"/>
    </row>
    <row r="19504" spans="1:1" s="173" customFormat="1" ht="12" hidden="1" customHeight="1">
      <c r="A19504" s="172"/>
    </row>
    <row r="19505" spans="1:1" s="173" customFormat="1" ht="12" hidden="1" customHeight="1">
      <c r="A19505" s="172"/>
    </row>
    <row r="19506" spans="1:1" s="173" customFormat="1" ht="12" hidden="1" customHeight="1">
      <c r="A19506" s="172"/>
    </row>
    <row r="19507" spans="1:1" s="173" customFormat="1" ht="12" hidden="1" customHeight="1">
      <c r="A19507" s="172"/>
    </row>
    <row r="19508" spans="1:1" s="173" customFormat="1" ht="12" hidden="1" customHeight="1">
      <c r="A19508" s="172"/>
    </row>
    <row r="19509" spans="1:1" s="173" customFormat="1" ht="12" hidden="1" customHeight="1">
      <c r="A19509" s="172"/>
    </row>
    <row r="19510" spans="1:1" s="173" customFormat="1" ht="12" hidden="1" customHeight="1">
      <c r="A19510" s="172"/>
    </row>
    <row r="19511" spans="1:1" s="173" customFormat="1" ht="12" hidden="1" customHeight="1">
      <c r="A19511" s="172"/>
    </row>
    <row r="19512" spans="1:1" s="173" customFormat="1" ht="12" hidden="1" customHeight="1">
      <c r="A19512" s="172"/>
    </row>
    <row r="19513" spans="1:1" s="173" customFormat="1" ht="12" hidden="1" customHeight="1">
      <c r="A19513" s="172"/>
    </row>
    <row r="19514" spans="1:1" s="173" customFormat="1" ht="12" hidden="1" customHeight="1">
      <c r="A19514" s="172"/>
    </row>
    <row r="19515" spans="1:1" s="173" customFormat="1" ht="12" hidden="1" customHeight="1">
      <c r="A19515" s="172"/>
    </row>
    <row r="19516" spans="1:1" s="173" customFormat="1" ht="12" hidden="1" customHeight="1">
      <c r="A19516" s="172"/>
    </row>
    <row r="19517" spans="1:1" s="173" customFormat="1" ht="12" hidden="1" customHeight="1">
      <c r="A19517" s="172"/>
    </row>
    <row r="19518" spans="1:1" s="173" customFormat="1" ht="12" hidden="1" customHeight="1">
      <c r="A19518" s="172"/>
    </row>
    <row r="19519" spans="1:1" s="173" customFormat="1" ht="12" hidden="1" customHeight="1">
      <c r="A19519" s="172"/>
    </row>
    <row r="19520" spans="1:1" s="173" customFormat="1" ht="12" hidden="1" customHeight="1">
      <c r="A19520" s="172"/>
    </row>
    <row r="19521" spans="1:1" s="173" customFormat="1" ht="12" hidden="1" customHeight="1">
      <c r="A19521" s="172"/>
    </row>
    <row r="19522" spans="1:1" s="173" customFormat="1" ht="12" hidden="1" customHeight="1">
      <c r="A19522" s="172"/>
    </row>
    <row r="19523" spans="1:1" s="173" customFormat="1" ht="12" hidden="1" customHeight="1">
      <c r="A19523" s="172"/>
    </row>
    <row r="19524" spans="1:1" s="173" customFormat="1" ht="12" hidden="1" customHeight="1">
      <c r="A19524" s="172"/>
    </row>
    <row r="19525" spans="1:1" s="173" customFormat="1" ht="12" hidden="1" customHeight="1">
      <c r="A19525" s="172"/>
    </row>
    <row r="19526" spans="1:1" s="173" customFormat="1" ht="12" hidden="1" customHeight="1">
      <c r="A19526" s="172"/>
    </row>
    <row r="19527" spans="1:1" s="173" customFormat="1" ht="12" hidden="1" customHeight="1">
      <c r="A19527" s="172"/>
    </row>
    <row r="19528" spans="1:1" s="173" customFormat="1" ht="12" hidden="1" customHeight="1">
      <c r="A19528" s="172"/>
    </row>
    <row r="19529" spans="1:1" s="173" customFormat="1" ht="12" hidden="1" customHeight="1">
      <c r="A19529" s="172"/>
    </row>
    <row r="19530" spans="1:1" s="173" customFormat="1" ht="12" hidden="1" customHeight="1">
      <c r="A19530" s="172"/>
    </row>
    <row r="19531" spans="1:1" s="173" customFormat="1" ht="12" hidden="1" customHeight="1">
      <c r="A19531" s="172"/>
    </row>
    <row r="19532" spans="1:1" s="173" customFormat="1" ht="12" hidden="1" customHeight="1">
      <c r="A19532" s="172"/>
    </row>
    <row r="19533" spans="1:1" s="173" customFormat="1" ht="12" hidden="1" customHeight="1">
      <c r="A19533" s="172"/>
    </row>
    <row r="19534" spans="1:1" s="173" customFormat="1" ht="12" hidden="1" customHeight="1">
      <c r="A19534" s="172"/>
    </row>
    <row r="19535" spans="1:1" s="173" customFormat="1" ht="12" hidden="1" customHeight="1">
      <c r="A19535" s="172"/>
    </row>
    <row r="19536" spans="1:1" s="173" customFormat="1" ht="12" hidden="1" customHeight="1">
      <c r="A19536" s="172"/>
    </row>
    <row r="19537" spans="1:1" s="173" customFormat="1" ht="12" hidden="1" customHeight="1">
      <c r="A19537" s="172"/>
    </row>
    <row r="19538" spans="1:1" s="173" customFormat="1" ht="12" hidden="1" customHeight="1">
      <c r="A19538" s="172"/>
    </row>
    <row r="19539" spans="1:1" s="173" customFormat="1" ht="12" hidden="1" customHeight="1">
      <c r="A19539" s="172"/>
    </row>
    <row r="19540" spans="1:1" s="173" customFormat="1" ht="12" hidden="1" customHeight="1">
      <c r="A19540" s="172"/>
    </row>
    <row r="19541" spans="1:1" s="173" customFormat="1" ht="12" hidden="1" customHeight="1">
      <c r="A19541" s="172"/>
    </row>
    <row r="19542" spans="1:1" s="173" customFormat="1" ht="12" hidden="1" customHeight="1">
      <c r="A19542" s="172"/>
    </row>
    <row r="19543" spans="1:1" s="173" customFormat="1" ht="12" hidden="1" customHeight="1">
      <c r="A19543" s="172"/>
    </row>
    <row r="19544" spans="1:1" s="173" customFormat="1" ht="12" hidden="1" customHeight="1">
      <c r="A19544" s="172"/>
    </row>
    <row r="19545" spans="1:1" s="173" customFormat="1" ht="12" hidden="1" customHeight="1">
      <c r="A19545" s="172"/>
    </row>
    <row r="19546" spans="1:1" s="173" customFormat="1" ht="12" hidden="1" customHeight="1">
      <c r="A19546" s="172"/>
    </row>
    <row r="19547" spans="1:1" s="173" customFormat="1" ht="12" hidden="1" customHeight="1">
      <c r="A19547" s="172"/>
    </row>
    <row r="19548" spans="1:1" s="173" customFormat="1" ht="12" hidden="1" customHeight="1">
      <c r="A19548" s="172"/>
    </row>
    <row r="19549" spans="1:1" s="173" customFormat="1" ht="12" hidden="1" customHeight="1">
      <c r="A19549" s="172"/>
    </row>
    <row r="19550" spans="1:1" s="173" customFormat="1" ht="12" hidden="1" customHeight="1">
      <c r="A19550" s="172"/>
    </row>
    <row r="19551" spans="1:1" s="173" customFormat="1" ht="12" hidden="1" customHeight="1">
      <c r="A19551" s="172"/>
    </row>
    <row r="19552" spans="1:1" s="173" customFormat="1" ht="12" hidden="1" customHeight="1">
      <c r="A19552" s="172"/>
    </row>
    <row r="19553" spans="1:1" s="173" customFormat="1" ht="12" hidden="1" customHeight="1">
      <c r="A19553" s="172"/>
    </row>
    <row r="19554" spans="1:1" s="173" customFormat="1" ht="12" hidden="1" customHeight="1">
      <c r="A19554" s="172"/>
    </row>
    <row r="19555" spans="1:1" s="173" customFormat="1" ht="12" hidden="1" customHeight="1">
      <c r="A19555" s="172"/>
    </row>
    <row r="19556" spans="1:1" s="173" customFormat="1" ht="12" hidden="1" customHeight="1">
      <c r="A19556" s="172"/>
    </row>
    <row r="19557" spans="1:1" s="173" customFormat="1" ht="12" hidden="1" customHeight="1">
      <c r="A19557" s="172"/>
    </row>
    <row r="19558" spans="1:1" s="173" customFormat="1" ht="12" hidden="1" customHeight="1">
      <c r="A19558" s="172"/>
    </row>
    <row r="19559" spans="1:1" s="173" customFormat="1" ht="12" hidden="1" customHeight="1">
      <c r="A19559" s="172"/>
    </row>
    <row r="19560" spans="1:1" s="173" customFormat="1" ht="12" hidden="1" customHeight="1">
      <c r="A19560" s="172"/>
    </row>
    <row r="19561" spans="1:1" s="173" customFormat="1" ht="12" hidden="1" customHeight="1">
      <c r="A19561" s="172"/>
    </row>
    <row r="19562" spans="1:1" s="173" customFormat="1" ht="12" hidden="1" customHeight="1">
      <c r="A19562" s="172"/>
    </row>
    <row r="19563" spans="1:1" s="173" customFormat="1" ht="12" hidden="1" customHeight="1">
      <c r="A19563" s="172"/>
    </row>
    <row r="19564" spans="1:1" s="173" customFormat="1" ht="12" hidden="1" customHeight="1">
      <c r="A19564" s="172"/>
    </row>
    <row r="19565" spans="1:1" s="173" customFormat="1" ht="12" hidden="1" customHeight="1">
      <c r="A19565" s="172"/>
    </row>
    <row r="19566" spans="1:1" s="173" customFormat="1" ht="12" hidden="1" customHeight="1">
      <c r="A19566" s="172"/>
    </row>
    <row r="19567" spans="1:1" s="173" customFormat="1" ht="12" hidden="1" customHeight="1">
      <c r="A19567" s="172"/>
    </row>
    <row r="19568" spans="1:1" s="173" customFormat="1" ht="12" hidden="1" customHeight="1">
      <c r="A19568" s="172"/>
    </row>
    <row r="19569" spans="1:1" s="173" customFormat="1" ht="12" hidden="1" customHeight="1">
      <c r="A19569" s="172"/>
    </row>
    <row r="19570" spans="1:1" s="173" customFormat="1" ht="12" hidden="1" customHeight="1">
      <c r="A19570" s="172"/>
    </row>
    <row r="19571" spans="1:1" s="173" customFormat="1" ht="12" hidden="1" customHeight="1">
      <c r="A19571" s="172"/>
    </row>
    <row r="19572" spans="1:1" s="173" customFormat="1" ht="12" hidden="1" customHeight="1">
      <c r="A19572" s="172"/>
    </row>
    <row r="19573" spans="1:1" s="173" customFormat="1" ht="12" hidden="1" customHeight="1">
      <c r="A19573" s="172"/>
    </row>
    <row r="19574" spans="1:1" s="173" customFormat="1" ht="12" hidden="1" customHeight="1">
      <c r="A19574" s="172"/>
    </row>
    <row r="19575" spans="1:1" s="173" customFormat="1" ht="12" hidden="1" customHeight="1">
      <c r="A19575" s="172"/>
    </row>
    <row r="19576" spans="1:1" s="173" customFormat="1" ht="12" hidden="1" customHeight="1">
      <c r="A19576" s="172"/>
    </row>
    <row r="19577" spans="1:1" s="173" customFormat="1" ht="12" hidden="1" customHeight="1">
      <c r="A19577" s="172"/>
    </row>
    <row r="19578" spans="1:1" s="173" customFormat="1" ht="12" hidden="1" customHeight="1">
      <c r="A19578" s="172"/>
    </row>
    <row r="19579" spans="1:1" s="173" customFormat="1" ht="12" hidden="1" customHeight="1">
      <c r="A19579" s="172"/>
    </row>
    <row r="19580" spans="1:1" s="173" customFormat="1" ht="12" hidden="1" customHeight="1">
      <c r="A19580" s="172"/>
    </row>
    <row r="19581" spans="1:1" s="173" customFormat="1" ht="12" hidden="1" customHeight="1">
      <c r="A19581" s="172"/>
    </row>
    <row r="19582" spans="1:1" s="173" customFormat="1" ht="12" hidden="1" customHeight="1">
      <c r="A19582" s="172"/>
    </row>
    <row r="19583" spans="1:1" s="173" customFormat="1" ht="12" hidden="1" customHeight="1">
      <c r="A19583" s="172"/>
    </row>
    <row r="19584" spans="1:1" s="173" customFormat="1" ht="12" hidden="1" customHeight="1">
      <c r="A19584" s="172"/>
    </row>
    <row r="19585" spans="1:1" s="173" customFormat="1" ht="12" hidden="1" customHeight="1">
      <c r="A19585" s="172"/>
    </row>
    <row r="19586" spans="1:1" s="173" customFormat="1" ht="12" hidden="1" customHeight="1">
      <c r="A19586" s="172"/>
    </row>
    <row r="19587" spans="1:1" s="173" customFormat="1" ht="12" hidden="1" customHeight="1">
      <c r="A19587" s="172"/>
    </row>
    <row r="19588" spans="1:1" s="173" customFormat="1" ht="12" hidden="1" customHeight="1">
      <c r="A19588" s="172"/>
    </row>
    <row r="19589" spans="1:1" s="173" customFormat="1" ht="12" hidden="1" customHeight="1">
      <c r="A19589" s="172"/>
    </row>
    <row r="19590" spans="1:1" s="173" customFormat="1" ht="12" hidden="1" customHeight="1">
      <c r="A19590" s="172"/>
    </row>
    <row r="19591" spans="1:1" s="173" customFormat="1" ht="12" hidden="1" customHeight="1">
      <c r="A19591" s="172"/>
    </row>
    <row r="19592" spans="1:1" s="173" customFormat="1" ht="12" hidden="1" customHeight="1">
      <c r="A19592" s="172"/>
    </row>
    <row r="19593" spans="1:1" s="173" customFormat="1" ht="12" hidden="1" customHeight="1">
      <c r="A19593" s="172"/>
    </row>
    <row r="19594" spans="1:1" s="173" customFormat="1" ht="12" hidden="1" customHeight="1">
      <c r="A19594" s="172"/>
    </row>
    <row r="19595" spans="1:1" s="173" customFormat="1" ht="12" hidden="1" customHeight="1">
      <c r="A19595" s="172"/>
    </row>
    <row r="19596" spans="1:1" s="173" customFormat="1" ht="12" hidden="1" customHeight="1">
      <c r="A19596" s="172"/>
    </row>
    <row r="19597" spans="1:1" s="173" customFormat="1" ht="12" hidden="1" customHeight="1">
      <c r="A19597" s="172"/>
    </row>
    <row r="19598" spans="1:1" s="173" customFormat="1" ht="12" hidden="1" customHeight="1">
      <c r="A19598" s="172"/>
    </row>
    <row r="19599" spans="1:1" s="173" customFormat="1" ht="12" hidden="1" customHeight="1">
      <c r="A19599" s="172"/>
    </row>
    <row r="19600" spans="1:1" s="173" customFormat="1" ht="12" hidden="1" customHeight="1">
      <c r="A19600" s="172"/>
    </row>
    <row r="19601" spans="1:1" s="173" customFormat="1" ht="12" hidden="1" customHeight="1">
      <c r="A19601" s="172"/>
    </row>
    <row r="19602" spans="1:1" s="173" customFormat="1" ht="12" hidden="1" customHeight="1">
      <c r="A19602" s="172"/>
    </row>
    <row r="19603" spans="1:1" s="173" customFormat="1" ht="12" hidden="1" customHeight="1">
      <c r="A19603" s="172"/>
    </row>
    <row r="19604" spans="1:1" s="173" customFormat="1" ht="12" hidden="1" customHeight="1">
      <c r="A19604" s="172"/>
    </row>
    <row r="19605" spans="1:1" s="173" customFormat="1" ht="12" hidden="1" customHeight="1">
      <c r="A19605" s="172"/>
    </row>
    <row r="19606" spans="1:1" s="173" customFormat="1" ht="12" hidden="1" customHeight="1">
      <c r="A19606" s="172"/>
    </row>
    <row r="19607" spans="1:1" s="173" customFormat="1" ht="12" hidden="1" customHeight="1">
      <c r="A19607" s="172"/>
    </row>
    <row r="19608" spans="1:1" s="173" customFormat="1" ht="12" hidden="1" customHeight="1">
      <c r="A19608" s="172"/>
    </row>
    <row r="19609" spans="1:1" s="173" customFormat="1" ht="12" hidden="1" customHeight="1">
      <c r="A19609" s="172"/>
    </row>
    <row r="19610" spans="1:1" s="173" customFormat="1" ht="12" hidden="1" customHeight="1">
      <c r="A19610" s="172"/>
    </row>
    <row r="19611" spans="1:1" s="173" customFormat="1" ht="12" hidden="1" customHeight="1">
      <c r="A19611" s="172"/>
    </row>
    <row r="19612" spans="1:1" s="173" customFormat="1" ht="12" hidden="1" customHeight="1">
      <c r="A19612" s="172"/>
    </row>
    <row r="19613" spans="1:1" s="173" customFormat="1" ht="12" hidden="1" customHeight="1">
      <c r="A19613" s="172"/>
    </row>
    <row r="19614" spans="1:1" s="173" customFormat="1" ht="12" hidden="1" customHeight="1">
      <c r="A19614" s="172"/>
    </row>
    <row r="19615" spans="1:1" s="173" customFormat="1" ht="12" hidden="1" customHeight="1">
      <c r="A19615" s="172"/>
    </row>
    <row r="19616" spans="1:1" s="173" customFormat="1" ht="12" hidden="1" customHeight="1">
      <c r="A19616" s="172"/>
    </row>
    <row r="19617" spans="1:1" s="173" customFormat="1" ht="12" hidden="1" customHeight="1">
      <c r="A19617" s="172"/>
    </row>
    <row r="19618" spans="1:1" s="173" customFormat="1" ht="12" hidden="1" customHeight="1">
      <c r="A19618" s="172"/>
    </row>
    <row r="19619" spans="1:1" s="173" customFormat="1" ht="12" hidden="1" customHeight="1">
      <c r="A19619" s="172"/>
    </row>
    <row r="19620" spans="1:1" s="173" customFormat="1" ht="12" hidden="1" customHeight="1">
      <c r="A19620" s="172"/>
    </row>
    <row r="19621" spans="1:1" s="173" customFormat="1" ht="12" hidden="1" customHeight="1">
      <c r="A19621" s="172"/>
    </row>
    <row r="19622" spans="1:1" s="173" customFormat="1" ht="12" hidden="1" customHeight="1">
      <c r="A19622" s="172"/>
    </row>
    <row r="19623" spans="1:1" s="173" customFormat="1" ht="12" hidden="1" customHeight="1">
      <c r="A19623" s="172"/>
    </row>
    <row r="19624" spans="1:1" s="173" customFormat="1" ht="12" hidden="1" customHeight="1">
      <c r="A19624" s="172"/>
    </row>
    <row r="19625" spans="1:1" s="173" customFormat="1" ht="12" hidden="1" customHeight="1">
      <c r="A19625" s="172"/>
    </row>
    <row r="19626" spans="1:1" s="173" customFormat="1" ht="12" hidden="1" customHeight="1">
      <c r="A19626" s="172"/>
    </row>
    <row r="19627" spans="1:1" s="173" customFormat="1" ht="12" hidden="1" customHeight="1">
      <c r="A19627" s="172"/>
    </row>
    <row r="19628" spans="1:1" s="173" customFormat="1" ht="12" hidden="1" customHeight="1">
      <c r="A19628" s="172"/>
    </row>
    <row r="19629" spans="1:1" s="173" customFormat="1" ht="12" hidden="1" customHeight="1">
      <c r="A19629" s="172"/>
    </row>
    <row r="19630" spans="1:1" s="173" customFormat="1" ht="12" hidden="1" customHeight="1">
      <c r="A19630" s="172"/>
    </row>
    <row r="19631" spans="1:1" s="173" customFormat="1" ht="12" hidden="1" customHeight="1">
      <c r="A19631" s="172"/>
    </row>
    <row r="19632" spans="1:1" s="173" customFormat="1" ht="12" hidden="1" customHeight="1">
      <c r="A19632" s="172"/>
    </row>
    <row r="19633" spans="1:1" s="173" customFormat="1" ht="12" hidden="1" customHeight="1">
      <c r="A19633" s="172"/>
    </row>
    <row r="19634" spans="1:1" s="173" customFormat="1" ht="12" hidden="1" customHeight="1">
      <c r="A19634" s="172"/>
    </row>
    <row r="19635" spans="1:1" s="173" customFormat="1" ht="12" hidden="1" customHeight="1">
      <c r="A19635" s="172"/>
    </row>
    <row r="19636" spans="1:1" s="173" customFormat="1" ht="12" hidden="1" customHeight="1">
      <c r="A19636" s="172"/>
    </row>
    <row r="19637" spans="1:1" s="173" customFormat="1" ht="12" hidden="1" customHeight="1">
      <c r="A19637" s="172"/>
    </row>
    <row r="19638" spans="1:1" s="173" customFormat="1" ht="12" hidden="1" customHeight="1">
      <c r="A19638" s="172"/>
    </row>
    <row r="19639" spans="1:1" s="173" customFormat="1" ht="12" hidden="1" customHeight="1">
      <c r="A19639" s="172"/>
    </row>
    <row r="19640" spans="1:1" s="173" customFormat="1" ht="12" hidden="1" customHeight="1">
      <c r="A19640" s="172"/>
    </row>
    <row r="19641" spans="1:1" s="173" customFormat="1" ht="12" hidden="1" customHeight="1">
      <c r="A19641" s="172"/>
    </row>
    <row r="19642" spans="1:1" s="173" customFormat="1" ht="12" hidden="1" customHeight="1">
      <c r="A19642" s="172"/>
    </row>
    <row r="19643" spans="1:1" s="173" customFormat="1" ht="12" hidden="1" customHeight="1">
      <c r="A19643" s="172"/>
    </row>
    <row r="19644" spans="1:1" s="173" customFormat="1" ht="12" hidden="1" customHeight="1">
      <c r="A19644" s="172"/>
    </row>
    <row r="19645" spans="1:1" s="173" customFormat="1" ht="12" hidden="1" customHeight="1">
      <c r="A19645" s="172"/>
    </row>
    <row r="19646" spans="1:1" s="173" customFormat="1" ht="12" hidden="1" customHeight="1">
      <c r="A19646" s="172"/>
    </row>
    <row r="19647" spans="1:1" s="173" customFormat="1" ht="12" hidden="1" customHeight="1">
      <c r="A19647" s="172"/>
    </row>
    <row r="19648" spans="1:1" s="173" customFormat="1" ht="12" hidden="1" customHeight="1">
      <c r="A19648" s="172"/>
    </row>
    <row r="19649" spans="1:1" s="173" customFormat="1" ht="12" hidden="1" customHeight="1">
      <c r="A19649" s="172"/>
    </row>
    <row r="19650" spans="1:1" s="173" customFormat="1" ht="12" hidden="1" customHeight="1">
      <c r="A19650" s="172"/>
    </row>
    <row r="19651" spans="1:1" s="173" customFormat="1" ht="12" hidden="1" customHeight="1">
      <c r="A19651" s="172"/>
    </row>
    <row r="19652" spans="1:1" s="173" customFormat="1" ht="12" hidden="1" customHeight="1">
      <c r="A19652" s="172"/>
    </row>
    <row r="19653" spans="1:1" s="173" customFormat="1" ht="12" hidden="1" customHeight="1">
      <c r="A19653" s="172"/>
    </row>
    <row r="19654" spans="1:1" s="173" customFormat="1" ht="12" hidden="1" customHeight="1">
      <c r="A19654" s="172"/>
    </row>
    <row r="19655" spans="1:1" s="173" customFormat="1" ht="12" hidden="1" customHeight="1">
      <c r="A19655" s="172"/>
    </row>
    <row r="19656" spans="1:1" s="173" customFormat="1" ht="12" hidden="1" customHeight="1">
      <c r="A19656" s="172"/>
    </row>
    <row r="19657" spans="1:1" s="173" customFormat="1" ht="12" hidden="1" customHeight="1">
      <c r="A19657" s="172"/>
    </row>
    <row r="19658" spans="1:1" s="173" customFormat="1" ht="12" hidden="1" customHeight="1">
      <c r="A19658" s="172"/>
    </row>
    <row r="19659" spans="1:1" s="173" customFormat="1" ht="12" hidden="1" customHeight="1">
      <c r="A19659" s="172"/>
    </row>
    <row r="19660" spans="1:1" s="173" customFormat="1" ht="12" hidden="1" customHeight="1">
      <c r="A19660" s="172"/>
    </row>
    <row r="19661" spans="1:1" s="173" customFormat="1" ht="12" hidden="1" customHeight="1">
      <c r="A19661" s="172"/>
    </row>
    <row r="19662" spans="1:1" s="173" customFormat="1" ht="12" hidden="1" customHeight="1">
      <c r="A19662" s="172"/>
    </row>
    <row r="19663" spans="1:1" s="173" customFormat="1" ht="12" hidden="1" customHeight="1">
      <c r="A19663" s="172"/>
    </row>
    <row r="19664" spans="1:1" s="173" customFormat="1" ht="12" hidden="1" customHeight="1">
      <c r="A19664" s="172"/>
    </row>
    <row r="19665" spans="1:1" s="173" customFormat="1" ht="12" hidden="1" customHeight="1">
      <c r="A19665" s="172"/>
    </row>
    <row r="19666" spans="1:1" s="173" customFormat="1" ht="12" hidden="1" customHeight="1">
      <c r="A19666" s="172"/>
    </row>
    <row r="19667" spans="1:1" s="173" customFormat="1" ht="12" hidden="1" customHeight="1">
      <c r="A19667" s="172"/>
    </row>
    <row r="19668" spans="1:1" s="173" customFormat="1" ht="12" hidden="1" customHeight="1">
      <c r="A19668" s="172"/>
    </row>
    <row r="19669" spans="1:1" s="173" customFormat="1" ht="12" hidden="1" customHeight="1">
      <c r="A19669" s="172"/>
    </row>
    <row r="19670" spans="1:1" s="173" customFormat="1" ht="12" hidden="1" customHeight="1">
      <c r="A19670" s="172"/>
    </row>
    <row r="19671" spans="1:1" s="173" customFormat="1" ht="12" hidden="1" customHeight="1">
      <c r="A19671" s="172"/>
    </row>
    <row r="19672" spans="1:1" s="173" customFormat="1" ht="12" hidden="1" customHeight="1">
      <c r="A19672" s="172"/>
    </row>
    <row r="19673" spans="1:1" s="173" customFormat="1" ht="12" hidden="1" customHeight="1">
      <c r="A19673" s="172"/>
    </row>
    <row r="19674" spans="1:1" s="173" customFormat="1" ht="12" hidden="1" customHeight="1">
      <c r="A19674" s="172"/>
    </row>
    <row r="19675" spans="1:1" s="173" customFormat="1" ht="12" hidden="1" customHeight="1">
      <c r="A19675" s="172"/>
    </row>
    <row r="19676" spans="1:1" s="173" customFormat="1" ht="12" hidden="1" customHeight="1">
      <c r="A19676" s="172"/>
    </row>
    <row r="19677" spans="1:1" s="173" customFormat="1" ht="12" hidden="1" customHeight="1">
      <c r="A19677" s="172"/>
    </row>
    <row r="19678" spans="1:1" s="173" customFormat="1" ht="12" hidden="1" customHeight="1">
      <c r="A19678" s="172"/>
    </row>
    <row r="19679" spans="1:1" s="173" customFormat="1" ht="12" hidden="1" customHeight="1">
      <c r="A19679" s="172"/>
    </row>
    <row r="19680" spans="1:1" s="173" customFormat="1" ht="12" hidden="1" customHeight="1">
      <c r="A19680" s="172"/>
    </row>
    <row r="19681" spans="1:1" s="173" customFormat="1" ht="12" hidden="1" customHeight="1">
      <c r="A19681" s="172"/>
    </row>
    <row r="19682" spans="1:1" s="173" customFormat="1" ht="12" hidden="1" customHeight="1">
      <c r="A19682" s="172"/>
    </row>
    <row r="19683" spans="1:1" s="173" customFormat="1" ht="12" hidden="1" customHeight="1">
      <c r="A19683" s="172"/>
    </row>
    <row r="19684" spans="1:1" s="173" customFormat="1" ht="12" hidden="1" customHeight="1">
      <c r="A19684" s="172"/>
    </row>
    <row r="19685" spans="1:1" s="173" customFormat="1" ht="12" hidden="1" customHeight="1">
      <c r="A19685" s="172"/>
    </row>
    <row r="19686" spans="1:1" s="173" customFormat="1" ht="12" hidden="1" customHeight="1">
      <c r="A19686" s="172"/>
    </row>
    <row r="19687" spans="1:1" s="173" customFormat="1" ht="12" hidden="1" customHeight="1">
      <c r="A19687" s="172"/>
    </row>
    <row r="19688" spans="1:1" s="173" customFormat="1" ht="12" hidden="1" customHeight="1">
      <c r="A19688" s="172"/>
    </row>
    <row r="19689" spans="1:1" s="173" customFormat="1" ht="12" hidden="1" customHeight="1">
      <c r="A19689" s="172"/>
    </row>
    <row r="19690" spans="1:1" s="173" customFormat="1" ht="12" hidden="1" customHeight="1">
      <c r="A19690" s="172"/>
    </row>
    <row r="19691" spans="1:1" s="173" customFormat="1" ht="12" hidden="1" customHeight="1">
      <c r="A19691" s="172"/>
    </row>
    <row r="19692" spans="1:1" s="173" customFormat="1" ht="12" hidden="1" customHeight="1">
      <c r="A19692" s="172"/>
    </row>
    <row r="19693" spans="1:1" s="173" customFormat="1" ht="12" hidden="1" customHeight="1">
      <c r="A19693" s="172"/>
    </row>
    <row r="19694" spans="1:1" s="173" customFormat="1" ht="12" hidden="1" customHeight="1">
      <c r="A19694" s="172"/>
    </row>
    <row r="19695" spans="1:1" s="173" customFormat="1" ht="12" hidden="1" customHeight="1">
      <c r="A19695" s="172"/>
    </row>
    <row r="19696" spans="1:1" s="173" customFormat="1" ht="12" hidden="1" customHeight="1">
      <c r="A19696" s="172"/>
    </row>
    <row r="19697" spans="1:1" s="173" customFormat="1" ht="12" hidden="1" customHeight="1">
      <c r="A19697" s="172"/>
    </row>
    <row r="19698" spans="1:1" s="173" customFormat="1" ht="12" hidden="1" customHeight="1">
      <c r="A19698" s="172"/>
    </row>
    <row r="19699" spans="1:1" s="173" customFormat="1" ht="12" hidden="1" customHeight="1">
      <c r="A19699" s="172"/>
    </row>
    <row r="19700" spans="1:1" s="173" customFormat="1" ht="12" hidden="1" customHeight="1">
      <c r="A19700" s="172"/>
    </row>
    <row r="19701" spans="1:1" s="173" customFormat="1" ht="12" hidden="1" customHeight="1">
      <c r="A19701" s="172"/>
    </row>
    <row r="19702" spans="1:1" s="173" customFormat="1" ht="12" hidden="1" customHeight="1">
      <c r="A19702" s="172"/>
    </row>
    <row r="19703" spans="1:1" s="173" customFormat="1" ht="12" hidden="1" customHeight="1">
      <c r="A19703" s="172"/>
    </row>
    <row r="19704" spans="1:1" s="173" customFormat="1" ht="12" hidden="1" customHeight="1">
      <c r="A19704" s="172"/>
    </row>
    <row r="19705" spans="1:1" s="173" customFormat="1" ht="12" hidden="1" customHeight="1">
      <c r="A19705" s="172"/>
    </row>
    <row r="19706" spans="1:1" s="173" customFormat="1" ht="12" hidden="1" customHeight="1">
      <c r="A19706" s="172"/>
    </row>
    <row r="19707" spans="1:1" s="173" customFormat="1" ht="12" hidden="1" customHeight="1">
      <c r="A19707" s="172"/>
    </row>
    <row r="19708" spans="1:1" s="173" customFormat="1" ht="12" hidden="1" customHeight="1">
      <c r="A19708" s="172"/>
    </row>
    <row r="19709" spans="1:1" s="173" customFormat="1" ht="12" hidden="1" customHeight="1">
      <c r="A19709" s="172"/>
    </row>
    <row r="19710" spans="1:1" s="173" customFormat="1" ht="12" hidden="1" customHeight="1">
      <c r="A19710" s="172"/>
    </row>
    <row r="19711" spans="1:1" s="173" customFormat="1" ht="12" hidden="1" customHeight="1">
      <c r="A19711" s="172"/>
    </row>
    <row r="19712" spans="1:1" s="173" customFormat="1" ht="12" hidden="1" customHeight="1">
      <c r="A19712" s="172"/>
    </row>
    <row r="19713" spans="1:1" s="173" customFormat="1" ht="12" hidden="1" customHeight="1">
      <c r="A19713" s="172"/>
    </row>
    <row r="19714" spans="1:1" s="173" customFormat="1" ht="12" hidden="1" customHeight="1">
      <c r="A19714" s="172"/>
    </row>
    <row r="19715" spans="1:1" s="173" customFormat="1" ht="12" hidden="1" customHeight="1">
      <c r="A19715" s="172"/>
    </row>
    <row r="19716" spans="1:1" s="173" customFormat="1" ht="12" hidden="1" customHeight="1">
      <c r="A19716" s="172"/>
    </row>
    <row r="19717" spans="1:1" s="173" customFormat="1" ht="12" hidden="1" customHeight="1">
      <c r="A19717" s="172"/>
    </row>
    <row r="19718" spans="1:1" s="173" customFormat="1" ht="12" hidden="1" customHeight="1">
      <c r="A19718" s="172"/>
    </row>
    <row r="19719" spans="1:1" s="173" customFormat="1" ht="12" hidden="1" customHeight="1">
      <c r="A19719" s="172"/>
    </row>
    <row r="19720" spans="1:1" s="173" customFormat="1" ht="12" hidden="1" customHeight="1">
      <c r="A19720" s="172"/>
    </row>
    <row r="19721" spans="1:1" s="173" customFormat="1" ht="12" hidden="1" customHeight="1">
      <c r="A19721" s="172"/>
    </row>
    <row r="19722" spans="1:1" s="173" customFormat="1" ht="12" hidden="1" customHeight="1">
      <c r="A19722" s="172"/>
    </row>
    <row r="19723" spans="1:1" s="173" customFormat="1" ht="12" hidden="1" customHeight="1">
      <c r="A19723" s="172"/>
    </row>
    <row r="19724" spans="1:1" s="173" customFormat="1" ht="12" hidden="1" customHeight="1">
      <c r="A19724" s="172"/>
    </row>
    <row r="19725" spans="1:1" s="173" customFormat="1" ht="12" hidden="1" customHeight="1">
      <c r="A19725" s="172"/>
    </row>
    <row r="19726" spans="1:1" s="173" customFormat="1" ht="12" hidden="1" customHeight="1">
      <c r="A19726" s="172"/>
    </row>
    <row r="19727" spans="1:1" s="173" customFormat="1" ht="12" hidden="1" customHeight="1">
      <c r="A19727" s="172"/>
    </row>
    <row r="19728" spans="1:1" s="173" customFormat="1" ht="12" hidden="1" customHeight="1">
      <c r="A19728" s="172"/>
    </row>
    <row r="19729" spans="1:1" s="173" customFormat="1" ht="12" hidden="1" customHeight="1">
      <c r="A19729" s="172"/>
    </row>
    <row r="19730" spans="1:1" s="173" customFormat="1" ht="12" hidden="1" customHeight="1">
      <c r="A19730" s="172"/>
    </row>
    <row r="19731" spans="1:1" s="173" customFormat="1" ht="12" hidden="1" customHeight="1">
      <c r="A19731" s="172"/>
    </row>
    <row r="19732" spans="1:1" s="173" customFormat="1" ht="12" hidden="1" customHeight="1">
      <c r="A19732" s="172"/>
    </row>
    <row r="19733" spans="1:1" s="173" customFormat="1" ht="12" hidden="1" customHeight="1">
      <c r="A19733" s="172"/>
    </row>
    <row r="19734" spans="1:1" s="173" customFormat="1" ht="12" hidden="1" customHeight="1">
      <c r="A19734" s="172"/>
    </row>
    <row r="19735" spans="1:1" s="173" customFormat="1" ht="12" hidden="1" customHeight="1">
      <c r="A19735" s="172"/>
    </row>
    <row r="19736" spans="1:1" s="173" customFormat="1" ht="12" hidden="1" customHeight="1">
      <c r="A19736" s="172"/>
    </row>
    <row r="19737" spans="1:1" s="173" customFormat="1" ht="12" hidden="1" customHeight="1">
      <c r="A19737" s="172"/>
    </row>
    <row r="19738" spans="1:1" s="173" customFormat="1" ht="12" hidden="1" customHeight="1">
      <c r="A19738" s="172"/>
    </row>
    <row r="19739" spans="1:1" s="173" customFormat="1" ht="12" hidden="1" customHeight="1">
      <c r="A19739" s="172"/>
    </row>
    <row r="19740" spans="1:1" s="173" customFormat="1" ht="12" hidden="1" customHeight="1">
      <c r="A19740" s="172"/>
    </row>
    <row r="19741" spans="1:1" s="173" customFormat="1" ht="12" hidden="1" customHeight="1">
      <c r="A19741" s="172"/>
    </row>
    <row r="19742" spans="1:1" s="173" customFormat="1" ht="12" hidden="1" customHeight="1">
      <c r="A19742" s="172"/>
    </row>
    <row r="19743" spans="1:1" s="173" customFormat="1" ht="12" hidden="1" customHeight="1">
      <c r="A19743" s="172"/>
    </row>
    <row r="19744" spans="1:1" s="173" customFormat="1" ht="12" hidden="1" customHeight="1">
      <c r="A19744" s="172"/>
    </row>
    <row r="19745" spans="1:1" s="173" customFormat="1" ht="12" hidden="1" customHeight="1">
      <c r="A19745" s="172"/>
    </row>
    <row r="19746" spans="1:1" s="173" customFormat="1" ht="12" hidden="1" customHeight="1">
      <c r="A19746" s="172"/>
    </row>
    <row r="19747" spans="1:1" s="173" customFormat="1" ht="12" hidden="1" customHeight="1">
      <c r="A19747" s="172"/>
    </row>
    <row r="19748" spans="1:1" s="173" customFormat="1" ht="12" hidden="1" customHeight="1">
      <c r="A19748" s="172"/>
    </row>
    <row r="19749" spans="1:1" s="173" customFormat="1" ht="12" hidden="1" customHeight="1">
      <c r="A19749" s="172"/>
    </row>
    <row r="19750" spans="1:1" s="173" customFormat="1" ht="12" hidden="1" customHeight="1">
      <c r="A19750" s="172"/>
    </row>
    <row r="19751" spans="1:1" s="173" customFormat="1" ht="12" hidden="1" customHeight="1">
      <c r="A19751" s="172"/>
    </row>
    <row r="19752" spans="1:1" s="173" customFormat="1" ht="12" hidden="1" customHeight="1">
      <c r="A19752" s="172"/>
    </row>
    <row r="19753" spans="1:1" s="173" customFormat="1" ht="12" hidden="1" customHeight="1">
      <c r="A19753" s="172"/>
    </row>
    <row r="19754" spans="1:1" s="173" customFormat="1" ht="12" hidden="1" customHeight="1">
      <c r="A19754" s="172"/>
    </row>
    <row r="19755" spans="1:1" s="173" customFormat="1" ht="12" hidden="1" customHeight="1">
      <c r="A19755" s="172"/>
    </row>
    <row r="19756" spans="1:1" s="173" customFormat="1" ht="12" hidden="1" customHeight="1">
      <c r="A19756" s="172"/>
    </row>
    <row r="19757" spans="1:1" s="173" customFormat="1" ht="12" hidden="1" customHeight="1">
      <c r="A19757" s="172"/>
    </row>
    <row r="19758" spans="1:1" s="173" customFormat="1" ht="12" hidden="1" customHeight="1">
      <c r="A19758" s="172"/>
    </row>
    <row r="19759" spans="1:1" s="173" customFormat="1" ht="12" hidden="1" customHeight="1">
      <c r="A19759" s="172"/>
    </row>
    <row r="19760" spans="1:1" s="173" customFormat="1" ht="12" hidden="1" customHeight="1">
      <c r="A19760" s="172"/>
    </row>
    <row r="19761" spans="1:1" s="173" customFormat="1" ht="12" hidden="1" customHeight="1">
      <c r="A19761" s="172"/>
    </row>
    <row r="19762" spans="1:1" s="173" customFormat="1" ht="12" hidden="1" customHeight="1">
      <c r="A19762" s="172"/>
    </row>
    <row r="19763" spans="1:1" s="173" customFormat="1" ht="12" hidden="1" customHeight="1">
      <c r="A19763" s="172"/>
    </row>
    <row r="19764" spans="1:1" s="173" customFormat="1" ht="12" hidden="1" customHeight="1">
      <c r="A19764" s="172"/>
    </row>
    <row r="19765" spans="1:1" s="173" customFormat="1" ht="12" hidden="1" customHeight="1">
      <c r="A19765" s="172"/>
    </row>
    <row r="19766" spans="1:1" s="173" customFormat="1" ht="12" hidden="1" customHeight="1">
      <c r="A19766" s="172"/>
    </row>
    <row r="19767" spans="1:1" s="173" customFormat="1" ht="12" hidden="1" customHeight="1">
      <c r="A19767" s="172"/>
    </row>
    <row r="19768" spans="1:1" s="173" customFormat="1" ht="12" hidden="1" customHeight="1">
      <c r="A19768" s="172"/>
    </row>
    <row r="19769" spans="1:1" s="173" customFormat="1" ht="12" hidden="1" customHeight="1">
      <c r="A19769" s="172"/>
    </row>
    <row r="19770" spans="1:1" s="173" customFormat="1" ht="12" hidden="1" customHeight="1">
      <c r="A19770" s="172"/>
    </row>
    <row r="19771" spans="1:1" s="173" customFormat="1" ht="12" hidden="1" customHeight="1">
      <c r="A19771" s="172"/>
    </row>
    <row r="19772" spans="1:1" s="173" customFormat="1" ht="12" hidden="1" customHeight="1">
      <c r="A19772" s="172"/>
    </row>
    <row r="19773" spans="1:1" s="173" customFormat="1" ht="12" hidden="1" customHeight="1">
      <c r="A19773" s="172"/>
    </row>
    <row r="19774" spans="1:1" s="173" customFormat="1" ht="12" hidden="1" customHeight="1">
      <c r="A19774" s="172"/>
    </row>
    <row r="19775" spans="1:1" s="173" customFormat="1" ht="12" hidden="1" customHeight="1">
      <c r="A19775" s="172"/>
    </row>
    <row r="19776" spans="1:1" s="173" customFormat="1" ht="12" hidden="1" customHeight="1">
      <c r="A19776" s="172"/>
    </row>
    <row r="19777" spans="1:1" s="173" customFormat="1" ht="12" hidden="1" customHeight="1">
      <c r="A19777" s="172"/>
    </row>
    <row r="19778" spans="1:1" s="173" customFormat="1" ht="12" hidden="1" customHeight="1">
      <c r="A19778" s="172"/>
    </row>
    <row r="19779" spans="1:1" s="173" customFormat="1" ht="12" hidden="1" customHeight="1">
      <c r="A19779" s="172"/>
    </row>
    <row r="19780" spans="1:1" s="173" customFormat="1" ht="12" hidden="1" customHeight="1">
      <c r="A19780" s="172"/>
    </row>
    <row r="19781" spans="1:1" s="173" customFormat="1" ht="12" hidden="1" customHeight="1">
      <c r="A19781" s="172"/>
    </row>
    <row r="19782" spans="1:1" s="173" customFormat="1" ht="12" hidden="1" customHeight="1">
      <c r="A19782" s="172"/>
    </row>
    <row r="19783" spans="1:1" s="173" customFormat="1" ht="12" hidden="1" customHeight="1">
      <c r="A19783" s="172"/>
    </row>
    <row r="19784" spans="1:1" s="173" customFormat="1" ht="12" hidden="1" customHeight="1">
      <c r="A19784" s="172"/>
    </row>
    <row r="19785" spans="1:1" s="173" customFormat="1" ht="12" hidden="1" customHeight="1">
      <c r="A19785" s="172"/>
    </row>
    <row r="19786" spans="1:1" s="173" customFormat="1" ht="12" hidden="1" customHeight="1">
      <c r="A19786" s="172"/>
    </row>
    <row r="19787" spans="1:1" s="173" customFormat="1" ht="12" hidden="1" customHeight="1">
      <c r="A19787" s="172"/>
    </row>
    <row r="19788" spans="1:1" s="173" customFormat="1" ht="12" hidden="1" customHeight="1">
      <c r="A19788" s="172"/>
    </row>
    <row r="19789" spans="1:1" s="173" customFormat="1" ht="12" hidden="1" customHeight="1">
      <c r="A19789" s="172"/>
    </row>
    <row r="19790" spans="1:1" s="173" customFormat="1" ht="12" hidden="1" customHeight="1">
      <c r="A19790" s="172"/>
    </row>
    <row r="19791" spans="1:1" s="173" customFormat="1" ht="12" hidden="1" customHeight="1">
      <c r="A19791" s="172"/>
    </row>
    <row r="19792" spans="1:1" s="173" customFormat="1" ht="12" hidden="1" customHeight="1">
      <c r="A19792" s="172"/>
    </row>
    <row r="19793" spans="1:1" s="173" customFormat="1" ht="12" hidden="1" customHeight="1">
      <c r="A19793" s="172"/>
    </row>
    <row r="19794" spans="1:1" s="173" customFormat="1" ht="12" hidden="1" customHeight="1">
      <c r="A19794" s="172"/>
    </row>
    <row r="19795" spans="1:1" s="173" customFormat="1" ht="12" hidden="1" customHeight="1">
      <c r="A19795" s="172"/>
    </row>
    <row r="19796" spans="1:1" s="173" customFormat="1" ht="12" hidden="1" customHeight="1">
      <c r="A19796" s="172"/>
    </row>
    <row r="19797" spans="1:1" s="173" customFormat="1" ht="12" hidden="1" customHeight="1">
      <c r="A19797" s="172"/>
    </row>
    <row r="19798" spans="1:1" s="173" customFormat="1" ht="12" hidden="1" customHeight="1">
      <c r="A19798" s="172"/>
    </row>
    <row r="19799" spans="1:1" s="173" customFormat="1" ht="12" hidden="1" customHeight="1">
      <c r="A19799" s="172"/>
    </row>
    <row r="19800" spans="1:1" s="173" customFormat="1" ht="12" hidden="1" customHeight="1">
      <c r="A19800" s="172"/>
    </row>
    <row r="19801" spans="1:1" s="173" customFormat="1" ht="12" hidden="1" customHeight="1">
      <c r="A19801" s="172"/>
    </row>
    <row r="19802" spans="1:1" s="173" customFormat="1" ht="12" hidden="1" customHeight="1">
      <c r="A19802" s="172"/>
    </row>
    <row r="19803" spans="1:1" s="173" customFormat="1" ht="12" hidden="1" customHeight="1">
      <c r="A19803" s="172"/>
    </row>
    <row r="19804" spans="1:1" s="173" customFormat="1" ht="12" hidden="1" customHeight="1">
      <c r="A19804" s="172"/>
    </row>
    <row r="19805" spans="1:1" s="173" customFormat="1" ht="12" hidden="1" customHeight="1">
      <c r="A19805" s="172"/>
    </row>
    <row r="19806" spans="1:1" s="173" customFormat="1" ht="12" hidden="1" customHeight="1">
      <c r="A19806" s="172"/>
    </row>
    <row r="19807" spans="1:1" s="173" customFormat="1" ht="12" hidden="1" customHeight="1">
      <c r="A19807" s="172"/>
    </row>
    <row r="19808" spans="1:1" s="173" customFormat="1" ht="12" hidden="1" customHeight="1">
      <c r="A19808" s="172"/>
    </row>
    <row r="19809" spans="1:1" s="173" customFormat="1" ht="12" hidden="1" customHeight="1">
      <c r="A19809" s="172"/>
    </row>
    <row r="19810" spans="1:1" s="173" customFormat="1" ht="12" hidden="1" customHeight="1">
      <c r="A19810" s="172"/>
    </row>
    <row r="19811" spans="1:1" s="173" customFormat="1" ht="12" hidden="1" customHeight="1">
      <c r="A19811" s="172"/>
    </row>
    <row r="19812" spans="1:1" s="173" customFormat="1" ht="12" hidden="1" customHeight="1">
      <c r="A19812" s="172"/>
    </row>
    <row r="19813" spans="1:1" s="173" customFormat="1" ht="12" hidden="1" customHeight="1">
      <c r="A19813" s="172"/>
    </row>
    <row r="19814" spans="1:1" s="173" customFormat="1" ht="12" hidden="1" customHeight="1">
      <c r="A19814" s="172"/>
    </row>
    <row r="19815" spans="1:1" s="173" customFormat="1" ht="12" hidden="1" customHeight="1">
      <c r="A19815" s="172"/>
    </row>
    <row r="19816" spans="1:1" s="173" customFormat="1" ht="12" hidden="1" customHeight="1">
      <c r="A19816" s="172"/>
    </row>
    <row r="19817" spans="1:1" s="173" customFormat="1" ht="12" hidden="1" customHeight="1">
      <c r="A19817" s="172"/>
    </row>
    <row r="19818" spans="1:1" s="173" customFormat="1" ht="12" hidden="1" customHeight="1">
      <c r="A19818" s="172"/>
    </row>
    <row r="19819" spans="1:1" s="173" customFormat="1" ht="12" hidden="1" customHeight="1">
      <c r="A19819" s="172"/>
    </row>
    <row r="19820" spans="1:1" s="173" customFormat="1" ht="12" hidden="1" customHeight="1">
      <c r="A19820" s="172"/>
    </row>
    <row r="19821" spans="1:1" s="173" customFormat="1" ht="12" hidden="1" customHeight="1">
      <c r="A19821" s="172"/>
    </row>
    <row r="19822" spans="1:1" s="173" customFormat="1" ht="12" hidden="1" customHeight="1">
      <c r="A19822" s="172"/>
    </row>
    <row r="19823" spans="1:1" s="173" customFormat="1" ht="12" hidden="1" customHeight="1">
      <c r="A19823" s="172"/>
    </row>
    <row r="19824" spans="1:1" s="173" customFormat="1" ht="12" hidden="1" customHeight="1">
      <c r="A19824" s="172"/>
    </row>
    <row r="19825" spans="1:1" s="173" customFormat="1" ht="12" hidden="1" customHeight="1">
      <c r="A19825" s="172"/>
    </row>
    <row r="19826" spans="1:1" s="173" customFormat="1" ht="12" hidden="1" customHeight="1">
      <c r="A19826" s="172"/>
    </row>
    <row r="19827" spans="1:1" s="173" customFormat="1" ht="12" hidden="1" customHeight="1">
      <c r="A19827" s="172"/>
    </row>
    <row r="19828" spans="1:1" s="173" customFormat="1" ht="12" hidden="1" customHeight="1">
      <c r="A19828" s="172"/>
    </row>
    <row r="19829" spans="1:1" s="173" customFormat="1" ht="12" hidden="1" customHeight="1">
      <c r="A19829" s="172"/>
    </row>
    <row r="19830" spans="1:1" s="173" customFormat="1" ht="12" hidden="1" customHeight="1">
      <c r="A19830" s="172"/>
    </row>
    <row r="19831" spans="1:1" s="173" customFormat="1" ht="12" hidden="1" customHeight="1">
      <c r="A19831" s="172"/>
    </row>
    <row r="19832" spans="1:1" s="173" customFormat="1" ht="12" hidden="1" customHeight="1">
      <c r="A19832" s="172"/>
    </row>
    <row r="19833" spans="1:1" s="173" customFormat="1" ht="12" hidden="1" customHeight="1">
      <c r="A19833" s="172"/>
    </row>
    <row r="19834" spans="1:1" s="173" customFormat="1" ht="12" hidden="1" customHeight="1">
      <c r="A19834" s="172"/>
    </row>
    <row r="19835" spans="1:1" s="173" customFormat="1" ht="12" hidden="1" customHeight="1">
      <c r="A19835" s="172"/>
    </row>
    <row r="19836" spans="1:1" s="173" customFormat="1" ht="12" hidden="1" customHeight="1">
      <c r="A19836" s="172"/>
    </row>
    <row r="19837" spans="1:1" s="173" customFormat="1" ht="12" hidden="1" customHeight="1">
      <c r="A19837" s="172"/>
    </row>
    <row r="19838" spans="1:1" s="173" customFormat="1" ht="12" hidden="1" customHeight="1">
      <c r="A19838" s="172"/>
    </row>
    <row r="19839" spans="1:1" s="173" customFormat="1" ht="12" hidden="1" customHeight="1">
      <c r="A19839" s="172"/>
    </row>
    <row r="19840" spans="1:1" s="173" customFormat="1" ht="12" hidden="1" customHeight="1">
      <c r="A19840" s="172"/>
    </row>
    <row r="19841" spans="1:1" s="173" customFormat="1" ht="12" hidden="1" customHeight="1">
      <c r="A19841" s="172"/>
    </row>
    <row r="19842" spans="1:1" s="173" customFormat="1" ht="12" hidden="1" customHeight="1">
      <c r="A19842" s="172"/>
    </row>
    <row r="19843" spans="1:1" s="173" customFormat="1" ht="12" hidden="1" customHeight="1">
      <c r="A19843" s="172"/>
    </row>
    <row r="19844" spans="1:1" s="173" customFormat="1" ht="12" hidden="1" customHeight="1">
      <c r="A19844" s="172"/>
    </row>
    <row r="19845" spans="1:1" s="173" customFormat="1" ht="12" hidden="1" customHeight="1">
      <c r="A19845" s="172"/>
    </row>
    <row r="19846" spans="1:1" s="173" customFormat="1" ht="12" hidden="1" customHeight="1">
      <c r="A19846" s="172"/>
    </row>
    <row r="19847" spans="1:1" s="173" customFormat="1" ht="12" hidden="1" customHeight="1">
      <c r="A19847" s="172"/>
    </row>
    <row r="19848" spans="1:1" s="173" customFormat="1" ht="12" hidden="1" customHeight="1">
      <c r="A19848" s="172"/>
    </row>
    <row r="19849" spans="1:1" s="173" customFormat="1" ht="12" hidden="1" customHeight="1">
      <c r="A19849" s="172"/>
    </row>
    <row r="19850" spans="1:1" s="173" customFormat="1" ht="12" hidden="1" customHeight="1">
      <c r="A19850" s="172"/>
    </row>
    <row r="19851" spans="1:1" s="173" customFormat="1" ht="12" hidden="1" customHeight="1">
      <c r="A19851" s="172"/>
    </row>
    <row r="19852" spans="1:1" s="173" customFormat="1" ht="12" hidden="1" customHeight="1">
      <c r="A19852" s="172"/>
    </row>
    <row r="19853" spans="1:1" s="173" customFormat="1" ht="12" hidden="1" customHeight="1">
      <c r="A19853" s="172"/>
    </row>
    <row r="19854" spans="1:1" s="173" customFormat="1" ht="12" hidden="1" customHeight="1">
      <c r="A19854" s="172"/>
    </row>
    <row r="19855" spans="1:1" s="173" customFormat="1" ht="12" hidden="1" customHeight="1">
      <c r="A19855" s="172"/>
    </row>
    <row r="19856" spans="1:1" s="173" customFormat="1" ht="12" hidden="1" customHeight="1">
      <c r="A19856" s="172"/>
    </row>
    <row r="19857" spans="1:1" s="173" customFormat="1" ht="12" hidden="1" customHeight="1">
      <c r="A19857" s="172"/>
    </row>
    <row r="19858" spans="1:1" s="173" customFormat="1" ht="12" hidden="1" customHeight="1">
      <c r="A19858" s="172"/>
    </row>
    <row r="19859" spans="1:1" s="173" customFormat="1" ht="12" hidden="1" customHeight="1">
      <c r="A19859" s="172"/>
    </row>
    <row r="19860" spans="1:1" s="173" customFormat="1" ht="12" hidden="1" customHeight="1">
      <c r="A19860" s="172"/>
    </row>
    <row r="19861" spans="1:1" s="173" customFormat="1" ht="12" hidden="1" customHeight="1">
      <c r="A19861" s="172"/>
    </row>
    <row r="19862" spans="1:1" s="173" customFormat="1" ht="12" hidden="1" customHeight="1">
      <c r="A19862" s="172"/>
    </row>
    <row r="19863" spans="1:1" s="173" customFormat="1" ht="12" hidden="1" customHeight="1">
      <c r="A19863" s="172"/>
    </row>
    <row r="19864" spans="1:1" s="173" customFormat="1" ht="12" hidden="1" customHeight="1">
      <c r="A19864" s="172"/>
    </row>
    <row r="19865" spans="1:1" s="173" customFormat="1" ht="12" hidden="1" customHeight="1">
      <c r="A19865" s="172"/>
    </row>
    <row r="19866" spans="1:1" s="173" customFormat="1" ht="12" hidden="1" customHeight="1">
      <c r="A19866" s="172"/>
    </row>
    <row r="19867" spans="1:1" s="173" customFormat="1" ht="12" hidden="1" customHeight="1">
      <c r="A19867" s="172"/>
    </row>
    <row r="19868" spans="1:1" s="173" customFormat="1" ht="12" hidden="1" customHeight="1">
      <c r="A19868" s="172"/>
    </row>
    <row r="19869" spans="1:1" s="173" customFormat="1" ht="12" hidden="1" customHeight="1">
      <c r="A19869" s="172"/>
    </row>
    <row r="19870" spans="1:1" s="173" customFormat="1" ht="12" hidden="1" customHeight="1">
      <c r="A19870" s="172"/>
    </row>
    <row r="19871" spans="1:1" s="173" customFormat="1" ht="12" hidden="1" customHeight="1">
      <c r="A19871" s="172"/>
    </row>
    <row r="19872" spans="1:1" s="173" customFormat="1" ht="12" hidden="1" customHeight="1">
      <c r="A19872" s="172"/>
    </row>
    <row r="19873" spans="1:1" s="173" customFormat="1" ht="12" hidden="1" customHeight="1">
      <c r="A19873" s="172"/>
    </row>
    <row r="19874" spans="1:1" s="173" customFormat="1" ht="12" hidden="1" customHeight="1">
      <c r="A19874" s="172"/>
    </row>
    <row r="19875" spans="1:1" s="173" customFormat="1" ht="12" hidden="1" customHeight="1">
      <c r="A19875" s="172"/>
    </row>
    <row r="19876" spans="1:1" s="173" customFormat="1" ht="12" hidden="1" customHeight="1">
      <c r="A19876" s="172"/>
    </row>
    <row r="19877" spans="1:1" s="173" customFormat="1" ht="12" hidden="1" customHeight="1">
      <c r="A19877" s="172"/>
    </row>
    <row r="19878" spans="1:1" s="173" customFormat="1" ht="12" hidden="1" customHeight="1">
      <c r="A19878" s="172"/>
    </row>
    <row r="19879" spans="1:1" s="173" customFormat="1" ht="12" hidden="1" customHeight="1">
      <c r="A19879" s="172"/>
    </row>
    <row r="19880" spans="1:1" s="173" customFormat="1" ht="12" hidden="1" customHeight="1">
      <c r="A19880" s="172"/>
    </row>
    <row r="19881" spans="1:1" s="173" customFormat="1" ht="12" hidden="1" customHeight="1">
      <c r="A19881" s="172"/>
    </row>
    <row r="19882" spans="1:1" s="173" customFormat="1" ht="12" hidden="1" customHeight="1">
      <c r="A19882" s="172"/>
    </row>
    <row r="19883" spans="1:1" s="173" customFormat="1" ht="12" hidden="1" customHeight="1">
      <c r="A19883" s="172"/>
    </row>
    <row r="19884" spans="1:1" s="173" customFormat="1" ht="12" hidden="1" customHeight="1">
      <c r="A19884" s="172"/>
    </row>
    <row r="19885" spans="1:1" s="173" customFormat="1" ht="12" hidden="1" customHeight="1">
      <c r="A19885" s="172"/>
    </row>
    <row r="19886" spans="1:1" s="173" customFormat="1" ht="12" hidden="1" customHeight="1">
      <c r="A19886" s="172"/>
    </row>
    <row r="19887" spans="1:1" s="173" customFormat="1" ht="12" hidden="1" customHeight="1">
      <c r="A19887" s="172"/>
    </row>
    <row r="19888" spans="1:1" s="173" customFormat="1" ht="12" hidden="1" customHeight="1">
      <c r="A19888" s="172"/>
    </row>
    <row r="19889" spans="1:1" s="173" customFormat="1" ht="12" hidden="1" customHeight="1">
      <c r="A19889" s="172"/>
    </row>
    <row r="19890" spans="1:1" s="173" customFormat="1" ht="12" hidden="1" customHeight="1">
      <c r="A19890" s="172"/>
    </row>
    <row r="19891" spans="1:1" s="173" customFormat="1" ht="12" hidden="1" customHeight="1">
      <c r="A19891" s="172"/>
    </row>
    <row r="19892" spans="1:1" s="173" customFormat="1" ht="12" hidden="1" customHeight="1">
      <c r="A19892" s="172"/>
    </row>
    <row r="19893" spans="1:1" s="173" customFormat="1" ht="12" hidden="1" customHeight="1">
      <c r="A19893" s="172"/>
    </row>
    <row r="19894" spans="1:1" s="173" customFormat="1" ht="12" hidden="1" customHeight="1">
      <c r="A19894" s="172"/>
    </row>
    <row r="19895" spans="1:1" s="173" customFormat="1" ht="12" hidden="1" customHeight="1">
      <c r="A19895" s="172"/>
    </row>
    <row r="19896" spans="1:1" s="173" customFormat="1" ht="12" hidden="1" customHeight="1">
      <c r="A19896" s="172"/>
    </row>
    <row r="19897" spans="1:1" s="173" customFormat="1" ht="12" hidden="1" customHeight="1">
      <c r="A19897" s="172"/>
    </row>
    <row r="19898" spans="1:1" s="173" customFormat="1" ht="12" hidden="1" customHeight="1">
      <c r="A19898" s="172"/>
    </row>
    <row r="19899" spans="1:1" s="173" customFormat="1" ht="12" hidden="1" customHeight="1">
      <c r="A19899" s="172"/>
    </row>
    <row r="19900" spans="1:1" s="173" customFormat="1" ht="12" hidden="1" customHeight="1">
      <c r="A19900" s="172"/>
    </row>
    <row r="19901" spans="1:1" s="173" customFormat="1" ht="12" hidden="1" customHeight="1">
      <c r="A19901" s="172"/>
    </row>
    <row r="19902" spans="1:1" s="173" customFormat="1" ht="12" hidden="1" customHeight="1">
      <c r="A19902" s="172"/>
    </row>
    <row r="19903" spans="1:1" s="173" customFormat="1" ht="12" hidden="1" customHeight="1">
      <c r="A19903" s="172"/>
    </row>
    <row r="19904" spans="1:1" s="173" customFormat="1" ht="12" hidden="1" customHeight="1">
      <c r="A19904" s="172"/>
    </row>
    <row r="19905" spans="1:185" s="173" customFormat="1" ht="12" hidden="1" customHeight="1">
      <c r="A19905" s="172"/>
    </row>
    <row r="19906" spans="1:185" s="173" customFormat="1" ht="12" hidden="1" customHeight="1">
      <c r="A19906" s="172"/>
    </row>
    <row r="19907" spans="1:185" s="173" customFormat="1" ht="12" hidden="1" customHeight="1">
      <c r="A19907" s="172"/>
    </row>
    <row r="19908" spans="1:185" s="173" customFormat="1" ht="12" hidden="1" customHeight="1">
      <c r="A19908" s="172"/>
    </row>
    <row r="19909" spans="1:185" s="173" customFormat="1" ht="12" hidden="1" customHeight="1">
      <c r="A19909" s="172"/>
    </row>
    <row r="19910" spans="1:185" s="173" customFormat="1" ht="12" hidden="1" customHeight="1">
      <c r="A19910" s="172"/>
    </row>
    <row r="19911" spans="1:185" s="173" customFormat="1" ht="12" hidden="1" customHeight="1">
      <c r="A19911" s="172"/>
    </row>
    <row r="19912" spans="1:185" s="173" customFormat="1" ht="12" hidden="1" customHeight="1">
      <c r="A19912" s="172"/>
    </row>
    <row r="19913" spans="1:185" s="173" customFormat="1" ht="12" hidden="1" customHeight="1">
      <c r="A19913" s="172"/>
    </row>
    <row r="19914" spans="1:185" hidden="1">
      <c r="A19914" s="172"/>
      <c r="B19914" s="173"/>
      <c r="C19914" s="173"/>
      <c r="D19914" s="173"/>
      <c r="E19914" s="173"/>
      <c r="F19914" s="173"/>
      <c r="G19914" s="173"/>
      <c r="H19914" s="173"/>
      <c r="I19914" s="173"/>
      <c r="J19914" s="173"/>
      <c r="K19914" s="173"/>
      <c r="L19914" s="173"/>
      <c r="M19914" s="173"/>
      <c r="N19914" s="173"/>
      <c r="O19914" s="173"/>
      <c r="P19914" s="173"/>
      <c r="Q19914" s="173"/>
      <c r="R19914" s="173"/>
      <c r="S19914" s="173"/>
      <c r="T19914" s="173"/>
      <c r="U19914" s="173"/>
      <c r="V19914" s="173"/>
      <c r="W19914" s="173"/>
      <c r="X19914" s="173"/>
      <c r="Y19914" s="173"/>
      <c r="Z19914" s="173"/>
      <c r="AA19914" s="173"/>
      <c r="AB19914" s="173"/>
      <c r="AC19914" s="173"/>
      <c r="AD19914" s="173"/>
      <c r="AE19914" s="173"/>
      <c r="AF19914" s="173"/>
      <c r="AG19914" s="173"/>
      <c r="AH19914" s="173"/>
      <c r="AI19914" s="173"/>
      <c r="AJ19914" s="173"/>
      <c r="AK19914" s="173"/>
      <c r="AL19914" s="173"/>
      <c r="AM19914" s="173"/>
      <c r="AN19914" s="173"/>
      <c r="AO19914" s="173"/>
      <c r="AP19914" s="173"/>
      <c r="AQ19914" s="173"/>
      <c r="AR19914" s="173"/>
      <c r="AS19914" s="173"/>
      <c r="AT19914" s="173"/>
      <c r="AU19914" s="173"/>
      <c r="AV19914" s="173"/>
      <c r="AW19914" s="173"/>
      <c r="AX19914" s="173"/>
      <c r="AY19914" s="173"/>
      <c r="AZ19914" s="173"/>
      <c r="BA19914" s="173"/>
      <c r="BB19914" s="173"/>
      <c r="BC19914" s="173"/>
      <c r="BD19914" s="173"/>
      <c r="BE19914" s="173"/>
      <c r="BF19914" s="173"/>
      <c r="BG19914" s="173"/>
      <c r="BH19914" s="173"/>
      <c r="BI19914" s="173"/>
      <c r="BJ19914" s="173"/>
      <c r="BK19914" s="173"/>
      <c r="BL19914" s="173"/>
      <c r="BM19914" s="173"/>
      <c r="BN19914" s="173"/>
      <c r="BO19914" s="173"/>
      <c r="BP19914" s="173"/>
      <c r="BQ19914" s="173"/>
      <c r="BR19914" s="173"/>
      <c r="BS19914" s="173"/>
      <c r="BT19914" s="173"/>
      <c r="BU19914" s="173"/>
      <c r="BV19914" s="173"/>
      <c r="BW19914" s="173"/>
      <c r="BX19914" s="173"/>
      <c r="BY19914" s="173"/>
      <c r="BZ19914" s="173"/>
      <c r="CA19914" s="173"/>
      <c r="CB19914" s="173"/>
      <c r="CC19914" s="173"/>
      <c r="CD19914" s="173"/>
      <c r="CE19914" s="173"/>
      <c r="CF19914" s="173"/>
      <c r="CG19914" s="173"/>
      <c r="CH19914" s="173"/>
      <c r="CI19914" s="173"/>
      <c r="CJ19914" s="173"/>
      <c r="CK19914" s="173"/>
      <c r="CL19914" s="173"/>
      <c r="CM19914" s="173"/>
      <c r="CN19914" s="173"/>
      <c r="CO19914" s="173"/>
      <c r="CP19914" s="173"/>
      <c r="CQ19914" s="173"/>
      <c r="CR19914" s="173"/>
      <c r="CS19914" s="173"/>
      <c r="CT19914" s="173"/>
      <c r="CU19914" s="173"/>
      <c r="CV19914" s="173"/>
      <c r="CW19914" s="173"/>
      <c r="CX19914" s="173"/>
      <c r="CY19914" s="173"/>
      <c r="CZ19914" s="173"/>
      <c r="DA19914" s="173"/>
      <c r="DB19914" s="173"/>
      <c r="DC19914" s="173"/>
      <c r="DD19914" s="173"/>
      <c r="DE19914" s="173"/>
      <c r="DF19914" s="173"/>
      <c r="DG19914" s="173"/>
      <c r="DH19914" s="173"/>
      <c r="DI19914" s="173"/>
      <c r="DJ19914" s="173"/>
      <c r="DK19914" s="173"/>
      <c r="DL19914" s="173"/>
      <c r="DM19914" s="173"/>
      <c r="DN19914" s="173"/>
      <c r="DO19914" s="173"/>
      <c r="DP19914" s="173"/>
      <c r="DQ19914" s="173"/>
      <c r="DR19914" s="173"/>
      <c r="DS19914" s="173"/>
      <c r="DT19914" s="173"/>
      <c r="DU19914" s="173"/>
      <c r="DV19914" s="173"/>
      <c r="DW19914" s="173"/>
      <c r="DX19914" s="173"/>
      <c r="DY19914" s="173"/>
      <c r="DZ19914" s="173"/>
      <c r="EA19914" s="173"/>
      <c r="EB19914" s="173"/>
      <c r="EC19914" s="173"/>
      <c r="ED19914" s="173"/>
      <c r="EE19914" s="173"/>
      <c r="EF19914" s="173"/>
      <c r="EG19914" s="173"/>
      <c r="EH19914" s="173"/>
      <c r="EI19914" s="173"/>
      <c r="EJ19914" s="173"/>
      <c r="EK19914" s="173"/>
      <c r="EL19914" s="173"/>
      <c r="EM19914" s="173"/>
      <c r="EN19914" s="173"/>
      <c r="EO19914" s="173"/>
      <c r="EP19914" s="173"/>
      <c r="EQ19914" s="173"/>
      <c r="ER19914" s="173"/>
      <c r="ES19914" s="173"/>
      <c r="ET19914" s="173"/>
      <c r="EU19914" s="173"/>
      <c r="EV19914" s="173"/>
      <c r="EW19914" s="173"/>
      <c r="EX19914" s="173"/>
      <c r="EY19914" s="173"/>
      <c r="EZ19914" s="173"/>
      <c r="FA19914" s="173"/>
      <c r="FB19914" s="173"/>
      <c r="FC19914" s="173"/>
      <c r="FD19914" s="173"/>
      <c r="FE19914" s="173"/>
      <c r="FF19914" s="173"/>
      <c r="FG19914" s="173"/>
      <c r="FH19914" s="173"/>
      <c r="FI19914" s="173"/>
      <c r="FJ19914" s="173"/>
      <c r="FK19914" s="173"/>
      <c r="FL19914" s="173"/>
      <c r="FM19914" s="173"/>
      <c r="FN19914" s="173"/>
      <c r="FO19914" s="173"/>
      <c r="FP19914" s="173"/>
      <c r="FQ19914" s="173"/>
      <c r="FR19914" s="173"/>
      <c r="FS19914" s="173"/>
      <c r="FT19914" s="173"/>
      <c r="FU19914" s="173"/>
      <c r="FV19914" s="173"/>
      <c r="FW19914" s="173"/>
      <c r="FX19914" s="173"/>
      <c r="FY19914" s="173"/>
      <c r="FZ19914" s="173"/>
      <c r="GA19914" s="173"/>
      <c r="GB19914" s="173"/>
      <c r="GC19914" s="173"/>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15" zeroHeight="1"/>
  <cols>
    <col min="1" max="1" width="3.7109375" style="5" customWidth="1"/>
    <col min="2" max="2" width="13.7109375" style="5" customWidth="1"/>
    <col min="3" max="3" width="2.7109375" style="5" customWidth="1"/>
    <col min="4" max="5" width="3.7109375" style="3" customWidth="1"/>
    <col min="6" max="6" width="65.7109375" style="3" customWidth="1"/>
    <col min="7" max="7" width="1.7109375" style="3" customWidth="1"/>
    <col min="8" max="8" width="3.7109375" hidden="1" customWidth="1"/>
    <col min="9" max="9" width="14" hidden="1" customWidth="1"/>
    <col min="10" max="16384" width="8.85546875" hidden="1"/>
  </cols>
  <sheetData>
    <row r="1" spans="1:9">
      <c r="A1" s="1157"/>
      <c r="B1" s="1157"/>
      <c r="C1" s="1157"/>
      <c r="D1" s="2"/>
      <c r="E1" s="2"/>
      <c r="F1" s="2"/>
      <c r="G1" s="2"/>
      <c r="H1" s="1101"/>
      <c r="I1" s="1101"/>
    </row>
    <row r="2" spans="1:9">
      <c r="A2" s="1262" t="s">
        <v>292</v>
      </c>
      <c r="B2" s="1262"/>
      <c r="C2" s="1228"/>
      <c r="D2" s="1228"/>
      <c r="E2" s="1228"/>
      <c r="F2" s="1228"/>
      <c r="G2" s="1228"/>
      <c r="H2" s="1101"/>
      <c r="I2" s="1101"/>
    </row>
    <row r="3" spans="1:9" s="97" customFormat="1">
      <c r="A3" s="1262" t="s">
        <v>293</v>
      </c>
      <c r="B3" s="1262"/>
      <c r="C3" s="1228"/>
      <c r="D3" s="1228"/>
      <c r="E3" s="1228"/>
      <c r="F3" s="1228"/>
      <c r="G3" s="1228"/>
      <c r="I3" s="1101" t="s">
        <v>294</v>
      </c>
    </row>
    <row r="4" spans="1:9">
      <c r="A4" s="1157"/>
      <c r="B4" s="1157"/>
      <c r="C4" s="1157"/>
      <c r="D4" s="2"/>
      <c r="E4" s="2"/>
      <c r="F4" s="2"/>
      <c r="G4" s="2"/>
      <c r="H4" s="1101"/>
      <c r="I4" s="2" t="s">
        <v>295</v>
      </c>
    </row>
    <row r="5" spans="1:9">
      <c r="A5" s="1264" t="s">
        <v>296</v>
      </c>
      <c r="B5" s="1264"/>
      <c r="C5" s="1228"/>
      <c r="D5" s="1228"/>
      <c r="E5" s="1228"/>
      <c r="F5" s="1228"/>
      <c r="G5" s="1228"/>
      <c r="H5" s="1101"/>
      <c r="I5" s="2" t="s">
        <v>297</v>
      </c>
    </row>
    <row r="6" spans="1:9">
      <c r="A6" s="1264" t="s">
        <v>298</v>
      </c>
      <c r="B6" s="1264"/>
      <c r="C6" s="1228"/>
      <c r="D6" s="1228"/>
      <c r="E6" s="1228"/>
      <c r="F6" s="1228"/>
      <c r="G6" s="1228"/>
      <c r="H6" s="1101"/>
      <c r="I6" s="1101" t="s">
        <v>299</v>
      </c>
    </row>
    <row r="7" spans="1:9" ht="11.85" customHeight="1">
      <c r="A7" s="1157"/>
      <c r="B7" s="1157"/>
      <c r="C7" s="1157"/>
      <c r="D7" s="2"/>
      <c r="E7" s="2"/>
      <c r="F7" s="2"/>
      <c r="G7" s="2"/>
      <c r="H7" s="1101"/>
      <c r="I7" s="1101"/>
    </row>
    <row r="8" spans="1:9">
      <c r="A8" s="1262" t="s">
        <v>300</v>
      </c>
      <c r="B8" s="1262"/>
      <c r="C8" s="1263"/>
      <c r="D8" s="1263"/>
      <c r="E8" s="1263"/>
      <c r="F8" s="1263"/>
      <c r="G8" s="1263"/>
      <c r="H8" s="1101"/>
      <c r="I8" s="1101"/>
    </row>
    <row r="9" spans="1:9">
      <c r="A9" s="1262" t="s">
        <v>301</v>
      </c>
      <c r="B9" s="1262"/>
      <c r="C9" s="1263"/>
      <c r="D9" s="1263"/>
      <c r="E9" s="1263"/>
      <c r="F9" s="1263"/>
      <c r="G9" s="1263"/>
      <c r="H9" s="1101"/>
      <c r="I9" s="1101"/>
    </row>
    <row r="10" spans="1:9">
      <c r="A10" s="1123"/>
      <c r="B10" s="1123"/>
      <c r="C10" s="1131"/>
      <c r="D10" s="1131"/>
      <c r="E10" s="1131"/>
      <c r="F10" s="1131"/>
      <c r="G10" s="2"/>
      <c r="H10" s="1101"/>
      <c r="I10" s="1101"/>
    </row>
    <row r="11" spans="1:9">
      <c r="A11" s="1247" t="s">
        <v>302</v>
      </c>
      <c r="B11" s="1247"/>
      <c r="C11" s="1247"/>
      <c r="D11" s="1247"/>
      <c r="E11" s="1247"/>
      <c r="F11" s="1247"/>
      <c r="G11" s="1247"/>
      <c r="H11" s="1101"/>
      <c r="I11" s="1101"/>
    </row>
    <row r="12" spans="1:9">
      <c r="A12" s="1131"/>
      <c r="B12" s="1131"/>
      <c r="C12" s="1157"/>
      <c r="D12" s="2"/>
      <c r="E12" s="1"/>
      <c r="F12" s="2"/>
      <c r="G12" s="2"/>
      <c r="H12" s="1101"/>
      <c r="I12" s="1101"/>
    </row>
    <row r="13" spans="1:9" ht="13.15" customHeight="1">
      <c r="A13" s="1157"/>
      <c r="B13" s="1157"/>
      <c r="C13" s="1131"/>
      <c r="D13" s="1249" t="s">
        <v>303</v>
      </c>
      <c r="E13" s="1249"/>
      <c r="F13" s="1249"/>
      <c r="G13" s="2"/>
      <c r="H13" s="1101"/>
      <c r="I13" s="1101"/>
    </row>
    <row r="14" spans="1:9">
      <c r="A14" s="1157"/>
      <c r="B14" s="1157"/>
      <c r="C14" s="1131"/>
      <c r="D14" s="1249"/>
      <c r="E14" s="1249"/>
      <c r="F14" s="1249"/>
      <c r="G14" s="2"/>
      <c r="H14" s="1101"/>
      <c r="I14" s="1101"/>
    </row>
    <row r="15" spans="1:9">
      <c r="A15" s="98"/>
      <c r="B15" s="98"/>
      <c r="C15" s="98"/>
      <c r="D15" s="1246" t="s">
        <v>304</v>
      </c>
      <c r="E15" s="1246"/>
      <c r="F15" s="1246"/>
      <c r="G15" s="2"/>
      <c r="H15" s="1101"/>
      <c r="I15" s="1101"/>
    </row>
    <row r="16" spans="1:9">
      <c r="A16" s="98"/>
      <c r="B16" s="98"/>
      <c r="C16" s="98"/>
      <c r="D16" s="118"/>
      <c r="E16" s="2"/>
      <c r="F16" s="2"/>
      <c r="G16" s="2"/>
      <c r="H16" s="1101"/>
      <c r="I16" s="1101"/>
    </row>
    <row r="17" spans="1:6" ht="14.45">
      <c r="A17" s="99"/>
      <c r="B17" s="1103" t="s">
        <v>294</v>
      </c>
      <c r="C17" s="98"/>
      <c r="D17" s="1226" t="s">
        <v>305</v>
      </c>
      <c r="E17" s="1226"/>
      <c r="F17" s="1226"/>
    </row>
    <row r="18" spans="1:6">
      <c r="A18" s="98"/>
      <c r="B18" s="98"/>
      <c r="C18" s="98"/>
      <c r="D18" s="1226"/>
      <c r="E18" s="1226"/>
      <c r="F18" s="1226"/>
    </row>
    <row r="19" spans="1:6">
      <c r="A19" s="98"/>
      <c r="B19" s="98"/>
      <c r="C19" s="98"/>
      <c r="D19" s="1226"/>
      <c r="E19" s="1226"/>
      <c r="F19" s="1226"/>
    </row>
    <row r="20" spans="1:6">
      <c r="A20" s="98"/>
      <c r="B20" s="98"/>
      <c r="C20" s="98"/>
      <c r="D20" s="2"/>
      <c r="E20" s="2"/>
      <c r="F20" s="2"/>
    </row>
    <row r="21" spans="1:6" ht="14.45">
      <c r="A21" s="99"/>
      <c r="B21" s="1103" t="s">
        <v>294</v>
      </c>
      <c r="C21" s="1157"/>
      <c r="D21" s="1244" t="s">
        <v>306</v>
      </c>
      <c r="E21" s="1244"/>
      <c r="F21" s="1244"/>
    </row>
    <row r="22" spans="1:6" ht="14.45">
      <c r="A22" s="99"/>
      <c r="B22" s="99"/>
      <c r="C22" s="1157"/>
      <c r="D22" s="1120"/>
      <c r="E22" s="2"/>
      <c r="F22" s="2"/>
    </row>
    <row r="23" spans="1:6" ht="14.45">
      <c r="A23" s="99"/>
      <c r="B23" s="1103" t="s">
        <v>294</v>
      </c>
      <c r="C23" s="1157"/>
      <c r="D23" s="1226" t="s">
        <v>307</v>
      </c>
      <c r="E23" s="1226"/>
      <c r="F23" s="1226"/>
    </row>
    <row r="24" spans="1:6" ht="14.45">
      <c r="A24" s="99"/>
      <c r="B24" s="99"/>
      <c r="C24" s="1157"/>
      <c r="D24" s="1226"/>
      <c r="E24" s="1226"/>
      <c r="F24" s="1226"/>
    </row>
    <row r="25" spans="1:6">
      <c r="A25" s="1157"/>
      <c r="B25" s="1157"/>
      <c r="C25" s="1157"/>
      <c r="D25" s="2"/>
      <c r="E25" s="2"/>
      <c r="F25" s="2"/>
    </row>
    <row r="26" spans="1:6" ht="14.45">
      <c r="A26" s="99"/>
      <c r="B26" s="1103" t="s">
        <v>294</v>
      </c>
      <c r="C26" s="1157"/>
      <c r="D26" s="1226" t="s">
        <v>308</v>
      </c>
      <c r="E26" s="1226"/>
      <c r="F26" s="1226"/>
    </row>
    <row r="27" spans="1:6">
      <c r="A27" s="1157"/>
      <c r="B27" s="1157"/>
      <c r="C27" s="1157"/>
      <c r="D27" s="1226"/>
      <c r="E27" s="1226"/>
      <c r="F27" s="1226"/>
    </row>
    <row r="28" spans="1:6">
      <c r="A28" s="1157"/>
      <c r="B28" s="1157"/>
      <c r="C28" s="1157"/>
      <c r="D28" s="1226"/>
      <c r="E28" s="1226"/>
      <c r="F28" s="1226"/>
    </row>
    <row r="29" spans="1:6">
      <c r="A29" s="1157"/>
      <c r="B29" s="1157"/>
      <c r="C29" s="1157"/>
      <c r="D29" s="1226"/>
      <c r="E29" s="1226"/>
      <c r="F29" s="1226"/>
    </row>
    <row r="30" spans="1:6">
      <c r="A30" s="1157"/>
      <c r="B30" s="1157"/>
      <c r="C30" s="1157"/>
      <c r="D30" s="1226"/>
      <c r="E30" s="1226"/>
      <c r="F30" s="1226"/>
    </row>
    <row r="31" spans="1:6">
      <c r="A31" s="1157"/>
      <c r="B31" s="1157"/>
      <c r="C31" s="1157"/>
      <c r="D31" s="120"/>
      <c r="E31" s="2"/>
      <c r="F31" s="2"/>
    </row>
    <row r="32" spans="1:6">
      <c r="A32" s="1157"/>
      <c r="B32" s="1103" t="s">
        <v>294</v>
      </c>
      <c r="C32" s="1157"/>
      <c r="D32" s="1226" t="s">
        <v>309</v>
      </c>
      <c r="E32" s="1226"/>
      <c r="F32" s="1226"/>
    </row>
    <row r="33" spans="1:6">
      <c r="A33" s="1157"/>
      <c r="B33" s="1157"/>
      <c r="C33" s="1157"/>
      <c r="D33" s="1226"/>
      <c r="E33" s="1226"/>
      <c r="F33" s="1226"/>
    </row>
    <row r="34" spans="1:6" ht="14.45">
      <c r="A34" s="99"/>
      <c r="B34" s="99"/>
      <c r="C34" s="1157"/>
      <c r="D34" s="120"/>
      <c r="E34" s="2"/>
      <c r="F34" s="2"/>
    </row>
    <row r="35" spans="1:6" ht="14.45" customHeight="1">
      <c r="A35" s="99"/>
      <c r="B35" s="1103" t="s">
        <v>294</v>
      </c>
      <c r="C35" s="1157"/>
      <c r="D35" s="1226" t="s">
        <v>310</v>
      </c>
      <c r="E35" s="1226"/>
      <c r="F35" s="1226"/>
    </row>
    <row r="36" spans="1:6" ht="14.45">
      <c r="A36" s="99"/>
      <c r="B36" s="99"/>
      <c r="C36" s="1157"/>
      <c r="D36" s="1226"/>
      <c r="E36" s="1226"/>
      <c r="F36" s="1226"/>
    </row>
    <row r="37" spans="1:6" ht="14.45">
      <c r="A37" s="99"/>
      <c r="B37" s="99"/>
      <c r="C37" s="1157"/>
      <c r="D37" s="1226"/>
      <c r="E37" s="1226"/>
      <c r="F37" s="1226"/>
    </row>
    <row r="38" spans="1:6" ht="14.45">
      <c r="A38" s="99"/>
      <c r="B38" s="99"/>
      <c r="C38" s="1157"/>
      <c r="D38" s="1101"/>
      <c r="E38" s="2"/>
      <c r="F38" s="2"/>
    </row>
    <row r="39" spans="1:6" ht="14.45">
      <c r="A39" s="99"/>
      <c r="B39" s="1103" t="s">
        <v>294</v>
      </c>
      <c r="C39" s="1157"/>
      <c r="D39" s="1226" t="s">
        <v>311</v>
      </c>
      <c r="E39" s="1226"/>
      <c r="F39" s="1226"/>
    </row>
    <row r="40" spans="1:6" ht="14.45">
      <c r="A40" s="99"/>
      <c r="B40" s="99"/>
      <c r="C40" s="1157"/>
      <c r="D40" s="1226"/>
      <c r="E40" s="1226"/>
      <c r="F40" s="1226"/>
    </row>
    <row r="41" spans="1:6" ht="14.45">
      <c r="A41" s="99"/>
      <c r="B41" s="99"/>
      <c r="C41" s="1157"/>
      <c r="D41" s="1226"/>
      <c r="E41" s="1226"/>
      <c r="F41" s="1226"/>
    </row>
    <row r="42" spans="1:6" ht="14.45">
      <c r="A42" s="99"/>
      <c r="B42" s="99"/>
      <c r="C42" s="1157"/>
      <c r="D42" s="1226"/>
      <c r="E42" s="1226"/>
      <c r="F42" s="1226"/>
    </row>
    <row r="43" spans="1:6" ht="14.45">
      <c r="A43" s="99"/>
      <c r="B43" s="99"/>
      <c r="C43" s="1157"/>
      <c r="D43" s="1226"/>
      <c r="E43" s="1226"/>
      <c r="F43" s="1226"/>
    </row>
    <row r="44" spans="1:6" ht="14.45">
      <c r="A44" s="99"/>
      <c r="B44" s="99"/>
      <c r="C44" s="1157"/>
      <c r="D44" s="1114"/>
      <c r="E44" s="1114"/>
      <c r="F44" s="1114"/>
    </row>
    <row r="45" spans="1:6" ht="14.45">
      <c r="A45" s="99"/>
      <c r="B45" s="1103" t="s">
        <v>294</v>
      </c>
      <c r="C45" s="1157"/>
      <c r="D45" s="1226" t="s">
        <v>312</v>
      </c>
      <c r="E45" s="1226"/>
      <c r="F45" s="1226"/>
    </row>
    <row r="46" spans="1:6" ht="14.45">
      <c r="A46" s="99"/>
      <c r="B46" s="99"/>
      <c r="C46" s="1157"/>
      <c r="D46" s="1226"/>
      <c r="E46" s="1226"/>
      <c r="F46" s="1226"/>
    </row>
    <row r="47" spans="1:6" ht="14.45">
      <c r="A47" s="99"/>
      <c r="B47" s="99"/>
      <c r="C47" s="1157"/>
      <c r="D47" s="1226"/>
      <c r="E47" s="1226"/>
      <c r="F47" s="1226"/>
    </row>
    <row r="48" spans="1:6" ht="23.25" customHeight="1">
      <c r="A48" s="99"/>
      <c r="B48" s="99"/>
      <c r="C48" s="1157"/>
      <c r="D48" s="1226"/>
      <c r="E48" s="1226"/>
      <c r="F48" s="1226"/>
    </row>
    <row r="49" spans="1:7" ht="14.45">
      <c r="A49" s="99"/>
      <c r="B49" s="99"/>
      <c r="C49" s="1157"/>
      <c r="D49" s="1120"/>
      <c r="E49" s="2"/>
      <c r="F49" s="2"/>
      <c r="G49" s="2"/>
    </row>
    <row r="50" spans="1:7" ht="14.45" customHeight="1">
      <c r="A50" s="99"/>
      <c r="B50" s="1103" t="s">
        <v>294</v>
      </c>
      <c r="C50" s="1157"/>
      <c r="D50" s="1226" t="s">
        <v>313</v>
      </c>
      <c r="E50" s="1226"/>
      <c r="F50" s="1226"/>
      <c r="G50" s="2"/>
    </row>
    <row r="51" spans="1:7" ht="14.45">
      <c r="A51" s="99"/>
      <c r="B51" s="99"/>
      <c r="C51" s="1157"/>
      <c r="D51" s="1226"/>
      <c r="E51" s="1226"/>
      <c r="F51" s="1226"/>
      <c r="G51" s="2"/>
    </row>
    <row r="52" spans="1:7" ht="14.45">
      <c r="A52" s="99"/>
      <c r="B52" s="99"/>
      <c r="C52" s="1157"/>
      <c r="D52" s="1226"/>
      <c r="E52" s="1226"/>
      <c r="F52" s="1226"/>
      <c r="G52" s="2"/>
    </row>
    <row r="53" spans="1:7" ht="14.45">
      <c r="A53" s="99"/>
      <c r="B53" s="99"/>
      <c r="C53" s="1157"/>
      <c r="D53" s="2"/>
      <c r="E53" s="2"/>
      <c r="F53" s="2"/>
      <c r="G53" s="2"/>
    </row>
    <row r="54" spans="1:7" ht="14.45">
      <c r="A54" s="99"/>
      <c r="B54" s="1103" t="s">
        <v>294</v>
      </c>
      <c r="C54" s="1157"/>
      <c r="D54" s="1226" t="s">
        <v>314</v>
      </c>
      <c r="E54" s="1226"/>
      <c r="F54" s="1226"/>
      <c r="G54" s="2"/>
    </row>
    <row r="55" spans="1:7" ht="14.45">
      <c r="A55" s="99"/>
      <c r="B55" s="99"/>
      <c r="C55" s="1157"/>
      <c r="D55" s="1226"/>
      <c r="E55" s="1226"/>
      <c r="F55" s="1226"/>
      <c r="G55" s="2"/>
    </row>
    <row r="56" spans="1:7">
      <c r="A56" s="1157"/>
      <c r="B56" s="1157"/>
      <c r="C56" s="1157"/>
      <c r="D56" s="120"/>
      <c r="E56" s="2"/>
      <c r="F56" s="2"/>
      <c r="G56" s="2"/>
    </row>
    <row r="57" spans="1:7" ht="14.45">
      <c r="A57" s="99"/>
      <c r="B57" s="1103" t="s">
        <v>294</v>
      </c>
      <c r="C57" s="1157"/>
      <c r="D57" s="1226" t="s">
        <v>315</v>
      </c>
      <c r="E57" s="1226"/>
      <c r="F57" s="1226"/>
      <c r="G57" s="2"/>
    </row>
    <row r="58" spans="1:7">
      <c r="A58" s="1157"/>
      <c r="B58" s="1157"/>
      <c r="C58" s="1157"/>
      <c r="D58" s="1226"/>
      <c r="E58" s="1226"/>
      <c r="F58" s="1226"/>
      <c r="G58" s="2"/>
    </row>
    <row r="59" spans="1:7">
      <c r="A59" s="1157"/>
      <c r="B59" s="1157"/>
      <c r="C59" s="1157"/>
      <c r="D59" s="1226"/>
      <c r="E59" s="1226"/>
      <c r="F59" s="1226"/>
      <c r="G59" s="2"/>
    </row>
    <row r="60" spans="1:7">
      <c r="A60" s="1157"/>
      <c r="B60" s="1157"/>
      <c r="C60" s="1157"/>
      <c r="D60" s="2"/>
      <c r="E60" s="2"/>
      <c r="F60" s="2"/>
      <c r="G60" s="2"/>
    </row>
    <row r="61" spans="1:7" ht="14.45">
      <c r="A61" s="99"/>
      <c r="B61" s="1103" t="s">
        <v>294</v>
      </c>
      <c r="C61" s="1157"/>
      <c r="D61" s="1226" t="s">
        <v>316</v>
      </c>
      <c r="E61" s="1226"/>
      <c r="F61" s="1226"/>
      <c r="G61" s="2"/>
    </row>
    <row r="62" spans="1:7">
      <c r="A62" s="1157"/>
      <c r="B62" s="1157"/>
      <c r="C62" s="1157"/>
      <c r="D62" s="1226"/>
      <c r="E62" s="1226"/>
      <c r="F62" s="1226"/>
      <c r="G62" s="2"/>
    </row>
    <row r="63" spans="1:7">
      <c r="A63" s="1157"/>
      <c r="B63" s="1157"/>
      <c r="C63" s="1157"/>
      <c r="D63" s="2"/>
      <c r="E63" s="2"/>
      <c r="F63" s="2"/>
      <c r="G63" s="2"/>
    </row>
    <row r="64" spans="1:7" ht="14.45">
      <c r="A64" s="99"/>
      <c r="B64" s="1103" t="s">
        <v>294</v>
      </c>
      <c r="C64" s="1157"/>
      <c r="D64" s="1226" t="s">
        <v>317</v>
      </c>
      <c r="E64" s="1226"/>
      <c r="F64" s="1226"/>
      <c r="G64" s="2"/>
    </row>
    <row r="65" spans="1:7">
      <c r="A65" s="1157"/>
      <c r="B65" s="1157"/>
      <c r="C65" s="1157"/>
      <c r="D65" s="1226"/>
      <c r="E65" s="1226"/>
      <c r="F65" s="1226"/>
      <c r="G65" s="2"/>
    </row>
    <row r="66" spans="1:7">
      <c r="A66" s="1157"/>
      <c r="B66" s="1157"/>
      <c r="C66" s="1157"/>
      <c r="D66" s="1226"/>
      <c r="E66" s="1226"/>
      <c r="F66" s="1226"/>
      <c r="G66" s="2"/>
    </row>
    <row r="67" spans="1:7">
      <c r="A67" s="1157"/>
      <c r="B67" s="1157"/>
      <c r="C67" s="1157"/>
      <c r="D67" s="1101"/>
      <c r="E67" s="2"/>
      <c r="F67" s="2"/>
      <c r="G67" s="2"/>
    </row>
    <row r="68" spans="1:7" ht="14.45">
      <c r="A68" s="99"/>
      <c r="B68" s="1103" t="s">
        <v>294</v>
      </c>
      <c r="C68" s="1157"/>
      <c r="D68" s="1226" t="s">
        <v>318</v>
      </c>
      <c r="E68" s="1226"/>
      <c r="F68" s="1226"/>
      <c r="G68" s="2"/>
    </row>
    <row r="69" spans="1:7">
      <c r="A69" s="1157"/>
      <c r="B69" s="1157"/>
      <c r="C69" s="1157"/>
      <c r="D69" s="1226"/>
      <c r="E69" s="1226"/>
      <c r="F69" s="1226"/>
      <c r="G69" s="2"/>
    </row>
    <row r="70" spans="1:7" ht="14.45">
      <c r="A70" s="99"/>
      <c r="B70" s="99"/>
      <c r="C70" s="1157"/>
      <c r="D70" s="1120"/>
      <c r="E70" s="2"/>
      <c r="F70" s="2"/>
      <c r="G70" s="2"/>
    </row>
    <row r="71" spans="1:7">
      <c r="A71" s="1247" t="s">
        <v>319</v>
      </c>
      <c r="B71" s="1247"/>
      <c r="C71" s="1247"/>
      <c r="D71" s="1247"/>
      <c r="E71" s="1247"/>
      <c r="F71" s="1247"/>
      <c r="G71" s="1247"/>
    </row>
    <row r="72" spans="1:7">
      <c r="A72" s="1157"/>
      <c r="B72" s="1157"/>
      <c r="C72" s="1157"/>
      <c r="D72" s="2"/>
      <c r="E72" s="2"/>
      <c r="F72" s="2"/>
      <c r="G72" s="2"/>
    </row>
    <row r="73" spans="1:7">
      <c r="A73" s="1157"/>
      <c r="B73" s="1157"/>
      <c r="C73" s="359"/>
      <c r="D73" s="1256" t="s">
        <v>320</v>
      </c>
      <c r="E73" s="1256"/>
      <c r="F73" s="1256"/>
      <c r="G73" s="2"/>
    </row>
    <row r="74" spans="1:7">
      <c r="A74" s="1120"/>
      <c r="B74" s="1120"/>
      <c r="C74" s="1157"/>
      <c r="D74" s="1226" t="s">
        <v>321</v>
      </c>
      <c r="E74" s="1226"/>
      <c r="F74" s="1226"/>
      <c r="G74" s="2"/>
    </row>
    <row r="75" spans="1:7">
      <c r="A75" s="1120"/>
      <c r="B75" s="1120"/>
      <c r="C75" s="1157"/>
      <c r="D75" s="2"/>
      <c r="E75" s="2"/>
      <c r="F75" s="2"/>
      <c r="G75" s="2"/>
    </row>
    <row r="76" spans="1:7" ht="14.45">
      <c r="A76" s="99"/>
      <c r="B76" s="1103" t="s">
        <v>294</v>
      </c>
      <c r="C76" s="1157"/>
      <c r="D76" s="1226" t="s">
        <v>322</v>
      </c>
      <c r="E76" s="1226"/>
      <c r="F76" s="1226"/>
      <c r="G76" s="2"/>
    </row>
    <row r="77" spans="1:7" ht="14.45">
      <c r="A77" s="99"/>
      <c r="B77" s="99"/>
      <c r="C77" s="1157"/>
      <c r="D77" s="1226"/>
      <c r="E77" s="1226"/>
      <c r="F77" s="1226"/>
      <c r="G77" s="2"/>
    </row>
    <row r="78" spans="1:7" ht="14.45">
      <c r="A78" s="99"/>
      <c r="B78" s="99"/>
      <c r="C78" s="1157"/>
      <c r="D78" s="1226"/>
      <c r="E78" s="1226"/>
      <c r="F78" s="1226"/>
      <c r="G78" s="2"/>
    </row>
    <row r="79" spans="1:7" ht="14.45">
      <c r="A79" s="99"/>
      <c r="B79" s="99"/>
      <c r="C79" s="1157"/>
      <c r="D79" s="1226"/>
      <c r="E79" s="1226"/>
      <c r="F79" s="1226"/>
      <c r="G79" s="2"/>
    </row>
    <row r="80" spans="1:7" ht="14.45">
      <c r="A80" s="99"/>
      <c r="B80" s="99"/>
      <c r="C80" s="1157"/>
      <c r="D80" s="1226"/>
      <c r="E80" s="1226"/>
      <c r="F80" s="1226"/>
      <c r="G80" s="2"/>
    </row>
    <row r="81" spans="1:6" ht="14.45">
      <c r="A81" s="99"/>
      <c r="B81" s="99"/>
      <c r="C81" s="1157"/>
      <c r="D81" s="1226"/>
      <c r="E81" s="1226"/>
      <c r="F81" s="1226"/>
    </row>
    <row r="82" spans="1:6" ht="14.45">
      <c r="A82" s="99"/>
      <c r="B82" s="99"/>
      <c r="C82" s="1157"/>
      <c r="D82" s="1114"/>
      <c r="E82" s="1114"/>
      <c r="F82" s="1114"/>
    </row>
    <row r="83" spans="1:6" ht="14.45" customHeight="1">
      <c r="A83" s="99"/>
      <c r="B83" s="1103" t="s">
        <v>294</v>
      </c>
      <c r="C83" s="1157"/>
      <c r="D83" s="1229" t="s">
        <v>323</v>
      </c>
      <c r="E83" s="1229"/>
      <c r="F83" s="1229"/>
    </row>
    <row r="84" spans="1:6" ht="14.45">
      <c r="A84" s="99"/>
      <c r="B84" s="99"/>
      <c r="C84" s="1157"/>
      <c r="D84" s="1229"/>
      <c r="E84" s="1229"/>
      <c r="F84" s="1229"/>
    </row>
    <row r="85" spans="1:6" ht="14.45">
      <c r="A85" s="99"/>
      <c r="B85" s="99"/>
      <c r="C85" s="1157"/>
      <c r="D85" s="1229"/>
      <c r="E85" s="1229"/>
      <c r="F85" s="1229"/>
    </row>
    <row r="86" spans="1:6" ht="14.45">
      <c r="A86" s="99"/>
      <c r="B86" s="99"/>
      <c r="C86" s="1157"/>
      <c r="D86" s="1229"/>
      <c r="E86" s="1229"/>
      <c r="F86" s="1229"/>
    </row>
    <row r="87" spans="1:6" ht="14.45">
      <c r="A87" s="99"/>
      <c r="B87" s="99"/>
      <c r="C87" s="1157"/>
      <c r="D87" s="1229"/>
      <c r="E87" s="1229"/>
      <c r="F87" s="1229"/>
    </row>
    <row r="88" spans="1:6" ht="14.45">
      <c r="A88" s="99"/>
      <c r="B88" s="99"/>
      <c r="C88" s="1157"/>
      <c r="D88" s="1229"/>
      <c r="E88" s="1229"/>
      <c r="F88" s="1229"/>
    </row>
    <row r="89" spans="1:6" ht="14.45">
      <c r="A89" s="99"/>
      <c r="B89" s="99"/>
      <c r="C89" s="1157"/>
      <c r="D89" s="1229"/>
      <c r="E89" s="1229"/>
      <c r="F89" s="1229"/>
    </row>
    <row r="90" spans="1:6" ht="14.45">
      <c r="A90" s="99"/>
      <c r="B90" s="99"/>
      <c r="C90" s="1157"/>
      <c r="D90" s="1229"/>
      <c r="E90" s="1229"/>
      <c r="F90" s="1229"/>
    </row>
    <row r="91" spans="1:6" ht="14.45">
      <c r="A91" s="99"/>
      <c r="B91" s="99"/>
      <c r="C91" s="1157"/>
      <c r="D91" s="1229"/>
      <c r="E91" s="1229"/>
      <c r="F91" s="1229"/>
    </row>
    <row r="92" spans="1:6" ht="14.45">
      <c r="A92" s="99"/>
      <c r="B92" s="99"/>
      <c r="C92" s="1157"/>
      <c r="D92" s="1229"/>
      <c r="E92" s="1229"/>
      <c r="F92" s="1229"/>
    </row>
    <row r="93" spans="1:6" ht="14.45">
      <c r="A93" s="99"/>
      <c r="B93" s="99"/>
      <c r="C93" s="1157"/>
      <c r="D93" s="1229"/>
      <c r="E93" s="1229"/>
      <c r="F93" s="1229"/>
    </row>
    <row r="94" spans="1:6" ht="14.45">
      <c r="A94" s="99"/>
      <c r="B94" s="99"/>
      <c r="C94" s="1157"/>
      <c r="D94" s="1229"/>
      <c r="E94" s="1229"/>
      <c r="F94" s="1229"/>
    </row>
    <row r="95" spans="1:6" ht="14.45">
      <c r="A95" s="99"/>
      <c r="B95" s="99"/>
      <c r="C95" s="1157"/>
      <c r="D95" s="1229"/>
      <c r="E95" s="1229"/>
      <c r="F95" s="1229"/>
    </row>
    <row r="96" spans="1:6" ht="14.45">
      <c r="A96" s="99"/>
      <c r="B96" s="99"/>
      <c r="C96" s="1157"/>
      <c r="D96" s="1229"/>
      <c r="E96" s="1229"/>
      <c r="F96" s="1229"/>
    </row>
    <row r="97" spans="1:11" ht="14.45">
      <c r="A97" s="99"/>
      <c r="B97" s="1103" t="s">
        <v>294</v>
      </c>
      <c r="C97" s="1157"/>
      <c r="D97" s="1226" t="s">
        <v>324</v>
      </c>
      <c r="E97" s="1226"/>
      <c r="F97" s="1226"/>
      <c r="G97" s="2"/>
      <c r="H97" s="1101"/>
      <c r="I97" s="1101"/>
      <c r="J97" s="1101"/>
      <c r="K97" s="1101"/>
    </row>
    <row r="98" spans="1:11" ht="14.45">
      <c r="A98" s="99"/>
      <c r="B98" s="99"/>
      <c r="C98" s="1157"/>
      <c r="D98" s="1226"/>
      <c r="E98" s="1226"/>
      <c r="F98" s="1226"/>
      <c r="G98" s="2"/>
      <c r="H98" s="1101"/>
      <c r="I98" s="1101"/>
      <c r="J98" s="1101"/>
      <c r="K98" s="1101"/>
    </row>
    <row r="99" spans="1:11" ht="14.45">
      <c r="A99" s="99"/>
      <c r="B99" s="99"/>
      <c r="C99" s="1157"/>
      <c r="D99" s="1226"/>
      <c r="E99" s="1226"/>
      <c r="F99" s="1226"/>
      <c r="G99" s="2"/>
      <c r="H99" s="1101"/>
      <c r="I99" s="1101"/>
      <c r="J99" s="1101"/>
      <c r="K99" s="1101"/>
    </row>
    <row r="100" spans="1:11" ht="14.45">
      <c r="A100" s="99"/>
      <c r="B100" s="99"/>
      <c r="C100" s="1157"/>
      <c r="D100" s="1226"/>
      <c r="E100" s="1226"/>
      <c r="F100" s="1226"/>
      <c r="G100" s="2"/>
      <c r="H100" s="1101"/>
      <c r="I100" s="1101"/>
      <c r="J100" s="1101"/>
      <c r="K100" s="1101"/>
    </row>
    <row r="101" spans="1:11" ht="14.45">
      <c r="A101" s="99"/>
      <c r="B101" s="99"/>
      <c r="C101" s="1157"/>
      <c r="D101" s="1226"/>
      <c r="E101" s="1226"/>
      <c r="F101" s="1226"/>
      <c r="G101" s="2"/>
      <c r="H101" s="1101"/>
      <c r="I101" s="1101"/>
      <c r="J101" s="1101"/>
      <c r="K101" s="1101"/>
    </row>
    <row r="102" spans="1:11" ht="14.45">
      <c r="A102" s="99"/>
      <c r="B102" s="99"/>
      <c r="C102" s="1157"/>
      <c r="D102" s="1226"/>
      <c r="E102" s="1226"/>
      <c r="F102" s="1226"/>
      <c r="G102" s="2"/>
      <c r="H102" s="1101"/>
      <c r="I102" s="1101"/>
      <c r="J102" s="1101"/>
      <c r="K102" s="1101"/>
    </row>
    <row r="103" spans="1:11" ht="14.45">
      <c r="A103" s="99"/>
      <c r="B103" s="99"/>
      <c r="C103" s="1157"/>
      <c r="D103" s="1226"/>
      <c r="E103" s="1226"/>
      <c r="F103" s="1226"/>
      <c r="G103" s="2"/>
      <c r="H103" s="1101"/>
      <c r="I103" s="1101"/>
      <c r="J103" s="1101"/>
      <c r="K103" s="1101"/>
    </row>
    <row r="104" spans="1:11" ht="14.45">
      <c r="A104" s="99"/>
      <c r="B104" s="99"/>
      <c r="C104" s="1157"/>
      <c r="D104" s="1226"/>
      <c r="E104" s="1226"/>
      <c r="F104" s="1226"/>
      <c r="G104" s="2"/>
      <c r="H104" s="1101"/>
      <c r="I104" s="1101"/>
      <c r="J104" s="1101"/>
      <c r="K104" s="1101"/>
    </row>
    <row r="105" spans="1:11" ht="14.45">
      <c r="A105" s="99"/>
      <c r="B105" s="99"/>
      <c r="C105" s="1157"/>
      <c r="D105" s="1114"/>
      <c r="E105" s="1114"/>
      <c r="F105" s="1114"/>
      <c r="G105" s="2"/>
      <c r="H105" s="1101"/>
      <c r="I105" s="1101"/>
      <c r="J105" s="1101"/>
      <c r="K105" s="1101"/>
    </row>
    <row r="106" spans="1:11" ht="14.45">
      <c r="A106" s="99"/>
      <c r="B106" s="1103" t="s">
        <v>294</v>
      </c>
      <c r="C106" s="806"/>
      <c r="D106" s="1265" t="s">
        <v>325</v>
      </c>
      <c r="E106" s="1265"/>
      <c r="F106" s="1265"/>
      <c r="G106" s="805"/>
      <c r="H106" s="101"/>
      <c r="I106" s="101"/>
      <c r="J106" s="101"/>
      <c r="K106" s="101"/>
    </row>
    <row r="107" spans="1:11" ht="14.45">
      <c r="A107" s="99"/>
      <c r="B107" s="99"/>
      <c r="C107" s="806"/>
      <c r="D107" s="1265"/>
      <c r="E107" s="1265"/>
      <c r="F107" s="1265"/>
      <c r="G107" s="805"/>
      <c r="H107" s="101"/>
      <c r="I107" s="101"/>
      <c r="J107" s="101"/>
      <c r="K107" s="101"/>
    </row>
    <row r="108" spans="1:11" ht="14.45">
      <c r="A108" s="99"/>
      <c r="B108" s="99"/>
      <c r="C108" s="806"/>
      <c r="D108" s="1265"/>
      <c r="E108" s="1265"/>
      <c r="F108" s="1265"/>
      <c r="G108" s="805"/>
      <c r="H108" s="101"/>
      <c r="I108" s="101"/>
      <c r="J108" s="101"/>
      <c r="K108" s="101"/>
    </row>
    <row r="109" spans="1:11" ht="14.45">
      <c r="A109" s="99"/>
      <c r="B109" s="99"/>
      <c r="C109" s="806"/>
      <c r="D109" s="1265"/>
      <c r="E109" s="1265"/>
      <c r="F109" s="1265"/>
      <c r="G109" s="805"/>
      <c r="H109" s="101"/>
      <c r="I109" s="101"/>
      <c r="J109" s="101"/>
      <c r="K109" s="101"/>
    </row>
    <row r="110" spans="1:11" ht="14.45">
      <c r="A110" s="99"/>
      <c r="B110" s="99"/>
      <c r="C110" s="806"/>
      <c r="D110" s="1265"/>
      <c r="E110" s="1265"/>
      <c r="F110" s="1265"/>
      <c r="G110" s="805"/>
      <c r="H110" s="101"/>
      <c r="I110" s="101"/>
      <c r="J110" s="101"/>
      <c r="K110" s="101"/>
    </row>
    <row r="111" spans="1:11">
      <c r="A111" s="1157"/>
      <c r="B111" s="1157"/>
      <c r="C111" s="1101"/>
      <c r="D111" s="1265"/>
      <c r="E111" s="1265"/>
      <c r="F111" s="1265"/>
      <c r="G111" s="1101"/>
      <c r="H111" s="1101"/>
      <c r="I111" s="1101"/>
      <c r="J111" s="1101"/>
      <c r="K111" s="1101"/>
    </row>
    <row r="112" spans="1:11">
      <c r="A112" s="1157"/>
      <c r="B112" s="1157"/>
      <c r="C112" s="1101"/>
      <c r="D112" s="1265"/>
      <c r="E112" s="1265"/>
      <c r="F112" s="1265"/>
      <c r="G112" s="1101"/>
      <c r="H112" s="1101"/>
      <c r="I112" s="1101"/>
      <c r="J112" s="1101"/>
      <c r="K112" s="1101"/>
    </row>
    <row r="113" spans="1:7">
      <c r="A113" s="1157"/>
      <c r="B113" s="1157"/>
      <c r="C113" s="1101"/>
      <c r="D113" s="202"/>
      <c r="E113" s="1101"/>
      <c r="F113" s="1101"/>
      <c r="G113" s="1101"/>
    </row>
    <row r="114" spans="1:7" ht="14.45">
      <c r="A114" s="99"/>
      <c r="B114" s="1103" t="s">
        <v>294</v>
      </c>
      <c r="C114" s="1101"/>
      <c r="D114" s="1266" t="s">
        <v>326</v>
      </c>
      <c r="E114" s="1266"/>
      <c r="F114" s="1266"/>
      <c r="G114" s="1101"/>
    </row>
    <row r="115" spans="1:7" ht="14.45">
      <c r="A115" s="99"/>
      <c r="B115" s="99"/>
      <c r="C115" s="1101"/>
      <c r="D115" s="1266"/>
      <c r="E115" s="1266"/>
      <c r="F115" s="1266"/>
      <c r="G115" s="1101"/>
    </row>
    <row r="116" spans="1:7">
      <c r="A116" s="1157"/>
      <c r="B116" s="1157"/>
      <c r="C116" s="1157"/>
      <c r="D116" s="2"/>
      <c r="E116" s="2"/>
      <c r="F116" s="2"/>
      <c r="G116" s="2"/>
    </row>
    <row r="117" spans="1:7" ht="14.45">
      <c r="A117" s="99"/>
      <c r="B117" s="1103" t="s">
        <v>294</v>
      </c>
      <c r="C117" s="1157"/>
      <c r="D117" s="1226" t="s">
        <v>327</v>
      </c>
      <c r="E117" s="1226"/>
      <c r="F117" s="1226"/>
      <c r="G117" s="2"/>
    </row>
    <row r="118" spans="1:7">
      <c r="A118" s="1157"/>
      <c r="B118" s="1157"/>
      <c r="C118" s="1157"/>
      <c r="D118" s="1226"/>
      <c r="E118" s="1226"/>
      <c r="F118" s="1226"/>
      <c r="G118" s="2"/>
    </row>
    <row r="119" spans="1:7">
      <c r="A119" s="1157"/>
      <c r="B119" s="1157"/>
      <c r="C119" s="1157"/>
      <c r="D119" s="1226"/>
      <c r="E119" s="1226"/>
      <c r="F119" s="1226"/>
      <c r="G119" s="2"/>
    </row>
    <row r="120" spans="1:7">
      <c r="A120" s="1157"/>
      <c r="B120" s="1157"/>
      <c r="C120" s="1157"/>
      <c r="D120" s="1226"/>
      <c r="E120" s="1226"/>
      <c r="F120" s="1226"/>
      <c r="G120" s="2"/>
    </row>
    <row r="121" spans="1:7">
      <c r="A121" s="1157"/>
      <c r="B121" s="1157"/>
      <c r="C121" s="1157"/>
      <c r="D121" s="1226"/>
      <c r="E121" s="1226"/>
      <c r="F121" s="1226"/>
      <c r="G121" s="2"/>
    </row>
    <row r="122" spans="1:7">
      <c r="A122" s="1157"/>
      <c r="B122" s="1157"/>
      <c r="C122" s="1157"/>
      <c r="D122" s="2"/>
      <c r="E122" s="2"/>
      <c r="F122" s="2"/>
      <c r="G122" s="2"/>
    </row>
    <row r="123" spans="1:7" ht="14.45">
      <c r="A123" s="99"/>
      <c r="B123" s="1103" t="s">
        <v>294</v>
      </c>
      <c r="C123" s="1157"/>
      <c r="D123" s="1226" t="s">
        <v>328</v>
      </c>
      <c r="E123" s="1226"/>
      <c r="F123" s="1226"/>
      <c r="G123" s="2"/>
    </row>
    <row r="124" spans="1:7" s="109" customFormat="1" ht="13.7" customHeight="1">
      <c r="A124" s="1030"/>
      <c r="B124" s="1030"/>
      <c r="C124" s="1030"/>
      <c r="D124" s="1226"/>
      <c r="E124" s="1226"/>
      <c r="F124" s="1226"/>
      <c r="G124" s="396"/>
    </row>
    <row r="125" spans="1:7" ht="13.7" customHeight="1">
      <c r="A125" s="1157"/>
      <c r="B125" s="1157"/>
      <c r="C125" s="1157"/>
      <c r="D125" s="1226"/>
      <c r="E125" s="1226"/>
      <c r="F125" s="1226"/>
      <c r="G125" s="2"/>
    </row>
    <row r="126" spans="1:7" ht="13.7" customHeight="1">
      <c r="A126" s="1157"/>
      <c r="B126" s="1157"/>
      <c r="C126" s="1157"/>
      <c r="D126" s="1226"/>
      <c r="E126" s="1226"/>
      <c r="F126" s="1226"/>
      <c r="G126" s="2"/>
    </row>
    <row r="127" spans="1:7" ht="13.7" customHeight="1">
      <c r="A127" s="1157"/>
      <c r="B127" s="1157"/>
      <c r="C127" s="1157"/>
      <c r="D127" s="1226"/>
      <c r="E127" s="1226"/>
      <c r="F127" s="1226"/>
      <c r="G127" s="2"/>
    </row>
    <row r="128" spans="1:7" ht="13.7" customHeight="1">
      <c r="A128" s="150"/>
      <c r="B128" s="150"/>
      <c r="C128" s="1157"/>
      <c r="D128" s="1226"/>
      <c r="E128" s="1226"/>
      <c r="F128" s="1226"/>
      <c r="G128" s="2"/>
    </row>
    <row r="129" spans="2:6" ht="13.7" customHeight="1">
      <c r="B129" s="1157"/>
      <c r="C129" s="1157"/>
      <c r="D129" s="1226"/>
      <c r="E129" s="1226"/>
      <c r="F129" s="1226"/>
    </row>
    <row r="130" spans="2:6" ht="13.7" customHeight="1">
      <c r="B130" s="1157"/>
      <c r="C130" s="1157"/>
      <c r="D130" s="1226"/>
      <c r="E130" s="1226"/>
      <c r="F130" s="1226"/>
    </row>
    <row r="131" spans="2:6" ht="13.7" customHeight="1">
      <c r="B131" s="1157"/>
      <c r="C131" s="1157"/>
      <c r="D131" s="1226"/>
      <c r="E131" s="1226"/>
      <c r="F131" s="1226"/>
    </row>
    <row r="132" spans="2:6" ht="13.7" customHeight="1">
      <c r="B132" s="1157"/>
      <c r="C132" s="1157"/>
      <c r="D132" s="1226"/>
      <c r="E132" s="1226"/>
      <c r="F132" s="1226"/>
    </row>
    <row r="133" spans="2:6" ht="13.7" customHeight="1">
      <c r="B133" s="1157"/>
      <c r="C133" s="1157"/>
      <c r="D133" s="1226"/>
      <c r="E133" s="1226"/>
      <c r="F133" s="1226"/>
    </row>
    <row r="134" spans="2:6" ht="13.7" customHeight="1">
      <c r="B134" s="1157"/>
      <c r="C134" s="1157"/>
      <c r="D134" s="1226"/>
      <c r="E134" s="1226"/>
      <c r="F134" s="1226"/>
    </row>
    <row r="135" spans="2:6" ht="13.7" customHeight="1">
      <c r="B135" s="1157"/>
      <c r="C135" s="1157"/>
      <c r="D135" s="118"/>
      <c r="E135" s="1120"/>
      <c r="F135" s="1120"/>
    </row>
    <row r="136" spans="2:6" ht="13.7" customHeight="1">
      <c r="B136" s="1103" t="s">
        <v>294</v>
      </c>
      <c r="C136" s="1157"/>
      <c r="D136" s="1226" t="s">
        <v>329</v>
      </c>
      <c r="E136" s="1226"/>
      <c r="F136" s="1226"/>
    </row>
    <row r="137" spans="2:6" ht="13.7" customHeight="1">
      <c r="B137" s="1157"/>
      <c r="C137" s="1157"/>
      <c r="D137" s="1226"/>
      <c r="E137" s="1226"/>
      <c r="F137" s="1226"/>
    </row>
    <row r="138" spans="2:6" ht="13.7" customHeight="1">
      <c r="B138" s="1157"/>
      <c r="C138" s="1157"/>
      <c r="D138" s="1226"/>
      <c r="E138" s="1226"/>
      <c r="F138" s="1226"/>
    </row>
    <row r="139" spans="2:6" ht="13.7" customHeight="1">
      <c r="B139" s="1157"/>
      <c r="C139" s="1157"/>
      <c r="D139" s="1226"/>
      <c r="E139" s="1226"/>
      <c r="F139" s="1226"/>
    </row>
    <row r="140" spans="2:6" ht="13.7" customHeight="1">
      <c r="B140" s="1157"/>
      <c r="C140" s="1157"/>
      <c r="D140" s="1226"/>
      <c r="E140" s="1226"/>
      <c r="F140" s="1226"/>
    </row>
    <row r="141" spans="2:6" ht="13.7" customHeight="1">
      <c r="B141" s="1157"/>
      <c r="C141" s="1157"/>
      <c r="D141" s="1226"/>
      <c r="E141" s="1226"/>
      <c r="F141" s="1226"/>
    </row>
    <row r="142" spans="2:6" ht="13.7" customHeight="1">
      <c r="B142" s="1157"/>
      <c r="C142" s="1157"/>
      <c r="D142" s="1226"/>
      <c r="E142" s="1226"/>
      <c r="F142" s="1226"/>
    </row>
    <row r="143" spans="2:6" ht="13.7" customHeight="1">
      <c r="B143" s="1157"/>
      <c r="C143" s="1157"/>
      <c r="D143" s="1226"/>
      <c r="E143" s="1226"/>
      <c r="F143" s="1226"/>
    </row>
    <row r="144" spans="2:6" ht="13.7" customHeight="1">
      <c r="B144" s="1157"/>
      <c r="C144" s="1157"/>
      <c r="D144" s="1226"/>
      <c r="E144" s="1226"/>
      <c r="F144" s="1226"/>
    </row>
    <row r="145" spans="1:7" ht="13.7" customHeight="1">
      <c r="A145" s="1157"/>
      <c r="B145" s="1157"/>
      <c r="C145" s="1157"/>
      <c r="D145" s="1226"/>
      <c r="E145" s="1226"/>
      <c r="F145" s="1226"/>
      <c r="G145" s="2"/>
    </row>
    <row r="146" spans="1:7" ht="13.7" customHeight="1">
      <c r="A146" s="1157"/>
      <c r="B146" s="1157"/>
      <c r="C146" s="1157"/>
      <c r="D146" s="1226"/>
      <c r="E146" s="1226"/>
      <c r="F146" s="1226"/>
      <c r="G146" s="2"/>
    </row>
    <row r="147" spans="1:7" ht="13.7" customHeight="1">
      <c r="A147" s="1157"/>
      <c r="B147" s="1157"/>
      <c r="C147" s="1157"/>
      <c r="D147" s="1226"/>
      <c r="E147" s="1226"/>
      <c r="F147" s="1226"/>
      <c r="G147" s="2"/>
    </row>
    <row r="148" spans="1:7" ht="13.7" customHeight="1">
      <c r="A148" s="1157"/>
      <c r="B148" s="1157"/>
      <c r="C148" s="1157"/>
      <c r="D148" s="1226"/>
      <c r="E148" s="1226"/>
      <c r="F148" s="1226"/>
      <c r="G148" s="2"/>
    </row>
    <row r="149" spans="1:7" ht="13.7" customHeight="1">
      <c r="A149" s="1157"/>
      <c r="B149" s="1157"/>
      <c r="C149" s="1157"/>
      <c r="D149" s="1226"/>
      <c r="E149" s="1226"/>
      <c r="F149" s="1226"/>
      <c r="G149" s="2"/>
    </row>
    <row r="150" spans="1:7" ht="13.7" customHeight="1">
      <c r="A150" s="1157"/>
      <c r="B150" s="1157"/>
      <c r="C150" s="1157"/>
      <c r="D150" s="1226"/>
      <c r="E150" s="1226"/>
      <c r="F150" s="1226"/>
      <c r="G150" s="2"/>
    </row>
    <row r="151" spans="1:7" ht="13.7" customHeight="1">
      <c r="A151" s="1157"/>
      <c r="B151" s="1157"/>
      <c r="C151" s="1157"/>
      <c r="D151" s="1226"/>
      <c r="E151" s="1226"/>
      <c r="F151" s="1226"/>
      <c r="G151" s="2"/>
    </row>
    <row r="152" spans="1:7" ht="13.7" customHeight="1">
      <c r="A152" s="1157"/>
      <c r="B152" s="1157"/>
      <c r="C152" s="1157"/>
      <c r="D152" s="1226"/>
      <c r="E152" s="1226"/>
      <c r="F152" s="1226"/>
      <c r="G152" s="2"/>
    </row>
    <row r="153" spans="1:7" ht="13.7" customHeight="1">
      <c r="A153" s="1157"/>
      <c r="B153" s="1157"/>
      <c r="C153" s="1157"/>
      <c r="D153" s="1226"/>
      <c r="E153" s="1226"/>
      <c r="F153" s="1226"/>
      <c r="G153" s="2"/>
    </row>
    <row r="154" spans="1:7" ht="13.7" customHeight="1">
      <c r="A154" s="1157"/>
      <c r="B154" s="1157"/>
      <c r="C154" s="1157"/>
      <c r="D154" s="1226"/>
      <c r="E154" s="1226"/>
      <c r="F154" s="1226"/>
      <c r="G154" s="2"/>
    </row>
    <row r="155" spans="1:7" ht="13.7" customHeight="1">
      <c r="A155" s="1157"/>
      <c r="B155" s="1157"/>
      <c r="C155" s="1157"/>
      <c r="D155" s="118"/>
      <c r="E155" s="1120"/>
      <c r="F155" s="1120"/>
      <c r="G155" s="2"/>
    </row>
    <row r="156" spans="1:7" ht="13.7" customHeight="1">
      <c r="A156" s="150"/>
      <c r="B156" s="1103" t="s">
        <v>294</v>
      </c>
      <c r="C156" s="118"/>
      <c r="D156" s="1229" t="s">
        <v>330</v>
      </c>
      <c r="E156" s="1229"/>
      <c r="F156" s="1229"/>
      <c r="G156" s="118"/>
    </row>
    <row r="157" spans="1:7" ht="13.7" customHeight="1">
      <c r="A157" s="150"/>
      <c r="B157" s="150"/>
      <c r="C157" s="118"/>
      <c r="D157" s="1229"/>
      <c r="E157" s="1229"/>
      <c r="F157" s="1229"/>
      <c r="G157" s="118"/>
    </row>
    <row r="158" spans="1:7" ht="13.7" customHeight="1">
      <c r="A158" s="150"/>
      <c r="B158" s="150"/>
      <c r="C158" s="118"/>
      <c r="D158" s="118"/>
      <c r="E158" s="118"/>
      <c r="F158" s="118"/>
      <c r="G158" s="118"/>
    </row>
    <row r="159" spans="1:7" ht="13.7" customHeight="1">
      <c r="A159" s="150"/>
      <c r="B159" s="1103" t="s">
        <v>294</v>
      </c>
      <c r="C159" s="118"/>
      <c r="D159" s="1229" t="s">
        <v>331</v>
      </c>
      <c r="E159" s="1229"/>
      <c r="F159" s="1229"/>
      <c r="G159" s="118"/>
    </row>
    <row r="160" spans="1:7" ht="13.7" customHeight="1">
      <c r="A160" s="150"/>
      <c r="B160" s="150"/>
      <c r="C160" s="118"/>
      <c r="D160" s="1229"/>
      <c r="E160" s="1229"/>
      <c r="F160" s="1229"/>
      <c r="G160" s="118"/>
    </row>
    <row r="161" spans="1:7" ht="13.7" customHeight="1">
      <c r="A161" s="150"/>
      <c r="B161" s="150"/>
      <c r="C161" s="118"/>
      <c r="D161" s="1229"/>
      <c r="E161" s="1229"/>
      <c r="F161" s="1229"/>
      <c r="G161" s="118"/>
    </row>
    <row r="162" spans="1:7" ht="13.7" customHeight="1">
      <c r="A162" s="150"/>
      <c r="B162" s="150"/>
      <c r="C162" s="118"/>
      <c r="D162" s="1229"/>
      <c r="E162" s="1229"/>
      <c r="F162" s="1229"/>
      <c r="G162" s="118"/>
    </row>
    <row r="163" spans="1:7" ht="13.7" customHeight="1">
      <c r="A163" s="1157"/>
      <c r="B163" s="1157"/>
      <c r="C163" s="1157"/>
      <c r="D163" s="1120"/>
      <c r="E163" s="1120"/>
      <c r="F163" s="1120"/>
      <c r="G163" s="2"/>
    </row>
    <row r="164" spans="1:7" ht="13.7" customHeight="1">
      <c r="A164" s="1157"/>
      <c r="B164" s="1103" t="s">
        <v>294</v>
      </c>
      <c r="C164" s="1157"/>
      <c r="D164" s="1261" t="s">
        <v>332</v>
      </c>
      <c r="E164" s="1261"/>
      <c r="F164" s="1261"/>
      <c r="G164" s="2"/>
    </row>
    <row r="165" spans="1:7" ht="13.7" customHeight="1">
      <c r="A165" s="1157"/>
      <c r="B165" s="1157"/>
      <c r="C165" s="1157"/>
      <c r="D165" s="1261"/>
      <c r="E165" s="1261"/>
      <c r="F165" s="1261"/>
      <c r="G165" s="2"/>
    </row>
    <row r="166" spans="1:7" ht="13.7" customHeight="1">
      <c r="A166" s="1157"/>
      <c r="B166" s="1157"/>
      <c r="C166" s="1157"/>
      <c r="D166" s="1261"/>
      <c r="E166" s="1261"/>
      <c r="F166" s="1261"/>
      <c r="G166" s="2"/>
    </row>
    <row r="167" spans="1:7" ht="13.7" customHeight="1">
      <c r="A167" s="1133"/>
      <c r="B167" s="1133"/>
      <c r="C167" s="1157"/>
      <c r="D167" s="2"/>
      <c r="E167" s="1120"/>
      <c r="F167" s="1120"/>
      <c r="G167" s="2"/>
    </row>
    <row r="168" spans="1:7">
      <c r="A168" s="1247" t="s">
        <v>333</v>
      </c>
      <c r="B168" s="1247"/>
      <c r="C168" s="1247"/>
      <c r="D168" s="1247"/>
      <c r="E168" s="1247"/>
      <c r="F168" s="1247"/>
      <c r="G168" s="1247"/>
    </row>
    <row r="169" spans="1:7" ht="12" customHeight="1">
      <c r="A169" s="1157"/>
      <c r="B169" s="1157"/>
      <c r="C169" s="1157"/>
      <c r="D169" s="1120"/>
      <c r="E169" s="1120"/>
      <c r="F169" s="1120"/>
      <c r="G169" s="2"/>
    </row>
    <row r="170" spans="1:7">
      <c r="A170" s="1157"/>
      <c r="B170" s="1244" t="s">
        <v>334</v>
      </c>
      <c r="C170" s="1244"/>
      <c r="D170" s="1244"/>
      <c r="E170" s="1244"/>
      <c r="F170" s="1244"/>
      <c r="G170" s="2"/>
    </row>
    <row r="171" spans="1:7" ht="12" customHeight="1">
      <c r="A171" s="1131"/>
      <c r="B171" s="1131"/>
      <c r="C171" s="1131"/>
      <c r="D171" s="2"/>
      <c r="E171" s="2"/>
      <c r="F171" s="2"/>
      <c r="G171" s="2"/>
    </row>
    <row r="172" spans="1:7">
      <c r="A172" s="1247" t="s">
        <v>335</v>
      </c>
      <c r="B172" s="1247"/>
      <c r="C172" s="1247"/>
      <c r="D172" s="1247"/>
      <c r="E172" s="1247"/>
      <c r="F172" s="1247"/>
      <c r="G172" s="1247"/>
    </row>
    <row r="173" spans="1:7" ht="12" customHeight="1">
      <c r="A173" s="1"/>
      <c r="B173" s="1"/>
      <c r="C173" s="1157"/>
      <c r="D173" s="2"/>
      <c r="E173" s="1"/>
      <c r="F173" s="2"/>
      <c r="G173" s="2"/>
    </row>
    <row r="174" spans="1:7" ht="13.15" customHeight="1">
      <c r="A174" s="1"/>
      <c r="B174" s="1"/>
      <c r="C174" s="1157"/>
      <c r="D174" s="1267" t="s">
        <v>336</v>
      </c>
      <c r="E174" s="1267"/>
      <c r="F174" s="1267"/>
      <c r="G174" s="2"/>
    </row>
    <row r="175" spans="1:7">
      <c r="A175" s="1"/>
      <c r="B175" s="1"/>
      <c r="C175" s="1157"/>
      <c r="D175" s="1267"/>
      <c r="E175" s="1267"/>
      <c r="F175" s="1267"/>
      <c r="G175" s="2"/>
    </row>
    <row r="176" spans="1:7">
      <c r="A176" s="1"/>
      <c r="B176" s="1"/>
      <c r="C176" s="1157"/>
      <c r="D176" s="1254" t="s">
        <v>337</v>
      </c>
      <c r="E176" s="1254"/>
      <c r="F176" s="1254"/>
      <c r="G176" s="2"/>
    </row>
    <row r="177" spans="1:7" ht="12" customHeight="1">
      <c r="A177" s="1"/>
      <c r="B177" s="1"/>
      <c r="C177" s="1157"/>
      <c r="D177" s="2"/>
      <c r="E177" s="1"/>
      <c r="F177" s="2"/>
      <c r="G177" s="2"/>
    </row>
    <row r="178" spans="1:7" ht="14.45">
      <c r="A178" s="99"/>
      <c r="B178" s="1103" t="s">
        <v>294</v>
      </c>
      <c r="C178" s="1157"/>
      <c r="D178" s="1241" t="s">
        <v>338</v>
      </c>
      <c r="E178" s="1241"/>
      <c r="F178" s="1241"/>
      <c r="G178" s="2"/>
    </row>
    <row r="179" spans="1:7" ht="14.45">
      <c r="A179" s="99"/>
      <c r="B179" s="99"/>
      <c r="C179" s="1157"/>
      <c r="D179" s="1241"/>
      <c r="E179" s="1241"/>
      <c r="F179" s="1241"/>
      <c r="G179" s="2"/>
    </row>
    <row r="180" spans="1:7" ht="14.45">
      <c r="A180" s="99"/>
      <c r="B180" s="99"/>
      <c r="C180" s="1157"/>
      <c r="D180" s="1241"/>
      <c r="E180" s="1241"/>
      <c r="F180" s="1241"/>
      <c r="G180" s="2"/>
    </row>
    <row r="181" spans="1:7">
      <c r="A181" s="1157"/>
      <c r="B181" s="1157"/>
      <c r="C181" s="1157"/>
      <c r="D181" s="1241"/>
      <c r="E181" s="1241"/>
      <c r="F181" s="1241"/>
      <c r="G181" s="2"/>
    </row>
    <row r="182" spans="1:7">
      <c r="A182" s="1157"/>
      <c r="B182" s="1157"/>
      <c r="C182" s="1157"/>
      <c r="D182" s="120"/>
      <c r="E182" s="2"/>
      <c r="F182" s="2"/>
      <c r="G182" s="2"/>
    </row>
    <row r="183" spans="1:7">
      <c r="A183" s="1157"/>
      <c r="B183" s="1157"/>
      <c r="C183" s="1157"/>
      <c r="D183" s="1260" t="s">
        <v>339</v>
      </c>
      <c r="E183" s="1260"/>
      <c r="F183" s="1260"/>
      <c r="G183" s="2"/>
    </row>
    <row r="184" spans="1:7">
      <c r="A184" s="1157"/>
      <c r="B184" s="1157"/>
      <c r="C184" s="1157"/>
      <c r="D184" s="1260"/>
      <c r="E184" s="1260"/>
      <c r="F184" s="1260"/>
      <c r="G184" s="2"/>
    </row>
    <row r="185" spans="1:7">
      <c r="A185" s="1157"/>
      <c r="B185" s="1157"/>
      <c r="C185" s="1157"/>
      <c r="D185" s="1129"/>
      <c r="E185" s="1129"/>
      <c r="F185" s="1129"/>
      <c r="G185" s="2"/>
    </row>
    <row r="186" spans="1:7" ht="14.45">
      <c r="A186" s="99"/>
      <c r="B186" s="1103" t="s">
        <v>294</v>
      </c>
      <c r="C186" s="1157"/>
      <c r="D186" s="1226" t="s">
        <v>340</v>
      </c>
      <c r="E186" s="1226"/>
      <c r="F186" s="1226"/>
      <c r="G186" s="2"/>
    </row>
    <row r="187" spans="1:7" ht="14.45" customHeight="1">
      <c r="A187" s="99"/>
      <c r="B187" s="1101"/>
      <c r="C187" s="1157"/>
      <c r="D187" s="1226"/>
      <c r="E187" s="1226"/>
      <c r="F187" s="1226"/>
      <c r="G187" s="2"/>
    </row>
    <row r="188" spans="1:7" ht="14.45">
      <c r="A188" s="99"/>
      <c r="B188" s="1157"/>
      <c r="C188" s="1157"/>
      <c r="D188" s="1226"/>
      <c r="E188" s="1226"/>
      <c r="F188" s="1226"/>
      <c r="G188" s="2"/>
    </row>
    <row r="189" spans="1:7" ht="14.45">
      <c r="A189" s="99"/>
      <c r="B189" s="1157"/>
      <c r="C189" s="1157"/>
      <c r="D189" s="1226"/>
      <c r="E189" s="1226"/>
      <c r="F189" s="1226"/>
      <c r="G189" s="2"/>
    </row>
    <row r="190" spans="1:7">
      <c r="A190" s="1157"/>
      <c r="B190" s="1157"/>
      <c r="C190" s="1157"/>
      <c r="D190" s="1129"/>
      <c r="E190" s="1129"/>
      <c r="F190" s="1129"/>
      <c r="G190" s="2"/>
    </row>
    <row r="191" spans="1:7">
      <c r="A191" s="1247" t="s">
        <v>341</v>
      </c>
      <c r="B191" s="1247"/>
      <c r="C191" s="1247"/>
      <c r="D191" s="1247"/>
      <c r="E191" s="1247"/>
      <c r="F191" s="1247"/>
      <c r="G191" s="1247"/>
    </row>
    <row r="192" spans="1:7" ht="12" customHeight="1">
      <c r="A192" s="1157"/>
      <c r="B192" s="1157"/>
      <c r="C192" s="1157"/>
      <c r="D192" s="1120"/>
      <c r="E192" s="1120"/>
      <c r="F192" s="1120"/>
      <c r="G192" s="2"/>
    </row>
    <row r="193" spans="1:6">
      <c r="A193" s="1157"/>
      <c r="B193" s="1157"/>
      <c r="C193" s="359"/>
      <c r="D193" s="1245" t="s">
        <v>342</v>
      </c>
      <c r="E193" s="1245"/>
      <c r="F193" s="1245"/>
    </row>
    <row r="194" spans="1:6">
      <c r="A194" s="1131"/>
      <c r="B194" s="1131"/>
      <c r="C194" s="1131"/>
      <c r="D194" s="1246" t="s">
        <v>343</v>
      </c>
      <c r="E194" s="1246"/>
      <c r="F194" s="1246"/>
    </row>
    <row r="195" spans="1:6" ht="12" customHeight="1">
      <c r="A195" s="1133"/>
      <c r="B195" s="1133"/>
      <c r="C195" s="1133"/>
      <c r="D195" s="2"/>
      <c r="E195" s="2"/>
      <c r="F195" s="2"/>
    </row>
    <row r="196" spans="1:6" ht="13.15" customHeight="1">
      <c r="A196" s="1133"/>
      <c r="B196" s="1157"/>
      <c r="C196" s="1133"/>
      <c r="D196" s="1245" t="s">
        <v>344</v>
      </c>
      <c r="E196" s="1245"/>
      <c r="F196" s="1245"/>
    </row>
    <row r="197" spans="1:6" ht="14.45">
      <c r="A197" s="99"/>
      <c r="B197" s="1103" t="s">
        <v>294</v>
      </c>
      <c r="C197" s="1157"/>
      <c r="D197" s="1226" t="s">
        <v>345</v>
      </c>
      <c r="E197" s="1226"/>
      <c r="F197" s="1226"/>
    </row>
    <row r="198" spans="1:6" ht="14.45">
      <c r="A198" s="99"/>
      <c r="B198" s="99"/>
      <c r="C198" s="1157"/>
      <c r="D198" s="1226"/>
      <c r="E198" s="1226"/>
      <c r="F198" s="1226"/>
    </row>
    <row r="199" spans="1:6">
      <c r="A199" s="1157"/>
      <c r="B199" s="1157"/>
      <c r="C199" s="1157"/>
      <c r="D199" s="2"/>
      <c r="E199" s="2"/>
      <c r="F199" s="2"/>
    </row>
    <row r="200" spans="1:6" ht="14.45">
      <c r="A200" s="99"/>
      <c r="B200" s="1103" t="s">
        <v>294</v>
      </c>
      <c r="C200" s="1157"/>
      <c r="D200" s="1226" t="s">
        <v>346</v>
      </c>
      <c r="E200" s="1226"/>
      <c r="F200" s="1226"/>
    </row>
    <row r="201" spans="1:6" ht="14.45">
      <c r="A201" s="99"/>
      <c r="B201" s="99"/>
      <c r="C201" s="1157"/>
      <c r="D201" s="1226"/>
      <c r="E201" s="1226"/>
      <c r="F201" s="1226"/>
    </row>
    <row r="202" spans="1:6" ht="14.45">
      <c r="A202" s="99"/>
      <c r="B202" s="99"/>
      <c r="C202" s="1157"/>
      <c r="D202" s="1226"/>
      <c r="E202" s="1226"/>
      <c r="F202" s="1226"/>
    </row>
    <row r="203" spans="1:6" ht="5.0999999999999996" customHeight="1">
      <c r="A203" s="99"/>
      <c r="B203" s="99"/>
      <c r="C203" s="1157"/>
      <c r="D203" s="1120"/>
      <c r="E203" s="1120"/>
      <c r="F203" s="1120"/>
    </row>
    <row r="204" spans="1:6" ht="14.45">
      <c r="A204" s="99"/>
      <c r="B204" s="99"/>
      <c r="C204" s="1157"/>
      <c r="D204" s="1226" t="s">
        <v>347</v>
      </c>
      <c r="E204" s="1226"/>
      <c r="F204" s="1226"/>
    </row>
    <row r="205" spans="1:6" ht="14.45">
      <c r="A205" s="99"/>
      <c r="B205" s="99"/>
      <c r="C205" s="1157"/>
      <c r="D205" s="1226"/>
      <c r="E205" s="1226"/>
      <c r="F205" s="1226"/>
    </row>
    <row r="206" spans="1:6" ht="14.45">
      <c r="A206" s="99"/>
      <c r="B206" s="99"/>
      <c r="C206" s="1157"/>
      <c r="D206" s="1226"/>
      <c r="E206" s="1226"/>
      <c r="F206" s="1226"/>
    </row>
    <row r="207" spans="1:6" ht="14.45">
      <c r="A207" s="99"/>
      <c r="B207" s="99"/>
      <c r="C207" s="1157"/>
      <c r="D207" s="1226"/>
      <c r="E207" s="1226"/>
      <c r="F207" s="1226"/>
    </row>
    <row r="208" spans="1:6" ht="14.45">
      <c r="A208" s="99"/>
      <c r="B208" s="99"/>
      <c r="C208" s="1157"/>
      <c r="D208" s="1226"/>
      <c r="E208" s="1226"/>
      <c r="F208" s="1226"/>
    </row>
    <row r="209" spans="1:7" ht="14.45">
      <c r="A209" s="99"/>
      <c r="B209" s="99"/>
      <c r="C209" s="1157"/>
      <c r="D209" s="1120"/>
      <c r="E209" s="1120"/>
      <c r="F209" s="1120"/>
      <c r="G209" s="2"/>
    </row>
    <row r="210" spans="1:7" ht="14.45">
      <c r="A210" s="99"/>
      <c r="B210" s="1103" t="s">
        <v>294</v>
      </c>
      <c r="C210" s="1157"/>
      <c r="D210" s="1226" t="s">
        <v>348</v>
      </c>
      <c r="E210" s="1226"/>
      <c r="F210" s="1226"/>
      <c r="G210" s="2"/>
    </row>
    <row r="211" spans="1:7" ht="14.45">
      <c r="A211" s="99"/>
      <c r="B211" s="99"/>
      <c r="C211" s="1157"/>
      <c r="D211" s="1226"/>
      <c r="E211" s="1226"/>
      <c r="F211" s="1226"/>
      <c r="G211" s="2"/>
    </row>
    <row r="212" spans="1:7" ht="14.45">
      <c r="A212" s="99"/>
      <c r="B212" s="99"/>
      <c r="C212" s="1157"/>
      <c r="D212" s="1244" t="s">
        <v>349</v>
      </c>
      <c r="E212" s="1244"/>
      <c r="F212" s="1244"/>
      <c r="G212" s="2"/>
    </row>
    <row r="213" spans="1:7" ht="14.45">
      <c r="A213" s="99"/>
      <c r="B213" s="99"/>
      <c r="C213" s="1157"/>
      <c r="D213" s="1120"/>
      <c r="E213" s="1120"/>
      <c r="F213" s="1120"/>
      <c r="G213" s="2"/>
    </row>
    <row r="214" spans="1:7" ht="14.45" customHeight="1">
      <c r="A214" s="99"/>
      <c r="B214" s="1103" t="s">
        <v>294</v>
      </c>
      <c r="C214" s="1157"/>
      <c r="D214" s="1226" t="s">
        <v>350</v>
      </c>
      <c r="E214" s="1226"/>
      <c r="F214" s="1226"/>
      <c r="G214" s="2"/>
    </row>
    <row r="215" spans="1:7" ht="14.45">
      <c r="A215" s="99"/>
      <c r="B215" s="99"/>
      <c r="C215" s="1157"/>
      <c r="D215" s="1226"/>
      <c r="E215" s="1226"/>
      <c r="F215" s="1226"/>
      <c r="G215" s="2"/>
    </row>
    <row r="216" spans="1:7" ht="14.45">
      <c r="A216" s="99"/>
      <c r="B216" s="99"/>
      <c r="C216" s="1157"/>
      <c r="D216" s="1226"/>
      <c r="E216" s="1226"/>
      <c r="F216" s="1226"/>
      <c r="G216" s="2"/>
    </row>
    <row r="217" spans="1:7" ht="14.45">
      <c r="A217" s="99"/>
      <c r="B217" s="99"/>
      <c r="C217" s="1157"/>
      <c r="D217" s="1226"/>
      <c r="E217" s="1226"/>
      <c r="F217" s="1226"/>
      <c r="G217" s="2"/>
    </row>
    <row r="218" spans="1:7" ht="14.45">
      <c r="A218" s="99"/>
      <c r="B218" s="99"/>
      <c r="C218" s="1157"/>
      <c r="D218" s="1226"/>
      <c r="E218" s="1226"/>
      <c r="F218" s="1226"/>
      <c r="G218" s="2"/>
    </row>
    <row r="219" spans="1:7">
      <c r="A219" s="1157"/>
      <c r="B219" s="1157"/>
      <c r="C219" s="1157"/>
      <c r="D219" s="1120"/>
      <c r="E219" s="1120"/>
      <c r="F219" s="1120"/>
      <c r="G219" s="2"/>
    </row>
    <row r="220" spans="1:7" ht="14.45">
      <c r="A220" s="99"/>
      <c r="B220" s="1103" t="s">
        <v>294</v>
      </c>
      <c r="C220" s="1157"/>
      <c r="D220" s="1226" t="s">
        <v>351</v>
      </c>
      <c r="E220" s="1226"/>
      <c r="F220" s="1226"/>
      <c r="G220" s="2"/>
    </row>
    <row r="221" spans="1:7" ht="14.45">
      <c r="A221" s="99"/>
      <c r="B221" s="99"/>
      <c r="C221" s="1157"/>
      <c r="D221" s="1226"/>
      <c r="E221" s="1226"/>
      <c r="F221" s="1226"/>
      <c r="G221" s="2"/>
    </row>
    <row r="222" spans="1:7">
      <c r="A222" s="1157"/>
      <c r="B222" s="1157"/>
      <c r="C222" s="1157"/>
      <c r="D222" s="1031"/>
      <c r="E222" s="2"/>
      <c r="F222" s="2"/>
      <c r="G222" s="2"/>
    </row>
    <row r="223" spans="1:7">
      <c r="A223" s="1247" t="s">
        <v>352</v>
      </c>
      <c r="B223" s="1247"/>
      <c r="C223" s="1247"/>
      <c r="D223" s="1247"/>
      <c r="E223" s="1247"/>
      <c r="F223" s="1247"/>
      <c r="G223" s="1247"/>
    </row>
    <row r="224" spans="1:7">
      <c r="A224" s="1157"/>
      <c r="B224" s="1157"/>
      <c r="C224" s="1157"/>
      <c r="D224" s="1031"/>
      <c r="E224" s="2"/>
      <c r="F224" s="2"/>
      <c r="G224" s="2"/>
    </row>
    <row r="225" spans="1:6">
      <c r="A225" s="1157"/>
      <c r="B225" s="1157"/>
      <c r="C225" s="359"/>
      <c r="D225" s="1245" t="s">
        <v>353</v>
      </c>
      <c r="E225" s="1245"/>
      <c r="F225" s="1245"/>
    </row>
    <row r="226" spans="1:6">
      <c r="A226" s="1131"/>
      <c r="B226" s="1131"/>
      <c r="C226" s="1131"/>
      <c r="D226" s="1120"/>
      <c r="E226" s="1120"/>
      <c r="F226" s="1120"/>
    </row>
    <row r="227" spans="1:6">
      <c r="A227" s="98"/>
      <c r="B227" s="98"/>
      <c r="C227" s="98"/>
      <c r="D227" s="1245" t="s">
        <v>354</v>
      </c>
      <c r="E227" s="1245"/>
      <c r="F227" s="1245"/>
    </row>
    <row r="228" spans="1:6" ht="14.45">
      <c r="A228" s="99"/>
      <c r="B228" s="1103" t="s">
        <v>294</v>
      </c>
      <c r="C228" s="1157"/>
      <c r="D228" s="1273" t="s">
        <v>355</v>
      </c>
      <c r="E228" s="1273"/>
      <c r="F228" s="1273"/>
    </row>
    <row r="229" spans="1:6" ht="14.45">
      <c r="A229" s="99"/>
      <c r="B229" s="99"/>
      <c r="C229" s="1157"/>
      <c r="D229" s="1273"/>
      <c r="E229" s="1273"/>
      <c r="F229" s="1273"/>
    </row>
    <row r="230" spans="1:6">
      <c r="A230" s="1157"/>
      <c r="B230" s="1157"/>
      <c r="C230" s="1157"/>
      <c r="D230" s="1120"/>
      <c r="E230" s="1120"/>
      <c r="F230" s="1120"/>
    </row>
    <row r="231" spans="1:6" ht="14.45" customHeight="1">
      <c r="A231" s="99"/>
      <c r="B231" s="1103" t="s">
        <v>294</v>
      </c>
      <c r="C231" s="1157"/>
      <c r="D231" s="1226" t="s">
        <v>356</v>
      </c>
      <c r="E231" s="1226"/>
      <c r="F231" s="1226"/>
    </row>
    <row r="232" spans="1:6">
      <c r="A232" s="1157"/>
      <c r="B232" s="1157"/>
      <c r="C232" s="1157"/>
      <c r="D232" s="1226"/>
      <c r="E232" s="1226"/>
      <c r="F232" s="1226"/>
    </row>
    <row r="233" spans="1:6">
      <c r="A233" s="1157"/>
      <c r="B233" s="1157"/>
      <c r="C233" s="1157"/>
      <c r="D233" s="1246" t="s">
        <v>357</v>
      </c>
      <c r="E233" s="1246"/>
      <c r="F233" s="1246"/>
    </row>
    <row r="234" spans="1:6">
      <c r="A234" s="1157"/>
      <c r="B234" s="1157"/>
      <c r="C234" s="1157"/>
      <c r="D234" s="1120"/>
      <c r="E234" s="1120"/>
      <c r="F234" s="1120"/>
    </row>
    <row r="235" spans="1:6" ht="14.45" customHeight="1">
      <c r="A235" s="99"/>
      <c r="B235" s="1103" t="s">
        <v>294</v>
      </c>
      <c r="C235" s="1157"/>
      <c r="D235" s="1226" t="s">
        <v>358</v>
      </c>
      <c r="E235" s="1226"/>
      <c r="F235" s="1226"/>
    </row>
    <row r="236" spans="1:6">
      <c r="A236" s="1157"/>
      <c r="B236" s="1157"/>
      <c r="C236" s="1157"/>
      <c r="D236" s="1226"/>
      <c r="E236" s="1226"/>
      <c r="F236" s="1226"/>
    </row>
    <row r="237" spans="1:6">
      <c r="A237" s="1157"/>
      <c r="B237" s="1157"/>
      <c r="C237" s="1157"/>
      <c r="D237" s="1226"/>
      <c r="E237" s="1226"/>
      <c r="F237" s="1226"/>
    </row>
    <row r="238" spans="1:6">
      <c r="A238" s="1157"/>
      <c r="B238" s="1157"/>
      <c r="C238" s="1157"/>
      <c r="D238" s="1226"/>
      <c r="E238" s="1226"/>
      <c r="F238" s="1226"/>
    </row>
    <row r="239" spans="1:6">
      <c r="A239" s="1157"/>
      <c r="B239" s="1157"/>
      <c r="C239" s="1157"/>
      <c r="D239" s="1226"/>
      <c r="E239" s="1226"/>
      <c r="F239" s="1226"/>
    </row>
    <row r="240" spans="1:6">
      <c r="A240" s="1157"/>
      <c r="B240" s="1157"/>
      <c r="C240" s="1157"/>
      <c r="D240" s="1120"/>
      <c r="E240" s="1120"/>
      <c r="F240" s="1120"/>
    </row>
    <row r="241" spans="1:7" ht="14.45">
      <c r="A241" s="99"/>
      <c r="B241" s="1103" t="s">
        <v>294</v>
      </c>
      <c r="C241" s="1157"/>
      <c r="D241" s="1226" t="s">
        <v>359</v>
      </c>
      <c r="E241" s="1226"/>
      <c r="F241" s="1226"/>
      <c r="G241" s="2"/>
    </row>
    <row r="242" spans="1:7">
      <c r="A242" s="1157"/>
      <c r="B242" s="1157"/>
      <c r="C242" s="1157"/>
      <c r="D242" s="1226"/>
      <c r="E242" s="1226"/>
      <c r="F242" s="1226"/>
      <c r="G242" s="2"/>
    </row>
    <row r="243" spans="1:7">
      <c r="A243" s="1157"/>
      <c r="B243" s="1157"/>
      <c r="C243" s="1157"/>
      <c r="D243" s="1226"/>
      <c r="E243" s="1226"/>
      <c r="F243" s="1226"/>
      <c r="G243" s="2"/>
    </row>
    <row r="244" spans="1:7">
      <c r="A244" s="1157"/>
      <c r="B244" s="1157"/>
      <c r="C244" s="1157"/>
      <c r="D244" s="810"/>
      <c r="E244" s="1120"/>
      <c r="F244" s="1120"/>
      <c r="G244" s="2"/>
    </row>
    <row r="245" spans="1:7">
      <c r="A245" s="1247" t="s">
        <v>360</v>
      </c>
      <c r="B245" s="1247"/>
      <c r="C245" s="1247"/>
      <c r="D245" s="1247"/>
      <c r="E245" s="1247"/>
      <c r="F245" s="1247"/>
      <c r="G245" s="1247"/>
    </row>
    <row r="246" spans="1:7">
      <c r="A246" s="1157"/>
      <c r="B246" s="1157"/>
      <c r="C246" s="1157"/>
      <c r="D246" s="810"/>
      <c r="E246" s="1120"/>
      <c r="F246" s="1120"/>
      <c r="G246" s="2"/>
    </row>
    <row r="247" spans="1:7">
      <c r="A247" s="1157"/>
      <c r="B247" s="1157"/>
      <c r="C247" s="1131"/>
      <c r="D247" s="1256" t="s">
        <v>361</v>
      </c>
      <c r="E247" s="1256"/>
      <c r="F247" s="1256"/>
      <c r="G247" s="2"/>
    </row>
    <row r="248" spans="1:7">
      <c r="A248" s="1157"/>
      <c r="B248" s="1157"/>
      <c r="C248" s="1131"/>
      <c r="D248" s="1256"/>
      <c r="E248" s="1256"/>
      <c r="F248" s="1256"/>
      <c r="G248" s="2"/>
    </row>
    <row r="249" spans="1:7">
      <c r="A249" s="98"/>
      <c r="B249" s="98"/>
      <c r="C249" s="98"/>
      <c r="D249" s="1"/>
      <c r="E249" s="2"/>
      <c r="F249" s="2"/>
      <c r="G249" s="2"/>
    </row>
    <row r="250" spans="1:7">
      <c r="A250" s="1157"/>
      <c r="B250" s="1157"/>
      <c r="C250" s="98"/>
      <c r="D250" s="1245" t="s">
        <v>362</v>
      </c>
      <c r="E250" s="1245"/>
      <c r="F250" s="1245"/>
      <c r="G250" s="2"/>
    </row>
    <row r="251" spans="1:7" ht="15.75" customHeight="1">
      <c r="A251" s="99"/>
      <c r="B251" s="99"/>
      <c r="C251" s="1157"/>
      <c r="D251" s="1250" t="s">
        <v>363</v>
      </c>
      <c r="E251" s="1250"/>
      <c r="F251" s="1250"/>
      <c r="G251" s="2"/>
    </row>
    <row r="252" spans="1:7">
      <c r="A252" s="1157"/>
      <c r="B252" s="1157"/>
      <c r="C252" s="1157"/>
      <c r="D252" s="2"/>
      <c r="E252" s="1120"/>
      <c r="F252" s="1120"/>
      <c r="G252" s="2"/>
    </row>
    <row r="253" spans="1:7" ht="14.45">
      <c r="A253" s="99"/>
      <c r="B253" s="1103" t="s">
        <v>294</v>
      </c>
      <c r="C253" s="1157"/>
      <c r="D253" s="1226" t="s">
        <v>364</v>
      </c>
      <c r="E253" s="1226"/>
      <c r="F253" s="1226"/>
      <c r="G253" s="2"/>
    </row>
    <row r="254" spans="1:7" ht="14.45">
      <c r="A254" s="99"/>
      <c r="B254" s="99"/>
      <c r="C254" s="1157"/>
      <c r="D254" s="1226"/>
      <c r="E254" s="1226"/>
      <c r="F254" s="1226"/>
      <c r="G254" s="2"/>
    </row>
    <row r="255" spans="1:7">
      <c r="A255" s="1157"/>
      <c r="B255" s="1157"/>
      <c r="C255" s="1157"/>
      <c r="D255" s="1120"/>
      <c r="E255" s="1120"/>
      <c r="F255" s="1120"/>
      <c r="G255" s="2"/>
    </row>
    <row r="256" spans="1:7" ht="14.45">
      <c r="A256" s="99"/>
      <c r="B256" s="1103" t="s">
        <v>294</v>
      </c>
      <c r="C256" s="1157"/>
      <c r="D256" s="1226" t="s">
        <v>365</v>
      </c>
      <c r="E256" s="1226"/>
      <c r="F256" s="1226"/>
      <c r="G256" s="2"/>
    </row>
    <row r="257" spans="1:7" ht="14.45">
      <c r="A257" s="99"/>
      <c r="B257" s="99"/>
      <c r="C257" s="1157"/>
      <c r="D257" s="1226"/>
      <c r="E257" s="1226"/>
      <c r="F257" s="1226"/>
      <c r="G257" s="2"/>
    </row>
    <row r="258" spans="1:7" ht="14.45">
      <c r="A258" s="99"/>
      <c r="B258" s="99"/>
      <c r="C258" s="1157"/>
      <c r="D258" s="1226"/>
      <c r="E258" s="1226"/>
      <c r="F258" s="1226"/>
      <c r="G258" s="2"/>
    </row>
    <row r="259" spans="1:7">
      <c r="A259" s="1157"/>
      <c r="B259" s="1157"/>
      <c r="C259" s="1157"/>
      <c r="D259" s="1120"/>
      <c r="E259" s="1120"/>
      <c r="F259" s="1120"/>
      <c r="G259" s="2"/>
    </row>
    <row r="260" spans="1:7" ht="14.45">
      <c r="A260" s="99"/>
      <c r="B260" s="1103" t="s">
        <v>294</v>
      </c>
      <c r="C260" s="1157"/>
      <c r="D260" s="1226" t="s">
        <v>366</v>
      </c>
      <c r="E260" s="1226"/>
      <c r="F260" s="1226"/>
      <c r="G260" s="2"/>
    </row>
    <row r="261" spans="1:7" ht="14.45">
      <c r="A261" s="99"/>
      <c r="B261" s="99"/>
      <c r="C261" s="1157"/>
      <c r="D261" s="1226"/>
      <c r="E261" s="1226"/>
      <c r="F261" s="1226"/>
      <c r="G261" s="2"/>
    </row>
    <row r="262" spans="1:7">
      <c r="A262" s="1133"/>
      <c r="B262" s="1133"/>
      <c r="C262" s="1157"/>
      <c r="D262" s="2"/>
      <c r="E262" s="1120"/>
      <c r="F262" s="1120"/>
      <c r="G262" s="2"/>
    </row>
    <row r="263" spans="1:7">
      <c r="A263" s="1247" t="s">
        <v>367</v>
      </c>
      <c r="B263" s="1247"/>
      <c r="C263" s="1247"/>
      <c r="D263" s="1247"/>
      <c r="E263" s="1247"/>
      <c r="F263" s="1247"/>
      <c r="G263" s="1247"/>
    </row>
    <row r="264" spans="1:7">
      <c r="A264" s="1133"/>
      <c r="B264" s="1133"/>
      <c r="C264" s="1157"/>
      <c r="D264" s="1120"/>
      <c r="E264" s="1120"/>
      <c r="F264" s="1120"/>
      <c r="G264" s="2"/>
    </row>
    <row r="265" spans="1:7">
      <c r="A265" s="1157"/>
      <c r="B265" s="1157"/>
      <c r="C265" s="1133"/>
      <c r="D265" s="1245" t="s">
        <v>368</v>
      </c>
      <c r="E265" s="1245"/>
      <c r="F265" s="1245"/>
      <c r="G265" s="2"/>
    </row>
    <row r="266" spans="1:7">
      <c r="A266" s="1157"/>
      <c r="B266" s="1157"/>
      <c r="C266" s="1133"/>
      <c r="D266" s="1246" t="s">
        <v>369</v>
      </c>
      <c r="E266" s="1246"/>
      <c r="F266" s="1246"/>
      <c r="G266" s="2"/>
    </row>
    <row r="267" spans="1:7">
      <c r="A267" s="1157"/>
      <c r="B267" s="1157"/>
      <c r="C267" s="1133"/>
      <c r="D267" s="97"/>
      <c r="E267" s="2"/>
      <c r="F267" s="2"/>
      <c r="G267" s="2"/>
    </row>
    <row r="268" spans="1:7">
      <c r="A268" s="1157"/>
      <c r="B268" s="1103" t="s">
        <v>294</v>
      </c>
      <c r="C268" s="1157"/>
      <c r="D268" s="1246" t="s">
        <v>370</v>
      </c>
      <c r="E268" s="1246"/>
      <c r="F268" s="1246"/>
      <c r="G268" s="2"/>
    </row>
    <row r="269" spans="1:7" ht="14.45">
      <c r="A269" s="99"/>
      <c r="B269" s="99"/>
      <c r="C269" s="1157"/>
      <c r="D269" s="211"/>
      <c r="E269" s="1181"/>
      <c r="F269" s="1181"/>
      <c r="G269" s="2"/>
    </row>
    <row r="270" spans="1:7" ht="13.15" customHeight="1">
      <c r="A270" s="1157"/>
      <c r="B270" s="1103" t="s">
        <v>294</v>
      </c>
      <c r="C270" s="1157"/>
      <c r="D270" s="1274" t="s">
        <v>371</v>
      </c>
      <c r="E270" s="1274"/>
      <c r="F270" s="1274"/>
      <c r="G270" s="2"/>
    </row>
    <row r="271" spans="1:7" ht="14.45">
      <c r="A271" s="99"/>
      <c r="B271" s="99"/>
      <c r="C271" s="1157"/>
      <c r="D271" s="1274"/>
      <c r="E271" s="1274"/>
      <c r="F271" s="1274"/>
      <c r="G271" s="2"/>
    </row>
    <row r="272" spans="1:7" ht="14.45">
      <c r="A272" s="99"/>
      <c r="B272" s="99"/>
      <c r="C272" s="1157"/>
      <c r="D272" s="1274"/>
      <c r="E272" s="1274"/>
      <c r="F272" s="1274"/>
      <c r="G272" s="2"/>
    </row>
    <row r="273" spans="1:6" ht="14.45">
      <c r="A273" s="99"/>
      <c r="B273" s="99"/>
      <c r="C273" s="1157"/>
      <c r="D273" s="1274"/>
      <c r="E273" s="1274"/>
      <c r="F273" s="1274"/>
    </row>
    <row r="274" spans="1:6" ht="14.45">
      <c r="A274" s="99"/>
      <c r="B274" s="99"/>
      <c r="C274" s="1157"/>
      <c r="D274" s="1274"/>
      <c r="E274" s="1274"/>
      <c r="F274" s="1274"/>
    </row>
    <row r="275" spans="1:6" ht="14.45">
      <c r="A275" s="99"/>
      <c r="B275" s="99"/>
      <c r="C275" s="1157"/>
      <c r="D275" s="211"/>
      <c r="E275" s="1181"/>
      <c r="F275" s="1181"/>
    </row>
    <row r="276" spans="1:6" ht="13.15" customHeight="1">
      <c r="A276" s="1157"/>
      <c r="B276" s="1103" t="s">
        <v>294</v>
      </c>
      <c r="C276" s="1157"/>
      <c r="D276" s="1274" t="s">
        <v>372</v>
      </c>
      <c r="E276" s="1274"/>
      <c r="F276" s="1274"/>
    </row>
    <row r="277" spans="1:6">
      <c r="A277" s="1157"/>
      <c r="B277" s="1157"/>
      <c r="C277" s="1157"/>
      <c r="D277" s="1274"/>
      <c r="E277" s="1274"/>
      <c r="F277" s="1274"/>
    </row>
    <row r="278" spans="1:6" ht="14.45">
      <c r="A278" s="99"/>
      <c r="B278" s="99"/>
      <c r="C278" s="1157"/>
      <c r="D278" s="211"/>
      <c r="E278" s="1181"/>
      <c r="F278" s="1181"/>
    </row>
    <row r="279" spans="1:6">
      <c r="A279" s="1157"/>
      <c r="B279" s="1103" t="s">
        <v>294</v>
      </c>
      <c r="C279" s="1157"/>
      <c r="D279" s="1246" t="s">
        <v>373</v>
      </c>
      <c r="E279" s="1246"/>
      <c r="F279" s="1246"/>
    </row>
    <row r="280" spans="1:6">
      <c r="A280" s="1157"/>
      <c r="B280" s="1157"/>
      <c r="C280" s="1157"/>
      <c r="D280" s="2"/>
      <c r="E280" s="1120"/>
      <c r="F280" s="1120"/>
    </row>
    <row r="281" spans="1:6" ht="14.45">
      <c r="A281" s="99"/>
      <c r="B281" s="1103" t="s">
        <v>294</v>
      </c>
      <c r="C281" s="1157"/>
      <c r="D281" s="1226" t="s">
        <v>374</v>
      </c>
      <c r="E281" s="1226"/>
      <c r="F281" s="1226"/>
    </row>
    <row r="282" spans="1:6" ht="14.45">
      <c r="A282" s="99"/>
      <c r="B282" s="99"/>
      <c r="C282" s="1157"/>
      <c r="D282" s="1226"/>
      <c r="E282" s="1226"/>
      <c r="F282" s="1226"/>
    </row>
    <row r="283" spans="1:6" ht="14.45">
      <c r="A283" s="99"/>
      <c r="B283" s="99"/>
      <c r="C283" s="1157"/>
      <c r="D283" s="1226"/>
      <c r="E283" s="1226"/>
      <c r="F283" s="1226"/>
    </row>
    <row r="284" spans="1:6" ht="14.45">
      <c r="A284" s="99"/>
      <c r="B284" s="99"/>
      <c r="C284" s="1157"/>
      <c r="D284" s="1226"/>
      <c r="E284" s="1226"/>
      <c r="F284" s="1226"/>
    </row>
    <row r="285" spans="1:6" ht="14.45">
      <c r="A285" s="99"/>
      <c r="B285" s="99"/>
      <c r="C285" s="1157"/>
      <c r="D285" s="1226"/>
      <c r="E285" s="1226"/>
      <c r="F285" s="1226"/>
    </row>
    <row r="286" spans="1:6" ht="14.45">
      <c r="A286" s="99"/>
      <c r="B286" s="99"/>
      <c r="C286" s="1157"/>
      <c r="D286" s="1226"/>
      <c r="E286" s="1226"/>
      <c r="F286" s="1226"/>
    </row>
    <row r="287" spans="1:6" ht="14.45">
      <c r="A287" s="99"/>
      <c r="B287" s="99"/>
      <c r="C287" s="1157"/>
      <c r="D287" s="1226"/>
      <c r="E287" s="1226"/>
      <c r="F287" s="1226"/>
    </row>
    <row r="288" spans="1:6" ht="14.45">
      <c r="A288" s="99"/>
      <c r="B288" s="99"/>
      <c r="C288" s="1157"/>
      <c r="D288" s="1226"/>
      <c r="E288" s="1226"/>
      <c r="F288" s="1226"/>
    </row>
    <row r="289" spans="1:6" ht="14.45">
      <c r="A289" s="99"/>
      <c r="B289" s="99"/>
      <c r="C289" s="1157"/>
      <c r="D289" s="1226"/>
      <c r="E289" s="1226"/>
      <c r="F289" s="1226"/>
    </row>
    <row r="290" spans="1:6" ht="14.45">
      <c r="A290" s="99"/>
      <c r="B290" s="99"/>
      <c r="C290" s="1157"/>
      <c r="D290" s="1226"/>
      <c r="E290" s="1226"/>
      <c r="F290" s="1226"/>
    </row>
    <row r="291" spans="1:6" ht="14.45">
      <c r="A291" s="99"/>
      <c r="B291" s="99"/>
      <c r="C291" s="1157"/>
      <c r="D291" s="1226"/>
      <c r="E291" s="1226"/>
      <c r="F291" s="1226"/>
    </row>
    <row r="292" spans="1:6" ht="14.45">
      <c r="A292" s="99"/>
      <c r="B292" s="99"/>
      <c r="C292" s="1157"/>
      <c r="D292" s="1226"/>
      <c r="E292" s="1226"/>
      <c r="F292" s="1226"/>
    </row>
    <row r="293" spans="1:6" ht="14.45">
      <c r="A293" s="99"/>
      <c r="B293" s="99"/>
      <c r="C293" s="1157"/>
      <c r="D293" s="1226"/>
      <c r="E293" s="1226"/>
      <c r="F293" s="1226"/>
    </row>
    <row r="294" spans="1:6" ht="14.45">
      <c r="A294" s="99"/>
      <c r="B294" s="99"/>
      <c r="C294" s="1157"/>
      <c r="D294" s="1226"/>
      <c r="E294" s="1226"/>
      <c r="F294" s="1226"/>
    </row>
    <row r="295" spans="1:6" ht="14.45">
      <c r="A295" s="99"/>
      <c r="B295" s="99"/>
      <c r="C295" s="1157"/>
      <c r="D295" s="1226"/>
      <c r="E295" s="1226"/>
      <c r="F295" s="1226"/>
    </row>
    <row r="296" spans="1:6">
      <c r="A296" s="1157"/>
      <c r="B296" s="1157"/>
      <c r="C296" s="1157"/>
      <c r="D296" s="1120"/>
      <c r="E296" s="1120"/>
      <c r="F296" s="1120"/>
    </row>
    <row r="297" spans="1:6" ht="14.45">
      <c r="A297" s="99"/>
      <c r="B297" s="1103" t="s">
        <v>294</v>
      </c>
      <c r="C297" s="1157"/>
      <c r="D297" s="1226" t="s">
        <v>375</v>
      </c>
      <c r="E297" s="1226"/>
      <c r="F297" s="1226"/>
    </row>
    <row r="298" spans="1:6">
      <c r="A298" s="1157"/>
      <c r="B298" s="1157"/>
      <c r="C298" s="1157"/>
      <c r="D298" s="1226"/>
      <c r="E298" s="1226"/>
      <c r="F298" s="1226"/>
    </row>
    <row r="299" spans="1:6">
      <c r="A299" s="1157"/>
      <c r="B299" s="1157"/>
      <c r="C299" s="1157"/>
      <c r="D299" s="1226"/>
      <c r="E299" s="1226"/>
      <c r="F299" s="1226"/>
    </row>
    <row r="300" spans="1:6">
      <c r="A300" s="1157"/>
      <c r="B300" s="1157"/>
      <c r="C300" s="1157"/>
      <c r="D300" s="1226"/>
      <c r="E300" s="1226"/>
      <c r="F300" s="1226"/>
    </row>
    <row r="301" spans="1:6">
      <c r="A301" s="1157"/>
      <c r="B301" s="1157"/>
      <c r="C301" s="1157"/>
      <c r="D301" s="1226"/>
      <c r="E301" s="1226"/>
      <c r="F301" s="1226"/>
    </row>
    <row r="302" spans="1:6">
      <c r="A302" s="1157"/>
      <c r="B302" s="1157"/>
      <c r="C302" s="1157"/>
      <c r="D302" s="1226"/>
      <c r="E302" s="1226"/>
      <c r="F302" s="1226"/>
    </row>
    <row r="303" spans="1:6">
      <c r="A303" s="1157"/>
      <c r="B303" s="1157"/>
      <c r="C303" s="1157"/>
      <c r="D303" s="1226"/>
      <c r="E303" s="1226"/>
      <c r="F303" s="1226"/>
    </row>
    <row r="304" spans="1:6">
      <c r="A304" s="1157"/>
      <c r="B304" s="1157"/>
      <c r="C304" s="1157"/>
      <c r="D304" s="1226"/>
      <c r="E304" s="1226"/>
      <c r="F304" s="1226"/>
    </row>
    <row r="305" spans="1:7">
      <c r="A305" s="1157"/>
      <c r="B305" s="1157"/>
      <c r="C305" s="1157"/>
      <c r="D305" s="1226"/>
      <c r="E305" s="1226"/>
      <c r="F305" s="1226"/>
      <c r="G305" s="2"/>
    </row>
    <row r="306" spans="1:7">
      <c r="A306" s="1157"/>
      <c r="B306" s="1157"/>
      <c r="C306" s="1157"/>
      <c r="D306" s="1120"/>
      <c r="E306" s="1120"/>
      <c r="F306" s="1120"/>
      <c r="G306" s="2"/>
    </row>
    <row r="307" spans="1:7" ht="14.45">
      <c r="A307" s="99"/>
      <c r="B307" s="1103" t="s">
        <v>294</v>
      </c>
      <c r="C307" s="1157"/>
      <c r="D307" s="1226" t="s">
        <v>376</v>
      </c>
      <c r="E307" s="1226"/>
      <c r="F307" s="1226"/>
      <c r="G307" s="2"/>
    </row>
    <row r="308" spans="1:7">
      <c r="A308" s="1157"/>
      <c r="B308" s="1157"/>
      <c r="C308" s="1157"/>
      <c r="D308" s="1226"/>
      <c r="E308" s="1226"/>
      <c r="F308" s="1226"/>
      <c r="G308" s="1101"/>
    </row>
    <row r="309" spans="1:7">
      <c r="A309" s="1157"/>
      <c r="B309" s="1157"/>
      <c r="C309" s="1157"/>
      <c r="D309" s="1226"/>
      <c r="E309" s="1226"/>
      <c r="F309" s="1226"/>
      <c r="G309" s="1101"/>
    </row>
    <row r="310" spans="1:7">
      <c r="A310" s="1157"/>
      <c r="B310" s="1157"/>
      <c r="C310" s="1157"/>
      <c r="D310" s="1226"/>
      <c r="E310" s="1226"/>
      <c r="F310" s="1226"/>
      <c r="G310" s="1101"/>
    </row>
    <row r="311" spans="1:7">
      <c r="A311" s="1157"/>
      <c r="B311" s="1157"/>
      <c r="C311" s="1157"/>
      <c r="D311" s="1226"/>
      <c r="E311" s="1226"/>
      <c r="F311" s="1226"/>
      <c r="G311" s="1101"/>
    </row>
    <row r="312" spans="1:7">
      <c r="A312" s="1157"/>
      <c r="B312" s="1157"/>
      <c r="C312" s="1157"/>
      <c r="D312" s="1226"/>
      <c r="E312" s="1226"/>
      <c r="F312" s="1226"/>
      <c r="G312" s="1101"/>
    </row>
    <row r="313" spans="1:7">
      <c r="A313" s="1157"/>
      <c r="B313" s="1157"/>
      <c r="C313" s="1157"/>
      <c r="D313" s="1114"/>
      <c r="E313" s="1114"/>
      <c r="F313" s="1114"/>
      <c r="G313" s="1101"/>
    </row>
    <row r="314" spans="1:7" ht="13.9" thickBot="1">
      <c r="A314" s="1157"/>
      <c r="B314" s="1157"/>
      <c r="C314" s="1157"/>
      <c r="D314" s="1270" t="s">
        <v>377</v>
      </c>
      <c r="E314" s="1270"/>
      <c r="F314" s="1270"/>
      <c r="G314" s="1101"/>
    </row>
    <row r="315" spans="1:7" ht="13.9" thickTop="1">
      <c r="A315" s="1157"/>
      <c r="B315" s="1157"/>
      <c r="C315" s="1157"/>
      <c r="D315" s="1271" t="s">
        <v>378</v>
      </c>
      <c r="E315" s="1271"/>
      <c r="F315" s="1271"/>
      <c r="G315" s="1101"/>
    </row>
    <row r="316" spans="1:7">
      <c r="A316" s="118"/>
      <c r="B316" s="118"/>
      <c r="C316" s="118"/>
      <c r="D316" s="120"/>
      <c r="E316" s="120"/>
      <c r="F316" s="1120"/>
      <c r="G316" s="1101"/>
    </row>
    <row r="317" spans="1:7" ht="14.45">
      <c r="A317" s="99"/>
      <c r="B317" s="1103" t="s">
        <v>294</v>
      </c>
      <c r="C317" s="118"/>
      <c r="D317" s="1272" t="s">
        <v>379</v>
      </c>
      <c r="E317" s="1272"/>
      <c r="F317" s="1272"/>
      <c r="G317" s="1101"/>
    </row>
    <row r="318" spans="1:7">
      <c r="A318" s="118"/>
      <c r="B318" s="118"/>
      <c r="C318" s="118"/>
      <c r="D318" s="120"/>
      <c r="E318" s="120"/>
      <c r="F318" s="1120"/>
      <c r="G318" s="1101"/>
    </row>
    <row r="319" spans="1:7">
      <c r="A319" s="118"/>
      <c r="B319" s="1103" t="s">
        <v>294</v>
      </c>
      <c r="C319" s="118"/>
      <c r="D319" s="1229" t="s">
        <v>380</v>
      </c>
      <c r="E319" s="1229"/>
      <c r="F319" s="1229"/>
      <c r="G319" s="1101"/>
    </row>
    <row r="320" spans="1:7">
      <c r="A320" s="118"/>
      <c r="B320" s="118"/>
      <c r="C320" s="118"/>
      <c r="D320" s="1229"/>
      <c r="E320" s="1229"/>
      <c r="F320" s="1229"/>
      <c r="G320" s="1101"/>
    </row>
    <row r="321" spans="1:7">
      <c r="A321" s="118"/>
      <c r="B321" s="118"/>
      <c r="C321" s="118"/>
      <c r="D321" s="1229"/>
      <c r="E321" s="1229"/>
      <c r="F321" s="1229"/>
      <c r="G321" s="1101"/>
    </row>
    <row r="322" spans="1:7">
      <c r="A322" s="118"/>
      <c r="B322" s="118"/>
      <c r="C322" s="118"/>
      <c r="D322" s="1229"/>
      <c r="E322" s="1229"/>
      <c r="F322" s="1229"/>
      <c r="G322" s="1101"/>
    </row>
    <row r="323" spans="1:7">
      <c r="A323" s="118"/>
      <c r="B323" s="118"/>
      <c r="C323" s="118"/>
      <c r="D323" s="1229"/>
      <c r="E323" s="1229"/>
      <c r="F323" s="1229"/>
      <c r="G323" s="1101"/>
    </row>
    <row r="324" spans="1:7">
      <c r="A324" s="118"/>
      <c r="B324" s="118"/>
      <c r="C324" s="118"/>
      <c r="D324" s="1229"/>
      <c r="E324" s="1229"/>
      <c r="F324" s="1229"/>
      <c r="G324" s="1101"/>
    </row>
    <row r="325" spans="1:7">
      <c r="A325" s="118"/>
      <c r="B325" s="118"/>
      <c r="C325" s="118"/>
      <c r="D325" s="1229"/>
      <c r="E325" s="1229"/>
      <c r="F325" s="1229"/>
      <c r="G325" s="1101"/>
    </row>
    <row r="326" spans="1:7">
      <c r="A326" s="118"/>
      <c r="B326" s="118"/>
      <c r="C326" s="118"/>
      <c r="D326" s="1229"/>
      <c r="E326" s="1229"/>
      <c r="F326" s="1229"/>
      <c r="G326" s="1101"/>
    </row>
    <row r="327" spans="1:7">
      <c r="A327" s="118"/>
      <c r="B327" s="118"/>
      <c r="C327" s="118"/>
      <c r="D327" s="1229"/>
      <c r="E327" s="1229"/>
      <c r="F327" s="1229"/>
      <c r="G327" s="1101"/>
    </row>
    <row r="328" spans="1:7">
      <c r="A328" s="118"/>
      <c r="B328" s="118"/>
      <c r="C328" s="118"/>
      <c r="D328" s="1229"/>
      <c r="E328" s="1229"/>
      <c r="F328" s="1229"/>
      <c r="G328" s="1101"/>
    </row>
    <row r="329" spans="1:7">
      <c r="A329" s="118"/>
      <c r="B329" s="118"/>
      <c r="C329" s="118"/>
      <c r="D329" s="1229"/>
      <c r="E329" s="1229"/>
      <c r="F329" s="1229"/>
      <c r="G329" s="1101"/>
    </row>
    <row r="330" spans="1:7">
      <c r="A330" s="118"/>
      <c r="B330" s="118"/>
      <c r="C330" s="118"/>
      <c r="D330" s="1101"/>
      <c r="E330" s="120"/>
      <c r="F330" s="1120"/>
      <c r="G330" s="1101"/>
    </row>
    <row r="331" spans="1:7" ht="14.45">
      <c r="A331" s="99"/>
      <c r="B331" s="1103" t="s">
        <v>294</v>
      </c>
      <c r="C331" s="118"/>
      <c r="D331" s="1229" t="s">
        <v>381</v>
      </c>
      <c r="E331" s="1229"/>
      <c r="F331" s="1229"/>
      <c r="G331" s="1101"/>
    </row>
    <row r="332" spans="1:7">
      <c r="A332" s="118"/>
      <c r="B332" s="118"/>
      <c r="C332" s="118"/>
      <c r="D332" s="1229"/>
      <c r="E332" s="1229"/>
      <c r="F332" s="1229"/>
      <c r="G332" s="1101"/>
    </row>
    <row r="333" spans="1:7">
      <c r="A333" s="118"/>
      <c r="B333" s="118"/>
      <c r="C333" s="118"/>
      <c r="D333" s="1229"/>
      <c r="E333" s="1229"/>
      <c r="F333" s="1229"/>
      <c r="G333" s="1101"/>
    </row>
    <row r="334" spans="1:7">
      <c r="A334" s="118"/>
      <c r="B334" s="118"/>
      <c r="C334" s="118"/>
      <c r="D334" s="1229"/>
      <c r="E334" s="1229"/>
      <c r="F334" s="1229"/>
      <c r="G334" s="1101"/>
    </row>
    <row r="335" spans="1:7">
      <c r="A335" s="118"/>
      <c r="B335" s="118"/>
      <c r="C335" s="118"/>
      <c r="D335" s="120"/>
      <c r="E335" s="120"/>
      <c r="F335" s="1120"/>
      <c r="G335" s="1101"/>
    </row>
    <row r="336" spans="1:7">
      <c r="A336" s="118"/>
      <c r="B336" s="118"/>
      <c r="C336" s="118"/>
      <c r="D336" s="1229" t="s">
        <v>382</v>
      </c>
      <c r="E336" s="1229"/>
      <c r="F336" s="1229"/>
      <c r="G336" s="1101"/>
    </row>
    <row r="337" spans="1:7">
      <c r="A337" s="118"/>
      <c r="B337" s="118"/>
      <c r="C337" s="118"/>
      <c r="D337" s="1229"/>
      <c r="E337" s="1229"/>
      <c r="F337" s="1229"/>
      <c r="G337" s="1101"/>
    </row>
    <row r="338" spans="1:7">
      <c r="A338" s="118"/>
      <c r="B338" s="118"/>
      <c r="C338" s="118"/>
      <c r="D338" s="1229"/>
      <c r="E338" s="1229"/>
      <c r="F338" s="1229"/>
      <c r="G338" s="1101"/>
    </row>
    <row r="339" spans="1:7">
      <c r="A339" s="118"/>
      <c r="B339" s="118"/>
      <c r="C339" s="118"/>
      <c r="D339" s="1229"/>
      <c r="E339" s="1229"/>
      <c r="F339" s="1229"/>
      <c r="G339" s="1101"/>
    </row>
    <row r="340" spans="1:7" ht="18" customHeight="1">
      <c r="A340" s="118"/>
      <c r="B340" s="118"/>
      <c r="C340" s="118"/>
      <c r="D340" s="1229"/>
      <c r="E340" s="1229"/>
      <c r="F340" s="1229"/>
      <c r="G340" s="1101"/>
    </row>
    <row r="341" spans="1:7">
      <c r="A341" s="118"/>
      <c r="B341" s="118"/>
      <c r="C341" s="118"/>
      <c r="D341" s="1229"/>
      <c r="E341" s="1229"/>
      <c r="F341" s="1229"/>
      <c r="G341" s="1101"/>
    </row>
    <row r="342" spans="1:7">
      <c r="A342" s="118"/>
      <c r="B342" s="118"/>
      <c r="C342" s="118"/>
      <c r="D342" s="1229"/>
      <c r="E342" s="1229"/>
      <c r="F342" s="1229"/>
      <c r="G342" s="1101"/>
    </row>
    <row r="343" spans="1:7">
      <c r="A343" s="118"/>
      <c r="B343" s="118"/>
      <c r="C343" s="118"/>
      <c r="D343" s="1229"/>
      <c r="E343" s="1229"/>
      <c r="F343" s="1229"/>
      <c r="G343" s="1101"/>
    </row>
    <row r="344" spans="1:7" ht="8.25" customHeight="1">
      <c r="A344" s="118"/>
      <c r="B344" s="118"/>
      <c r="C344" s="118"/>
      <c r="D344" s="1229"/>
      <c r="E344" s="1229"/>
      <c r="F344" s="1229"/>
      <c r="G344" s="1101"/>
    </row>
    <row r="345" spans="1:7" ht="13.15" customHeight="1">
      <c r="A345" s="118"/>
      <c r="B345" s="118"/>
      <c r="C345" s="118"/>
      <c r="D345" s="1229" t="s">
        <v>383</v>
      </c>
      <c r="E345" s="1229"/>
      <c r="F345" s="1229"/>
      <c r="G345" s="1101"/>
    </row>
    <row r="346" spans="1:7">
      <c r="A346" s="118"/>
      <c r="B346" s="118"/>
      <c r="C346" s="118"/>
      <c r="D346" s="1229"/>
      <c r="E346" s="1229"/>
      <c r="F346" s="1229"/>
      <c r="G346" s="1101"/>
    </row>
    <row r="347" spans="1:7">
      <c r="A347" s="118"/>
      <c r="B347" s="118"/>
      <c r="C347" s="118"/>
      <c r="D347" s="1229"/>
      <c r="E347" s="1229"/>
      <c r="F347" s="1229"/>
      <c r="G347" s="1101"/>
    </row>
    <row r="348" spans="1:7">
      <c r="A348" s="118"/>
      <c r="B348" s="118"/>
      <c r="C348" s="118"/>
      <c r="D348" s="1229"/>
      <c r="E348" s="1229"/>
      <c r="F348" s="1229"/>
      <c r="G348" s="1101"/>
    </row>
    <row r="349" spans="1:7">
      <c r="A349" s="118"/>
      <c r="B349" s="118"/>
      <c r="C349" s="118"/>
      <c r="D349" s="1229"/>
      <c r="E349" s="1229"/>
      <c r="F349" s="1229"/>
      <c r="G349" s="1101"/>
    </row>
    <row r="350" spans="1:7">
      <c r="A350" s="118"/>
      <c r="B350" s="118"/>
      <c r="C350" s="118"/>
      <c r="D350" s="1229"/>
      <c r="E350" s="1229"/>
      <c r="F350" s="1229"/>
      <c r="G350" s="1101"/>
    </row>
    <row r="351" spans="1:7">
      <c r="A351" s="118"/>
      <c r="B351" s="118"/>
      <c r="C351" s="118"/>
      <c r="D351" s="1229"/>
      <c r="E351" s="1229"/>
      <c r="F351" s="1229"/>
      <c r="G351" s="1101"/>
    </row>
    <row r="352" spans="1:7">
      <c r="A352" s="118"/>
      <c r="B352" s="118"/>
      <c r="C352" s="118"/>
      <c r="D352" s="1229"/>
      <c r="E352" s="1229"/>
      <c r="F352" s="1229"/>
      <c r="G352" s="1101"/>
    </row>
    <row r="353" spans="1:7">
      <c r="A353" s="118"/>
      <c r="B353" s="118"/>
      <c r="C353" s="118"/>
      <c r="D353" s="1229"/>
      <c r="E353" s="1229"/>
      <c r="F353" s="1229"/>
      <c r="G353" s="1101"/>
    </row>
    <row r="354" spans="1:7">
      <c r="A354" s="118"/>
      <c r="B354" s="118"/>
      <c r="C354" s="118"/>
      <c r="D354" s="1229"/>
      <c r="E354" s="1229"/>
      <c r="F354" s="1229"/>
      <c r="G354" s="1101"/>
    </row>
    <row r="355" spans="1:7">
      <c r="A355" s="118"/>
      <c r="B355" s="118"/>
      <c r="C355" s="118"/>
      <c r="D355" s="1229"/>
      <c r="E355" s="1229"/>
      <c r="F355" s="1229"/>
      <c r="G355" s="1101"/>
    </row>
    <row r="356" spans="1:7">
      <c r="A356" s="118"/>
      <c r="B356" s="118"/>
      <c r="C356" s="118"/>
      <c r="D356" s="1229"/>
      <c r="E356" s="1229"/>
      <c r="F356" s="1229"/>
      <c r="G356" s="1101"/>
    </row>
    <row r="357" spans="1:7">
      <c r="A357" s="118"/>
      <c r="B357" s="118"/>
      <c r="C357" s="215"/>
      <c r="D357" s="1229"/>
      <c r="E357" s="1229"/>
      <c r="F357" s="1229"/>
      <c r="G357" s="1101"/>
    </row>
    <row r="358" spans="1:7">
      <c r="A358" s="118"/>
      <c r="B358" s="118"/>
      <c r="C358" s="215"/>
      <c r="D358" s="1229"/>
      <c r="E358" s="1229"/>
      <c r="F358" s="1229"/>
      <c r="G358" s="1101"/>
    </row>
    <row r="359" spans="1:7">
      <c r="A359" s="118"/>
      <c r="B359" s="118"/>
      <c r="C359" s="118"/>
      <c r="D359" s="1229"/>
      <c r="E359" s="1229"/>
      <c r="F359" s="1229"/>
      <c r="G359" s="1101"/>
    </row>
    <row r="360" spans="1:7">
      <c r="A360" s="118"/>
      <c r="B360" s="118"/>
      <c r="C360" s="215"/>
      <c r="D360" s="1229"/>
      <c r="E360" s="1229"/>
      <c r="F360" s="1229"/>
      <c r="G360" s="1101"/>
    </row>
    <row r="361" spans="1:7">
      <c r="A361" s="118"/>
      <c r="B361" s="118"/>
      <c r="C361" s="215"/>
      <c r="D361" s="1229"/>
      <c r="E361" s="1229"/>
      <c r="F361" s="1229"/>
      <c r="G361" s="1101"/>
    </row>
    <row r="362" spans="1:7">
      <c r="A362" s="118"/>
      <c r="B362" s="118"/>
      <c r="C362" s="215"/>
      <c r="D362" s="1229"/>
      <c r="E362" s="1229"/>
      <c r="F362" s="1229"/>
      <c r="G362" s="1101"/>
    </row>
    <row r="363" spans="1:7">
      <c r="A363" s="118"/>
      <c r="B363" s="118"/>
      <c r="C363" s="118"/>
      <c r="D363" s="120"/>
      <c r="E363" s="120"/>
      <c r="F363" s="1120"/>
      <c r="G363" s="1101"/>
    </row>
    <row r="364" spans="1:7">
      <c r="A364" s="118"/>
      <c r="B364" s="1103" t="s">
        <v>294</v>
      </c>
      <c r="C364" s="118"/>
      <c r="D364" s="1229" t="s">
        <v>384</v>
      </c>
      <c r="E364" s="1229"/>
      <c r="F364" s="1229"/>
      <c r="G364" s="1101"/>
    </row>
    <row r="365" spans="1:7">
      <c r="A365" s="118"/>
      <c r="B365" s="118"/>
      <c r="C365" s="118"/>
      <c r="D365" s="1229"/>
      <c r="E365" s="1229"/>
      <c r="F365" s="1229"/>
      <c r="G365" s="1101"/>
    </row>
    <row r="366" spans="1:7">
      <c r="A366" s="118"/>
      <c r="B366" s="118"/>
      <c r="C366" s="118"/>
      <c r="D366" s="120"/>
      <c r="E366" s="120"/>
      <c r="F366" s="1120"/>
      <c r="G366" s="1101"/>
    </row>
    <row r="367" spans="1:7" ht="14.45">
      <c r="A367" s="99"/>
      <c r="B367" s="1103" t="s">
        <v>294</v>
      </c>
      <c r="C367" s="118"/>
      <c r="D367" s="1229" t="s">
        <v>385</v>
      </c>
      <c r="E367" s="1229"/>
      <c r="F367" s="1229"/>
      <c r="G367" s="1101"/>
    </row>
    <row r="368" spans="1:7" ht="14.45">
      <c r="A368" s="214"/>
      <c r="B368" s="214"/>
      <c r="C368" s="118"/>
      <c r="D368" s="1229"/>
      <c r="E368" s="1229"/>
      <c r="F368" s="1229"/>
      <c r="G368" s="1101"/>
    </row>
    <row r="369" spans="1:7" ht="14.45">
      <c r="A369" s="214"/>
      <c r="B369" s="214"/>
      <c r="C369" s="118"/>
      <c r="D369" s="1229"/>
      <c r="E369" s="1229"/>
      <c r="F369" s="1229"/>
      <c r="G369" s="1101"/>
    </row>
    <row r="370" spans="1:7" ht="14.45">
      <c r="A370" s="214"/>
      <c r="B370" s="214"/>
      <c r="C370" s="118"/>
      <c r="D370" s="1229"/>
      <c r="E370" s="1229"/>
      <c r="F370" s="1229"/>
      <c r="G370" s="1101"/>
    </row>
    <row r="371" spans="1:7" ht="14.45">
      <c r="A371" s="214"/>
      <c r="B371" s="214"/>
      <c r="C371" s="118"/>
      <c r="D371" s="1229"/>
      <c r="E371" s="1229"/>
      <c r="F371" s="1229"/>
      <c r="G371" s="1101"/>
    </row>
    <row r="372" spans="1:7">
      <c r="A372" s="1157"/>
      <c r="B372" s="1157"/>
      <c r="C372" s="1157"/>
      <c r="D372" s="1120"/>
      <c r="E372" s="1120"/>
      <c r="F372" s="1120"/>
      <c r="G372" s="1101"/>
    </row>
    <row r="373" spans="1:7" ht="14.45">
      <c r="A373" s="99"/>
      <c r="B373" s="1103" t="s">
        <v>294</v>
      </c>
      <c r="C373" s="806"/>
      <c r="D373" s="1226" t="s">
        <v>386</v>
      </c>
      <c r="E373" s="1226"/>
      <c r="F373" s="1226"/>
      <c r="G373" s="1101"/>
    </row>
    <row r="374" spans="1:7" ht="14.45">
      <c r="A374" s="99"/>
      <c r="B374" s="99"/>
      <c r="C374" s="1157"/>
      <c r="D374" s="1226"/>
      <c r="E374" s="1226"/>
      <c r="F374" s="1226"/>
      <c r="G374" s="1101"/>
    </row>
    <row r="375" spans="1:7">
      <c r="A375" s="1157"/>
      <c r="B375" s="1157"/>
      <c r="C375" s="1157"/>
      <c r="D375" s="1226"/>
      <c r="E375" s="1226"/>
      <c r="F375" s="1226"/>
      <c r="G375" s="1101"/>
    </row>
    <row r="376" spans="1:7">
      <c r="A376" s="1157"/>
      <c r="B376" s="1157"/>
      <c r="C376" s="1157"/>
      <c r="D376" s="1226"/>
      <c r="E376" s="1226"/>
      <c r="F376" s="1226"/>
      <c r="G376" s="1101"/>
    </row>
    <row r="377" spans="1:7">
      <c r="A377" s="1157"/>
      <c r="B377" s="1157"/>
      <c r="C377" s="1157"/>
      <c r="D377" s="1226"/>
      <c r="E377" s="1226"/>
      <c r="F377" s="1226"/>
      <c r="G377" s="1101"/>
    </row>
    <row r="378" spans="1:7">
      <c r="A378" s="1157"/>
      <c r="B378" s="1157"/>
      <c r="C378" s="1157"/>
      <c r="D378" s="1226"/>
      <c r="E378" s="1226"/>
      <c r="F378" s="1226"/>
      <c r="G378" s="1101"/>
    </row>
    <row r="379" spans="1:7">
      <c r="A379" s="1157"/>
      <c r="B379" s="1157"/>
      <c r="C379" s="1157"/>
      <c r="D379" s="1226"/>
      <c r="E379" s="1226"/>
      <c r="F379" s="1226"/>
      <c r="G379" s="1101"/>
    </row>
    <row r="380" spans="1:7">
      <c r="A380" s="1157"/>
      <c r="B380" s="1157"/>
      <c r="C380" s="1157"/>
      <c r="D380" s="1226"/>
      <c r="E380" s="1226"/>
      <c r="F380" s="1226"/>
      <c r="G380" s="1101"/>
    </row>
    <row r="381" spans="1:7">
      <c r="A381" s="1157"/>
      <c r="B381" s="1157"/>
      <c r="C381" s="1157"/>
      <c r="D381" s="1226"/>
      <c r="E381" s="1226"/>
      <c r="F381" s="1226"/>
      <c r="G381" s="1101"/>
    </row>
    <row r="382" spans="1:7">
      <c r="A382" s="1157"/>
      <c r="B382" s="1157"/>
      <c r="C382" s="1157"/>
      <c r="D382" s="1226"/>
      <c r="E382" s="1226"/>
      <c r="F382" s="1226"/>
      <c r="G382" s="1101"/>
    </row>
    <row r="383" spans="1:7">
      <c r="A383" s="1157"/>
      <c r="B383" s="1157"/>
      <c r="C383" s="1157"/>
      <c r="D383" s="1226"/>
      <c r="E383" s="1226"/>
      <c r="F383" s="1226"/>
      <c r="G383" s="1101"/>
    </row>
    <row r="384" spans="1:7">
      <c r="A384" s="1157"/>
      <c r="B384" s="1157"/>
      <c r="C384" s="1157"/>
      <c r="D384" s="1226"/>
      <c r="E384" s="1226"/>
      <c r="F384" s="1226"/>
      <c r="G384" s="1101"/>
    </row>
    <row r="385" spans="1:7">
      <c r="A385" s="1157"/>
      <c r="B385" s="1157"/>
      <c r="C385" s="1157"/>
      <c r="D385" s="1226"/>
      <c r="E385" s="1226"/>
      <c r="F385" s="1226"/>
      <c r="G385" s="1101"/>
    </row>
    <row r="386" spans="1:7">
      <c r="A386" s="1101"/>
      <c r="B386" s="1101"/>
      <c r="C386" s="1101"/>
      <c r="D386" s="1226"/>
      <c r="E386" s="1226"/>
      <c r="F386" s="1226"/>
      <c r="G386" s="1101"/>
    </row>
    <row r="387" spans="1:7">
      <c r="A387" s="1101"/>
      <c r="B387" s="1101"/>
      <c r="C387" s="1101"/>
      <c r="D387" s="1226"/>
      <c r="E387" s="1226"/>
      <c r="F387" s="1226"/>
      <c r="G387" s="1101"/>
    </row>
    <row r="388" spans="1:7">
      <c r="A388" s="1101"/>
      <c r="B388" s="1101"/>
      <c r="C388" s="1101"/>
      <c r="D388" s="1226"/>
      <c r="E388" s="1226"/>
      <c r="F388" s="1226"/>
      <c r="G388" s="1101"/>
    </row>
    <row r="389" spans="1:7">
      <c r="A389" s="1101"/>
      <c r="B389" s="1101"/>
      <c r="C389" s="1101"/>
      <c r="D389" s="1226"/>
      <c r="E389" s="1226"/>
      <c r="F389" s="1226"/>
      <c r="G389" s="1101"/>
    </row>
    <row r="390" spans="1:7">
      <c r="A390" s="1101"/>
      <c r="B390" s="1101"/>
      <c r="C390" s="1101"/>
      <c r="D390" s="1226"/>
      <c r="E390" s="1226"/>
      <c r="F390" s="1226"/>
      <c r="G390" s="1101"/>
    </row>
    <row r="391" spans="1:7">
      <c r="A391" s="1101"/>
      <c r="B391" s="1101"/>
      <c r="C391" s="1101"/>
      <c r="D391" s="1226"/>
      <c r="E391" s="1226"/>
      <c r="F391" s="1226"/>
      <c r="G391" s="1101"/>
    </row>
    <row r="392" spans="1:7">
      <c r="A392" s="1101"/>
      <c r="B392" s="1101"/>
      <c r="C392" s="1101"/>
      <c r="D392" s="1226"/>
      <c r="E392" s="1226"/>
      <c r="F392" s="1226"/>
      <c r="G392" s="1101"/>
    </row>
    <row r="393" spans="1:7">
      <c r="A393" s="1101"/>
      <c r="B393" s="1101"/>
      <c r="C393" s="1101"/>
      <c r="D393" s="1226"/>
      <c r="E393" s="1226"/>
      <c r="F393" s="1226"/>
      <c r="G393" s="1101"/>
    </row>
    <row r="394" spans="1:7">
      <c r="A394" s="1101"/>
      <c r="B394" s="1101"/>
      <c r="C394" s="1101"/>
      <c r="D394" s="1226"/>
      <c r="E394" s="1226"/>
      <c r="F394" s="1226"/>
      <c r="G394" s="1101"/>
    </row>
    <row r="395" spans="1:7">
      <c r="A395" s="1101"/>
      <c r="B395" s="1101"/>
      <c r="C395" s="1101"/>
      <c r="D395" s="1226"/>
      <c r="E395" s="1226"/>
      <c r="F395" s="1226"/>
      <c r="G395" s="1101"/>
    </row>
    <row r="396" spans="1:7">
      <c r="A396" s="1101"/>
      <c r="B396" s="1101"/>
      <c r="C396" s="1101"/>
      <c r="D396" s="1226"/>
      <c r="E396" s="1226"/>
      <c r="F396" s="1226"/>
      <c r="G396" s="1101"/>
    </row>
    <row r="397" spans="1:7">
      <c r="A397" s="1101"/>
      <c r="B397" s="1101"/>
      <c r="C397" s="1101"/>
      <c r="D397" s="1226"/>
      <c r="E397" s="1226"/>
      <c r="F397" s="1226"/>
      <c r="G397" s="1101"/>
    </row>
    <row r="398" spans="1:7">
      <c r="A398" s="1101"/>
      <c r="B398" s="1101"/>
      <c r="C398" s="1101"/>
      <c r="D398" s="1226"/>
      <c r="E398" s="1226"/>
      <c r="F398" s="1226"/>
      <c r="G398" s="1101"/>
    </row>
    <row r="399" spans="1:7">
      <c r="A399" s="1101"/>
      <c r="B399" s="1101"/>
      <c r="C399" s="1101"/>
      <c r="D399" s="1226"/>
      <c r="E399" s="1226"/>
      <c r="F399" s="1226"/>
      <c r="G399" s="1101"/>
    </row>
    <row r="400" spans="1:7">
      <c r="A400" s="1101"/>
      <c r="B400" s="1101"/>
      <c r="C400" s="1101"/>
      <c r="D400" s="1226"/>
      <c r="E400" s="1226"/>
      <c r="F400" s="1226"/>
      <c r="G400" s="1101"/>
    </row>
    <row r="401" spans="1:7">
      <c r="A401" s="1101"/>
      <c r="B401" s="1101"/>
      <c r="C401" s="1101"/>
      <c r="D401" s="1226"/>
      <c r="E401" s="1226"/>
      <c r="F401" s="1226"/>
      <c r="G401" s="1101"/>
    </row>
    <row r="402" spans="1:7">
      <c r="A402" s="1157"/>
      <c r="B402" s="1157"/>
      <c r="C402" s="1157"/>
      <c r="D402" s="1226"/>
      <c r="E402" s="1226"/>
      <c r="F402" s="1226"/>
      <c r="G402" s="2"/>
    </row>
    <row r="403" spans="1:7" ht="40.700000000000003" customHeight="1">
      <c r="A403" s="1157"/>
      <c r="B403" s="1157"/>
      <c r="C403" s="1157"/>
      <c r="D403" s="1226"/>
      <c r="E403" s="1226"/>
      <c r="F403" s="1226"/>
      <c r="G403" s="2"/>
    </row>
    <row r="404" spans="1:7">
      <c r="A404" s="1157"/>
      <c r="B404" s="1157"/>
      <c r="C404" s="1157"/>
      <c r="D404" s="1120"/>
      <c r="E404" s="1120"/>
      <c r="F404" s="1120"/>
      <c r="G404" s="2"/>
    </row>
    <row r="405" spans="1:7" ht="14.45">
      <c r="A405" s="99"/>
      <c r="B405" s="1103" t="s">
        <v>294</v>
      </c>
      <c r="C405" s="806"/>
      <c r="D405" s="1246" t="s">
        <v>387</v>
      </c>
      <c r="E405" s="1246"/>
      <c r="F405" s="1246"/>
      <c r="G405" s="2"/>
    </row>
    <row r="406" spans="1:7">
      <c r="A406" s="1157"/>
      <c r="B406" s="1157"/>
      <c r="C406" s="1157"/>
      <c r="D406" s="1269" t="s">
        <v>388</v>
      </c>
      <c r="E406" s="1269"/>
      <c r="F406" s="1269"/>
      <c r="G406" s="2"/>
    </row>
    <row r="407" spans="1:7">
      <c r="A407" s="1157"/>
      <c r="B407" s="1157"/>
      <c r="C407" s="1157"/>
      <c r="D407" s="1226" t="s">
        <v>389</v>
      </c>
      <c r="E407" s="1226"/>
      <c r="F407" s="1226"/>
      <c r="G407" s="2"/>
    </row>
    <row r="408" spans="1:7">
      <c r="A408" s="1157"/>
      <c r="B408" s="1157"/>
      <c r="C408" s="1157"/>
      <c r="D408" s="1226"/>
      <c r="E408" s="1226"/>
      <c r="F408" s="1226"/>
      <c r="G408" s="2"/>
    </row>
    <row r="409" spans="1:7">
      <c r="A409" s="1157"/>
      <c r="B409" s="1157"/>
      <c r="C409" s="1157"/>
      <c r="D409" s="1226"/>
      <c r="E409" s="1226"/>
      <c r="F409" s="1226"/>
      <c r="G409" s="2"/>
    </row>
    <row r="410" spans="1:7">
      <c r="A410" s="1157"/>
      <c r="B410" s="1157"/>
      <c r="C410" s="1157"/>
      <c r="D410" s="1226"/>
      <c r="E410" s="1226"/>
      <c r="F410" s="1226"/>
      <c r="G410" s="2"/>
    </row>
    <row r="411" spans="1:7">
      <c r="A411" s="1157"/>
      <c r="B411" s="1157"/>
      <c r="C411" s="1157"/>
      <c r="D411" s="1120"/>
      <c r="E411" s="1120"/>
      <c r="F411" s="1120"/>
      <c r="G411" s="1101"/>
    </row>
    <row r="412" spans="1:7" ht="14.45">
      <c r="A412" s="99"/>
      <c r="B412" s="1103" t="s">
        <v>294</v>
      </c>
      <c r="C412" s="806"/>
      <c r="D412" s="1226" t="s">
        <v>390</v>
      </c>
      <c r="E412" s="1226"/>
      <c r="F412" s="1226"/>
      <c r="G412" s="1101"/>
    </row>
    <row r="413" spans="1:7">
      <c r="A413" s="1157"/>
      <c r="B413" s="1157"/>
      <c r="C413" s="1157"/>
      <c r="D413" s="1226"/>
      <c r="E413" s="1226"/>
      <c r="F413" s="1226"/>
      <c r="G413" s="1101"/>
    </row>
    <row r="414" spans="1:7">
      <c r="A414" s="1157"/>
      <c r="B414" s="1157"/>
      <c r="C414" s="1157"/>
      <c r="D414" s="1226"/>
      <c r="E414" s="1226"/>
      <c r="F414" s="1226"/>
      <c r="G414" s="1101"/>
    </row>
    <row r="415" spans="1:7">
      <c r="A415" s="1157"/>
      <c r="B415" s="1157"/>
      <c r="C415" s="1157"/>
      <c r="D415" s="1114"/>
      <c r="E415" s="1114"/>
      <c r="F415" s="1114"/>
      <c r="G415" s="1101"/>
    </row>
    <row r="416" spans="1:7" ht="14.45">
      <c r="A416" s="1157"/>
      <c r="B416" s="1103" t="s">
        <v>294</v>
      </c>
      <c r="C416" s="99"/>
      <c r="D416" s="1226" t="s">
        <v>391</v>
      </c>
      <c r="E416" s="1226"/>
      <c r="F416" s="1226"/>
      <c r="G416" s="1101"/>
    </row>
    <row r="417" spans="1:7">
      <c r="A417" s="1157"/>
      <c r="B417" s="1157"/>
      <c r="C417" s="1157"/>
      <c r="D417" s="1226"/>
      <c r="E417" s="1226"/>
      <c r="F417" s="1226"/>
      <c r="G417" s="1101"/>
    </row>
    <row r="418" spans="1:7">
      <c r="A418" s="1157"/>
      <c r="B418" s="1157"/>
      <c r="C418" s="1157"/>
      <c r="D418" s="1120"/>
      <c r="E418" s="1120"/>
      <c r="F418" s="1120"/>
      <c r="G418" s="1101"/>
    </row>
    <row r="419" spans="1:7" ht="14.45">
      <c r="A419" s="1157"/>
      <c r="B419" s="1103" t="s">
        <v>294</v>
      </c>
      <c r="C419" s="99"/>
      <c r="D419" s="1226" t="s">
        <v>392</v>
      </c>
      <c r="E419" s="1226"/>
      <c r="F419" s="1226"/>
      <c r="G419" s="1101"/>
    </row>
    <row r="420" spans="1:7">
      <c r="A420" s="1157"/>
      <c r="B420" s="1157"/>
      <c r="C420" s="1157"/>
      <c r="D420" s="1226"/>
      <c r="E420" s="1226"/>
      <c r="F420" s="1226"/>
      <c r="G420" s="1101"/>
    </row>
    <row r="421" spans="1:7">
      <c r="A421" s="1157"/>
      <c r="B421" s="1157"/>
      <c r="C421" s="1157"/>
      <c r="D421" s="1226"/>
      <c r="E421" s="1226"/>
      <c r="F421" s="1226"/>
      <c r="G421" s="1101"/>
    </row>
    <row r="422" spans="1:7">
      <c r="A422" s="1157"/>
      <c r="B422" s="1157"/>
      <c r="C422" s="1157"/>
      <c r="D422" s="1226"/>
      <c r="E422" s="1226"/>
      <c r="F422" s="1226"/>
      <c r="G422" s="1101"/>
    </row>
    <row r="423" spans="1:7">
      <c r="A423" s="1157"/>
      <c r="B423" s="1103" t="s">
        <v>294</v>
      </c>
      <c r="C423" s="1157"/>
      <c r="D423" s="1226"/>
      <c r="E423" s="1226"/>
      <c r="F423" s="1226"/>
      <c r="G423" s="1101"/>
    </row>
    <row r="424" spans="1:7">
      <c r="A424" s="1101"/>
      <c r="B424" s="1101"/>
      <c r="C424" s="1101"/>
      <c r="D424" s="1226"/>
      <c r="E424" s="1226"/>
      <c r="F424" s="1226"/>
      <c r="G424" s="1101"/>
    </row>
    <row r="425" spans="1:7">
      <c r="A425" s="1101"/>
      <c r="B425" s="1157"/>
      <c r="C425" s="1101"/>
      <c r="D425" s="1226"/>
      <c r="E425" s="1226"/>
      <c r="F425" s="1226"/>
      <c r="G425" s="1101"/>
    </row>
    <row r="426" spans="1:7">
      <c r="A426" s="1101"/>
      <c r="B426" s="1103" t="s">
        <v>294</v>
      </c>
      <c r="C426" s="1101"/>
      <c r="D426" s="1226"/>
      <c r="E426" s="1226"/>
      <c r="F426" s="1226"/>
      <c r="G426" s="1101"/>
    </row>
    <row r="427" spans="1:7">
      <c r="A427" s="1101"/>
      <c r="B427" s="1101"/>
      <c r="C427" s="1101"/>
      <c r="D427" s="1226"/>
      <c r="E427" s="1226"/>
      <c r="F427" s="1226"/>
      <c r="G427" s="1101"/>
    </row>
    <row r="428" spans="1:7">
      <c r="A428" s="1101"/>
      <c r="B428" s="1157"/>
      <c r="C428" s="1101"/>
      <c r="D428" s="1226"/>
      <c r="E428" s="1226"/>
      <c r="F428" s="1226"/>
      <c r="G428" s="1101"/>
    </row>
    <row r="429" spans="1:7">
      <c r="A429" s="1101"/>
      <c r="B429" s="1157"/>
      <c r="C429" s="1101"/>
      <c r="D429" s="1226"/>
      <c r="E429" s="1226"/>
      <c r="F429" s="1226"/>
      <c r="G429" s="1101"/>
    </row>
    <row r="430" spans="1:7">
      <c r="A430" s="1101"/>
      <c r="B430" s="1103" t="s">
        <v>294</v>
      </c>
      <c r="C430" s="1101"/>
      <c r="D430" s="1226"/>
      <c r="E430" s="1226"/>
      <c r="F430" s="1226"/>
      <c r="G430" s="1101"/>
    </row>
    <row r="431" spans="1:7">
      <c r="A431" s="1101"/>
      <c r="B431" s="1101"/>
      <c r="C431" s="1101"/>
      <c r="D431" s="1226"/>
      <c r="E431" s="1226"/>
      <c r="F431" s="1226"/>
      <c r="G431" s="1101"/>
    </row>
    <row r="432" spans="1:7">
      <c r="A432" s="1101"/>
      <c r="B432" s="1103" t="s">
        <v>294</v>
      </c>
      <c r="C432" s="1101"/>
      <c r="D432" s="1226"/>
      <c r="E432" s="1226"/>
      <c r="F432" s="1226"/>
      <c r="G432" s="1101"/>
    </row>
    <row r="433" spans="1:7">
      <c r="A433" s="1101"/>
      <c r="B433" s="1101"/>
      <c r="C433" s="1101"/>
      <c r="D433" s="1114"/>
      <c r="E433" s="1114"/>
      <c r="F433" s="1114"/>
      <c r="G433" s="1101"/>
    </row>
    <row r="434" spans="1:7">
      <c r="A434" s="1101"/>
      <c r="B434" s="1103" t="s">
        <v>294</v>
      </c>
      <c r="C434" s="1101"/>
      <c r="D434" s="1226" t="s">
        <v>393</v>
      </c>
      <c r="E434" s="1226"/>
      <c r="F434" s="1226"/>
      <c r="G434" s="1101"/>
    </row>
    <row r="435" spans="1:7">
      <c r="A435" s="1101"/>
      <c r="B435" s="1101"/>
      <c r="C435" s="1101"/>
      <c r="D435" s="1226"/>
      <c r="E435" s="1226"/>
      <c r="F435" s="1226"/>
      <c r="G435" s="1101"/>
    </row>
    <row r="436" spans="1:7">
      <c r="A436" s="1101"/>
      <c r="B436" s="1101"/>
      <c r="C436" s="1101"/>
      <c r="D436" s="1226"/>
      <c r="E436" s="1226"/>
      <c r="F436" s="1226"/>
      <c r="G436" s="1101"/>
    </row>
    <row r="437" spans="1:7">
      <c r="A437" s="1101"/>
      <c r="B437" s="1101"/>
      <c r="C437" s="1101"/>
      <c r="D437" s="1226"/>
      <c r="E437" s="1226"/>
      <c r="F437" s="1226"/>
      <c r="G437" s="1101"/>
    </row>
    <row r="438" spans="1:7">
      <c r="A438" s="1157"/>
      <c r="B438" s="1157"/>
      <c r="C438" s="1157"/>
      <c r="D438" s="1226"/>
      <c r="E438" s="1226"/>
      <c r="F438" s="1226"/>
      <c r="G438" s="2"/>
    </row>
    <row r="439" spans="1:7">
      <c r="A439" s="1157"/>
      <c r="B439" s="1157"/>
      <c r="C439" s="1157"/>
      <c r="D439" s="1120"/>
      <c r="E439" s="1120"/>
      <c r="F439" s="1120"/>
      <c r="G439" s="2"/>
    </row>
    <row r="440" spans="1:7">
      <c r="A440" s="1157"/>
      <c r="B440" s="1103" t="s">
        <v>294</v>
      </c>
      <c r="C440" s="1157"/>
      <c r="D440" s="1246" t="s">
        <v>394</v>
      </c>
      <c r="E440" s="1246"/>
      <c r="F440" s="1246"/>
      <c r="G440" s="2"/>
    </row>
    <row r="441" spans="1:7">
      <c r="A441" s="1120"/>
      <c r="B441" s="1120"/>
      <c r="C441" s="1157"/>
      <c r="D441" s="2"/>
      <c r="E441" s="2"/>
      <c r="F441" s="2"/>
      <c r="G441" s="2"/>
    </row>
    <row r="442" spans="1:7">
      <c r="A442" s="1247" t="s">
        <v>395</v>
      </c>
      <c r="B442" s="1247"/>
      <c r="C442" s="1247"/>
      <c r="D442" s="1247"/>
      <c r="E442" s="1247"/>
      <c r="F442" s="1247"/>
      <c r="G442" s="1247"/>
    </row>
    <row r="443" spans="1:7">
      <c r="A443" s="1120"/>
      <c r="B443" s="1120"/>
      <c r="C443" s="1157"/>
      <c r="D443" s="2"/>
      <c r="E443" s="2"/>
      <c r="F443" s="2"/>
      <c r="G443" s="2"/>
    </row>
    <row r="444" spans="1:7">
      <c r="A444" s="1157"/>
      <c r="B444" s="1157"/>
      <c r="C444" s="1157"/>
      <c r="D444" s="1275" t="s">
        <v>396</v>
      </c>
      <c r="E444" s="1275"/>
      <c r="F444" s="1275"/>
      <c r="G444" s="2"/>
    </row>
    <row r="445" spans="1:7" ht="14.45">
      <c r="A445" s="99"/>
      <c r="B445" s="99"/>
      <c r="C445" s="1157"/>
      <c r="D445" s="1272" t="s">
        <v>397</v>
      </c>
      <c r="E445" s="1272"/>
      <c r="F445" s="1272"/>
      <c r="G445" s="2"/>
    </row>
    <row r="446" spans="1:7" ht="14.45">
      <c r="A446" s="99"/>
      <c r="B446" s="99"/>
      <c r="C446" s="1157"/>
      <c r="D446" s="1121"/>
      <c r="E446" s="2"/>
      <c r="F446" s="2"/>
      <c r="G446" s="2"/>
    </row>
    <row r="447" spans="1:7" ht="14.45">
      <c r="A447" s="99"/>
      <c r="B447" s="1103" t="s">
        <v>294</v>
      </c>
      <c r="C447" s="1157"/>
      <c r="D447" s="1229" t="s">
        <v>398</v>
      </c>
      <c r="E447" s="1229"/>
      <c r="F447" s="1229"/>
      <c r="G447" s="2"/>
    </row>
    <row r="448" spans="1:7" ht="14.45">
      <c r="A448" s="99"/>
      <c r="B448" s="99"/>
      <c r="C448" s="1157"/>
      <c r="D448" s="1229"/>
      <c r="E448" s="1229"/>
      <c r="F448" s="1229"/>
      <c r="G448" s="2"/>
    </row>
    <row r="449" spans="1:7" ht="14.45">
      <c r="A449" s="99"/>
      <c r="B449" s="99"/>
      <c r="C449" s="1157"/>
      <c r="D449" s="1120"/>
      <c r="E449" s="2"/>
      <c r="F449" s="2"/>
      <c r="G449" s="2"/>
    </row>
    <row r="450" spans="1:7">
      <c r="A450" s="1157"/>
      <c r="B450" s="1103" t="s">
        <v>294</v>
      </c>
      <c r="C450" s="1157"/>
      <c r="D450" s="1261" t="s">
        <v>399</v>
      </c>
      <c r="E450" s="1261"/>
      <c r="F450" s="1261"/>
      <c r="G450" s="2"/>
    </row>
    <row r="451" spans="1:7" ht="14.45">
      <c r="A451" s="99"/>
      <c r="B451" s="1157"/>
      <c r="C451" s="1157"/>
      <c r="D451" s="1261"/>
      <c r="E451" s="1261"/>
      <c r="F451" s="1261"/>
      <c r="G451" s="2"/>
    </row>
    <row r="452" spans="1:7" ht="14.45">
      <c r="A452" s="99"/>
      <c r="B452" s="99"/>
      <c r="C452" s="1157"/>
      <c r="D452" s="1261"/>
      <c r="E452" s="1261"/>
      <c r="F452" s="1261"/>
      <c r="G452" s="2"/>
    </row>
    <row r="453" spans="1:7" ht="14.45">
      <c r="A453" s="99"/>
      <c r="B453" s="99"/>
      <c r="C453" s="1157"/>
      <c r="D453" s="1261"/>
      <c r="E453" s="1261"/>
      <c r="F453" s="1261"/>
      <c r="G453" s="2"/>
    </row>
    <row r="454" spans="1:7">
      <c r="A454" s="1157"/>
      <c r="B454" s="1157"/>
      <c r="C454" s="1157"/>
      <c r="D454" s="2"/>
      <c r="E454" s="2"/>
      <c r="F454" s="2"/>
      <c r="G454" s="1101"/>
    </row>
    <row r="455" spans="1:7" ht="14.45">
      <c r="A455" s="99"/>
      <c r="B455" s="1103" t="s">
        <v>294</v>
      </c>
      <c r="C455" s="1157"/>
      <c r="D455" s="1226" t="s">
        <v>400</v>
      </c>
      <c r="E455" s="1226"/>
      <c r="F455" s="1226"/>
      <c r="G455" s="1101"/>
    </row>
    <row r="456" spans="1:7" ht="14.45">
      <c r="A456" s="99"/>
      <c r="B456" s="99"/>
      <c r="C456" s="1157"/>
      <c r="D456" s="1226"/>
      <c r="E456" s="1226"/>
      <c r="F456" s="1226"/>
      <c r="G456" s="1101"/>
    </row>
    <row r="457" spans="1:7" ht="14.45">
      <c r="A457" s="99"/>
      <c r="B457" s="1157"/>
      <c r="C457" s="1157"/>
      <c r="D457" s="1226"/>
      <c r="E457" s="1226"/>
      <c r="F457" s="1226"/>
      <c r="G457" s="1101"/>
    </row>
    <row r="458" spans="1:7" ht="14.45">
      <c r="A458" s="99"/>
      <c r="B458" s="99"/>
      <c r="C458" s="1157"/>
      <c r="D458" s="2"/>
      <c r="E458" s="2"/>
      <c r="F458" s="2"/>
      <c r="G458" s="1101"/>
    </row>
    <row r="459" spans="1:7" ht="14.45">
      <c r="A459" s="99"/>
      <c r="B459" s="1103" t="s">
        <v>294</v>
      </c>
      <c r="C459" s="1157"/>
      <c r="D459" s="1246" t="s">
        <v>401</v>
      </c>
      <c r="E459" s="1246"/>
      <c r="F459" s="1246"/>
      <c r="G459" s="1101"/>
    </row>
    <row r="460" spans="1:7" ht="14.45">
      <c r="A460" s="99"/>
      <c r="B460" s="99"/>
      <c r="C460" s="1157"/>
      <c r="D460" s="1120"/>
      <c r="E460" s="2"/>
      <c r="F460" s="2"/>
      <c r="G460" s="1101"/>
    </row>
    <row r="461" spans="1:7" ht="14.45">
      <c r="A461" s="99"/>
      <c r="B461" s="1103" t="s">
        <v>294</v>
      </c>
      <c r="C461" s="1157"/>
      <c r="D461" s="1226" t="s">
        <v>402</v>
      </c>
      <c r="E461" s="1226"/>
      <c r="F461" s="1226"/>
      <c r="G461" s="1101"/>
    </row>
    <row r="462" spans="1:7" ht="14.45">
      <c r="A462" s="99"/>
      <c r="B462" s="1157"/>
      <c r="C462" s="1157"/>
      <c r="D462" s="1226"/>
      <c r="E462" s="1226"/>
      <c r="F462" s="1226"/>
      <c r="G462" s="1101"/>
    </row>
    <row r="463" spans="1:7">
      <c r="A463" s="1133"/>
      <c r="B463" s="1133"/>
      <c r="C463" s="1157"/>
      <c r="D463" s="1121"/>
      <c r="E463" s="2"/>
      <c r="F463" s="2"/>
      <c r="G463" s="1101"/>
    </row>
    <row r="464" spans="1:7">
      <c r="A464" s="1133"/>
      <c r="B464" s="1103" t="s">
        <v>294</v>
      </c>
      <c r="C464" s="1157"/>
      <c r="D464" s="1246" t="s">
        <v>403</v>
      </c>
      <c r="E464" s="1246"/>
      <c r="F464" s="1246"/>
      <c r="G464" s="1101"/>
    </row>
    <row r="465" spans="1:7" ht="14.45">
      <c r="A465" s="99"/>
      <c r="B465" s="99"/>
      <c r="C465" s="1157"/>
      <c r="D465" s="1120"/>
      <c r="E465" s="2"/>
      <c r="F465" s="2"/>
      <c r="G465" s="2"/>
    </row>
    <row r="466" spans="1:7">
      <c r="A466" s="1247" t="s">
        <v>404</v>
      </c>
      <c r="B466" s="1247"/>
      <c r="C466" s="1247"/>
      <c r="D466" s="1247"/>
      <c r="E466" s="1247"/>
      <c r="F466" s="1247"/>
      <c r="G466" s="1247"/>
    </row>
    <row r="467" spans="1:7" ht="12" customHeight="1">
      <c r="A467" s="99"/>
      <c r="B467" s="99"/>
      <c r="C467" s="1157"/>
      <c r="D467" s="1120"/>
      <c r="E467" s="2"/>
      <c r="F467" s="2"/>
      <c r="G467" s="2"/>
    </row>
    <row r="468" spans="1:7">
      <c r="A468" s="1157"/>
      <c r="B468" s="1157"/>
      <c r="C468" s="1131"/>
      <c r="D468" s="1245" t="s">
        <v>405</v>
      </c>
      <c r="E468" s="1245"/>
      <c r="F468" s="1245"/>
      <c r="G468" s="2"/>
    </row>
    <row r="469" spans="1:7" ht="13.15" customHeight="1">
      <c r="A469" s="98"/>
      <c r="B469" s="98"/>
      <c r="C469" s="98"/>
      <c r="D469" s="1276" t="s">
        <v>406</v>
      </c>
      <c r="E469" s="1276"/>
      <c r="F469" s="1276"/>
      <c r="G469" s="2"/>
    </row>
    <row r="470" spans="1:7">
      <c r="A470" s="98"/>
      <c r="B470" s="98"/>
      <c r="C470" s="98"/>
      <c r="D470" s="1276"/>
      <c r="E470" s="1276"/>
      <c r="F470" s="1276"/>
      <c r="G470" s="2"/>
    </row>
    <row r="471" spans="1:7">
      <c r="A471" s="98"/>
      <c r="B471" s="98"/>
      <c r="C471" s="98"/>
      <c r="D471" s="1276"/>
      <c r="E471" s="1276"/>
      <c r="F471" s="1276"/>
      <c r="G471" s="2"/>
    </row>
    <row r="472" spans="1:7">
      <c r="A472" s="98"/>
      <c r="B472" s="98"/>
      <c r="C472" s="98"/>
      <c r="D472" s="1276"/>
      <c r="E472" s="1276"/>
      <c r="F472" s="1276"/>
      <c r="G472" s="2"/>
    </row>
    <row r="473" spans="1:7">
      <c r="A473" s="98"/>
      <c r="B473" s="98"/>
      <c r="C473" s="98"/>
      <c r="D473" s="1276"/>
      <c r="E473" s="1276"/>
      <c r="F473" s="1276"/>
      <c r="G473" s="2"/>
    </row>
    <row r="474" spans="1:7">
      <c r="A474" s="98"/>
      <c r="B474" s="98"/>
      <c r="C474" s="98"/>
      <c r="D474" s="198"/>
      <c r="E474" s="2"/>
      <c r="F474" s="1120"/>
      <c r="G474" s="2"/>
    </row>
    <row r="475" spans="1:7" ht="14.45" customHeight="1">
      <c r="A475" s="99"/>
      <c r="B475" s="1103" t="s">
        <v>294</v>
      </c>
      <c r="C475" s="98"/>
      <c r="D475" s="1260" t="s">
        <v>407</v>
      </c>
      <c r="E475" s="1260"/>
      <c r="F475" s="1260"/>
      <c r="G475" s="2"/>
    </row>
    <row r="476" spans="1:7">
      <c r="A476" s="98"/>
      <c r="B476" s="98"/>
      <c r="C476" s="98"/>
      <c r="D476" s="1260"/>
      <c r="E476" s="1260"/>
      <c r="F476" s="1260"/>
      <c r="G476" s="2"/>
    </row>
    <row r="477" spans="1:7">
      <c r="A477" s="98"/>
      <c r="B477" s="98"/>
      <c r="C477" s="98"/>
      <c r="D477" s="1260"/>
      <c r="E477" s="1260"/>
      <c r="F477" s="1260"/>
      <c r="G477" s="2"/>
    </row>
    <row r="478" spans="1:7">
      <c r="A478" s="98"/>
      <c r="B478" s="98"/>
      <c r="C478" s="98"/>
      <c r="D478" s="1260"/>
      <c r="E478" s="1260"/>
      <c r="F478" s="1260"/>
      <c r="G478" s="2"/>
    </row>
    <row r="479" spans="1:7">
      <c r="A479" s="98"/>
      <c r="B479" s="98"/>
      <c r="C479" s="98"/>
      <c r="D479" s="1260"/>
      <c r="E479" s="1260"/>
      <c r="F479" s="1260"/>
      <c r="G479" s="2"/>
    </row>
    <row r="480" spans="1:7">
      <c r="A480" s="98"/>
      <c r="B480" s="98"/>
      <c r="C480" s="98"/>
      <c r="D480" s="120"/>
      <c r="E480" s="2"/>
      <c r="F480" s="1120"/>
      <c r="G480" s="2"/>
    </row>
    <row r="481" spans="1:6" ht="14.45" customHeight="1">
      <c r="A481" s="99"/>
      <c r="B481" s="1103" t="s">
        <v>294</v>
      </c>
      <c r="C481" s="98"/>
      <c r="D481" s="1260" t="s">
        <v>408</v>
      </c>
      <c r="E481" s="1260"/>
      <c r="F481" s="1260"/>
    </row>
    <row r="482" spans="1:6">
      <c r="A482" s="98"/>
      <c r="B482" s="98"/>
      <c r="C482" s="98"/>
      <c r="D482" s="1260"/>
      <c r="E482" s="1260"/>
      <c r="F482" s="1260"/>
    </row>
    <row r="483" spans="1:6">
      <c r="A483" s="98"/>
      <c r="B483" s="98"/>
      <c r="C483" s="98"/>
      <c r="D483" s="1260"/>
      <c r="E483" s="1260"/>
      <c r="F483" s="1260"/>
    </row>
    <row r="484" spans="1:6">
      <c r="A484" s="98"/>
      <c r="B484" s="98"/>
      <c r="C484" s="98"/>
      <c r="D484" s="1260"/>
      <c r="E484" s="1260"/>
      <c r="F484" s="1260"/>
    </row>
    <row r="485" spans="1:6" ht="9.9499999999999993" customHeight="1">
      <c r="A485" s="98"/>
      <c r="B485" s="98"/>
      <c r="C485" s="98"/>
      <c r="D485" s="120"/>
      <c r="E485" s="2"/>
      <c r="F485" s="1120"/>
    </row>
    <row r="486" spans="1:6" ht="14.45" customHeight="1">
      <c r="A486" s="99"/>
      <c r="B486" s="1103" t="s">
        <v>294</v>
      </c>
      <c r="C486" s="98"/>
      <c r="D486" s="1260" t="s">
        <v>409</v>
      </c>
      <c r="E486" s="1260"/>
      <c r="F486" s="1260"/>
    </row>
    <row r="487" spans="1:6">
      <c r="A487" s="98"/>
      <c r="B487" s="98"/>
      <c r="C487" s="98"/>
      <c r="D487" s="1260"/>
      <c r="E487" s="1260"/>
      <c r="F487" s="1260"/>
    </row>
    <row r="488" spans="1:6">
      <c r="A488" s="98"/>
      <c r="B488" s="98"/>
      <c r="C488" s="98"/>
      <c r="D488" s="1260"/>
      <c r="E488" s="1260"/>
      <c r="F488" s="1260"/>
    </row>
    <row r="489" spans="1:6">
      <c r="A489" s="98"/>
      <c r="B489" s="98"/>
      <c r="C489" s="98"/>
      <c r="D489" s="1129"/>
      <c r="E489" s="1129"/>
      <c r="F489" s="1129"/>
    </row>
    <row r="490" spans="1:6" ht="14.45" customHeight="1">
      <c r="A490" s="99"/>
      <c r="B490" s="1103" t="s">
        <v>294</v>
      </c>
      <c r="C490" s="98"/>
      <c r="D490" s="1260" t="s">
        <v>410</v>
      </c>
      <c r="E490" s="1260"/>
      <c r="F490" s="1260"/>
    </row>
    <row r="491" spans="1:6">
      <c r="A491" s="98"/>
      <c r="B491" s="98"/>
      <c r="C491" s="98"/>
      <c r="D491" s="1260"/>
      <c r="E491" s="1260"/>
      <c r="F491" s="1260"/>
    </row>
    <row r="492" spans="1:6">
      <c r="A492" s="98"/>
      <c r="B492" s="98"/>
      <c r="C492" s="98"/>
      <c r="D492" s="1260"/>
      <c r="E492" s="1260"/>
      <c r="F492" s="1260"/>
    </row>
    <row r="493" spans="1:6">
      <c r="A493" s="98"/>
      <c r="B493" s="98"/>
      <c r="C493" s="98"/>
      <c r="D493" s="1260"/>
      <c r="E493" s="1260"/>
      <c r="F493" s="1260"/>
    </row>
    <row r="494" spans="1:6">
      <c r="A494" s="98"/>
      <c r="B494" s="98"/>
      <c r="C494" s="98"/>
      <c r="D494" s="1260"/>
      <c r="E494" s="1260"/>
      <c r="F494" s="1260"/>
    </row>
    <row r="495" spans="1:6">
      <c r="A495" s="98"/>
      <c r="B495" s="98"/>
      <c r="C495" s="98"/>
      <c r="D495" s="1260"/>
      <c r="E495" s="1260"/>
      <c r="F495" s="1260"/>
    </row>
    <row r="496" spans="1:6">
      <c r="A496" s="98"/>
      <c r="B496" s="98"/>
      <c r="C496" s="98"/>
      <c r="D496" s="1260"/>
      <c r="E496" s="1260"/>
      <c r="F496" s="1260"/>
    </row>
    <row r="497" spans="1:7">
      <c r="A497" s="98"/>
      <c r="B497" s="98"/>
      <c r="C497" s="98"/>
      <c r="D497" s="1260"/>
      <c r="E497" s="1260"/>
      <c r="F497" s="1260"/>
      <c r="G497" s="2"/>
    </row>
    <row r="498" spans="1:7">
      <c r="A498" s="98"/>
      <c r="B498" s="98"/>
      <c r="C498" s="98"/>
      <c r="D498" s="1260"/>
      <c r="E498" s="1260"/>
      <c r="F498" s="1260"/>
      <c r="G498" s="2"/>
    </row>
    <row r="499" spans="1:7">
      <c r="A499" s="98"/>
      <c r="B499" s="98"/>
      <c r="C499" s="98"/>
      <c r="D499" s="120"/>
      <c r="E499" s="2"/>
      <c r="F499" s="1120"/>
      <c r="G499" s="2"/>
    </row>
    <row r="500" spans="1:7" ht="13.15" customHeight="1">
      <c r="A500" s="98"/>
      <c r="B500" s="1103" t="s">
        <v>294</v>
      </c>
      <c r="C500" s="98"/>
      <c r="D500" s="1229" t="s">
        <v>411</v>
      </c>
      <c r="E500" s="1229"/>
      <c r="F500" s="1229"/>
      <c r="G500" s="2"/>
    </row>
    <row r="501" spans="1:7">
      <c r="A501" s="98"/>
      <c r="B501" s="98"/>
      <c r="C501" s="98"/>
      <c r="D501" s="1229"/>
      <c r="E501" s="1229"/>
      <c r="F501" s="1229"/>
      <c r="G501" s="2"/>
    </row>
    <row r="502" spans="1:7">
      <c r="A502" s="98"/>
      <c r="B502" s="98"/>
      <c r="C502" s="98"/>
      <c r="D502" s="1229"/>
      <c r="E502" s="1229"/>
      <c r="F502" s="1229"/>
      <c r="G502" s="2"/>
    </row>
    <row r="503" spans="1:7">
      <c r="A503" s="98"/>
      <c r="B503" s="98"/>
      <c r="C503" s="98"/>
      <c r="D503" s="1229"/>
      <c r="E503" s="1229"/>
      <c r="F503" s="1229"/>
      <c r="G503" s="2"/>
    </row>
    <row r="504" spans="1:7">
      <c r="A504" s="98"/>
      <c r="B504" s="98"/>
      <c r="C504" s="98"/>
      <c r="D504" s="1229"/>
      <c r="E504" s="1229"/>
      <c r="F504" s="1229"/>
      <c r="G504" s="2"/>
    </row>
    <row r="505" spans="1:7">
      <c r="A505" s="98"/>
      <c r="B505" s="98"/>
      <c r="C505" s="98"/>
      <c r="D505" s="1118"/>
      <c r="E505" s="1118"/>
      <c r="F505" s="1118"/>
      <c r="G505" s="2"/>
    </row>
    <row r="506" spans="1:7" ht="14.45" customHeight="1">
      <c r="A506" s="99"/>
      <c r="B506" s="1103" t="s">
        <v>294</v>
      </c>
      <c r="C506" s="1157"/>
      <c r="D506" s="1260" t="s">
        <v>412</v>
      </c>
      <c r="E506" s="1260"/>
      <c r="F506" s="1260"/>
      <c r="G506" s="2"/>
    </row>
    <row r="507" spans="1:7">
      <c r="A507" s="1157"/>
      <c r="B507" s="1157"/>
      <c r="C507" s="1157"/>
      <c r="D507" s="1260"/>
      <c r="E507" s="1260"/>
      <c r="F507" s="1260"/>
      <c r="G507" s="2"/>
    </row>
    <row r="508" spans="1:7">
      <c r="A508" s="1157"/>
      <c r="B508" s="1157"/>
      <c r="C508" s="1157"/>
      <c r="D508" s="1260"/>
      <c r="E508" s="1260"/>
      <c r="F508" s="1260"/>
      <c r="G508" s="2"/>
    </row>
    <row r="509" spans="1:7" ht="12" customHeight="1">
      <c r="A509" s="1120"/>
      <c r="B509" s="1120"/>
      <c r="C509" s="806"/>
      <c r="D509" s="1120"/>
      <c r="E509" s="2"/>
      <c r="F509" s="1124"/>
      <c r="G509" s="2"/>
    </row>
    <row r="510" spans="1:7">
      <c r="A510" s="1247" t="s">
        <v>413</v>
      </c>
      <c r="B510" s="1247"/>
      <c r="C510" s="1247"/>
      <c r="D510" s="1247"/>
      <c r="E510" s="1247"/>
      <c r="F510" s="1247"/>
      <c r="G510" s="1247"/>
    </row>
    <row r="511" spans="1:7">
      <c r="A511" s="1120"/>
      <c r="B511" s="1120"/>
      <c r="C511" s="806"/>
      <c r="D511" s="2"/>
      <c r="E511" s="2"/>
      <c r="F511" s="1124"/>
      <c r="G511" s="2"/>
    </row>
    <row r="512" spans="1:7">
      <c r="A512" s="1157"/>
      <c r="B512" s="1244" t="s">
        <v>334</v>
      </c>
      <c r="C512" s="1244"/>
      <c r="D512" s="1244"/>
      <c r="E512" s="1244"/>
      <c r="F512" s="1244"/>
      <c r="G512" s="2"/>
    </row>
    <row r="513" spans="1:7">
      <c r="A513" s="1120"/>
      <c r="B513" s="1120"/>
      <c r="C513" s="806"/>
      <c r="D513" s="1120"/>
      <c r="E513" s="2"/>
      <c r="F513" s="1120"/>
      <c r="G513" s="2"/>
    </row>
    <row r="514" spans="1:7">
      <c r="A514" s="1248" t="s">
        <v>414</v>
      </c>
      <c r="B514" s="1248"/>
      <c r="C514" s="1248"/>
      <c r="D514" s="1248"/>
      <c r="E514" s="1248"/>
      <c r="F514" s="1248"/>
      <c r="G514" s="1248"/>
    </row>
    <row r="515" spans="1:7">
      <c r="A515" s="1120"/>
      <c r="B515" s="1120"/>
      <c r="C515" s="806"/>
      <c r="D515" s="1120"/>
      <c r="E515" s="2"/>
      <c r="F515" s="1120"/>
      <c r="G515" s="2"/>
    </row>
    <row r="516" spans="1:7">
      <c r="A516" s="1157"/>
      <c r="B516" s="1157"/>
      <c r="C516" s="806"/>
      <c r="D516" s="1245" t="s">
        <v>415</v>
      </c>
      <c r="E516" s="1245"/>
      <c r="F516" s="1245"/>
      <c r="G516" s="2"/>
    </row>
    <row r="517" spans="1:7">
      <c r="A517" s="1157"/>
      <c r="B517" s="1157"/>
      <c r="C517" s="806"/>
      <c r="D517" s="1246" t="s">
        <v>416</v>
      </c>
      <c r="E517" s="1246"/>
      <c r="F517" s="1246"/>
      <c r="G517" s="2"/>
    </row>
    <row r="518" spans="1:7">
      <c r="A518" s="1157"/>
      <c r="B518" s="1157"/>
      <c r="C518" s="806"/>
      <c r="D518" s="1120"/>
      <c r="E518" s="1120"/>
      <c r="F518" s="1120"/>
      <c r="G518" s="2"/>
    </row>
    <row r="519" spans="1:7" ht="13.15" customHeight="1">
      <c r="A519" s="99"/>
      <c r="B519" s="1103" t="s">
        <v>294</v>
      </c>
      <c r="C519" s="806"/>
      <c r="D519" s="1246" t="s">
        <v>417</v>
      </c>
      <c r="E519" s="1246"/>
      <c r="F519" s="1246"/>
      <c r="G519" s="1101"/>
    </row>
    <row r="520" spans="1:7" ht="13.15" customHeight="1">
      <c r="A520" s="806"/>
      <c r="B520" s="806"/>
      <c r="C520" s="806"/>
      <c r="D520" s="1120"/>
      <c r="E520" s="1101"/>
      <c r="F520" s="1101"/>
      <c r="G520" s="1101"/>
    </row>
    <row r="521" spans="1:7" ht="14.45">
      <c r="A521" s="99"/>
      <c r="B521" s="1103" t="s">
        <v>294</v>
      </c>
      <c r="C521" s="806"/>
      <c r="D521" s="1226" t="s">
        <v>418</v>
      </c>
      <c r="E521" s="1226"/>
      <c r="F521" s="1226"/>
      <c r="G521" s="1101"/>
    </row>
    <row r="522" spans="1:7">
      <c r="A522" s="806"/>
      <c r="B522" s="806"/>
      <c r="C522" s="806"/>
      <c r="D522" s="1226"/>
      <c r="E522" s="1226"/>
      <c r="F522" s="1226"/>
      <c r="G522" s="1101"/>
    </row>
    <row r="523" spans="1:7">
      <c r="A523" s="806"/>
      <c r="B523" s="806"/>
      <c r="C523" s="806"/>
      <c r="D523" s="1120"/>
      <c r="E523" s="1120"/>
      <c r="F523" s="1120"/>
      <c r="G523" s="1101"/>
    </row>
    <row r="524" spans="1:7" ht="14.45">
      <c r="A524" s="99"/>
      <c r="B524" s="1103" t="s">
        <v>294</v>
      </c>
      <c r="C524" s="806"/>
      <c r="D524" s="1226" t="s">
        <v>419</v>
      </c>
      <c r="E524" s="1226"/>
      <c r="F524" s="1226"/>
      <c r="G524" s="1101"/>
    </row>
    <row r="525" spans="1:7">
      <c r="A525" s="806"/>
      <c r="B525" s="806"/>
      <c r="C525" s="806"/>
      <c r="D525" s="1226"/>
      <c r="E525" s="1226"/>
      <c r="F525" s="1226"/>
      <c r="G525" s="1101"/>
    </row>
    <row r="526" spans="1:7">
      <c r="A526" s="806"/>
      <c r="B526" s="806"/>
      <c r="C526" s="806"/>
      <c r="D526" s="1120"/>
      <c r="E526" s="1120"/>
      <c r="F526" s="1120"/>
      <c r="G526" s="1101"/>
    </row>
    <row r="527" spans="1:7" ht="14.45">
      <c r="A527" s="99"/>
      <c r="B527" s="1103" t="s">
        <v>294</v>
      </c>
      <c r="C527" s="806"/>
      <c r="D527" s="1226" t="s">
        <v>420</v>
      </c>
      <c r="E527" s="1226"/>
      <c r="F527" s="1226"/>
      <c r="G527" s="1101"/>
    </row>
    <row r="528" spans="1:7">
      <c r="A528" s="806"/>
      <c r="B528" s="806"/>
      <c r="C528" s="806"/>
      <c r="D528" s="1226"/>
      <c r="E528" s="1226"/>
      <c r="F528" s="1226"/>
      <c r="G528" s="1101"/>
    </row>
    <row r="529" spans="1:7">
      <c r="A529" s="806"/>
      <c r="B529" s="806"/>
      <c r="C529" s="806"/>
      <c r="D529" s="1120"/>
      <c r="E529" s="1120"/>
      <c r="F529" s="1120"/>
      <c r="G529" s="1101"/>
    </row>
    <row r="530" spans="1:7" ht="14.45">
      <c r="A530" s="99"/>
      <c r="B530" s="1103" t="s">
        <v>294</v>
      </c>
      <c r="C530" s="806"/>
      <c r="D530" s="1226" t="s">
        <v>421</v>
      </c>
      <c r="E530" s="1226"/>
      <c r="F530" s="1226"/>
      <c r="G530" s="1101"/>
    </row>
    <row r="531" spans="1:7">
      <c r="A531" s="806"/>
      <c r="B531" s="806"/>
      <c r="C531" s="806"/>
      <c r="D531" s="1226"/>
      <c r="E531" s="1226"/>
      <c r="F531" s="1226"/>
      <c r="G531" s="1101"/>
    </row>
    <row r="532" spans="1:7">
      <c r="A532" s="806"/>
      <c r="B532" s="806"/>
      <c r="C532" s="806"/>
      <c r="D532" s="1226"/>
      <c r="E532" s="1226"/>
      <c r="F532" s="1226"/>
      <c r="G532" s="1101"/>
    </row>
    <row r="533" spans="1:7">
      <c r="A533" s="806"/>
      <c r="B533" s="806"/>
      <c r="C533" s="806"/>
      <c r="D533" s="1120"/>
      <c r="E533" s="1120"/>
      <c r="F533" s="1120"/>
      <c r="G533" s="2"/>
    </row>
    <row r="534" spans="1:7" ht="14.45">
      <c r="A534" s="99"/>
      <c r="B534" s="1103" t="s">
        <v>294</v>
      </c>
      <c r="C534" s="806"/>
      <c r="D534" s="1226" t="s">
        <v>422</v>
      </c>
      <c r="E534" s="1226"/>
      <c r="F534" s="1226"/>
      <c r="G534" s="2"/>
    </row>
    <row r="535" spans="1:7">
      <c r="A535" s="806"/>
      <c r="B535" s="806"/>
      <c r="C535" s="806"/>
      <c r="D535" s="1226"/>
      <c r="E535" s="1226"/>
      <c r="F535" s="1226"/>
      <c r="G535" s="2"/>
    </row>
    <row r="536" spans="1:7">
      <c r="A536" s="806"/>
      <c r="B536" s="806"/>
      <c r="C536" s="806"/>
      <c r="D536" s="1120"/>
      <c r="E536" s="1120"/>
      <c r="F536" s="1120"/>
      <c r="G536" s="2"/>
    </row>
    <row r="537" spans="1:7" ht="14.45">
      <c r="A537" s="99"/>
      <c r="B537" s="1103" t="s">
        <v>294</v>
      </c>
      <c r="C537" s="806"/>
      <c r="D537" s="1226" t="s">
        <v>423</v>
      </c>
      <c r="E537" s="1226"/>
      <c r="F537" s="1226"/>
      <c r="G537" s="2"/>
    </row>
    <row r="538" spans="1:7">
      <c r="A538" s="806"/>
      <c r="B538" s="806"/>
      <c r="C538" s="806"/>
      <c r="D538" s="1226"/>
      <c r="E538" s="1226"/>
      <c r="F538" s="1226"/>
      <c r="G538" s="2"/>
    </row>
    <row r="539" spans="1:7">
      <c r="A539" s="806"/>
      <c r="B539" s="806"/>
      <c r="C539" s="806"/>
      <c r="D539" s="1120"/>
      <c r="E539" s="1120"/>
      <c r="F539" s="1120"/>
      <c r="G539" s="2"/>
    </row>
    <row r="540" spans="1:7" ht="14.45">
      <c r="A540" s="99"/>
      <c r="B540" s="1103" t="s">
        <v>294</v>
      </c>
      <c r="C540" s="806"/>
      <c r="D540" s="1226" t="s">
        <v>424</v>
      </c>
      <c r="E540" s="1226"/>
      <c r="F540" s="1226"/>
      <c r="G540" s="2"/>
    </row>
    <row r="541" spans="1:7">
      <c r="A541" s="806"/>
      <c r="B541" s="806"/>
      <c r="C541" s="806"/>
      <c r="D541" s="1226"/>
      <c r="E541" s="1226"/>
      <c r="F541" s="1226"/>
      <c r="G541" s="2"/>
    </row>
    <row r="542" spans="1:7">
      <c r="A542" s="806"/>
      <c r="B542" s="806"/>
      <c r="C542" s="806"/>
      <c r="D542" s="1120"/>
      <c r="E542" s="1120"/>
      <c r="F542" s="1120"/>
      <c r="G542" s="2"/>
    </row>
    <row r="543" spans="1:7" ht="14.45">
      <c r="A543" s="99"/>
      <c r="B543" s="1103" t="s">
        <v>294</v>
      </c>
      <c r="C543" s="806"/>
      <c r="D543" s="1246" t="s">
        <v>425</v>
      </c>
      <c r="E543" s="1246"/>
      <c r="F543" s="1246"/>
      <c r="G543" s="2"/>
    </row>
    <row r="544" spans="1:7">
      <c r="A544" s="1133"/>
      <c r="B544" s="1133"/>
      <c r="C544" s="806"/>
      <c r="D544" s="1246" t="s">
        <v>426</v>
      </c>
      <c r="E544" s="1246"/>
      <c r="F544" s="1246"/>
      <c r="G544" s="2"/>
    </row>
    <row r="545" spans="1:7">
      <c r="A545" s="1133"/>
      <c r="B545" s="1133"/>
      <c r="C545" s="806"/>
      <c r="D545" s="2"/>
      <c r="E545" s="1250" t="s">
        <v>427</v>
      </c>
      <c r="F545" s="1250"/>
      <c r="G545" s="2"/>
    </row>
    <row r="546" spans="1:7" ht="14.45">
      <c r="A546" s="99"/>
      <c r="B546" s="99"/>
      <c r="C546" s="806"/>
      <c r="D546" s="2"/>
      <c r="E546" s="1120"/>
      <c r="F546" s="1120"/>
      <c r="G546" s="2"/>
    </row>
    <row r="547" spans="1:7" ht="14.45">
      <c r="A547" s="99"/>
      <c r="B547" s="1103" t="s">
        <v>294</v>
      </c>
      <c r="C547" s="806"/>
      <c r="D547" s="1246" t="s">
        <v>428</v>
      </c>
      <c r="E547" s="1246"/>
      <c r="F547" s="1246"/>
      <c r="G547" s="2"/>
    </row>
    <row r="548" spans="1:7">
      <c r="A548" s="1157"/>
      <c r="B548" s="1157"/>
      <c r="C548" s="806"/>
      <c r="D548" s="1226" t="s">
        <v>429</v>
      </c>
      <c r="E548" s="1226"/>
      <c r="F548" s="1226"/>
      <c r="G548" s="2"/>
    </row>
    <row r="549" spans="1:7">
      <c r="A549" s="806"/>
      <c r="B549" s="806"/>
      <c r="C549" s="806"/>
      <c r="D549" s="1226"/>
      <c r="E549" s="1226"/>
      <c r="F549" s="1226"/>
      <c r="G549" s="2"/>
    </row>
    <row r="550" spans="1:7">
      <c r="A550" s="806"/>
      <c r="B550" s="806"/>
      <c r="C550" s="806"/>
      <c r="D550" s="1226"/>
      <c r="E550" s="1226"/>
      <c r="F550" s="1226"/>
      <c r="G550" s="2"/>
    </row>
    <row r="551" spans="1:7">
      <c r="A551" s="806"/>
      <c r="B551" s="806"/>
      <c r="C551" s="806"/>
      <c r="D551" s="1120"/>
      <c r="E551" s="1120"/>
      <c r="F551" s="1120"/>
      <c r="G551" s="2"/>
    </row>
    <row r="552" spans="1:7" ht="14.45">
      <c r="A552" s="99"/>
      <c r="B552" s="1103" t="s">
        <v>294</v>
      </c>
      <c r="C552" s="806"/>
      <c r="D552" s="1226" t="s">
        <v>430</v>
      </c>
      <c r="E552" s="1226"/>
      <c r="F552" s="1226"/>
      <c r="G552" s="2"/>
    </row>
    <row r="553" spans="1:7" ht="14.45">
      <c r="A553" s="99"/>
      <c r="B553" s="99"/>
      <c r="C553" s="806"/>
      <c r="D553" s="1226"/>
      <c r="E553" s="1226"/>
      <c r="F553" s="1226"/>
      <c r="G553" s="2"/>
    </row>
    <row r="554" spans="1:7" ht="14.45">
      <c r="A554" s="99"/>
      <c r="B554" s="99"/>
      <c r="C554" s="806"/>
      <c r="D554" s="1226"/>
      <c r="E554" s="1226"/>
      <c r="F554" s="1226"/>
      <c r="G554" s="2"/>
    </row>
    <row r="555" spans="1:7" ht="14.45">
      <c r="A555" s="99"/>
      <c r="B555" s="99"/>
      <c r="C555" s="806"/>
      <c r="D555" s="1226"/>
      <c r="E555" s="1226"/>
      <c r="F555" s="1226"/>
      <c r="G555" s="2"/>
    </row>
    <row r="556" spans="1:7" ht="14.45">
      <c r="A556" s="99"/>
      <c r="B556" s="99"/>
      <c r="C556" s="806"/>
      <c r="D556" s="1120"/>
      <c r="E556" s="1120"/>
      <c r="F556" s="1120"/>
      <c r="G556" s="2"/>
    </row>
    <row r="557" spans="1:7">
      <c r="A557" s="1247" t="s">
        <v>431</v>
      </c>
      <c r="B557" s="1247"/>
      <c r="C557" s="1247"/>
      <c r="D557" s="1247"/>
      <c r="E557" s="1247"/>
      <c r="F557" s="1247"/>
      <c r="G557" s="1247"/>
    </row>
    <row r="558" spans="1:7">
      <c r="A558" s="806"/>
      <c r="B558" s="806"/>
      <c r="C558" s="806"/>
      <c r="D558" s="2"/>
      <c r="E558" s="1120"/>
      <c r="F558" s="1120"/>
      <c r="G558" s="2"/>
    </row>
    <row r="559" spans="1:7" ht="12.75" customHeight="1">
      <c r="A559" s="1157"/>
      <c r="B559" s="1157"/>
      <c r="C559" s="1131"/>
      <c r="D559" s="1256" t="s">
        <v>432</v>
      </c>
      <c r="E559" s="1256"/>
      <c r="F559" s="1256"/>
      <c r="G559" s="2"/>
    </row>
    <row r="560" spans="1:7">
      <c r="A560" s="98"/>
      <c r="B560" s="98"/>
      <c r="C560" s="98"/>
      <c r="D560" s="1261" t="s">
        <v>433</v>
      </c>
      <c r="E560" s="1261"/>
      <c r="F560" s="1261"/>
      <c r="G560" s="2"/>
    </row>
    <row r="561" spans="1:6">
      <c r="A561" s="1101"/>
      <c r="B561" s="1101"/>
      <c r="C561" s="98"/>
      <c r="D561" s="149"/>
      <c r="E561" s="2"/>
      <c r="F561" s="2"/>
    </row>
    <row r="562" spans="1:6">
      <c r="A562" s="98"/>
      <c r="B562" s="1103" t="s">
        <v>294</v>
      </c>
      <c r="C562" s="1157"/>
      <c r="D562" s="1261" t="s">
        <v>434</v>
      </c>
      <c r="E562" s="1261"/>
      <c r="F562" s="1261"/>
    </row>
    <row r="563" spans="1:6">
      <c r="A563" s="1133"/>
      <c r="B563" s="1133"/>
      <c r="C563" s="1157"/>
      <c r="D563" s="118"/>
      <c r="E563" s="2"/>
      <c r="F563" s="2"/>
    </row>
    <row r="564" spans="1:6">
      <c r="A564" s="1133"/>
      <c r="B564" s="1103" t="s">
        <v>294</v>
      </c>
      <c r="C564" s="1157"/>
      <c r="D564" s="1261" t="s">
        <v>435</v>
      </c>
      <c r="E564" s="1261"/>
      <c r="F564" s="1261"/>
    </row>
    <row r="565" spans="1:6">
      <c r="A565" s="1133"/>
      <c r="B565" s="1133"/>
      <c r="C565" s="1157"/>
      <c r="D565" s="1261"/>
      <c r="E565" s="1261"/>
      <c r="F565" s="1261"/>
    </row>
    <row r="566" spans="1:6">
      <c r="A566" s="1133"/>
      <c r="B566" s="1133"/>
      <c r="C566" s="1157"/>
      <c r="D566" s="1261"/>
      <c r="E566" s="1261"/>
      <c r="F566" s="1261"/>
    </row>
    <row r="567" spans="1:6">
      <c r="A567" s="1133"/>
      <c r="B567" s="1133"/>
      <c r="C567" s="1157"/>
      <c r="D567" s="149"/>
      <c r="E567" s="2"/>
      <c r="F567" s="2"/>
    </row>
    <row r="568" spans="1:6">
      <c r="A568" s="1133"/>
      <c r="B568" s="1103" t="s">
        <v>294</v>
      </c>
      <c r="C568" s="1157"/>
      <c r="D568" s="1261" t="s">
        <v>436</v>
      </c>
      <c r="E568" s="1261"/>
      <c r="F568" s="1261"/>
    </row>
    <row r="569" spans="1:6">
      <c r="A569" s="1133"/>
      <c r="B569" s="1133"/>
      <c r="C569" s="1157"/>
      <c r="D569" s="1261"/>
      <c r="E569" s="1261"/>
      <c r="F569" s="1261"/>
    </row>
    <row r="570" spans="1:6">
      <c r="A570" s="1133"/>
      <c r="B570" s="1133"/>
      <c r="C570" s="1157"/>
      <c r="D570" s="1261"/>
      <c r="E570" s="1261"/>
      <c r="F570" s="1261"/>
    </row>
    <row r="571" spans="1:6">
      <c r="A571" s="1133"/>
      <c r="B571" s="1133"/>
      <c r="C571" s="1157"/>
      <c r="D571" s="1261"/>
      <c r="E571" s="1261"/>
      <c r="F571" s="1261"/>
    </row>
    <row r="572" spans="1:6">
      <c r="A572" s="1133"/>
      <c r="B572" s="1133"/>
      <c r="C572" s="1157"/>
      <c r="D572" s="1122"/>
      <c r="E572" s="1122"/>
      <c r="F572" s="1122"/>
    </row>
    <row r="573" spans="1:6">
      <c r="A573" s="1133"/>
      <c r="B573" s="1103" t="s">
        <v>294</v>
      </c>
      <c r="C573" s="1157"/>
      <c r="D573" s="1261" t="s">
        <v>437</v>
      </c>
      <c r="E573" s="1261"/>
      <c r="F573" s="1261"/>
    </row>
    <row r="574" spans="1:6">
      <c r="A574" s="1133"/>
      <c r="B574" s="1133"/>
      <c r="C574" s="1157"/>
      <c r="D574" s="1261"/>
      <c r="E574" s="1261"/>
      <c r="F574" s="1261"/>
    </row>
    <row r="575" spans="1:6">
      <c r="A575" s="1133"/>
      <c r="B575" s="1133"/>
      <c r="C575" s="1157"/>
      <c r="D575" s="149"/>
      <c r="E575" s="2"/>
      <c r="F575" s="2"/>
    </row>
    <row r="576" spans="1:6">
      <c r="A576" s="1133"/>
      <c r="B576" s="1103" t="s">
        <v>294</v>
      </c>
      <c r="C576" s="1157"/>
      <c r="D576" s="1261" t="s">
        <v>438</v>
      </c>
      <c r="E576" s="1261"/>
      <c r="F576" s="1261"/>
    </row>
    <row r="577" spans="1:7">
      <c r="A577" s="1133"/>
      <c r="B577" s="1133"/>
      <c r="C577" s="1157"/>
      <c r="D577" s="1261"/>
      <c r="E577" s="1261"/>
      <c r="F577" s="1261"/>
      <c r="G577" s="2"/>
    </row>
    <row r="578" spans="1:7">
      <c r="A578" s="1133"/>
      <c r="B578" s="1133"/>
      <c r="C578" s="1157"/>
      <c r="D578" s="149"/>
      <c r="E578" s="2"/>
      <c r="F578" s="2"/>
      <c r="G578" s="2"/>
    </row>
    <row r="579" spans="1:7" ht="14.45">
      <c r="A579" s="99"/>
      <c r="B579" s="1103" t="s">
        <v>294</v>
      </c>
      <c r="C579" s="1157"/>
      <c r="D579" s="1261" t="s">
        <v>439</v>
      </c>
      <c r="E579" s="1261"/>
      <c r="F579" s="1261"/>
      <c r="G579" s="2"/>
    </row>
    <row r="580" spans="1:7" ht="14.45">
      <c r="A580" s="99"/>
      <c r="B580" s="99"/>
      <c r="C580" s="1157"/>
      <c r="D580" s="149"/>
      <c r="E580" s="2"/>
      <c r="F580" s="2"/>
      <c r="G580" s="2"/>
    </row>
    <row r="581" spans="1:7" ht="14.45">
      <c r="A581" s="99"/>
      <c r="B581" s="1103" t="s">
        <v>294</v>
      </c>
      <c r="C581" s="1157"/>
      <c r="D581" s="1261" t="s">
        <v>440</v>
      </c>
      <c r="E581" s="1261"/>
      <c r="F581" s="1261"/>
      <c r="G581" s="2"/>
    </row>
    <row r="582" spans="1:7" ht="14.45">
      <c r="A582" s="99"/>
      <c r="B582" s="99"/>
      <c r="C582" s="1157"/>
      <c r="D582" s="1261"/>
      <c r="E582" s="1261"/>
      <c r="F582" s="1261"/>
      <c r="G582" s="2"/>
    </row>
    <row r="583" spans="1:7">
      <c r="A583" s="1157"/>
      <c r="B583" s="1157"/>
      <c r="C583" s="1157"/>
      <c r="D583" s="1261"/>
      <c r="E583" s="1261"/>
      <c r="F583" s="1261"/>
      <c r="G583" s="2"/>
    </row>
    <row r="584" spans="1:7">
      <c r="A584" s="1157"/>
      <c r="B584" s="1157"/>
      <c r="C584" s="1157"/>
      <c r="D584" s="1261"/>
      <c r="E584" s="1261"/>
      <c r="F584" s="1261"/>
      <c r="G584" s="2"/>
    </row>
    <row r="585" spans="1:7">
      <c r="A585" s="1157"/>
      <c r="B585" s="1157"/>
      <c r="C585" s="1157"/>
      <c r="D585" s="1261"/>
      <c r="E585" s="1261"/>
      <c r="F585" s="1261"/>
      <c r="G585" s="2"/>
    </row>
    <row r="586" spans="1:7">
      <c r="A586" s="1157"/>
      <c r="B586" s="1157"/>
      <c r="C586" s="1157"/>
      <c r="D586" s="1261"/>
      <c r="E586" s="1261"/>
      <c r="F586" s="1261"/>
      <c r="G586" s="2"/>
    </row>
    <row r="587" spans="1:7">
      <c r="A587" s="1157"/>
      <c r="B587" s="1157"/>
      <c r="C587" s="1157"/>
      <c r="D587" s="2"/>
      <c r="E587" s="2"/>
      <c r="F587" s="2"/>
      <c r="G587" s="2"/>
    </row>
    <row r="588" spans="1:7">
      <c r="A588" s="1247" t="s">
        <v>441</v>
      </c>
      <c r="B588" s="1247"/>
      <c r="C588" s="1247"/>
      <c r="D588" s="1247"/>
      <c r="E588" s="1247"/>
      <c r="F588" s="1247"/>
      <c r="G588" s="1247"/>
    </row>
    <row r="589" spans="1:7">
      <c r="A589" s="1157"/>
      <c r="B589" s="1157"/>
      <c r="C589" s="1157"/>
      <c r="D589" s="2"/>
      <c r="E589" s="2"/>
      <c r="F589" s="2"/>
      <c r="G589" s="2"/>
    </row>
    <row r="590" spans="1:7">
      <c r="A590" s="1157"/>
      <c r="B590" s="1157"/>
      <c r="C590" s="1157"/>
      <c r="D590" s="1239" t="s">
        <v>442</v>
      </c>
      <c r="E590" s="1239"/>
      <c r="F590" s="1239"/>
      <c r="G590" s="2"/>
    </row>
    <row r="591" spans="1:7">
      <c r="A591" s="1157"/>
      <c r="B591" s="1157"/>
      <c r="C591" s="1157"/>
      <c r="D591" s="1240" t="s">
        <v>443</v>
      </c>
      <c r="E591" s="1240"/>
      <c r="F591" s="1240"/>
      <c r="G591" s="2"/>
    </row>
    <row r="592" spans="1:7">
      <c r="A592" s="1157"/>
      <c r="B592" s="1157"/>
      <c r="C592" s="1157"/>
      <c r="D592" s="1139"/>
      <c r="E592" s="1102"/>
      <c r="F592" s="1102"/>
      <c r="G592" s="2"/>
    </row>
    <row r="593" spans="1:7" ht="14.45">
      <c r="A593" s="99"/>
      <c r="B593" s="1103" t="s">
        <v>294</v>
      </c>
      <c r="C593" s="1157"/>
      <c r="D593" s="1241" t="s">
        <v>444</v>
      </c>
      <c r="E593" s="1241"/>
      <c r="F593" s="1241"/>
      <c r="G593" s="2"/>
    </row>
    <row r="594" spans="1:7">
      <c r="A594" s="1157"/>
      <c r="B594" s="1157"/>
      <c r="C594" s="1157"/>
      <c r="D594" s="1241"/>
      <c r="E594" s="1241"/>
      <c r="F594" s="1241"/>
      <c r="G594" s="2"/>
    </row>
    <row r="595" spans="1:7">
      <c r="A595" s="1157"/>
      <c r="B595" s="1157"/>
      <c r="C595" s="1157"/>
      <c r="D595" s="1241"/>
      <c r="E595" s="1241"/>
      <c r="F595" s="1241"/>
      <c r="G595" s="2"/>
    </row>
    <row r="596" spans="1:7">
      <c r="A596" s="1157"/>
      <c r="B596" s="1157"/>
      <c r="C596" s="1157"/>
      <c r="D596" s="2"/>
      <c r="E596" s="2"/>
      <c r="F596" s="2"/>
      <c r="G596" s="2"/>
    </row>
    <row r="597" spans="1:7">
      <c r="A597" s="1247" t="s">
        <v>445</v>
      </c>
      <c r="B597" s="1247"/>
      <c r="C597" s="1247"/>
      <c r="D597" s="1247"/>
      <c r="E597" s="1247"/>
      <c r="F597" s="1247"/>
      <c r="G597" s="1247"/>
    </row>
    <row r="598" spans="1:7">
      <c r="A598" s="1120"/>
      <c r="B598" s="1120"/>
      <c r="C598" s="1157"/>
      <c r="D598" s="2"/>
      <c r="E598" s="2"/>
      <c r="F598" s="2"/>
      <c r="G598" s="2"/>
    </row>
    <row r="599" spans="1:7">
      <c r="A599" s="1131"/>
      <c r="B599" s="1131"/>
      <c r="C599" s="1131"/>
      <c r="D599" s="1242" t="s">
        <v>446</v>
      </c>
      <c r="E599" s="1242"/>
      <c r="F599" s="1242"/>
      <c r="G599" s="2"/>
    </row>
    <row r="600" spans="1:7">
      <c r="A600" s="1131"/>
      <c r="B600" s="1131"/>
      <c r="C600" s="1131"/>
      <c r="D600" s="1242"/>
      <c r="E600" s="1242"/>
      <c r="F600" s="1242"/>
      <c r="G600" s="2"/>
    </row>
    <row r="601" spans="1:7">
      <c r="A601" s="1157"/>
      <c r="B601" s="1157"/>
      <c r="C601" s="98"/>
      <c r="D601" s="1240" t="s">
        <v>447</v>
      </c>
      <c r="E601" s="1240"/>
      <c r="F601" s="1240"/>
      <c r="G601" s="2"/>
    </row>
    <row r="602" spans="1:7">
      <c r="A602" s="1157"/>
      <c r="B602" s="1157"/>
      <c r="C602" s="98"/>
      <c r="D602" s="1139"/>
      <c r="E602" s="1139"/>
      <c r="F602" s="1139"/>
      <c r="G602" s="2"/>
    </row>
    <row r="603" spans="1:7">
      <c r="A603" s="1133"/>
      <c r="B603" s="1103" t="s">
        <v>294</v>
      </c>
      <c r="C603" s="1157"/>
      <c r="D603" s="1240" t="s">
        <v>448</v>
      </c>
      <c r="E603" s="1240"/>
      <c r="F603" s="1240"/>
      <c r="G603" s="2"/>
    </row>
    <row r="604" spans="1:7">
      <c r="A604" s="1157"/>
      <c r="B604" s="1157"/>
      <c r="C604" s="100"/>
      <c r="D604" s="2"/>
      <c r="E604" s="1101"/>
      <c r="F604" s="2"/>
      <c r="G604" s="2"/>
    </row>
    <row r="605" spans="1:7">
      <c r="A605" s="1133"/>
      <c r="B605" s="1103" t="s">
        <v>294</v>
      </c>
      <c r="C605" s="1157"/>
      <c r="D605" s="1243" t="s">
        <v>449</v>
      </c>
      <c r="E605" s="1243"/>
      <c r="F605" s="1243"/>
      <c r="G605" s="2"/>
    </row>
    <row r="606" spans="1:7">
      <c r="A606" s="1157"/>
      <c r="B606" s="1157"/>
      <c r="C606" s="1157"/>
      <c r="D606" s="1243"/>
      <c r="E606" s="1243"/>
      <c r="F606" s="1243"/>
      <c r="G606" s="2"/>
    </row>
    <row r="607" spans="1:7">
      <c r="A607" s="1157"/>
      <c r="B607" s="1157"/>
      <c r="C607" s="1157"/>
      <c r="D607" s="1101"/>
      <c r="E607" s="2"/>
      <c r="F607" s="2"/>
      <c r="G607" s="2"/>
    </row>
    <row r="608" spans="1:7">
      <c r="A608" s="1157"/>
      <c r="B608" s="1103" t="s">
        <v>294</v>
      </c>
      <c r="C608" s="1157"/>
      <c r="D608" s="1243" t="s">
        <v>450</v>
      </c>
      <c r="E608" s="1243"/>
      <c r="F608" s="1243"/>
      <c r="G608" s="2"/>
    </row>
    <row r="609" spans="1:7">
      <c r="A609" s="1157"/>
      <c r="B609" s="1157"/>
      <c r="C609" s="100"/>
      <c r="D609" s="1243"/>
      <c r="E609" s="1243"/>
      <c r="F609" s="1243"/>
      <c r="G609" s="2"/>
    </row>
    <row r="610" spans="1:7">
      <c r="A610" s="1157"/>
      <c r="B610" s="1157"/>
      <c r="C610" s="100"/>
      <c r="D610" s="2"/>
      <c r="E610" s="2"/>
      <c r="F610" s="2"/>
      <c r="G610" s="2"/>
    </row>
    <row r="611" spans="1:7">
      <c r="A611" s="1157"/>
      <c r="B611" s="1103" t="s">
        <v>294</v>
      </c>
      <c r="C611" s="100"/>
      <c r="D611" s="1243" t="s">
        <v>451</v>
      </c>
      <c r="E611" s="1243"/>
      <c r="F611" s="1243"/>
      <c r="G611" s="2"/>
    </row>
    <row r="612" spans="1:7">
      <c r="A612" s="1157"/>
      <c r="B612" s="1157"/>
      <c r="C612" s="100"/>
      <c r="D612" s="1243"/>
      <c r="E612" s="1243"/>
      <c r="F612" s="1243"/>
      <c r="G612" s="2"/>
    </row>
    <row r="613" spans="1:7">
      <c r="A613" s="1157"/>
      <c r="B613" s="1157"/>
      <c r="C613" s="100"/>
      <c r="D613" s="2"/>
      <c r="E613" s="2"/>
      <c r="F613" s="2"/>
      <c r="G613" s="2"/>
    </row>
    <row r="614" spans="1:7">
      <c r="A614" s="1247" t="s">
        <v>452</v>
      </c>
      <c r="B614" s="1247"/>
      <c r="C614" s="1247"/>
      <c r="D614" s="1247"/>
      <c r="E614" s="1247"/>
      <c r="F614" s="1247"/>
      <c r="G614" s="1247"/>
    </row>
    <row r="615" spans="1:7">
      <c r="A615" s="1131"/>
      <c r="B615" s="1131"/>
      <c r="C615" s="1131"/>
      <c r="D615" s="2"/>
      <c r="E615" s="2"/>
      <c r="F615" s="2"/>
      <c r="G615" s="2"/>
    </row>
    <row r="616" spans="1:7">
      <c r="A616" s="1157"/>
      <c r="B616" s="1157"/>
      <c r="C616" s="1133"/>
      <c r="D616" s="1239" t="s">
        <v>453</v>
      </c>
      <c r="E616" s="1239"/>
      <c r="F616" s="1239"/>
      <c r="G616" s="2"/>
    </row>
    <row r="617" spans="1:7">
      <c r="A617" s="1133"/>
      <c r="B617" s="1133"/>
      <c r="C617" s="1157"/>
      <c r="D617" s="1"/>
      <c r="E617" s="2"/>
      <c r="F617" s="2"/>
      <c r="G617" s="2"/>
    </row>
    <row r="618" spans="1:7" ht="14.45">
      <c r="A618" s="99"/>
      <c r="B618" s="1103" t="s">
        <v>294</v>
      </c>
      <c r="C618" s="1157"/>
      <c r="D618" s="1241" t="s">
        <v>454</v>
      </c>
      <c r="E618" s="1241"/>
      <c r="F618" s="1241"/>
      <c r="G618" s="2"/>
    </row>
    <row r="619" spans="1:7">
      <c r="A619" s="1157"/>
      <c r="B619" s="1157"/>
      <c r="C619" s="1157"/>
      <c r="D619" s="1241"/>
      <c r="E619" s="1241"/>
      <c r="F619" s="1241"/>
      <c r="G619" s="2"/>
    </row>
    <row r="620" spans="1:7">
      <c r="A620" s="1157"/>
      <c r="B620" s="1157"/>
      <c r="C620" s="1157"/>
      <c r="D620" s="1241"/>
      <c r="E620" s="1241"/>
      <c r="F620" s="1241"/>
      <c r="G620" s="2"/>
    </row>
    <row r="621" spans="1:7">
      <c r="A621" s="1157"/>
      <c r="B621" s="1157"/>
      <c r="C621" s="1157"/>
      <c r="D621" s="1241"/>
      <c r="E621" s="1241"/>
      <c r="F621" s="1241"/>
      <c r="G621" s="2"/>
    </row>
    <row r="622" spans="1:7">
      <c r="A622" s="1157"/>
      <c r="B622" s="1157"/>
      <c r="C622" s="1157"/>
      <c r="D622" s="1241"/>
      <c r="E622" s="1241"/>
      <c r="F622" s="1241"/>
      <c r="G622" s="2"/>
    </row>
    <row r="623" spans="1:7">
      <c r="A623" s="1157"/>
      <c r="B623" s="1157"/>
      <c r="C623" s="1157"/>
      <c r="D623" s="1241"/>
      <c r="E623" s="1241"/>
      <c r="F623" s="1241"/>
      <c r="G623" s="2"/>
    </row>
    <row r="624" spans="1:7">
      <c r="A624" s="1157"/>
      <c r="B624" s="1157"/>
      <c r="C624" s="1157"/>
      <c r="D624" s="1126"/>
      <c r="E624" s="1126"/>
      <c r="F624" s="1126"/>
      <c r="G624" s="2"/>
    </row>
    <row r="625" spans="1:7" ht="14.45">
      <c r="A625" s="99"/>
      <c r="B625" s="1103" t="s">
        <v>294</v>
      </c>
      <c r="C625" s="1157"/>
      <c r="D625" s="1241" t="s">
        <v>455</v>
      </c>
      <c r="E625" s="1241"/>
      <c r="F625" s="1241"/>
      <c r="G625" s="2"/>
    </row>
    <row r="626" spans="1:7">
      <c r="A626" s="806"/>
      <c r="B626" s="806"/>
      <c r="C626" s="806"/>
      <c r="D626" s="1241"/>
      <c r="E626" s="1241"/>
      <c r="F626" s="1241"/>
      <c r="G626" s="2"/>
    </row>
    <row r="627" spans="1:7">
      <c r="A627" s="806"/>
      <c r="B627" s="806"/>
      <c r="C627" s="806"/>
      <c r="D627" s="1120"/>
      <c r="E627" s="1120"/>
      <c r="F627" s="1120"/>
      <c r="G627" s="2"/>
    </row>
    <row r="628" spans="1:7" ht="14.45">
      <c r="A628" s="99"/>
      <c r="B628" s="1103" t="s">
        <v>294</v>
      </c>
      <c r="C628" s="806"/>
      <c r="D628" s="1241" t="s">
        <v>456</v>
      </c>
      <c r="E628" s="1241"/>
      <c r="F628" s="1241"/>
      <c r="G628" s="2"/>
    </row>
    <row r="629" spans="1:7" ht="14.45">
      <c r="A629" s="99"/>
      <c r="B629" s="99"/>
      <c r="C629" s="806"/>
      <c r="D629" s="1241"/>
      <c r="E629" s="1241"/>
      <c r="F629" s="1241"/>
      <c r="G629" s="2"/>
    </row>
    <row r="630" spans="1:7" ht="14.45">
      <c r="A630" s="99"/>
      <c r="B630" s="99"/>
      <c r="C630" s="806"/>
      <c r="D630" s="1241"/>
      <c r="E630" s="1241"/>
      <c r="F630" s="1241"/>
      <c r="G630" s="2"/>
    </row>
    <row r="631" spans="1:7">
      <c r="A631" s="806"/>
      <c r="B631" s="806"/>
      <c r="C631" s="806"/>
      <c r="D631" s="1241"/>
      <c r="E631" s="1241"/>
      <c r="F631" s="1241"/>
      <c r="G631" s="2"/>
    </row>
    <row r="632" spans="1:7">
      <c r="A632" s="806"/>
      <c r="B632" s="806"/>
      <c r="C632" s="806"/>
      <c r="D632" s="1126"/>
      <c r="E632" s="1126"/>
      <c r="F632" s="1126"/>
      <c r="G632" s="2"/>
    </row>
    <row r="633" spans="1:7">
      <c r="A633" s="806"/>
      <c r="B633" s="1103" t="s">
        <v>294</v>
      </c>
      <c r="C633" s="806"/>
      <c r="D633" s="1268" t="s">
        <v>457</v>
      </c>
      <c r="E633" s="1268"/>
      <c r="F633" s="1268"/>
      <c r="G633" s="2"/>
    </row>
    <row r="634" spans="1:7">
      <c r="A634" s="806"/>
      <c r="B634" s="806"/>
      <c r="C634" s="806"/>
      <c r="D634" s="1127"/>
      <c r="E634" s="1127"/>
      <c r="F634" s="1127"/>
      <c r="G634" s="2"/>
    </row>
    <row r="635" spans="1:7">
      <c r="A635" s="1247" t="s">
        <v>458</v>
      </c>
      <c r="B635" s="1247"/>
      <c r="C635" s="1247"/>
      <c r="D635" s="1247"/>
      <c r="E635" s="1247"/>
      <c r="F635" s="1247"/>
      <c r="G635" s="1247"/>
    </row>
    <row r="636" spans="1:7">
      <c r="A636" s="1120"/>
      <c r="B636" s="1120"/>
      <c r="C636" s="806"/>
      <c r="D636" s="1120"/>
      <c r="E636" s="1120"/>
      <c r="F636" s="1120"/>
      <c r="G636" s="2"/>
    </row>
    <row r="637" spans="1:7">
      <c r="A637" s="1157"/>
      <c r="B637" s="1157"/>
      <c r="C637" s="1131"/>
      <c r="D637" s="1245" t="s">
        <v>459</v>
      </c>
      <c r="E637" s="1245"/>
      <c r="F637" s="1245"/>
      <c r="G637" s="2"/>
    </row>
    <row r="638" spans="1:7">
      <c r="A638" s="98"/>
      <c r="B638" s="98"/>
      <c r="C638" s="98"/>
      <c r="D638" s="1246" t="s">
        <v>460</v>
      </c>
      <c r="E638" s="1246"/>
      <c r="F638" s="1246"/>
      <c r="G638" s="2"/>
    </row>
    <row r="639" spans="1:7">
      <c r="A639" s="98"/>
      <c r="B639" s="98"/>
      <c r="C639" s="98"/>
      <c r="D639" s="1120"/>
      <c r="E639" s="1120"/>
      <c r="F639" s="1120"/>
      <c r="G639" s="2"/>
    </row>
    <row r="640" spans="1:7" ht="14.45" customHeight="1">
      <c r="A640" s="99"/>
      <c r="B640" s="1103" t="s">
        <v>294</v>
      </c>
      <c r="C640" s="806"/>
      <c r="D640" s="1226" t="s">
        <v>461</v>
      </c>
      <c r="E640" s="1226"/>
      <c r="F640" s="1226"/>
      <c r="G640" s="2"/>
    </row>
    <row r="641" spans="1:11" ht="14.45">
      <c r="A641" s="99"/>
      <c r="B641" s="99"/>
      <c r="C641" s="806"/>
      <c r="D641" s="1226"/>
      <c r="E641" s="1226"/>
      <c r="F641" s="1226"/>
      <c r="G641" s="2"/>
      <c r="H641" s="1101"/>
      <c r="I641" s="1101"/>
      <c r="J641" s="1101"/>
      <c r="K641" s="1101"/>
    </row>
    <row r="642" spans="1:11" ht="14.45">
      <c r="A642" s="99"/>
      <c r="B642" s="99"/>
      <c r="C642" s="806"/>
      <c r="D642" s="1226"/>
      <c r="E642" s="1226"/>
      <c r="F642" s="1226"/>
      <c r="G642" s="2"/>
      <c r="H642" s="1101"/>
      <c r="I642" s="1101"/>
      <c r="J642" s="1101"/>
      <c r="K642" s="1101"/>
    </row>
    <row r="643" spans="1:11" ht="14.45">
      <c r="A643" s="99"/>
      <c r="B643" s="99"/>
      <c r="C643" s="806"/>
      <c r="D643" s="1226"/>
      <c r="E643" s="1226"/>
      <c r="F643" s="1226"/>
      <c r="G643" s="2"/>
      <c r="H643" s="1101"/>
      <c r="I643" s="1101"/>
      <c r="J643" s="1101"/>
      <c r="K643" s="1101"/>
    </row>
    <row r="644" spans="1:11" ht="14.45">
      <c r="A644" s="99"/>
      <c r="B644" s="99"/>
      <c r="C644" s="806"/>
      <c r="D644" s="1226"/>
      <c r="E644" s="1226"/>
      <c r="F644" s="1226"/>
      <c r="G644" s="2"/>
      <c r="H644" s="1101"/>
      <c r="I644" s="1101"/>
      <c r="J644" s="1101"/>
      <c r="K644" s="1101"/>
    </row>
    <row r="645" spans="1:11" ht="14.45">
      <c r="A645" s="99"/>
      <c r="B645" s="99"/>
      <c r="C645" s="806"/>
      <c r="D645" s="1114"/>
      <c r="E645" s="1114"/>
      <c r="F645" s="1114"/>
      <c r="G645" s="2"/>
      <c r="H645" s="1101"/>
      <c r="I645" s="1101"/>
      <c r="J645" s="1101"/>
      <c r="K645" s="1101"/>
    </row>
    <row r="646" spans="1:11" ht="14.45">
      <c r="A646" s="99"/>
      <c r="B646" s="1103" t="s">
        <v>294</v>
      </c>
      <c r="C646" s="806"/>
      <c r="D646" s="1258" t="s">
        <v>462</v>
      </c>
      <c r="E646" s="1258"/>
      <c r="F646" s="1258"/>
      <c r="G646" s="2"/>
      <c r="H646" s="1101"/>
      <c r="I646" s="1101"/>
      <c r="J646" s="1101"/>
      <c r="K646" s="1101"/>
    </row>
    <row r="647" spans="1:11" ht="14.45">
      <c r="A647" s="99"/>
      <c r="B647" s="99"/>
      <c r="C647" s="806"/>
      <c r="D647" s="1257" t="s">
        <v>463</v>
      </c>
      <c r="E647" s="1257"/>
      <c r="F647" s="1257"/>
      <c r="G647" s="2"/>
      <c r="H647" s="1101"/>
      <c r="I647" s="1101"/>
      <c r="J647" s="1101"/>
      <c r="K647" s="1101"/>
    </row>
    <row r="648" spans="1:11" ht="14.45">
      <c r="A648" s="99"/>
      <c r="B648" s="99"/>
      <c r="C648" s="806"/>
      <c r="D648" s="1257"/>
      <c r="E648" s="1257"/>
      <c r="F648" s="1257"/>
      <c r="G648" s="2"/>
      <c r="H648" s="1101"/>
      <c r="I648" s="1101"/>
      <c r="J648" s="1101"/>
      <c r="K648" s="1101"/>
    </row>
    <row r="649" spans="1:11" ht="14.45">
      <c r="A649" s="99"/>
      <c r="B649" s="99"/>
      <c r="C649" s="806"/>
      <c r="D649" s="1257"/>
      <c r="E649" s="1257"/>
      <c r="F649" s="1257"/>
      <c r="G649" s="2"/>
      <c r="H649" s="1101"/>
      <c r="I649" s="1101"/>
      <c r="J649" s="1101"/>
      <c r="K649" s="1101"/>
    </row>
    <row r="650" spans="1:11" ht="14.45">
      <c r="A650" s="99"/>
      <c r="B650" s="99"/>
      <c r="C650" s="806"/>
      <c r="D650" s="1257"/>
      <c r="E650" s="1257"/>
      <c r="F650" s="1257"/>
      <c r="G650" s="2"/>
      <c r="H650" s="1101"/>
      <c r="I650" s="1101"/>
      <c r="J650" s="1101"/>
      <c r="K650" s="1101"/>
    </row>
    <row r="651" spans="1:11" ht="14.45">
      <c r="A651" s="99"/>
      <c r="B651" s="99"/>
      <c r="C651" s="806"/>
      <c r="D651" s="1257"/>
      <c r="E651" s="1257"/>
      <c r="F651" s="1257"/>
      <c r="G651" s="2"/>
      <c r="H651" s="1101"/>
      <c r="I651" s="1101"/>
      <c r="J651" s="1101"/>
      <c r="K651" s="1101"/>
    </row>
    <row r="652" spans="1:11" ht="14.45">
      <c r="A652" s="99"/>
      <c r="B652" s="99"/>
      <c r="C652" s="806"/>
      <c r="D652" s="1259" t="s">
        <v>464</v>
      </c>
      <c r="E652" s="1259"/>
      <c r="F652" s="1259"/>
      <c r="G652" s="2"/>
      <c r="H652" s="1101"/>
      <c r="I652" s="1101"/>
      <c r="J652" s="1101"/>
      <c r="K652" s="1101"/>
    </row>
    <row r="653" spans="1:11">
      <c r="A653" s="806"/>
      <c r="B653" s="806"/>
      <c r="C653" s="806"/>
      <c r="D653" s="1120"/>
      <c r="E653" s="1120"/>
      <c r="F653" s="1120"/>
      <c r="G653" s="2"/>
      <c r="H653" s="1101"/>
      <c r="I653" s="1101"/>
      <c r="J653" s="1101"/>
      <c r="K653" s="1101"/>
    </row>
    <row r="654" spans="1:11">
      <c r="A654" s="1247" t="s">
        <v>465</v>
      </c>
      <c r="B654" s="1247"/>
      <c r="C654" s="1247"/>
      <c r="D654" s="1247"/>
      <c r="E654" s="1247"/>
      <c r="F654" s="1247"/>
      <c r="G654" s="1247"/>
      <c r="H654" s="101"/>
      <c r="I654" s="101"/>
      <c r="J654" s="101"/>
      <c r="K654" s="101"/>
    </row>
    <row r="655" spans="1:11">
      <c r="A655" s="1150"/>
      <c r="B655" s="1150"/>
      <c r="C655" s="1150"/>
      <c r="D655" s="1150"/>
      <c r="E655" s="1150"/>
      <c r="F655" s="1150"/>
      <c r="G655" s="1150"/>
      <c r="H655" s="101"/>
      <c r="I655" s="101"/>
      <c r="J655" s="101"/>
      <c r="K655" s="101"/>
    </row>
    <row r="656" spans="1:11">
      <c r="A656" s="1157"/>
      <c r="B656" s="1157"/>
      <c r="C656" s="1131"/>
      <c r="D656" s="1245" t="s">
        <v>466</v>
      </c>
      <c r="E656" s="1245"/>
      <c r="F656" s="1245"/>
      <c r="G656" s="2"/>
      <c r="H656" s="101"/>
      <c r="I656" s="101"/>
      <c r="J656" s="101"/>
      <c r="K656" s="101"/>
    </row>
    <row r="657" spans="1:11">
      <c r="A657" s="1131"/>
      <c r="B657" s="1131"/>
      <c r="C657" s="1131"/>
      <c r="D657" s="1245" t="s">
        <v>467</v>
      </c>
      <c r="E657" s="1245"/>
      <c r="F657" s="1245"/>
      <c r="G657" s="2"/>
      <c r="H657" s="101"/>
      <c r="I657" s="101"/>
      <c r="J657" s="101"/>
      <c r="K657" s="101"/>
    </row>
    <row r="658" spans="1:11">
      <c r="A658" s="98"/>
      <c r="B658" s="98"/>
      <c r="C658" s="98"/>
      <c r="D658" s="1246" t="s">
        <v>468</v>
      </c>
      <c r="E658" s="1246"/>
      <c r="F658" s="1246"/>
      <c r="G658" s="2"/>
      <c r="H658" s="101"/>
      <c r="I658" s="101"/>
      <c r="J658" s="101"/>
      <c r="K658" s="101"/>
    </row>
    <row r="659" spans="1:11">
      <c r="A659" s="98"/>
      <c r="B659" s="98"/>
      <c r="C659" s="98"/>
      <c r="D659" s="2"/>
      <c r="E659" s="2"/>
      <c r="F659" s="2"/>
      <c r="G659" s="2"/>
      <c r="H659" s="101"/>
      <c r="I659" s="101"/>
      <c r="J659" s="101"/>
      <c r="K659" s="101"/>
    </row>
    <row r="660" spans="1:11" ht="14.45">
      <c r="A660" s="99"/>
      <c r="B660" s="1103" t="s">
        <v>294</v>
      </c>
      <c r="C660" s="98"/>
      <c r="D660" s="1246" t="s">
        <v>469</v>
      </c>
      <c r="E660" s="1246"/>
      <c r="F660" s="1246"/>
      <c r="G660" s="2"/>
      <c r="H660" s="101"/>
      <c r="I660" s="101"/>
      <c r="J660" s="101"/>
      <c r="K660" s="101"/>
    </row>
    <row r="661" spans="1:11">
      <c r="A661" s="98"/>
      <c r="B661" s="98"/>
      <c r="C661" s="98"/>
      <c r="D661" s="1246" t="s">
        <v>470</v>
      </c>
      <c r="E661" s="1246"/>
      <c r="F661" s="1246"/>
      <c r="G661" s="2"/>
      <c r="H661" s="101"/>
      <c r="I661" s="101"/>
      <c r="J661" s="101"/>
      <c r="K661" s="101"/>
    </row>
    <row r="662" spans="1:11">
      <c r="A662" s="98"/>
      <c r="B662" s="98"/>
      <c r="C662" s="98"/>
      <c r="D662" s="2"/>
      <c r="E662" s="1230" t="s">
        <v>471</v>
      </c>
      <c r="F662" s="1230"/>
      <c r="G662" s="2"/>
      <c r="H662" s="101"/>
      <c r="I662" s="101"/>
      <c r="J662" s="101"/>
      <c r="K662" s="101"/>
    </row>
    <row r="663" spans="1:11">
      <c r="A663" s="98"/>
      <c r="B663" s="98"/>
      <c r="C663" s="98"/>
      <c r="D663" s="2"/>
      <c r="E663" s="1230"/>
      <c r="F663" s="1230"/>
      <c r="G663" s="2"/>
      <c r="H663" s="101"/>
      <c r="I663" s="101"/>
      <c r="J663" s="101"/>
      <c r="K663" s="101"/>
    </row>
    <row r="664" spans="1:11">
      <c r="A664" s="98"/>
      <c r="B664" s="98"/>
      <c r="C664" s="98"/>
      <c r="D664" s="102"/>
      <c r="E664" s="1120"/>
      <c r="F664" s="2"/>
      <c r="G664" s="2"/>
      <c r="H664" s="101"/>
      <c r="I664" s="101"/>
      <c r="J664" s="101"/>
      <c r="K664" s="101"/>
    </row>
    <row r="665" spans="1:11" ht="14.45">
      <c r="A665" s="99"/>
      <c r="B665" s="1103" t="s">
        <v>294</v>
      </c>
      <c r="C665" s="98"/>
      <c r="D665" s="1226" t="s">
        <v>472</v>
      </c>
      <c r="E665" s="1226"/>
      <c r="F665" s="1226"/>
      <c r="G665" s="2"/>
      <c r="H665" s="101"/>
      <c r="I665" s="101"/>
      <c r="J665" s="101"/>
      <c r="K665" s="101"/>
    </row>
    <row r="666" spans="1:11">
      <c r="A666" s="1133"/>
      <c r="B666" s="1133"/>
      <c r="C666" s="98"/>
      <c r="D666" s="1226"/>
      <c r="E666" s="1226"/>
      <c r="F666" s="1226"/>
      <c r="G666" s="2"/>
      <c r="H666" s="101"/>
      <c r="I666" s="101"/>
      <c r="J666" s="101"/>
      <c r="K666" s="101"/>
    </row>
    <row r="667" spans="1:11">
      <c r="A667" s="98"/>
      <c r="B667" s="98"/>
      <c r="C667" s="98"/>
      <c r="D667" s="1226"/>
      <c r="E667" s="1226"/>
      <c r="F667" s="1226"/>
      <c r="G667" s="2"/>
      <c r="H667" s="101"/>
      <c r="I667" s="101"/>
      <c r="J667" s="101"/>
      <c r="K667" s="101"/>
    </row>
    <row r="668" spans="1:11">
      <c r="A668" s="98"/>
      <c r="B668" s="98"/>
      <c r="C668" s="98"/>
      <c r="D668" s="2"/>
      <c r="E668" s="2"/>
      <c r="F668" s="2"/>
      <c r="G668" s="2"/>
      <c r="H668" s="101"/>
      <c r="I668" s="101"/>
      <c r="J668" s="101"/>
      <c r="K668" s="101"/>
    </row>
    <row r="669" spans="1:11" ht="14.45">
      <c r="A669" s="99"/>
      <c r="B669" s="1103" t="s">
        <v>294</v>
      </c>
      <c r="C669" s="98"/>
      <c r="D669" s="1246" t="s">
        <v>473</v>
      </c>
      <c r="E669" s="1246"/>
      <c r="F669" s="1246"/>
      <c r="G669" s="2"/>
      <c r="H669" s="101"/>
      <c r="I669" s="101"/>
      <c r="J669" s="101"/>
      <c r="K669" s="101"/>
    </row>
    <row r="670" spans="1:11" ht="14.45">
      <c r="A670" s="99"/>
      <c r="B670" s="99"/>
      <c r="C670" s="98"/>
      <c r="D670" s="1246" t="s">
        <v>470</v>
      </c>
      <c r="E670" s="1246"/>
      <c r="F670" s="1246"/>
      <c r="G670" s="2"/>
      <c r="H670" s="101"/>
      <c r="I670" s="101"/>
      <c r="J670" s="101"/>
      <c r="K670" s="101"/>
    </row>
    <row r="671" spans="1:11">
      <c r="A671" s="98"/>
      <c r="B671" s="98"/>
      <c r="C671" s="98"/>
      <c r="D671" s="2"/>
      <c r="E671" s="1250" t="s">
        <v>474</v>
      </c>
      <c r="F671" s="1250"/>
      <c r="G671" s="2"/>
      <c r="H671" s="101"/>
      <c r="I671" s="101"/>
      <c r="J671" s="101"/>
      <c r="K671" s="101"/>
    </row>
    <row r="672" spans="1:11">
      <c r="A672" s="98"/>
      <c r="B672" s="98"/>
      <c r="C672" s="98"/>
      <c r="D672" s="1"/>
      <c r="E672" s="2"/>
      <c r="F672" s="2"/>
      <c r="G672" s="2"/>
      <c r="H672" s="101"/>
      <c r="I672" s="101"/>
      <c r="J672" s="101"/>
      <c r="K672" s="101"/>
    </row>
    <row r="673" spans="1:11" ht="14.45">
      <c r="A673" s="99"/>
      <c r="B673" s="1103" t="s">
        <v>294</v>
      </c>
      <c r="C673" s="98"/>
      <c r="D673" s="1226" t="s">
        <v>475</v>
      </c>
      <c r="E673" s="1226"/>
      <c r="F673" s="1226"/>
      <c r="G673" s="2"/>
      <c r="H673" s="101"/>
      <c r="I673" s="101"/>
      <c r="J673" s="101"/>
      <c r="K673" s="101"/>
    </row>
    <row r="674" spans="1:11">
      <c r="A674" s="98"/>
      <c r="B674" s="98"/>
      <c r="C674" s="98"/>
      <c r="D674" s="1226"/>
      <c r="E674" s="1226"/>
      <c r="F674" s="1226"/>
      <c r="G674" s="2"/>
      <c r="H674" s="101"/>
      <c r="I674" s="101"/>
      <c r="J674" s="101"/>
      <c r="K674" s="101"/>
    </row>
    <row r="675" spans="1:11">
      <c r="A675" s="98"/>
      <c r="B675" s="98"/>
      <c r="C675" s="98"/>
      <c r="D675" s="1226"/>
      <c r="E675" s="1226"/>
      <c r="F675" s="1226"/>
      <c r="G675" s="2"/>
      <c r="H675" s="101"/>
      <c r="I675" s="101"/>
      <c r="J675" s="101"/>
      <c r="K675" s="101"/>
    </row>
    <row r="676" spans="1:11">
      <c r="A676" s="98"/>
      <c r="B676" s="98"/>
      <c r="C676" s="98"/>
      <c r="D676" s="1226"/>
      <c r="E676" s="1226"/>
      <c r="F676" s="1226"/>
      <c r="G676" s="2"/>
      <c r="H676" s="101"/>
      <c r="I676" s="101"/>
      <c r="J676" s="101"/>
      <c r="K676" s="101"/>
    </row>
    <row r="677" spans="1:11">
      <c r="A677" s="98"/>
      <c r="B677" s="98"/>
      <c r="C677" s="98"/>
      <c r="D677" s="1226"/>
      <c r="E677" s="1226"/>
      <c r="F677" s="1226"/>
      <c r="G677" s="2"/>
      <c r="H677" s="101"/>
      <c r="I677" s="101"/>
      <c r="J677" s="101"/>
      <c r="K677" s="101"/>
    </row>
    <row r="678" spans="1:11">
      <c r="A678" s="98"/>
      <c r="B678" s="98"/>
      <c r="C678" s="98"/>
      <c r="D678" s="1226"/>
      <c r="E678" s="1226"/>
      <c r="F678" s="1226"/>
      <c r="G678" s="2"/>
      <c r="H678" s="101"/>
      <c r="I678" s="101"/>
      <c r="J678" s="101"/>
      <c r="K678" s="101"/>
    </row>
    <row r="679" spans="1:11">
      <c r="A679" s="98"/>
      <c r="B679" s="98"/>
      <c r="C679" s="98"/>
      <c r="D679" s="1114"/>
      <c r="E679" s="1114"/>
      <c r="F679" s="1114"/>
      <c r="G679" s="2"/>
      <c r="H679" s="101"/>
      <c r="I679" s="101"/>
      <c r="J679" s="101"/>
      <c r="K679" s="101"/>
    </row>
    <row r="680" spans="1:11" ht="14.45">
      <c r="A680" s="99"/>
      <c r="B680" s="1103" t="s">
        <v>294</v>
      </c>
      <c r="C680" s="98"/>
      <c r="D680" s="1226" t="s">
        <v>476</v>
      </c>
      <c r="E680" s="1226"/>
      <c r="F680" s="1226"/>
      <c r="G680" s="2"/>
      <c r="H680" s="101"/>
      <c r="I680" s="101"/>
      <c r="J680" s="101"/>
      <c r="K680" s="101"/>
    </row>
    <row r="681" spans="1:11">
      <c r="A681" s="98"/>
      <c r="B681" s="98"/>
      <c r="C681" s="98"/>
      <c r="D681" s="1226"/>
      <c r="E681" s="1226"/>
      <c r="F681" s="1226"/>
      <c r="G681" s="2"/>
      <c r="H681" s="101"/>
      <c r="I681" s="101"/>
      <c r="J681" s="101"/>
      <c r="K681" s="101"/>
    </row>
    <row r="682" spans="1:11">
      <c r="A682" s="98"/>
      <c r="B682" s="98"/>
      <c r="C682" s="98"/>
      <c r="D682" s="1226"/>
      <c r="E682" s="1226"/>
      <c r="F682" s="1226"/>
      <c r="G682" s="2"/>
      <c r="H682" s="101"/>
      <c r="I682" s="101"/>
      <c r="J682" s="101"/>
      <c r="K682" s="101"/>
    </row>
    <row r="683" spans="1:11" ht="15" customHeight="1">
      <c r="A683" s="98"/>
      <c r="B683" s="98"/>
      <c r="C683" s="98"/>
      <c r="D683" s="1226"/>
      <c r="E683" s="1226"/>
      <c r="F683" s="1226"/>
      <c r="G683" s="2"/>
      <c r="H683" s="101"/>
      <c r="I683" s="101"/>
      <c r="J683" s="101"/>
      <c r="K683" s="101"/>
    </row>
    <row r="684" spans="1:11" ht="15" customHeight="1">
      <c r="A684" s="98"/>
      <c r="B684" s="98"/>
      <c r="C684" s="98"/>
      <c r="D684" s="1226"/>
      <c r="E684" s="1226"/>
      <c r="F684" s="1226"/>
      <c r="G684" s="2"/>
      <c r="H684" s="101"/>
      <c r="I684" s="101"/>
      <c r="J684" s="101"/>
      <c r="K684" s="101"/>
    </row>
    <row r="685" spans="1:11">
      <c r="A685" s="98"/>
      <c r="B685" s="98"/>
      <c r="C685" s="98"/>
      <c r="D685" s="1226"/>
      <c r="E685" s="1226"/>
      <c r="F685" s="1226"/>
      <c r="G685" s="2"/>
      <c r="H685" s="101"/>
      <c r="I685" s="101"/>
      <c r="J685" s="101"/>
      <c r="K685" s="101"/>
    </row>
    <row r="686" spans="1:11">
      <c r="A686" s="98"/>
      <c r="B686" s="98"/>
      <c r="C686" s="98"/>
      <c r="D686" s="1226"/>
      <c r="E686" s="1226"/>
      <c r="F686" s="1226"/>
      <c r="G686" s="2"/>
      <c r="H686" s="101"/>
      <c r="I686" s="101"/>
      <c r="J686" s="101"/>
      <c r="K686" s="101"/>
    </row>
    <row r="687" spans="1:11">
      <c r="A687" s="98"/>
      <c r="B687" s="98"/>
      <c r="C687" s="98"/>
      <c r="D687" s="1226"/>
      <c r="E687" s="1226"/>
      <c r="F687" s="1226"/>
      <c r="G687" s="2"/>
      <c r="H687" s="101"/>
      <c r="I687" s="101"/>
      <c r="J687" s="101"/>
      <c r="K687" s="101"/>
    </row>
    <row r="688" spans="1:11" ht="15" customHeight="1">
      <c r="A688" s="98"/>
      <c r="B688" s="98"/>
      <c r="C688" s="98"/>
      <c r="D688" s="1226"/>
      <c r="E688" s="1226"/>
      <c r="F688" s="1226"/>
      <c r="G688" s="2"/>
      <c r="H688" s="101"/>
      <c r="I688" s="101"/>
      <c r="J688" s="101"/>
      <c r="K688" s="101"/>
    </row>
    <row r="689" spans="1:11">
      <c r="A689" s="98"/>
      <c r="B689" s="98"/>
      <c r="C689" s="98"/>
      <c r="D689" s="1226"/>
      <c r="E689" s="1226"/>
      <c r="F689" s="1226"/>
      <c r="G689" s="2"/>
      <c r="H689" s="101"/>
      <c r="I689" s="101"/>
      <c r="J689" s="101"/>
      <c r="K689" s="101"/>
    </row>
    <row r="690" spans="1:11">
      <c r="A690" s="98"/>
      <c r="B690" s="98"/>
      <c r="C690" s="98"/>
      <c r="D690" s="1226"/>
      <c r="E690" s="1226"/>
      <c r="F690" s="1226"/>
      <c r="G690" s="2"/>
      <c r="H690" s="101"/>
      <c r="I690" s="101"/>
      <c r="J690" s="101"/>
      <c r="K690" s="101"/>
    </row>
    <row r="691" spans="1:11">
      <c r="A691" s="98"/>
      <c r="B691" s="98"/>
      <c r="C691" s="98"/>
      <c r="D691" s="1226"/>
      <c r="E691" s="1226"/>
      <c r="F691" s="1226"/>
      <c r="G691" s="2"/>
      <c r="H691" s="101"/>
      <c r="I691" s="101"/>
      <c r="J691" s="101"/>
      <c r="K691" s="101"/>
    </row>
    <row r="692" spans="1:11">
      <c r="A692" s="98"/>
      <c r="B692" s="98"/>
      <c r="C692" s="98"/>
      <c r="D692" s="1114"/>
      <c r="E692" s="1114"/>
      <c r="F692" s="1114"/>
      <c r="G692" s="2"/>
      <c r="H692" s="101"/>
      <c r="I692" s="101"/>
      <c r="J692" s="101"/>
      <c r="K692" s="101"/>
    </row>
    <row r="693" spans="1:11" ht="14.45">
      <c r="A693" s="99"/>
      <c r="B693" s="1103" t="s">
        <v>294</v>
      </c>
      <c r="C693" s="98"/>
      <c r="D693" s="1226" t="s">
        <v>477</v>
      </c>
      <c r="E693" s="1226"/>
      <c r="F693" s="1226"/>
      <c r="G693" s="2"/>
      <c r="H693" s="101"/>
      <c r="I693" s="101"/>
      <c r="J693" s="101"/>
      <c r="K693" s="101"/>
    </row>
    <row r="694" spans="1:11">
      <c r="A694" s="98"/>
      <c r="B694" s="98"/>
      <c r="C694" s="98"/>
      <c r="D694" s="1226"/>
      <c r="E694" s="1226"/>
      <c r="F694" s="1226"/>
      <c r="G694" s="2"/>
      <c r="H694" s="101"/>
      <c r="I694" s="101"/>
      <c r="J694" s="101"/>
      <c r="K694" s="101"/>
    </row>
    <row r="695" spans="1:11">
      <c r="A695" s="98"/>
      <c r="B695" s="98"/>
      <c r="C695" s="98"/>
      <c r="D695" s="1226"/>
      <c r="E695" s="1226"/>
      <c r="F695" s="1226"/>
      <c r="G695" s="2"/>
      <c r="H695" s="101"/>
      <c r="I695" s="101"/>
      <c r="J695" s="101"/>
      <c r="K695" s="101"/>
    </row>
    <row r="696" spans="1:11">
      <c r="A696" s="98"/>
      <c r="B696" s="98"/>
      <c r="C696" s="98"/>
      <c r="D696" s="1114"/>
      <c r="E696" s="1114"/>
      <c r="F696" s="1114"/>
      <c r="G696" s="2"/>
      <c r="H696" s="101"/>
      <c r="I696" s="101"/>
      <c r="J696" s="101"/>
      <c r="K696" s="101"/>
    </row>
    <row r="697" spans="1:11">
      <c r="A697" s="98"/>
      <c r="B697" s="1103" t="s">
        <v>294</v>
      </c>
      <c r="C697" s="98"/>
      <c r="D697" s="1226" t="s">
        <v>478</v>
      </c>
      <c r="E697" s="1226"/>
      <c r="F697" s="1226"/>
      <c r="G697" s="2"/>
      <c r="H697" s="101"/>
      <c r="I697" s="101"/>
      <c r="J697" s="101"/>
      <c r="K697" s="101"/>
    </row>
    <row r="698" spans="1:11">
      <c r="A698" s="98"/>
      <c r="B698" s="98"/>
      <c r="C698" s="98"/>
      <c r="D698" s="1226"/>
      <c r="E698" s="1226"/>
      <c r="F698" s="1226"/>
      <c r="G698" s="2"/>
      <c r="H698" s="101"/>
      <c r="I698" s="101"/>
      <c r="J698" s="101"/>
      <c r="K698" s="101"/>
    </row>
    <row r="699" spans="1:11">
      <c r="A699" s="98"/>
      <c r="B699" s="98"/>
      <c r="C699" s="98"/>
      <c r="D699" s="1114"/>
      <c r="E699" s="1114"/>
      <c r="F699" s="1114"/>
      <c r="G699" s="2"/>
      <c r="H699" s="101"/>
      <c r="I699" s="101"/>
      <c r="J699" s="101"/>
      <c r="K699" s="101"/>
    </row>
    <row r="700" spans="1:11">
      <c r="A700" s="98"/>
      <c r="B700" s="1103" t="s">
        <v>294</v>
      </c>
      <c r="C700" s="98"/>
      <c r="D700" s="1226" t="s">
        <v>479</v>
      </c>
      <c r="E700" s="1226"/>
      <c r="F700" s="1226"/>
      <c r="G700" s="2"/>
      <c r="H700" s="101"/>
      <c r="I700" s="101"/>
      <c r="J700" s="101"/>
      <c r="K700" s="101"/>
    </row>
    <row r="701" spans="1:11">
      <c r="A701" s="98"/>
      <c r="B701" s="98"/>
      <c r="C701" s="98"/>
      <c r="D701" s="1226"/>
      <c r="E701" s="1226"/>
      <c r="F701" s="1226"/>
      <c r="G701" s="2"/>
      <c r="H701" s="101"/>
      <c r="I701" s="101"/>
      <c r="J701" s="101"/>
      <c r="K701" s="101"/>
    </row>
    <row r="702" spans="1:11">
      <c r="A702" s="98"/>
      <c r="B702" s="98"/>
      <c r="C702" s="98"/>
      <c r="D702" s="1226"/>
      <c r="E702" s="1226"/>
      <c r="F702" s="1226"/>
      <c r="G702" s="2"/>
      <c r="H702" s="101"/>
      <c r="I702" s="101"/>
      <c r="J702" s="101"/>
      <c r="K702" s="101"/>
    </row>
    <row r="703" spans="1:11">
      <c r="A703" s="98"/>
      <c r="B703" s="98"/>
      <c r="C703" s="98"/>
      <c r="D703" s="1114"/>
      <c r="E703" s="1114"/>
      <c r="F703" s="1114"/>
      <c r="G703" s="2"/>
      <c r="H703" s="101"/>
      <c r="I703" s="101"/>
      <c r="J703" s="101"/>
      <c r="K703" s="101"/>
    </row>
    <row r="704" spans="1:11">
      <c r="A704" s="98"/>
      <c r="B704" s="1103" t="s">
        <v>294</v>
      </c>
      <c r="C704" s="98"/>
      <c r="D704" s="1226" t="s">
        <v>480</v>
      </c>
      <c r="E704" s="1226"/>
      <c r="F704" s="1226"/>
      <c r="G704" s="2"/>
      <c r="H704" s="101"/>
      <c r="I704" s="101"/>
      <c r="J704" s="101"/>
      <c r="K704" s="101"/>
    </row>
    <row r="705" spans="1:11">
      <c r="A705" s="98"/>
      <c r="B705" s="98"/>
      <c r="C705" s="98"/>
      <c r="D705" s="1226"/>
      <c r="E705" s="1226"/>
      <c r="F705" s="1226"/>
      <c r="G705" s="2"/>
      <c r="H705" s="101"/>
      <c r="I705" s="101"/>
      <c r="J705" s="101"/>
      <c r="K705" s="101"/>
    </row>
    <row r="706" spans="1:11">
      <c r="A706" s="98"/>
      <c r="B706" s="98"/>
      <c r="C706" s="98"/>
      <c r="D706" s="1226"/>
      <c r="E706" s="1226"/>
      <c r="F706" s="1226"/>
      <c r="G706" s="2"/>
      <c r="H706" s="101"/>
      <c r="I706" s="101"/>
      <c r="J706" s="101"/>
      <c r="K706" s="101"/>
    </row>
    <row r="707" spans="1:11">
      <c r="A707" s="98"/>
      <c r="B707" s="98"/>
      <c r="C707" s="98"/>
      <c r="D707" s="2"/>
      <c r="E707" s="2"/>
      <c r="F707" s="2"/>
      <c r="G707" s="2"/>
      <c r="H707" s="101"/>
      <c r="I707" s="101"/>
      <c r="J707" s="101"/>
      <c r="K707" s="101"/>
    </row>
    <row r="708" spans="1:11">
      <c r="A708" s="98"/>
      <c r="B708" s="1103" t="s">
        <v>294</v>
      </c>
      <c r="C708" s="98"/>
      <c r="D708" s="1226" t="s">
        <v>481</v>
      </c>
      <c r="E708" s="1226"/>
      <c r="F708" s="1226"/>
      <c r="G708" s="2"/>
      <c r="H708" s="101"/>
      <c r="I708" s="101"/>
      <c r="J708" s="101"/>
      <c r="K708" s="101"/>
    </row>
    <row r="709" spans="1:11">
      <c r="A709" s="98"/>
      <c r="B709" s="98"/>
      <c r="C709" s="98"/>
      <c r="D709" s="1226"/>
      <c r="E709" s="1226"/>
      <c r="F709" s="1226"/>
      <c r="G709" s="2"/>
      <c r="H709" s="101"/>
      <c r="I709" s="101"/>
      <c r="J709" s="101"/>
      <c r="K709" s="101"/>
    </row>
    <row r="710" spans="1:11">
      <c r="A710" s="98"/>
      <c r="B710" s="98"/>
      <c r="C710" s="98"/>
      <c r="D710" s="1226"/>
      <c r="E710" s="1226"/>
      <c r="F710" s="1226"/>
      <c r="G710" s="2"/>
      <c r="H710" s="101"/>
      <c r="I710" s="101"/>
      <c r="J710" s="101"/>
      <c r="K710" s="101"/>
    </row>
    <row r="711" spans="1:11">
      <c r="A711" s="98"/>
      <c r="B711" s="98"/>
      <c r="C711" s="98"/>
      <c r="D711" s="1101"/>
      <c r="E711" s="2"/>
      <c r="F711" s="2"/>
      <c r="G711" s="2"/>
      <c r="H711" s="101"/>
      <c r="I711" s="101"/>
      <c r="J711" s="101"/>
      <c r="K711" s="101"/>
    </row>
    <row r="712" spans="1:11" ht="14.45">
      <c r="A712" s="99"/>
      <c r="B712" s="1103" t="s">
        <v>294</v>
      </c>
      <c r="C712" s="98"/>
      <c r="D712" s="1226" t="s">
        <v>482</v>
      </c>
      <c r="E712" s="1226"/>
      <c r="F712" s="1226"/>
      <c r="G712" s="2"/>
      <c r="H712" s="101"/>
      <c r="I712" s="101"/>
      <c r="J712" s="101"/>
      <c r="K712" s="101"/>
    </row>
    <row r="713" spans="1:11">
      <c r="A713" s="98"/>
      <c r="B713" s="98"/>
      <c r="C713" s="98"/>
      <c r="D713" s="1226"/>
      <c r="E713" s="1226"/>
      <c r="F713" s="1226"/>
      <c r="G713" s="2"/>
      <c r="H713" s="101"/>
      <c r="I713" s="101"/>
      <c r="J713" s="101"/>
      <c r="K713" s="101"/>
    </row>
    <row r="714" spans="1:11">
      <c r="A714" s="98"/>
      <c r="B714" s="98"/>
      <c r="C714" s="98"/>
      <c r="D714" s="1226"/>
      <c r="E714" s="1226"/>
      <c r="F714" s="1226"/>
      <c r="G714" s="2"/>
      <c r="H714" s="101"/>
      <c r="I714" s="101"/>
      <c r="J714" s="101"/>
      <c r="K714" s="101"/>
    </row>
    <row r="715" spans="1:11">
      <c r="A715" s="98"/>
      <c r="B715" s="98"/>
      <c r="C715" s="98"/>
      <c r="D715" s="1226"/>
      <c r="E715" s="1226"/>
      <c r="F715" s="1226"/>
      <c r="G715" s="2"/>
      <c r="H715" s="101"/>
      <c r="I715" s="101"/>
      <c r="J715" s="101"/>
      <c r="K715" s="101"/>
    </row>
    <row r="716" spans="1:11">
      <c r="A716" s="98"/>
      <c r="B716" s="98"/>
      <c r="C716" s="98"/>
      <c r="D716" s="810"/>
      <c r="E716" s="2"/>
      <c r="F716" s="2"/>
      <c r="G716" s="2"/>
      <c r="H716" s="101"/>
      <c r="I716" s="101"/>
      <c r="J716" s="101"/>
      <c r="K716" s="101"/>
    </row>
    <row r="717" spans="1:11" ht="14.45">
      <c r="A717" s="99"/>
      <c r="B717" s="1103" t="s">
        <v>294</v>
      </c>
      <c r="C717" s="98"/>
      <c r="D717" s="1226" t="s">
        <v>483</v>
      </c>
      <c r="E717" s="1226"/>
      <c r="F717" s="1226"/>
      <c r="G717" s="2"/>
      <c r="H717" s="101"/>
      <c r="I717" s="101"/>
      <c r="J717" s="101"/>
      <c r="K717" s="101"/>
    </row>
    <row r="718" spans="1:11">
      <c r="A718" s="98"/>
      <c r="B718" s="98"/>
      <c r="C718" s="98"/>
      <c r="D718" s="1226"/>
      <c r="E718" s="1226"/>
      <c r="F718" s="1226"/>
      <c r="G718" s="2"/>
      <c r="H718" s="101"/>
      <c r="I718" s="101"/>
      <c r="J718" s="101"/>
      <c r="K718" s="101"/>
    </row>
    <row r="719" spans="1:11">
      <c r="A719" s="98"/>
      <c r="B719" s="98"/>
      <c r="C719" s="98"/>
      <c r="D719" s="1226"/>
      <c r="E719" s="1226"/>
      <c r="F719" s="1226"/>
      <c r="G719" s="2"/>
      <c r="H719" s="101"/>
      <c r="I719" s="101"/>
      <c r="J719" s="101"/>
      <c r="K719" s="101"/>
    </row>
    <row r="720" spans="1:11">
      <c r="A720" s="98"/>
      <c r="B720" s="98"/>
      <c r="C720" s="98"/>
      <c r="D720" s="1226"/>
      <c r="E720" s="1226"/>
      <c r="F720" s="1226"/>
      <c r="G720" s="2"/>
      <c r="H720" s="101"/>
      <c r="I720" s="101"/>
      <c r="J720" s="101"/>
      <c r="K720" s="101"/>
    </row>
    <row r="721" spans="1:11">
      <c r="A721" s="98"/>
      <c r="B721" s="98"/>
      <c r="C721" s="98"/>
      <c r="D721" s="1226"/>
      <c r="E721" s="1226"/>
      <c r="F721" s="1226"/>
      <c r="G721" s="2"/>
      <c r="H721" s="101"/>
      <c r="I721" s="101"/>
      <c r="J721" s="101"/>
      <c r="K721" s="101"/>
    </row>
    <row r="722" spans="1:11">
      <c r="A722" s="98"/>
      <c r="B722" s="98"/>
      <c r="C722" s="98"/>
      <c r="D722" s="1226"/>
      <c r="E722" s="1226"/>
      <c r="F722" s="1226"/>
      <c r="G722" s="2"/>
      <c r="H722" s="101"/>
      <c r="I722" s="101"/>
      <c r="J722" s="101"/>
      <c r="K722" s="101"/>
    </row>
    <row r="723" spans="1:11">
      <c r="A723" s="98"/>
      <c r="B723" s="98"/>
      <c r="C723" s="98"/>
      <c r="D723" s="1226"/>
      <c r="E723" s="1226"/>
      <c r="F723" s="1226"/>
      <c r="G723" s="2"/>
      <c r="H723" s="101"/>
      <c r="I723" s="101"/>
      <c r="J723" s="101"/>
      <c r="K723" s="101"/>
    </row>
    <row r="724" spans="1:11">
      <c r="A724" s="98"/>
      <c r="B724" s="98"/>
      <c r="C724" s="98"/>
      <c r="D724" s="1251" t="s">
        <v>484</v>
      </c>
      <c r="E724" s="1251"/>
      <c r="F724" s="1251"/>
      <c r="G724" s="2"/>
      <c r="H724" s="101"/>
      <c r="I724" s="101"/>
      <c r="J724" s="101"/>
      <c r="K724" s="101"/>
    </row>
    <row r="725" spans="1:11">
      <c r="A725" s="98"/>
      <c r="B725" s="98"/>
      <c r="C725" s="98"/>
      <c r="D725" s="1137"/>
      <c r="E725" s="2"/>
      <c r="F725" s="2"/>
      <c r="G725" s="2"/>
      <c r="H725" s="101"/>
      <c r="I725" s="101"/>
      <c r="J725" s="101"/>
      <c r="K725" s="101"/>
    </row>
    <row r="726" spans="1:11">
      <c r="A726" s="1248" t="s">
        <v>485</v>
      </c>
      <c r="B726" s="1248"/>
      <c r="C726" s="1248"/>
      <c r="D726" s="1248"/>
      <c r="E726" s="1248"/>
      <c r="F726" s="1248"/>
      <c r="G726" s="1248"/>
      <c r="H726" s="101"/>
      <c r="I726" s="101"/>
      <c r="J726" s="101"/>
      <c r="K726" s="101"/>
    </row>
    <row r="727" spans="1:11">
      <c r="A727" s="98"/>
      <c r="B727" s="98"/>
      <c r="C727" s="98"/>
      <c r="D727" s="810"/>
      <c r="E727" s="2"/>
      <c r="F727" s="2"/>
      <c r="G727" s="805"/>
      <c r="H727" s="101"/>
      <c r="I727" s="101"/>
      <c r="J727" s="101"/>
      <c r="K727" s="101"/>
    </row>
    <row r="728" spans="1:11" ht="13.15" customHeight="1">
      <c r="A728" s="1157"/>
      <c r="B728" s="1157"/>
      <c r="C728" s="98"/>
      <c r="D728" s="1256" t="s">
        <v>486</v>
      </c>
      <c r="E728" s="1256"/>
      <c r="F728" s="1256"/>
      <c r="G728" s="805"/>
      <c r="H728" s="101"/>
      <c r="I728" s="101"/>
      <c r="J728" s="101"/>
      <c r="K728" s="101"/>
    </row>
    <row r="729" spans="1:11">
      <c r="A729" s="98"/>
      <c r="B729" s="98"/>
      <c r="C729" s="98"/>
      <c r="D729" s="1244" t="s">
        <v>487</v>
      </c>
      <c r="E729" s="1244"/>
      <c r="F729" s="1244"/>
      <c r="G729" s="805"/>
      <c r="H729" s="101"/>
      <c r="I729" s="101"/>
      <c r="J729" s="101"/>
      <c r="K729" s="101"/>
    </row>
    <row r="730" spans="1:11">
      <c r="A730" s="98"/>
      <c r="B730" s="98"/>
      <c r="C730" s="98"/>
      <c r="D730" s="2"/>
      <c r="E730" s="2"/>
      <c r="F730" s="2"/>
      <c r="G730" s="805"/>
      <c r="H730" s="101"/>
      <c r="I730" s="101"/>
      <c r="J730" s="101"/>
      <c r="K730" s="101"/>
    </row>
    <row r="731" spans="1:11" ht="14.45">
      <c r="A731" s="99"/>
      <c r="B731" s="1103" t="s">
        <v>294</v>
      </c>
      <c r="C731" s="1157"/>
      <c r="D731" s="1226" t="s">
        <v>488</v>
      </c>
      <c r="E731" s="1226"/>
      <c r="F731" s="1226"/>
      <c r="G731" s="805"/>
      <c r="H731" s="101"/>
      <c r="I731" s="101"/>
      <c r="J731" s="101"/>
      <c r="K731" s="101"/>
    </row>
    <row r="732" spans="1:11" ht="10.5" customHeight="1">
      <c r="A732" s="1157"/>
      <c r="B732" s="1157"/>
      <c r="C732" s="1157"/>
      <c r="D732" s="1226"/>
      <c r="E732" s="1226"/>
      <c r="F732" s="1226"/>
      <c r="G732" s="805"/>
      <c r="H732" s="101"/>
      <c r="I732" s="101"/>
      <c r="J732" s="101"/>
      <c r="K732" s="101"/>
    </row>
    <row r="733" spans="1:11">
      <c r="A733" s="1157"/>
      <c r="B733" s="1157"/>
      <c r="C733" s="1157"/>
      <c r="D733" s="1226"/>
      <c r="E733" s="1226"/>
      <c r="F733" s="1226"/>
      <c r="G733" s="805"/>
      <c r="H733" s="101"/>
      <c r="I733" s="101"/>
      <c r="J733" s="101"/>
      <c r="K733" s="101"/>
    </row>
    <row r="734" spans="1:11">
      <c r="A734" s="1157"/>
      <c r="B734" s="1157"/>
      <c r="C734" s="1157"/>
      <c r="D734" s="1226"/>
      <c r="E734" s="1226"/>
      <c r="F734" s="1226"/>
      <c r="G734" s="805"/>
      <c r="H734" s="101"/>
      <c r="I734" s="101"/>
      <c r="J734" s="101"/>
      <c r="K734" s="101"/>
    </row>
    <row r="735" spans="1:11">
      <c r="A735" s="1157"/>
      <c r="B735" s="1157"/>
      <c r="C735" s="1157"/>
      <c r="D735" s="1226"/>
      <c r="E735" s="1226"/>
      <c r="F735" s="1226"/>
      <c r="G735" s="805"/>
      <c r="H735" s="101"/>
      <c r="I735" s="101"/>
      <c r="J735" s="101"/>
      <c r="K735" s="101"/>
    </row>
    <row r="736" spans="1:11" ht="15.6" customHeight="1">
      <c r="A736" s="1157"/>
      <c r="B736" s="1157"/>
      <c r="C736" s="1157"/>
      <c r="D736" s="1226"/>
      <c r="E736" s="1226"/>
      <c r="F736" s="1226"/>
      <c r="G736" s="805"/>
      <c r="H736" s="101"/>
      <c r="I736" s="101"/>
      <c r="J736" s="101"/>
      <c r="K736" s="101"/>
    </row>
    <row r="737" spans="1:11">
      <c r="A737" s="1157"/>
      <c r="B737" s="1157"/>
      <c r="C737" s="1157"/>
      <c r="D737" s="149"/>
      <c r="E737" s="1120"/>
      <c r="F737" s="1120"/>
      <c r="G737" s="805"/>
      <c r="H737" s="101"/>
      <c r="I737" s="101"/>
      <c r="J737" s="101"/>
      <c r="K737" s="101"/>
    </row>
    <row r="738" spans="1:11" s="154" customFormat="1" ht="14.45">
      <c r="A738" s="153"/>
      <c r="B738" s="1103" t="s">
        <v>294</v>
      </c>
      <c r="C738" s="815"/>
      <c r="D738" s="1226" t="s">
        <v>489</v>
      </c>
      <c r="E738" s="1226"/>
      <c r="F738" s="1226"/>
      <c r="G738" s="816"/>
    </row>
    <row r="739" spans="1:11" s="154" customFormat="1">
      <c r="A739" s="815"/>
      <c r="B739" s="815"/>
      <c r="C739" s="815"/>
      <c r="D739" s="1226"/>
      <c r="E739" s="1226"/>
      <c r="F739" s="1226"/>
      <c r="G739" s="816"/>
    </row>
    <row r="740" spans="1:11" s="154" customFormat="1">
      <c r="A740" s="815"/>
      <c r="B740" s="815"/>
      <c r="C740" s="815"/>
      <c r="D740" s="1226"/>
      <c r="E740" s="1226"/>
      <c r="F740" s="1226"/>
      <c r="G740" s="816"/>
    </row>
    <row r="741" spans="1:11" s="154" customFormat="1">
      <c r="A741" s="815"/>
      <c r="B741" s="815"/>
      <c r="C741" s="815"/>
      <c r="D741" s="1226"/>
      <c r="E741" s="1226"/>
      <c r="F741" s="1226"/>
      <c r="G741" s="816"/>
    </row>
    <row r="742" spans="1:11" s="154" customFormat="1">
      <c r="A742" s="815"/>
      <c r="B742" s="815"/>
      <c r="C742" s="815"/>
      <c r="D742" s="149"/>
      <c r="E742" s="816"/>
      <c r="F742" s="816"/>
      <c r="G742" s="816"/>
    </row>
    <row r="743" spans="1:11" s="154" customFormat="1" ht="14.45">
      <c r="A743" s="99"/>
      <c r="B743" s="1103" t="s">
        <v>294</v>
      </c>
      <c r="C743" s="815"/>
      <c r="D743" s="1257" t="s">
        <v>490</v>
      </c>
      <c r="E743" s="1257"/>
      <c r="F743" s="1257"/>
      <c r="G743" s="816"/>
    </row>
    <row r="744" spans="1:11" s="154" customFormat="1">
      <c r="A744" s="815"/>
      <c r="B744" s="815"/>
      <c r="C744" s="815"/>
      <c r="D744" s="1257"/>
      <c r="E744" s="1257"/>
      <c r="F744" s="1257"/>
      <c r="G744" s="816"/>
    </row>
    <row r="745" spans="1:11" s="154" customFormat="1">
      <c r="A745" s="815"/>
      <c r="B745" s="815"/>
      <c r="C745" s="815"/>
      <c r="D745" s="1257"/>
      <c r="E745" s="1257"/>
      <c r="F745" s="1257"/>
      <c r="G745" s="816"/>
    </row>
    <row r="746" spans="1:11">
      <c r="A746" s="1157"/>
      <c r="B746" s="1157"/>
      <c r="C746" s="1157"/>
      <c r="D746" s="149"/>
      <c r="E746" s="1120"/>
      <c r="F746" s="1120"/>
      <c r="G746" s="805"/>
      <c r="H746" s="101"/>
      <c r="I746" s="101"/>
      <c r="J746" s="101"/>
      <c r="K746" s="101"/>
    </row>
    <row r="747" spans="1:11" ht="14.45">
      <c r="A747" s="99"/>
      <c r="B747" s="1103" t="s">
        <v>294</v>
      </c>
      <c r="C747" s="1157"/>
      <c r="D747" s="1226" t="s">
        <v>491</v>
      </c>
      <c r="E747" s="1226"/>
      <c r="F747" s="1226"/>
      <c r="G747" s="805"/>
      <c r="H747" s="101"/>
      <c r="I747" s="101"/>
      <c r="J747" s="101"/>
      <c r="K747" s="101"/>
    </row>
    <row r="748" spans="1:11">
      <c r="A748" s="1157"/>
      <c r="B748" s="1157"/>
      <c r="C748" s="1157"/>
      <c r="D748" s="1226"/>
      <c r="E748" s="1226"/>
      <c r="F748" s="1226"/>
      <c r="G748" s="805"/>
      <c r="H748" s="101"/>
      <c r="I748" s="101"/>
      <c r="J748" s="101"/>
      <c r="K748" s="101"/>
    </row>
    <row r="749" spans="1:11">
      <c r="A749" s="1157"/>
      <c r="B749" s="1157"/>
      <c r="C749" s="1157"/>
      <c r="D749" s="1114"/>
      <c r="E749" s="1114"/>
      <c r="F749" s="1114"/>
      <c r="G749" s="805"/>
      <c r="H749" s="101"/>
      <c r="I749" s="101"/>
      <c r="J749" s="101"/>
      <c r="K749" s="101"/>
    </row>
    <row r="750" spans="1:11">
      <c r="A750" s="1157"/>
      <c r="B750" s="1103" t="s">
        <v>294</v>
      </c>
      <c r="C750" s="1157"/>
      <c r="D750" s="1226" t="s">
        <v>492</v>
      </c>
      <c r="E750" s="1226"/>
      <c r="F750" s="1226"/>
      <c r="G750" s="805"/>
      <c r="H750" s="101"/>
      <c r="I750" s="101"/>
      <c r="J750" s="101"/>
      <c r="K750" s="101"/>
    </row>
    <row r="751" spans="1:11">
      <c r="A751" s="1157"/>
      <c r="B751" s="1157"/>
      <c r="C751" s="1157"/>
      <c r="D751" s="1226"/>
      <c r="E751" s="1226"/>
      <c r="F751" s="1226"/>
      <c r="G751" s="805"/>
      <c r="H751" s="101"/>
      <c r="I751" s="101"/>
      <c r="J751" s="101"/>
      <c r="K751" s="101"/>
    </row>
    <row r="752" spans="1:11">
      <c r="A752" s="1157"/>
      <c r="B752" s="1157"/>
      <c r="C752" s="1157"/>
      <c r="D752" s="1226"/>
      <c r="E752" s="1226"/>
      <c r="F752" s="1226"/>
      <c r="G752" s="805"/>
      <c r="H752" s="101"/>
      <c r="I752" s="101"/>
      <c r="J752" s="101"/>
      <c r="K752" s="101"/>
    </row>
    <row r="753" spans="1:11">
      <c r="A753" s="1157"/>
      <c r="B753" s="1157"/>
      <c r="C753" s="1157"/>
      <c r="D753" s="1114"/>
      <c r="E753" s="1114"/>
      <c r="F753" s="1114"/>
      <c r="G753" s="805"/>
      <c r="H753" s="101"/>
      <c r="I753" s="101"/>
      <c r="J753" s="101"/>
      <c r="K753" s="101"/>
    </row>
    <row r="754" spans="1:11">
      <c r="A754" s="1247" t="s">
        <v>493</v>
      </c>
      <c r="B754" s="1247"/>
      <c r="C754" s="1247"/>
      <c r="D754" s="1247"/>
      <c r="E754" s="1247"/>
      <c r="F754" s="1247"/>
      <c r="G754" s="1247"/>
      <c r="H754" s="1101"/>
      <c r="I754" s="1101"/>
      <c r="J754" s="1101"/>
      <c r="K754" s="1101"/>
    </row>
    <row r="755" spans="1:11">
      <c r="A755" s="98"/>
      <c r="B755" s="98"/>
      <c r="C755" s="98"/>
      <c r="D755" s="103"/>
      <c r="E755" s="2"/>
      <c r="F755" s="1120"/>
      <c r="G755" s="805"/>
      <c r="H755" s="1101"/>
      <c r="I755" s="1101"/>
      <c r="J755" s="1101"/>
      <c r="K755" s="1101"/>
    </row>
    <row r="756" spans="1:11">
      <c r="A756" s="1157"/>
      <c r="B756" s="1157"/>
      <c r="C756" s="1157"/>
      <c r="D756" s="1253" t="s">
        <v>494</v>
      </c>
      <c r="E756" s="1253"/>
      <c r="F756" s="1253"/>
      <c r="G756" s="805"/>
      <c r="H756" s="1101"/>
      <c r="I756" s="1101"/>
      <c r="J756" s="1101"/>
      <c r="K756" s="1101"/>
    </row>
    <row r="757" spans="1:11">
      <c r="A757" s="213"/>
      <c r="B757" s="213"/>
      <c r="C757" s="213"/>
      <c r="D757" s="1254" t="s">
        <v>495</v>
      </c>
      <c r="E757" s="1254"/>
      <c r="F757" s="1254"/>
      <c r="G757" s="805"/>
      <c r="H757" s="1101"/>
      <c r="I757" s="1101"/>
      <c r="J757" s="1101"/>
      <c r="K757" s="1101"/>
    </row>
    <row r="758" spans="1:11">
      <c r="A758" s="1157"/>
      <c r="B758" s="1157"/>
      <c r="C758" s="1157"/>
      <c r="D758" s="1102"/>
      <c r="E758" s="1102"/>
      <c r="F758" s="1102"/>
      <c r="G758" s="805"/>
      <c r="H758" s="1101"/>
      <c r="I758" s="1101"/>
      <c r="J758" s="1101"/>
      <c r="K758" s="1101"/>
    </row>
    <row r="759" spans="1:11" ht="14.45">
      <c r="A759" s="99"/>
      <c r="B759" s="1103" t="s">
        <v>294</v>
      </c>
      <c r="C759" s="1157"/>
      <c r="D759" s="1254" t="s">
        <v>496</v>
      </c>
      <c r="E759" s="1254"/>
      <c r="F759" s="1254"/>
      <c r="G759" s="805"/>
      <c r="H759" s="1101"/>
      <c r="I759" s="1101"/>
      <c r="J759" s="1101"/>
      <c r="K759" s="1101"/>
    </row>
    <row r="760" spans="1:11">
      <c r="A760" s="1157"/>
      <c r="B760" s="1157"/>
      <c r="C760" s="1157"/>
      <c r="D760" s="1102"/>
      <c r="E760" s="1255" t="s">
        <v>497</v>
      </c>
      <c r="F760" s="1255"/>
      <c r="G760" s="805"/>
      <c r="H760" s="1101"/>
      <c r="I760" s="1101"/>
      <c r="J760" s="1101"/>
      <c r="K760" s="1101"/>
    </row>
    <row r="761" spans="1:11">
      <c r="A761" s="1131"/>
      <c r="B761" s="1131"/>
      <c r="C761" s="1131"/>
      <c r="D761" s="1120"/>
      <c r="E761" s="2"/>
      <c r="F761" s="2"/>
      <c r="G761" s="805"/>
      <c r="H761" s="1101"/>
      <c r="I761" s="1101"/>
      <c r="J761" s="1101"/>
      <c r="K761" s="1101"/>
    </row>
    <row r="762" spans="1:11">
      <c r="A762" s="1252" t="s">
        <v>498</v>
      </c>
      <c r="B762" s="1252"/>
      <c r="C762" s="1252"/>
      <c r="D762" s="1252"/>
      <c r="E762" s="1252"/>
      <c r="F762" s="1252"/>
      <c r="G762" s="1252"/>
      <c r="H762" s="1101"/>
      <c r="I762" s="1101"/>
      <c r="J762" s="1101"/>
      <c r="K762" s="1101"/>
    </row>
    <row r="763" spans="1:11">
      <c r="A763" s="1131"/>
      <c r="B763" s="1131"/>
      <c r="C763" s="806"/>
      <c r="D763" s="805"/>
      <c r="E763" s="805"/>
      <c r="F763" s="805"/>
      <c r="G763" s="805"/>
      <c r="H763" s="1101"/>
      <c r="I763" s="1101"/>
      <c r="J763" s="1101"/>
      <c r="K763" s="1101"/>
    </row>
    <row r="764" spans="1:11">
      <c r="A764" s="1120"/>
      <c r="B764" s="1244" t="s">
        <v>499</v>
      </c>
      <c r="C764" s="1244"/>
      <c r="D764" s="1244"/>
      <c r="E764" s="1244"/>
      <c r="F764" s="1244"/>
      <c r="G764" s="805"/>
      <c r="H764" s="1101"/>
      <c r="I764" s="1101"/>
      <c r="J764" s="1101"/>
      <c r="K764" s="1101"/>
    </row>
    <row r="765" spans="1:11">
      <c r="A765" s="1133"/>
      <c r="B765" s="1133"/>
      <c r="C765" s="1157"/>
      <c r="D765" s="2"/>
      <c r="E765" s="2"/>
      <c r="F765" s="2"/>
      <c r="G765" s="805"/>
      <c r="H765" s="1101"/>
      <c r="I765" s="1101"/>
      <c r="J765" s="1101"/>
      <c r="K765" s="1101"/>
    </row>
    <row r="766" spans="1:11">
      <c r="A766" s="1252" t="s">
        <v>500</v>
      </c>
      <c r="B766" s="1252"/>
      <c r="C766" s="1252"/>
      <c r="D766" s="1252"/>
      <c r="E766" s="1252"/>
      <c r="F766" s="1252"/>
      <c r="G766" s="1252"/>
      <c r="H766" s="1101"/>
      <c r="I766" s="1101"/>
      <c r="J766" s="1101"/>
      <c r="K766" s="1101"/>
    </row>
    <row r="767" spans="1:11">
      <c r="A767" s="1131"/>
      <c r="B767" s="1131"/>
      <c r="C767" s="1131"/>
      <c r="D767" s="810"/>
      <c r="E767" s="2"/>
      <c r="F767" s="2"/>
      <c r="G767" s="805"/>
      <c r="H767" s="1101"/>
      <c r="I767" s="1101"/>
      <c r="J767" s="1101"/>
      <c r="K767" s="1101"/>
    </row>
    <row r="768" spans="1:11">
      <c r="A768" s="1120"/>
      <c r="B768" s="1246" t="s">
        <v>334</v>
      </c>
      <c r="C768" s="1246"/>
      <c r="D768" s="1246"/>
      <c r="E768" s="1246"/>
      <c r="F768" s="1246"/>
      <c r="G768" s="805"/>
      <c r="H768" s="1101"/>
      <c r="I768" s="1101"/>
      <c r="J768" s="1101"/>
      <c r="K768" s="1101"/>
    </row>
    <row r="769" spans="1:7" ht="14.45">
      <c r="A769" s="99"/>
      <c r="B769" s="99"/>
      <c r="C769" s="1157"/>
      <c r="D769" s="1120"/>
      <c r="E769" s="1120"/>
      <c r="F769" s="805"/>
      <c r="G769" s="805"/>
    </row>
    <row r="770" spans="1:7">
      <c r="A770" s="1252" t="s">
        <v>501</v>
      </c>
      <c r="B770" s="1252"/>
      <c r="C770" s="1252"/>
      <c r="D770" s="1252"/>
      <c r="E770" s="1252"/>
      <c r="F770" s="1252"/>
      <c r="G770" s="1252"/>
    </row>
    <row r="771" spans="1:7">
      <c r="A771" s="1157"/>
      <c r="B771" s="1157"/>
      <c r="C771" s="98"/>
      <c r="D771" s="97"/>
      <c r="E771" s="1120"/>
      <c r="F771" s="805"/>
      <c r="G771" s="805"/>
    </row>
    <row r="772" spans="1:7">
      <c r="A772" s="1120"/>
      <c r="B772" s="1246" t="s">
        <v>334</v>
      </c>
      <c r="C772" s="1246"/>
      <c r="D772" s="1246"/>
      <c r="E772" s="1246"/>
      <c r="F772" s="1246"/>
      <c r="G772" s="805"/>
    </row>
    <row r="773" spans="1:7">
      <c r="A773" s="1120"/>
      <c r="B773" s="1120"/>
      <c r="C773" s="806"/>
      <c r="D773" s="805"/>
      <c r="E773" s="805"/>
      <c r="F773" s="805"/>
      <c r="G773" s="805"/>
    </row>
    <row r="774" spans="1:7">
      <c r="A774" s="1252" t="s">
        <v>502</v>
      </c>
      <c r="B774" s="1252"/>
      <c r="C774" s="1252"/>
      <c r="D774" s="1252"/>
      <c r="E774" s="1252"/>
      <c r="F774" s="1252"/>
      <c r="G774" s="1252"/>
    </row>
    <row r="775" spans="1:7">
      <c r="A775" s="1120"/>
      <c r="B775" s="1120"/>
      <c r="C775" s="1157"/>
      <c r="D775" s="2"/>
      <c r="E775" s="2"/>
      <c r="F775" s="2"/>
      <c r="G775" s="2"/>
    </row>
    <row r="776" spans="1:7">
      <c r="A776" s="1120"/>
      <c r="B776" s="1246" t="s">
        <v>334</v>
      </c>
      <c r="C776" s="1246"/>
      <c r="D776" s="1246"/>
      <c r="E776" s="1246"/>
      <c r="F776" s="1246"/>
      <c r="G776" s="2"/>
    </row>
    <row r="777" spans="1:7">
      <c r="A777" s="806"/>
      <c r="B777" s="806"/>
      <c r="C777" s="806"/>
      <c r="D777" s="1123"/>
      <c r="E777" s="2"/>
      <c r="F777" s="805"/>
      <c r="G777" s="2"/>
    </row>
    <row r="778" spans="1:7">
      <c r="A778" s="1252" t="s">
        <v>503</v>
      </c>
      <c r="B778" s="1252"/>
      <c r="C778" s="1252"/>
      <c r="D778" s="1252"/>
      <c r="E778" s="1252"/>
      <c r="F778" s="1252"/>
      <c r="G778" s="1252"/>
    </row>
    <row r="779" spans="1:7">
      <c r="A779" s="1120"/>
      <c r="B779" s="1120"/>
      <c r="C779" s="1157"/>
      <c r="D779" s="2"/>
      <c r="E779" s="2"/>
      <c r="F779" s="2"/>
      <c r="G779" s="2"/>
    </row>
    <row r="780" spans="1:7">
      <c r="A780" s="1120"/>
      <c r="B780" s="1246" t="s">
        <v>334</v>
      </c>
      <c r="C780" s="1246"/>
      <c r="D780" s="1246"/>
      <c r="E780" s="1246"/>
      <c r="F780" s="1246"/>
      <c r="G780" s="2"/>
    </row>
    <row r="781" spans="1:7">
      <c r="A781" s="806"/>
      <c r="B781" s="806"/>
      <c r="C781" s="806"/>
      <c r="D781" s="1123"/>
      <c r="E781" s="2"/>
      <c r="F781" s="805"/>
      <c r="G781" s="2"/>
    </row>
    <row r="782" spans="1:7">
      <c r="A782" s="1252" t="s">
        <v>504</v>
      </c>
      <c r="B782" s="1252"/>
      <c r="C782" s="1252"/>
      <c r="D782" s="1252"/>
      <c r="E782" s="1252"/>
      <c r="F782" s="1252"/>
      <c r="G782" s="1252"/>
    </row>
    <row r="783" spans="1:7">
      <c r="A783" s="1120"/>
      <c r="B783" s="1120"/>
      <c r="C783" s="1157"/>
      <c r="D783" s="2"/>
      <c r="E783" s="2"/>
      <c r="F783" s="2"/>
      <c r="G783" s="2"/>
    </row>
    <row r="784" spans="1:7">
      <c r="A784" s="1120"/>
      <c r="B784" s="1246" t="s">
        <v>334</v>
      </c>
      <c r="C784" s="1246"/>
      <c r="D784" s="1246"/>
      <c r="E784" s="1246"/>
      <c r="F784" s="1246"/>
      <c r="G784" s="2"/>
    </row>
    <row r="785" spans="1:7">
      <c r="A785" s="1157"/>
      <c r="B785" s="1157"/>
      <c r="C785" s="1157"/>
      <c r="D785" s="1123"/>
      <c r="E785" s="2"/>
      <c r="F785" s="2"/>
      <c r="G785" s="2"/>
    </row>
    <row r="786" spans="1:7">
      <c r="A786" s="1252" t="s">
        <v>505</v>
      </c>
      <c r="B786" s="1252"/>
      <c r="C786" s="1252"/>
      <c r="D786" s="1252"/>
      <c r="E786" s="1252"/>
      <c r="F786" s="1252"/>
      <c r="G786" s="1252"/>
    </row>
    <row r="787" spans="1:7">
      <c r="A787" s="1120"/>
      <c r="B787" s="1120"/>
      <c r="C787" s="1157"/>
      <c r="D787" s="2"/>
      <c r="E787" s="2"/>
      <c r="F787" s="2"/>
      <c r="G787" s="2"/>
    </row>
    <row r="788" spans="1:7">
      <c r="A788" s="1120"/>
      <c r="B788" s="1246" t="s">
        <v>334</v>
      </c>
      <c r="C788" s="1246"/>
      <c r="D788" s="1246"/>
      <c r="E788" s="1246"/>
      <c r="F788" s="1246"/>
      <c r="G788" s="2"/>
    </row>
    <row r="789" spans="1:7">
      <c r="A789" s="1120"/>
      <c r="B789" s="1120"/>
      <c r="C789" s="1157"/>
      <c r="D789" s="1123"/>
      <c r="E789" s="2"/>
      <c r="F789" s="2"/>
      <c r="G789" s="2"/>
    </row>
    <row r="790" spans="1:7">
      <c r="A790" s="1252" t="s">
        <v>506</v>
      </c>
      <c r="B790" s="1252"/>
      <c r="C790" s="1252"/>
      <c r="D790" s="1252"/>
      <c r="E790" s="1252"/>
      <c r="F790" s="1252"/>
      <c r="G790" s="1252"/>
    </row>
    <row r="791" spans="1:7">
      <c r="A791" s="1120"/>
      <c r="B791" s="1120"/>
      <c r="C791" s="1157"/>
      <c r="D791" s="2"/>
      <c r="E791" s="2"/>
      <c r="F791" s="2"/>
      <c r="G791" s="2"/>
    </row>
    <row r="792" spans="1:7">
      <c r="A792" s="1120"/>
      <c r="B792" s="1246" t="s">
        <v>334</v>
      </c>
      <c r="C792" s="1246"/>
      <c r="D792" s="1246"/>
      <c r="E792" s="1246"/>
      <c r="F792" s="1246"/>
      <c r="G792" s="1101"/>
    </row>
    <row r="793" spans="1:7">
      <c r="A793" s="1131"/>
      <c r="B793" s="1131"/>
      <c r="C793" s="1131"/>
      <c r="D793" s="2"/>
      <c r="E793" s="1101"/>
      <c r="F793" s="1101"/>
      <c r="G793" s="1101"/>
    </row>
    <row r="794" spans="1:7" ht="14.45">
      <c r="A794" s="99"/>
      <c r="B794" s="99"/>
      <c r="C794" s="98"/>
      <c r="D794" s="1123"/>
      <c r="E794" s="1101"/>
      <c r="F794" s="1101"/>
      <c r="G794" s="1101"/>
    </row>
    <row r="795" spans="1:7" ht="12.75" hidden="1" customHeight="1">
      <c r="A795" s="1157"/>
      <c r="B795" s="1157"/>
      <c r="C795" s="1157"/>
      <c r="D795" s="1120"/>
      <c r="E795" s="1101"/>
      <c r="F795" s="1101"/>
      <c r="G795" s="1101"/>
    </row>
    <row r="796" spans="1:7" ht="12.75" hidden="1" customHeight="1">
      <c r="A796" s="1157"/>
      <c r="B796" s="1157"/>
      <c r="C796" s="1157"/>
      <c r="D796" s="2"/>
      <c r="E796" s="1101"/>
      <c r="F796" s="1101"/>
      <c r="G796" s="1101"/>
    </row>
    <row r="797" spans="1:7" ht="12.75" hidden="1" customHeight="1">
      <c r="A797" s="1157"/>
      <c r="B797" s="1157"/>
      <c r="C797" s="1157"/>
      <c r="D797" s="2"/>
      <c r="E797" s="1101"/>
      <c r="F797" s="1101"/>
      <c r="G797" s="1101"/>
    </row>
    <row r="798" spans="1:7" ht="12.75" hidden="1" customHeight="1">
      <c r="A798" s="1157"/>
      <c r="B798" s="1157"/>
      <c r="C798" s="1157"/>
      <c r="D798" s="1"/>
      <c r="E798" s="1101"/>
      <c r="F798" s="1101"/>
      <c r="G798" s="1101"/>
    </row>
    <row r="799" spans="1:7" ht="12.75" hidden="1" customHeight="1">
      <c r="A799" s="1157"/>
      <c r="B799" s="1157"/>
      <c r="C799" s="1157"/>
      <c r="D799" s="1"/>
      <c r="E799" s="1101"/>
      <c r="F799" s="1101"/>
      <c r="G799" s="1101"/>
    </row>
    <row r="800" spans="1:7" ht="12.75" hidden="1" customHeight="1">
      <c r="A800" s="1157"/>
      <c r="B800" s="1157"/>
      <c r="C800" s="1157"/>
      <c r="D800" s="1"/>
      <c r="E800" s="1101"/>
      <c r="F800" s="1101"/>
      <c r="G800" s="1101"/>
    </row>
    <row r="801" spans="1:7" ht="12.75" hidden="1" customHeight="1">
      <c r="A801" s="1157"/>
      <c r="B801" s="1157"/>
      <c r="C801" s="1157"/>
      <c r="D801" s="2"/>
      <c r="E801" s="1101"/>
      <c r="F801" s="1101"/>
      <c r="G801" s="1101"/>
    </row>
    <row r="802" spans="1:7" ht="14.25" hidden="1" customHeight="1">
      <c r="A802" s="99"/>
      <c r="B802" s="99"/>
      <c r="C802" s="1157"/>
      <c r="D802" s="1120"/>
      <c r="E802" s="1101"/>
      <c r="F802" s="1101"/>
      <c r="G802" s="1101"/>
    </row>
    <row r="803" spans="1:7" ht="12.75" hidden="1" customHeight="1">
      <c r="A803" s="1157"/>
      <c r="B803" s="1157"/>
      <c r="C803" s="1157"/>
      <c r="D803" s="2"/>
      <c r="E803" s="1101"/>
      <c r="F803" s="1101"/>
      <c r="G803" s="1101"/>
    </row>
    <row r="804" spans="1:7" ht="12.75" hidden="1" customHeight="1">
      <c r="A804" s="1157"/>
      <c r="B804" s="1157"/>
      <c r="C804" s="1157"/>
      <c r="D804" s="2"/>
      <c r="E804" s="1101"/>
      <c r="F804" s="1101"/>
      <c r="G804" s="1101"/>
    </row>
    <row r="805" spans="1:7" ht="12.75" hidden="1" customHeight="1">
      <c r="A805" s="1157"/>
      <c r="B805" s="1157"/>
      <c r="C805" s="1157"/>
      <c r="D805" s="1"/>
      <c r="E805" s="1101"/>
      <c r="F805" s="1101"/>
      <c r="G805" s="1101"/>
    </row>
    <row r="806" spans="1:7" ht="12.75" hidden="1" customHeight="1">
      <c r="A806" s="1157"/>
      <c r="B806" s="1157"/>
      <c r="C806" s="1157"/>
      <c r="D806" s="1"/>
      <c r="E806" s="1101"/>
      <c r="F806" s="1101"/>
      <c r="G806" s="1101"/>
    </row>
    <row r="807" spans="1:7" ht="14.25" hidden="1" customHeight="1">
      <c r="A807" s="99"/>
      <c r="B807" s="99"/>
      <c r="C807" s="1157"/>
      <c r="D807" s="1120"/>
      <c r="E807" s="1101"/>
      <c r="F807" s="1101"/>
      <c r="G807" s="1101"/>
    </row>
    <row r="808" spans="1:7" ht="12.75" hidden="1" customHeight="1">
      <c r="A808" s="1157"/>
      <c r="B808" s="1157"/>
      <c r="C808" s="1157"/>
      <c r="D808" s="2"/>
      <c r="E808" s="1101"/>
      <c r="F808" s="1101"/>
      <c r="G808" s="1101"/>
    </row>
    <row r="809" spans="1:7" ht="12.75" hidden="1" customHeight="1">
      <c r="A809" s="1157"/>
      <c r="B809" s="1157"/>
      <c r="C809" s="1157"/>
      <c r="D809" s="2"/>
      <c r="E809" s="1101"/>
      <c r="F809" s="1101"/>
      <c r="G809" s="1101"/>
    </row>
    <row r="810" spans="1:7" ht="14.25" hidden="1" customHeight="1">
      <c r="A810" s="99"/>
      <c r="B810" s="99"/>
      <c r="C810" s="1157"/>
      <c r="D810" s="1120"/>
      <c r="E810" s="1101"/>
      <c r="F810" s="1101"/>
      <c r="G810" s="1101"/>
    </row>
    <row r="811" spans="1:7" ht="12.75" hidden="1" customHeight="1">
      <c r="A811" s="1157"/>
      <c r="B811" s="1157"/>
      <c r="C811" s="1157"/>
      <c r="D811" s="2"/>
      <c r="E811" s="1101"/>
      <c r="F811" s="1101"/>
      <c r="G811" s="1101"/>
    </row>
    <row r="812" spans="1:7" ht="14.25" hidden="1" customHeight="1">
      <c r="A812" s="99"/>
      <c r="B812" s="99"/>
      <c r="C812" s="1157"/>
      <c r="D812" s="1120"/>
      <c r="E812" s="1101"/>
      <c r="F812" s="1101"/>
      <c r="G812" s="1101"/>
    </row>
    <row r="813" spans="1:7" ht="12.75" hidden="1" customHeight="1">
      <c r="A813" s="1131"/>
      <c r="B813" s="1131"/>
      <c r="C813" s="1131"/>
      <c r="D813" s="2"/>
      <c r="E813" s="1101"/>
      <c r="F813" s="1101"/>
      <c r="G813" s="1101"/>
    </row>
    <row r="814" spans="1:7" ht="12.75" hidden="1" customHeight="1">
      <c r="A814" s="1157"/>
      <c r="B814" s="1157"/>
      <c r="C814" s="1157"/>
      <c r="D814" s="2"/>
      <c r="E814" s="1101"/>
      <c r="F814" s="1101"/>
      <c r="G814" s="1101"/>
    </row>
    <row r="815" spans="1:7" ht="12.75" hidden="1" customHeight="1">
      <c r="A815" s="1157"/>
      <c r="B815" s="1157"/>
      <c r="C815" s="1157"/>
      <c r="D815" s="2"/>
      <c r="E815" s="1101"/>
      <c r="F815" s="1101"/>
      <c r="G815" s="1101"/>
    </row>
    <row r="816" spans="1:7" ht="12.75" hidden="1" customHeight="1">
      <c r="A816" s="1157"/>
      <c r="B816" s="1157"/>
      <c r="C816" s="1157"/>
      <c r="D816" s="2"/>
      <c r="E816" s="1101"/>
      <c r="F816" s="1101"/>
      <c r="G816" s="1101"/>
    </row>
    <row r="817" spans="1:7" ht="12.75" hidden="1" customHeight="1">
      <c r="A817" s="1157"/>
      <c r="B817" s="1157"/>
      <c r="C817" s="1157"/>
      <c r="D817" s="2"/>
      <c r="E817" s="1101"/>
      <c r="F817" s="1101"/>
      <c r="G817" s="1101"/>
    </row>
    <row r="818" spans="1:7" ht="12.75" hidden="1" customHeight="1">
      <c r="A818" s="1157"/>
      <c r="B818" s="1157"/>
      <c r="C818" s="1157"/>
      <c r="D818" s="2"/>
      <c r="E818" s="1101"/>
      <c r="F818" s="1101"/>
      <c r="G818" s="1101"/>
    </row>
    <row r="819" spans="1:7" ht="12.75" hidden="1" customHeight="1">
      <c r="A819" s="1157"/>
      <c r="B819" s="1157"/>
      <c r="C819" s="1157"/>
      <c r="D819" s="2"/>
      <c r="E819" s="1101"/>
      <c r="F819" s="1101"/>
      <c r="G819" s="1101"/>
    </row>
    <row r="820" spans="1:7" ht="12.75" hidden="1" customHeight="1">
      <c r="A820" s="1157"/>
      <c r="B820" s="1157"/>
      <c r="C820" s="1157"/>
      <c r="D820" s="2"/>
      <c r="E820" s="1101"/>
      <c r="F820" s="1101"/>
      <c r="G820" s="1101"/>
    </row>
    <row r="821" spans="1:7" ht="12.75" hidden="1" customHeight="1">
      <c r="A821" s="1157"/>
      <c r="B821" s="1157"/>
      <c r="C821" s="1157"/>
      <c r="D821" s="2"/>
      <c r="E821" s="1101"/>
      <c r="F821" s="1101"/>
      <c r="G821" s="1101"/>
    </row>
    <row r="822" spans="1:7" ht="12.75" hidden="1" customHeight="1">
      <c r="A822" s="1157"/>
      <c r="B822" s="1157"/>
      <c r="C822" s="1157"/>
      <c r="D822" s="2"/>
      <c r="E822" s="1101"/>
      <c r="F822" s="1101"/>
      <c r="G822" s="1101"/>
    </row>
    <row r="823" spans="1:7" ht="12.75" hidden="1" customHeight="1">
      <c r="A823" s="1157"/>
      <c r="B823" s="1157"/>
      <c r="C823" s="1157"/>
      <c r="D823" s="2"/>
      <c r="E823" s="1101"/>
      <c r="F823" s="1101"/>
      <c r="G823" s="1101"/>
    </row>
    <row r="824" spans="1:7" ht="12.75" hidden="1" customHeight="1">
      <c r="A824" s="1101"/>
      <c r="B824" s="1101"/>
      <c r="C824" s="1101"/>
      <c r="D824" s="1101"/>
      <c r="E824" s="1101"/>
      <c r="F824" s="1101"/>
      <c r="G824" s="1101"/>
    </row>
    <row r="825" spans="1:7" ht="12.75" hidden="1" customHeight="1">
      <c r="A825" s="1101"/>
      <c r="B825" s="1101"/>
      <c r="C825" s="1101"/>
      <c r="D825" s="1101"/>
      <c r="E825" s="1101"/>
      <c r="F825" s="1101"/>
      <c r="G825" s="1101"/>
    </row>
    <row r="826" spans="1:7" ht="12.75" hidden="1" customHeight="1">
      <c r="A826" s="1101"/>
      <c r="B826" s="1101"/>
      <c r="C826" s="1101"/>
      <c r="D826" s="1101"/>
      <c r="E826" s="1101"/>
      <c r="F826" s="1101"/>
      <c r="G826" s="1101"/>
    </row>
    <row r="827" spans="1:7" ht="12.75" hidden="1" customHeight="1">
      <c r="A827" s="1101"/>
      <c r="B827" s="1101"/>
      <c r="C827" s="1101"/>
      <c r="D827" s="1101"/>
      <c r="E827" s="1101"/>
      <c r="F827" s="1101"/>
      <c r="G827" s="1101"/>
    </row>
    <row r="828" spans="1:7" ht="12.75" hidden="1" customHeight="1">
      <c r="A828" s="1101"/>
      <c r="B828" s="1101"/>
      <c r="C828" s="1101"/>
      <c r="D828" s="1101"/>
      <c r="E828" s="1101"/>
      <c r="F828" s="1101"/>
      <c r="G828" s="1101"/>
    </row>
    <row r="829" spans="1:7" ht="12.75" hidden="1" customHeight="1">
      <c r="A829" s="1101"/>
      <c r="B829" s="1101"/>
      <c r="C829" s="1101"/>
      <c r="D829" s="1101"/>
      <c r="E829" s="1101"/>
      <c r="F829" s="1101"/>
      <c r="G829" s="1101"/>
    </row>
    <row r="830" spans="1:7" ht="12.75" hidden="1" customHeight="1">
      <c r="A830" s="1101"/>
      <c r="B830" s="1101"/>
      <c r="C830" s="1101"/>
      <c r="D830" s="1101"/>
      <c r="E830" s="1101"/>
      <c r="F830" s="1101"/>
      <c r="G830" s="1101"/>
    </row>
    <row r="831" spans="1:7" ht="12.75" hidden="1" customHeight="1">
      <c r="A831" s="1101"/>
      <c r="B831" s="1101"/>
      <c r="C831" s="1101"/>
      <c r="D831" s="1101"/>
      <c r="E831" s="1101"/>
      <c r="F831" s="1101"/>
      <c r="G831" s="1101"/>
    </row>
    <row r="832" spans="1:7" ht="12.75" hidden="1" customHeight="1">
      <c r="A832" s="1101"/>
      <c r="B832" s="1101"/>
      <c r="C832" s="1101"/>
      <c r="D832" s="1101"/>
      <c r="E832" s="1101"/>
      <c r="F832" s="1101"/>
      <c r="G832" s="1101"/>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D8" sqref="D8"/>
    </sheetView>
  </sheetViews>
  <sheetFormatPr defaultColWidth="0" defaultRowHeight="12.4" customHeight="1" zeroHeight="1"/>
  <cols>
    <col min="1" max="10" width="10.7109375" style="291" customWidth="1"/>
    <col min="11" max="16384" width="8.85546875" style="291" hidden="1"/>
  </cols>
  <sheetData>
    <row r="1" spans="1:10" ht="14.25" customHeight="1">
      <c r="A1" s="1102"/>
      <c r="B1" s="1102"/>
      <c r="C1" s="1102"/>
      <c r="D1" s="1102"/>
      <c r="E1" s="1102"/>
      <c r="F1" s="1102"/>
      <c r="G1" s="1102"/>
      <c r="H1" s="1102"/>
      <c r="I1" s="1102"/>
      <c r="J1" s="1102"/>
    </row>
    <row r="2" spans="1:10" ht="15.6">
      <c r="A2" s="1277" t="s">
        <v>507</v>
      </c>
      <c r="B2" s="1278"/>
      <c r="C2" s="1278"/>
      <c r="D2" s="1278"/>
      <c r="E2" s="1278"/>
      <c r="F2" s="1278"/>
      <c r="G2" s="1278"/>
      <c r="H2" s="1278"/>
      <c r="I2" s="1278"/>
      <c r="J2" s="1278"/>
    </row>
    <row r="3" spans="1:10" ht="15">
      <c r="A3" s="1281" t="s">
        <v>508</v>
      </c>
      <c r="B3" s="1282"/>
      <c r="C3" s="1282"/>
      <c r="D3" s="1282"/>
      <c r="E3" s="1282"/>
      <c r="F3" s="1282"/>
      <c r="G3" s="1282"/>
      <c r="H3" s="1282"/>
      <c r="I3" s="1282"/>
      <c r="J3" s="1282"/>
    </row>
    <row r="4" spans="1:10" ht="13.15">
      <c r="A4" s="1102"/>
      <c r="B4" s="1102"/>
      <c r="C4" s="1102"/>
      <c r="D4" s="1102"/>
      <c r="E4" s="1102"/>
      <c r="F4" s="1102"/>
      <c r="G4" s="1102"/>
      <c r="H4" s="1102"/>
      <c r="I4" s="1102"/>
      <c r="J4" s="1102"/>
    </row>
    <row r="5" spans="1:10" ht="12.75" customHeight="1">
      <c r="A5" s="1279" t="s">
        <v>509</v>
      </c>
      <c r="B5" s="1279"/>
      <c r="C5" s="1279"/>
      <c r="D5" s="1279"/>
      <c r="E5" s="1279"/>
      <c r="F5" s="1279"/>
      <c r="G5" s="1279"/>
      <c r="H5" s="1279"/>
      <c r="I5" s="1279"/>
      <c r="J5" s="1279"/>
    </row>
    <row r="6" spans="1:10" ht="13.15">
      <c r="A6" s="1279"/>
      <c r="B6" s="1279"/>
      <c r="C6" s="1279"/>
      <c r="D6" s="1279"/>
      <c r="E6" s="1279"/>
      <c r="F6" s="1279"/>
      <c r="G6" s="1279"/>
      <c r="H6" s="1279"/>
      <c r="I6" s="1279"/>
      <c r="J6" s="1279"/>
    </row>
    <row r="7" spans="1:10" ht="30" customHeight="1">
      <c r="A7" s="1279"/>
      <c r="B7" s="1279"/>
      <c r="C7" s="1279"/>
      <c r="D7" s="1279"/>
      <c r="E7" s="1279"/>
      <c r="F7" s="1279"/>
      <c r="G7" s="1279"/>
      <c r="H7" s="1279"/>
      <c r="I7" s="1279"/>
      <c r="J7" s="1279"/>
    </row>
    <row r="8" spans="1:10" ht="13.15">
      <c r="A8" s="1140"/>
      <c r="B8" s="1140"/>
      <c r="C8" s="1140"/>
      <c r="D8" s="1140"/>
      <c r="E8" s="1140"/>
      <c r="F8" s="1140"/>
      <c r="G8" s="1140"/>
      <c r="H8" s="1140"/>
      <c r="I8" s="1140"/>
      <c r="J8" s="1140"/>
    </row>
    <row r="9" spans="1:10" ht="12.75" customHeight="1">
      <c r="A9" s="1102" t="s">
        <v>510</v>
      </c>
      <c r="B9" s="1140"/>
      <c r="C9" s="1140"/>
      <c r="D9" s="1140"/>
      <c r="E9" s="1140"/>
      <c r="F9" s="1140"/>
      <c r="G9" s="1140"/>
      <c r="H9" s="1140"/>
      <c r="I9" s="1140"/>
      <c r="J9" s="1140"/>
    </row>
    <row r="10" spans="1:10" ht="13.15">
      <c r="A10" s="1102"/>
      <c r="B10" s="1102"/>
      <c r="C10" s="1102"/>
      <c r="D10" s="1102"/>
      <c r="E10" s="1102"/>
      <c r="F10" s="1102"/>
      <c r="G10" s="1102"/>
      <c r="H10" s="1102"/>
      <c r="I10" s="1102"/>
      <c r="J10" s="1102"/>
    </row>
    <row r="11" spans="1:10" ht="12.75" customHeight="1">
      <c r="A11" s="1283" t="s">
        <v>511</v>
      </c>
      <c r="B11" s="1283"/>
      <c r="C11" s="1283"/>
      <c r="D11" s="1283"/>
      <c r="E11" s="1283"/>
      <c r="F11" s="1283"/>
      <c r="G11" s="1283"/>
      <c r="H11" s="1283"/>
      <c r="I11" s="1283"/>
      <c r="J11" s="1283"/>
    </row>
    <row r="12" spans="1:10" ht="13.15">
      <c r="A12" s="1283"/>
      <c r="B12" s="1283"/>
      <c r="C12" s="1283"/>
      <c r="D12" s="1283"/>
      <c r="E12" s="1283"/>
      <c r="F12" s="1283"/>
      <c r="G12" s="1283"/>
      <c r="H12" s="1283"/>
      <c r="I12" s="1283"/>
      <c r="J12" s="1283"/>
    </row>
    <row r="13" spans="1:10" ht="13.15">
      <c r="A13" s="1283"/>
      <c r="B13" s="1283"/>
      <c r="C13" s="1283"/>
      <c r="D13" s="1283"/>
      <c r="E13" s="1283"/>
      <c r="F13" s="1283"/>
      <c r="G13" s="1283"/>
      <c r="H13" s="1283"/>
      <c r="I13" s="1283"/>
      <c r="J13" s="1283"/>
    </row>
    <row r="14" spans="1:10" ht="13.15">
      <c r="A14" s="1283"/>
      <c r="B14" s="1283"/>
      <c r="C14" s="1283"/>
      <c r="D14" s="1283"/>
      <c r="E14" s="1283"/>
      <c r="F14" s="1283"/>
      <c r="G14" s="1283"/>
      <c r="H14" s="1283"/>
      <c r="I14" s="1283"/>
      <c r="J14" s="1283"/>
    </row>
    <row r="15" spans="1:10" ht="13.15">
      <c r="A15" s="1283"/>
      <c r="B15" s="1283"/>
      <c r="C15" s="1283"/>
      <c r="D15" s="1283"/>
      <c r="E15" s="1283"/>
      <c r="F15" s="1283"/>
      <c r="G15" s="1283"/>
      <c r="H15" s="1283"/>
      <c r="I15" s="1283"/>
      <c r="J15" s="1283"/>
    </row>
    <row r="16" spans="1:10" ht="13.15">
      <c r="A16" s="1283"/>
      <c r="B16" s="1283"/>
      <c r="C16" s="1283"/>
      <c r="D16" s="1283"/>
      <c r="E16" s="1283"/>
      <c r="F16" s="1283"/>
      <c r="G16" s="1283"/>
      <c r="H16" s="1283"/>
      <c r="I16" s="1283"/>
      <c r="J16" s="1283"/>
    </row>
    <row r="17" spans="1:10" ht="13.15">
      <c r="A17" s="1141"/>
      <c r="B17" s="1141"/>
      <c r="C17" s="1141"/>
      <c r="D17" s="1141"/>
      <c r="E17" s="1141"/>
      <c r="F17" s="1141"/>
      <c r="G17" s="1141"/>
      <c r="H17" s="1141"/>
      <c r="I17" s="1141"/>
      <c r="J17" s="1141"/>
    </row>
    <row r="18" spans="1:10" ht="13.15">
      <c r="A18" s="352" t="s">
        <v>512</v>
      </c>
      <c r="B18" s="1140"/>
      <c r="C18" s="1140"/>
      <c r="D18" s="1140"/>
      <c r="E18" s="1140"/>
      <c r="F18" s="1140"/>
      <c r="G18" s="1140"/>
      <c r="H18" s="1140"/>
      <c r="I18" s="1140"/>
      <c r="J18" s="1140"/>
    </row>
    <row r="19" spans="1:10" ht="13.15">
      <c r="A19" s="1140" t="s">
        <v>253</v>
      </c>
      <c r="B19" s="1140"/>
      <c r="C19" s="1140"/>
      <c r="D19" s="1140"/>
      <c r="E19" s="1140"/>
      <c r="F19" s="1140"/>
      <c r="G19" s="1140"/>
      <c r="H19" s="1140"/>
      <c r="I19" s="1140"/>
      <c r="J19" s="1140"/>
    </row>
    <row r="20" spans="1:10" ht="13.15">
      <c r="A20" s="1282" t="s">
        <v>513</v>
      </c>
      <c r="B20" s="1282"/>
      <c r="C20" s="1282"/>
      <c r="D20" s="1282"/>
      <c r="E20" s="1282"/>
      <c r="F20" s="1102"/>
      <c r="G20" s="1102"/>
      <c r="H20" s="1102"/>
      <c r="I20" s="1102"/>
      <c r="J20" s="1102"/>
    </row>
    <row r="21" spans="1:10" ht="13.15">
      <c r="A21" s="1102"/>
      <c r="B21" s="1102"/>
      <c r="C21" s="1102"/>
      <c r="D21" s="1102"/>
      <c r="E21" s="1102"/>
      <c r="F21" s="1102"/>
      <c r="G21" s="1102"/>
      <c r="H21" s="1102"/>
      <c r="I21" s="1102"/>
      <c r="J21" s="1102"/>
    </row>
    <row r="22" spans="1:10" ht="13.15">
      <c r="A22" s="1102"/>
      <c r="B22" s="1102"/>
      <c r="C22" s="1102"/>
      <c r="D22" s="1102"/>
      <c r="E22" s="1102"/>
      <c r="F22" s="1102"/>
      <c r="G22" s="1102"/>
      <c r="H22" s="1102"/>
      <c r="I22" s="1102"/>
      <c r="J22" s="1102"/>
    </row>
    <row r="23" spans="1:10" ht="13.15">
      <c r="A23" s="1102"/>
      <c r="B23" s="1102"/>
      <c r="C23" s="1102"/>
      <c r="D23" s="1102"/>
      <c r="E23" s="1102"/>
      <c r="F23" s="1102"/>
      <c r="G23" s="1102"/>
      <c r="H23" s="1102"/>
      <c r="I23" s="1102"/>
      <c r="J23" s="1102"/>
    </row>
    <row r="24" spans="1:10" ht="13.15">
      <c r="A24" s="1102"/>
      <c r="B24" s="1102"/>
      <c r="C24" s="1102"/>
      <c r="D24" s="1102"/>
      <c r="E24" s="1102"/>
      <c r="F24" s="1102"/>
      <c r="G24" s="1102"/>
      <c r="H24" s="1102"/>
      <c r="I24" s="1102"/>
      <c r="J24" s="1102"/>
    </row>
    <row r="25" spans="1:10" ht="13.15">
      <c r="A25" s="1102"/>
      <c r="B25" s="1102"/>
      <c r="C25" s="1102"/>
      <c r="D25" s="1102"/>
      <c r="E25" s="1102"/>
      <c r="F25" s="1102"/>
      <c r="G25" s="1102"/>
      <c r="H25" s="1102"/>
      <c r="I25" s="1102"/>
      <c r="J25" s="1102"/>
    </row>
    <row r="26" spans="1:10" ht="13.15">
      <c r="A26" s="1102"/>
      <c r="B26" s="1102"/>
      <c r="C26" s="1102"/>
      <c r="D26" s="1102"/>
      <c r="E26" s="1102"/>
      <c r="F26" s="1102"/>
      <c r="G26" s="1102"/>
      <c r="H26" s="1102"/>
      <c r="I26" s="1102"/>
      <c r="J26" s="1102"/>
    </row>
    <row r="27" spans="1:10" ht="13.15">
      <c r="A27" s="1102"/>
      <c r="B27" s="1102"/>
      <c r="C27" s="1102"/>
      <c r="D27" s="1102"/>
      <c r="E27" s="1102"/>
      <c r="F27" s="1102"/>
      <c r="G27" s="1102"/>
      <c r="H27" s="1102"/>
      <c r="I27" s="1102"/>
      <c r="J27" s="1102"/>
    </row>
    <row r="28" spans="1:10" ht="13.15">
      <c r="A28" s="1102"/>
      <c r="B28" s="1102"/>
      <c r="C28" s="1102"/>
      <c r="D28" s="1102"/>
      <c r="E28" s="1102"/>
      <c r="F28" s="1102"/>
      <c r="G28" s="1102"/>
      <c r="H28" s="1102"/>
      <c r="I28" s="1102"/>
      <c r="J28" s="1102"/>
    </row>
    <row r="29" spans="1:10" ht="13.15">
      <c r="A29" s="1102"/>
      <c r="B29" s="1102"/>
      <c r="C29" s="1102"/>
      <c r="D29" s="1102"/>
      <c r="E29" s="1102"/>
      <c r="F29" s="1102"/>
      <c r="G29" s="1102"/>
      <c r="H29" s="1102"/>
      <c r="I29" s="1102"/>
      <c r="J29" s="1102"/>
    </row>
    <row r="30" spans="1:10" ht="13.15">
      <c r="A30" s="1102"/>
      <c r="B30" s="1102"/>
      <c r="C30" s="1102"/>
      <c r="D30" s="1102"/>
      <c r="E30" s="1102"/>
      <c r="F30" s="1102"/>
      <c r="G30" s="1102"/>
      <c r="H30" s="1102"/>
      <c r="I30" s="1102"/>
      <c r="J30" s="1102"/>
    </row>
    <row r="31" spans="1:10" ht="13.15">
      <c r="A31" s="1102"/>
      <c r="B31" s="1102"/>
      <c r="C31" s="1102"/>
      <c r="D31" s="1102"/>
      <c r="E31" s="1102"/>
      <c r="F31" s="1102"/>
      <c r="G31" s="1102"/>
      <c r="H31" s="1102"/>
      <c r="I31" s="1102"/>
      <c r="J31" s="1102"/>
    </row>
    <row r="32" spans="1:10" ht="13.15">
      <c r="A32" s="1102"/>
      <c r="B32" s="1102"/>
      <c r="C32" s="1102"/>
      <c r="D32" s="1102"/>
      <c r="E32" s="1102"/>
      <c r="F32" s="1102"/>
      <c r="G32" s="1102"/>
      <c r="H32" s="1102"/>
      <c r="I32" s="1102"/>
      <c r="J32" s="1102"/>
    </row>
    <row r="33" ht="13.15"/>
    <row r="34" ht="13.15"/>
    <row r="35" ht="13.15"/>
    <row r="36" ht="13.15"/>
    <row r="37" ht="13.15"/>
    <row r="38" ht="13.15"/>
    <row r="39" ht="13.15"/>
    <row r="40" ht="13.15"/>
    <row r="41" ht="13.15"/>
    <row r="42" ht="13.15"/>
    <row r="43" ht="13.15"/>
    <row r="44" ht="13.15"/>
    <row r="45" ht="13.15"/>
    <row r="46" ht="13.15"/>
    <row r="47" ht="13.15"/>
    <row r="48" ht="13.15"/>
    <row r="49" spans="1:10" ht="13.15">
      <c r="A49" s="1102"/>
      <c r="B49" s="1102"/>
      <c r="C49" s="1102"/>
      <c r="D49" s="1102"/>
      <c r="E49" s="1102"/>
      <c r="F49" s="1102"/>
      <c r="G49" s="1102"/>
      <c r="H49" s="1102"/>
      <c r="I49" s="1102"/>
      <c r="J49" s="1102"/>
    </row>
    <row r="50" spans="1:10" ht="13.15">
      <c r="A50" s="1102"/>
      <c r="B50" s="1102"/>
      <c r="C50" s="1102"/>
      <c r="D50" s="1102"/>
      <c r="E50" s="1102"/>
      <c r="F50" s="1102"/>
      <c r="G50" s="1102"/>
      <c r="H50" s="1102"/>
      <c r="I50" s="1102"/>
      <c r="J50" s="1102"/>
    </row>
    <row r="51" spans="1:10" ht="13.15">
      <c r="A51" s="1102"/>
      <c r="B51" s="1102"/>
      <c r="C51" s="1102"/>
      <c r="D51" s="1102"/>
      <c r="E51" s="1102"/>
      <c r="F51" s="1102"/>
      <c r="G51" s="1102"/>
      <c r="H51" s="1102"/>
      <c r="I51" s="1102"/>
      <c r="J51" s="1102"/>
    </row>
    <row r="52" spans="1:10" ht="13.15">
      <c r="A52" s="1102"/>
      <c r="B52" s="1102"/>
      <c r="C52" s="1102"/>
      <c r="D52" s="1102"/>
      <c r="E52" s="1102"/>
      <c r="F52" s="1102"/>
      <c r="G52" s="1102"/>
      <c r="H52" s="1102"/>
      <c r="I52" s="1102"/>
      <c r="J52" s="1102"/>
    </row>
    <row r="53" spans="1:10" ht="13.15">
      <c r="A53" s="1102"/>
      <c r="B53" s="1102"/>
      <c r="C53" s="1102"/>
      <c r="D53" s="1102"/>
      <c r="E53" s="1102"/>
      <c r="F53" s="1102"/>
      <c r="G53" s="1102"/>
      <c r="H53" s="1102"/>
      <c r="I53" s="1102"/>
      <c r="J53" s="1102"/>
    </row>
    <row r="54" spans="1:10" ht="13.15">
      <c r="A54" s="1102"/>
      <c r="B54" s="1102"/>
      <c r="C54" s="1102"/>
      <c r="D54" s="1102"/>
      <c r="E54" s="1102"/>
      <c r="F54" s="1102"/>
      <c r="G54" s="1102"/>
      <c r="H54" s="1102"/>
      <c r="I54" s="1102"/>
      <c r="J54" s="1102"/>
    </row>
    <row r="55" spans="1:10" ht="13.15">
      <c r="A55" s="1102"/>
      <c r="B55" s="1102"/>
      <c r="C55" s="1102"/>
      <c r="D55" s="1102"/>
      <c r="E55" s="1102"/>
      <c r="F55" s="1102"/>
      <c r="G55" s="1102"/>
      <c r="H55" s="1102"/>
      <c r="I55" s="1102"/>
      <c r="J55" s="1102"/>
    </row>
    <row r="56" spans="1:10" ht="13.15">
      <c r="A56" s="1102"/>
      <c r="B56" s="1102"/>
      <c r="C56" s="1102"/>
      <c r="D56" s="1102"/>
      <c r="E56" s="1102"/>
      <c r="F56" s="1102"/>
      <c r="G56" s="1102"/>
      <c r="H56" s="1102"/>
      <c r="I56" s="1102"/>
      <c r="J56" s="1102"/>
    </row>
    <row r="57" spans="1:10" ht="13.15">
      <c r="A57" s="1279" t="s">
        <v>514</v>
      </c>
      <c r="B57" s="1279"/>
      <c r="C57" s="1279"/>
      <c r="D57" s="1279"/>
      <c r="E57" s="1279"/>
      <c r="F57" s="1279"/>
      <c r="G57" s="1279"/>
      <c r="H57" s="1279"/>
      <c r="I57" s="1279"/>
      <c r="J57" s="1279"/>
    </row>
    <row r="58" spans="1:10" ht="13.15">
      <c r="A58" s="1279"/>
      <c r="B58" s="1279"/>
      <c r="C58" s="1279"/>
      <c r="D58" s="1279"/>
      <c r="E58" s="1279"/>
      <c r="F58" s="1279"/>
      <c r="G58" s="1279"/>
      <c r="H58" s="1279"/>
      <c r="I58" s="1279"/>
      <c r="J58" s="1279"/>
    </row>
    <row r="59" spans="1:10" ht="13.15">
      <c r="A59" s="1279"/>
      <c r="B59" s="1279"/>
      <c r="C59" s="1279"/>
      <c r="D59" s="1279"/>
      <c r="E59" s="1279"/>
      <c r="F59" s="1279"/>
      <c r="G59" s="1279"/>
      <c r="H59" s="1279"/>
      <c r="I59" s="1279"/>
      <c r="J59" s="1279"/>
    </row>
    <row r="60" spans="1:10" ht="13.15">
      <c r="A60" s="1102"/>
      <c r="B60" s="1102"/>
      <c r="C60" s="1102"/>
      <c r="D60" s="1102"/>
      <c r="E60" s="1102"/>
      <c r="F60" s="1102"/>
      <c r="G60" s="1102"/>
      <c r="H60" s="1102"/>
      <c r="I60" s="1102"/>
      <c r="J60" s="1102"/>
    </row>
    <row r="61" spans="1:10" ht="13.15">
      <c r="A61" s="1102" t="s">
        <v>513</v>
      </c>
      <c r="B61" s="1102"/>
      <c r="C61" s="1102"/>
      <c r="D61" s="1102"/>
      <c r="E61" s="1102"/>
      <c r="F61" s="1102"/>
      <c r="G61" s="1102"/>
      <c r="H61" s="1102"/>
      <c r="I61" s="1102"/>
      <c r="J61" s="1102"/>
    </row>
    <row r="62" spans="1:10" ht="13.15">
      <c r="A62" s="1102"/>
      <c r="B62" s="1102"/>
      <c r="C62" s="1102"/>
      <c r="D62" s="1102"/>
      <c r="E62" s="1102"/>
      <c r="F62" s="1102"/>
      <c r="G62" s="1102"/>
      <c r="H62" s="1102"/>
      <c r="I62" s="1102"/>
      <c r="J62" s="1102"/>
    </row>
    <row r="63" spans="1:10" ht="13.15">
      <c r="A63" s="1102"/>
      <c r="B63" s="1102"/>
      <c r="C63" s="1102"/>
      <c r="D63" s="1102"/>
      <c r="E63" s="1102"/>
      <c r="F63" s="1102"/>
      <c r="G63" s="1102"/>
      <c r="H63" s="1102"/>
      <c r="I63" s="1102"/>
      <c r="J63" s="1102"/>
    </row>
    <row r="64" spans="1:10" ht="13.15">
      <c r="A64" s="1102"/>
      <c r="B64" s="1102"/>
      <c r="C64" s="1102"/>
      <c r="D64" s="1102"/>
      <c r="E64" s="1102"/>
      <c r="F64" s="1102"/>
      <c r="G64" s="1102"/>
      <c r="H64" s="1102"/>
      <c r="I64" s="1102"/>
      <c r="J64" s="1102"/>
    </row>
    <row r="65" spans="1:9" ht="13.15">
      <c r="A65" s="1102"/>
      <c r="B65" s="1102"/>
      <c r="C65" s="1102"/>
      <c r="D65" s="1102"/>
      <c r="E65" s="1102"/>
      <c r="F65" s="1102"/>
      <c r="G65" s="1102"/>
      <c r="H65" s="1102"/>
      <c r="I65" s="1102"/>
    </row>
    <row r="66" spans="1:9" ht="13.15">
      <c r="A66" s="1102"/>
      <c r="B66" s="1102"/>
      <c r="C66" s="1102"/>
      <c r="D66" s="1102"/>
      <c r="E66" s="1102"/>
      <c r="F66" s="1102"/>
      <c r="G66" s="1102"/>
      <c r="H66" s="1102"/>
      <c r="I66" s="1102"/>
    </row>
    <row r="67" spans="1:9" ht="13.15">
      <c r="A67" s="1102"/>
      <c r="B67" s="1102"/>
      <c r="C67" s="1102"/>
      <c r="D67" s="1102"/>
      <c r="E67" s="1102"/>
      <c r="F67" s="1102"/>
      <c r="G67" s="1102"/>
      <c r="H67" s="1102"/>
      <c r="I67" s="1102"/>
    </row>
    <row r="68" spans="1:9" ht="13.15">
      <c r="A68" s="1102"/>
      <c r="B68" s="1102"/>
      <c r="C68" s="1102"/>
      <c r="D68" s="1102"/>
      <c r="E68" s="1102"/>
      <c r="F68" s="1102"/>
      <c r="G68" s="1102"/>
      <c r="H68" s="1102"/>
      <c r="I68" s="1102"/>
    </row>
    <row r="69" spans="1:9" ht="13.15">
      <c r="A69" s="1102"/>
      <c r="B69" s="1102"/>
      <c r="C69" s="1102"/>
      <c r="D69" s="1102"/>
      <c r="E69" s="1102"/>
      <c r="F69" s="1102"/>
      <c r="G69" s="1102"/>
      <c r="H69" s="1102"/>
      <c r="I69" s="1102"/>
    </row>
    <row r="70" spans="1:9" ht="13.15">
      <c r="A70" s="1102"/>
      <c r="B70" s="1102"/>
      <c r="C70" s="1102"/>
      <c r="D70" s="1102"/>
      <c r="E70" s="1102"/>
      <c r="F70" s="1102"/>
      <c r="G70" s="1102"/>
      <c r="H70" s="1102"/>
      <c r="I70" s="1102"/>
    </row>
    <row r="71" spans="1:9" ht="13.15">
      <c r="A71" s="1102"/>
      <c r="B71" s="1102"/>
      <c r="C71" s="1102"/>
      <c r="D71" s="1102"/>
      <c r="E71" s="1102"/>
      <c r="F71" s="1102"/>
      <c r="G71" s="1102"/>
      <c r="H71" s="1102"/>
      <c r="I71" s="1102"/>
    </row>
    <row r="72" spans="1:9" ht="13.15">
      <c r="A72" s="1280" t="s">
        <v>515</v>
      </c>
      <c r="B72" s="1280"/>
      <c r="C72" s="1280"/>
      <c r="D72" s="1280"/>
      <c r="E72" s="1280"/>
      <c r="F72" s="1280"/>
      <c r="G72" s="1280"/>
      <c r="H72" s="1280"/>
      <c r="I72" s="1280"/>
    </row>
    <row r="73" spans="1:9" ht="13.15">
      <c r="A73" s="1233" t="s">
        <v>13</v>
      </c>
      <c r="B73" s="1233"/>
      <c r="C73" s="1233"/>
      <c r="D73" s="1233"/>
      <c r="E73" s="1233"/>
      <c r="F73" s="1102"/>
      <c r="G73" s="1102"/>
      <c r="H73" s="1102"/>
      <c r="I73" s="1102"/>
    </row>
    <row r="74" spans="1:9" ht="13.15">
      <c r="A74" s="1233" t="s">
        <v>14</v>
      </c>
      <c r="B74" s="1233"/>
      <c r="C74" s="1233"/>
      <c r="D74" s="1233"/>
      <c r="E74" s="1233"/>
      <c r="F74" s="1102"/>
      <c r="G74" s="1102"/>
      <c r="H74" s="1102"/>
      <c r="I74" s="1102"/>
    </row>
    <row r="75" spans="1:9" ht="13.15">
      <c r="A75" s="1233" t="s">
        <v>516</v>
      </c>
      <c r="B75" s="1233"/>
      <c r="C75" s="1233"/>
      <c r="D75" s="1233"/>
      <c r="E75" s="1233"/>
      <c r="F75" s="1102"/>
      <c r="G75" s="1102"/>
      <c r="H75" s="1102"/>
      <c r="I75" s="1102"/>
    </row>
    <row r="76" spans="1:9" ht="13.15">
      <c r="A76" s="1102"/>
      <c r="B76" s="1102"/>
      <c r="C76" s="1102"/>
      <c r="D76" s="1102"/>
      <c r="E76" s="1102"/>
      <c r="F76" s="1102"/>
      <c r="G76" s="1102"/>
      <c r="H76" s="1102"/>
      <c r="I76" s="1102"/>
    </row>
    <row r="77" spans="1:9" ht="13.15">
      <c r="A77" s="1102"/>
      <c r="B77" s="1102"/>
      <c r="C77" s="1102"/>
      <c r="D77" s="1102"/>
      <c r="E77" s="1102"/>
      <c r="F77" s="1102"/>
      <c r="G77" s="1102"/>
      <c r="H77" s="1102"/>
      <c r="I77" s="1102"/>
    </row>
    <row r="78" spans="1:9" ht="13.15">
      <c r="A78" s="1102"/>
      <c r="B78" s="1102"/>
      <c r="C78" s="1102"/>
      <c r="D78" s="1102"/>
      <c r="E78" s="1102"/>
      <c r="F78" s="1102"/>
      <c r="G78" s="1102"/>
      <c r="H78" s="1102"/>
      <c r="I78" s="1102"/>
    </row>
    <row r="79" spans="1:9" ht="12.4" customHeight="1">
      <c r="A79" s="1102"/>
      <c r="B79" s="1102"/>
      <c r="C79" s="1102"/>
      <c r="D79" s="1102"/>
      <c r="E79" s="1102"/>
      <c r="F79" s="1102"/>
      <c r="G79" s="1102"/>
      <c r="H79" s="1102"/>
      <c r="I79" s="1102"/>
    </row>
    <row r="80" spans="1:9" ht="12.4" customHeight="1">
      <c r="A80" s="1102"/>
      <c r="B80" s="1102"/>
      <c r="C80" s="1102"/>
      <c r="D80" s="1102"/>
      <c r="E80" s="1102"/>
      <c r="F80" s="1102"/>
      <c r="G80" s="1102"/>
      <c r="H80" s="1102"/>
      <c r="I80" s="1102"/>
    </row>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15240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J15" sqref="J15"/>
    </sheetView>
  </sheetViews>
  <sheetFormatPr defaultColWidth="0" defaultRowHeight="13.15" zeroHeight="1"/>
  <cols>
    <col min="1" max="1" width="3.5703125" style="355" customWidth="1"/>
    <col min="2" max="2" width="13.5703125" style="355" customWidth="1"/>
    <col min="3" max="3" width="2.5703125" style="355" customWidth="1"/>
    <col min="4" max="5" width="3.5703125" style="291" customWidth="1"/>
    <col min="6" max="6" width="65.5703125" style="291" customWidth="1"/>
    <col min="7" max="7" width="1.5703125" style="291" customWidth="1"/>
    <col min="8" max="8" width="3.5703125" style="291" customWidth="1"/>
    <col min="9" max="9" width="24.42578125" style="293" customWidth="1"/>
    <col min="10" max="10" width="8.85546875" style="291" customWidth="1"/>
    <col min="11" max="16384" width="8.85546875" style="291" hidden="1"/>
  </cols>
  <sheetData>
    <row r="1" spans="1:13">
      <c r="D1" s="1102"/>
      <c r="E1" s="1102"/>
      <c r="F1" s="1102"/>
      <c r="G1" s="1102"/>
      <c r="H1" s="1102"/>
      <c r="J1" s="1102"/>
      <c r="K1" s="1102"/>
      <c r="L1" s="1102"/>
      <c r="M1" s="1102"/>
    </row>
    <row r="2" spans="1:13">
      <c r="A2" s="1284" t="s">
        <v>517</v>
      </c>
      <c r="B2" s="1284"/>
      <c r="C2" s="1284"/>
      <c r="D2" s="1284"/>
      <c r="E2" s="1284"/>
      <c r="F2" s="1284"/>
      <c r="G2" s="1284"/>
      <c r="H2" s="1284"/>
      <c r="I2" s="1284"/>
      <c r="J2" s="1102"/>
      <c r="K2" s="1102"/>
      <c r="L2" s="1102"/>
      <c r="M2" s="1102"/>
    </row>
    <row r="3" spans="1:13">
      <c r="A3" s="1285" t="s">
        <v>518</v>
      </c>
      <c r="B3" s="1285"/>
      <c r="C3" s="1285"/>
      <c r="D3" s="1285"/>
      <c r="E3" s="1285"/>
      <c r="F3" s="1285"/>
      <c r="G3" s="1285"/>
      <c r="H3" s="1285"/>
      <c r="I3" s="1285"/>
      <c r="J3" s="1102"/>
      <c r="K3" s="1102"/>
      <c r="L3" s="1102"/>
      <c r="M3" s="1102"/>
    </row>
    <row r="4" spans="1:13">
      <c r="A4" s="1285"/>
      <c r="B4" s="1285"/>
      <c r="C4" s="1282"/>
      <c r="D4" s="1282"/>
      <c r="E4" s="1282"/>
      <c r="F4" s="1282"/>
      <c r="G4" s="1282"/>
      <c r="H4" s="1102"/>
      <c r="J4" s="1102"/>
      <c r="K4" s="1102"/>
      <c r="L4" s="1102"/>
      <c r="M4" s="1102"/>
    </row>
    <row r="5" spans="1:13">
      <c r="A5" s="1285"/>
      <c r="B5" s="1285"/>
      <c r="C5" s="1282"/>
      <c r="D5" s="1282"/>
      <c r="E5" s="1282"/>
      <c r="F5" s="1282"/>
      <c r="G5" s="1282"/>
      <c r="H5" s="1102"/>
      <c r="J5" s="1102"/>
      <c r="K5" s="1102"/>
      <c r="L5" s="1102"/>
      <c r="M5" s="1102"/>
    </row>
    <row r="6" spans="1:13" ht="12.75" customHeight="1">
      <c r="A6" s="1299" t="s">
        <v>519</v>
      </c>
      <c r="B6" s="1299"/>
      <c r="C6" s="1299"/>
      <c r="D6" s="1299"/>
      <c r="E6" s="1299"/>
      <c r="F6" s="1299"/>
      <c r="G6" s="1299"/>
      <c r="H6" s="1102"/>
      <c r="I6" s="1148" t="s">
        <v>520</v>
      </c>
      <c r="J6" s="1102"/>
      <c r="K6" s="1102"/>
      <c r="L6" s="1102"/>
      <c r="M6" s="1102"/>
    </row>
    <row r="7" spans="1:13">
      <c r="A7" s="1299"/>
      <c r="B7" s="1299"/>
      <c r="C7" s="1299"/>
      <c r="D7" s="1299"/>
      <c r="E7" s="1299"/>
      <c r="F7" s="1299"/>
      <c r="G7" s="1299"/>
      <c r="H7" s="1102"/>
      <c r="I7" s="1148" t="s">
        <v>521</v>
      </c>
      <c r="J7" s="1102"/>
      <c r="K7" s="1102"/>
      <c r="L7" s="1102"/>
      <c r="M7" s="1102"/>
    </row>
    <row r="8" spans="1:13">
      <c r="A8" s="1125"/>
      <c r="B8" s="1125"/>
      <c r="C8" s="1151"/>
      <c r="D8" s="1151"/>
      <c r="E8" s="1151"/>
      <c r="F8" s="1151"/>
      <c r="G8" s="1102"/>
      <c r="H8" s="1102"/>
      <c r="J8" s="1102"/>
      <c r="K8" s="1102"/>
      <c r="L8" s="1102"/>
      <c r="M8" s="1102"/>
    </row>
    <row r="9" spans="1:13">
      <c r="A9" s="1247" t="s">
        <v>302</v>
      </c>
      <c r="B9" s="1247"/>
      <c r="C9" s="1247"/>
      <c r="D9" s="1247"/>
      <c r="E9" s="1247"/>
      <c r="F9" s="1247"/>
      <c r="G9" s="1247"/>
      <c r="H9" s="836"/>
      <c r="I9" s="837"/>
      <c r="J9" s="1102"/>
      <c r="K9" s="1102"/>
      <c r="L9" s="1102"/>
      <c r="M9" s="1102"/>
    </row>
    <row r="10" spans="1:13">
      <c r="A10" s="1151"/>
      <c r="B10" s="1151"/>
      <c r="D10" s="1102"/>
      <c r="E10" s="293"/>
      <c r="F10" s="1102"/>
      <c r="G10" s="1102"/>
      <c r="H10" s="1102"/>
      <c r="J10" s="1102"/>
      <c r="K10" s="1102"/>
      <c r="L10" s="1102"/>
      <c r="M10" s="1102"/>
    </row>
    <row r="11" spans="1:13" ht="13.7" customHeight="1">
      <c r="C11" s="1151"/>
      <c r="D11" s="1298" t="s">
        <v>303</v>
      </c>
      <c r="E11" s="1298"/>
      <c r="F11" s="1298"/>
      <c r="G11" s="1102"/>
      <c r="H11" s="1102"/>
      <c r="J11" s="1102"/>
      <c r="K11" s="1102"/>
      <c r="L11" s="1102"/>
      <c r="M11" s="1102"/>
    </row>
    <row r="12" spans="1:13">
      <c r="C12" s="1151"/>
      <c r="D12" s="1298"/>
      <c r="E12" s="1298"/>
      <c r="F12" s="1298"/>
      <c r="G12" s="1102"/>
      <c r="H12" s="1102"/>
      <c r="J12" s="1102"/>
      <c r="K12" s="1102"/>
      <c r="L12" s="1102"/>
      <c r="M12" s="1102"/>
    </row>
    <row r="13" spans="1:13">
      <c r="A13" s="356"/>
      <c r="B13" s="356"/>
      <c r="C13" s="356"/>
      <c r="D13" s="1268" t="s">
        <v>304</v>
      </c>
      <c r="E13" s="1268"/>
      <c r="F13" s="1268"/>
      <c r="G13" s="1102"/>
      <c r="H13" s="1102"/>
      <c r="J13" s="1102"/>
      <c r="K13" s="1102"/>
      <c r="L13" s="1102"/>
      <c r="M13" s="55"/>
    </row>
    <row r="14" spans="1:13">
      <c r="A14" s="356"/>
      <c r="B14" s="356"/>
      <c r="C14" s="356"/>
      <c r="D14" s="352"/>
      <c r="E14" s="1102"/>
      <c r="F14" s="1102"/>
      <c r="G14" s="1102"/>
      <c r="H14" s="1102"/>
      <c r="J14" s="1102"/>
      <c r="K14" s="1102"/>
      <c r="L14" s="1149"/>
      <c r="M14" s="1102"/>
    </row>
    <row r="15" spans="1:13" ht="14.45">
      <c r="A15" s="357"/>
      <c r="B15" s="358" t="s">
        <v>522</v>
      </c>
      <c r="C15" s="356"/>
      <c r="D15" s="1241" t="s">
        <v>523</v>
      </c>
      <c r="E15" s="1241"/>
      <c r="F15" s="1241"/>
      <c r="G15" s="1102"/>
      <c r="H15" s="1102"/>
      <c r="I15" s="1148" t="s">
        <v>524</v>
      </c>
      <c r="J15" s="1102"/>
      <c r="K15" s="1102"/>
      <c r="L15" s="1102"/>
      <c r="M15" s="1102"/>
    </row>
    <row r="16" spans="1:13">
      <c r="A16" s="356"/>
      <c r="B16" s="356"/>
      <c r="C16" s="356"/>
      <c r="D16" s="1241"/>
      <c r="E16" s="1241"/>
      <c r="F16" s="1241"/>
      <c r="G16" s="1102"/>
      <c r="H16" s="1102"/>
      <c r="I16" s="1148"/>
      <c r="J16" s="1102"/>
      <c r="K16" s="1102"/>
      <c r="L16" s="1102"/>
      <c r="M16" s="1102"/>
    </row>
    <row r="17" spans="1:9">
      <c r="A17" s="356"/>
      <c r="B17" s="356"/>
      <c r="C17" s="356"/>
      <c r="D17" s="1241"/>
      <c r="E17" s="1241"/>
      <c r="F17" s="1241"/>
      <c r="G17" s="1102"/>
      <c r="H17" s="1102"/>
      <c r="I17" s="1148"/>
    </row>
    <row r="18" spans="1:9">
      <c r="A18" s="356"/>
      <c r="B18" s="356"/>
      <c r="C18" s="356"/>
      <c r="D18" s="1126"/>
      <c r="E18" s="1149" t="s">
        <v>525</v>
      </c>
      <c r="F18" s="1126"/>
      <c r="G18" s="1102"/>
      <c r="H18" s="1102"/>
      <c r="I18" s="1148"/>
    </row>
    <row r="19" spans="1:9">
      <c r="A19" s="356"/>
      <c r="B19" s="356"/>
      <c r="C19" s="356"/>
      <c r="D19" s="1102"/>
      <c r="E19" s="1102"/>
      <c r="F19" s="1102"/>
      <c r="G19" s="1102"/>
      <c r="H19" s="1102"/>
      <c r="I19" s="1148"/>
    </row>
    <row r="20" spans="1:9" ht="14.45">
      <c r="A20" s="357"/>
      <c r="B20" s="358" t="s">
        <v>522</v>
      </c>
      <c r="D20" s="1241" t="s">
        <v>526</v>
      </c>
      <c r="E20" s="1241"/>
      <c r="F20" s="1241"/>
      <c r="G20" s="1102"/>
      <c r="H20" s="1102"/>
      <c r="I20" s="1148" t="s">
        <v>527</v>
      </c>
    </row>
    <row r="21" spans="1:9" ht="14.45">
      <c r="A21" s="357"/>
      <c r="D21" s="1241"/>
      <c r="E21" s="1241"/>
      <c r="F21" s="1241"/>
      <c r="G21" s="1102"/>
      <c r="H21" s="1102"/>
      <c r="I21" s="1148"/>
    </row>
    <row r="22" spans="1:9" ht="14.45">
      <c r="A22" s="357"/>
      <c r="D22" s="1128"/>
      <c r="E22" s="55" t="s">
        <v>528</v>
      </c>
      <c r="F22" s="1128"/>
      <c r="G22" s="1102"/>
      <c r="H22" s="1102"/>
      <c r="I22" s="1148"/>
    </row>
    <row r="23" spans="1:9" ht="14.45">
      <c r="A23" s="357"/>
      <c r="B23" s="357"/>
      <c r="D23" s="1127"/>
      <c r="E23" s="1102"/>
      <c r="F23" s="1102"/>
      <c r="G23" s="1102"/>
      <c r="H23" s="1102"/>
      <c r="I23" s="1148"/>
    </row>
    <row r="24" spans="1:9" ht="14.45">
      <c r="A24" s="357"/>
      <c r="B24" s="358" t="s">
        <v>529</v>
      </c>
      <c r="D24" s="1241" t="s">
        <v>307</v>
      </c>
      <c r="E24" s="1241"/>
      <c r="F24" s="1241"/>
      <c r="G24" s="1102"/>
      <c r="H24" s="1102"/>
      <c r="I24" s="1148" t="s">
        <v>527</v>
      </c>
    </row>
    <row r="25" spans="1:9" ht="14.45">
      <c r="A25" s="357"/>
      <c r="B25" s="357"/>
      <c r="D25" s="1241"/>
      <c r="E25" s="1241"/>
      <c r="F25" s="1241"/>
      <c r="G25" s="1102"/>
      <c r="H25" s="1102"/>
      <c r="I25" s="1148"/>
    </row>
    <row r="26" spans="1:9">
      <c r="D26" s="1102"/>
      <c r="E26" s="1102"/>
      <c r="F26" s="1102"/>
      <c r="G26" s="1102"/>
      <c r="H26" s="1102"/>
      <c r="I26" s="1148"/>
    </row>
    <row r="27" spans="1:9" ht="14.45">
      <c r="A27" s="357"/>
      <c r="B27" s="358" t="s">
        <v>522</v>
      </c>
      <c r="D27" s="1241" t="s">
        <v>530</v>
      </c>
      <c r="E27" s="1241"/>
      <c r="F27" s="1241"/>
      <c r="G27" s="1102"/>
      <c r="H27" s="1102"/>
      <c r="I27" s="1148" t="s">
        <v>531</v>
      </c>
    </row>
    <row r="28" spans="1:9">
      <c r="D28" s="1241"/>
      <c r="E28" s="1241"/>
      <c r="F28" s="1241"/>
      <c r="G28" s="1102"/>
      <c r="H28" s="1102"/>
      <c r="I28" s="1148"/>
    </row>
    <row r="29" spans="1:9">
      <c r="D29" s="1241"/>
      <c r="E29" s="1241"/>
      <c r="F29" s="1241"/>
      <c r="G29" s="1102"/>
      <c r="H29" s="1102"/>
      <c r="I29" s="1148"/>
    </row>
    <row r="30" spans="1:9">
      <c r="D30" s="1241"/>
      <c r="E30" s="1241"/>
      <c r="F30" s="1241"/>
      <c r="G30" s="1102"/>
      <c r="H30" s="1102"/>
      <c r="I30" s="1148"/>
    </row>
    <row r="31" spans="1:9">
      <c r="D31" s="1241"/>
      <c r="E31" s="1241"/>
      <c r="F31" s="1241"/>
      <c r="G31" s="1102"/>
      <c r="H31" s="1102"/>
      <c r="I31" s="1148"/>
    </row>
    <row r="32" spans="1:9">
      <c r="D32" s="1121"/>
      <c r="E32" s="1102"/>
      <c r="F32" s="1102"/>
      <c r="G32" s="1102"/>
      <c r="H32" s="1102"/>
      <c r="I32" s="1148"/>
    </row>
    <row r="33" spans="1:9">
      <c r="B33" s="358" t="s">
        <v>529</v>
      </c>
      <c r="D33" s="1241" t="s">
        <v>532</v>
      </c>
      <c r="E33" s="1241"/>
      <c r="F33" s="1241"/>
      <c r="G33" s="1102"/>
      <c r="H33" s="1102"/>
      <c r="I33" s="1148" t="s">
        <v>524</v>
      </c>
    </row>
    <row r="34" spans="1:9">
      <c r="D34" s="1241"/>
      <c r="E34" s="1241"/>
      <c r="F34" s="1241"/>
      <c r="G34" s="1102"/>
      <c r="H34" s="1102"/>
      <c r="I34" s="1148"/>
    </row>
    <row r="35" spans="1:9" ht="14.45">
      <c r="A35" s="357"/>
      <c r="B35" s="357"/>
      <c r="D35" s="1121"/>
      <c r="E35" s="1102"/>
      <c r="F35" s="1102"/>
      <c r="G35" s="1102"/>
      <c r="H35" s="1102"/>
      <c r="I35" s="1148"/>
    </row>
    <row r="36" spans="1:9" ht="14.45" customHeight="1">
      <c r="A36" s="357"/>
      <c r="B36" s="358" t="s">
        <v>522</v>
      </c>
      <c r="D36" s="1241" t="s">
        <v>533</v>
      </c>
      <c r="E36" s="1241"/>
      <c r="F36" s="1241"/>
      <c r="G36" s="1102"/>
      <c r="H36" s="1102"/>
      <c r="I36" s="1148" t="s">
        <v>534</v>
      </c>
    </row>
    <row r="37" spans="1:9" ht="14.45">
      <c r="A37" s="357"/>
      <c r="B37" s="357"/>
      <c r="D37" s="1241"/>
      <c r="E37" s="1241"/>
      <c r="F37" s="1241"/>
      <c r="G37" s="1102"/>
      <c r="H37" s="1102"/>
      <c r="I37" s="1148"/>
    </row>
    <row r="38" spans="1:9" ht="14.45">
      <c r="A38" s="357"/>
      <c r="B38" s="357"/>
      <c r="D38" s="1241"/>
      <c r="E38" s="1241"/>
      <c r="F38" s="1241"/>
      <c r="G38" s="1102"/>
      <c r="H38" s="1102"/>
      <c r="I38" s="1148"/>
    </row>
    <row r="39" spans="1:9" ht="14.45">
      <c r="A39" s="357"/>
      <c r="B39" s="357"/>
      <c r="D39" s="1241"/>
      <c r="E39" s="1241"/>
      <c r="F39" s="1241"/>
      <c r="G39" s="1102"/>
      <c r="H39" s="1102"/>
      <c r="I39" s="1148"/>
    </row>
    <row r="40" spans="1:9" ht="14.45">
      <c r="A40" s="357"/>
      <c r="B40" s="357"/>
      <c r="D40" s="1102"/>
      <c r="E40" s="1102"/>
      <c r="F40" s="1102"/>
      <c r="G40" s="1102"/>
      <c r="H40" s="1102"/>
      <c r="I40" s="1148"/>
    </row>
    <row r="41" spans="1:9" ht="14.45">
      <c r="A41" s="357"/>
      <c r="B41" s="358" t="s">
        <v>529</v>
      </c>
      <c r="D41" s="1241" t="s">
        <v>311</v>
      </c>
      <c r="E41" s="1241"/>
      <c r="F41" s="1241"/>
      <c r="G41" s="1102"/>
      <c r="H41" s="1102"/>
      <c r="I41" s="1148"/>
    </row>
    <row r="42" spans="1:9" ht="14.45">
      <c r="A42" s="357"/>
      <c r="B42" s="357"/>
      <c r="D42" s="1241"/>
      <c r="E42" s="1241"/>
      <c r="F42" s="1241"/>
      <c r="G42" s="1102"/>
      <c r="H42" s="1102"/>
      <c r="I42" s="1148"/>
    </row>
    <row r="43" spans="1:9" ht="14.45">
      <c r="A43" s="357"/>
      <c r="B43" s="357"/>
      <c r="D43" s="1241"/>
      <c r="E43" s="1241"/>
      <c r="F43" s="1241"/>
      <c r="G43" s="1102"/>
      <c r="H43" s="1102"/>
      <c r="I43" s="1148"/>
    </row>
    <row r="44" spans="1:9" ht="14.45">
      <c r="A44" s="357"/>
      <c r="B44" s="357"/>
      <c r="D44" s="1241"/>
      <c r="E44" s="1241"/>
      <c r="F44" s="1241"/>
      <c r="G44" s="1102"/>
      <c r="H44" s="1102"/>
      <c r="I44" s="1148"/>
    </row>
    <row r="45" spans="1:9" ht="14.45">
      <c r="A45" s="357"/>
      <c r="B45" s="357"/>
      <c r="D45" s="1241"/>
      <c r="E45" s="1241"/>
      <c r="F45" s="1241"/>
      <c r="G45" s="1102"/>
      <c r="H45" s="1102"/>
      <c r="I45" s="1148"/>
    </row>
    <row r="46" spans="1:9" ht="14.45">
      <c r="A46" s="357"/>
      <c r="B46" s="357"/>
      <c r="D46" s="1126"/>
      <c r="E46" s="1126"/>
      <c r="F46" s="1126"/>
      <c r="G46" s="1102"/>
      <c r="H46" s="1102"/>
      <c r="I46" s="1148"/>
    </row>
    <row r="47" spans="1:9" ht="14.45">
      <c r="A47" s="357"/>
      <c r="B47" s="358" t="s">
        <v>529</v>
      </c>
      <c r="D47" s="1241" t="s">
        <v>312</v>
      </c>
      <c r="E47" s="1241"/>
      <c r="F47" s="1241"/>
      <c r="G47" s="1102"/>
      <c r="H47" s="1102"/>
      <c r="I47" s="1148" t="s">
        <v>534</v>
      </c>
    </row>
    <row r="48" spans="1:9" ht="14.45">
      <c r="A48" s="357"/>
      <c r="B48" s="357"/>
      <c r="D48" s="1241"/>
      <c r="E48" s="1241"/>
      <c r="F48" s="1241"/>
      <c r="G48" s="1102"/>
      <c r="H48" s="1102"/>
      <c r="I48" s="1148"/>
    </row>
    <row r="49" spans="1:9" ht="14.45">
      <c r="A49" s="357"/>
      <c r="B49" s="357"/>
      <c r="D49" s="1241"/>
      <c r="E49" s="1241"/>
      <c r="F49" s="1241"/>
      <c r="G49" s="1102"/>
      <c r="H49" s="1102"/>
      <c r="I49" s="1148"/>
    </row>
    <row r="50" spans="1:9" ht="23.25" customHeight="1">
      <c r="A50" s="357"/>
      <c r="B50" s="357"/>
      <c r="D50" s="1241"/>
      <c r="E50" s="1241"/>
      <c r="F50" s="1241"/>
      <c r="G50" s="1102"/>
      <c r="H50" s="1102"/>
      <c r="I50" s="1148"/>
    </row>
    <row r="51" spans="1:9" ht="14.45">
      <c r="A51" s="357"/>
      <c r="B51" s="357"/>
      <c r="D51" s="1127"/>
      <c r="E51" s="1102"/>
      <c r="F51" s="1102"/>
      <c r="G51" s="1102"/>
      <c r="H51" s="1102"/>
      <c r="I51" s="1148"/>
    </row>
    <row r="52" spans="1:9" ht="14.45" customHeight="1">
      <c r="A52" s="357"/>
      <c r="B52" s="358" t="s">
        <v>522</v>
      </c>
      <c r="D52" s="1241" t="s">
        <v>313</v>
      </c>
      <c r="E52" s="1241"/>
      <c r="F52" s="1241"/>
      <c r="G52" s="1102"/>
      <c r="H52" s="1102"/>
      <c r="I52" s="1148" t="s">
        <v>534</v>
      </c>
    </row>
    <row r="53" spans="1:9" ht="14.45">
      <c r="A53" s="357"/>
      <c r="B53" s="357"/>
      <c r="D53" s="1241"/>
      <c r="E53" s="1241"/>
      <c r="F53" s="1241"/>
      <c r="G53" s="1102"/>
      <c r="H53" s="1102"/>
      <c r="I53" s="1148"/>
    </row>
    <row r="54" spans="1:9" ht="14.45">
      <c r="A54" s="357"/>
      <c r="B54" s="357"/>
      <c r="D54" s="1241"/>
      <c r="E54" s="1241"/>
      <c r="F54" s="1241"/>
      <c r="G54" s="1102"/>
      <c r="H54" s="1102"/>
      <c r="I54" s="1148"/>
    </row>
    <row r="55" spans="1:9" ht="14.45">
      <c r="A55" s="357"/>
      <c r="B55" s="357"/>
      <c r="D55" s="1102"/>
      <c r="E55" s="1102"/>
      <c r="F55" s="1102"/>
      <c r="G55" s="1102"/>
      <c r="H55" s="1102"/>
      <c r="I55" s="1148"/>
    </row>
    <row r="56" spans="1:9" ht="14.45">
      <c r="A56" s="357"/>
      <c r="B56" s="358" t="s">
        <v>522</v>
      </c>
      <c r="D56" s="1295" t="s">
        <v>314</v>
      </c>
      <c r="E56" s="1295"/>
      <c r="F56" s="1295"/>
      <c r="G56" s="1102"/>
      <c r="H56" s="1102"/>
      <c r="I56" s="1148"/>
    </row>
    <row r="57" spans="1:9" ht="14.45">
      <c r="A57" s="357"/>
      <c r="B57" s="357"/>
      <c r="D57" s="1295"/>
      <c r="E57" s="1295"/>
      <c r="F57" s="1295"/>
      <c r="G57" s="1102"/>
      <c r="H57" s="1102"/>
      <c r="I57" s="1148"/>
    </row>
    <row r="58" spans="1:9" ht="14.45">
      <c r="A58" s="357"/>
      <c r="B58" s="357"/>
      <c r="D58" s="1128" t="s">
        <v>535</v>
      </c>
      <c r="E58" s="1126"/>
      <c r="F58" s="1126"/>
      <c r="G58" s="1102"/>
      <c r="H58" s="1102"/>
      <c r="I58" s="1148"/>
    </row>
    <row r="59" spans="1:9" ht="14.45">
      <c r="A59" s="357"/>
      <c r="B59" s="357"/>
      <c r="D59" s="1126"/>
      <c r="E59" s="1149" t="s">
        <v>525</v>
      </c>
      <c r="F59" s="1126"/>
      <c r="G59" s="1102"/>
      <c r="H59" s="1102"/>
      <c r="I59" s="1148"/>
    </row>
    <row r="60" spans="1:9">
      <c r="D60" s="1121"/>
      <c r="E60" s="1102"/>
      <c r="F60" s="1102"/>
      <c r="G60" s="1102"/>
      <c r="H60" s="1102"/>
      <c r="I60" s="1148"/>
    </row>
    <row r="61" spans="1:9" ht="14.45">
      <c r="A61" s="357"/>
      <c r="B61" s="358" t="s">
        <v>529</v>
      </c>
      <c r="D61" s="1241" t="s">
        <v>315</v>
      </c>
      <c r="E61" s="1241"/>
      <c r="F61" s="1241"/>
      <c r="G61" s="1102"/>
      <c r="H61" s="1102"/>
      <c r="I61" s="1148" t="s">
        <v>536</v>
      </c>
    </row>
    <row r="62" spans="1:9">
      <c r="D62" s="1241"/>
      <c r="E62" s="1241"/>
      <c r="F62" s="1241"/>
      <c r="G62" s="1102"/>
      <c r="H62" s="1102"/>
      <c r="I62" s="1148"/>
    </row>
    <row r="63" spans="1:9">
      <c r="D63" s="1241"/>
      <c r="E63" s="1241"/>
      <c r="F63" s="1241"/>
      <c r="G63" s="1102"/>
      <c r="H63" s="1102"/>
      <c r="I63" s="1148"/>
    </row>
    <row r="64" spans="1:9">
      <c r="D64" s="1102"/>
      <c r="E64" s="1102"/>
      <c r="F64" s="1102"/>
      <c r="G64" s="1102"/>
      <c r="H64" s="1102"/>
      <c r="I64" s="1148"/>
    </row>
    <row r="65" spans="1:9" ht="14.45">
      <c r="A65" s="357"/>
      <c r="B65" s="358" t="s">
        <v>529</v>
      </c>
      <c r="D65" s="1241" t="s">
        <v>316</v>
      </c>
      <c r="E65" s="1241"/>
      <c r="F65" s="1241"/>
      <c r="G65" s="1102"/>
      <c r="H65" s="1102"/>
      <c r="I65" s="1148" t="s">
        <v>537</v>
      </c>
    </row>
    <row r="66" spans="1:9">
      <c r="D66" s="1241"/>
      <c r="E66" s="1241"/>
      <c r="F66" s="1241"/>
      <c r="G66" s="1102"/>
      <c r="H66" s="1102"/>
      <c r="I66" s="1148"/>
    </row>
    <row r="67" spans="1:9">
      <c r="D67" s="1102"/>
      <c r="E67" s="1102"/>
      <c r="F67" s="1102"/>
      <c r="G67" s="1102"/>
      <c r="H67" s="1102"/>
      <c r="I67" s="1148"/>
    </row>
    <row r="68" spans="1:9" ht="14.45">
      <c r="A68" s="357"/>
      <c r="B68" s="358" t="s">
        <v>522</v>
      </c>
      <c r="D68" s="1241" t="s">
        <v>317</v>
      </c>
      <c r="E68" s="1241"/>
      <c r="F68" s="1241"/>
      <c r="G68" s="1102"/>
      <c r="H68" s="1102"/>
      <c r="I68" s="1148"/>
    </row>
    <row r="69" spans="1:9">
      <c r="D69" s="1241"/>
      <c r="E69" s="1241"/>
      <c r="F69" s="1241"/>
      <c r="G69" s="1102"/>
      <c r="H69" s="1102"/>
      <c r="I69" s="1148" t="s">
        <v>531</v>
      </c>
    </row>
    <row r="70" spans="1:9">
      <c r="D70" s="1241"/>
      <c r="E70" s="1241"/>
      <c r="F70" s="1241"/>
      <c r="G70" s="1102"/>
      <c r="H70" s="1102"/>
      <c r="I70" s="1148"/>
    </row>
    <row r="71" spans="1:9">
      <c r="D71" s="1102"/>
      <c r="E71" s="1102"/>
      <c r="F71" s="1102"/>
      <c r="G71" s="1102"/>
      <c r="H71" s="1102"/>
      <c r="I71" s="1148"/>
    </row>
    <row r="72" spans="1:9" ht="14.45">
      <c r="A72" s="357"/>
      <c r="B72" s="358" t="s">
        <v>522</v>
      </c>
      <c r="D72" s="1241" t="s">
        <v>318</v>
      </c>
      <c r="E72" s="1241"/>
      <c r="F72" s="1241"/>
      <c r="G72" s="1102"/>
      <c r="H72" s="1102"/>
      <c r="I72" s="1148" t="s">
        <v>531</v>
      </c>
    </row>
    <row r="73" spans="1:9">
      <c r="D73" s="1241"/>
      <c r="E73" s="1241"/>
      <c r="F73" s="1241"/>
      <c r="G73" s="1102"/>
      <c r="H73" s="1102"/>
      <c r="I73" s="1148"/>
    </row>
    <row r="74" spans="1:9" ht="14.45">
      <c r="A74" s="357"/>
      <c r="B74" s="357"/>
      <c r="D74" s="1127"/>
      <c r="E74" s="1102"/>
      <c r="F74" s="1102"/>
      <c r="G74" s="1102"/>
      <c r="H74" s="1102"/>
      <c r="I74" s="1148"/>
    </row>
    <row r="75" spans="1:9">
      <c r="A75" s="1247" t="s">
        <v>319</v>
      </c>
      <c r="B75" s="1247"/>
      <c r="C75" s="1247"/>
      <c r="D75" s="1247"/>
      <c r="E75" s="1247"/>
      <c r="F75" s="1247"/>
      <c r="G75" s="1247"/>
      <c r="H75" s="836"/>
      <c r="I75" s="1021"/>
    </row>
    <row r="76" spans="1:9">
      <c r="D76" s="1102"/>
      <c r="E76" s="1102"/>
      <c r="F76" s="1102"/>
      <c r="G76" s="1102"/>
      <c r="H76" s="1102"/>
      <c r="I76" s="1148"/>
    </row>
    <row r="77" spans="1:9">
      <c r="C77" s="359"/>
      <c r="D77" s="1267" t="s">
        <v>320</v>
      </c>
      <c r="E77" s="1267"/>
      <c r="F77" s="1267"/>
      <c r="G77" s="1102"/>
      <c r="H77" s="1102"/>
      <c r="I77" s="1148"/>
    </row>
    <row r="78" spans="1:9">
      <c r="A78" s="1127"/>
      <c r="B78" s="1127"/>
      <c r="D78" s="1241" t="s">
        <v>321</v>
      </c>
      <c r="E78" s="1241"/>
      <c r="F78" s="1241"/>
      <c r="G78" s="1102"/>
      <c r="H78" s="1102"/>
      <c r="I78" s="1148"/>
    </row>
    <row r="79" spans="1:9">
      <c r="A79" s="1127"/>
      <c r="B79" s="1127"/>
      <c r="D79" s="1102"/>
      <c r="E79" s="1102"/>
      <c r="F79" s="1102"/>
      <c r="G79" s="1102"/>
      <c r="H79" s="1102"/>
      <c r="I79" s="1148"/>
    </row>
    <row r="80" spans="1:9" ht="13.7" customHeight="1">
      <c r="A80" s="357"/>
      <c r="B80" s="358" t="s">
        <v>522</v>
      </c>
      <c r="D80" s="1241" t="s">
        <v>538</v>
      </c>
      <c r="E80" s="1241"/>
      <c r="F80" s="1241"/>
      <c r="G80" s="1102"/>
      <c r="H80" s="1102"/>
      <c r="I80" s="1148" t="s">
        <v>539</v>
      </c>
    </row>
    <row r="81" spans="1:9" ht="14.45">
      <c r="A81" s="357"/>
      <c r="B81" s="357"/>
      <c r="D81" s="1241"/>
      <c r="E81" s="1241"/>
      <c r="F81" s="1241"/>
      <c r="G81" s="1102"/>
      <c r="H81" s="1102"/>
      <c r="I81" s="1148"/>
    </row>
    <row r="82" spans="1:9" ht="14.45">
      <c r="A82" s="357"/>
      <c r="B82" s="357"/>
      <c r="D82" s="1241"/>
      <c r="E82" s="1241"/>
      <c r="F82" s="1241"/>
      <c r="G82" s="1102"/>
      <c r="H82" s="1102"/>
      <c r="I82" s="1148"/>
    </row>
    <row r="83" spans="1:9" ht="14.45">
      <c r="A83" s="357"/>
      <c r="B83" s="357"/>
      <c r="D83" s="1241"/>
      <c r="E83" s="1241"/>
      <c r="F83" s="1241"/>
      <c r="G83" s="1102"/>
      <c r="H83" s="1102"/>
      <c r="I83" s="1148"/>
    </row>
    <row r="84" spans="1:9" ht="14.45">
      <c r="A84" s="357"/>
      <c r="B84" s="357"/>
      <c r="D84" s="1241"/>
      <c r="E84" s="1241"/>
      <c r="F84" s="1241"/>
      <c r="G84" s="1102"/>
      <c r="H84" s="1102"/>
      <c r="I84" s="1148"/>
    </row>
    <row r="85" spans="1:9" ht="14.45">
      <c r="A85" s="357"/>
      <c r="B85" s="357"/>
      <c r="D85" s="1241"/>
      <c r="E85" s="1241"/>
      <c r="F85" s="1241"/>
      <c r="G85" s="1102"/>
      <c r="H85" s="1102"/>
      <c r="I85" s="1148"/>
    </row>
    <row r="86" spans="1:9" ht="14.45">
      <c r="A86" s="357"/>
      <c r="B86" s="357"/>
      <c r="D86" s="1241"/>
      <c r="E86" s="1241"/>
      <c r="F86" s="1241"/>
      <c r="G86" s="1102"/>
      <c r="H86" s="1102"/>
      <c r="I86" s="1148"/>
    </row>
    <row r="87" spans="1:9" ht="14.45">
      <c r="A87" s="357"/>
      <c r="B87" s="357"/>
      <c r="D87" s="1241"/>
      <c r="E87" s="1241"/>
      <c r="F87" s="1241"/>
      <c r="G87" s="1102"/>
      <c r="H87" s="1102"/>
      <c r="I87" s="1148"/>
    </row>
    <row r="88" spans="1:9" ht="14.45">
      <c r="A88" s="357"/>
      <c r="B88" s="357"/>
      <c r="D88" s="1146"/>
      <c r="E88" s="1146"/>
      <c r="F88" s="1146"/>
      <c r="G88" s="1102"/>
      <c r="H88" s="1102"/>
      <c r="I88" s="1148"/>
    </row>
    <row r="89" spans="1:9" ht="15" customHeight="1">
      <c r="A89" s="357"/>
      <c r="B89" s="358" t="s">
        <v>522</v>
      </c>
      <c r="D89" s="1241" t="s">
        <v>540</v>
      </c>
      <c r="E89" s="1241"/>
      <c r="F89" s="1241"/>
      <c r="G89" s="1102"/>
      <c r="H89" s="1102"/>
      <c r="I89" s="1148" t="s">
        <v>541</v>
      </c>
    </row>
    <row r="90" spans="1:9" ht="14.45">
      <c r="A90" s="357"/>
      <c r="B90" s="357"/>
      <c r="D90" s="1241"/>
      <c r="E90" s="1241"/>
      <c r="F90" s="1241"/>
      <c r="G90" s="1102"/>
      <c r="H90" s="1102"/>
      <c r="I90" s="1148"/>
    </row>
    <row r="91" spans="1:9" ht="14.45">
      <c r="A91" s="357"/>
      <c r="B91" s="357"/>
      <c r="D91" s="1126"/>
      <c r="E91" s="1126"/>
      <c r="F91" s="1126"/>
      <c r="G91" s="1102"/>
      <c r="H91" s="1102"/>
      <c r="I91" s="1148"/>
    </row>
    <row r="92" spans="1:9" ht="14.45">
      <c r="A92" s="357"/>
      <c r="B92" s="358" t="s">
        <v>522</v>
      </c>
      <c r="D92" s="1241" t="s">
        <v>542</v>
      </c>
      <c r="E92" s="1241"/>
      <c r="F92" s="1241"/>
      <c r="G92" s="1102"/>
      <c r="H92" s="1102"/>
      <c r="I92" s="1148" t="s">
        <v>543</v>
      </c>
    </row>
    <row r="93" spans="1:9" ht="14.45">
      <c r="A93" s="357"/>
      <c r="B93" s="357"/>
      <c r="D93" s="1241"/>
      <c r="E93" s="1241"/>
      <c r="F93" s="1241"/>
      <c r="G93" s="1102"/>
      <c r="H93" s="1102"/>
      <c r="I93" s="1148"/>
    </row>
    <row r="94" spans="1:9" ht="14.45">
      <c r="A94" s="357"/>
      <c r="B94" s="357"/>
      <c r="D94" s="1241"/>
      <c r="E94" s="1241"/>
      <c r="F94" s="1241"/>
      <c r="G94" s="1102"/>
      <c r="H94" s="1102"/>
      <c r="I94" s="1148"/>
    </row>
    <row r="95" spans="1:9" ht="14.45">
      <c r="A95" s="357"/>
      <c r="B95" s="357"/>
      <c r="D95" s="1126"/>
      <c r="E95" s="1126"/>
      <c r="F95" s="1126"/>
      <c r="G95" s="1102"/>
      <c r="H95" s="1102"/>
      <c r="I95" s="1148"/>
    </row>
    <row r="96" spans="1:9" ht="14.45">
      <c r="A96" s="357"/>
      <c r="B96" s="358" t="s">
        <v>522</v>
      </c>
      <c r="D96" s="1241" t="s">
        <v>544</v>
      </c>
      <c r="E96" s="1241"/>
      <c r="F96" s="1241"/>
      <c r="G96" s="1102"/>
      <c r="H96" s="1102"/>
      <c r="I96" s="1148" t="s">
        <v>545</v>
      </c>
    </row>
    <row r="97" spans="1:9" s="804" customFormat="1" ht="14.45">
      <c r="A97" s="802"/>
      <c r="B97" s="802"/>
      <c r="C97" s="803"/>
      <c r="D97" s="1241"/>
      <c r="E97" s="1241"/>
      <c r="F97" s="1241"/>
      <c r="I97" s="1022"/>
    </row>
    <row r="98" spans="1:9" ht="14.45">
      <c r="A98" s="357"/>
      <c r="B98" s="357"/>
      <c r="D98" s="1128"/>
      <c r="E98" s="1149" t="s">
        <v>546</v>
      </c>
      <c r="F98" s="1126"/>
      <c r="G98" s="1102"/>
      <c r="H98" s="1102"/>
      <c r="I98" s="1148"/>
    </row>
    <row r="99" spans="1:9" ht="14.45">
      <c r="A99" s="357"/>
      <c r="B99" s="357"/>
      <c r="D99" s="1146"/>
      <c r="E99" s="1146"/>
      <c r="F99" s="1146"/>
      <c r="G99" s="1102"/>
      <c r="H99" s="1102"/>
      <c r="I99" s="1148"/>
    </row>
    <row r="100" spans="1:9" ht="14.45">
      <c r="A100" s="357"/>
      <c r="B100" s="358" t="s">
        <v>522</v>
      </c>
      <c r="D100" s="1241" t="s">
        <v>547</v>
      </c>
      <c r="E100" s="1241"/>
      <c r="F100" s="1241"/>
      <c r="G100" s="1102"/>
      <c r="H100" s="1102"/>
      <c r="I100" s="1148" t="s">
        <v>548</v>
      </c>
    </row>
    <row r="101" spans="1:9" ht="14.45">
      <c r="A101" s="357"/>
      <c r="B101" s="357"/>
      <c r="D101" s="1241"/>
      <c r="E101" s="1241"/>
      <c r="F101" s="1241"/>
      <c r="G101" s="1102"/>
      <c r="H101" s="1102"/>
      <c r="I101" s="1148"/>
    </row>
    <row r="102" spans="1:9" ht="14.45">
      <c r="A102" s="357"/>
      <c r="B102" s="357"/>
      <c r="D102" s="1126"/>
      <c r="E102" s="1126"/>
      <c r="F102" s="1126"/>
      <c r="G102" s="1102"/>
      <c r="H102" s="1102"/>
      <c r="I102" s="1148"/>
    </row>
    <row r="103" spans="1:9" ht="14.45" customHeight="1">
      <c r="A103" s="357"/>
      <c r="B103" s="358" t="s">
        <v>529</v>
      </c>
      <c r="D103" s="1241" t="s">
        <v>549</v>
      </c>
      <c r="E103" s="1241"/>
      <c r="F103" s="1241"/>
      <c r="G103" s="1102"/>
      <c r="H103" s="1102"/>
      <c r="I103" s="1148" t="s">
        <v>550</v>
      </c>
    </row>
    <row r="104" spans="1:9" ht="14.45">
      <c r="A104" s="357"/>
      <c r="B104" s="357"/>
      <c r="D104" s="1241"/>
      <c r="E104" s="1241"/>
      <c r="F104" s="1241"/>
      <c r="G104" s="1102"/>
      <c r="H104" s="1102"/>
      <c r="I104" s="1148"/>
    </row>
    <row r="105" spans="1:9" ht="14.45">
      <c r="A105" s="357"/>
      <c r="B105" s="357"/>
      <c r="D105" s="1241"/>
      <c r="E105" s="1241"/>
      <c r="F105" s="1241"/>
      <c r="G105" s="1102"/>
      <c r="H105" s="1102"/>
      <c r="I105" s="1148"/>
    </row>
    <row r="106" spans="1:9" ht="14.45">
      <c r="A106" s="357"/>
      <c r="B106" s="357"/>
      <c r="D106" s="1241"/>
      <c r="E106" s="1241"/>
      <c r="F106" s="1241"/>
      <c r="G106" s="1102"/>
      <c r="H106" s="1102"/>
      <c r="I106" s="1148"/>
    </row>
    <row r="107" spans="1:9" ht="14.45">
      <c r="A107" s="357"/>
      <c r="B107" s="357"/>
      <c r="D107" s="1241"/>
      <c r="E107" s="1241"/>
      <c r="F107" s="1241"/>
      <c r="G107" s="1102"/>
      <c r="H107" s="1102"/>
      <c r="I107" s="1148"/>
    </row>
    <row r="108" spans="1:9" ht="14.45">
      <c r="A108" s="357"/>
      <c r="B108" s="357"/>
      <c r="D108" s="1241"/>
      <c r="E108" s="1241"/>
      <c r="F108" s="1241"/>
      <c r="G108" s="1102"/>
      <c r="H108" s="1102"/>
      <c r="I108" s="1148"/>
    </row>
    <row r="109" spans="1:9" ht="14.45">
      <c r="A109" s="357"/>
      <c r="B109" s="357"/>
      <c r="D109" s="1241"/>
      <c r="E109" s="1241"/>
      <c r="F109" s="1241"/>
      <c r="G109" s="1102"/>
      <c r="H109" s="1102"/>
      <c r="I109" s="1148"/>
    </row>
    <row r="110" spans="1:9" ht="14.45">
      <c r="A110" s="357"/>
      <c r="B110" s="357"/>
      <c r="D110" s="1241"/>
      <c r="E110" s="1241"/>
      <c r="F110" s="1241"/>
      <c r="G110" s="1102"/>
      <c r="H110" s="1102"/>
      <c r="I110" s="1148"/>
    </row>
    <row r="111" spans="1:9" ht="14.45">
      <c r="A111" s="357"/>
      <c r="B111" s="357"/>
      <c r="D111" s="1241"/>
      <c r="E111" s="1241"/>
      <c r="F111" s="1241"/>
      <c r="G111" s="1102"/>
      <c r="H111" s="1102"/>
      <c r="I111" s="1148"/>
    </row>
    <row r="112" spans="1:9" ht="14.45">
      <c r="A112" s="357"/>
      <c r="B112" s="357"/>
      <c r="D112" s="1241"/>
      <c r="E112" s="1241"/>
      <c r="F112" s="1241"/>
      <c r="G112" s="1102"/>
      <c r="H112" s="1102"/>
      <c r="I112" s="1148"/>
    </row>
    <row r="113" spans="1:9" ht="14.45">
      <c r="A113" s="357"/>
      <c r="B113" s="357"/>
      <c r="D113" s="1241"/>
      <c r="E113" s="1241"/>
      <c r="F113" s="1241"/>
      <c r="G113" s="1102"/>
      <c r="H113" s="1102"/>
      <c r="I113" s="1148"/>
    </row>
    <row r="114" spans="1:9" ht="14.45">
      <c r="A114" s="357"/>
      <c r="B114" s="357"/>
      <c r="D114" s="1241"/>
      <c r="E114" s="1241"/>
      <c r="F114" s="1241"/>
      <c r="G114" s="1102"/>
      <c r="H114" s="1102"/>
      <c r="I114" s="1148"/>
    </row>
    <row r="115" spans="1:9" ht="14.45">
      <c r="A115" s="357"/>
      <c r="B115" s="357"/>
      <c r="D115" s="1241"/>
      <c r="E115" s="1241"/>
      <c r="F115" s="1241"/>
      <c r="G115" s="1102"/>
      <c r="H115" s="1102"/>
      <c r="I115" s="1148"/>
    </row>
    <row r="116" spans="1:9" ht="14.45">
      <c r="A116" s="357"/>
      <c r="B116" s="357"/>
      <c r="D116" s="1241"/>
      <c r="E116" s="1241"/>
      <c r="F116" s="1241"/>
      <c r="G116" s="1102"/>
      <c r="H116" s="1102"/>
      <c r="I116" s="1148"/>
    </row>
    <row r="117" spans="1:9" ht="14.45">
      <c r="A117" s="357"/>
      <c r="B117" s="357"/>
      <c r="D117" s="1241"/>
      <c r="E117" s="1241"/>
      <c r="F117" s="1241"/>
      <c r="G117" s="1102"/>
      <c r="H117" s="1102"/>
      <c r="I117" s="1148"/>
    </row>
    <row r="118" spans="1:9" ht="14.45">
      <c r="A118" s="357"/>
      <c r="B118" s="357"/>
      <c r="D118" s="1141"/>
      <c r="E118" s="1141"/>
      <c r="F118" s="1141"/>
      <c r="G118" s="1102"/>
      <c r="H118" s="1102"/>
      <c r="I118" s="1148"/>
    </row>
    <row r="119" spans="1:9" ht="14.25" customHeight="1">
      <c r="A119" s="357"/>
      <c r="B119" s="358" t="s">
        <v>529</v>
      </c>
      <c r="D119" s="1266" t="s">
        <v>324</v>
      </c>
      <c r="E119" s="1266"/>
      <c r="F119" s="1266"/>
      <c r="G119" s="1102"/>
      <c r="H119" s="1102"/>
      <c r="I119" s="1148"/>
    </row>
    <row r="120" spans="1:9" ht="14.45">
      <c r="A120" s="357"/>
      <c r="B120" s="357"/>
      <c r="D120" s="1266"/>
      <c r="E120" s="1266"/>
      <c r="F120" s="1266"/>
      <c r="G120" s="1102"/>
      <c r="H120" s="1102"/>
      <c r="I120" s="1148"/>
    </row>
    <row r="121" spans="1:9" ht="14.45">
      <c r="A121" s="357"/>
      <c r="B121" s="357"/>
      <c r="D121" s="1266"/>
      <c r="E121" s="1266"/>
      <c r="F121" s="1266"/>
      <c r="G121" s="1102"/>
      <c r="H121" s="1102"/>
      <c r="I121" s="1148"/>
    </row>
    <row r="122" spans="1:9" ht="14.45">
      <c r="A122" s="357"/>
      <c r="B122" s="357"/>
      <c r="D122" s="1266"/>
      <c r="E122" s="1266"/>
      <c r="F122" s="1266"/>
      <c r="G122" s="1102"/>
      <c r="H122" s="1102"/>
      <c r="I122" s="1148"/>
    </row>
    <row r="123" spans="1:9" ht="14.45">
      <c r="A123" s="357"/>
      <c r="B123" s="357"/>
      <c r="D123" s="1266"/>
      <c r="E123" s="1266"/>
      <c r="F123" s="1266"/>
      <c r="G123" s="1102"/>
      <c r="H123" s="1102"/>
      <c r="I123" s="1148"/>
    </row>
    <row r="124" spans="1:9" ht="14.45">
      <c r="A124" s="357"/>
      <c r="B124" s="357"/>
      <c r="D124" s="1266"/>
      <c r="E124" s="1266"/>
      <c r="F124" s="1266"/>
      <c r="G124" s="1102"/>
      <c r="H124" s="1102"/>
      <c r="I124" s="1148"/>
    </row>
    <row r="125" spans="1:9" ht="14.45">
      <c r="A125" s="357"/>
      <c r="B125" s="357"/>
      <c r="D125" s="1266"/>
      <c r="E125" s="1266"/>
      <c r="F125" s="1266"/>
      <c r="G125" s="1102"/>
      <c r="H125" s="1102"/>
      <c r="I125" s="1148"/>
    </row>
    <row r="126" spans="1:9" ht="14.45">
      <c r="A126" s="357"/>
      <c r="B126" s="357"/>
      <c r="D126" s="1266"/>
      <c r="E126" s="1266"/>
      <c r="F126" s="1266"/>
      <c r="G126" s="1102"/>
      <c r="H126" s="1102"/>
      <c r="I126" s="1148"/>
    </row>
    <row r="127" spans="1:9">
      <c r="C127" s="1102"/>
      <c r="D127" s="394"/>
      <c r="E127" s="394"/>
      <c r="F127" s="394"/>
      <c r="G127" s="1102"/>
      <c r="H127" s="1102"/>
      <c r="I127" s="1148"/>
    </row>
    <row r="128" spans="1:9" ht="14.45">
      <c r="A128" s="357"/>
      <c r="B128" s="358" t="s">
        <v>522</v>
      </c>
      <c r="C128" s="1102"/>
      <c r="D128" s="1266" t="s">
        <v>551</v>
      </c>
      <c r="E128" s="1266"/>
      <c r="F128" s="1266"/>
      <c r="G128" s="1102"/>
      <c r="H128" s="1102"/>
      <c r="I128" s="1148" t="s">
        <v>552</v>
      </c>
    </row>
    <row r="129" spans="1:9" ht="14.45">
      <c r="A129" s="357"/>
      <c r="B129" s="357"/>
      <c r="C129" s="1102"/>
      <c r="D129" s="1266"/>
      <c r="E129" s="1266"/>
      <c r="F129" s="1266"/>
      <c r="G129" s="1102"/>
      <c r="H129" s="1102"/>
      <c r="I129" s="1148"/>
    </row>
    <row r="130" spans="1:9">
      <c r="D130" s="1102"/>
      <c r="E130" s="1102"/>
      <c r="F130" s="1102"/>
      <c r="G130" s="1102"/>
      <c r="H130" s="1102"/>
      <c r="I130" s="1148"/>
    </row>
    <row r="131" spans="1:9" ht="14.45">
      <c r="A131" s="357"/>
      <c r="B131" s="358" t="s">
        <v>522</v>
      </c>
      <c r="D131" s="1241" t="s">
        <v>327</v>
      </c>
      <c r="E131" s="1241"/>
      <c r="F131" s="1241"/>
      <c r="G131" s="1102"/>
      <c r="H131" s="1102"/>
      <c r="I131" s="1148" t="s">
        <v>552</v>
      </c>
    </row>
    <row r="132" spans="1:9">
      <c r="D132" s="1241"/>
      <c r="E132" s="1241"/>
      <c r="F132" s="1241"/>
      <c r="G132" s="1102"/>
      <c r="H132" s="1102"/>
      <c r="I132" s="1148"/>
    </row>
    <row r="133" spans="1:9">
      <c r="D133" s="1241"/>
      <c r="E133" s="1241"/>
      <c r="F133" s="1241"/>
      <c r="G133" s="1102"/>
      <c r="H133" s="1102"/>
      <c r="I133" s="1148"/>
    </row>
    <row r="134" spans="1:9">
      <c r="D134" s="1241"/>
      <c r="E134" s="1241"/>
      <c r="F134" s="1241"/>
      <c r="G134" s="1102"/>
      <c r="H134" s="1102"/>
      <c r="I134" s="1148"/>
    </row>
    <row r="135" spans="1:9">
      <c r="D135" s="1241"/>
      <c r="E135" s="1241"/>
      <c r="F135" s="1241"/>
      <c r="G135" s="1102"/>
      <c r="H135" s="1102"/>
      <c r="I135" s="1148"/>
    </row>
    <row r="136" spans="1:9">
      <c r="D136" s="1102"/>
      <c r="E136" s="1102"/>
      <c r="F136" s="1102"/>
      <c r="G136" s="1102"/>
      <c r="H136" s="1102"/>
      <c r="I136" s="1148"/>
    </row>
    <row r="137" spans="1:9" ht="14.45">
      <c r="A137" s="357"/>
      <c r="B137" s="358" t="s">
        <v>522</v>
      </c>
      <c r="D137" s="1241" t="s">
        <v>328</v>
      </c>
      <c r="E137" s="1241"/>
      <c r="F137" s="1241"/>
      <c r="G137" s="1102"/>
      <c r="H137" s="1102"/>
      <c r="I137" s="1148" t="s">
        <v>553</v>
      </c>
    </row>
    <row r="138" spans="1:9" s="305" customFormat="1" ht="13.7" customHeight="1">
      <c r="A138" s="361"/>
      <c r="B138" s="361"/>
      <c r="C138" s="361"/>
      <c r="D138" s="1241"/>
      <c r="E138" s="1241"/>
      <c r="F138" s="1241"/>
      <c r="I138" s="1023"/>
    </row>
    <row r="139" spans="1:9" ht="13.7" customHeight="1">
      <c r="D139" s="1241"/>
      <c r="E139" s="1241"/>
      <c r="F139" s="1241"/>
      <c r="G139" s="1102"/>
      <c r="H139" s="1102"/>
      <c r="I139" s="1148"/>
    </row>
    <row r="140" spans="1:9" ht="13.7" customHeight="1">
      <c r="D140" s="1241"/>
      <c r="E140" s="1241"/>
      <c r="F140" s="1241"/>
      <c r="G140" s="1102"/>
      <c r="H140" s="1102"/>
      <c r="I140" s="1148"/>
    </row>
    <row r="141" spans="1:9" ht="13.7" customHeight="1">
      <c r="D141" s="1241"/>
      <c r="E141" s="1241"/>
      <c r="F141" s="1241"/>
      <c r="G141" s="1102"/>
      <c r="H141" s="1102"/>
      <c r="I141" s="1148"/>
    </row>
    <row r="142" spans="1:9" ht="13.7" customHeight="1">
      <c r="A142" s="362"/>
      <c r="B142" s="362"/>
      <c r="D142" s="1241"/>
      <c r="E142" s="1241"/>
      <c r="F142" s="1241"/>
      <c r="G142" s="1102"/>
      <c r="H142" s="1102"/>
      <c r="I142" s="1148"/>
    </row>
    <row r="143" spans="1:9" ht="13.7" customHeight="1">
      <c r="D143" s="1241"/>
      <c r="E143" s="1241"/>
      <c r="F143" s="1241"/>
      <c r="G143" s="1102"/>
      <c r="H143" s="1102"/>
      <c r="I143" s="1148"/>
    </row>
    <row r="144" spans="1:9" ht="13.7" customHeight="1">
      <c r="D144" s="1241"/>
      <c r="E144" s="1241"/>
      <c r="F144" s="1241"/>
      <c r="G144" s="1102"/>
      <c r="H144" s="1102"/>
      <c r="I144" s="1148"/>
    </row>
    <row r="145" spans="2:9" ht="13.7" customHeight="1">
      <c r="D145" s="1241"/>
      <c r="E145" s="1241"/>
      <c r="F145" s="1241"/>
      <c r="G145" s="1102"/>
      <c r="H145" s="1102"/>
      <c r="I145" s="1148"/>
    </row>
    <row r="146" spans="2:9" ht="13.7" customHeight="1">
      <c r="D146" s="1241"/>
      <c r="E146" s="1241"/>
      <c r="F146" s="1241"/>
      <c r="G146" s="1102"/>
      <c r="H146" s="1102"/>
      <c r="I146" s="1148"/>
    </row>
    <row r="147" spans="2:9" ht="13.7" customHeight="1">
      <c r="D147" s="1241"/>
      <c r="E147" s="1241"/>
      <c r="F147" s="1241"/>
      <c r="G147" s="1102"/>
      <c r="H147" s="1102"/>
      <c r="I147" s="1148"/>
    </row>
    <row r="148" spans="2:9" ht="13.7" customHeight="1">
      <c r="D148" s="1241"/>
      <c r="E148" s="1241"/>
      <c r="F148" s="1241"/>
      <c r="G148" s="1102"/>
      <c r="H148" s="1102"/>
      <c r="I148" s="1148"/>
    </row>
    <row r="149" spans="2:9" ht="13.7" customHeight="1">
      <c r="D149" s="1241"/>
      <c r="E149" s="1241"/>
      <c r="F149" s="1241"/>
      <c r="G149" s="1102"/>
      <c r="H149" s="1102"/>
      <c r="I149" s="1148"/>
    </row>
    <row r="150" spans="2:9" ht="13.7" customHeight="1">
      <c r="D150" s="352"/>
      <c r="E150" s="1127"/>
      <c r="F150" s="1127"/>
      <c r="G150" s="1102"/>
      <c r="H150" s="1102"/>
      <c r="I150" s="1148"/>
    </row>
    <row r="151" spans="2:9" ht="13.7" customHeight="1">
      <c r="B151" s="358" t="s">
        <v>529</v>
      </c>
      <c r="D151" s="1241" t="s">
        <v>329</v>
      </c>
      <c r="E151" s="1241"/>
      <c r="F151" s="1241"/>
      <c r="G151" s="1102"/>
      <c r="H151" s="1102"/>
      <c r="I151" s="1148" t="s">
        <v>554</v>
      </c>
    </row>
    <row r="152" spans="2:9" ht="13.7" customHeight="1">
      <c r="D152" s="1241"/>
      <c r="E152" s="1241"/>
      <c r="F152" s="1241"/>
      <c r="G152" s="1102"/>
      <c r="H152" s="1102"/>
      <c r="I152" s="1148"/>
    </row>
    <row r="153" spans="2:9" ht="13.7" customHeight="1">
      <c r="D153" s="1241"/>
      <c r="E153" s="1241"/>
      <c r="F153" s="1241"/>
      <c r="G153" s="1102"/>
      <c r="H153" s="1102"/>
      <c r="I153" s="1148"/>
    </row>
    <row r="154" spans="2:9" ht="13.7" customHeight="1">
      <c r="D154" s="1241"/>
      <c r="E154" s="1241"/>
      <c r="F154" s="1241"/>
      <c r="G154" s="1102"/>
      <c r="H154" s="1102"/>
      <c r="I154" s="1148"/>
    </row>
    <row r="155" spans="2:9" ht="13.7" customHeight="1">
      <c r="D155" s="1241"/>
      <c r="E155" s="1241"/>
      <c r="F155" s="1241"/>
      <c r="G155" s="1102"/>
      <c r="H155" s="1102"/>
      <c r="I155" s="1148"/>
    </row>
    <row r="156" spans="2:9" ht="13.7" customHeight="1">
      <c r="D156" s="1241"/>
      <c r="E156" s="1241"/>
      <c r="F156" s="1241"/>
      <c r="G156" s="1102"/>
      <c r="H156" s="1102"/>
      <c r="I156" s="1148"/>
    </row>
    <row r="157" spans="2:9" ht="13.7" customHeight="1">
      <c r="D157" s="1241"/>
      <c r="E157" s="1241"/>
      <c r="F157" s="1241"/>
      <c r="G157" s="1102"/>
      <c r="H157" s="1102"/>
      <c r="I157" s="1148"/>
    </row>
    <row r="158" spans="2:9" ht="13.7" customHeight="1">
      <c r="D158" s="1241"/>
      <c r="E158" s="1241"/>
      <c r="F158" s="1241"/>
      <c r="G158" s="1102"/>
      <c r="H158" s="1102"/>
      <c r="I158" s="1148"/>
    </row>
    <row r="159" spans="2:9" ht="13.7" customHeight="1">
      <c r="D159" s="1241"/>
      <c r="E159" s="1241"/>
      <c r="F159" s="1241"/>
      <c r="G159" s="1102"/>
      <c r="H159" s="1102"/>
      <c r="I159" s="1148"/>
    </row>
    <row r="160" spans="2:9" ht="13.7" customHeight="1">
      <c r="D160" s="1241"/>
      <c r="E160" s="1241"/>
      <c r="F160" s="1241"/>
      <c r="G160" s="1102"/>
      <c r="H160" s="1102"/>
      <c r="I160" s="1148"/>
    </row>
    <row r="161" spans="1:9" ht="13.7" customHeight="1">
      <c r="D161" s="1241"/>
      <c r="E161" s="1241"/>
      <c r="F161" s="1241"/>
      <c r="G161" s="1102"/>
      <c r="H161" s="1102"/>
      <c r="I161" s="1148"/>
    </row>
    <row r="162" spans="1:9" ht="13.7" customHeight="1">
      <c r="D162" s="1241"/>
      <c r="E162" s="1241"/>
      <c r="F162" s="1241"/>
      <c r="G162" s="1102"/>
      <c r="H162" s="1102"/>
      <c r="I162" s="1148"/>
    </row>
    <row r="163" spans="1:9" ht="13.7" customHeight="1">
      <c r="D163" s="1241"/>
      <c r="E163" s="1241"/>
      <c r="F163" s="1241"/>
      <c r="G163" s="1102"/>
      <c r="H163" s="1102"/>
      <c r="I163" s="1148"/>
    </row>
    <row r="164" spans="1:9" ht="13.7" customHeight="1">
      <c r="D164" s="1241"/>
      <c r="E164" s="1241"/>
      <c r="F164" s="1241"/>
      <c r="G164" s="1102"/>
      <c r="H164" s="1102"/>
      <c r="I164" s="1148"/>
    </row>
    <row r="165" spans="1:9" ht="13.7" customHeight="1">
      <c r="D165" s="1241"/>
      <c r="E165" s="1241"/>
      <c r="F165" s="1241"/>
      <c r="G165" s="1102"/>
      <c r="H165" s="1102"/>
      <c r="I165" s="1148"/>
    </row>
    <row r="166" spans="1:9" ht="13.7" customHeight="1">
      <c r="D166" s="1241"/>
      <c r="E166" s="1241"/>
      <c r="F166" s="1241"/>
      <c r="G166" s="1102"/>
      <c r="H166" s="1102"/>
      <c r="I166" s="1148"/>
    </row>
    <row r="167" spans="1:9" ht="13.7" customHeight="1">
      <c r="D167" s="1241"/>
      <c r="E167" s="1241"/>
      <c r="F167" s="1241"/>
      <c r="G167" s="1102"/>
      <c r="H167" s="1102"/>
      <c r="I167" s="1148"/>
    </row>
    <row r="168" spans="1:9" ht="13.7" customHeight="1">
      <c r="D168" s="1241"/>
      <c r="E168" s="1241"/>
      <c r="F168" s="1241"/>
      <c r="G168" s="1102"/>
      <c r="H168" s="1102"/>
      <c r="I168" s="1148"/>
    </row>
    <row r="169" spans="1:9" ht="13.7" customHeight="1">
      <c r="D169" s="1297" t="s">
        <v>555</v>
      </c>
      <c r="E169" s="1297"/>
      <c r="F169" s="1297"/>
      <c r="G169" s="379"/>
      <c r="H169" s="1102"/>
      <c r="I169" s="1148"/>
    </row>
    <row r="170" spans="1:9" ht="13.7" customHeight="1">
      <c r="D170" s="1272"/>
      <c r="E170" s="1272"/>
      <c r="F170" s="1272"/>
      <c r="G170" s="1272"/>
      <c r="H170" s="1102"/>
      <c r="I170" s="1148"/>
    </row>
    <row r="171" spans="1:9" ht="14.45" customHeight="1">
      <c r="A171" s="362"/>
      <c r="B171" s="358" t="s">
        <v>529</v>
      </c>
      <c r="C171" s="352"/>
      <c r="D171" s="1229" t="s">
        <v>556</v>
      </c>
      <c r="E171" s="1229"/>
      <c r="F171" s="1229"/>
      <c r="G171" s="352"/>
      <c r="H171" s="1102"/>
      <c r="I171" s="1148" t="s">
        <v>543</v>
      </c>
    </row>
    <row r="172" spans="1:9" ht="14.45" customHeight="1">
      <c r="A172" s="362"/>
      <c r="B172" s="362"/>
      <c r="C172" s="352"/>
      <c r="D172" s="1229"/>
      <c r="E172" s="1229"/>
      <c r="F172" s="1229"/>
      <c r="G172" s="352"/>
      <c r="H172" s="1102"/>
      <c r="I172" s="1148"/>
    </row>
    <row r="173" spans="1:9" ht="14.45" customHeight="1">
      <c r="A173" s="362"/>
      <c r="B173" s="362"/>
      <c r="C173" s="352"/>
      <c r="D173" s="1229"/>
      <c r="E173" s="1229"/>
      <c r="F173" s="1229"/>
      <c r="G173" s="352"/>
      <c r="H173" s="1102"/>
      <c r="I173" s="1148"/>
    </row>
    <row r="174" spans="1:9" ht="14.45" customHeight="1">
      <c r="A174" s="362"/>
      <c r="B174" s="362"/>
      <c r="C174" s="352"/>
      <c r="D174" s="1229"/>
      <c r="E174" s="1229"/>
      <c r="F174" s="1229"/>
      <c r="G174" s="352"/>
      <c r="H174" s="1102"/>
      <c r="I174" s="1148"/>
    </row>
    <row r="175" spans="1:9" ht="13.7" customHeight="1">
      <c r="A175" s="362"/>
      <c r="B175" s="362"/>
      <c r="C175" s="352"/>
      <c r="D175" s="1229"/>
      <c r="E175" s="1229"/>
      <c r="F175" s="1229"/>
      <c r="G175" s="352"/>
      <c r="H175" s="1102"/>
      <c r="I175" s="1148"/>
    </row>
    <row r="176" spans="1:9" ht="13.7" customHeight="1">
      <c r="A176" s="362"/>
      <c r="B176" s="362"/>
      <c r="C176" s="352"/>
      <c r="D176" s="352"/>
      <c r="E176" s="352"/>
      <c r="F176" s="352"/>
      <c r="G176" s="352"/>
      <c r="H176" s="1102"/>
      <c r="I176" s="1148"/>
    </row>
    <row r="177" spans="1:9" ht="13.7" customHeight="1">
      <c r="A177" s="362"/>
      <c r="B177" s="358" t="s">
        <v>522</v>
      </c>
      <c r="C177" s="352"/>
      <c r="D177" s="1229" t="s">
        <v>331</v>
      </c>
      <c r="E177" s="1229"/>
      <c r="F177" s="1229"/>
      <c r="G177" s="352"/>
      <c r="H177" s="1102"/>
      <c r="I177" s="1148" t="s">
        <v>557</v>
      </c>
    </row>
    <row r="178" spans="1:9" ht="13.7" customHeight="1">
      <c r="A178" s="362"/>
      <c r="B178" s="362"/>
      <c r="C178" s="352"/>
      <c r="D178" s="1229"/>
      <c r="E178" s="1229"/>
      <c r="F178" s="1229"/>
      <c r="G178" s="352"/>
      <c r="H178" s="1102"/>
      <c r="I178" s="1148"/>
    </row>
    <row r="179" spans="1:9" ht="13.7" customHeight="1">
      <c r="A179" s="362"/>
      <c r="B179" s="362"/>
      <c r="C179" s="352"/>
      <c r="D179" s="1229"/>
      <c r="E179" s="1229"/>
      <c r="F179" s="1229"/>
      <c r="G179" s="352"/>
      <c r="H179" s="1102"/>
      <c r="I179" s="1148"/>
    </row>
    <row r="180" spans="1:9" ht="13.7" customHeight="1">
      <c r="A180" s="362"/>
      <c r="B180" s="362"/>
      <c r="C180" s="352"/>
      <c r="D180" s="1229"/>
      <c r="E180" s="1229"/>
      <c r="F180" s="1229"/>
      <c r="G180" s="352"/>
      <c r="H180" s="1102"/>
      <c r="I180" s="1148"/>
    </row>
    <row r="181" spans="1:9" ht="13.7" customHeight="1">
      <c r="D181" s="1127"/>
      <c r="E181" s="1127"/>
      <c r="F181" s="1127"/>
      <c r="G181" s="1102"/>
      <c r="H181" s="1102"/>
      <c r="I181" s="1148"/>
    </row>
    <row r="182" spans="1:9" ht="13.7" customHeight="1">
      <c r="B182" s="358" t="s">
        <v>529</v>
      </c>
      <c r="D182" s="1261" t="s">
        <v>558</v>
      </c>
      <c r="E182" s="1261"/>
      <c r="F182" s="1261"/>
      <c r="G182" s="1102"/>
      <c r="H182" s="1102"/>
      <c r="I182" s="1148" t="s">
        <v>559</v>
      </c>
    </row>
    <row r="183" spans="1:9" ht="13.7" customHeight="1">
      <c r="D183" s="1261"/>
      <c r="E183" s="1261"/>
      <c r="F183" s="1261"/>
      <c r="G183" s="1102"/>
      <c r="H183" s="1102"/>
      <c r="I183" s="1148"/>
    </row>
    <row r="184" spans="1:9" ht="13.7" customHeight="1">
      <c r="D184" s="1261"/>
      <c r="E184" s="1261"/>
      <c r="F184" s="1261"/>
      <c r="G184" s="1102"/>
      <c r="H184" s="1102"/>
      <c r="I184" s="1148"/>
    </row>
    <row r="185" spans="1:9" ht="13.7" customHeight="1">
      <c r="A185" s="1148"/>
      <c r="B185" s="1148"/>
      <c r="D185" s="1102"/>
      <c r="E185" s="1127"/>
      <c r="F185" s="1127"/>
      <c r="G185" s="1102"/>
      <c r="H185" s="1102"/>
      <c r="I185" s="1148"/>
    </row>
    <row r="186" spans="1:9">
      <c r="A186" s="1247" t="s">
        <v>560</v>
      </c>
      <c r="B186" s="1247"/>
      <c r="C186" s="1247"/>
      <c r="D186" s="1247"/>
      <c r="E186" s="1247"/>
      <c r="F186" s="1247"/>
      <c r="G186" s="1247"/>
      <c r="H186" s="836"/>
      <c r="I186" s="1021"/>
    </row>
    <row r="187" spans="1:9" ht="12" customHeight="1">
      <c r="D187" s="1127"/>
      <c r="E187" s="1127"/>
      <c r="F187" s="1127"/>
      <c r="G187" s="1102"/>
      <c r="H187" s="1102"/>
      <c r="I187" s="1148"/>
    </row>
    <row r="188" spans="1:9">
      <c r="B188" s="1254" t="s">
        <v>334</v>
      </c>
      <c r="C188" s="1254"/>
      <c r="D188" s="1254"/>
      <c r="E188" s="1254"/>
      <c r="F188" s="1254"/>
      <c r="G188" s="1102"/>
      <c r="H188" s="1102"/>
      <c r="I188" s="1148"/>
    </row>
    <row r="189" spans="1:9">
      <c r="B189" s="1128" t="s">
        <v>561</v>
      </c>
      <c r="C189" s="1128"/>
      <c r="D189" s="1128"/>
      <c r="E189" s="1128"/>
      <c r="F189" s="1128"/>
      <c r="G189" s="1102"/>
      <c r="H189" s="1102"/>
      <c r="I189" s="1148"/>
    </row>
    <row r="190" spans="1:9" ht="12" customHeight="1">
      <c r="A190" s="1151"/>
      <c r="B190" s="1151"/>
      <c r="C190" s="1151"/>
      <c r="D190" s="1102"/>
      <c r="E190" s="1102"/>
      <c r="F190" s="1102"/>
      <c r="G190" s="1102"/>
      <c r="H190" s="1102"/>
      <c r="I190" s="1148"/>
    </row>
    <row r="191" spans="1:9">
      <c r="A191" s="1247" t="s">
        <v>335</v>
      </c>
      <c r="B191" s="1247"/>
      <c r="C191" s="1247"/>
      <c r="D191" s="1247"/>
      <c r="E191" s="1247"/>
      <c r="F191" s="1247"/>
      <c r="G191" s="1247"/>
      <c r="H191" s="836"/>
      <c r="I191" s="1021"/>
    </row>
    <row r="192" spans="1:9" ht="12" customHeight="1">
      <c r="A192" s="293"/>
      <c r="B192" s="293"/>
      <c r="D192" s="1102"/>
      <c r="E192" s="293"/>
      <c r="F192" s="1102"/>
      <c r="G192" s="1102"/>
      <c r="H192" s="1102"/>
      <c r="I192" s="1148"/>
    </row>
    <row r="193" spans="1:9" ht="13.7" customHeight="1">
      <c r="A193" s="293"/>
      <c r="B193" s="293"/>
      <c r="D193" s="1267" t="s">
        <v>562</v>
      </c>
      <c r="E193" s="1267"/>
      <c r="F193" s="1267"/>
      <c r="G193" s="1102"/>
      <c r="H193" s="1102"/>
      <c r="I193" s="1148"/>
    </row>
    <row r="194" spans="1:9">
      <c r="A194" s="293"/>
      <c r="B194" s="293"/>
      <c r="D194" s="1267"/>
      <c r="E194" s="1267"/>
      <c r="F194" s="1267"/>
      <c r="G194" s="1102"/>
      <c r="H194" s="1102"/>
      <c r="I194" s="1148"/>
    </row>
    <row r="195" spans="1:9">
      <c r="A195" s="293"/>
      <c r="B195" s="293"/>
      <c r="D195" s="1254" t="s">
        <v>563</v>
      </c>
      <c r="E195" s="1254"/>
      <c r="F195" s="1254"/>
      <c r="G195" s="1102"/>
      <c r="H195" s="1102"/>
      <c r="I195" s="1148"/>
    </row>
    <row r="196" spans="1:9">
      <c r="A196" s="293"/>
      <c r="B196" s="293"/>
      <c r="D196" s="1128"/>
      <c r="E196" s="1128"/>
      <c r="F196" s="1128"/>
      <c r="G196" s="1102"/>
      <c r="H196" s="1102"/>
      <c r="I196" s="1148"/>
    </row>
    <row r="197" spans="1:9">
      <c r="A197" s="293"/>
      <c r="B197" s="358" t="s">
        <v>529</v>
      </c>
      <c r="D197" s="1246" t="s">
        <v>564</v>
      </c>
      <c r="E197" s="1246"/>
      <c r="F197" s="1246"/>
      <c r="G197" s="1102"/>
      <c r="H197" s="1102"/>
      <c r="I197" s="1148" t="s">
        <v>565</v>
      </c>
    </row>
    <row r="198" spans="1:9">
      <c r="A198" s="293"/>
      <c r="B198" s="293"/>
      <c r="D198" s="1244" t="s">
        <v>566</v>
      </c>
      <c r="E198" s="1244"/>
      <c r="F198" s="1244"/>
      <c r="G198" s="1102"/>
      <c r="H198" s="1102"/>
      <c r="I198" s="1148"/>
    </row>
    <row r="199" spans="1:9">
      <c r="A199" s="293"/>
      <c r="B199" s="293"/>
      <c r="D199" s="55" t="s">
        <v>567</v>
      </c>
      <c r="E199" s="1296" t="s">
        <v>568</v>
      </c>
      <c r="F199" s="1296"/>
      <c r="G199" s="1102"/>
      <c r="H199" s="1102"/>
      <c r="I199" s="1148"/>
    </row>
    <row r="200" spans="1:9">
      <c r="A200" s="293"/>
      <c r="B200" s="293"/>
      <c r="D200" s="2"/>
      <c r="E200" s="2"/>
      <c r="F200" s="2"/>
      <c r="G200" s="1102"/>
      <c r="H200" s="1102"/>
      <c r="I200" s="1148"/>
    </row>
    <row r="201" spans="1:9">
      <c r="A201" s="293"/>
      <c r="B201" s="358" t="s">
        <v>529</v>
      </c>
      <c r="D201" s="1244" t="s">
        <v>569</v>
      </c>
      <c r="E201" s="1244"/>
      <c r="F201" s="1244"/>
      <c r="G201" s="1102"/>
      <c r="H201" s="1102"/>
      <c r="I201" s="1148" t="s">
        <v>570</v>
      </c>
    </row>
    <row r="202" spans="1:9">
      <c r="A202" s="293"/>
      <c r="B202" s="293"/>
      <c r="D202" s="1246" t="s">
        <v>566</v>
      </c>
      <c r="E202" s="1246"/>
      <c r="F202" s="1246"/>
      <c r="G202" s="1102"/>
      <c r="H202" s="1102"/>
      <c r="I202" s="1148"/>
    </row>
    <row r="203" spans="1:9">
      <c r="A203" s="293"/>
      <c r="B203" s="293"/>
      <c r="D203" s="1124" t="s">
        <v>571</v>
      </c>
      <c r="E203" s="1296" t="s">
        <v>572</v>
      </c>
      <c r="F203" s="1296"/>
      <c r="G203" s="1102"/>
      <c r="H203" s="1102"/>
      <c r="I203" s="1148"/>
    </row>
    <row r="204" spans="1:9">
      <c r="A204" s="293"/>
      <c r="B204" s="293"/>
      <c r="D204" s="2"/>
      <c r="E204" s="2"/>
      <c r="F204" s="2"/>
      <c r="G204" s="1102"/>
      <c r="H204" s="1102"/>
      <c r="I204" s="1148"/>
    </row>
    <row r="205" spans="1:9">
      <c r="A205" s="293"/>
      <c r="B205" s="358" t="s">
        <v>529</v>
      </c>
      <c r="D205" s="1244" t="s">
        <v>573</v>
      </c>
      <c r="E205" s="1244"/>
      <c r="F205" s="1244"/>
      <c r="G205" s="1102"/>
      <c r="H205" s="1102"/>
      <c r="I205" s="1148" t="s">
        <v>574</v>
      </c>
    </row>
    <row r="206" spans="1:9">
      <c r="A206" s="293"/>
      <c r="B206" s="293"/>
      <c r="D206" s="1246" t="s">
        <v>566</v>
      </c>
      <c r="E206" s="1246"/>
      <c r="F206" s="1246"/>
      <c r="G206" s="1102"/>
      <c r="H206" s="1102"/>
      <c r="I206" s="1148"/>
    </row>
    <row r="207" spans="1:9">
      <c r="A207" s="293"/>
      <c r="B207" s="293"/>
      <c r="D207" s="1124" t="s">
        <v>567</v>
      </c>
      <c r="E207" s="1296" t="s">
        <v>575</v>
      </c>
      <c r="F207" s="1296"/>
      <c r="G207" s="1102"/>
      <c r="H207" s="1102"/>
      <c r="I207" s="1148"/>
    </row>
    <row r="208" spans="1:9">
      <c r="A208" s="293"/>
      <c r="B208" s="293"/>
      <c r="D208" s="1128"/>
      <c r="E208" s="1128"/>
      <c r="F208" s="1128"/>
      <c r="G208" s="1102"/>
      <c r="H208" s="1102"/>
      <c r="I208" s="1148"/>
    </row>
    <row r="209" spans="1:9" ht="14.25" customHeight="1">
      <c r="A209" s="357"/>
      <c r="B209" s="358" t="s">
        <v>529</v>
      </c>
      <c r="D209" s="277" t="s">
        <v>576</v>
      </c>
      <c r="E209" s="1146"/>
      <c r="F209" s="1146"/>
      <c r="G209" s="1102"/>
      <c r="H209" s="1102"/>
      <c r="I209" s="1148" t="s">
        <v>577</v>
      </c>
    </row>
    <row r="210" spans="1:9" ht="14.45">
      <c r="A210" s="357"/>
      <c r="B210" s="357"/>
      <c r="D210" s="1246" t="s">
        <v>566</v>
      </c>
      <c r="E210" s="1246"/>
      <c r="F210" s="1246"/>
      <c r="G210" s="1102"/>
      <c r="H210" s="1102"/>
      <c r="I210" s="1148"/>
    </row>
    <row r="211" spans="1:9">
      <c r="D211" s="1146"/>
      <c r="E211" s="1296" t="s">
        <v>578</v>
      </c>
      <c r="F211" s="1296"/>
      <c r="G211" s="1102"/>
      <c r="H211" s="1102"/>
      <c r="I211" s="1148"/>
    </row>
    <row r="212" spans="1:9">
      <c r="D212" s="1121"/>
      <c r="E212" s="1102"/>
      <c r="F212" s="1102"/>
      <c r="G212" s="1102"/>
      <c r="H212" s="1102"/>
      <c r="I212" s="1148"/>
    </row>
    <row r="213" spans="1:9">
      <c r="B213" s="358" t="s">
        <v>529</v>
      </c>
      <c r="D213" s="1244" t="s">
        <v>579</v>
      </c>
      <c r="E213" s="1244"/>
      <c r="F213" s="1244"/>
      <c r="G213" s="1102"/>
      <c r="H213" s="1102"/>
      <c r="I213" s="1148" t="s">
        <v>580</v>
      </c>
    </row>
    <row r="214" spans="1:9">
      <c r="D214" s="1246" t="s">
        <v>566</v>
      </c>
      <c r="E214" s="1246"/>
      <c r="F214" s="1246"/>
      <c r="G214" s="1102"/>
      <c r="H214" s="1102"/>
      <c r="I214" s="1148"/>
    </row>
    <row r="215" spans="1:9">
      <c r="D215" s="1124" t="s">
        <v>567</v>
      </c>
      <c r="E215" s="1296" t="s">
        <v>581</v>
      </c>
      <c r="F215" s="1296"/>
      <c r="G215" s="1102"/>
      <c r="H215" s="1102"/>
      <c r="I215" s="1148"/>
    </row>
    <row r="216" spans="1:9">
      <c r="D216" s="1118"/>
      <c r="E216" s="1118"/>
      <c r="F216" s="1118"/>
      <c r="G216" s="1102"/>
      <c r="H216" s="1102"/>
      <c r="I216" s="1148"/>
    </row>
    <row r="217" spans="1:9" ht="14.45">
      <c r="A217" s="357"/>
      <c r="B217" s="358" t="s">
        <v>529</v>
      </c>
      <c r="D217" s="1241" t="s">
        <v>582</v>
      </c>
      <c r="E217" s="1241"/>
      <c r="F217" s="1241"/>
      <c r="G217" s="1102"/>
      <c r="H217" s="1102"/>
      <c r="I217" s="1148"/>
    </row>
    <row r="218" spans="1:9" ht="14.45" customHeight="1">
      <c r="A218" s="357"/>
      <c r="B218" s="1102"/>
      <c r="D218" s="1241"/>
      <c r="E218" s="1241"/>
      <c r="F218" s="1241"/>
      <c r="G218" s="1102"/>
      <c r="H218" s="1102"/>
      <c r="I218" s="1148"/>
    </row>
    <row r="219" spans="1:9" ht="14.45">
      <c r="A219" s="357"/>
      <c r="D219" s="1241"/>
      <c r="E219" s="1241"/>
      <c r="F219" s="1241"/>
      <c r="G219" s="1102"/>
      <c r="H219" s="1102"/>
      <c r="I219" s="1148"/>
    </row>
    <row r="220" spans="1:9" ht="14.45">
      <c r="A220" s="357"/>
      <c r="D220" s="1241"/>
      <c r="E220" s="1241"/>
      <c r="F220" s="1241"/>
      <c r="G220" s="1102"/>
      <c r="H220" s="1102"/>
      <c r="I220" s="1148"/>
    </row>
    <row r="221" spans="1:9">
      <c r="D221" s="1118"/>
      <c r="E221" s="1118"/>
      <c r="F221" s="1118"/>
      <c r="G221" s="1102"/>
      <c r="H221" s="1102"/>
      <c r="I221" s="1148"/>
    </row>
    <row r="222" spans="1:9">
      <c r="A222" s="1247" t="s">
        <v>341</v>
      </c>
      <c r="B222" s="1247"/>
      <c r="C222" s="1247"/>
      <c r="D222" s="1247"/>
      <c r="E222" s="1247"/>
      <c r="F222" s="1247"/>
      <c r="G222" s="1247"/>
      <c r="H222" s="836"/>
      <c r="I222" s="1021"/>
    </row>
    <row r="223" spans="1:9" ht="12" customHeight="1">
      <c r="D223" s="1127"/>
      <c r="E223" s="1127"/>
      <c r="F223" s="1127"/>
      <c r="G223" s="1102"/>
      <c r="H223" s="1102"/>
      <c r="I223" s="1148"/>
    </row>
    <row r="224" spans="1:9">
      <c r="C224" s="359"/>
      <c r="D224" s="1239" t="s">
        <v>342</v>
      </c>
      <c r="E224" s="1239"/>
      <c r="F224" s="1239"/>
      <c r="G224" s="1102"/>
      <c r="H224" s="1102"/>
      <c r="I224" s="1148"/>
    </row>
    <row r="225" spans="1:9">
      <c r="A225" s="1151"/>
      <c r="B225" s="1151"/>
      <c r="C225" s="1151"/>
      <c r="D225" s="1268" t="s">
        <v>343</v>
      </c>
      <c r="E225" s="1268"/>
      <c r="F225" s="1268"/>
      <c r="G225" s="1102"/>
      <c r="H225" s="1102"/>
      <c r="I225" s="1148"/>
    </row>
    <row r="226" spans="1:9" ht="12" customHeight="1">
      <c r="A226" s="1148"/>
      <c r="B226" s="1148"/>
      <c r="C226" s="1148"/>
      <c r="D226" s="1102"/>
      <c r="E226" s="1102"/>
      <c r="F226" s="1102"/>
      <c r="G226" s="1102"/>
      <c r="H226" s="1102"/>
      <c r="I226" s="1148"/>
    </row>
    <row r="227" spans="1:9" ht="13.7" customHeight="1">
      <c r="A227" s="1148"/>
      <c r="C227" s="1148"/>
      <c r="D227" s="1239" t="s">
        <v>344</v>
      </c>
      <c r="E227" s="1239"/>
      <c r="F227" s="1239"/>
      <c r="G227" s="1102"/>
      <c r="H227" s="1102"/>
      <c r="I227" s="1148" t="s">
        <v>583</v>
      </c>
    </row>
    <row r="228" spans="1:9" ht="14.45">
      <c r="A228" s="357"/>
      <c r="B228" s="358" t="s">
        <v>522</v>
      </c>
      <c r="D228" s="1241" t="s">
        <v>584</v>
      </c>
      <c r="E228" s="1241"/>
      <c r="F228" s="1241"/>
      <c r="G228" s="1102"/>
      <c r="H228" s="1102"/>
      <c r="I228" s="1148"/>
    </row>
    <row r="229" spans="1:9" ht="14.25" customHeight="1">
      <c r="A229" s="357"/>
      <c r="B229" s="357"/>
      <c r="D229" s="1241"/>
      <c r="E229" s="1241"/>
      <c r="F229" s="1241"/>
      <c r="G229" s="1102"/>
      <c r="H229" s="1102"/>
      <c r="I229" s="1148"/>
    </row>
    <row r="230" spans="1:9" ht="14.25" customHeight="1">
      <c r="A230" s="357"/>
      <c r="B230" s="357"/>
      <c r="D230" s="1241"/>
      <c r="E230" s="1241"/>
      <c r="F230" s="1241"/>
      <c r="G230" s="1102"/>
      <c r="H230" s="1102"/>
      <c r="I230" s="1148"/>
    </row>
    <row r="231" spans="1:9" ht="14.45">
      <c r="A231" s="357"/>
      <c r="B231" s="357"/>
      <c r="D231" s="1241"/>
      <c r="E231" s="1241"/>
      <c r="F231" s="1241"/>
      <c r="G231" s="1102"/>
      <c r="H231" s="1102"/>
      <c r="I231" s="1148"/>
    </row>
    <row r="232" spans="1:9" ht="14.45">
      <c r="A232" s="357"/>
      <c r="B232" s="357"/>
      <c r="D232" s="1126"/>
      <c r="E232" s="1126"/>
      <c r="F232" s="1126"/>
      <c r="G232" s="1102"/>
      <c r="H232" s="1102"/>
      <c r="I232" s="1148"/>
    </row>
    <row r="233" spans="1:9" ht="14.45">
      <c r="A233" s="357"/>
      <c r="B233" s="358" t="s">
        <v>522</v>
      </c>
      <c r="D233" s="1241" t="s">
        <v>585</v>
      </c>
      <c r="E233" s="1241"/>
      <c r="F233" s="1241"/>
      <c r="G233" s="1102"/>
      <c r="H233" s="1102"/>
      <c r="I233" s="1148" t="s">
        <v>586</v>
      </c>
    </row>
    <row r="234" spans="1:9" ht="14.45">
      <c r="A234" s="357"/>
      <c r="B234" s="357"/>
      <c r="D234" s="1241"/>
      <c r="E234" s="1241"/>
      <c r="F234" s="1241"/>
      <c r="G234" s="1102"/>
      <c r="H234" s="1102"/>
      <c r="I234" s="1148"/>
    </row>
    <row r="235" spans="1:9" ht="14.45">
      <c r="A235" s="357"/>
      <c r="B235" s="357"/>
      <c r="D235" s="1241"/>
      <c r="E235" s="1241"/>
      <c r="F235" s="1241"/>
      <c r="G235" s="1102"/>
      <c r="H235" s="1102"/>
      <c r="I235" s="1148"/>
    </row>
    <row r="236" spans="1:9" ht="14.45">
      <c r="A236" s="357"/>
      <c r="B236" s="357"/>
      <c r="D236" s="1241"/>
      <c r="E236" s="1241"/>
      <c r="F236" s="1241"/>
      <c r="G236" s="1102"/>
      <c r="H236" s="1102"/>
      <c r="I236" s="1148"/>
    </row>
    <row r="237" spans="1:9" ht="14.25" customHeight="1">
      <c r="A237" s="357"/>
      <c r="B237" s="357"/>
      <c r="D237" s="1241"/>
      <c r="E237" s="1241"/>
      <c r="F237" s="1241"/>
      <c r="G237" s="1102"/>
      <c r="H237" s="1102"/>
      <c r="I237" s="1148"/>
    </row>
    <row r="238" spans="1:9" ht="14.25" customHeight="1">
      <c r="A238" s="357"/>
      <c r="B238" s="357"/>
      <c r="D238" s="1126"/>
      <c r="E238" s="1126"/>
      <c r="F238" s="1126"/>
      <c r="G238" s="1102"/>
      <c r="H238" s="1102"/>
      <c r="I238" s="1148"/>
    </row>
    <row r="239" spans="1:9" ht="14.45">
      <c r="A239" s="357"/>
      <c r="B239" s="357"/>
      <c r="D239" s="1241" t="s">
        <v>347</v>
      </c>
      <c r="E239" s="1241"/>
      <c r="F239" s="1241"/>
      <c r="G239" s="1102"/>
      <c r="H239" s="1102"/>
      <c r="I239" s="1148" t="s">
        <v>583</v>
      </c>
    </row>
    <row r="240" spans="1:9" ht="14.45">
      <c r="A240" s="357"/>
      <c r="B240" s="357"/>
      <c r="D240" s="1241"/>
      <c r="E240" s="1241"/>
      <c r="F240" s="1241"/>
      <c r="G240" s="1102"/>
      <c r="H240" s="1102"/>
      <c r="I240" s="1148"/>
    </row>
    <row r="241" spans="1:9" ht="14.45">
      <c r="A241" s="357"/>
      <c r="B241" s="357"/>
      <c r="D241" s="1241"/>
      <c r="E241" s="1241"/>
      <c r="F241" s="1241"/>
      <c r="G241" s="1102"/>
      <c r="H241" s="1102"/>
      <c r="I241" s="1148"/>
    </row>
    <row r="242" spans="1:9" ht="14.45">
      <c r="A242" s="357"/>
      <c r="B242" s="357"/>
      <c r="D242" s="1241"/>
      <c r="E242" s="1241"/>
      <c r="F242" s="1241"/>
      <c r="G242" s="1102"/>
      <c r="H242" s="1102"/>
      <c r="I242" s="1148"/>
    </row>
    <row r="243" spans="1:9" ht="14.45">
      <c r="A243" s="357"/>
      <c r="B243" s="357"/>
      <c r="D243" s="1241"/>
      <c r="E243" s="1241"/>
      <c r="F243" s="1241"/>
      <c r="G243" s="1102"/>
      <c r="H243" s="1102"/>
      <c r="I243" s="1148"/>
    </row>
    <row r="244" spans="1:9" ht="14.45">
      <c r="A244" s="357"/>
      <c r="B244" s="357"/>
      <c r="D244" s="1127"/>
      <c r="E244" s="1127"/>
      <c r="F244" s="1127"/>
      <c r="G244" s="1102"/>
      <c r="H244" s="1102"/>
      <c r="I244" s="1148"/>
    </row>
    <row r="245" spans="1:9" ht="14.45">
      <c r="A245" s="357"/>
      <c r="B245" s="358" t="s">
        <v>529</v>
      </c>
      <c r="D245" s="1241" t="s">
        <v>587</v>
      </c>
      <c r="E245" s="1241"/>
      <c r="F245" s="1241"/>
      <c r="G245" s="1102"/>
      <c r="H245" s="1102"/>
      <c r="I245" s="1148" t="s">
        <v>588</v>
      </c>
    </row>
    <row r="246" spans="1:9" ht="14.45">
      <c r="A246" s="357"/>
      <c r="B246" s="357"/>
      <c r="D246" s="1241"/>
      <c r="E246" s="1241"/>
      <c r="F246" s="1241"/>
      <c r="G246" s="1102"/>
      <c r="H246" s="1102"/>
      <c r="I246" s="1148"/>
    </row>
    <row r="247" spans="1:9" ht="14.45">
      <c r="A247" s="357"/>
      <c r="B247" s="357"/>
      <c r="D247" s="1241"/>
      <c r="E247" s="1241"/>
      <c r="F247" s="1241"/>
      <c r="G247" s="1102"/>
      <c r="H247" s="1102"/>
      <c r="I247" s="1148"/>
    </row>
    <row r="248" spans="1:9" ht="14.45">
      <c r="A248" s="357"/>
      <c r="B248" s="357"/>
      <c r="D248" s="1102"/>
      <c r="E248" s="844" t="s">
        <v>589</v>
      </c>
      <c r="F248" s="1102"/>
      <c r="G248" s="1102"/>
      <c r="H248" s="1102"/>
      <c r="I248" s="1148"/>
    </row>
    <row r="249" spans="1:9" ht="14.45">
      <c r="A249" s="357"/>
      <c r="B249" s="357"/>
      <c r="D249" s="1127"/>
      <c r="E249" s="1127"/>
      <c r="F249" s="1127"/>
      <c r="G249" s="1102"/>
      <c r="H249" s="1102"/>
      <c r="I249" s="1148"/>
    </row>
    <row r="250" spans="1:9" ht="14.45" customHeight="1">
      <c r="A250" s="357"/>
      <c r="B250" s="358" t="s">
        <v>529</v>
      </c>
      <c r="D250" s="1241" t="s">
        <v>590</v>
      </c>
      <c r="E250" s="1241"/>
      <c r="F250" s="1241"/>
      <c r="G250" s="1102"/>
      <c r="H250" s="1102"/>
      <c r="I250" s="1148" t="s">
        <v>591</v>
      </c>
    </row>
    <row r="251" spans="1:9" ht="14.45">
      <c r="A251" s="357"/>
      <c r="B251" s="357"/>
      <c r="D251" s="1241"/>
      <c r="E251" s="1241"/>
      <c r="F251" s="1241"/>
      <c r="G251" s="1102"/>
      <c r="H251" s="1102"/>
      <c r="I251" s="1148"/>
    </row>
    <row r="252" spans="1:9" ht="14.45">
      <c r="A252" s="357"/>
      <c r="B252" s="357"/>
      <c r="D252" s="1241"/>
      <c r="E252" s="1241"/>
      <c r="F252" s="1241"/>
      <c r="G252" s="1102"/>
      <c r="H252" s="1102"/>
      <c r="I252" s="1148"/>
    </row>
    <row r="253" spans="1:9" ht="14.45">
      <c r="A253" s="357"/>
      <c r="B253" s="357"/>
      <c r="D253" s="1241"/>
      <c r="E253" s="1241"/>
      <c r="F253" s="1241"/>
      <c r="G253" s="1102"/>
      <c r="H253" s="1102"/>
      <c r="I253" s="1148"/>
    </row>
    <row r="254" spans="1:9" ht="14.45">
      <c r="A254" s="357"/>
      <c r="B254" s="357"/>
      <c r="D254" s="1241"/>
      <c r="E254" s="1241"/>
      <c r="F254" s="1241"/>
      <c r="G254" s="1102"/>
      <c r="H254" s="1102"/>
      <c r="I254" s="1148"/>
    </row>
    <row r="255" spans="1:9" ht="14.45">
      <c r="A255" s="357"/>
      <c r="B255" s="357"/>
      <c r="D255" s="1126"/>
      <c r="E255" s="1126"/>
      <c r="F255" s="1126"/>
      <c r="G255" s="1102"/>
      <c r="H255" s="1102"/>
      <c r="I255" s="1148"/>
    </row>
    <row r="256" spans="1:9" ht="14.45">
      <c r="A256" s="357"/>
      <c r="B256" s="358" t="s">
        <v>522</v>
      </c>
      <c r="D256" s="1128" t="s">
        <v>592</v>
      </c>
      <c r="E256" s="1126"/>
      <c r="F256" s="1126"/>
      <c r="G256" s="1102"/>
      <c r="H256" s="1102"/>
      <c r="I256" s="1148" t="s">
        <v>593</v>
      </c>
    </row>
    <row r="257" spans="1:9" ht="14.45">
      <c r="A257" s="357"/>
      <c r="B257" s="357"/>
      <c r="D257" s="1102"/>
      <c r="E257" s="844" t="s">
        <v>594</v>
      </c>
      <c r="F257" s="1102"/>
      <c r="G257" s="1102"/>
      <c r="H257" s="1102"/>
      <c r="I257" s="1148"/>
    </row>
    <row r="258" spans="1:9">
      <c r="D258" s="1127"/>
      <c r="E258" s="1127"/>
      <c r="F258" s="1127"/>
      <c r="G258" s="1102"/>
      <c r="H258" s="1102"/>
      <c r="I258" s="1148"/>
    </row>
    <row r="259" spans="1:9" ht="14.45">
      <c r="A259" s="357"/>
      <c r="B259" s="358" t="s">
        <v>522</v>
      </c>
      <c r="D259" s="1241" t="s">
        <v>351</v>
      </c>
      <c r="E259" s="1241"/>
      <c r="F259" s="1241"/>
      <c r="G259" s="1102"/>
      <c r="H259" s="1102"/>
      <c r="I259" s="1148"/>
    </row>
    <row r="260" spans="1:9" ht="14.45">
      <c r="A260" s="357"/>
      <c r="B260" s="357"/>
      <c r="D260" s="1241"/>
      <c r="E260" s="1241"/>
      <c r="F260" s="1241"/>
      <c r="G260" s="1102"/>
      <c r="H260" s="1102"/>
      <c r="I260" s="1148"/>
    </row>
    <row r="261" spans="1:9">
      <c r="D261" s="363"/>
      <c r="E261" s="1102"/>
      <c r="F261" s="1102"/>
      <c r="G261" s="1102"/>
      <c r="H261" s="1102"/>
      <c r="I261" s="1148"/>
    </row>
    <row r="262" spans="1:9">
      <c r="A262" s="1247" t="s">
        <v>352</v>
      </c>
      <c r="B262" s="1247"/>
      <c r="C262" s="1247"/>
      <c r="D262" s="1247"/>
      <c r="E262" s="1247"/>
      <c r="F262" s="1247"/>
      <c r="G262" s="1247"/>
      <c r="H262" s="836"/>
      <c r="I262" s="1021"/>
    </row>
    <row r="263" spans="1:9">
      <c r="D263" s="363"/>
      <c r="E263" s="1102"/>
      <c r="F263" s="1102"/>
      <c r="G263" s="1102"/>
      <c r="H263" s="1102"/>
      <c r="I263" s="1148"/>
    </row>
    <row r="264" spans="1:9">
      <c r="C264" s="359"/>
      <c r="D264" s="1239" t="s">
        <v>353</v>
      </c>
      <c r="E264" s="1239"/>
      <c r="F264" s="1239"/>
      <c r="G264" s="1102"/>
      <c r="H264" s="1102"/>
      <c r="I264" s="1148"/>
    </row>
    <row r="265" spans="1:9">
      <c r="A265" s="1151"/>
      <c r="B265" s="1151"/>
      <c r="C265" s="1151"/>
      <c r="D265" s="1127"/>
      <c r="E265" s="1127"/>
      <c r="F265" s="1127"/>
      <c r="G265" s="1102"/>
      <c r="H265" s="1102"/>
      <c r="I265" s="1148"/>
    </row>
    <row r="266" spans="1:9">
      <c r="A266" s="356"/>
      <c r="B266" s="356"/>
      <c r="C266" s="356"/>
      <c r="D266" s="1239" t="s">
        <v>354</v>
      </c>
      <c r="E266" s="1239"/>
      <c r="F266" s="1239"/>
      <c r="G266" s="1102"/>
      <c r="H266" s="1102"/>
      <c r="I266" s="1148" t="s">
        <v>595</v>
      </c>
    </row>
    <row r="267" spans="1:9" ht="14.45" customHeight="1">
      <c r="A267" s="357"/>
      <c r="B267" s="358" t="s">
        <v>522</v>
      </c>
      <c r="D267" s="1241" t="s">
        <v>596</v>
      </c>
      <c r="E267" s="1241"/>
      <c r="F267" s="1241"/>
      <c r="G267" s="1102"/>
      <c r="H267" s="1102"/>
      <c r="I267" s="1148"/>
    </row>
    <row r="268" spans="1:9">
      <c r="D268" s="1241"/>
      <c r="E268" s="1241"/>
      <c r="F268" s="1241"/>
      <c r="G268" s="1102"/>
      <c r="H268" s="1102"/>
      <c r="I268" s="1148"/>
    </row>
    <row r="269" spans="1:9">
      <c r="D269" s="1102"/>
      <c r="E269" s="844" t="s">
        <v>597</v>
      </c>
      <c r="F269" s="1102"/>
      <c r="G269" s="1102"/>
      <c r="H269" s="1102"/>
      <c r="I269" s="1148"/>
    </row>
    <row r="270" spans="1:9">
      <c r="D270" s="1127"/>
      <c r="E270" s="1127"/>
      <c r="F270" s="1127"/>
      <c r="G270" s="1102"/>
      <c r="H270" s="1102"/>
      <c r="I270" s="1148"/>
    </row>
    <row r="271" spans="1:9" ht="14.45" customHeight="1">
      <c r="A271" s="357"/>
      <c r="B271" s="358" t="s">
        <v>529</v>
      </c>
      <c r="D271" s="1241" t="s">
        <v>598</v>
      </c>
      <c r="E271" s="1241"/>
      <c r="F271" s="1241"/>
      <c r="G271" s="1102"/>
      <c r="H271" s="1102"/>
      <c r="I271" s="1148" t="s">
        <v>599</v>
      </c>
    </row>
    <row r="272" spans="1:9">
      <c r="D272" s="1241"/>
      <c r="E272" s="1241"/>
      <c r="F272" s="1241"/>
      <c r="G272" s="1102"/>
      <c r="H272" s="1102"/>
      <c r="I272" s="1148"/>
    </row>
    <row r="273" spans="1:9">
      <c r="D273" s="1241"/>
      <c r="E273" s="1241"/>
      <c r="F273" s="1241"/>
      <c r="G273" s="1102"/>
      <c r="H273" s="1102"/>
      <c r="I273" s="1148"/>
    </row>
    <row r="274" spans="1:9">
      <c r="D274" s="1241"/>
      <c r="E274" s="1241"/>
      <c r="F274" s="1241"/>
      <c r="G274" s="1102"/>
      <c r="H274" s="1102"/>
      <c r="I274" s="1148"/>
    </row>
    <row r="275" spans="1:9">
      <c r="D275" s="1241"/>
      <c r="E275" s="1241"/>
      <c r="F275" s="1241"/>
      <c r="G275" s="1102"/>
      <c r="H275" s="1102"/>
      <c r="I275" s="1148"/>
    </row>
    <row r="276" spans="1:9">
      <c r="D276" s="1241"/>
      <c r="E276" s="1241"/>
      <c r="F276" s="1241"/>
      <c r="G276" s="1102"/>
      <c r="H276" s="1102"/>
      <c r="I276" s="1148"/>
    </row>
    <row r="277" spans="1:9">
      <c r="D277" s="1127"/>
      <c r="E277" s="1127"/>
      <c r="F277" s="1127"/>
      <c r="G277" s="1102"/>
      <c r="H277" s="1102"/>
      <c r="I277" s="1148"/>
    </row>
    <row r="278" spans="1:9" ht="14.45">
      <c r="A278" s="357"/>
      <c r="B278" s="358" t="s">
        <v>529</v>
      </c>
      <c r="D278" s="1241" t="s">
        <v>359</v>
      </c>
      <c r="E278" s="1241"/>
      <c r="F278" s="1241"/>
      <c r="G278" s="1102"/>
      <c r="H278" s="1102"/>
      <c r="I278" s="1148"/>
    </row>
    <row r="279" spans="1:9">
      <c r="D279" s="1241"/>
      <c r="E279" s="1241"/>
      <c r="F279" s="1241"/>
      <c r="G279" s="1102"/>
      <c r="H279" s="1102"/>
      <c r="I279" s="1148"/>
    </row>
    <row r="280" spans="1:9">
      <c r="D280" s="1241"/>
      <c r="E280" s="1241"/>
      <c r="F280" s="1241"/>
      <c r="G280" s="1102"/>
      <c r="H280" s="1102"/>
      <c r="I280" s="1148"/>
    </row>
    <row r="281" spans="1:9">
      <c r="D281" s="364"/>
      <c r="E281" s="1127"/>
      <c r="F281" s="1127"/>
      <c r="G281" s="1102"/>
      <c r="H281" s="1102"/>
      <c r="I281" s="1148"/>
    </row>
    <row r="282" spans="1:9">
      <c r="A282" s="1247" t="s">
        <v>360</v>
      </c>
      <c r="B282" s="1247"/>
      <c r="C282" s="1247"/>
      <c r="D282" s="1247"/>
      <c r="E282" s="1247"/>
      <c r="F282" s="1247"/>
      <c r="G282" s="1247"/>
      <c r="H282" s="836"/>
      <c r="I282" s="1021"/>
    </row>
    <row r="283" spans="1:9">
      <c r="D283" s="364"/>
      <c r="E283" s="1127"/>
      <c r="F283" s="1127"/>
      <c r="G283" s="1102"/>
      <c r="H283" s="1102"/>
      <c r="I283" s="1148"/>
    </row>
    <row r="284" spans="1:9">
      <c r="C284" s="1151"/>
      <c r="D284" s="1267" t="s">
        <v>361</v>
      </c>
      <c r="E284" s="1267"/>
      <c r="F284" s="1267"/>
      <c r="G284" s="1102"/>
      <c r="H284" s="1102"/>
      <c r="I284" s="1148"/>
    </row>
    <row r="285" spans="1:9">
      <c r="C285" s="1151"/>
      <c r="D285" s="1267"/>
      <c r="E285" s="1267"/>
      <c r="F285" s="1267"/>
      <c r="G285" s="1102"/>
      <c r="H285" s="1102"/>
      <c r="I285" s="1148"/>
    </row>
    <row r="286" spans="1:9">
      <c r="A286" s="356"/>
      <c r="B286" s="356"/>
      <c r="C286" s="356"/>
      <c r="D286" s="293"/>
      <c r="E286" s="1102"/>
      <c r="F286" s="1102"/>
      <c r="G286" s="1102"/>
      <c r="H286" s="1102"/>
      <c r="I286" s="1148"/>
    </row>
    <row r="287" spans="1:9">
      <c r="C287" s="356"/>
      <c r="D287" s="1239" t="s">
        <v>362</v>
      </c>
      <c r="E287" s="1239"/>
      <c r="F287" s="1239"/>
      <c r="G287" s="1102"/>
      <c r="H287" s="1102"/>
      <c r="I287" s="1148"/>
    </row>
    <row r="288" spans="1:9" ht="15.75" customHeight="1">
      <c r="A288" s="357"/>
      <c r="B288" s="357"/>
      <c r="D288" s="1292" t="s">
        <v>363</v>
      </c>
      <c r="E288" s="1292"/>
      <c r="F288" s="1292"/>
      <c r="G288" s="1102"/>
      <c r="H288" s="1102"/>
      <c r="I288" s="1148"/>
    </row>
    <row r="289" spans="1:9">
      <c r="D289" s="1102"/>
      <c r="E289" s="1127"/>
      <c r="F289" s="1127"/>
      <c r="G289" s="1102"/>
      <c r="H289" s="1102"/>
      <c r="I289" s="1148"/>
    </row>
    <row r="290" spans="1:9" ht="14.45">
      <c r="A290" s="357"/>
      <c r="B290" s="358" t="s">
        <v>522</v>
      </c>
      <c r="D290" s="1241" t="s">
        <v>364</v>
      </c>
      <c r="E290" s="1241"/>
      <c r="F290" s="1241"/>
      <c r="G290" s="1102"/>
      <c r="H290" s="1102"/>
      <c r="I290" s="1148" t="s">
        <v>600</v>
      </c>
    </row>
    <row r="291" spans="1:9" ht="14.45">
      <c r="A291" s="357"/>
      <c r="B291" s="357"/>
      <c r="D291" s="1241"/>
      <c r="E291" s="1241"/>
      <c r="F291" s="1241"/>
      <c r="G291" s="1102"/>
      <c r="H291" s="1102"/>
      <c r="I291" s="1148"/>
    </row>
    <row r="292" spans="1:9">
      <c r="D292" s="1127"/>
      <c r="E292" s="1127"/>
      <c r="F292" s="1127"/>
      <c r="G292" s="1102"/>
      <c r="H292" s="1102"/>
      <c r="I292" s="1148"/>
    </row>
    <row r="293" spans="1:9" ht="14.45">
      <c r="A293" s="357"/>
      <c r="B293" s="358" t="s">
        <v>522</v>
      </c>
      <c r="D293" s="1241" t="s">
        <v>365</v>
      </c>
      <c r="E293" s="1241"/>
      <c r="F293" s="1241"/>
      <c r="G293" s="1102"/>
      <c r="H293" s="1102"/>
      <c r="I293" s="1148" t="s">
        <v>600</v>
      </c>
    </row>
    <row r="294" spans="1:9" ht="14.45">
      <c r="A294" s="357"/>
      <c r="B294" s="357"/>
      <c r="D294" s="1241"/>
      <c r="E294" s="1241"/>
      <c r="F294" s="1241"/>
      <c r="G294" s="1102"/>
      <c r="H294" s="1102"/>
      <c r="I294" s="1148"/>
    </row>
    <row r="295" spans="1:9" ht="14.45">
      <c r="A295" s="357"/>
      <c r="B295" s="357"/>
      <c r="D295" s="1241"/>
      <c r="E295" s="1241"/>
      <c r="F295" s="1241"/>
      <c r="G295" s="1102"/>
      <c r="H295" s="1102"/>
      <c r="I295" s="1148"/>
    </row>
    <row r="296" spans="1:9">
      <c r="D296" s="1127"/>
      <c r="E296" s="1127"/>
      <c r="F296" s="1127"/>
      <c r="G296" s="1102"/>
      <c r="H296" s="1102"/>
      <c r="I296" s="1148"/>
    </row>
    <row r="297" spans="1:9" ht="14.45">
      <c r="A297" s="357"/>
      <c r="B297" s="358" t="s">
        <v>529</v>
      </c>
      <c r="D297" s="1241" t="s">
        <v>366</v>
      </c>
      <c r="E297" s="1241"/>
      <c r="F297" s="1241"/>
      <c r="G297" s="1102"/>
      <c r="H297" s="1102"/>
      <c r="I297" s="1148" t="s">
        <v>600</v>
      </c>
    </row>
    <row r="298" spans="1:9" ht="14.45">
      <c r="A298" s="357"/>
      <c r="B298" s="357"/>
      <c r="D298" s="1241"/>
      <c r="E298" s="1241"/>
      <c r="F298" s="1241"/>
      <c r="G298" s="1102"/>
      <c r="H298" s="1102"/>
      <c r="I298" s="1148"/>
    </row>
    <row r="299" spans="1:9">
      <c r="A299" s="1148"/>
      <c r="B299" s="1148"/>
      <c r="D299" s="1102"/>
      <c r="E299" s="1127"/>
      <c r="F299" s="1127"/>
      <c r="G299" s="1102"/>
      <c r="H299" s="1102"/>
      <c r="I299" s="1148"/>
    </row>
    <row r="300" spans="1:9">
      <c r="A300" s="1247" t="s">
        <v>367</v>
      </c>
      <c r="B300" s="1247"/>
      <c r="C300" s="1247"/>
      <c r="D300" s="1247"/>
      <c r="E300" s="1247"/>
      <c r="F300" s="1247"/>
      <c r="G300" s="1247"/>
      <c r="H300" s="836"/>
      <c r="I300" s="1021"/>
    </row>
    <row r="301" spans="1:9">
      <c r="A301" s="1148"/>
      <c r="B301" s="1148"/>
      <c r="D301" s="1127"/>
      <c r="E301" s="1127"/>
      <c r="F301" s="1127"/>
      <c r="G301" s="1102"/>
      <c r="H301" s="1102"/>
      <c r="I301" s="1148"/>
    </row>
    <row r="302" spans="1:9">
      <c r="C302" s="1148"/>
      <c r="D302" s="1239" t="s">
        <v>368</v>
      </c>
      <c r="E302" s="1239"/>
      <c r="F302" s="1239"/>
      <c r="G302" s="1102"/>
      <c r="H302" s="1102"/>
      <c r="I302" s="1148"/>
    </row>
    <row r="303" spans="1:9">
      <c r="C303" s="1148"/>
      <c r="D303" s="1268" t="s">
        <v>369</v>
      </c>
      <c r="E303" s="1268"/>
      <c r="F303" s="1268"/>
      <c r="G303" s="1102"/>
      <c r="H303" s="1102"/>
      <c r="I303" s="1148"/>
    </row>
    <row r="304" spans="1:9">
      <c r="C304" s="1148"/>
      <c r="D304" s="365"/>
      <c r="E304" s="1102"/>
      <c r="F304" s="1102"/>
      <c r="G304" s="1102"/>
      <c r="H304" s="1102"/>
      <c r="I304" s="1148"/>
    </row>
    <row r="305" spans="1:9">
      <c r="B305" s="358" t="s">
        <v>522</v>
      </c>
      <c r="D305" s="1268" t="s">
        <v>370</v>
      </c>
      <c r="E305" s="1268"/>
      <c r="F305" s="1268"/>
      <c r="G305" s="1102"/>
      <c r="H305" s="1102"/>
      <c r="I305" s="1148" t="s">
        <v>601</v>
      </c>
    </row>
    <row r="306" spans="1:9" ht="14.45">
      <c r="A306" s="357"/>
      <c r="B306" s="357"/>
      <c r="D306" s="366"/>
      <c r="E306" s="367"/>
      <c r="F306" s="367"/>
      <c r="G306" s="1102"/>
      <c r="H306" s="1102"/>
      <c r="I306" s="1148"/>
    </row>
    <row r="307" spans="1:9" ht="13.7" customHeight="1">
      <c r="B307" s="358" t="s">
        <v>529</v>
      </c>
      <c r="D307" s="1289" t="s">
        <v>602</v>
      </c>
      <c r="E307" s="1289"/>
      <c r="F307" s="1289"/>
      <c r="G307" s="1102"/>
      <c r="H307" s="1102"/>
      <c r="I307" s="1148" t="s">
        <v>601</v>
      </c>
    </row>
    <row r="308" spans="1:9" ht="14.45">
      <c r="A308" s="357"/>
      <c r="B308" s="357"/>
      <c r="D308" s="1289"/>
      <c r="E308" s="1289"/>
      <c r="F308" s="1289"/>
      <c r="G308" s="1102"/>
      <c r="H308" s="1102"/>
      <c r="I308" s="1148"/>
    </row>
    <row r="309" spans="1:9" ht="14.45">
      <c r="A309" s="357"/>
      <c r="B309" s="357"/>
      <c r="D309" s="1289"/>
      <c r="E309" s="1289"/>
      <c r="F309" s="1289"/>
      <c r="G309" s="1102"/>
      <c r="H309" s="1102"/>
      <c r="I309" s="1148"/>
    </row>
    <row r="310" spans="1:9" ht="14.45">
      <c r="A310" s="357"/>
      <c r="B310" s="357"/>
      <c r="D310" s="1289"/>
      <c r="E310" s="1289"/>
      <c r="F310" s="1289"/>
      <c r="G310" s="1102"/>
      <c r="H310" s="1102"/>
      <c r="I310" s="1148"/>
    </row>
    <row r="311" spans="1:9" ht="14.45">
      <c r="A311" s="357"/>
      <c r="B311" s="357"/>
      <c r="D311" s="1289"/>
      <c r="E311" s="1289"/>
      <c r="F311" s="1289"/>
      <c r="G311" s="1102"/>
      <c r="H311" s="1102"/>
      <c r="I311" s="1148"/>
    </row>
    <row r="312" spans="1:9" ht="14.45">
      <c r="A312" s="357"/>
      <c r="B312" s="357"/>
      <c r="D312" s="366"/>
      <c r="E312" s="367"/>
      <c r="F312" s="367"/>
      <c r="G312" s="1102"/>
      <c r="H312" s="1102"/>
      <c r="I312" s="1148"/>
    </row>
    <row r="313" spans="1:9" ht="13.7" customHeight="1">
      <c r="B313" s="358" t="s">
        <v>522</v>
      </c>
      <c r="D313" s="1289" t="s">
        <v>372</v>
      </c>
      <c r="E313" s="1289"/>
      <c r="F313" s="1289"/>
      <c r="G313" s="1102"/>
      <c r="H313" s="1102"/>
      <c r="I313" s="1148" t="s">
        <v>601</v>
      </c>
    </row>
    <row r="314" spans="1:9">
      <c r="D314" s="1289"/>
      <c r="E314" s="1289"/>
      <c r="F314" s="1289"/>
      <c r="G314" s="1102"/>
      <c r="H314" s="1102"/>
      <c r="I314" s="1148"/>
    </row>
    <row r="315" spans="1:9" ht="14.45">
      <c r="A315" s="357"/>
      <c r="B315" s="357"/>
      <c r="D315" s="366"/>
      <c r="E315" s="367"/>
      <c r="F315" s="367"/>
      <c r="G315" s="1102"/>
      <c r="H315" s="1102"/>
      <c r="I315" s="1148"/>
    </row>
    <row r="316" spans="1:9">
      <c r="B316" s="358" t="s">
        <v>522</v>
      </c>
      <c r="D316" s="1268" t="s">
        <v>373</v>
      </c>
      <c r="E316" s="1268"/>
      <c r="F316" s="1268"/>
      <c r="G316" s="1102"/>
      <c r="H316" s="1102"/>
      <c r="I316" s="1148" t="s">
        <v>531</v>
      </c>
    </row>
    <row r="317" spans="1:9">
      <c r="D317" s="1102"/>
      <c r="E317" s="1127"/>
      <c r="F317" s="1127"/>
      <c r="G317" s="1102"/>
      <c r="H317" s="1102"/>
      <c r="I317" s="1148"/>
    </row>
    <row r="318" spans="1:9" ht="14.45">
      <c r="A318" s="357"/>
      <c r="B318" s="358" t="s">
        <v>522</v>
      </c>
      <c r="D318" s="1241" t="s">
        <v>603</v>
      </c>
      <c r="E318" s="1241"/>
      <c r="F318" s="1241"/>
      <c r="G318" s="1102"/>
      <c r="H318" s="1102"/>
      <c r="I318" s="1148" t="s">
        <v>604</v>
      </c>
    </row>
    <row r="319" spans="1:9" ht="14.45">
      <c r="A319" s="357"/>
      <c r="B319" s="357"/>
      <c r="D319" s="1241"/>
      <c r="E319" s="1241"/>
      <c r="F319" s="1241"/>
      <c r="G319" s="1102"/>
      <c r="H319" s="1102"/>
      <c r="I319" s="1148"/>
    </row>
    <row r="320" spans="1:9" ht="14.45">
      <c r="A320" s="357"/>
      <c r="B320" s="357"/>
      <c r="D320" s="1241"/>
      <c r="E320" s="1241"/>
      <c r="F320" s="1241"/>
      <c r="G320" s="1102"/>
      <c r="H320" s="1102"/>
      <c r="I320" s="1148"/>
    </row>
    <row r="321" spans="1:9" ht="14.45">
      <c r="A321" s="357"/>
      <c r="B321" s="357"/>
      <c r="D321" s="1241"/>
      <c r="E321" s="1241"/>
      <c r="F321" s="1241"/>
      <c r="G321" s="1102"/>
      <c r="H321" s="1102"/>
      <c r="I321" s="1148"/>
    </row>
    <row r="322" spans="1:9" ht="14.45">
      <c r="A322" s="357"/>
      <c r="B322" s="357"/>
      <c r="D322" s="1241"/>
      <c r="E322" s="1241"/>
      <c r="F322" s="1241"/>
      <c r="G322" s="1102"/>
      <c r="H322" s="1102"/>
      <c r="I322" s="1148"/>
    </row>
    <row r="323" spans="1:9" ht="14.45">
      <c r="A323" s="357"/>
      <c r="B323" s="357"/>
      <c r="D323" s="1241"/>
      <c r="E323" s="1241"/>
      <c r="F323" s="1241"/>
      <c r="G323" s="1102"/>
      <c r="H323" s="1102"/>
      <c r="I323" s="1148"/>
    </row>
    <row r="324" spans="1:9" ht="14.45">
      <c r="A324" s="357"/>
      <c r="B324" s="357"/>
      <c r="D324" s="1241"/>
      <c r="E324" s="1241"/>
      <c r="F324" s="1241"/>
      <c r="G324" s="1102"/>
      <c r="H324" s="1102"/>
      <c r="I324" s="1148"/>
    </row>
    <row r="325" spans="1:9" ht="14.45">
      <c r="A325" s="357"/>
      <c r="B325" s="357"/>
      <c r="D325" s="1241"/>
      <c r="E325" s="1241"/>
      <c r="F325" s="1241"/>
      <c r="G325" s="1102"/>
      <c r="H325" s="1102"/>
      <c r="I325" s="1148"/>
    </row>
    <row r="326" spans="1:9" ht="14.45">
      <c r="A326" s="357"/>
      <c r="B326" s="357"/>
      <c r="D326" s="1241"/>
      <c r="E326" s="1241"/>
      <c r="F326" s="1241"/>
      <c r="G326" s="1102"/>
      <c r="H326" s="1102"/>
      <c r="I326" s="1148"/>
    </row>
    <row r="327" spans="1:9" ht="14.45">
      <c r="A327" s="357"/>
      <c r="B327" s="357"/>
      <c r="D327" s="1241"/>
      <c r="E327" s="1241"/>
      <c r="F327" s="1241"/>
      <c r="G327" s="1102"/>
      <c r="H327" s="1102"/>
      <c r="I327" s="1148"/>
    </row>
    <row r="328" spans="1:9" ht="14.45">
      <c r="A328" s="357"/>
      <c r="B328" s="357"/>
      <c r="D328" s="1241"/>
      <c r="E328" s="1241"/>
      <c r="F328" s="1241"/>
      <c r="G328" s="1102"/>
      <c r="H328" s="1102"/>
      <c r="I328" s="1148"/>
    </row>
    <row r="329" spans="1:9" ht="14.45">
      <c r="A329" s="357"/>
      <c r="B329" s="357"/>
      <c r="D329" s="1241"/>
      <c r="E329" s="1241"/>
      <c r="F329" s="1241"/>
      <c r="G329" s="1102"/>
      <c r="H329" s="1102"/>
      <c r="I329" s="1148"/>
    </row>
    <row r="330" spans="1:9" ht="14.45">
      <c r="A330" s="357"/>
      <c r="B330" s="357"/>
      <c r="D330" s="1241"/>
      <c r="E330" s="1241"/>
      <c r="F330" s="1241"/>
      <c r="G330" s="1102"/>
      <c r="H330" s="1102"/>
      <c r="I330" s="1148"/>
    </row>
    <row r="331" spans="1:9" ht="14.45">
      <c r="A331" s="357"/>
      <c r="B331" s="357"/>
      <c r="D331" s="1241"/>
      <c r="E331" s="1241"/>
      <c r="F331" s="1241"/>
      <c r="G331" s="1102"/>
      <c r="H331" s="1102"/>
      <c r="I331" s="1148"/>
    </row>
    <row r="332" spans="1:9" ht="14.45">
      <c r="A332" s="357"/>
      <c r="B332" s="357"/>
      <c r="D332" s="1241"/>
      <c r="E332" s="1241"/>
      <c r="F332" s="1241"/>
      <c r="G332" s="1102"/>
      <c r="H332" s="1102"/>
      <c r="I332" s="1148"/>
    </row>
    <row r="333" spans="1:9">
      <c r="D333" s="1127"/>
      <c r="E333" s="1127"/>
      <c r="F333" s="1127"/>
      <c r="G333" s="1102"/>
      <c r="H333" s="1102"/>
      <c r="I333" s="1148"/>
    </row>
    <row r="334" spans="1:9" ht="14.45">
      <c r="A334" s="357"/>
      <c r="B334" s="358" t="s">
        <v>529</v>
      </c>
      <c r="D334" s="1241" t="s">
        <v>375</v>
      </c>
      <c r="E334" s="1241"/>
      <c r="F334" s="1241"/>
      <c r="G334" s="1102"/>
      <c r="H334" s="1102"/>
      <c r="I334" s="1148" t="s">
        <v>604</v>
      </c>
    </row>
    <row r="335" spans="1:9">
      <c r="D335" s="1241"/>
      <c r="E335" s="1241"/>
      <c r="F335" s="1241"/>
      <c r="G335" s="1102"/>
      <c r="H335" s="1102"/>
      <c r="I335" s="1148"/>
    </row>
    <row r="336" spans="1:9">
      <c r="D336" s="1241"/>
      <c r="E336" s="1241"/>
      <c r="F336" s="1241"/>
      <c r="G336" s="1102"/>
      <c r="H336" s="1102"/>
      <c r="I336" s="1148"/>
    </row>
    <row r="337" spans="1:9">
      <c r="D337" s="1241"/>
      <c r="E337" s="1241"/>
      <c r="F337" s="1241"/>
      <c r="G337" s="1102"/>
      <c r="H337" s="1102"/>
      <c r="I337" s="1148"/>
    </row>
    <row r="338" spans="1:9">
      <c r="D338" s="1241"/>
      <c r="E338" s="1241"/>
      <c r="F338" s="1241"/>
      <c r="G338" s="1102"/>
      <c r="H338" s="1102"/>
      <c r="I338" s="1148"/>
    </row>
    <row r="339" spans="1:9">
      <c r="D339" s="1241"/>
      <c r="E339" s="1241"/>
      <c r="F339" s="1241"/>
      <c r="G339" s="1102"/>
      <c r="H339" s="1102"/>
      <c r="I339" s="1148"/>
    </row>
    <row r="340" spans="1:9">
      <c r="D340" s="1241"/>
      <c r="E340" s="1241"/>
      <c r="F340" s="1241"/>
      <c r="G340" s="1102"/>
      <c r="H340" s="1102"/>
      <c r="I340" s="1148"/>
    </row>
    <row r="341" spans="1:9">
      <c r="D341" s="1241"/>
      <c r="E341" s="1241"/>
      <c r="F341" s="1241"/>
      <c r="G341" s="1102"/>
      <c r="H341" s="1102"/>
      <c r="I341" s="1148"/>
    </row>
    <row r="342" spans="1:9">
      <c r="D342" s="1241"/>
      <c r="E342" s="1241"/>
      <c r="F342" s="1241"/>
      <c r="G342" s="1102"/>
      <c r="H342" s="1102"/>
      <c r="I342" s="1148"/>
    </row>
    <row r="343" spans="1:9">
      <c r="D343" s="1127"/>
      <c r="E343" s="1127"/>
      <c r="F343" s="1127"/>
      <c r="G343" s="1102"/>
      <c r="H343" s="1102"/>
      <c r="I343" s="1148"/>
    </row>
    <row r="344" spans="1:9" ht="14.25" customHeight="1">
      <c r="A344" s="357"/>
      <c r="B344" s="358" t="s">
        <v>522</v>
      </c>
      <c r="D344" s="1241" t="s">
        <v>605</v>
      </c>
      <c r="E344" s="1241"/>
      <c r="F344" s="1241"/>
      <c r="G344" s="1102"/>
      <c r="H344" s="1102"/>
      <c r="I344" s="1148" t="s">
        <v>606</v>
      </c>
    </row>
    <row r="345" spans="1:9">
      <c r="D345" s="1241"/>
      <c r="E345" s="1241"/>
      <c r="F345" s="1241"/>
      <c r="G345" s="1102"/>
      <c r="H345" s="1102"/>
      <c r="I345" s="1148"/>
    </row>
    <row r="346" spans="1:9">
      <c r="D346" s="1241"/>
      <c r="E346" s="1241"/>
      <c r="F346" s="1241"/>
      <c r="G346" s="1102"/>
      <c r="H346" s="1102"/>
      <c r="I346" s="1148"/>
    </row>
    <row r="347" spans="1:9">
      <c r="D347" s="1241"/>
      <c r="E347" s="1241"/>
      <c r="F347" s="1241"/>
      <c r="G347" s="1102"/>
      <c r="H347" s="1102"/>
      <c r="I347" s="1148"/>
    </row>
    <row r="348" spans="1:9">
      <c r="D348" s="277" t="s">
        <v>566</v>
      </c>
      <c r="E348" s="1146"/>
      <c r="F348" s="1146"/>
      <c r="G348" s="1102"/>
      <c r="H348" s="1102"/>
      <c r="I348" s="1148"/>
    </row>
    <row r="349" spans="1:9">
      <c r="D349" s="1146"/>
      <c r="E349" s="55" t="s">
        <v>607</v>
      </c>
      <c r="F349" s="1102"/>
      <c r="G349" s="55"/>
      <c r="H349" s="1102"/>
      <c r="I349" s="1148"/>
    </row>
    <row r="350" spans="1:9">
      <c r="D350" s="1126"/>
      <c r="E350" s="1126"/>
      <c r="F350" s="1126"/>
      <c r="G350" s="1102"/>
      <c r="H350" s="1102"/>
      <c r="I350" s="1148"/>
    </row>
    <row r="351" spans="1:9" ht="13.9" thickBot="1">
      <c r="A351" s="831"/>
      <c r="B351" s="831"/>
      <c r="C351" s="831"/>
      <c r="D351" s="1294" t="s">
        <v>377</v>
      </c>
      <c r="E351" s="1294"/>
      <c r="F351" s="1294"/>
      <c r="G351" s="835"/>
      <c r="H351" s="835"/>
      <c r="I351" s="1024"/>
    </row>
    <row r="352" spans="1:9" ht="13.9" thickTop="1">
      <c r="D352" s="1290" t="s">
        <v>378</v>
      </c>
      <c r="E352" s="1290"/>
      <c r="F352" s="1290"/>
      <c r="G352" s="1102"/>
      <c r="H352" s="1102"/>
      <c r="I352" s="1148"/>
    </row>
    <row r="353" spans="1:9">
      <c r="D353" s="1127"/>
      <c r="E353" s="1127"/>
      <c r="F353" s="1127"/>
      <c r="G353" s="1102"/>
      <c r="H353" s="1102"/>
      <c r="I353" s="1148"/>
    </row>
    <row r="354" spans="1:9">
      <c r="A354" s="352"/>
      <c r="B354" s="352"/>
      <c r="C354" s="352"/>
      <c r="D354" s="1121"/>
      <c r="E354" s="1121"/>
      <c r="F354" s="1127"/>
      <c r="G354" s="1102"/>
      <c r="H354" s="1102"/>
      <c r="I354" s="1148" t="s">
        <v>608</v>
      </c>
    </row>
    <row r="355" spans="1:9" ht="14.45">
      <c r="A355" s="357"/>
      <c r="B355" s="358" t="s">
        <v>522</v>
      </c>
      <c r="C355" s="360"/>
      <c r="D355" s="1268" t="s">
        <v>609</v>
      </c>
      <c r="E355" s="1268"/>
      <c r="F355" s="1268"/>
      <c r="G355" s="1102"/>
      <c r="H355" s="1102"/>
      <c r="I355" s="1286" t="s">
        <v>610</v>
      </c>
    </row>
    <row r="356" spans="1:9" ht="12.75" customHeight="1">
      <c r="D356" s="1117"/>
      <c r="E356" s="55" t="s">
        <v>611</v>
      </c>
      <c r="F356" s="1117"/>
      <c r="G356" s="1102"/>
      <c r="H356" s="1102"/>
      <c r="I356" s="1287"/>
    </row>
    <row r="357" spans="1:9">
      <c r="D357" s="1241" t="s">
        <v>612</v>
      </c>
      <c r="E357" s="1241"/>
      <c r="F357" s="1241"/>
      <c r="G357" s="1102"/>
      <c r="H357" s="1102"/>
      <c r="I357" s="1287"/>
    </row>
    <row r="358" spans="1:9">
      <c r="D358" s="1241"/>
      <c r="E358" s="1241"/>
      <c r="F358" s="1241"/>
      <c r="G358" s="1102"/>
      <c r="H358" s="1102"/>
      <c r="I358" s="1287"/>
    </row>
    <row r="359" spans="1:9">
      <c r="D359" s="1241"/>
      <c r="E359" s="1241"/>
      <c r="F359" s="1241"/>
      <c r="G359" s="1102"/>
      <c r="H359" s="1102"/>
      <c r="I359" s="1288"/>
    </row>
    <row r="360" spans="1:9" ht="14.45">
      <c r="A360" s="357"/>
      <c r="B360" s="358" t="s">
        <v>522</v>
      </c>
      <c r="C360" s="352"/>
      <c r="D360" s="1272" t="s">
        <v>613</v>
      </c>
      <c r="E360" s="1272"/>
      <c r="F360" s="1272"/>
      <c r="G360" s="1102"/>
      <c r="H360" s="1102"/>
      <c r="I360" s="355"/>
    </row>
    <row r="361" spans="1:9">
      <c r="A361" s="352"/>
      <c r="B361" s="352"/>
      <c r="C361" s="352"/>
      <c r="D361" s="1121"/>
      <c r="E361" s="1121"/>
      <c r="F361" s="1127"/>
      <c r="G361" s="1102"/>
      <c r="H361" s="1102"/>
      <c r="I361" s="1148"/>
    </row>
    <row r="362" spans="1:9">
      <c r="A362" s="352"/>
      <c r="B362" s="358" t="s">
        <v>522</v>
      </c>
      <c r="C362" s="352"/>
      <c r="D362" s="1229" t="s">
        <v>614</v>
      </c>
      <c r="E362" s="1229"/>
      <c r="F362" s="1229"/>
      <c r="G362" s="1102"/>
      <c r="H362" s="1102"/>
      <c r="I362" s="1148"/>
    </row>
    <row r="363" spans="1:9">
      <c r="A363" s="352"/>
      <c r="B363" s="352"/>
      <c r="C363" s="352"/>
      <c r="D363" s="1229"/>
      <c r="E363" s="1229"/>
      <c r="F363" s="1229"/>
      <c r="G363" s="1102"/>
      <c r="H363" s="1102"/>
      <c r="I363" s="1148"/>
    </row>
    <row r="364" spans="1:9">
      <c r="A364" s="352"/>
      <c r="B364" s="352"/>
      <c r="C364" s="352"/>
      <c r="D364" s="1229"/>
      <c r="E364" s="1229"/>
      <c r="F364" s="1229"/>
      <c r="G364" s="1102"/>
      <c r="H364" s="1102"/>
      <c r="I364" s="1148"/>
    </row>
    <row r="365" spans="1:9">
      <c r="A365" s="352"/>
      <c r="B365" s="352"/>
      <c r="C365" s="352"/>
      <c r="D365" s="1229"/>
      <c r="E365" s="1229"/>
      <c r="F365" s="1229"/>
      <c r="G365" s="1102"/>
      <c r="H365" s="1102"/>
      <c r="I365" s="1148"/>
    </row>
    <row r="366" spans="1:9">
      <c r="A366" s="352"/>
      <c r="B366" s="352"/>
      <c r="C366" s="352"/>
      <c r="D366" s="1229"/>
      <c r="E366" s="1229"/>
      <c r="F366" s="1229"/>
      <c r="G366" s="1102"/>
      <c r="H366" s="1102"/>
      <c r="I366" s="1148"/>
    </row>
    <row r="367" spans="1:9">
      <c r="A367" s="352"/>
      <c r="B367" s="352"/>
      <c r="C367" s="352"/>
      <c r="D367" s="1229"/>
      <c r="E367" s="1229"/>
      <c r="F367" s="1229"/>
      <c r="G367" s="1102"/>
      <c r="H367" s="1102"/>
      <c r="I367" s="1148"/>
    </row>
    <row r="368" spans="1:9">
      <c r="A368" s="352"/>
      <c r="B368" s="352"/>
      <c r="C368" s="352"/>
      <c r="D368" s="1229"/>
      <c r="E368" s="1229"/>
      <c r="F368" s="1229"/>
      <c r="G368" s="1102"/>
      <c r="H368" s="1102"/>
      <c r="I368" s="1148"/>
    </row>
    <row r="369" spans="1:9">
      <c r="A369" s="352"/>
      <c r="B369" s="352"/>
      <c r="C369" s="352"/>
      <c r="D369" s="1229"/>
      <c r="E369" s="1229"/>
      <c r="F369" s="1229"/>
      <c r="G369" s="1102"/>
      <c r="H369" s="1102"/>
      <c r="I369" s="1148"/>
    </row>
    <row r="370" spans="1:9">
      <c r="A370" s="352"/>
      <c r="B370" s="352"/>
      <c r="C370" s="352"/>
      <c r="D370" s="1229"/>
      <c r="E370" s="1229"/>
      <c r="F370" s="1229"/>
      <c r="G370" s="1102"/>
      <c r="H370" s="1102"/>
      <c r="I370" s="1148"/>
    </row>
    <row r="371" spans="1:9">
      <c r="A371" s="352"/>
      <c r="B371" s="352"/>
      <c r="C371" s="352"/>
      <c r="D371" s="1229"/>
      <c r="E371" s="1229"/>
      <c r="F371" s="1229"/>
      <c r="G371" s="1102"/>
      <c r="H371" s="1102"/>
      <c r="I371" s="1148"/>
    </row>
    <row r="372" spans="1:9">
      <c r="A372" s="352"/>
      <c r="B372" s="352"/>
      <c r="C372" s="352"/>
      <c r="D372" s="1229"/>
      <c r="E372" s="1229"/>
      <c r="F372" s="1229"/>
      <c r="G372" s="1102"/>
      <c r="H372" s="1102"/>
      <c r="I372" s="1148"/>
    </row>
    <row r="373" spans="1:9">
      <c r="A373" s="352"/>
      <c r="B373" s="352"/>
      <c r="C373" s="352"/>
      <c r="D373" s="1229"/>
      <c r="E373" s="1229"/>
      <c r="F373" s="1229"/>
      <c r="G373" s="1102"/>
      <c r="H373" s="1102"/>
      <c r="I373" s="1148"/>
    </row>
    <row r="374" spans="1:9">
      <c r="A374" s="352"/>
      <c r="B374" s="352"/>
      <c r="C374" s="352"/>
      <c r="D374" s="1118"/>
      <c r="E374" s="1118"/>
      <c r="F374" s="1118"/>
      <c r="G374" s="1102"/>
      <c r="H374" s="1102"/>
      <c r="I374" s="1148"/>
    </row>
    <row r="375" spans="1:9" ht="12.4" customHeight="1">
      <c r="A375" s="352"/>
      <c r="B375" s="358" t="s">
        <v>522</v>
      </c>
      <c r="C375" s="352"/>
      <c r="D375" s="1283" t="s">
        <v>615</v>
      </c>
      <c r="E375" s="1283"/>
      <c r="F375" s="1283"/>
      <c r="G375" s="1102"/>
      <c r="H375" s="1102"/>
      <c r="I375" s="1148"/>
    </row>
    <row r="376" spans="1:9">
      <c r="A376" s="352"/>
      <c r="B376" s="352"/>
      <c r="C376" s="352"/>
      <c r="D376" s="1283"/>
      <c r="E376" s="1283"/>
      <c r="F376" s="1283"/>
      <c r="G376" s="1102"/>
      <c r="H376" s="1102"/>
      <c r="I376" s="1148"/>
    </row>
    <row r="377" spans="1:9">
      <c r="A377" s="352"/>
      <c r="B377" s="352"/>
      <c r="C377" s="352"/>
      <c r="D377" s="1283"/>
      <c r="E377" s="1283"/>
      <c r="F377" s="1283"/>
      <c r="G377" s="1102"/>
      <c r="H377" s="1102"/>
      <c r="I377" s="1148"/>
    </row>
    <row r="378" spans="1:9">
      <c r="A378" s="352"/>
      <c r="B378" s="352"/>
      <c r="C378" s="352"/>
      <c r="D378" s="1283"/>
      <c r="E378" s="1283"/>
      <c r="F378" s="1283"/>
      <c r="G378" s="1102"/>
      <c r="H378" s="1102"/>
      <c r="I378" s="1148"/>
    </row>
    <row r="379" spans="1:9">
      <c r="A379" s="352"/>
      <c r="B379" s="352"/>
      <c r="C379" s="352"/>
      <c r="D379" s="1141"/>
      <c r="E379" s="1141"/>
      <c r="F379" s="1141"/>
      <c r="G379" s="1102"/>
      <c r="H379" s="1102"/>
      <c r="I379" s="1148"/>
    </row>
    <row r="380" spans="1:9">
      <c r="A380" s="352"/>
      <c r="B380" s="358" t="s">
        <v>529</v>
      </c>
      <c r="C380" s="352"/>
      <c r="D380" s="1102" t="s">
        <v>616</v>
      </c>
      <c r="E380" s="1141"/>
      <c r="F380" s="1141"/>
      <c r="G380" s="1102"/>
      <c r="H380" s="1102"/>
      <c r="I380" s="1148"/>
    </row>
    <row r="381" spans="1:9">
      <c r="A381" s="352"/>
      <c r="B381" s="352"/>
      <c r="C381" s="352"/>
      <c r="D381" s="1102" t="s">
        <v>617</v>
      </c>
      <c r="E381" s="1141"/>
      <c r="F381" s="1141"/>
      <c r="G381" s="1102"/>
      <c r="H381" s="1102"/>
      <c r="I381" s="1148"/>
    </row>
    <row r="382" spans="1:9">
      <c r="A382" s="352"/>
      <c r="B382" s="352"/>
      <c r="C382" s="352"/>
      <c r="D382" s="1102" t="s">
        <v>618</v>
      </c>
      <c r="E382" s="1141"/>
      <c r="F382" s="1141"/>
      <c r="G382" s="1102"/>
      <c r="H382" s="1102"/>
      <c r="I382" s="1148"/>
    </row>
    <row r="383" spans="1:9">
      <c r="A383" s="352"/>
      <c r="B383" s="352"/>
      <c r="C383" s="352"/>
      <c r="D383" s="1102" t="s">
        <v>619</v>
      </c>
      <c r="E383" s="1141"/>
      <c r="F383" s="1141"/>
      <c r="G383" s="1102"/>
      <c r="H383" s="1102"/>
      <c r="I383" s="1148"/>
    </row>
    <row r="384" spans="1:9">
      <c r="A384" s="352"/>
      <c r="B384" s="352"/>
      <c r="C384" s="352"/>
      <c r="D384" s="1102" t="s">
        <v>620</v>
      </c>
      <c r="E384" s="1141"/>
      <c r="F384" s="1141"/>
      <c r="G384" s="1102"/>
      <c r="H384" s="1102"/>
      <c r="I384" s="1148"/>
    </row>
    <row r="385" spans="1:9">
      <c r="A385" s="352"/>
      <c r="B385" s="352"/>
      <c r="C385" s="352"/>
      <c r="D385" s="1102" t="s">
        <v>621</v>
      </c>
      <c r="E385" s="1141"/>
      <c r="F385" s="1141"/>
      <c r="G385" s="1102"/>
      <c r="H385" s="1102"/>
      <c r="I385" s="1148"/>
    </row>
    <row r="386" spans="1:9">
      <c r="A386" s="352"/>
      <c r="B386" s="352"/>
      <c r="C386" s="352"/>
      <c r="D386" s="1102"/>
      <c r="E386" s="1121"/>
      <c r="F386" s="1127"/>
      <c r="G386" s="1102"/>
      <c r="H386" s="1102"/>
      <c r="I386" s="1148"/>
    </row>
    <row r="387" spans="1:9" ht="14.45">
      <c r="A387" s="357"/>
      <c r="B387" s="358" t="s">
        <v>529</v>
      </c>
      <c r="C387" s="352"/>
      <c r="D387" s="1229" t="s">
        <v>381</v>
      </c>
      <c r="E387" s="1229"/>
      <c r="F387" s="1229"/>
      <c r="G387" s="1102"/>
      <c r="H387" s="1102"/>
      <c r="I387" s="1148"/>
    </row>
    <row r="388" spans="1:9">
      <c r="A388" s="352"/>
      <c r="B388" s="352"/>
      <c r="C388" s="352"/>
      <c r="D388" s="1229"/>
      <c r="E388" s="1229"/>
      <c r="F388" s="1229"/>
      <c r="G388" s="1102"/>
      <c r="H388" s="1102"/>
      <c r="I388" s="1148"/>
    </row>
    <row r="389" spans="1:9">
      <c r="A389" s="352"/>
      <c r="B389" s="352"/>
      <c r="C389" s="352"/>
      <c r="D389" s="1229"/>
      <c r="E389" s="1229"/>
      <c r="F389" s="1229"/>
      <c r="G389" s="1102"/>
      <c r="H389" s="1102"/>
      <c r="I389" s="1148"/>
    </row>
    <row r="390" spans="1:9">
      <c r="A390" s="352"/>
      <c r="B390" s="352"/>
      <c r="C390" s="352"/>
      <c r="D390" s="1229"/>
      <c r="E390" s="1229"/>
      <c r="F390" s="1229"/>
      <c r="G390" s="1102"/>
      <c r="H390" s="1102"/>
      <c r="I390" s="1148"/>
    </row>
    <row r="391" spans="1:9">
      <c r="A391" s="352"/>
      <c r="B391" s="352"/>
      <c r="C391" s="352"/>
      <c r="D391" s="1121"/>
      <c r="E391" s="1121"/>
      <c r="F391" s="1127"/>
      <c r="G391" s="1102"/>
      <c r="H391" s="1102"/>
      <c r="I391" s="1148"/>
    </row>
    <row r="392" spans="1:9">
      <c r="A392" s="352"/>
      <c r="B392" s="352"/>
      <c r="C392" s="352"/>
      <c r="D392" s="1229" t="s">
        <v>382</v>
      </c>
      <c r="E392" s="1229"/>
      <c r="F392" s="1229"/>
      <c r="G392" s="1102"/>
      <c r="H392" s="1102"/>
      <c r="I392" s="1148"/>
    </row>
    <row r="393" spans="1:9">
      <c r="A393" s="352"/>
      <c r="B393" s="352"/>
      <c r="C393" s="352"/>
      <c r="D393" s="1229"/>
      <c r="E393" s="1229"/>
      <c r="F393" s="1229"/>
      <c r="G393" s="1102"/>
      <c r="H393" s="1102"/>
      <c r="I393" s="1148"/>
    </row>
    <row r="394" spans="1:9">
      <c r="A394" s="352"/>
      <c r="B394" s="352"/>
      <c r="C394" s="352"/>
      <c r="D394" s="1229"/>
      <c r="E394" s="1229"/>
      <c r="F394" s="1229"/>
      <c r="G394" s="1102"/>
      <c r="H394" s="1102"/>
      <c r="I394" s="1148"/>
    </row>
    <row r="395" spans="1:9">
      <c r="A395" s="352"/>
      <c r="B395" s="352"/>
      <c r="C395" s="352"/>
      <c r="D395" s="1229"/>
      <c r="E395" s="1229"/>
      <c r="F395" s="1229"/>
      <c r="G395" s="1102"/>
      <c r="H395" s="1102"/>
      <c r="I395" s="1148"/>
    </row>
    <row r="396" spans="1:9" ht="18" customHeight="1">
      <c r="A396" s="352"/>
      <c r="B396" s="352"/>
      <c r="C396" s="352"/>
      <c r="D396" s="1229"/>
      <c r="E396" s="1229"/>
      <c r="F396" s="1229"/>
      <c r="G396" s="1102"/>
      <c r="H396" s="1102"/>
      <c r="I396" s="1148"/>
    </row>
    <row r="397" spans="1:9">
      <c r="A397" s="352"/>
      <c r="B397" s="352"/>
      <c r="C397" s="352"/>
      <c r="D397" s="1229"/>
      <c r="E397" s="1229"/>
      <c r="F397" s="1229"/>
      <c r="G397" s="1102"/>
      <c r="H397" s="1102"/>
      <c r="I397" s="1148"/>
    </row>
    <row r="398" spans="1:9">
      <c r="A398" s="352"/>
      <c r="B398" s="352"/>
      <c r="C398" s="352"/>
      <c r="D398" s="1229"/>
      <c r="E398" s="1229"/>
      <c r="F398" s="1229"/>
      <c r="G398" s="1102"/>
      <c r="H398" s="1102"/>
      <c r="I398" s="1148"/>
    </row>
    <row r="399" spans="1:9">
      <c r="A399" s="352"/>
      <c r="B399" s="352"/>
      <c r="C399" s="352"/>
      <c r="D399" s="1229"/>
      <c r="E399" s="1229"/>
      <c r="F399" s="1229"/>
      <c r="G399" s="1102"/>
      <c r="H399" s="1102"/>
      <c r="I399" s="1148"/>
    </row>
    <row r="400" spans="1:9" ht="8.25" customHeight="1">
      <c r="A400" s="352"/>
      <c r="B400" s="352"/>
      <c r="C400" s="352"/>
      <c r="D400" s="1229"/>
      <c r="E400" s="1229"/>
      <c r="F400" s="1229"/>
      <c r="G400" s="1102"/>
      <c r="H400" s="1102"/>
      <c r="I400" s="1148"/>
    </row>
    <row r="401" spans="1:9" ht="13.7" customHeight="1">
      <c r="A401" s="352"/>
      <c r="B401" s="352"/>
      <c r="C401" s="352"/>
      <c r="D401" s="1229" t="s">
        <v>383</v>
      </c>
      <c r="E401" s="1229"/>
      <c r="F401" s="1229"/>
      <c r="G401" s="1102"/>
      <c r="H401" s="1102"/>
      <c r="I401" s="1148"/>
    </row>
    <row r="402" spans="1:9">
      <c r="A402" s="352"/>
      <c r="B402" s="352"/>
      <c r="C402" s="352"/>
      <c r="D402" s="1229"/>
      <c r="E402" s="1229"/>
      <c r="F402" s="1229"/>
      <c r="G402" s="1102"/>
      <c r="H402" s="1102"/>
      <c r="I402" s="1148"/>
    </row>
    <row r="403" spans="1:9">
      <c r="A403" s="352"/>
      <c r="B403" s="352"/>
      <c r="C403" s="352"/>
      <c r="D403" s="1229"/>
      <c r="E403" s="1229"/>
      <c r="F403" s="1229"/>
      <c r="G403" s="1102"/>
      <c r="H403" s="1102"/>
      <c r="I403" s="1148"/>
    </row>
    <row r="404" spans="1:9">
      <c r="A404" s="352"/>
      <c r="B404" s="352"/>
      <c r="C404" s="352"/>
      <c r="D404" s="1229"/>
      <c r="E404" s="1229"/>
      <c r="F404" s="1229"/>
      <c r="G404" s="1102"/>
      <c r="H404" s="1102"/>
      <c r="I404" s="1148"/>
    </row>
    <row r="405" spans="1:9">
      <c r="A405" s="352"/>
      <c r="B405" s="352"/>
      <c r="C405" s="352"/>
      <c r="D405" s="1229"/>
      <c r="E405" s="1229"/>
      <c r="F405" s="1229"/>
      <c r="G405" s="1102"/>
      <c r="H405" s="1102"/>
      <c r="I405" s="1148"/>
    </row>
    <row r="406" spans="1:9">
      <c r="A406" s="352"/>
      <c r="B406" s="352"/>
      <c r="C406" s="352"/>
      <c r="D406" s="1229"/>
      <c r="E406" s="1229"/>
      <c r="F406" s="1229"/>
      <c r="G406" s="1102"/>
      <c r="H406" s="1102"/>
      <c r="I406" s="1148"/>
    </row>
    <row r="407" spans="1:9">
      <c r="A407" s="352"/>
      <c r="B407" s="352"/>
      <c r="C407" s="352"/>
      <c r="D407" s="1229"/>
      <c r="E407" s="1229"/>
      <c r="F407" s="1229"/>
      <c r="G407" s="1102"/>
      <c r="H407" s="1102"/>
      <c r="I407" s="1148"/>
    </row>
    <row r="408" spans="1:9">
      <c r="A408" s="352"/>
      <c r="B408" s="352"/>
      <c r="C408" s="352"/>
      <c r="D408" s="1229"/>
      <c r="E408" s="1229"/>
      <c r="F408" s="1229"/>
      <c r="G408" s="1102"/>
      <c r="H408" s="1102"/>
      <c r="I408" s="1148"/>
    </row>
    <row r="409" spans="1:9">
      <c r="A409" s="352"/>
      <c r="B409" s="352"/>
      <c r="C409" s="352"/>
      <c r="D409" s="1229"/>
      <c r="E409" s="1229"/>
      <c r="F409" s="1229"/>
      <c r="G409" s="1102"/>
      <c r="H409" s="1102"/>
      <c r="I409" s="1148"/>
    </row>
    <row r="410" spans="1:9">
      <c r="A410" s="352"/>
      <c r="B410" s="352"/>
      <c r="C410" s="352"/>
      <c r="D410" s="1229"/>
      <c r="E410" s="1229"/>
      <c r="F410" s="1229"/>
      <c r="G410" s="1102"/>
      <c r="H410" s="1102"/>
      <c r="I410" s="1148"/>
    </row>
    <row r="411" spans="1:9">
      <c r="A411" s="352"/>
      <c r="B411" s="352"/>
      <c r="C411" s="352"/>
      <c r="D411" s="1229"/>
      <c r="E411" s="1229"/>
      <c r="F411" s="1229"/>
      <c r="G411" s="1102"/>
      <c r="H411" s="1102"/>
      <c r="I411" s="1148"/>
    </row>
    <row r="412" spans="1:9">
      <c r="A412" s="352"/>
      <c r="B412" s="352"/>
      <c r="C412" s="352"/>
      <c r="D412" s="1229"/>
      <c r="E412" s="1229"/>
      <c r="F412" s="1229"/>
      <c r="G412" s="1102"/>
      <c r="H412" s="1102"/>
      <c r="I412" s="1148"/>
    </row>
    <row r="413" spans="1:9">
      <c r="A413" s="352"/>
      <c r="B413" s="352"/>
      <c r="C413" s="368"/>
      <c r="D413" s="1229"/>
      <c r="E413" s="1229"/>
      <c r="F413" s="1229"/>
      <c r="G413" s="1102"/>
      <c r="H413" s="1102"/>
      <c r="I413" s="1148"/>
    </row>
    <row r="414" spans="1:9">
      <c r="A414" s="352"/>
      <c r="B414" s="352"/>
      <c r="C414" s="368"/>
      <c r="D414" s="1229"/>
      <c r="E414" s="1229"/>
      <c r="F414" s="1229"/>
      <c r="G414" s="1102"/>
      <c r="H414" s="1102"/>
      <c r="I414" s="1148"/>
    </row>
    <row r="415" spans="1:9">
      <c r="A415" s="352"/>
      <c r="B415" s="352"/>
      <c r="C415" s="352"/>
      <c r="D415" s="1229"/>
      <c r="E415" s="1229"/>
      <c r="F415" s="1229"/>
      <c r="G415" s="1102"/>
      <c r="H415" s="1102"/>
      <c r="I415" s="1148"/>
    </row>
    <row r="416" spans="1:9">
      <c r="A416" s="352"/>
      <c r="B416" s="352"/>
      <c r="C416" s="368"/>
      <c r="D416" s="1229"/>
      <c r="E416" s="1229"/>
      <c r="F416" s="1229"/>
      <c r="G416" s="1102"/>
      <c r="H416" s="1102"/>
      <c r="I416" s="1148"/>
    </row>
    <row r="417" spans="1:9">
      <c r="A417" s="352"/>
      <c r="B417" s="352"/>
      <c r="C417" s="368"/>
      <c r="D417" s="1229"/>
      <c r="E417" s="1229"/>
      <c r="F417" s="1229"/>
      <c r="G417" s="1102"/>
      <c r="H417" s="1102"/>
      <c r="I417" s="1148"/>
    </row>
    <row r="418" spans="1:9">
      <c r="A418" s="352"/>
      <c r="B418" s="352"/>
      <c r="C418" s="368"/>
      <c r="D418" s="1229"/>
      <c r="E418" s="1229"/>
      <c r="F418" s="1229"/>
      <c r="G418" s="1102"/>
      <c r="H418" s="1102"/>
      <c r="I418" s="1148"/>
    </row>
    <row r="419" spans="1:9">
      <c r="A419" s="352"/>
      <c r="B419" s="352"/>
      <c r="C419" s="352"/>
      <c r="D419" s="1121"/>
      <c r="E419" s="1121"/>
      <c r="F419" s="1127"/>
      <c r="G419" s="1102"/>
      <c r="H419" s="1102"/>
      <c r="I419" s="1148"/>
    </row>
    <row r="420" spans="1:9">
      <c r="A420" s="352"/>
      <c r="B420" s="358" t="s">
        <v>522</v>
      </c>
      <c r="C420" s="352"/>
      <c r="D420" s="1229" t="s">
        <v>384</v>
      </c>
      <c r="E420" s="1229"/>
      <c r="F420" s="1229"/>
      <c r="G420" s="1102"/>
      <c r="H420" s="1102"/>
      <c r="I420" s="1148"/>
    </row>
    <row r="421" spans="1:9">
      <c r="A421" s="352"/>
      <c r="B421" s="352"/>
      <c r="C421" s="352"/>
      <c r="D421" s="1229"/>
      <c r="E421" s="1229"/>
      <c r="F421" s="1229"/>
      <c r="G421" s="1102"/>
      <c r="H421" s="1102"/>
      <c r="I421" s="1148"/>
    </row>
    <row r="422" spans="1:9">
      <c r="A422" s="352"/>
      <c r="B422" s="352"/>
      <c r="C422" s="352"/>
      <c r="D422" s="1118"/>
      <c r="E422" s="1118"/>
      <c r="F422" s="1118"/>
      <c r="G422" s="1102"/>
      <c r="H422" s="1102"/>
      <c r="I422" s="1148"/>
    </row>
    <row r="423" spans="1:9" ht="14.45" customHeight="1">
      <c r="A423" s="357"/>
      <c r="B423" s="358" t="s">
        <v>522</v>
      </c>
      <c r="D423" s="1229" t="s">
        <v>622</v>
      </c>
      <c r="E423" s="1229"/>
      <c r="F423" s="1229"/>
      <c r="G423" s="1102"/>
      <c r="H423" s="1102"/>
      <c r="I423" s="1148"/>
    </row>
    <row r="424" spans="1:9" ht="14.45" customHeight="1">
      <c r="A424" s="357"/>
      <c r="D424" s="1229"/>
      <c r="E424" s="1229"/>
      <c r="F424" s="1229"/>
      <c r="G424" s="1102"/>
      <c r="H424" s="1102"/>
      <c r="I424" s="1148"/>
    </row>
    <row r="425" spans="1:9" ht="14.45" customHeight="1">
      <c r="A425" s="357"/>
      <c r="D425" s="1229"/>
      <c r="E425" s="1229"/>
      <c r="F425" s="1229"/>
      <c r="G425" s="1102"/>
      <c r="H425" s="1102"/>
      <c r="I425" s="1148"/>
    </row>
    <row r="426" spans="1:9" ht="14.45" customHeight="1">
      <c r="A426" s="357"/>
      <c r="D426" s="1229"/>
      <c r="E426" s="1229"/>
      <c r="F426" s="1229"/>
      <c r="G426" s="1102"/>
      <c r="H426" s="1102"/>
      <c r="I426" s="1148"/>
    </row>
    <row r="427" spans="1:9" ht="14.45" customHeight="1">
      <c r="A427" s="357"/>
      <c r="D427" s="1229"/>
      <c r="E427" s="1229"/>
      <c r="F427" s="1229"/>
      <c r="G427" s="1102"/>
      <c r="H427" s="1102"/>
      <c r="I427" s="1148"/>
    </row>
    <row r="428" spans="1:9" ht="14.45" customHeight="1">
      <c r="A428" s="357"/>
      <c r="D428" s="1146"/>
      <c r="E428" s="1146"/>
      <c r="F428" s="1146"/>
      <c r="G428" s="1102"/>
      <c r="H428" s="1102"/>
      <c r="I428" s="1148"/>
    </row>
    <row r="429" spans="1:9" ht="13.7" customHeight="1">
      <c r="A429" s="357"/>
      <c r="B429" s="358" t="s">
        <v>522</v>
      </c>
      <c r="C429" s="352"/>
      <c r="D429" s="1229" t="s">
        <v>623</v>
      </c>
      <c r="E429" s="1229"/>
      <c r="F429" s="1229"/>
      <c r="G429" s="1102"/>
      <c r="H429" s="1102"/>
      <c r="I429" s="1148"/>
    </row>
    <row r="430" spans="1:9" ht="14.45">
      <c r="A430" s="369"/>
      <c r="B430" s="369"/>
      <c r="C430" s="352"/>
      <c r="D430" s="1229"/>
      <c r="E430" s="1229"/>
      <c r="F430" s="1229"/>
      <c r="G430" s="1102"/>
      <c r="H430" s="1102"/>
      <c r="I430" s="1148"/>
    </row>
    <row r="431" spans="1:9" ht="14.45">
      <c r="A431" s="369"/>
      <c r="B431" s="369"/>
      <c r="C431" s="352"/>
      <c r="D431" s="1229"/>
      <c r="E431" s="1229"/>
      <c r="F431" s="1229"/>
      <c r="G431" s="1102"/>
      <c r="H431" s="1102"/>
      <c r="I431" s="1148"/>
    </row>
    <row r="432" spans="1:9" ht="14.45">
      <c r="A432" s="369"/>
      <c r="B432" s="369"/>
      <c r="C432" s="352"/>
      <c r="D432" s="1229"/>
      <c r="E432" s="1229"/>
      <c r="F432" s="1229"/>
      <c r="G432" s="1102"/>
      <c r="H432" s="1102"/>
      <c r="I432" s="1148"/>
    </row>
    <row r="433" spans="1:9" ht="15.75" customHeight="1">
      <c r="A433" s="369"/>
      <c r="B433" s="369"/>
      <c r="C433" s="352"/>
      <c r="D433" s="1291" t="s">
        <v>624</v>
      </c>
      <c r="E433" s="1229"/>
      <c r="F433" s="1229"/>
      <c r="G433" s="1102"/>
      <c r="H433" s="1102"/>
      <c r="I433" s="1148"/>
    </row>
    <row r="434" spans="1:9">
      <c r="D434" s="1127"/>
      <c r="E434" s="1127"/>
      <c r="F434" s="1127"/>
      <c r="G434" s="1102"/>
      <c r="H434" s="1102"/>
      <c r="I434" s="1148"/>
    </row>
    <row r="435" spans="1:9" ht="14.45">
      <c r="A435" s="357"/>
      <c r="B435" s="358" t="s">
        <v>522</v>
      </c>
      <c r="C435" s="360"/>
      <c r="D435" s="1241" t="s">
        <v>625</v>
      </c>
      <c r="E435" s="1241"/>
      <c r="F435" s="1241"/>
      <c r="G435" s="1102"/>
      <c r="H435" s="1102"/>
      <c r="I435" s="1148"/>
    </row>
    <row r="436" spans="1:9" ht="14.45">
      <c r="A436" s="357"/>
      <c r="B436" s="357"/>
      <c r="D436" s="1241"/>
      <c r="E436" s="1241"/>
      <c r="F436" s="1241"/>
      <c r="G436" s="1102"/>
      <c r="H436" s="1102"/>
      <c r="I436" s="1148"/>
    </row>
    <row r="437" spans="1:9">
      <c r="D437" s="1241"/>
      <c r="E437" s="1241"/>
      <c r="F437" s="1241"/>
      <c r="G437" s="1102"/>
      <c r="H437" s="1102"/>
      <c r="I437" s="1148"/>
    </row>
    <row r="438" spans="1:9">
      <c r="D438" s="1241"/>
      <c r="E438" s="1241"/>
      <c r="F438" s="1241"/>
      <c r="G438" s="1102"/>
      <c r="H438" s="1102"/>
      <c r="I438" s="1148"/>
    </row>
    <row r="439" spans="1:9">
      <c r="D439" s="1241"/>
      <c r="E439" s="1241"/>
      <c r="F439" s="1241"/>
      <c r="G439" s="1102"/>
      <c r="H439" s="1102"/>
      <c r="I439" s="1148"/>
    </row>
    <row r="440" spans="1:9">
      <c r="D440" s="1241"/>
      <c r="E440" s="1241"/>
      <c r="F440" s="1241"/>
      <c r="G440" s="1102"/>
      <c r="H440" s="1102"/>
      <c r="I440" s="1148"/>
    </row>
    <row r="441" spans="1:9">
      <c r="D441" s="1241"/>
      <c r="E441" s="1241"/>
      <c r="F441" s="1241"/>
      <c r="G441" s="1102"/>
      <c r="H441" s="1102"/>
      <c r="I441" s="1148"/>
    </row>
    <row r="442" spans="1:9">
      <c r="D442" s="1241"/>
      <c r="E442" s="1241"/>
      <c r="F442" s="1241"/>
      <c r="G442" s="1102"/>
      <c r="H442" s="1102"/>
      <c r="I442" s="1148"/>
    </row>
    <row r="443" spans="1:9">
      <c r="D443" s="1241"/>
      <c r="E443" s="1241"/>
      <c r="F443" s="1241"/>
      <c r="G443" s="1102"/>
      <c r="H443" s="1102"/>
      <c r="I443" s="1148"/>
    </row>
    <row r="444" spans="1:9">
      <c r="D444" s="1241"/>
      <c r="E444" s="1241"/>
      <c r="F444" s="1241"/>
      <c r="G444" s="1102"/>
      <c r="H444" s="1102"/>
      <c r="I444" s="1148"/>
    </row>
    <row r="445" spans="1:9">
      <c r="D445" s="1241"/>
      <c r="E445" s="1241"/>
      <c r="F445" s="1241"/>
      <c r="G445" s="1102"/>
      <c r="H445" s="1102"/>
      <c r="I445" s="1148"/>
    </row>
    <row r="446" spans="1:9">
      <c r="D446" s="1241"/>
      <c r="E446" s="1241"/>
      <c r="F446" s="1241"/>
      <c r="G446" s="1102"/>
      <c r="H446" s="1102"/>
      <c r="I446" s="1148"/>
    </row>
    <row r="447" spans="1:9">
      <c r="D447" s="1241"/>
      <c r="E447" s="1241"/>
      <c r="F447" s="1241"/>
      <c r="G447" s="1102"/>
      <c r="H447" s="1102"/>
      <c r="I447" s="1148"/>
    </row>
    <row r="448" spans="1:9">
      <c r="A448" s="1102"/>
      <c r="B448" s="1102"/>
      <c r="C448" s="1102"/>
      <c r="D448" s="1241"/>
      <c r="E448" s="1241"/>
      <c r="F448" s="1241"/>
      <c r="G448" s="1102"/>
      <c r="H448" s="1102"/>
      <c r="I448" s="1148"/>
    </row>
    <row r="449" spans="1:9">
      <c r="A449" s="1102"/>
      <c r="B449" s="1102"/>
      <c r="C449" s="1102"/>
      <c r="D449" s="1241"/>
      <c r="E449" s="1241"/>
      <c r="F449" s="1241"/>
      <c r="G449" s="1102"/>
      <c r="H449" s="1102"/>
      <c r="I449" s="1148"/>
    </row>
    <row r="450" spans="1:9">
      <c r="A450" s="1102"/>
      <c r="B450" s="1102"/>
      <c r="C450" s="1102"/>
      <c r="D450" s="1241"/>
      <c r="E450" s="1241"/>
      <c r="F450" s="1241"/>
      <c r="G450" s="1102"/>
      <c r="H450" s="1102"/>
      <c r="I450" s="1148"/>
    </row>
    <row r="451" spans="1:9">
      <c r="A451" s="1102"/>
      <c r="B451" s="1102"/>
      <c r="C451" s="1102"/>
      <c r="D451" s="1241"/>
      <c r="E451" s="1241"/>
      <c r="F451" s="1241"/>
      <c r="G451" s="1102"/>
      <c r="H451" s="1102"/>
      <c r="I451" s="1148"/>
    </row>
    <row r="452" spans="1:9">
      <c r="A452" s="1102"/>
      <c r="B452" s="1102"/>
      <c r="C452" s="1102"/>
      <c r="D452" s="1241"/>
      <c r="E452" s="1241"/>
      <c r="F452" s="1241"/>
      <c r="G452" s="1102"/>
      <c r="H452" s="1102"/>
      <c r="I452" s="1148"/>
    </row>
    <row r="453" spans="1:9">
      <c r="A453" s="1102"/>
      <c r="B453" s="1102"/>
      <c r="C453" s="1102"/>
      <c r="D453" s="1241"/>
      <c r="E453" s="1241"/>
      <c r="F453" s="1241"/>
      <c r="G453" s="1102"/>
      <c r="H453" s="1102"/>
      <c r="I453" s="1148"/>
    </row>
    <row r="454" spans="1:9">
      <c r="A454" s="1102"/>
      <c r="B454" s="1102"/>
      <c r="C454" s="1102"/>
      <c r="D454" s="1241"/>
      <c r="E454" s="1241"/>
      <c r="F454" s="1241"/>
      <c r="G454" s="1102"/>
      <c r="H454" s="1102"/>
      <c r="I454" s="1148"/>
    </row>
    <row r="455" spans="1:9">
      <c r="A455" s="1102"/>
      <c r="B455" s="1102"/>
      <c r="C455" s="1102"/>
      <c r="D455" s="1241"/>
      <c r="E455" s="1241"/>
      <c r="F455" s="1241"/>
      <c r="G455" s="1102"/>
      <c r="H455" s="1102"/>
      <c r="I455" s="1148"/>
    </row>
    <row r="456" spans="1:9">
      <c r="A456" s="1102"/>
      <c r="B456" s="1102"/>
      <c r="C456" s="1102"/>
      <c r="D456" s="1241"/>
      <c r="E456" s="1241"/>
      <c r="F456" s="1241"/>
      <c r="G456" s="1102"/>
      <c r="H456" s="1102"/>
      <c r="I456" s="1148"/>
    </row>
    <row r="457" spans="1:9">
      <c r="A457" s="1102"/>
      <c r="B457" s="1102"/>
      <c r="C457" s="1102"/>
      <c r="D457" s="1241"/>
      <c r="E457" s="1241"/>
      <c r="F457" s="1241"/>
      <c r="G457" s="1102"/>
      <c r="H457" s="1102"/>
      <c r="I457" s="1148"/>
    </row>
    <row r="458" spans="1:9">
      <c r="A458" s="1102"/>
      <c r="B458" s="1102"/>
      <c r="C458" s="1102"/>
      <c r="D458" s="1241"/>
      <c r="E458" s="1241"/>
      <c r="F458" s="1241"/>
      <c r="G458" s="1102"/>
      <c r="H458" s="1102"/>
      <c r="I458" s="1148"/>
    </row>
    <row r="459" spans="1:9">
      <c r="A459" s="1102"/>
      <c r="B459" s="1102"/>
      <c r="C459" s="1102"/>
      <c r="D459" s="1241"/>
      <c r="E459" s="1241"/>
      <c r="F459" s="1241"/>
      <c r="G459" s="1102"/>
      <c r="H459" s="1102"/>
      <c r="I459" s="1148"/>
    </row>
    <row r="460" spans="1:9">
      <c r="A460" s="1102"/>
      <c r="B460" s="1102"/>
      <c r="C460" s="1102"/>
      <c r="D460" s="1241"/>
      <c r="E460" s="1241"/>
      <c r="F460" s="1241"/>
      <c r="G460" s="1102"/>
      <c r="H460" s="1102"/>
      <c r="I460" s="1148"/>
    </row>
    <row r="461" spans="1:9">
      <c r="A461" s="1102"/>
      <c r="B461" s="1102"/>
      <c r="C461" s="1102"/>
      <c r="D461" s="1241"/>
      <c r="E461" s="1241"/>
      <c r="F461" s="1241"/>
      <c r="G461" s="1102"/>
      <c r="H461" s="1102"/>
      <c r="I461" s="1148"/>
    </row>
    <row r="462" spans="1:9">
      <c r="A462" s="1102"/>
      <c r="B462" s="1102"/>
      <c r="C462" s="1102"/>
      <c r="D462" s="1241"/>
      <c r="E462" s="1241"/>
      <c r="F462" s="1241"/>
      <c r="G462" s="1102"/>
      <c r="H462" s="1102"/>
      <c r="I462" s="1148"/>
    </row>
    <row r="463" spans="1:9">
      <c r="A463" s="1102"/>
      <c r="B463" s="1102"/>
      <c r="C463" s="1102"/>
      <c r="D463" s="1241"/>
      <c r="E463" s="1241"/>
      <c r="F463" s="1241"/>
      <c r="G463" s="1102"/>
      <c r="H463" s="1102"/>
      <c r="I463" s="1148"/>
    </row>
    <row r="464" spans="1:9">
      <c r="D464" s="1241"/>
      <c r="E464" s="1241"/>
      <c r="F464" s="1241"/>
      <c r="G464" s="1102"/>
      <c r="H464" s="1102"/>
      <c r="I464" s="1148"/>
    </row>
    <row r="465" spans="1:9" ht="40.700000000000003" customHeight="1">
      <c r="D465" s="1241"/>
      <c r="E465" s="1241"/>
      <c r="F465" s="1241"/>
      <c r="G465" s="1102"/>
      <c r="H465" s="1102"/>
      <c r="I465" s="1148"/>
    </row>
    <row r="466" spans="1:9">
      <c r="D466" s="1127"/>
      <c r="E466" s="1127"/>
      <c r="F466" s="1127"/>
      <c r="G466" s="1102"/>
      <c r="H466" s="1102"/>
      <c r="I466" s="1148"/>
    </row>
    <row r="467" spans="1:9" ht="14.45">
      <c r="A467" s="357"/>
      <c r="B467" s="358" t="s">
        <v>522</v>
      </c>
      <c r="C467" s="360"/>
      <c r="D467" s="1241" t="s">
        <v>390</v>
      </c>
      <c r="E467" s="1241"/>
      <c r="F467" s="1241"/>
      <c r="G467" s="1102"/>
      <c r="H467" s="1102"/>
      <c r="I467" s="1148"/>
    </row>
    <row r="468" spans="1:9">
      <c r="D468" s="1241"/>
      <c r="E468" s="1241"/>
      <c r="F468" s="1241"/>
      <c r="G468" s="1102"/>
      <c r="H468" s="1102"/>
      <c r="I468" s="1148"/>
    </row>
    <row r="469" spans="1:9">
      <c r="D469" s="1241"/>
      <c r="E469" s="1241"/>
      <c r="F469" s="1241"/>
      <c r="G469" s="1102"/>
      <c r="H469" s="1102"/>
      <c r="I469" s="1148"/>
    </row>
    <row r="470" spans="1:9">
      <c r="D470" s="1126"/>
      <c r="E470" s="1126"/>
      <c r="F470" s="1126"/>
      <c r="G470" s="1102"/>
      <c r="H470" s="1102"/>
      <c r="I470" s="1148"/>
    </row>
    <row r="471" spans="1:9" ht="14.45">
      <c r="B471" s="358" t="s">
        <v>522</v>
      </c>
      <c r="C471" s="357"/>
      <c r="D471" s="1241" t="s">
        <v>626</v>
      </c>
      <c r="E471" s="1241"/>
      <c r="F471" s="1241"/>
      <c r="G471" s="1102"/>
      <c r="H471" s="1102"/>
      <c r="I471" s="1148"/>
    </row>
    <row r="472" spans="1:9">
      <c r="D472" s="1241"/>
      <c r="E472" s="1241"/>
      <c r="F472" s="1241"/>
      <c r="G472" s="1102"/>
      <c r="H472" s="1102"/>
      <c r="I472" s="1148"/>
    </row>
    <row r="473" spans="1:9">
      <c r="D473" s="1127"/>
      <c r="E473" s="1127"/>
      <c r="F473" s="1127"/>
      <c r="G473" s="1102"/>
      <c r="H473" s="1102"/>
      <c r="I473" s="1148"/>
    </row>
    <row r="474" spans="1:9" ht="14.45">
      <c r="B474" s="358" t="s">
        <v>522</v>
      </c>
      <c r="C474" s="357"/>
      <c r="D474" s="1241" t="s">
        <v>392</v>
      </c>
      <c r="E474" s="1241"/>
      <c r="F474" s="1241"/>
      <c r="G474" s="1102"/>
      <c r="H474" s="1102"/>
      <c r="I474" s="1148"/>
    </row>
    <row r="475" spans="1:9">
      <c r="D475" s="1241"/>
      <c r="E475" s="1241"/>
      <c r="F475" s="1241"/>
      <c r="G475" s="1102"/>
      <c r="H475" s="1102"/>
      <c r="I475" s="1148"/>
    </row>
    <row r="476" spans="1:9">
      <c r="D476" s="1241"/>
      <c r="E476" s="1241"/>
      <c r="F476" s="1241"/>
      <c r="G476" s="1102"/>
      <c r="H476" s="1102"/>
      <c r="I476" s="1148"/>
    </row>
    <row r="477" spans="1:9">
      <c r="D477" s="1241"/>
      <c r="E477" s="1241"/>
      <c r="F477" s="1241"/>
      <c r="G477" s="1102"/>
      <c r="H477" s="1102"/>
      <c r="I477" s="1148"/>
    </row>
    <row r="478" spans="1:9">
      <c r="B478" s="358" t="s">
        <v>522</v>
      </c>
      <c r="D478" s="1241"/>
      <c r="E478" s="1241"/>
      <c r="F478" s="1241"/>
      <c r="G478" s="1102"/>
      <c r="H478" s="1102"/>
      <c r="I478" s="1148"/>
    </row>
    <row r="479" spans="1:9">
      <c r="A479" s="1102"/>
      <c r="B479" s="1102"/>
      <c r="C479" s="1102"/>
      <c r="D479" s="1241"/>
      <c r="E479" s="1241"/>
      <c r="F479" s="1241"/>
      <c r="G479" s="1102"/>
      <c r="H479" s="1102"/>
      <c r="I479" s="1148"/>
    </row>
    <row r="480" spans="1:9">
      <c r="A480" s="1102"/>
      <c r="C480" s="1102"/>
      <c r="D480" s="1241"/>
      <c r="E480" s="1241"/>
      <c r="F480" s="1241"/>
      <c r="G480" s="1102"/>
      <c r="H480" s="1102"/>
      <c r="I480" s="1148"/>
    </row>
    <row r="481" spans="1:9">
      <c r="A481" s="1102"/>
      <c r="B481" s="358" t="s">
        <v>529</v>
      </c>
      <c r="C481" s="1102"/>
      <c r="D481" s="1241"/>
      <c r="E481" s="1241"/>
      <c r="F481" s="1241"/>
      <c r="G481" s="1102"/>
      <c r="H481" s="1102"/>
      <c r="I481" s="1148"/>
    </row>
    <row r="482" spans="1:9">
      <c r="A482" s="1102"/>
      <c r="B482" s="1102"/>
      <c r="C482" s="1102"/>
      <c r="D482" s="1241"/>
      <c r="E482" s="1241"/>
      <c r="F482" s="1241"/>
      <c r="G482" s="1102"/>
      <c r="H482" s="1102"/>
      <c r="I482" s="1148"/>
    </row>
    <row r="483" spans="1:9">
      <c r="A483" s="1102"/>
      <c r="C483" s="1102"/>
      <c r="D483" s="1241"/>
      <c r="E483" s="1241"/>
      <c r="F483" s="1241"/>
      <c r="G483" s="1102"/>
      <c r="H483" s="1102"/>
      <c r="I483" s="1148"/>
    </row>
    <row r="484" spans="1:9">
      <c r="A484" s="1102"/>
      <c r="C484" s="1102"/>
      <c r="D484" s="1241"/>
      <c r="E484" s="1241"/>
      <c r="F484" s="1241"/>
      <c r="G484" s="1102"/>
      <c r="H484" s="1102"/>
      <c r="I484" s="1148"/>
    </row>
    <row r="485" spans="1:9">
      <c r="A485" s="1102"/>
      <c r="C485" s="1102"/>
      <c r="D485" s="1241"/>
      <c r="E485" s="1241"/>
      <c r="F485" s="1241"/>
      <c r="G485" s="1102"/>
      <c r="H485" s="1102"/>
      <c r="I485" s="1148"/>
    </row>
    <row r="486" spans="1:9">
      <c r="A486" s="1102"/>
      <c r="B486" s="358" t="s">
        <v>529</v>
      </c>
      <c r="C486" s="1102"/>
      <c r="D486" s="1241"/>
      <c r="E486" s="1241"/>
      <c r="F486" s="1241"/>
      <c r="G486" s="1102"/>
      <c r="H486" s="1102"/>
      <c r="I486" s="1148"/>
    </row>
    <row r="487" spans="1:9">
      <c r="A487" s="1102"/>
      <c r="C487" s="1102"/>
      <c r="D487" s="1241"/>
      <c r="E487" s="1241"/>
      <c r="F487" s="1241"/>
      <c r="G487" s="1102"/>
      <c r="H487" s="1102"/>
      <c r="I487" s="1148"/>
    </row>
    <row r="488" spans="1:9">
      <c r="A488" s="1102"/>
      <c r="B488" s="358" t="s">
        <v>529</v>
      </c>
      <c r="C488" s="1102"/>
      <c r="D488" s="1241" t="s">
        <v>393</v>
      </c>
      <c r="E488" s="1241"/>
      <c r="F488" s="1241"/>
      <c r="G488" s="1102"/>
      <c r="H488" s="1102"/>
      <c r="I488" s="1148"/>
    </row>
    <row r="489" spans="1:9">
      <c r="A489" s="1102"/>
      <c r="B489" s="1102"/>
      <c r="C489" s="1102"/>
      <c r="D489" s="1241"/>
      <c r="E489" s="1241"/>
      <c r="F489" s="1241"/>
      <c r="G489" s="1102"/>
      <c r="H489" s="1102"/>
      <c r="I489" s="1148"/>
    </row>
    <row r="490" spans="1:9">
      <c r="A490" s="1102"/>
      <c r="B490" s="1102"/>
      <c r="C490" s="1102"/>
      <c r="D490" s="1241"/>
      <c r="E490" s="1241"/>
      <c r="F490" s="1241"/>
      <c r="G490" s="1102"/>
      <c r="H490" s="1102"/>
      <c r="I490" s="1148"/>
    </row>
    <row r="491" spans="1:9">
      <c r="A491" s="1102"/>
      <c r="B491" s="1102"/>
      <c r="C491" s="1102"/>
      <c r="D491" s="1241"/>
      <c r="E491" s="1241"/>
      <c r="F491" s="1241"/>
      <c r="G491" s="1102"/>
      <c r="H491" s="1102"/>
      <c r="I491" s="1148"/>
    </row>
    <row r="492" spans="1:9">
      <c r="D492" s="1241"/>
      <c r="E492" s="1241"/>
      <c r="F492" s="1241"/>
      <c r="G492" s="1102"/>
      <c r="H492" s="1102"/>
      <c r="I492" s="1148"/>
    </row>
    <row r="493" spans="1:9">
      <c r="D493" s="1127"/>
      <c r="E493" s="1127"/>
      <c r="F493" s="1127"/>
      <c r="G493" s="1102"/>
      <c r="H493" s="1102"/>
      <c r="I493" s="1148"/>
    </row>
    <row r="494" spans="1:9">
      <c r="B494" s="358" t="s">
        <v>529</v>
      </c>
      <c r="D494" s="1268" t="s">
        <v>394</v>
      </c>
      <c r="E494" s="1268"/>
      <c r="F494" s="1268"/>
      <c r="G494" s="1102"/>
      <c r="H494" s="1102"/>
      <c r="I494" s="1148"/>
    </row>
    <row r="495" spans="1:9">
      <c r="A495" s="1127"/>
      <c r="B495" s="1127"/>
      <c r="D495" s="1102"/>
      <c r="E495" s="1102"/>
      <c r="F495" s="1102"/>
      <c r="G495" s="1102"/>
      <c r="H495" s="1102"/>
      <c r="I495" s="1148"/>
    </row>
    <row r="496" spans="1:9">
      <c r="A496" s="1247" t="s">
        <v>395</v>
      </c>
      <c r="B496" s="1247"/>
      <c r="C496" s="1247"/>
      <c r="D496" s="1247"/>
      <c r="E496" s="1247"/>
      <c r="F496" s="1247"/>
      <c r="G496" s="1247"/>
      <c r="H496" s="836"/>
      <c r="I496" s="1021"/>
    </row>
    <row r="497" spans="1:9">
      <c r="A497" s="1127"/>
      <c r="B497" s="1127"/>
      <c r="D497" s="1102"/>
      <c r="E497" s="1102"/>
      <c r="F497" s="1102"/>
      <c r="G497" s="1102"/>
      <c r="H497" s="1102"/>
      <c r="I497" s="1148"/>
    </row>
    <row r="498" spans="1:9">
      <c r="D498" s="1275" t="s">
        <v>396</v>
      </c>
      <c r="E498" s="1275"/>
      <c r="F498" s="1275"/>
      <c r="G498" s="1102"/>
      <c r="H498" s="1102"/>
      <c r="I498" s="1148"/>
    </row>
    <row r="499" spans="1:9" ht="14.45">
      <c r="A499" s="357"/>
      <c r="B499" s="357"/>
      <c r="D499" s="1272" t="s">
        <v>397</v>
      </c>
      <c r="E499" s="1272"/>
      <c r="F499" s="1272"/>
      <c r="G499" s="1102"/>
      <c r="H499" s="1102"/>
      <c r="I499" s="1148"/>
    </row>
    <row r="500" spans="1:9" ht="14.45">
      <c r="A500" s="357"/>
      <c r="B500" s="357"/>
      <c r="D500" s="1121"/>
      <c r="E500" s="1102"/>
      <c r="F500" s="1102"/>
      <c r="G500" s="1102"/>
      <c r="H500" s="1102"/>
      <c r="I500" s="1148"/>
    </row>
    <row r="501" spans="1:9" ht="14.45">
      <c r="A501" s="357"/>
      <c r="B501" s="358" t="s">
        <v>522</v>
      </c>
      <c r="D501" s="1229" t="s">
        <v>398</v>
      </c>
      <c r="E501" s="1229"/>
      <c r="F501" s="1229"/>
      <c r="G501" s="1102"/>
      <c r="H501" s="1102"/>
      <c r="I501" s="1148" t="s">
        <v>627</v>
      </c>
    </row>
    <row r="502" spans="1:9" ht="14.45">
      <c r="A502" s="357"/>
      <c r="B502" s="357"/>
      <c r="D502" s="1229"/>
      <c r="E502" s="1229"/>
      <c r="F502" s="1229"/>
      <c r="G502" s="1102"/>
      <c r="H502" s="1102"/>
      <c r="I502" s="1148"/>
    </row>
    <row r="503" spans="1:9" ht="14.45">
      <c r="A503" s="357"/>
      <c r="B503" s="357"/>
      <c r="D503" s="1127"/>
      <c r="E503" s="1102"/>
      <c r="F503" s="1102"/>
      <c r="G503" s="1102"/>
      <c r="H503" s="1102"/>
      <c r="I503" s="1148"/>
    </row>
    <row r="504" spans="1:9" ht="12.75" customHeight="1">
      <c r="B504" s="358" t="s">
        <v>522</v>
      </c>
      <c r="D504" s="1261" t="s">
        <v>628</v>
      </c>
      <c r="E504" s="1261"/>
      <c r="F504" s="1261"/>
      <c r="G504" s="1102"/>
      <c r="H504" s="1102"/>
      <c r="I504" s="1148" t="s">
        <v>629</v>
      </c>
    </row>
    <row r="505" spans="1:9" ht="14.45">
      <c r="A505" s="357"/>
      <c r="D505" s="1261"/>
      <c r="E505" s="1261"/>
      <c r="F505" s="1261"/>
      <c r="G505" s="1102"/>
      <c r="H505" s="1102"/>
      <c r="I505" s="1148"/>
    </row>
    <row r="506" spans="1:9" ht="14.45">
      <c r="A506" s="357"/>
      <c r="B506" s="357"/>
      <c r="D506" s="1261"/>
      <c r="E506" s="1261"/>
      <c r="F506" s="1261"/>
      <c r="G506" s="1102"/>
      <c r="H506" s="1102"/>
      <c r="I506" s="1148"/>
    </row>
    <row r="507" spans="1:9" ht="14.45">
      <c r="A507" s="357"/>
      <c r="B507" s="357"/>
      <c r="D507" s="1261"/>
      <c r="E507" s="1261"/>
      <c r="F507" s="1261"/>
      <c r="G507" s="1102"/>
      <c r="H507" s="1102"/>
      <c r="I507" s="1148"/>
    </row>
    <row r="508" spans="1:9" ht="14.45">
      <c r="A508" s="357"/>
      <c r="D508" s="390"/>
      <c r="E508" s="390"/>
      <c r="F508" s="390"/>
      <c r="G508" s="1102"/>
      <c r="H508" s="1102"/>
      <c r="I508" s="1148"/>
    </row>
    <row r="509" spans="1:9" ht="14.45">
      <c r="A509" s="357"/>
      <c r="B509" s="358" t="s">
        <v>529</v>
      </c>
      <c r="D509" s="1268" t="s">
        <v>401</v>
      </c>
      <c r="E509" s="1268"/>
      <c r="F509" s="1268"/>
      <c r="G509" s="1102"/>
      <c r="H509" s="1102"/>
      <c r="I509" s="1148" t="s">
        <v>630</v>
      </c>
    </row>
    <row r="510" spans="1:9" ht="14.45">
      <c r="A510" s="357"/>
      <c r="B510" s="357"/>
      <c r="D510" s="1127"/>
      <c r="E510" s="1102"/>
      <c r="F510" s="1102"/>
      <c r="G510" s="1102"/>
      <c r="H510" s="1102"/>
      <c r="I510" s="1148"/>
    </row>
    <row r="511" spans="1:9" ht="14.45">
      <c r="A511" s="357"/>
      <c r="B511" s="358" t="s">
        <v>529</v>
      </c>
      <c r="D511" s="1241" t="s">
        <v>402</v>
      </c>
      <c r="E511" s="1241"/>
      <c r="F511" s="1241"/>
      <c r="G511" s="1102"/>
      <c r="H511" s="1102"/>
      <c r="I511" s="1148" t="s">
        <v>630</v>
      </c>
    </row>
    <row r="512" spans="1:9" ht="14.45">
      <c r="A512" s="357"/>
      <c r="D512" s="1241"/>
      <c r="E512" s="1241"/>
      <c r="F512" s="1241"/>
      <c r="G512" s="1102"/>
      <c r="H512" s="1102"/>
      <c r="I512" s="1148"/>
    </row>
    <row r="513" spans="1:9">
      <c r="A513" s="1148"/>
      <c r="B513" s="1148"/>
      <c r="D513" s="1121"/>
      <c r="E513" s="1102"/>
      <c r="F513" s="1102"/>
      <c r="G513" s="1102"/>
      <c r="H513" s="1102"/>
      <c r="I513" s="1148"/>
    </row>
    <row r="514" spans="1:9">
      <c r="A514" s="1148"/>
      <c r="B514" s="358" t="s">
        <v>529</v>
      </c>
      <c r="D514" s="1268" t="s">
        <v>403</v>
      </c>
      <c r="E514" s="1268"/>
      <c r="F514" s="1268"/>
      <c r="G514" s="1102"/>
      <c r="H514" s="1102"/>
      <c r="I514" s="1148" t="s">
        <v>631</v>
      </c>
    </row>
    <row r="515" spans="1:9" ht="14.45">
      <c r="A515" s="357"/>
      <c r="B515" s="357"/>
      <c r="D515" s="1127"/>
      <c r="E515" s="1102"/>
      <c r="F515" s="1102"/>
      <c r="G515" s="1102"/>
      <c r="H515" s="1102"/>
      <c r="I515" s="1148"/>
    </row>
    <row r="516" spans="1:9">
      <c r="A516" s="1247" t="s">
        <v>404</v>
      </c>
      <c r="B516" s="1247"/>
      <c r="C516" s="1247"/>
      <c r="D516" s="1247"/>
      <c r="E516" s="1247"/>
      <c r="F516" s="1247"/>
      <c r="G516" s="1247"/>
      <c r="H516" s="836"/>
      <c r="I516" s="1021"/>
    </row>
    <row r="517" spans="1:9" ht="12" customHeight="1">
      <c r="A517" s="357"/>
      <c r="B517" s="357"/>
      <c r="D517" s="1127"/>
      <c r="E517" s="1102"/>
      <c r="F517" s="1102"/>
      <c r="G517" s="1102"/>
      <c r="H517" s="1102"/>
      <c r="I517" s="1148"/>
    </row>
    <row r="518" spans="1:9">
      <c r="C518" s="1151"/>
      <c r="D518" s="1239" t="s">
        <v>405</v>
      </c>
      <c r="E518" s="1239"/>
      <c r="F518" s="1239"/>
      <c r="G518" s="1102"/>
      <c r="H518" s="1102"/>
      <c r="I518" s="1148"/>
    </row>
    <row r="519" spans="1:9">
      <c r="C519" s="1151"/>
      <c r="D519" s="378" t="s">
        <v>632</v>
      </c>
      <c r="E519" s="378"/>
      <c r="F519" s="378"/>
      <c r="G519" s="1102"/>
      <c r="H519" s="1102"/>
      <c r="I519" s="1148"/>
    </row>
    <row r="520" spans="1:9">
      <c r="C520" s="1151"/>
      <c r="D520" s="378" t="s">
        <v>633</v>
      </c>
      <c r="E520" s="378"/>
      <c r="F520" s="378"/>
      <c r="G520" s="1102"/>
      <c r="H520" s="1102"/>
      <c r="I520" s="1148"/>
    </row>
    <row r="521" spans="1:9">
      <c r="C521" s="1151"/>
      <c r="D521" s="1125"/>
      <c r="E521" s="1125"/>
      <c r="F521" s="1125"/>
      <c r="G521" s="1102"/>
      <c r="H521" s="1102"/>
      <c r="I521" s="1148"/>
    </row>
    <row r="522" spans="1:9" ht="13.7" customHeight="1">
      <c r="A522" s="356"/>
      <c r="B522" s="358" t="s">
        <v>522</v>
      </c>
      <c r="C522" s="356"/>
      <c r="D522" s="1229" t="s">
        <v>634</v>
      </c>
      <c r="E522" s="1229"/>
      <c r="F522" s="1229"/>
      <c r="G522" s="1102"/>
      <c r="H522" s="1102"/>
      <c r="I522" s="1148" t="s">
        <v>635</v>
      </c>
    </row>
    <row r="523" spans="1:9">
      <c r="A523" s="356"/>
      <c r="B523" s="356"/>
      <c r="C523" s="356"/>
      <c r="D523" s="1229"/>
      <c r="E523" s="1229"/>
      <c r="F523" s="1229"/>
      <c r="G523" s="1102"/>
      <c r="H523" s="1102"/>
      <c r="I523" s="1148"/>
    </row>
    <row r="524" spans="1:9">
      <c r="A524" s="356"/>
      <c r="B524" s="356"/>
      <c r="C524" s="356"/>
      <c r="D524" s="1118"/>
      <c r="E524" s="1118"/>
      <c r="F524" s="1118"/>
      <c r="G524" s="1102"/>
      <c r="H524" s="1102"/>
      <c r="I524" s="355"/>
    </row>
    <row r="525" spans="1:9" ht="12.75" customHeight="1">
      <c r="A525" s="356"/>
      <c r="B525" s="358" t="s">
        <v>522</v>
      </c>
      <c r="D525" s="277" t="s">
        <v>636</v>
      </c>
      <c r="E525" s="1146"/>
      <c r="F525" s="1146"/>
      <c r="G525" s="1102"/>
      <c r="H525" s="1102"/>
      <c r="I525" s="1148" t="s">
        <v>637</v>
      </c>
    </row>
    <row r="526" spans="1:9">
      <c r="A526" s="356"/>
      <c r="B526" s="356"/>
      <c r="C526" s="356"/>
      <c r="D526" s="1146"/>
      <c r="E526" s="55" t="s">
        <v>638</v>
      </c>
      <c r="F526" s="1102"/>
      <c r="G526" s="1102"/>
      <c r="H526" s="1102"/>
      <c r="I526" s="1148"/>
    </row>
    <row r="527" spans="1:9">
      <c r="A527" s="356"/>
      <c r="B527" s="356"/>
      <c r="D527" s="1283" t="s">
        <v>639</v>
      </c>
      <c r="E527" s="1283"/>
      <c r="F527" s="1283"/>
      <c r="G527" s="1102"/>
      <c r="H527" s="1102"/>
      <c r="I527" s="1148"/>
    </row>
    <row r="528" spans="1:9">
      <c r="A528" s="356"/>
      <c r="B528" s="356"/>
      <c r="D528" s="1283"/>
      <c r="E528" s="1283"/>
      <c r="F528" s="1283"/>
      <c r="G528" s="1102"/>
      <c r="H528" s="1102"/>
      <c r="I528" s="1148"/>
    </row>
    <row r="529" spans="1:9">
      <c r="A529" s="356"/>
      <c r="B529" s="356"/>
      <c r="C529" s="356"/>
      <c r="D529" s="1283"/>
      <c r="E529" s="1283"/>
      <c r="F529" s="1283"/>
      <c r="G529" s="1102"/>
      <c r="H529" s="1102"/>
      <c r="I529" s="1148"/>
    </row>
    <row r="530" spans="1:9">
      <c r="A530" s="356"/>
      <c r="B530" s="356"/>
      <c r="C530" s="356"/>
      <c r="D530" s="370"/>
      <c r="E530" s="1102"/>
      <c r="F530" s="1127"/>
      <c r="G530" s="1102"/>
      <c r="H530" s="1102"/>
      <c r="I530" s="1148"/>
    </row>
    <row r="531" spans="1:9" ht="13.15" customHeight="1">
      <c r="A531" s="356"/>
      <c r="B531" s="358" t="s">
        <v>529</v>
      </c>
      <c r="C531" s="356"/>
      <c r="D531" s="1241" t="s">
        <v>640</v>
      </c>
      <c r="E531" s="1241"/>
      <c r="F531" s="1241"/>
      <c r="G531" s="1102"/>
      <c r="H531" s="1102"/>
      <c r="I531" s="1148" t="s">
        <v>637</v>
      </c>
    </row>
    <row r="532" spans="1:9">
      <c r="A532" s="356"/>
      <c r="B532" s="356"/>
      <c r="C532" s="356"/>
      <c r="D532" s="1241"/>
      <c r="E532" s="1241"/>
      <c r="F532" s="1241"/>
      <c r="G532" s="1102"/>
      <c r="H532" s="1102"/>
      <c r="I532" s="1148"/>
    </row>
    <row r="533" spans="1:9" ht="12" customHeight="1">
      <c r="A533" s="1127"/>
      <c r="B533" s="1127"/>
      <c r="C533" s="360"/>
      <c r="D533" s="1127"/>
      <c r="E533" s="1102"/>
      <c r="F533" s="1150"/>
      <c r="G533" s="1102"/>
      <c r="H533" s="1102"/>
      <c r="I533" s="1148"/>
    </row>
    <row r="534" spans="1:9">
      <c r="A534" s="1247" t="s">
        <v>413</v>
      </c>
      <c r="B534" s="1247"/>
      <c r="C534" s="1247"/>
      <c r="D534" s="1247"/>
      <c r="E534" s="1247"/>
      <c r="F534" s="1247"/>
      <c r="G534" s="1247"/>
      <c r="H534" s="836"/>
      <c r="I534" s="1021"/>
    </row>
    <row r="535" spans="1:9">
      <c r="A535" s="1127"/>
      <c r="B535" s="1127"/>
      <c r="C535" s="360"/>
      <c r="D535" s="1102"/>
      <c r="E535" s="1102"/>
      <c r="F535" s="1150"/>
      <c r="G535" s="1102"/>
      <c r="H535" s="1102"/>
      <c r="I535" s="1148"/>
    </row>
    <row r="536" spans="1:9">
      <c r="B536" s="1254" t="s">
        <v>334</v>
      </c>
      <c r="C536" s="1254"/>
      <c r="D536" s="1254"/>
      <c r="E536" s="1254"/>
      <c r="F536" s="1254"/>
      <c r="G536" s="1102"/>
      <c r="H536" s="1102"/>
      <c r="I536" s="1148"/>
    </row>
    <row r="537" spans="1:9">
      <c r="A537" s="1127"/>
      <c r="B537" s="1127"/>
      <c r="C537" s="360"/>
      <c r="D537" s="1127"/>
      <c r="E537" s="1102"/>
      <c r="F537" s="1127"/>
      <c r="G537" s="1102"/>
      <c r="H537" s="1102"/>
      <c r="I537" s="1148"/>
    </row>
    <row r="538" spans="1:9">
      <c r="A538" s="1248" t="s">
        <v>414</v>
      </c>
      <c r="B538" s="1248"/>
      <c r="C538" s="1248"/>
      <c r="D538" s="1248"/>
      <c r="E538" s="1248"/>
      <c r="F538" s="1248"/>
      <c r="G538" s="1248"/>
      <c r="H538" s="836"/>
      <c r="I538" s="1021"/>
    </row>
    <row r="539" spans="1:9">
      <c r="A539" s="1127"/>
      <c r="B539" s="1127"/>
      <c r="C539" s="360"/>
      <c r="D539" s="1127"/>
      <c r="E539" s="1102"/>
      <c r="F539" s="1127"/>
      <c r="G539" s="1102"/>
      <c r="H539" s="1102"/>
      <c r="I539" s="1148"/>
    </row>
    <row r="540" spans="1:9">
      <c r="C540" s="360"/>
      <c r="D540" s="1239" t="s">
        <v>415</v>
      </c>
      <c r="E540" s="1239"/>
      <c r="F540" s="1239"/>
      <c r="G540" s="1102"/>
      <c r="H540" s="1102"/>
      <c r="I540" s="1148"/>
    </row>
    <row r="541" spans="1:9">
      <c r="C541" s="360"/>
      <c r="D541" s="1268" t="s">
        <v>416</v>
      </c>
      <c r="E541" s="1268"/>
      <c r="F541" s="1268"/>
      <c r="G541" s="1102"/>
      <c r="H541" s="1102"/>
      <c r="I541" s="1148"/>
    </row>
    <row r="542" spans="1:9">
      <c r="C542" s="360"/>
      <c r="D542" s="1127"/>
      <c r="E542" s="1127"/>
      <c r="F542" s="1127"/>
      <c r="G542" s="1102"/>
      <c r="H542" s="1102"/>
      <c r="I542" s="1148"/>
    </row>
    <row r="543" spans="1:9" ht="13.7" customHeight="1">
      <c r="A543" s="357"/>
      <c r="B543" s="358" t="s">
        <v>522</v>
      </c>
      <c r="C543" s="360"/>
      <c r="D543" s="1268" t="s">
        <v>417</v>
      </c>
      <c r="E543" s="1268"/>
      <c r="F543" s="1268"/>
      <c r="G543" s="1102"/>
      <c r="H543" s="1102"/>
      <c r="I543" s="1148" t="s">
        <v>641</v>
      </c>
    </row>
    <row r="544" spans="1:9" ht="13.7" customHeight="1">
      <c r="A544" s="360"/>
      <c r="B544" s="360"/>
      <c r="C544" s="360"/>
      <c r="D544" s="1127"/>
      <c r="E544" s="1102"/>
      <c r="F544" s="1102"/>
      <c r="G544" s="1102"/>
      <c r="H544" s="1102"/>
      <c r="I544" s="1148"/>
    </row>
    <row r="545" spans="1:9" ht="14.45">
      <c r="A545" s="357"/>
      <c r="B545" s="358" t="s">
        <v>522</v>
      </c>
      <c r="C545" s="360"/>
      <c r="D545" s="1241" t="s">
        <v>418</v>
      </c>
      <c r="E545" s="1241"/>
      <c r="F545" s="1241"/>
      <c r="G545" s="1102"/>
      <c r="H545" s="1102"/>
      <c r="I545" s="1148" t="s">
        <v>641</v>
      </c>
    </row>
    <row r="546" spans="1:9">
      <c r="A546" s="360"/>
      <c r="B546" s="360"/>
      <c r="C546" s="360"/>
      <c r="D546" s="1241"/>
      <c r="E546" s="1241"/>
      <c r="F546" s="1241"/>
      <c r="G546" s="1102"/>
      <c r="H546" s="1102"/>
      <c r="I546" s="1148"/>
    </row>
    <row r="547" spans="1:9">
      <c r="A547" s="360"/>
      <c r="B547" s="360"/>
      <c r="C547" s="360"/>
      <c r="D547" s="1127"/>
      <c r="E547" s="1127"/>
      <c r="F547" s="1127"/>
      <c r="G547" s="1102"/>
      <c r="H547" s="1102"/>
      <c r="I547" s="1148"/>
    </row>
    <row r="548" spans="1:9" ht="14.45">
      <c r="A548" s="357"/>
      <c r="B548" s="358" t="s">
        <v>522</v>
      </c>
      <c r="C548" s="360"/>
      <c r="D548" s="1241" t="s">
        <v>419</v>
      </c>
      <c r="E548" s="1241"/>
      <c r="F548" s="1241"/>
      <c r="G548" s="1102"/>
      <c r="H548" s="1102"/>
      <c r="I548" s="1148" t="s">
        <v>642</v>
      </c>
    </row>
    <row r="549" spans="1:9">
      <c r="A549" s="360"/>
      <c r="B549" s="360"/>
      <c r="C549" s="360"/>
      <c r="D549" s="1241"/>
      <c r="E549" s="1241"/>
      <c r="F549" s="1241"/>
      <c r="G549" s="1102"/>
      <c r="H549" s="1102"/>
      <c r="I549" s="1148"/>
    </row>
    <row r="550" spans="1:9">
      <c r="A550" s="360"/>
      <c r="B550" s="360"/>
      <c r="C550" s="360"/>
      <c r="D550" s="1127"/>
      <c r="E550" s="1127"/>
      <c r="F550" s="1127"/>
      <c r="G550" s="1102"/>
      <c r="H550" s="1102"/>
      <c r="I550" s="1148"/>
    </row>
    <row r="551" spans="1:9" ht="14.45">
      <c r="A551" s="357"/>
      <c r="B551" s="358" t="s">
        <v>522</v>
      </c>
      <c r="C551" s="360"/>
      <c r="D551" s="1241" t="s">
        <v>420</v>
      </c>
      <c r="E551" s="1241"/>
      <c r="F551" s="1241"/>
      <c r="G551" s="1102"/>
      <c r="H551" s="1102"/>
      <c r="I551" s="1148" t="s">
        <v>643</v>
      </c>
    </row>
    <row r="552" spans="1:9">
      <c r="A552" s="360"/>
      <c r="B552" s="360"/>
      <c r="C552" s="360"/>
      <c r="D552" s="1241"/>
      <c r="E552" s="1241"/>
      <c r="F552" s="1241"/>
      <c r="G552" s="1102"/>
      <c r="H552" s="1102"/>
      <c r="I552" s="1148"/>
    </row>
    <row r="553" spans="1:9">
      <c r="A553" s="360"/>
      <c r="B553" s="360"/>
      <c r="C553" s="360"/>
      <c r="D553" s="1127"/>
      <c r="E553" s="1127"/>
      <c r="F553" s="1127"/>
      <c r="G553" s="1102"/>
      <c r="H553" s="1102"/>
      <c r="I553" s="1148"/>
    </row>
    <row r="554" spans="1:9" ht="14.45">
      <c r="A554" s="357"/>
      <c r="B554" s="358" t="s">
        <v>522</v>
      </c>
      <c r="C554" s="360"/>
      <c r="D554" s="1241" t="s">
        <v>421</v>
      </c>
      <c r="E554" s="1241"/>
      <c r="F554" s="1241"/>
      <c r="G554" s="1102"/>
      <c r="H554" s="1102"/>
      <c r="I554" s="1148" t="s">
        <v>644</v>
      </c>
    </row>
    <row r="555" spans="1:9">
      <c r="A555" s="360"/>
      <c r="B555" s="360"/>
      <c r="C555" s="360"/>
      <c r="D555" s="1241"/>
      <c r="E555" s="1241"/>
      <c r="F555" s="1241"/>
      <c r="G555" s="1102"/>
      <c r="H555" s="1102"/>
      <c r="I555" s="1148"/>
    </row>
    <row r="556" spans="1:9">
      <c r="A556" s="360"/>
      <c r="B556" s="360"/>
      <c r="C556" s="360"/>
      <c r="D556" s="1241"/>
      <c r="E556" s="1241"/>
      <c r="F556" s="1241"/>
      <c r="G556" s="1102"/>
      <c r="H556" s="1102"/>
      <c r="I556" s="1148"/>
    </row>
    <row r="557" spans="1:9">
      <c r="A557" s="360"/>
      <c r="B557" s="360"/>
      <c r="C557" s="360"/>
      <c r="D557" s="1127"/>
      <c r="E557" s="1127"/>
      <c r="F557" s="1127"/>
      <c r="G557" s="1102"/>
      <c r="H557" s="1102"/>
      <c r="I557" s="1148"/>
    </row>
    <row r="558" spans="1:9" ht="14.45">
      <c r="A558" s="357"/>
      <c r="B558" s="358" t="s">
        <v>529</v>
      </c>
      <c r="C558" s="360"/>
      <c r="D558" s="1241" t="s">
        <v>422</v>
      </c>
      <c r="E558" s="1241"/>
      <c r="F558" s="1241"/>
      <c r="G558" s="1102"/>
      <c r="H558" s="1102"/>
      <c r="I558" s="1148" t="s">
        <v>641</v>
      </c>
    </row>
    <row r="559" spans="1:9">
      <c r="A559" s="360"/>
      <c r="B559" s="360"/>
      <c r="C559" s="360"/>
      <c r="D559" s="1241"/>
      <c r="E559" s="1241"/>
      <c r="F559" s="1241"/>
      <c r="G559" s="1102"/>
      <c r="H559" s="1102"/>
      <c r="I559" s="1148"/>
    </row>
    <row r="560" spans="1:9">
      <c r="A560" s="360"/>
      <c r="B560" s="360"/>
      <c r="C560" s="360"/>
      <c r="D560" s="1127"/>
      <c r="E560" s="1127"/>
      <c r="F560" s="1127"/>
      <c r="G560" s="1102"/>
      <c r="H560" s="1102"/>
      <c r="I560" s="1148"/>
    </row>
    <row r="561" spans="1:9" ht="14.45">
      <c r="A561" s="357"/>
      <c r="B561" s="358" t="s">
        <v>529</v>
      </c>
      <c r="C561" s="360"/>
      <c r="D561" s="1241" t="s">
        <v>424</v>
      </c>
      <c r="E561" s="1241"/>
      <c r="F561" s="1241"/>
      <c r="G561" s="1102"/>
      <c r="H561" s="1102"/>
      <c r="I561" s="1148" t="s">
        <v>641</v>
      </c>
    </row>
    <row r="562" spans="1:9">
      <c r="A562" s="360"/>
      <c r="B562" s="360"/>
      <c r="C562" s="360"/>
      <c r="D562" s="1241"/>
      <c r="E562" s="1241"/>
      <c r="F562" s="1241"/>
      <c r="G562" s="1102"/>
      <c r="H562" s="1102"/>
      <c r="I562" s="1148"/>
    </row>
    <row r="563" spans="1:9">
      <c r="A563" s="360"/>
      <c r="B563" s="360"/>
      <c r="C563" s="360"/>
      <c r="D563" s="1127"/>
      <c r="E563" s="1127"/>
      <c r="F563" s="1127"/>
      <c r="G563" s="1102"/>
      <c r="H563" s="1102"/>
      <c r="I563" s="1148"/>
    </row>
    <row r="564" spans="1:9" ht="14.45">
      <c r="A564" s="357"/>
      <c r="B564" s="358" t="s">
        <v>522</v>
      </c>
      <c r="C564" s="360"/>
      <c r="D564" s="1268" t="s">
        <v>425</v>
      </c>
      <c r="E564" s="1268"/>
      <c r="F564" s="1268"/>
      <c r="G564" s="1102"/>
      <c r="H564" s="1102"/>
      <c r="I564" s="1148" t="s">
        <v>645</v>
      </c>
    </row>
    <row r="565" spans="1:9">
      <c r="A565" s="1148"/>
      <c r="B565" s="1148"/>
      <c r="C565" s="360"/>
      <c r="D565" s="1268" t="s">
        <v>646</v>
      </c>
      <c r="E565" s="1268"/>
      <c r="F565" s="1268"/>
      <c r="G565" s="1102"/>
      <c r="H565" s="1102"/>
      <c r="I565" s="1148"/>
    </row>
    <row r="566" spans="1:9">
      <c r="A566" s="1148"/>
      <c r="B566" s="1148"/>
      <c r="C566" s="360"/>
      <c r="D566" s="1102"/>
      <c r="E566" s="55" t="s">
        <v>647</v>
      </c>
      <c r="F566" s="293"/>
      <c r="G566" s="1102"/>
      <c r="H566" s="1102"/>
      <c r="I566" s="1148"/>
    </row>
    <row r="567" spans="1:9" ht="14.45">
      <c r="A567" s="357"/>
      <c r="B567" s="357"/>
      <c r="C567" s="360"/>
      <c r="D567" s="1102"/>
      <c r="E567" s="1127"/>
      <c r="F567" s="1127"/>
      <c r="G567" s="1102"/>
      <c r="H567" s="1102"/>
      <c r="I567" s="1148"/>
    </row>
    <row r="568" spans="1:9" ht="14.45">
      <c r="A568" s="357"/>
      <c r="B568" s="358" t="s">
        <v>522</v>
      </c>
      <c r="C568" s="360"/>
      <c r="D568" s="1268" t="s">
        <v>428</v>
      </c>
      <c r="E568" s="1268"/>
      <c r="F568" s="1268"/>
      <c r="G568" s="1102"/>
      <c r="H568" s="1102"/>
      <c r="I568" s="1148" t="s">
        <v>648</v>
      </c>
    </row>
    <row r="569" spans="1:9">
      <c r="C569" s="360"/>
      <c r="D569" s="1241" t="s">
        <v>429</v>
      </c>
      <c r="E569" s="1241"/>
      <c r="F569" s="1241"/>
      <c r="G569" s="1102"/>
      <c r="H569" s="1102"/>
      <c r="I569" s="1148"/>
    </row>
    <row r="570" spans="1:9">
      <c r="A570" s="360"/>
      <c r="B570" s="360"/>
      <c r="C570" s="360"/>
      <c r="D570" s="1241"/>
      <c r="E570" s="1241"/>
      <c r="F570" s="1241"/>
      <c r="G570" s="1102"/>
      <c r="H570" s="1102"/>
      <c r="I570" s="1148"/>
    </row>
    <row r="571" spans="1:9">
      <c r="A571" s="360"/>
      <c r="B571" s="360"/>
      <c r="C571" s="360"/>
      <c r="D571" s="1241"/>
      <c r="E571" s="1241"/>
      <c r="F571" s="1241"/>
      <c r="G571" s="1102"/>
      <c r="H571" s="1102"/>
      <c r="I571" s="1148"/>
    </row>
    <row r="572" spans="1:9">
      <c r="A572" s="360"/>
      <c r="B572" s="360"/>
      <c r="C572" s="360"/>
      <c r="D572" s="1127"/>
      <c r="E572" s="1127"/>
      <c r="F572" s="1127"/>
      <c r="G572" s="1102"/>
      <c r="H572" s="1102"/>
      <c r="I572" s="1148"/>
    </row>
    <row r="573" spans="1:9" ht="14.45">
      <c r="A573" s="357"/>
      <c r="B573" s="358" t="s">
        <v>522</v>
      </c>
      <c r="C573" s="360"/>
      <c r="D573" s="1241" t="s">
        <v>649</v>
      </c>
      <c r="E573" s="1241"/>
      <c r="F573" s="1241"/>
      <c r="G573" s="1102"/>
      <c r="H573" s="1102"/>
      <c r="I573" s="1148" t="s">
        <v>650</v>
      </c>
    </row>
    <row r="574" spans="1:9" ht="14.45">
      <c r="A574" s="357"/>
      <c r="B574" s="357"/>
      <c r="C574" s="360"/>
      <c r="D574" s="1241"/>
      <c r="E574" s="1241"/>
      <c r="F574" s="1241"/>
      <c r="G574" s="1102"/>
      <c r="H574" s="1102"/>
      <c r="I574" s="1148"/>
    </row>
    <row r="575" spans="1:9" ht="14.45">
      <c r="A575" s="357"/>
      <c r="B575" s="357"/>
      <c r="C575" s="360"/>
      <c r="D575" s="1241"/>
      <c r="E575" s="1241"/>
      <c r="F575" s="1241"/>
      <c r="G575" s="1102"/>
      <c r="H575" s="1102"/>
      <c r="I575" s="1148"/>
    </row>
    <row r="576" spans="1:9" ht="14.45">
      <c r="A576" s="357"/>
      <c r="B576" s="357"/>
      <c r="C576" s="360"/>
      <c r="D576" s="1241"/>
      <c r="E576" s="1241"/>
      <c r="F576" s="1241"/>
      <c r="G576" s="1102"/>
      <c r="H576" s="1102"/>
      <c r="I576" s="1148"/>
    </row>
    <row r="577" spans="1:9" ht="14.45">
      <c r="A577" s="357"/>
      <c r="B577" s="357"/>
      <c r="C577" s="360"/>
      <c r="D577" s="1127"/>
      <c r="E577" s="1127"/>
      <c r="F577" s="1127"/>
      <c r="G577" s="1102"/>
      <c r="H577" s="1102"/>
      <c r="I577" s="1148"/>
    </row>
    <row r="578" spans="1:9">
      <c r="A578" s="1247" t="s">
        <v>431</v>
      </c>
      <c r="B578" s="1247"/>
      <c r="C578" s="1247"/>
      <c r="D578" s="1247"/>
      <c r="E578" s="1247"/>
      <c r="F578" s="1247"/>
      <c r="G578" s="1247"/>
      <c r="H578" s="836"/>
      <c r="I578" s="1021"/>
    </row>
    <row r="579" spans="1:9">
      <c r="A579" s="360"/>
      <c r="B579" s="360"/>
      <c r="C579" s="360"/>
      <c r="D579" s="1102"/>
      <c r="E579" s="1127"/>
      <c r="F579" s="1127"/>
      <c r="G579" s="1102"/>
      <c r="H579" s="1102"/>
      <c r="I579" s="1148"/>
    </row>
    <row r="580" spans="1:9" ht="12.75" customHeight="1">
      <c r="C580" s="1151"/>
      <c r="D580" s="1267" t="s">
        <v>432</v>
      </c>
      <c r="E580" s="1267"/>
      <c r="F580" s="1267"/>
      <c r="G580" s="1102"/>
      <c r="H580" s="1102"/>
      <c r="I580" s="1148"/>
    </row>
    <row r="581" spans="1:9">
      <c r="A581" s="356"/>
      <c r="B581" s="356"/>
      <c r="C581" s="356"/>
      <c r="D581" s="1261" t="s">
        <v>433</v>
      </c>
      <c r="E581" s="1261"/>
      <c r="F581" s="1261"/>
      <c r="G581" s="1102"/>
      <c r="H581" s="1102"/>
      <c r="I581" s="1148"/>
    </row>
    <row r="582" spans="1:9">
      <c r="A582" s="1102"/>
      <c r="B582" s="1102"/>
      <c r="C582" s="356"/>
      <c r="D582" s="371"/>
      <c r="E582" s="1102"/>
      <c r="F582" s="1102"/>
      <c r="G582" s="1102"/>
      <c r="H582" s="1102"/>
      <c r="I582" s="1148" t="s">
        <v>651</v>
      </c>
    </row>
    <row r="583" spans="1:9">
      <c r="A583" s="356"/>
      <c r="B583" s="358" t="s">
        <v>522</v>
      </c>
      <c r="D583" s="1261" t="s">
        <v>434</v>
      </c>
      <c r="E583" s="1261"/>
      <c r="F583" s="1261"/>
      <c r="G583" s="1102"/>
      <c r="H583" s="1102"/>
      <c r="I583" s="1148"/>
    </row>
    <row r="584" spans="1:9">
      <c r="A584" s="1148"/>
      <c r="B584" s="1148"/>
      <c r="D584" s="352"/>
      <c r="E584" s="1102"/>
      <c r="F584" s="1102"/>
      <c r="G584" s="1102"/>
      <c r="H584" s="1102"/>
      <c r="I584" s="1148"/>
    </row>
    <row r="585" spans="1:9">
      <c r="A585" s="1148"/>
      <c r="B585" s="358" t="s">
        <v>522</v>
      </c>
      <c r="D585" s="1261" t="s">
        <v>652</v>
      </c>
      <c r="E585" s="1261"/>
      <c r="F585" s="1261"/>
      <c r="G585" s="1102"/>
      <c r="H585" s="1102"/>
      <c r="I585" s="1148" t="s">
        <v>653</v>
      </c>
    </row>
    <row r="586" spans="1:9">
      <c r="A586" s="1148"/>
      <c r="B586" s="1148"/>
      <c r="D586" s="1261"/>
      <c r="E586" s="1261"/>
      <c r="F586" s="1261"/>
      <c r="G586" s="1102"/>
      <c r="H586" s="1102"/>
      <c r="I586" s="1148" t="s">
        <v>654</v>
      </c>
    </row>
    <row r="587" spans="1:9">
      <c r="A587" s="1148"/>
      <c r="B587" s="1148"/>
      <c r="D587" s="1261"/>
      <c r="E587" s="1261"/>
      <c r="F587" s="1261"/>
      <c r="G587" s="1102"/>
      <c r="H587" s="1102"/>
      <c r="I587" s="1148"/>
    </row>
    <row r="588" spans="1:9">
      <c r="A588" s="1148"/>
      <c r="B588" s="1148"/>
      <c r="D588" s="1261"/>
      <c r="E588" s="1261"/>
      <c r="F588" s="1261"/>
      <c r="G588" s="1102"/>
      <c r="H588" s="1102"/>
      <c r="I588" s="1148"/>
    </row>
    <row r="589" spans="1:9">
      <c r="A589" s="1148"/>
      <c r="B589" s="358" t="s">
        <v>529</v>
      </c>
      <c r="D589" s="1261" t="s">
        <v>436</v>
      </c>
      <c r="E589" s="1261"/>
      <c r="F589" s="1261"/>
      <c r="G589" s="1102"/>
      <c r="H589" s="1102"/>
      <c r="I589" s="1148"/>
    </row>
    <row r="590" spans="1:9">
      <c r="A590" s="1148"/>
      <c r="B590" s="1148"/>
      <c r="D590" s="1261"/>
      <c r="E590" s="1261"/>
      <c r="F590" s="1261"/>
      <c r="G590" s="1102"/>
      <c r="H590" s="1102"/>
      <c r="I590" s="1148"/>
    </row>
    <row r="591" spans="1:9">
      <c r="A591" s="1148"/>
      <c r="B591" s="1148"/>
      <c r="D591" s="1261"/>
      <c r="E591" s="1261"/>
      <c r="F591" s="1261"/>
      <c r="G591" s="1102"/>
      <c r="H591" s="1102"/>
      <c r="I591" s="1148"/>
    </row>
    <row r="592" spans="1:9">
      <c r="A592" s="1148"/>
      <c r="B592" s="1148"/>
      <c r="D592" s="1261"/>
      <c r="E592" s="1261"/>
      <c r="F592" s="1261"/>
      <c r="G592" s="1102"/>
      <c r="H592" s="1102"/>
      <c r="I592" s="1148"/>
    </row>
    <row r="593" spans="1:9">
      <c r="A593" s="1148"/>
      <c r="B593" s="1148"/>
      <c r="D593" s="1122"/>
      <c r="E593" s="1122"/>
      <c r="F593" s="1122"/>
      <c r="G593" s="1102"/>
      <c r="H593" s="1102"/>
      <c r="I593" s="1148"/>
    </row>
    <row r="594" spans="1:9">
      <c r="A594" s="1148"/>
      <c r="B594" s="358" t="s">
        <v>522</v>
      </c>
      <c r="D594" s="1261" t="s">
        <v>655</v>
      </c>
      <c r="E594" s="1261"/>
      <c r="F594" s="1261"/>
      <c r="G594" s="1102"/>
      <c r="H594" s="1102"/>
      <c r="I594" s="1148"/>
    </row>
    <row r="595" spans="1:9">
      <c r="A595" s="1148"/>
      <c r="B595" s="1148"/>
      <c r="D595" s="1261"/>
      <c r="E595" s="1261"/>
      <c r="F595" s="1261"/>
      <c r="G595" s="1102"/>
      <c r="H595" s="1102"/>
      <c r="I595" s="1148"/>
    </row>
    <row r="596" spans="1:9">
      <c r="A596" s="1148"/>
      <c r="B596" s="1148"/>
      <c r="D596" s="371"/>
      <c r="E596" s="1102"/>
      <c r="F596" s="1102"/>
      <c r="G596" s="1102"/>
      <c r="H596" s="1102"/>
      <c r="I596" s="1148"/>
    </row>
    <row r="597" spans="1:9">
      <c r="A597" s="1148"/>
      <c r="B597" s="358" t="s">
        <v>529</v>
      </c>
      <c r="D597" s="1261" t="s">
        <v>438</v>
      </c>
      <c r="E597" s="1261"/>
      <c r="F597" s="1261"/>
      <c r="G597" s="1102"/>
      <c r="H597" s="1102"/>
      <c r="I597" s="1148" t="s">
        <v>656</v>
      </c>
    </row>
    <row r="598" spans="1:9">
      <c r="A598" s="1148"/>
      <c r="B598" s="1148"/>
      <c r="D598" s="1261"/>
      <c r="E598" s="1261"/>
      <c r="F598" s="1261"/>
      <c r="G598" s="1102"/>
      <c r="H598" s="1102"/>
      <c r="I598" s="1148"/>
    </row>
    <row r="599" spans="1:9" ht="14.45">
      <c r="A599" s="357"/>
      <c r="B599" s="357"/>
      <c r="D599" s="371"/>
      <c r="E599" s="1102"/>
      <c r="F599" s="1102"/>
      <c r="G599" s="1102"/>
      <c r="H599" s="1102"/>
      <c r="I599" s="1148"/>
    </row>
    <row r="600" spans="1:9">
      <c r="A600" s="1247" t="s">
        <v>441</v>
      </c>
      <c r="B600" s="1247"/>
      <c r="C600" s="1247"/>
      <c r="D600" s="1247"/>
      <c r="E600" s="1247"/>
      <c r="F600" s="1247"/>
      <c r="G600" s="1247"/>
      <c r="H600" s="836"/>
      <c r="I600" s="1021"/>
    </row>
    <row r="601" spans="1:9">
      <c r="D601" s="1102"/>
      <c r="E601" s="1102"/>
      <c r="F601" s="1102"/>
      <c r="G601" s="1102"/>
      <c r="H601" s="1102"/>
      <c r="I601" s="1148"/>
    </row>
    <row r="602" spans="1:9">
      <c r="D602" s="1239" t="s">
        <v>442</v>
      </c>
      <c r="E602" s="1239"/>
      <c r="F602" s="1239"/>
      <c r="G602" s="1102"/>
      <c r="H602" s="1102"/>
      <c r="I602" s="1148"/>
    </row>
    <row r="603" spans="1:9">
      <c r="D603" s="1240" t="s">
        <v>443</v>
      </c>
      <c r="E603" s="1240"/>
      <c r="F603" s="1240"/>
      <c r="G603" s="1102"/>
      <c r="H603" s="1102"/>
      <c r="I603" s="1148"/>
    </row>
    <row r="604" spans="1:9">
      <c r="D604" s="1139"/>
      <c r="E604" s="1102"/>
      <c r="F604" s="1102"/>
      <c r="G604" s="1102"/>
      <c r="H604" s="1102"/>
      <c r="I604" s="1148"/>
    </row>
    <row r="605" spans="1:9" ht="14.25" customHeight="1">
      <c r="A605" s="357"/>
      <c r="B605" s="358" t="s">
        <v>522</v>
      </c>
      <c r="D605" s="1302" t="s">
        <v>657</v>
      </c>
      <c r="E605" s="1302"/>
      <c r="F605" s="1302"/>
      <c r="G605" s="1102"/>
      <c r="H605" s="1102"/>
      <c r="I605" s="1148" t="s">
        <v>658</v>
      </c>
    </row>
    <row r="606" spans="1:9">
      <c r="D606" s="1302"/>
      <c r="E606" s="1302"/>
      <c r="F606" s="1302"/>
      <c r="G606" s="1102"/>
      <c r="H606" s="1102"/>
      <c r="I606" s="1148"/>
    </row>
    <row r="607" spans="1:9">
      <c r="D607" s="1146"/>
      <c r="E607" s="844" t="s">
        <v>659</v>
      </c>
      <c r="F607" s="1146"/>
      <c r="G607" s="1102"/>
      <c r="H607" s="1102"/>
      <c r="I607" s="1148"/>
    </row>
    <row r="608" spans="1:9">
      <c r="D608" s="1102"/>
      <c r="E608" s="1102"/>
      <c r="F608" s="1102"/>
      <c r="G608" s="1102"/>
      <c r="H608" s="1102"/>
      <c r="I608" s="1148"/>
    </row>
    <row r="609" spans="1:9">
      <c r="A609" s="1247" t="s">
        <v>445</v>
      </c>
      <c r="B609" s="1247"/>
      <c r="C609" s="1247"/>
      <c r="D609" s="1247"/>
      <c r="E609" s="1247"/>
      <c r="F609" s="1247"/>
      <c r="G609" s="1247"/>
      <c r="H609" s="836"/>
      <c r="I609" s="1021"/>
    </row>
    <row r="610" spans="1:9">
      <c r="A610" s="1127"/>
      <c r="B610" s="1127"/>
      <c r="D610" s="1102"/>
      <c r="E610" s="1102"/>
      <c r="F610" s="1102"/>
      <c r="G610" s="1102"/>
      <c r="H610" s="1102"/>
      <c r="I610" s="1148"/>
    </row>
    <row r="611" spans="1:9">
      <c r="A611" s="1151"/>
      <c r="B611" s="1151"/>
      <c r="C611" s="1151"/>
      <c r="D611" s="1242" t="s">
        <v>446</v>
      </c>
      <c r="E611" s="1242"/>
      <c r="F611" s="1242"/>
      <c r="G611" s="1102"/>
      <c r="H611" s="1102"/>
      <c r="I611" s="1148"/>
    </row>
    <row r="612" spans="1:9">
      <c r="A612" s="1151"/>
      <c r="B612" s="1151"/>
      <c r="C612" s="1151"/>
      <c r="D612" s="1242"/>
      <c r="E612" s="1242"/>
      <c r="F612" s="1242"/>
      <c r="G612" s="1102"/>
      <c r="H612" s="1102"/>
      <c r="I612" s="1148"/>
    </row>
    <row r="613" spans="1:9">
      <c r="C613" s="356"/>
      <c r="D613" s="1240" t="s">
        <v>447</v>
      </c>
      <c r="E613" s="1240"/>
      <c r="F613" s="1240"/>
      <c r="G613" s="1102"/>
      <c r="H613" s="1102"/>
      <c r="I613" s="1148"/>
    </row>
    <row r="614" spans="1:9">
      <c r="C614" s="356"/>
      <c r="D614" s="1139"/>
      <c r="E614" s="1139"/>
      <c r="F614" s="1139"/>
      <c r="G614" s="1102"/>
      <c r="H614" s="1102"/>
      <c r="I614" s="1148"/>
    </row>
    <row r="615" spans="1:9" ht="12.75" customHeight="1">
      <c r="A615" s="1148"/>
      <c r="B615" s="358" t="s">
        <v>522</v>
      </c>
      <c r="D615" s="1243" t="s">
        <v>449</v>
      </c>
      <c r="E615" s="1243"/>
      <c r="F615" s="1243"/>
      <c r="G615" s="1102"/>
      <c r="H615" s="1102"/>
      <c r="I615" s="1148" t="s">
        <v>660</v>
      </c>
    </row>
    <row r="616" spans="1:9">
      <c r="D616" s="1243"/>
      <c r="E616" s="1243"/>
      <c r="F616" s="1243"/>
      <c r="G616" s="1102"/>
      <c r="H616" s="1102"/>
      <c r="I616" s="1148"/>
    </row>
    <row r="617" spans="1:9">
      <c r="D617" s="1102"/>
      <c r="E617" s="1102"/>
      <c r="F617" s="1102"/>
      <c r="G617" s="1102"/>
      <c r="H617" s="1102"/>
      <c r="I617" s="1148"/>
    </row>
    <row r="618" spans="1:9">
      <c r="B618" s="358" t="s">
        <v>522</v>
      </c>
      <c r="D618" s="1243" t="s">
        <v>450</v>
      </c>
      <c r="E618" s="1243"/>
      <c r="F618" s="1243"/>
      <c r="G618" s="1102"/>
      <c r="H618" s="1102"/>
      <c r="I618" s="1148" t="s">
        <v>661</v>
      </c>
    </row>
    <row r="619" spans="1:9">
      <c r="C619" s="372"/>
      <c r="D619" s="1243"/>
      <c r="E619" s="1243"/>
      <c r="F619" s="1243"/>
      <c r="G619" s="1102"/>
      <c r="H619" s="1102"/>
      <c r="I619" s="1148"/>
    </row>
    <row r="620" spans="1:9">
      <c r="C620" s="372"/>
      <c r="D620" s="1102"/>
      <c r="E620" s="1102"/>
      <c r="F620" s="1102"/>
      <c r="G620" s="1102"/>
      <c r="H620" s="1102"/>
      <c r="I620" s="1148"/>
    </row>
    <row r="621" spans="1:9">
      <c r="B621" s="358" t="s">
        <v>529</v>
      </c>
      <c r="C621" s="372"/>
      <c r="D621" s="1243" t="s">
        <v>451</v>
      </c>
      <c r="E621" s="1243"/>
      <c r="F621" s="1243"/>
      <c r="G621" s="1102"/>
      <c r="H621" s="1102"/>
      <c r="I621" s="1148" t="s">
        <v>662</v>
      </c>
    </row>
    <row r="622" spans="1:9">
      <c r="C622" s="372"/>
      <c r="D622" s="1243"/>
      <c r="E622" s="1243"/>
      <c r="F622" s="1243"/>
      <c r="G622" s="1102"/>
      <c r="H622" s="1102"/>
      <c r="I622" s="372" t="s">
        <v>663</v>
      </c>
    </row>
    <row r="623" spans="1:9">
      <c r="C623" s="372"/>
      <c r="D623" s="1102"/>
      <c r="E623" s="1102"/>
      <c r="F623" s="1102"/>
      <c r="G623" s="1102"/>
      <c r="H623" s="1102"/>
      <c r="I623" s="1148"/>
    </row>
    <row r="624" spans="1:9">
      <c r="A624" s="1247" t="s">
        <v>452</v>
      </c>
      <c r="B624" s="1247"/>
      <c r="C624" s="1247"/>
      <c r="D624" s="1247"/>
      <c r="E624" s="1247"/>
      <c r="F624" s="1247"/>
      <c r="G624" s="1247"/>
      <c r="H624" s="836"/>
      <c r="I624" s="1021"/>
    </row>
    <row r="625" spans="1:9">
      <c r="A625" s="1151"/>
      <c r="B625" s="1151"/>
      <c r="C625" s="1151"/>
      <c r="D625" s="1102"/>
      <c r="E625" s="1102"/>
      <c r="F625" s="1102"/>
      <c r="G625" s="1102"/>
      <c r="H625" s="1102"/>
      <c r="I625" s="1148"/>
    </row>
    <row r="626" spans="1:9">
      <c r="C626" s="1148"/>
      <c r="D626" s="1239" t="s">
        <v>453</v>
      </c>
      <c r="E626" s="1239"/>
      <c r="F626" s="1239"/>
      <c r="G626" s="1102"/>
      <c r="H626" s="1102"/>
      <c r="I626" s="1148"/>
    </row>
    <row r="627" spans="1:9">
      <c r="A627" s="1148"/>
      <c r="B627" s="1148"/>
      <c r="D627" s="293"/>
      <c r="E627" s="1102"/>
      <c r="F627" s="1102"/>
      <c r="G627" s="1102"/>
      <c r="H627" s="1102"/>
      <c r="I627" s="1148"/>
    </row>
    <row r="628" spans="1:9" ht="14.25" customHeight="1">
      <c r="A628" s="357"/>
      <c r="B628" s="358" t="s">
        <v>522</v>
      </c>
      <c r="D628" s="1302" t="s">
        <v>664</v>
      </c>
      <c r="E628" s="1302"/>
      <c r="F628" s="1302"/>
      <c r="G628" s="1102"/>
      <c r="H628" s="1102"/>
      <c r="I628" s="1148" t="s">
        <v>665</v>
      </c>
    </row>
    <row r="629" spans="1:9">
      <c r="D629" s="1302"/>
      <c r="E629" s="1302"/>
      <c r="F629" s="1302"/>
      <c r="G629" s="1102"/>
      <c r="H629" s="1102"/>
      <c r="I629" s="1148"/>
    </row>
    <row r="630" spans="1:9">
      <c r="D630" s="1146"/>
      <c r="E630" s="844" t="s">
        <v>666</v>
      </c>
      <c r="F630" s="1146"/>
      <c r="G630" s="1102"/>
      <c r="H630" s="1102"/>
      <c r="I630" s="1148"/>
    </row>
    <row r="631" spans="1:9">
      <c r="D631" s="1241" t="s">
        <v>667</v>
      </c>
      <c r="E631" s="1241"/>
      <c r="F631" s="1241"/>
      <c r="G631" s="1102"/>
      <c r="H631" s="1102"/>
      <c r="I631" s="1148"/>
    </row>
    <row r="632" spans="1:9">
      <c r="D632" s="1241"/>
      <c r="E632" s="1241"/>
      <c r="F632" s="1241"/>
      <c r="G632" s="1102"/>
      <c r="H632" s="1102"/>
      <c r="I632" s="1148"/>
    </row>
    <row r="633" spans="1:9">
      <c r="D633" s="1241"/>
      <c r="E633" s="1241"/>
      <c r="F633" s="1241"/>
      <c r="G633" s="1102"/>
      <c r="H633" s="1102"/>
      <c r="I633" s="1148"/>
    </row>
    <row r="634" spans="1:9">
      <c r="D634" s="1126"/>
      <c r="E634" s="1126"/>
      <c r="F634" s="1126"/>
      <c r="G634" s="1102"/>
      <c r="H634" s="1102"/>
      <c r="I634" s="1148"/>
    </row>
    <row r="635" spans="1:9" ht="14.45">
      <c r="A635" s="357"/>
      <c r="B635" s="358" t="s">
        <v>529</v>
      </c>
      <c r="D635" s="1241" t="s">
        <v>455</v>
      </c>
      <c r="E635" s="1241"/>
      <c r="F635" s="1241"/>
      <c r="G635" s="1102"/>
      <c r="H635" s="1102"/>
      <c r="I635" s="1148" t="s">
        <v>668</v>
      </c>
    </row>
    <row r="636" spans="1:9">
      <c r="A636" s="360"/>
      <c r="B636" s="360"/>
      <c r="C636" s="360"/>
      <c r="D636" s="1241"/>
      <c r="E636" s="1241"/>
      <c r="F636" s="1241"/>
      <c r="G636" s="1102"/>
      <c r="H636" s="1102"/>
      <c r="I636" s="1148"/>
    </row>
    <row r="637" spans="1:9">
      <c r="A637" s="360"/>
      <c r="B637" s="360"/>
      <c r="C637" s="360"/>
      <c r="D637" s="1127"/>
      <c r="E637" s="1127"/>
      <c r="F637" s="1127"/>
      <c r="G637" s="1102"/>
      <c r="H637" s="1102"/>
      <c r="I637" s="1148"/>
    </row>
    <row r="638" spans="1:9" ht="14.45">
      <c r="A638" s="357"/>
      <c r="B638" s="358" t="s">
        <v>529</v>
      </c>
      <c r="C638" s="360"/>
      <c r="D638" s="1241" t="s">
        <v>669</v>
      </c>
      <c r="E638" s="1241"/>
      <c r="F638" s="1241"/>
      <c r="G638" s="1102"/>
      <c r="H638" s="1102"/>
      <c r="I638" s="1148" t="s">
        <v>670</v>
      </c>
    </row>
    <row r="639" spans="1:9" ht="14.45">
      <c r="A639" s="357"/>
      <c r="B639" s="357"/>
      <c r="C639" s="360"/>
      <c r="D639" s="1241"/>
      <c r="E639" s="1241"/>
      <c r="F639" s="1241"/>
      <c r="G639" s="1102"/>
      <c r="H639" s="1102"/>
      <c r="I639" s="1148"/>
    </row>
    <row r="640" spans="1:9" ht="14.45">
      <c r="A640" s="357"/>
      <c r="B640" s="357"/>
      <c r="C640" s="360"/>
      <c r="D640" s="1241"/>
      <c r="E640" s="1241"/>
      <c r="F640" s="1241"/>
      <c r="G640" s="1102"/>
      <c r="H640" s="1102"/>
      <c r="I640" s="1148"/>
    </row>
    <row r="641" spans="1:9">
      <c r="A641" s="360"/>
      <c r="B641" s="358" t="s">
        <v>529</v>
      </c>
      <c r="C641" s="360"/>
      <c r="D641" s="1268" t="s">
        <v>457</v>
      </c>
      <c r="E641" s="1268"/>
      <c r="F641" s="1268"/>
      <c r="G641" s="1102"/>
      <c r="H641" s="1102"/>
      <c r="I641" s="1148" t="s">
        <v>670</v>
      </c>
    </row>
    <row r="642" spans="1:9">
      <c r="A642" s="360"/>
      <c r="B642" s="360"/>
      <c r="C642" s="360"/>
      <c r="D642" s="1127"/>
      <c r="E642" s="1127"/>
      <c r="F642" s="1127"/>
      <c r="G642" s="1102"/>
      <c r="H642" s="1102"/>
      <c r="I642" s="1148"/>
    </row>
    <row r="643" spans="1:9">
      <c r="A643" s="1247" t="s">
        <v>458</v>
      </c>
      <c r="B643" s="1247"/>
      <c r="C643" s="1247"/>
      <c r="D643" s="1247"/>
      <c r="E643" s="1247"/>
      <c r="F643" s="1247"/>
      <c r="G643" s="1247"/>
      <c r="H643" s="836"/>
      <c r="I643" s="1021"/>
    </row>
    <row r="644" spans="1:9">
      <c r="A644" s="1127"/>
      <c r="B644" s="1127"/>
      <c r="C644" s="360"/>
      <c r="D644" s="1127"/>
      <c r="E644" s="1127"/>
      <c r="F644" s="1127"/>
      <c r="G644" s="1102"/>
      <c r="H644" s="1102"/>
      <c r="I644" s="1148"/>
    </row>
    <row r="645" spans="1:9">
      <c r="C645" s="1151"/>
      <c r="D645" s="1239" t="s">
        <v>459</v>
      </c>
      <c r="E645" s="1239"/>
      <c r="F645" s="1239"/>
      <c r="G645" s="1102"/>
      <c r="H645" s="1102"/>
      <c r="I645" s="1148"/>
    </row>
    <row r="646" spans="1:9">
      <c r="A646" s="356"/>
      <c r="B646" s="356"/>
      <c r="C646" s="356"/>
      <c r="D646" s="1268" t="s">
        <v>460</v>
      </c>
      <c r="E646" s="1268"/>
      <c r="F646" s="1268"/>
      <c r="G646" s="1102"/>
      <c r="H646" s="1102"/>
      <c r="I646" s="1148"/>
    </row>
    <row r="647" spans="1:9">
      <c r="A647" s="356"/>
      <c r="B647" s="356"/>
      <c r="C647" s="356"/>
      <c r="D647" s="1127"/>
      <c r="E647" s="1127"/>
      <c r="F647" s="1127"/>
      <c r="G647" s="1102"/>
      <c r="H647" s="1102"/>
      <c r="I647" s="1148"/>
    </row>
    <row r="648" spans="1:9" ht="12.75" customHeight="1">
      <c r="B648" s="358" t="s">
        <v>522</v>
      </c>
      <c r="C648" s="360"/>
      <c r="D648" s="1241" t="s">
        <v>671</v>
      </c>
      <c r="E648" s="1241"/>
      <c r="F648" s="1241"/>
      <c r="G648" s="1102"/>
      <c r="H648" s="1102"/>
      <c r="I648" s="1148" t="s">
        <v>672</v>
      </c>
    </row>
    <row r="649" spans="1:9">
      <c r="D649" s="1241"/>
      <c r="E649" s="1241"/>
      <c r="F649" s="1241"/>
      <c r="G649" s="1102"/>
      <c r="H649" s="1102"/>
      <c r="I649" s="1148"/>
    </row>
    <row r="650" spans="1:9">
      <c r="D650" s="1241"/>
      <c r="E650" s="1241"/>
      <c r="F650" s="1241"/>
      <c r="G650" s="1102"/>
      <c r="H650" s="1102"/>
      <c r="I650" s="1148"/>
    </row>
    <row r="651" spans="1:9">
      <c r="D651" s="1241"/>
      <c r="E651" s="1241"/>
      <c r="F651" s="1241"/>
      <c r="G651" s="1102"/>
      <c r="H651" s="1102"/>
      <c r="I651" s="1148"/>
    </row>
    <row r="652" spans="1:9" ht="14.45" customHeight="1">
      <c r="A652" s="357"/>
      <c r="B652" s="357"/>
      <c r="C652" s="360"/>
      <c r="D652" s="1146"/>
      <c r="E652" s="1146"/>
      <c r="F652" s="1146"/>
      <c r="G652" s="1102"/>
      <c r="H652" s="1102"/>
      <c r="I652" s="1148"/>
    </row>
    <row r="653" spans="1:9" ht="12.75" customHeight="1">
      <c r="A653" s="356"/>
      <c r="B653" s="358" t="s">
        <v>522</v>
      </c>
      <c r="C653" s="360"/>
      <c r="D653" s="1241" t="s">
        <v>673</v>
      </c>
      <c r="E653" s="1241"/>
      <c r="F653" s="1241"/>
      <c r="G653" s="1102"/>
      <c r="H653" s="1102"/>
      <c r="I653" s="1148" t="s">
        <v>672</v>
      </c>
    </row>
    <row r="654" spans="1:9" ht="14.45">
      <c r="A654" s="356"/>
      <c r="B654" s="357"/>
      <c r="C654" s="360"/>
      <c r="D654" s="1241"/>
      <c r="E654" s="1241"/>
      <c r="F654" s="1241"/>
      <c r="G654" s="1102"/>
      <c r="H654" s="1102"/>
      <c r="I654" s="1148"/>
    </row>
    <row r="655" spans="1:9" ht="14.45">
      <c r="A655" s="356"/>
      <c r="B655" s="357"/>
      <c r="C655" s="360"/>
      <c r="D655" s="1241"/>
      <c r="E655" s="1241"/>
      <c r="F655" s="1241"/>
      <c r="G655" s="1102"/>
      <c r="H655" s="1102"/>
      <c r="I655" s="1148"/>
    </row>
    <row r="656" spans="1:9" ht="14.45">
      <c r="A656" s="356"/>
      <c r="B656" s="357"/>
      <c r="C656" s="360"/>
      <c r="D656" s="1241"/>
      <c r="E656" s="1241"/>
      <c r="F656" s="1241"/>
      <c r="G656" s="1102"/>
      <c r="H656" s="1102"/>
      <c r="I656" s="1148"/>
    </row>
    <row r="657" spans="1:9" ht="14.45">
      <c r="A657" s="356"/>
      <c r="B657" s="357"/>
      <c r="C657" s="360"/>
      <c r="D657" s="1241"/>
      <c r="E657" s="1241"/>
      <c r="F657" s="1241"/>
      <c r="G657" s="1102"/>
      <c r="H657" s="1102"/>
      <c r="I657" s="1148"/>
    </row>
    <row r="658" spans="1:9" ht="14.25" customHeight="1">
      <c r="A658" s="356"/>
      <c r="B658" s="357"/>
      <c r="C658" s="360"/>
      <c r="D658" s="1102"/>
      <c r="E658" s="1102"/>
      <c r="F658" s="277"/>
      <c r="G658" s="1102"/>
      <c r="H658" s="1102"/>
      <c r="I658" s="1148"/>
    </row>
    <row r="659" spans="1:9" ht="12.75" customHeight="1">
      <c r="A659" s="356"/>
      <c r="B659" s="358" t="s">
        <v>522</v>
      </c>
      <c r="C659" s="360"/>
      <c r="D659" s="1241" t="s">
        <v>674</v>
      </c>
      <c r="E659" s="1241"/>
      <c r="F659" s="1241"/>
      <c r="G659" s="1102"/>
      <c r="H659" s="1102"/>
      <c r="I659" s="1148" t="s">
        <v>672</v>
      </c>
    </row>
    <row r="660" spans="1:9" ht="14.45">
      <c r="A660" s="356"/>
      <c r="B660" s="357"/>
      <c r="C660" s="360"/>
      <c r="D660" s="1241"/>
      <c r="E660" s="1241"/>
      <c r="F660" s="1241"/>
      <c r="G660" s="1102"/>
      <c r="H660" s="1102"/>
      <c r="I660" s="1148"/>
    </row>
    <row r="661" spans="1:9" ht="14.45">
      <c r="A661" s="357"/>
      <c r="B661" s="357"/>
      <c r="C661" s="360"/>
      <c r="D661" s="1241"/>
      <c r="E661" s="1241"/>
      <c r="F661" s="1241"/>
      <c r="G661" s="1102"/>
      <c r="H661" s="1102"/>
      <c r="I661" s="1148"/>
    </row>
    <row r="662" spans="1:9" ht="14.45">
      <c r="A662" s="357"/>
      <c r="B662" s="357"/>
      <c r="C662" s="360"/>
      <c r="D662" s="1241"/>
      <c r="E662" s="1241"/>
      <c r="F662" s="1241"/>
      <c r="G662" s="1102"/>
      <c r="H662" s="1102"/>
      <c r="I662" s="1148"/>
    </row>
    <row r="663" spans="1:9" ht="14.45">
      <c r="A663" s="357"/>
      <c r="B663" s="357"/>
      <c r="C663" s="360"/>
      <c r="D663" s="1126"/>
      <c r="E663" s="1126"/>
      <c r="F663" s="1126"/>
      <c r="G663" s="1102"/>
      <c r="H663" s="1102"/>
      <c r="I663" s="1148"/>
    </row>
    <row r="664" spans="1:9" ht="12.75" customHeight="1">
      <c r="A664" s="356"/>
      <c r="B664" s="358" t="s">
        <v>529</v>
      </c>
      <c r="C664" s="360"/>
      <c r="D664" s="1241" t="s">
        <v>675</v>
      </c>
      <c r="E664" s="1241"/>
      <c r="F664" s="1241"/>
      <c r="G664" s="1102"/>
      <c r="H664" s="1102"/>
      <c r="I664" s="1148" t="s">
        <v>672</v>
      </c>
    </row>
    <row r="665" spans="1:9" ht="12.75" customHeight="1">
      <c r="A665" s="356"/>
      <c r="B665" s="357"/>
      <c r="C665" s="360"/>
      <c r="D665" s="1241"/>
      <c r="E665" s="1241"/>
      <c r="F665" s="1241"/>
      <c r="G665" s="1102"/>
      <c r="H665" s="1102"/>
      <c r="I665" s="1148"/>
    </row>
    <row r="666" spans="1:9" ht="12.75" customHeight="1">
      <c r="A666" s="356"/>
      <c r="B666" s="357"/>
      <c r="C666" s="360"/>
      <c r="D666" s="1241"/>
      <c r="E666" s="1241"/>
      <c r="F666" s="1241"/>
      <c r="G666" s="1102"/>
      <c r="H666" s="1102"/>
      <c r="I666" s="1148"/>
    </row>
    <row r="667" spans="1:9" ht="12.75" customHeight="1">
      <c r="A667" s="356"/>
      <c r="B667" s="357"/>
      <c r="C667" s="360"/>
      <c r="D667" s="1241"/>
      <c r="E667" s="1241"/>
      <c r="F667" s="1241"/>
      <c r="G667" s="1102"/>
      <c r="H667" s="1102"/>
      <c r="I667" s="1148"/>
    </row>
    <row r="668" spans="1:9" ht="12.75" customHeight="1">
      <c r="A668" s="356"/>
      <c r="B668" s="357"/>
      <c r="C668" s="360"/>
      <c r="D668" s="1241"/>
      <c r="E668" s="1241"/>
      <c r="F668" s="1241"/>
      <c r="G668" s="1102"/>
      <c r="H668" s="1102"/>
      <c r="I668" s="1148"/>
    </row>
    <row r="669" spans="1:9" ht="12.75" customHeight="1">
      <c r="A669" s="356"/>
      <c r="B669" s="357"/>
      <c r="C669" s="360"/>
      <c r="D669" s="1241"/>
      <c r="E669" s="1241"/>
      <c r="F669" s="1241"/>
      <c r="G669" s="1102"/>
      <c r="H669" s="1102"/>
      <c r="I669" s="1148"/>
    </row>
    <row r="670" spans="1:9" ht="12.75" customHeight="1">
      <c r="A670" s="356"/>
      <c r="B670" s="357"/>
      <c r="C670" s="360"/>
      <c r="D670" s="1241"/>
      <c r="E670" s="1241"/>
      <c r="F670" s="1241"/>
      <c r="G670" s="1102"/>
      <c r="H670" s="1102"/>
      <c r="I670" s="1148"/>
    </row>
    <row r="671" spans="1:9" ht="12.75" customHeight="1">
      <c r="A671" s="356"/>
      <c r="B671" s="357"/>
      <c r="C671" s="360"/>
      <c r="D671" s="1241"/>
      <c r="E671" s="1241"/>
      <c r="F671" s="1241"/>
      <c r="G671" s="1102"/>
      <c r="H671" s="1102"/>
      <c r="I671" s="1148"/>
    </row>
    <row r="672" spans="1:9" ht="12.75" customHeight="1">
      <c r="A672" s="356"/>
      <c r="B672" s="357"/>
      <c r="C672" s="360"/>
      <c r="D672" s="1241"/>
      <c r="E672" s="1241"/>
      <c r="F672" s="1241"/>
      <c r="G672" s="1102"/>
      <c r="H672" s="1102"/>
      <c r="I672" s="1148"/>
    </row>
    <row r="673" spans="1:11">
      <c r="A673" s="360"/>
      <c r="B673" s="360"/>
      <c r="C673" s="360"/>
      <c r="D673" s="1127"/>
      <c r="E673" s="1127"/>
      <c r="F673" s="1127"/>
      <c r="G673" s="1102"/>
      <c r="H673" s="1102"/>
      <c r="I673" s="1148"/>
      <c r="J673" s="1102"/>
      <c r="K673" s="1102"/>
    </row>
    <row r="674" spans="1:11">
      <c r="A674" s="1247" t="s">
        <v>465</v>
      </c>
      <c r="B674" s="1247"/>
      <c r="C674" s="1247"/>
      <c r="D674" s="1247"/>
      <c r="E674" s="1247"/>
      <c r="F674" s="1247"/>
      <c r="G674" s="1247"/>
      <c r="H674" s="838"/>
      <c r="I674" s="1025"/>
      <c r="J674" s="373"/>
      <c r="K674" s="373"/>
    </row>
    <row r="675" spans="1:11">
      <c r="A675" s="1150"/>
      <c r="B675" s="1150"/>
      <c r="C675" s="1150"/>
      <c r="D675" s="1150"/>
      <c r="E675" s="1150"/>
      <c r="F675" s="1150"/>
      <c r="G675" s="1150"/>
      <c r="H675" s="373"/>
      <c r="I675" s="356"/>
      <c r="J675" s="373"/>
      <c r="K675" s="373"/>
    </row>
    <row r="676" spans="1:11">
      <c r="C676" s="1151"/>
      <c r="D676" s="1239" t="s">
        <v>466</v>
      </c>
      <c r="E676" s="1239"/>
      <c r="F676" s="1239"/>
      <c r="G676" s="1102"/>
      <c r="H676" s="373"/>
      <c r="I676" s="356"/>
      <c r="J676" s="373"/>
      <c r="K676" s="373"/>
    </row>
    <row r="677" spans="1:11">
      <c r="A677" s="1151"/>
      <c r="B677" s="1151"/>
      <c r="C677" s="1151"/>
      <c r="D677" s="1239" t="s">
        <v>467</v>
      </c>
      <c r="E677" s="1239"/>
      <c r="F677" s="1239"/>
      <c r="G677" s="1102"/>
      <c r="H677" s="373"/>
      <c r="I677" s="356"/>
      <c r="J677" s="373"/>
      <c r="K677" s="373"/>
    </row>
    <row r="678" spans="1:11">
      <c r="A678" s="356"/>
      <c r="B678" s="356"/>
      <c r="C678" s="356"/>
      <c r="D678" s="1268" t="s">
        <v>468</v>
      </c>
      <c r="E678" s="1268"/>
      <c r="F678" s="1268"/>
      <c r="G678" s="1102"/>
      <c r="H678" s="373"/>
      <c r="I678" s="356"/>
      <c r="J678" s="373"/>
      <c r="K678" s="373"/>
    </row>
    <row r="679" spans="1:11">
      <c r="A679" s="356"/>
      <c r="B679" s="356"/>
      <c r="C679" s="356"/>
      <c r="D679" s="1102"/>
      <c r="E679" s="1102"/>
      <c r="F679" s="1102"/>
      <c r="G679" s="1102"/>
      <c r="H679" s="373"/>
      <c r="I679" s="356"/>
      <c r="J679" s="373"/>
      <c r="K679" s="373"/>
    </row>
    <row r="680" spans="1:11" ht="14.45">
      <c r="A680" s="357"/>
      <c r="B680" s="358" t="s">
        <v>522</v>
      </c>
      <c r="C680" s="356"/>
      <c r="D680" s="1268" t="s">
        <v>469</v>
      </c>
      <c r="E680" s="1268"/>
      <c r="F680" s="1268"/>
      <c r="G680" s="1102"/>
      <c r="H680" s="373"/>
      <c r="I680" s="356" t="s">
        <v>676</v>
      </c>
      <c r="J680" s="373"/>
      <c r="K680" s="373"/>
    </row>
    <row r="681" spans="1:11">
      <c r="A681" s="356"/>
      <c r="B681" s="356"/>
      <c r="C681" s="356"/>
      <c r="D681" s="1268" t="s">
        <v>470</v>
      </c>
      <c r="E681" s="1268"/>
      <c r="F681" s="1268"/>
      <c r="G681" s="1102"/>
      <c r="H681" s="373"/>
      <c r="I681" s="356"/>
      <c r="J681" s="373"/>
      <c r="K681" s="373"/>
    </row>
    <row r="682" spans="1:11" ht="12.75" customHeight="1">
      <c r="A682" s="356"/>
      <c r="B682" s="356"/>
      <c r="C682" s="356"/>
      <c r="D682" s="1102"/>
      <c r="E682" s="844" t="s">
        <v>677</v>
      </c>
      <c r="F682" s="308"/>
      <c r="G682" s="1102"/>
      <c r="H682" s="373"/>
      <c r="I682" s="356"/>
      <c r="J682" s="373"/>
      <c r="K682" s="373"/>
    </row>
    <row r="683" spans="1:11">
      <c r="A683" s="356"/>
      <c r="B683" s="356"/>
      <c r="C683" s="356"/>
      <c r="D683" s="1102"/>
      <c r="E683" s="373" t="s">
        <v>678</v>
      </c>
      <c r="F683" s="308"/>
      <c r="G683" s="1102"/>
      <c r="H683" s="1102"/>
      <c r="I683" s="356"/>
      <c r="J683" s="373"/>
      <c r="K683" s="373"/>
    </row>
    <row r="684" spans="1:11">
      <c r="A684" s="356"/>
      <c r="B684" s="356"/>
      <c r="C684" s="356"/>
      <c r="D684" s="374"/>
      <c r="E684" s="1127"/>
      <c r="F684" s="1102"/>
      <c r="G684" s="1102"/>
      <c r="H684" s="373"/>
      <c r="I684" s="356"/>
      <c r="J684" s="373"/>
      <c r="K684" s="373"/>
    </row>
    <row r="685" spans="1:11" ht="14.45">
      <c r="A685" s="357"/>
      <c r="B685" s="358" t="s">
        <v>529</v>
      </c>
      <c r="C685" s="356"/>
      <c r="D685" s="1241" t="s">
        <v>679</v>
      </c>
      <c r="E685" s="1241"/>
      <c r="F685" s="1241"/>
      <c r="G685" s="1102"/>
      <c r="H685" s="373"/>
      <c r="I685" s="356" t="s">
        <v>680</v>
      </c>
      <c r="J685" s="373"/>
      <c r="K685" s="373"/>
    </row>
    <row r="686" spans="1:11">
      <c r="A686" s="1148"/>
      <c r="B686" s="1148"/>
      <c r="C686" s="356"/>
      <c r="D686" s="1241"/>
      <c r="E686" s="1241"/>
      <c r="F686" s="1241"/>
      <c r="G686" s="1102"/>
      <c r="H686" s="373"/>
      <c r="I686" s="356"/>
      <c r="J686" s="373"/>
      <c r="K686" s="373"/>
    </row>
    <row r="687" spans="1:11">
      <c r="A687" s="356"/>
      <c r="B687" s="356"/>
      <c r="C687" s="356"/>
      <c r="D687" s="1241"/>
      <c r="E687" s="1241"/>
      <c r="F687" s="1241"/>
      <c r="G687" s="1102"/>
      <c r="H687" s="373"/>
      <c r="I687" s="356"/>
      <c r="J687" s="373"/>
      <c r="K687" s="373"/>
    </row>
    <row r="688" spans="1:11">
      <c r="A688" s="356"/>
      <c r="B688" s="356"/>
      <c r="C688" s="356"/>
      <c r="D688" s="1102"/>
      <c r="E688" s="1102"/>
      <c r="F688" s="1102"/>
      <c r="G688" s="1102"/>
      <c r="H688" s="373"/>
      <c r="I688" s="356" t="s">
        <v>681</v>
      </c>
      <c r="J688" s="373"/>
      <c r="K688" s="373"/>
    </row>
    <row r="689" spans="1:11" ht="14.45">
      <c r="A689" s="357"/>
      <c r="B689" s="358" t="s">
        <v>522</v>
      </c>
      <c r="C689" s="356"/>
      <c r="D689" s="1268" t="s">
        <v>473</v>
      </c>
      <c r="E689" s="1268"/>
      <c r="F689" s="1268"/>
      <c r="G689" s="1102"/>
      <c r="H689" s="373"/>
      <c r="I689" s="356"/>
      <c r="J689" s="373"/>
      <c r="K689" s="373"/>
    </row>
    <row r="690" spans="1:11" ht="14.45">
      <c r="A690" s="357"/>
      <c r="B690" s="357"/>
      <c r="C690" s="356"/>
      <c r="D690" s="1268" t="s">
        <v>470</v>
      </c>
      <c r="E690" s="1268"/>
      <c r="F690" s="1268"/>
      <c r="G690" s="1102"/>
      <c r="H690" s="373"/>
      <c r="I690" s="356"/>
      <c r="J690" s="373"/>
      <c r="K690" s="373"/>
    </row>
    <row r="691" spans="1:11">
      <c r="A691" s="356"/>
      <c r="B691" s="356"/>
      <c r="C691" s="356"/>
      <c r="D691" s="1102"/>
      <c r="E691" s="844" t="s">
        <v>682</v>
      </c>
      <c r="F691" s="293"/>
      <c r="G691" s="1102"/>
      <c r="H691" s="373"/>
      <c r="I691" s="356"/>
      <c r="J691" s="373"/>
      <c r="K691" s="373"/>
    </row>
    <row r="692" spans="1:11">
      <c r="A692" s="356"/>
      <c r="B692" s="356"/>
      <c r="C692" s="356"/>
      <c r="D692" s="293"/>
      <c r="E692" s="1102"/>
      <c r="F692" s="1102"/>
      <c r="G692" s="1102"/>
      <c r="H692" s="373"/>
      <c r="I692" s="356"/>
      <c r="J692" s="373"/>
      <c r="K692" s="373"/>
    </row>
    <row r="693" spans="1:11" ht="14.45">
      <c r="A693" s="357"/>
      <c r="B693" s="358" t="s">
        <v>529</v>
      </c>
      <c r="C693" s="356"/>
      <c r="D693" s="1241" t="s">
        <v>475</v>
      </c>
      <c r="E693" s="1241"/>
      <c r="F693" s="1241"/>
      <c r="G693" s="1102"/>
      <c r="H693" s="373"/>
      <c r="I693" s="356" t="s">
        <v>683</v>
      </c>
      <c r="J693" s="373"/>
      <c r="K693" s="373"/>
    </row>
    <row r="694" spans="1:11">
      <c r="A694" s="356"/>
      <c r="B694" s="356"/>
      <c r="C694" s="356"/>
      <c r="D694" s="1241"/>
      <c r="E694" s="1241"/>
      <c r="F694" s="1241"/>
      <c r="G694" s="1102"/>
      <c r="H694" s="373"/>
      <c r="I694" s="356"/>
      <c r="J694" s="373"/>
      <c r="K694" s="373"/>
    </row>
    <row r="695" spans="1:11">
      <c r="A695" s="356"/>
      <c r="B695" s="356"/>
      <c r="C695" s="356"/>
      <c r="D695" s="1241"/>
      <c r="E695" s="1241"/>
      <c r="F695" s="1241"/>
      <c r="G695" s="1102"/>
      <c r="H695" s="373"/>
      <c r="I695" s="356"/>
      <c r="J695" s="373"/>
      <c r="K695" s="373"/>
    </row>
    <row r="696" spans="1:11">
      <c r="A696" s="356"/>
      <c r="B696" s="356"/>
      <c r="C696" s="356"/>
      <c r="D696" s="1241"/>
      <c r="E696" s="1241"/>
      <c r="F696" s="1241"/>
      <c r="G696" s="1102"/>
      <c r="H696" s="373"/>
      <c r="I696" s="356"/>
      <c r="J696" s="373"/>
      <c r="K696" s="373"/>
    </row>
    <row r="697" spans="1:11">
      <c r="A697" s="356"/>
      <c r="B697" s="356"/>
      <c r="C697" s="356"/>
      <c r="D697" s="1241"/>
      <c r="E697" s="1241"/>
      <c r="F697" s="1241"/>
      <c r="G697" s="1102"/>
      <c r="H697" s="373"/>
      <c r="I697" s="356"/>
      <c r="J697" s="373"/>
      <c r="K697" s="373"/>
    </row>
    <row r="698" spans="1:11">
      <c r="A698" s="356"/>
      <c r="B698" s="356"/>
      <c r="C698" s="356"/>
      <c r="D698" s="1241"/>
      <c r="E698" s="1241"/>
      <c r="F698" s="1241"/>
      <c r="G698" s="1102"/>
      <c r="H698" s="373"/>
      <c r="I698" s="356"/>
      <c r="J698" s="373"/>
      <c r="K698" s="373"/>
    </row>
    <row r="699" spans="1:11">
      <c r="A699" s="356"/>
      <c r="B699" s="356"/>
      <c r="C699" s="356"/>
      <c r="D699" s="1126"/>
      <c r="E699" s="1126"/>
      <c r="F699" s="1126"/>
      <c r="G699" s="1102"/>
      <c r="H699" s="373"/>
      <c r="I699" s="356"/>
      <c r="J699" s="373"/>
      <c r="K699" s="373"/>
    </row>
    <row r="700" spans="1:11">
      <c r="A700" s="356"/>
      <c r="B700" s="358" t="s">
        <v>529</v>
      </c>
      <c r="C700" s="356"/>
      <c r="D700" s="1241" t="s">
        <v>684</v>
      </c>
      <c r="E700" s="1241"/>
      <c r="F700" s="1241"/>
      <c r="G700" s="1102"/>
      <c r="H700" s="373"/>
      <c r="I700" s="356" t="s">
        <v>683</v>
      </c>
      <c r="J700" s="373"/>
      <c r="K700" s="373"/>
    </row>
    <row r="701" spans="1:11">
      <c r="A701" s="356"/>
      <c r="B701" s="356"/>
      <c r="C701" s="356"/>
      <c r="D701" s="1241"/>
      <c r="E701" s="1241"/>
      <c r="F701" s="1241"/>
      <c r="G701" s="1102"/>
      <c r="H701" s="373"/>
      <c r="I701" s="356"/>
      <c r="J701" s="373"/>
      <c r="K701" s="373"/>
    </row>
    <row r="702" spans="1:11">
      <c r="A702" s="356"/>
      <c r="B702" s="356"/>
      <c r="C702" s="356"/>
      <c r="D702" s="1126"/>
      <c r="E702" s="1126"/>
      <c r="F702" s="1126"/>
      <c r="G702" s="1102"/>
      <c r="H702" s="373"/>
      <c r="I702" s="356"/>
      <c r="J702" s="373"/>
      <c r="K702" s="373"/>
    </row>
    <row r="703" spans="1:11" ht="14.45">
      <c r="A703" s="357"/>
      <c r="B703" s="358" t="s">
        <v>529</v>
      </c>
      <c r="C703" s="356"/>
      <c r="D703" s="1241" t="s">
        <v>476</v>
      </c>
      <c r="E703" s="1241"/>
      <c r="F703" s="1241"/>
      <c r="G703" s="1102"/>
      <c r="H703" s="373"/>
      <c r="I703" s="356" t="s">
        <v>683</v>
      </c>
      <c r="J703" s="373"/>
      <c r="K703" s="373"/>
    </row>
    <row r="704" spans="1:11">
      <c r="A704" s="356"/>
      <c r="B704" s="356"/>
      <c r="C704" s="356"/>
      <c r="D704" s="1241"/>
      <c r="E704" s="1241"/>
      <c r="F704" s="1241"/>
      <c r="G704" s="1102"/>
      <c r="H704" s="373"/>
      <c r="I704" s="356"/>
      <c r="J704" s="373"/>
      <c r="K704" s="373"/>
    </row>
    <row r="705" spans="1:11">
      <c r="A705" s="356"/>
      <c r="B705" s="356"/>
      <c r="C705" s="356"/>
      <c r="D705" s="1241"/>
      <c r="E705" s="1241"/>
      <c r="F705" s="1241"/>
      <c r="G705" s="1102"/>
      <c r="H705" s="373"/>
      <c r="I705" s="356"/>
      <c r="J705" s="373"/>
      <c r="K705" s="373"/>
    </row>
    <row r="706" spans="1:11" ht="15" customHeight="1">
      <c r="A706" s="356"/>
      <c r="B706" s="356"/>
      <c r="C706" s="356"/>
      <c r="D706" s="1241"/>
      <c r="E706" s="1241"/>
      <c r="F706" s="1241"/>
      <c r="G706" s="1102"/>
      <c r="H706" s="373"/>
      <c r="I706" s="356"/>
      <c r="J706" s="373"/>
      <c r="K706" s="373"/>
    </row>
    <row r="707" spans="1:11" ht="15" customHeight="1">
      <c r="A707" s="356"/>
      <c r="B707" s="356"/>
      <c r="C707" s="356"/>
      <c r="D707" s="1241"/>
      <c r="E707" s="1241"/>
      <c r="F707" s="1241"/>
      <c r="G707" s="1102"/>
      <c r="H707" s="373"/>
      <c r="I707" s="356"/>
      <c r="J707" s="373"/>
      <c r="K707" s="373"/>
    </row>
    <row r="708" spans="1:11">
      <c r="A708" s="356"/>
      <c r="B708" s="356"/>
      <c r="C708" s="356"/>
      <c r="D708" s="1241"/>
      <c r="E708" s="1241"/>
      <c r="F708" s="1241"/>
      <c r="G708" s="1102"/>
      <c r="H708" s="373"/>
      <c r="I708" s="356"/>
      <c r="J708" s="373"/>
      <c r="K708" s="373"/>
    </row>
    <row r="709" spans="1:11">
      <c r="A709" s="356"/>
      <c r="B709" s="356"/>
      <c r="C709" s="356"/>
      <c r="D709" s="1241"/>
      <c r="E709" s="1241"/>
      <c r="F709" s="1241"/>
      <c r="G709" s="1102"/>
      <c r="H709" s="373"/>
      <c r="I709" s="356"/>
      <c r="J709" s="373"/>
      <c r="K709" s="373"/>
    </row>
    <row r="710" spans="1:11">
      <c r="A710" s="356"/>
      <c r="B710" s="356"/>
      <c r="C710" s="356"/>
      <c r="D710" s="1241"/>
      <c r="E710" s="1241"/>
      <c r="F710" s="1241"/>
      <c r="G710" s="1102"/>
      <c r="H710" s="373"/>
      <c r="I710" s="356"/>
      <c r="J710" s="373"/>
      <c r="K710" s="373"/>
    </row>
    <row r="711" spans="1:11" ht="15" customHeight="1">
      <c r="A711" s="356"/>
      <c r="B711" s="356"/>
      <c r="C711" s="356"/>
      <c r="D711" s="1241"/>
      <c r="E711" s="1241"/>
      <c r="F711" s="1241"/>
      <c r="G711" s="1102"/>
      <c r="H711" s="373"/>
      <c r="I711" s="356"/>
      <c r="J711" s="373"/>
      <c r="K711" s="373"/>
    </row>
    <row r="712" spans="1:11">
      <c r="A712" s="356"/>
      <c r="B712" s="356"/>
      <c r="C712" s="356"/>
      <c r="D712" s="1241"/>
      <c r="E712" s="1241"/>
      <c r="F712" s="1241"/>
      <c r="G712" s="1102"/>
      <c r="H712" s="373"/>
      <c r="I712" s="356"/>
      <c r="J712" s="373"/>
      <c r="K712" s="373"/>
    </row>
    <row r="713" spans="1:11">
      <c r="A713" s="356"/>
      <c r="B713" s="356"/>
      <c r="C713" s="356"/>
      <c r="D713" s="1241"/>
      <c r="E713" s="1241"/>
      <c r="F713" s="1241"/>
      <c r="G713" s="1102"/>
      <c r="H713" s="373"/>
      <c r="I713" s="356"/>
      <c r="J713" s="373"/>
      <c r="K713" s="373"/>
    </row>
    <row r="714" spans="1:11">
      <c r="A714" s="356"/>
      <c r="B714" s="356"/>
      <c r="C714" s="356"/>
      <c r="D714" s="1241"/>
      <c r="E714" s="1241"/>
      <c r="F714" s="1241"/>
      <c r="G714" s="1102"/>
      <c r="H714" s="373"/>
      <c r="I714" s="356"/>
      <c r="J714" s="373"/>
      <c r="K714" s="373"/>
    </row>
    <row r="715" spans="1:11">
      <c r="A715" s="356"/>
      <c r="B715" s="356"/>
      <c r="C715" s="356"/>
      <c r="D715" s="1241"/>
      <c r="E715" s="1241"/>
      <c r="F715" s="1241"/>
      <c r="G715" s="1102"/>
      <c r="H715" s="373"/>
      <c r="I715" s="356"/>
      <c r="J715" s="373"/>
      <c r="K715" s="373"/>
    </row>
    <row r="716" spans="1:11">
      <c r="A716" s="356"/>
      <c r="B716" s="358" t="s">
        <v>529</v>
      </c>
      <c r="C716" s="356"/>
      <c r="D716" s="1241" t="s">
        <v>478</v>
      </c>
      <c r="E716" s="1241"/>
      <c r="F716" s="1241"/>
      <c r="G716" s="1102"/>
      <c r="H716" s="373"/>
      <c r="I716" s="356" t="s">
        <v>685</v>
      </c>
      <c r="J716" s="373"/>
      <c r="K716" s="373"/>
    </row>
    <row r="717" spans="1:11">
      <c r="A717" s="356"/>
      <c r="B717" s="356"/>
      <c r="C717" s="356"/>
      <c r="D717" s="1241"/>
      <c r="E717" s="1241"/>
      <c r="F717" s="1241"/>
      <c r="G717" s="1102"/>
      <c r="H717" s="373"/>
      <c r="I717" s="356"/>
      <c r="J717" s="373"/>
      <c r="K717" s="373"/>
    </row>
    <row r="718" spans="1:11">
      <c r="A718" s="356"/>
      <c r="B718" s="356"/>
      <c r="C718" s="356"/>
      <c r="D718" s="1126"/>
      <c r="E718" s="1126"/>
      <c r="F718" s="1126"/>
      <c r="G718" s="1102"/>
      <c r="H718" s="373"/>
      <c r="I718" s="356"/>
      <c r="J718" s="373"/>
      <c r="K718" s="373"/>
    </row>
    <row r="719" spans="1:11">
      <c r="A719" s="356"/>
      <c r="B719" s="358" t="s">
        <v>529</v>
      </c>
      <c r="C719" s="356"/>
      <c r="D719" s="1241" t="s">
        <v>480</v>
      </c>
      <c r="E719" s="1241"/>
      <c r="F719" s="1241"/>
      <c r="G719" s="1102"/>
      <c r="H719" s="373"/>
      <c r="I719" s="356" t="s">
        <v>685</v>
      </c>
      <c r="J719" s="373"/>
      <c r="K719" s="373"/>
    </row>
    <row r="720" spans="1:11">
      <c r="A720" s="356"/>
      <c r="B720" s="356"/>
      <c r="C720" s="356"/>
      <c r="D720" s="1241"/>
      <c r="E720" s="1241"/>
      <c r="F720" s="1241"/>
      <c r="G720" s="1102"/>
      <c r="H720" s="373"/>
      <c r="I720" s="356"/>
      <c r="J720" s="373"/>
      <c r="K720" s="373"/>
    </row>
    <row r="721" spans="1:11">
      <c r="A721" s="356"/>
      <c r="B721" s="356"/>
      <c r="C721" s="356"/>
      <c r="D721" s="1241"/>
      <c r="E721" s="1241"/>
      <c r="F721" s="1241"/>
      <c r="G721" s="1102"/>
      <c r="H721" s="373"/>
      <c r="I721" s="356"/>
      <c r="J721" s="373"/>
      <c r="K721" s="373"/>
    </row>
    <row r="722" spans="1:11">
      <c r="A722" s="356"/>
      <c r="B722" s="356"/>
      <c r="C722" s="356"/>
      <c r="D722" s="1102"/>
      <c r="E722" s="1102"/>
      <c r="F722" s="1102"/>
      <c r="G722" s="1102"/>
      <c r="H722" s="373"/>
      <c r="I722" s="356"/>
      <c r="J722" s="373"/>
      <c r="K722" s="373"/>
    </row>
    <row r="723" spans="1:11">
      <c r="A723" s="356"/>
      <c r="B723" s="358" t="s">
        <v>529</v>
      </c>
      <c r="C723" s="356"/>
      <c r="D723" s="1241" t="s">
        <v>481</v>
      </c>
      <c r="E723" s="1241"/>
      <c r="F723" s="1241"/>
      <c r="G723" s="1102"/>
      <c r="H723" s="373"/>
      <c r="I723" s="356" t="s">
        <v>685</v>
      </c>
      <c r="J723" s="373"/>
      <c r="K723" s="373"/>
    </row>
    <row r="724" spans="1:11">
      <c r="A724" s="356"/>
      <c r="B724" s="356"/>
      <c r="C724" s="356"/>
      <c r="D724" s="1241"/>
      <c r="E724" s="1241"/>
      <c r="F724" s="1241"/>
      <c r="G724" s="1102"/>
      <c r="H724" s="373"/>
      <c r="I724" s="356"/>
      <c r="J724" s="373"/>
      <c r="K724" s="373"/>
    </row>
    <row r="725" spans="1:11">
      <c r="A725" s="356"/>
      <c r="B725" s="356"/>
      <c r="C725" s="356"/>
      <c r="D725" s="1241"/>
      <c r="E725" s="1241"/>
      <c r="F725" s="1241"/>
      <c r="G725" s="1102"/>
      <c r="H725" s="373"/>
      <c r="I725" s="356"/>
      <c r="J725" s="373"/>
      <c r="K725" s="373"/>
    </row>
    <row r="726" spans="1:11">
      <c r="A726" s="356"/>
      <c r="B726" s="356"/>
      <c r="C726" s="356"/>
      <c r="D726" s="1102"/>
      <c r="E726" s="1102"/>
      <c r="F726" s="1102"/>
      <c r="G726" s="1102"/>
      <c r="H726" s="373"/>
      <c r="I726" s="356"/>
      <c r="J726" s="373"/>
      <c r="K726" s="373"/>
    </row>
    <row r="727" spans="1:11" ht="14.45">
      <c r="A727" s="357"/>
      <c r="B727" s="358" t="s">
        <v>529</v>
      </c>
      <c r="C727" s="356"/>
      <c r="D727" s="1241" t="s">
        <v>482</v>
      </c>
      <c r="E727" s="1241"/>
      <c r="F727" s="1241"/>
      <c r="G727" s="1102"/>
      <c r="H727" s="373"/>
      <c r="I727" s="356" t="s">
        <v>686</v>
      </c>
      <c r="J727" s="373"/>
      <c r="K727" s="373"/>
    </row>
    <row r="728" spans="1:11">
      <c r="A728" s="356"/>
      <c r="B728" s="356"/>
      <c r="C728" s="356"/>
      <c r="D728" s="1241"/>
      <c r="E728" s="1241"/>
      <c r="F728" s="1241"/>
      <c r="G728" s="1102"/>
      <c r="H728" s="373"/>
      <c r="I728" s="356"/>
      <c r="J728" s="373"/>
      <c r="K728" s="373"/>
    </row>
    <row r="729" spans="1:11">
      <c r="A729" s="356"/>
      <c r="B729" s="356"/>
      <c r="C729" s="356"/>
      <c r="D729" s="1241"/>
      <c r="E729" s="1241"/>
      <c r="F729" s="1241"/>
      <c r="G729" s="1102"/>
      <c r="H729" s="373"/>
      <c r="I729" s="356"/>
      <c r="J729" s="373"/>
      <c r="K729" s="373"/>
    </row>
    <row r="730" spans="1:11">
      <c r="A730" s="356"/>
      <c r="B730" s="356"/>
      <c r="C730" s="356"/>
      <c r="D730" s="1241"/>
      <c r="E730" s="1241"/>
      <c r="F730" s="1241"/>
      <c r="G730" s="1102"/>
      <c r="H730" s="373"/>
      <c r="I730" s="356"/>
      <c r="J730" s="373"/>
      <c r="K730" s="373"/>
    </row>
    <row r="731" spans="1:11">
      <c r="A731" s="356"/>
      <c r="B731" s="356"/>
      <c r="C731" s="356"/>
      <c r="D731" s="364"/>
      <c r="E731" s="1102"/>
      <c r="F731" s="1102"/>
      <c r="G731" s="1102"/>
      <c r="H731" s="373"/>
      <c r="I731" s="356"/>
      <c r="J731" s="373"/>
      <c r="K731" s="373"/>
    </row>
    <row r="732" spans="1:11" ht="14.45">
      <c r="A732" s="357"/>
      <c r="B732" s="358" t="s">
        <v>529</v>
      </c>
      <c r="C732" s="356"/>
      <c r="D732" s="1241" t="s">
        <v>687</v>
      </c>
      <c r="E732" s="1241"/>
      <c r="F732" s="1241"/>
      <c r="G732" s="1102"/>
      <c r="H732" s="373"/>
      <c r="I732" s="356" t="s">
        <v>688</v>
      </c>
      <c r="J732" s="373"/>
      <c r="K732" s="373"/>
    </row>
    <row r="733" spans="1:11">
      <c r="A733" s="356"/>
      <c r="B733" s="356"/>
      <c r="C733" s="356"/>
      <c r="D733" s="1241"/>
      <c r="E733" s="1241"/>
      <c r="F733" s="1241"/>
      <c r="G733" s="1102"/>
      <c r="H733" s="373"/>
      <c r="I733" s="356"/>
      <c r="J733" s="373"/>
      <c r="K733" s="373"/>
    </row>
    <row r="734" spans="1:11">
      <c r="A734" s="356"/>
      <c r="B734" s="356"/>
      <c r="C734" s="356"/>
      <c r="D734" s="1241"/>
      <c r="E734" s="1241"/>
      <c r="F734" s="1241"/>
      <c r="G734" s="1102"/>
      <c r="H734" s="373"/>
      <c r="I734" s="356"/>
      <c r="J734" s="373"/>
      <c r="K734" s="373"/>
    </row>
    <row r="735" spans="1:11">
      <c r="A735" s="356"/>
      <c r="B735" s="356"/>
      <c r="C735" s="356"/>
      <c r="D735" s="1241"/>
      <c r="E735" s="1241"/>
      <c r="F735" s="1241"/>
      <c r="G735" s="1102"/>
      <c r="H735" s="373"/>
      <c r="I735" s="356"/>
      <c r="J735" s="373"/>
      <c r="K735" s="373"/>
    </row>
    <row r="736" spans="1:11">
      <c r="A736" s="356"/>
      <c r="B736" s="356"/>
      <c r="C736" s="356"/>
      <c r="D736" s="1241"/>
      <c r="E736" s="1241"/>
      <c r="F736" s="1241"/>
      <c r="G736" s="1102"/>
      <c r="H736" s="373"/>
      <c r="I736" s="356"/>
      <c r="J736" s="373"/>
      <c r="K736" s="373"/>
    </row>
    <row r="737" spans="1:11">
      <c r="A737" s="356"/>
      <c r="B737" s="356"/>
      <c r="C737" s="356"/>
      <c r="D737" s="1241"/>
      <c r="E737" s="1241"/>
      <c r="F737" s="1241"/>
      <c r="G737" s="1102"/>
      <c r="H737" s="373"/>
      <c r="I737" s="356"/>
      <c r="J737" s="373"/>
      <c r="K737" s="373"/>
    </row>
    <row r="738" spans="1:11">
      <c r="A738" s="356"/>
      <c r="B738" s="356"/>
      <c r="C738" s="356"/>
      <c r="D738" s="1241"/>
      <c r="E738" s="1241"/>
      <c r="F738" s="1241"/>
      <c r="G738" s="1102"/>
      <c r="H738" s="373"/>
      <c r="I738" s="356"/>
      <c r="J738" s="373"/>
      <c r="K738" s="373"/>
    </row>
    <row r="739" spans="1:11">
      <c r="A739" s="356"/>
      <c r="B739" s="356"/>
      <c r="C739" s="356"/>
      <c r="D739" s="1251" t="s">
        <v>689</v>
      </c>
      <c r="E739" s="1251"/>
      <c r="F739" s="1251"/>
      <c r="G739" s="1102"/>
      <c r="H739" s="373"/>
      <c r="I739" s="356"/>
      <c r="J739" s="373"/>
      <c r="K739" s="373"/>
    </row>
    <row r="740" spans="1:11">
      <c r="A740" s="356"/>
      <c r="B740" s="356"/>
      <c r="C740" s="356"/>
      <c r="D740" s="1137"/>
      <c r="E740" s="1102"/>
      <c r="F740" s="1102"/>
      <c r="G740" s="1102"/>
      <c r="H740" s="373"/>
      <c r="I740" s="356"/>
      <c r="J740" s="373"/>
      <c r="K740" s="373"/>
    </row>
    <row r="741" spans="1:11">
      <c r="A741" s="1248" t="s">
        <v>485</v>
      </c>
      <c r="B741" s="1248"/>
      <c r="C741" s="1248"/>
      <c r="D741" s="1248"/>
      <c r="E741" s="1248"/>
      <c r="F741" s="1248"/>
      <c r="G741" s="1248"/>
      <c r="H741" s="838"/>
      <c r="I741" s="1025"/>
      <c r="J741" s="373"/>
      <c r="K741" s="373"/>
    </row>
    <row r="742" spans="1:11">
      <c r="A742" s="356"/>
      <c r="B742" s="356"/>
      <c r="C742" s="356"/>
      <c r="D742" s="364"/>
      <c r="E742" s="1102"/>
      <c r="F742" s="1102"/>
      <c r="G742" s="373"/>
      <c r="H742" s="373"/>
      <c r="I742" s="356"/>
      <c r="J742" s="373"/>
      <c r="K742" s="373"/>
    </row>
    <row r="743" spans="1:11" ht="13.7" customHeight="1">
      <c r="C743" s="356"/>
      <c r="D743" s="1267" t="s">
        <v>486</v>
      </c>
      <c r="E743" s="1267"/>
      <c r="F743" s="1267"/>
      <c r="G743" s="373"/>
      <c r="H743" s="373"/>
      <c r="I743" s="356"/>
      <c r="J743" s="373"/>
      <c r="K743" s="373"/>
    </row>
    <row r="744" spans="1:11">
      <c r="A744" s="356"/>
      <c r="B744" s="356"/>
      <c r="C744" s="356"/>
      <c r="D744" s="1254" t="s">
        <v>487</v>
      </c>
      <c r="E744" s="1254"/>
      <c r="F744" s="1254"/>
      <c r="G744" s="373"/>
      <c r="H744" s="373"/>
      <c r="I744" s="356"/>
      <c r="J744" s="373"/>
      <c r="K744" s="373"/>
    </row>
    <row r="745" spans="1:11">
      <c r="A745" s="356"/>
      <c r="B745" s="356"/>
      <c r="C745" s="356"/>
      <c r="D745" s="1102"/>
      <c r="E745" s="1102"/>
      <c r="F745" s="1102"/>
      <c r="G745" s="373"/>
      <c r="H745" s="373"/>
      <c r="I745" s="356"/>
      <c r="J745" s="373"/>
      <c r="K745" s="373"/>
    </row>
    <row r="746" spans="1:11" ht="14.45">
      <c r="A746" s="357"/>
      <c r="B746" s="358" t="s">
        <v>522</v>
      </c>
      <c r="D746" s="1241" t="s">
        <v>488</v>
      </c>
      <c r="E746" s="1241"/>
      <c r="F746" s="1241"/>
      <c r="G746" s="373"/>
      <c r="H746" s="373"/>
      <c r="I746" s="356" t="s">
        <v>690</v>
      </c>
      <c r="J746" s="373"/>
      <c r="K746" s="373"/>
    </row>
    <row r="747" spans="1:11" ht="10.5" customHeight="1">
      <c r="D747" s="1241"/>
      <c r="E747" s="1241"/>
      <c r="F747" s="1241"/>
      <c r="G747" s="373"/>
      <c r="H747" s="373"/>
      <c r="I747" s="356"/>
      <c r="J747" s="373"/>
      <c r="K747" s="373"/>
    </row>
    <row r="748" spans="1:11">
      <c r="D748" s="1241"/>
      <c r="E748" s="1241"/>
      <c r="F748" s="1241"/>
      <c r="G748" s="373"/>
      <c r="H748" s="373"/>
      <c r="I748" s="356"/>
      <c r="J748" s="373"/>
      <c r="K748" s="373"/>
    </row>
    <row r="749" spans="1:11">
      <c r="D749" s="1241"/>
      <c r="E749" s="1241"/>
      <c r="F749" s="1241"/>
      <c r="G749" s="373"/>
      <c r="H749" s="373"/>
      <c r="I749" s="356"/>
      <c r="J749" s="373"/>
      <c r="K749" s="373"/>
    </row>
    <row r="750" spans="1:11">
      <c r="D750" s="1241"/>
      <c r="E750" s="1241"/>
      <c r="F750" s="1241"/>
      <c r="G750" s="373"/>
      <c r="H750" s="373"/>
      <c r="I750" s="356"/>
      <c r="J750" s="373"/>
      <c r="K750" s="373"/>
    </row>
    <row r="751" spans="1:11" ht="15.6" customHeight="1">
      <c r="D751" s="1241"/>
      <c r="E751" s="1241"/>
      <c r="F751" s="1241"/>
      <c r="G751" s="373"/>
      <c r="H751" s="373"/>
      <c r="I751" s="356"/>
      <c r="J751" s="373"/>
      <c r="K751" s="373"/>
    </row>
    <row r="752" spans="1:11">
      <c r="D752" s="371"/>
      <c r="E752" s="1127"/>
      <c r="F752" s="1127"/>
      <c r="G752" s="373"/>
      <c r="H752" s="373"/>
      <c r="I752" s="356"/>
      <c r="J752" s="373"/>
      <c r="K752" s="373"/>
    </row>
    <row r="753" spans="1:11" s="377" customFormat="1" ht="14.45">
      <c r="A753" s="375"/>
      <c r="B753" s="358" t="s">
        <v>522</v>
      </c>
      <c r="C753" s="376"/>
      <c r="D753" s="1241" t="s">
        <v>691</v>
      </c>
      <c r="E753" s="1241"/>
      <c r="F753" s="1241"/>
      <c r="I753" s="1026" t="s">
        <v>690</v>
      </c>
    </row>
    <row r="754" spans="1:11" s="377" customFormat="1">
      <c r="A754" s="376"/>
      <c r="B754" s="376"/>
      <c r="C754" s="376"/>
      <c r="D754" s="1241"/>
      <c r="E754" s="1241"/>
      <c r="F754" s="1241"/>
      <c r="I754" s="1026"/>
    </row>
    <row r="755" spans="1:11" s="377" customFormat="1">
      <c r="A755" s="376"/>
      <c r="B755" s="376"/>
      <c r="C755" s="376"/>
      <c r="D755" s="1241"/>
      <c r="E755" s="1241"/>
      <c r="F755" s="1241"/>
      <c r="I755" s="1026"/>
    </row>
    <row r="756" spans="1:11" s="377" customFormat="1">
      <c r="A756" s="376"/>
      <c r="B756" s="376"/>
      <c r="C756" s="376"/>
      <c r="D756" s="1241"/>
      <c r="E756" s="1241"/>
      <c r="F756" s="1241"/>
      <c r="I756" s="1026"/>
    </row>
    <row r="757" spans="1:11" s="377" customFormat="1">
      <c r="A757" s="376"/>
      <c r="B757" s="376"/>
      <c r="C757" s="376"/>
      <c r="D757" s="371"/>
      <c r="I757" s="1026"/>
    </row>
    <row r="758" spans="1:11" s="377" customFormat="1" ht="14.45">
      <c r="A758" s="357"/>
      <c r="B758" s="358" t="s">
        <v>522</v>
      </c>
      <c r="C758" s="376"/>
      <c r="D758" s="1243" t="s">
        <v>692</v>
      </c>
      <c r="E758" s="1243"/>
      <c r="F758" s="1243"/>
      <c r="I758" s="1026" t="s">
        <v>693</v>
      </c>
    </row>
    <row r="759" spans="1:11" s="377" customFormat="1">
      <c r="A759" s="376"/>
      <c r="B759" s="376"/>
      <c r="C759" s="376"/>
      <c r="D759" s="1243"/>
      <c r="E759" s="1243"/>
      <c r="F759" s="1243"/>
      <c r="I759" s="1026"/>
    </row>
    <row r="760" spans="1:11" s="377" customFormat="1">
      <c r="A760" s="376"/>
      <c r="B760" s="376"/>
      <c r="C760" s="376"/>
      <c r="D760" s="1243"/>
      <c r="E760" s="1243"/>
      <c r="F760" s="1243"/>
      <c r="I760" s="1026"/>
    </row>
    <row r="761" spans="1:11">
      <c r="D761" s="371"/>
      <c r="E761" s="1127"/>
      <c r="F761" s="1127"/>
      <c r="G761" s="373"/>
      <c r="H761" s="373"/>
      <c r="I761" s="356"/>
      <c r="J761" s="373"/>
      <c r="K761" s="373"/>
    </row>
    <row r="762" spans="1:11" ht="14.45">
      <c r="A762" s="357"/>
      <c r="B762" s="358" t="s">
        <v>522</v>
      </c>
      <c r="D762" s="1241" t="s">
        <v>694</v>
      </c>
      <c r="E762" s="1241"/>
      <c r="F762" s="1241"/>
      <c r="G762" s="373"/>
      <c r="H762" s="373"/>
      <c r="I762" s="356" t="s">
        <v>690</v>
      </c>
      <c r="J762" s="373"/>
      <c r="K762" s="373"/>
    </row>
    <row r="763" spans="1:11">
      <c r="D763" s="1241"/>
      <c r="E763" s="1241"/>
      <c r="F763" s="1241"/>
      <c r="G763" s="373"/>
      <c r="H763" s="373"/>
      <c r="I763" s="356"/>
      <c r="J763" s="373"/>
      <c r="K763" s="373"/>
    </row>
    <row r="764" spans="1:11">
      <c r="D764" s="1126"/>
      <c r="E764" s="1126"/>
      <c r="F764" s="1126"/>
      <c r="G764" s="373"/>
      <c r="H764" s="373"/>
      <c r="I764" s="356"/>
      <c r="J764" s="373"/>
      <c r="K764" s="373"/>
    </row>
    <row r="765" spans="1:11">
      <c r="B765" s="358" t="s">
        <v>529</v>
      </c>
      <c r="D765" s="1241" t="s">
        <v>695</v>
      </c>
      <c r="E765" s="1241"/>
      <c r="F765" s="1241"/>
      <c r="G765" s="373"/>
      <c r="H765" s="373"/>
      <c r="I765" s="356" t="s">
        <v>690</v>
      </c>
      <c r="J765" s="373"/>
      <c r="K765" s="373"/>
    </row>
    <row r="766" spans="1:11">
      <c r="D766" s="1241"/>
      <c r="E766" s="1241"/>
      <c r="F766" s="1241"/>
      <c r="G766" s="373"/>
      <c r="H766" s="373"/>
      <c r="I766" s="356"/>
      <c r="J766" s="373"/>
      <c r="K766" s="373"/>
    </row>
    <row r="767" spans="1:11">
      <c r="D767" s="1241"/>
      <c r="E767" s="1241"/>
      <c r="F767" s="1241"/>
      <c r="G767" s="373"/>
      <c r="H767" s="373"/>
      <c r="I767" s="356"/>
      <c r="J767" s="373"/>
      <c r="K767" s="373"/>
    </row>
    <row r="768" spans="1:11">
      <c r="D768" s="1126"/>
      <c r="E768" s="1126"/>
      <c r="F768" s="1126"/>
      <c r="G768" s="373"/>
      <c r="H768" s="373"/>
      <c r="I768" s="356"/>
      <c r="J768" s="373"/>
      <c r="K768" s="373"/>
    </row>
    <row r="769" spans="1:9">
      <c r="A769" s="1293" t="s">
        <v>696</v>
      </c>
      <c r="B769" s="1293"/>
      <c r="C769" s="1293"/>
      <c r="D769" s="1293"/>
      <c r="E769" s="1293"/>
      <c r="F769" s="1293"/>
      <c r="G769" s="1293"/>
      <c r="H769" s="836"/>
      <c r="I769" s="1021"/>
    </row>
    <row r="770" spans="1:9">
      <c r="A770" s="1124"/>
      <c r="B770" s="1124"/>
      <c r="C770" s="1157"/>
      <c r="D770" s="2"/>
      <c r="E770" s="2"/>
      <c r="F770" s="2"/>
      <c r="G770" s="2"/>
      <c r="H770" s="1102"/>
      <c r="I770" s="1148"/>
    </row>
    <row r="771" spans="1:9">
      <c r="A771" s="1124"/>
      <c r="B771" s="1124"/>
      <c r="C771" s="1157"/>
      <c r="D771" s="1303" t="s">
        <v>697</v>
      </c>
      <c r="E771" s="1303"/>
      <c r="F771" s="1303"/>
      <c r="G771" s="2"/>
      <c r="H771" s="1102"/>
      <c r="I771" s="1148"/>
    </row>
    <row r="772" spans="1:9">
      <c r="A772" s="1124"/>
      <c r="B772" s="1124"/>
      <c r="C772" s="1157"/>
      <c r="D772" s="1272" t="s">
        <v>698</v>
      </c>
      <c r="E772" s="1272"/>
      <c r="F772" s="1272"/>
      <c r="G772" s="2"/>
      <c r="H772" s="1102"/>
      <c r="I772" s="1148"/>
    </row>
    <row r="773" spans="1:9">
      <c r="A773" s="1124"/>
      <c r="B773" s="1124"/>
      <c r="C773" s="1157"/>
      <c r="D773" s="1121"/>
      <c r="E773" s="1121"/>
      <c r="F773" s="1121"/>
      <c r="G773" s="2"/>
      <c r="H773" s="1102"/>
      <c r="I773" s="1148"/>
    </row>
    <row r="774" spans="1:9">
      <c r="A774" s="1124"/>
      <c r="B774" s="358" t="s">
        <v>529</v>
      </c>
      <c r="C774" s="1157"/>
      <c r="D774" s="1257" t="s">
        <v>699</v>
      </c>
      <c r="E774" s="1257"/>
      <c r="F774" s="1257"/>
      <c r="G774" s="2"/>
      <c r="H774" s="1102"/>
      <c r="I774" s="356" t="s">
        <v>700</v>
      </c>
    </row>
    <row r="775" spans="1:9">
      <c r="A775" s="1124"/>
      <c r="B775" s="1124"/>
      <c r="C775" s="1157"/>
      <c r="D775" s="1257"/>
      <c r="E775" s="1257"/>
      <c r="F775" s="1257"/>
      <c r="G775" s="2"/>
      <c r="H775" s="1102"/>
      <c r="I775" s="1148"/>
    </row>
    <row r="776" spans="1:9">
      <c r="A776" s="98"/>
      <c r="B776" s="98"/>
      <c r="C776" s="98"/>
      <c r="D776" s="1257"/>
      <c r="E776" s="1257"/>
      <c r="F776" s="1257"/>
      <c r="G776" s="1120"/>
      <c r="H776" s="1102"/>
      <c r="I776" s="1148"/>
    </row>
    <row r="777" spans="1:9">
      <c r="A777" s="1157"/>
      <c r="B777" s="1157"/>
      <c r="C777" s="1157"/>
      <c r="D777" s="1123"/>
      <c r="E777" s="2"/>
      <c r="F777" s="2"/>
      <c r="G777" s="2"/>
      <c r="H777" s="1102"/>
      <c r="I777" s="1148"/>
    </row>
    <row r="778" spans="1:9">
      <c r="A778" s="1131"/>
      <c r="B778" s="358" t="s">
        <v>529</v>
      </c>
      <c r="C778" s="1131"/>
      <c r="D778" s="1257" t="s">
        <v>701</v>
      </c>
      <c r="E778" s="1257"/>
      <c r="F778" s="1257"/>
      <c r="G778" s="2"/>
      <c r="H778" s="1102"/>
      <c r="I778" s="356" t="s">
        <v>700</v>
      </c>
    </row>
    <row r="779" spans="1:9">
      <c r="A779" s="1131"/>
      <c r="B779" s="1131"/>
      <c r="C779" s="1131"/>
      <c r="D779" s="1257"/>
      <c r="E779" s="1257"/>
      <c r="F779" s="1257"/>
      <c r="G779" s="2"/>
      <c r="H779" s="1102"/>
      <c r="I779" s="1148"/>
    </row>
    <row r="780" spans="1:9">
      <c r="A780" s="1131"/>
      <c r="B780" s="1131"/>
      <c r="C780" s="1131"/>
      <c r="D780" s="1257"/>
      <c r="E780" s="1257"/>
      <c r="F780" s="1257"/>
      <c r="G780" s="2"/>
      <c r="H780" s="1102"/>
      <c r="I780" s="1148"/>
    </row>
    <row r="781" spans="1:9">
      <c r="A781" s="98"/>
      <c r="B781" s="98"/>
      <c r="C781" s="98"/>
      <c r="D781" s="2"/>
      <c r="E781" s="805"/>
      <c r="F781" s="805"/>
      <c r="G781" s="805"/>
      <c r="H781" s="1102"/>
      <c r="I781" s="1148"/>
    </row>
    <row r="782" spans="1:9" ht="14.45">
      <c r="A782" s="99"/>
      <c r="B782" s="358" t="s">
        <v>529</v>
      </c>
      <c r="C782" s="806"/>
      <c r="D782" s="1257" t="s">
        <v>702</v>
      </c>
      <c r="E782" s="1257"/>
      <c r="F782" s="1257"/>
      <c r="G782" s="805"/>
      <c r="H782" s="1102"/>
      <c r="I782" s="356" t="s">
        <v>700</v>
      </c>
    </row>
    <row r="783" spans="1:9" ht="14.45">
      <c r="A783" s="99"/>
      <c r="B783" s="99"/>
      <c r="C783" s="806"/>
      <c r="D783" s="1257"/>
      <c r="E783" s="1257"/>
      <c r="F783" s="1257"/>
      <c r="G783" s="805"/>
      <c r="H783" s="1102"/>
      <c r="I783" s="1148"/>
    </row>
    <row r="784" spans="1:9" ht="14.45">
      <c r="A784" s="99"/>
      <c r="B784" s="99"/>
      <c r="C784" s="806"/>
      <c r="D784" s="1257"/>
      <c r="E784" s="1257"/>
      <c r="F784" s="1257"/>
      <c r="G784" s="805"/>
      <c r="H784" s="1102"/>
      <c r="I784" s="1148"/>
    </row>
    <row r="785" spans="1:9" ht="14.45">
      <c r="A785" s="99"/>
      <c r="B785" s="99"/>
      <c r="C785" s="806"/>
      <c r="D785" s="1120"/>
      <c r="E785" s="2"/>
      <c r="F785" s="2"/>
      <c r="G785" s="805"/>
      <c r="H785" s="1102"/>
      <c r="I785" s="1148"/>
    </row>
    <row r="786" spans="1:9" ht="14.45">
      <c r="A786" s="99"/>
      <c r="B786" s="358" t="s">
        <v>529</v>
      </c>
      <c r="C786" s="806"/>
      <c r="D786" s="1257" t="s">
        <v>703</v>
      </c>
      <c r="E786" s="1257"/>
      <c r="F786" s="1257"/>
      <c r="G786" s="805"/>
      <c r="H786" s="1102"/>
      <c r="I786" s="356" t="s">
        <v>700</v>
      </c>
    </row>
    <row r="787" spans="1:9" ht="14.45">
      <c r="A787" s="99"/>
      <c r="B787" s="99"/>
      <c r="C787" s="806"/>
      <c r="D787" s="1257"/>
      <c r="E787" s="1257"/>
      <c r="F787" s="1257"/>
      <c r="G787" s="805"/>
      <c r="H787" s="1102"/>
      <c r="I787" s="1148"/>
    </row>
    <row r="788" spans="1:9" ht="14.45">
      <c r="A788" s="99"/>
      <c r="B788" s="99"/>
      <c r="C788" s="806"/>
      <c r="D788" s="1257"/>
      <c r="E788" s="1257"/>
      <c r="F788" s="1257"/>
      <c r="G788" s="805"/>
      <c r="H788" s="1102"/>
      <c r="I788" s="1148"/>
    </row>
    <row r="789" spans="1:9" ht="14.45">
      <c r="A789" s="99"/>
      <c r="B789" s="99"/>
      <c r="C789" s="806"/>
      <c r="D789" s="1257"/>
      <c r="E789" s="1257"/>
      <c r="F789" s="1257"/>
      <c r="G789" s="805"/>
      <c r="H789" s="1102"/>
      <c r="I789" s="1148"/>
    </row>
    <row r="790" spans="1:9" ht="14.45">
      <c r="A790" s="99"/>
      <c r="B790" s="99"/>
      <c r="C790" s="806"/>
      <c r="D790" s="1257"/>
      <c r="E790" s="1257"/>
      <c r="F790" s="1257"/>
      <c r="G790" s="805"/>
      <c r="H790" s="1102"/>
      <c r="I790" s="1148"/>
    </row>
    <row r="791" spans="1:9" ht="14.45">
      <c r="A791" s="99"/>
      <c r="B791" s="99"/>
      <c r="C791" s="806"/>
      <c r="D791" s="1257"/>
      <c r="E791" s="1257"/>
      <c r="F791" s="1257"/>
      <c r="G791" s="805"/>
      <c r="H791" s="1102"/>
      <c r="I791" s="1148"/>
    </row>
    <row r="792" spans="1:9" ht="14.45">
      <c r="A792" s="99"/>
      <c r="B792" s="99"/>
      <c r="C792" s="806"/>
      <c r="D792" s="1257" t="s">
        <v>704</v>
      </c>
      <c r="E792" s="1257"/>
      <c r="F792" s="1257"/>
      <c r="G792" s="805"/>
      <c r="H792" s="1102"/>
      <c r="I792" s="1148"/>
    </row>
    <row r="793" spans="1:9" ht="14.45">
      <c r="A793" s="99"/>
      <c r="B793" s="99"/>
      <c r="C793" s="806"/>
      <c r="D793" s="1257"/>
      <c r="E793" s="1257"/>
      <c r="F793" s="1257"/>
      <c r="G793" s="805"/>
      <c r="H793" s="1102"/>
      <c r="I793" s="1148"/>
    </row>
    <row r="794" spans="1:9" ht="14.45">
      <c r="A794" s="99"/>
      <c r="B794" s="99"/>
      <c r="C794" s="806"/>
      <c r="D794" s="1257"/>
      <c r="E794" s="1257"/>
      <c r="F794" s="1257"/>
      <c r="G794" s="805"/>
      <c r="H794" s="1102"/>
      <c r="I794" s="1148"/>
    </row>
    <row r="795" spans="1:9" ht="14.45">
      <c r="A795" s="99"/>
      <c r="B795" s="1157"/>
      <c r="C795" s="806"/>
      <c r="D795" s="807"/>
      <c r="E795" s="807"/>
      <c r="F795" s="807"/>
      <c r="G795" s="805"/>
      <c r="H795" s="1102"/>
      <c r="I795" s="1148"/>
    </row>
    <row r="796" spans="1:9" ht="14.45">
      <c r="A796" s="99"/>
      <c r="B796" s="358" t="s">
        <v>529</v>
      </c>
      <c r="C796" s="806"/>
      <c r="D796" s="1257" t="s">
        <v>705</v>
      </c>
      <c r="E796" s="1257"/>
      <c r="F796" s="1257"/>
      <c r="G796" s="805"/>
      <c r="H796" s="1102"/>
      <c r="I796" s="356" t="s">
        <v>700</v>
      </c>
    </row>
    <row r="797" spans="1:9" ht="14.45">
      <c r="A797" s="99"/>
      <c r="B797" s="99"/>
      <c r="C797" s="806"/>
      <c r="D797" s="1257"/>
      <c r="E797" s="1257"/>
      <c r="F797" s="1257"/>
      <c r="G797" s="805"/>
      <c r="H797" s="1102"/>
      <c r="I797" s="1148"/>
    </row>
    <row r="798" spans="1:9" ht="14.45">
      <c r="A798" s="99"/>
      <c r="B798" s="99"/>
      <c r="C798" s="806"/>
      <c r="D798" s="1257"/>
      <c r="E798" s="1257"/>
      <c r="F798" s="1257"/>
      <c r="G798" s="805"/>
      <c r="H798" s="1102"/>
      <c r="I798" s="1148"/>
    </row>
    <row r="799" spans="1:9" ht="14.45">
      <c r="A799" s="99"/>
      <c r="B799" s="99"/>
      <c r="C799" s="806"/>
      <c r="D799" s="1257"/>
      <c r="E799" s="1257"/>
      <c r="F799" s="1257"/>
      <c r="G799" s="805"/>
      <c r="H799" s="1102"/>
      <c r="I799" s="1148"/>
    </row>
    <row r="800" spans="1:9" ht="14.45">
      <c r="A800" s="99"/>
      <c r="B800" s="99"/>
      <c r="C800" s="806"/>
      <c r="D800" s="1257"/>
      <c r="E800" s="1257"/>
      <c r="F800" s="1257"/>
      <c r="G800" s="805"/>
      <c r="H800" s="1102"/>
      <c r="I800" s="1148"/>
    </row>
    <row r="801" spans="1:9" ht="14.45">
      <c r="A801" s="99"/>
      <c r="B801" s="99"/>
      <c r="C801" s="806"/>
      <c r="D801" s="1257"/>
      <c r="E801" s="1257"/>
      <c r="F801" s="1257"/>
      <c r="G801" s="805"/>
      <c r="H801" s="1102"/>
      <c r="I801" s="1148"/>
    </row>
    <row r="802" spans="1:9" ht="14.45">
      <c r="A802" s="99"/>
      <c r="B802" s="99"/>
      <c r="C802" s="806"/>
      <c r="D802" s="1135"/>
      <c r="E802" s="1135"/>
      <c r="F802" s="1135"/>
      <c r="G802" s="805"/>
      <c r="H802" s="1102"/>
      <c r="I802" s="1148"/>
    </row>
    <row r="803" spans="1:9" ht="14.45">
      <c r="A803" s="99"/>
      <c r="B803" s="358" t="s">
        <v>529</v>
      </c>
      <c r="C803" s="806"/>
      <c r="D803" s="1257" t="s">
        <v>706</v>
      </c>
      <c r="E803" s="1257"/>
      <c r="F803" s="1257"/>
      <c r="G803" s="805"/>
      <c r="H803" s="1102"/>
      <c r="I803" s="356" t="s">
        <v>700</v>
      </c>
    </row>
    <row r="804" spans="1:9" ht="14.45">
      <c r="A804" s="99"/>
      <c r="B804" s="99"/>
      <c r="C804" s="806"/>
      <c r="D804" s="1257"/>
      <c r="E804" s="1257"/>
      <c r="F804" s="1257"/>
      <c r="G804" s="805"/>
      <c r="H804" s="1102"/>
      <c r="I804" s="1148"/>
    </row>
    <row r="805" spans="1:9" ht="14.45">
      <c r="A805" s="99"/>
      <c r="B805" s="99"/>
      <c r="C805" s="806"/>
      <c r="D805" s="1257"/>
      <c r="E805" s="1257"/>
      <c r="F805" s="1257"/>
      <c r="G805" s="805"/>
      <c r="H805" s="1102"/>
      <c r="I805" s="1148"/>
    </row>
    <row r="806" spans="1:9" ht="14.45">
      <c r="A806" s="99"/>
      <c r="B806" s="99"/>
      <c r="C806" s="806"/>
      <c r="D806" s="1257"/>
      <c r="E806" s="1257"/>
      <c r="F806" s="1257"/>
      <c r="G806" s="805"/>
      <c r="H806" s="1102"/>
      <c r="I806" s="1148"/>
    </row>
    <row r="807" spans="1:9" ht="14.45">
      <c r="A807" s="99"/>
      <c r="B807" s="99"/>
      <c r="C807" s="806"/>
      <c r="D807" s="1257"/>
      <c r="E807" s="1257"/>
      <c r="F807" s="1257"/>
      <c r="G807" s="805"/>
      <c r="H807" s="1102"/>
      <c r="I807" s="1148"/>
    </row>
    <row r="808" spans="1:9" ht="14.45">
      <c r="A808" s="99"/>
      <c r="B808" s="99"/>
      <c r="C808" s="806"/>
      <c r="D808" s="1257"/>
      <c r="E808" s="1257"/>
      <c r="F808" s="1257"/>
      <c r="G808" s="805"/>
      <c r="H808" s="1102"/>
      <c r="I808" s="1148"/>
    </row>
    <row r="809" spans="1:9" ht="14.45">
      <c r="A809" s="99"/>
      <c r="B809" s="99"/>
      <c r="C809" s="806"/>
      <c r="D809" s="1135"/>
      <c r="E809" s="1135"/>
      <c r="F809" s="1135"/>
      <c r="G809" s="805"/>
      <c r="H809" s="1102"/>
      <c r="I809" s="1148"/>
    </row>
    <row r="810" spans="1:9" ht="14.45">
      <c r="A810" s="99"/>
      <c r="B810" s="358" t="s">
        <v>529</v>
      </c>
      <c r="C810" s="806"/>
      <c r="D810" s="1265" t="s">
        <v>707</v>
      </c>
      <c r="E810" s="1265"/>
      <c r="F810" s="1265"/>
      <c r="G810" s="805"/>
      <c r="H810" s="1102"/>
      <c r="I810" s="356" t="s">
        <v>700</v>
      </c>
    </row>
    <row r="811" spans="1:9" ht="14.45">
      <c r="A811" s="99"/>
      <c r="B811" s="99"/>
      <c r="C811" s="806"/>
      <c r="D811" s="1265"/>
      <c r="E811" s="1265"/>
      <c r="F811" s="1265"/>
      <c r="G811" s="805"/>
      <c r="H811" s="1102"/>
      <c r="I811" s="1148"/>
    </row>
    <row r="812" spans="1:9">
      <c r="A812" s="1133"/>
      <c r="B812" s="1133"/>
      <c r="C812" s="806"/>
      <c r="D812" s="1265"/>
      <c r="E812" s="1265"/>
      <c r="F812" s="1265"/>
      <c r="G812" s="805"/>
      <c r="H812" s="1102"/>
      <c r="I812" s="1148"/>
    </row>
    <row r="813" spans="1:9" ht="14.45">
      <c r="A813" s="99"/>
      <c r="B813" s="1133"/>
      <c r="C813" s="806"/>
      <c r="D813" s="1265"/>
      <c r="E813" s="1265"/>
      <c r="F813" s="1265"/>
      <c r="G813" s="805"/>
      <c r="H813" s="1102"/>
      <c r="I813" s="1148"/>
    </row>
    <row r="814" spans="1:9" ht="12.75" customHeight="1">
      <c r="A814" s="99"/>
      <c r="B814" s="1133"/>
      <c r="C814" s="806"/>
      <c r="D814" s="1265"/>
      <c r="E814" s="1265"/>
      <c r="F814" s="1265"/>
      <c r="G814" s="805"/>
      <c r="H814" s="1102"/>
      <c r="I814" s="1148"/>
    </row>
    <row r="815" spans="1:9" ht="12.75" customHeight="1">
      <c r="A815" s="99"/>
      <c r="B815" s="1133"/>
      <c r="C815" s="806"/>
      <c r="D815" s="1265"/>
      <c r="E815" s="1265"/>
      <c r="F815" s="1265"/>
      <c r="G815" s="805"/>
      <c r="H815" s="1102"/>
      <c r="I815" s="1148"/>
    </row>
    <row r="816" spans="1:9" ht="12.75" customHeight="1">
      <c r="A816" s="1133"/>
      <c r="B816" s="1133"/>
      <c r="C816" s="806"/>
      <c r="D816" s="805"/>
      <c r="E816" s="2"/>
      <c r="F816" s="2"/>
      <c r="G816" s="805"/>
      <c r="H816" s="1102"/>
      <c r="I816" s="1148"/>
    </row>
    <row r="817" spans="1:9" ht="12.75" customHeight="1">
      <c r="A817" s="1252" t="s">
        <v>708</v>
      </c>
      <c r="B817" s="1252"/>
      <c r="C817" s="1252"/>
      <c r="D817" s="1252"/>
      <c r="E817" s="1252"/>
      <c r="F817" s="1252"/>
      <c r="G817" s="1252"/>
      <c r="H817" s="836"/>
      <c r="I817" s="1021"/>
    </row>
    <row r="818" spans="1:9" ht="12.75" customHeight="1">
      <c r="A818" s="1131"/>
      <c r="B818" s="1131"/>
      <c r="C818" s="806"/>
      <c r="D818" s="805"/>
      <c r="E818" s="805"/>
      <c r="F818" s="805"/>
      <c r="G818" s="805"/>
      <c r="H818" s="1102"/>
      <c r="I818" s="1148"/>
    </row>
    <row r="819" spans="1:9" ht="12.75" customHeight="1">
      <c r="A819" s="99"/>
      <c r="B819" s="99"/>
      <c r="C819" s="1157"/>
      <c r="D819" s="1256" t="s">
        <v>709</v>
      </c>
      <c r="E819" s="1256"/>
      <c r="F819" s="1256"/>
      <c r="G819" s="2"/>
      <c r="H819" s="1102"/>
      <c r="I819" s="1148"/>
    </row>
    <row r="820" spans="1:9" ht="14.25" customHeight="1">
      <c r="A820" s="99"/>
      <c r="B820" s="99"/>
      <c r="C820" s="1157"/>
      <c r="D820" s="1226" t="s">
        <v>710</v>
      </c>
      <c r="E820" s="1226"/>
      <c r="F820" s="1226"/>
      <c r="G820" s="2"/>
      <c r="H820" s="1102"/>
      <c r="I820" s="1148"/>
    </row>
    <row r="821" spans="1:9" ht="12.75" customHeight="1">
      <c r="A821" s="99"/>
      <c r="B821" s="99"/>
      <c r="C821" s="1157"/>
      <c r="D821" s="1114"/>
      <c r="E821" s="1114"/>
      <c r="F821" s="1114"/>
      <c r="G821" s="2"/>
      <c r="H821" s="1102"/>
      <c r="I821" s="1148"/>
    </row>
    <row r="822" spans="1:9" ht="12.75" customHeight="1">
      <c r="A822" s="1157"/>
      <c r="B822" s="358" t="s">
        <v>522</v>
      </c>
      <c r="C822" s="806"/>
      <c r="D822" s="1226" t="s">
        <v>711</v>
      </c>
      <c r="E822" s="1226"/>
      <c r="F822" s="1226"/>
      <c r="G822" s="2"/>
      <c r="H822" s="1102"/>
      <c r="I822" s="1148" t="s">
        <v>588</v>
      </c>
    </row>
    <row r="823" spans="1:9" ht="14.25" customHeight="1">
      <c r="A823" s="1133"/>
      <c r="B823" s="1133"/>
      <c r="C823" s="806"/>
      <c r="D823" s="1102"/>
      <c r="E823" s="844" t="s">
        <v>589</v>
      </c>
      <c r="F823" s="1144"/>
      <c r="G823" s="2"/>
      <c r="H823" s="1102"/>
      <c r="I823" s="1148"/>
    </row>
    <row r="824" spans="1:9" ht="12.75" customHeight="1">
      <c r="A824" s="1133"/>
      <c r="B824" s="1133"/>
      <c r="C824" s="806"/>
      <c r="D824" s="808"/>
      <c r="E824" s="2"/>
      <c r="F824" s="2"/>
      <c r="G824" s="2"/>
      <c r="H824" s="1102"/>
      <c r="I824" s="1148"/>
    </row>
    <row r="825" spans="1:9" ht="14.25" hidden="1" customHeight="1">
      <c r="A825" s="1133"/>
      <c r="B825" s="358" t="s">
        <v>294</v>
      </c>
      <c r="C825" s="806"/>
      <c r="D825" s="1301" t="s">
        <v>712</v>
      </c>
      <c r="E825" s="1301"/>
      <c r="F825" s="1301"/>
      <c r="G825" s="2"/>
      <c r="H825" s="1102"/>
      <c r="I825" s="1148"/>
    </row>
    <row r="826" spans="1:9" ht="12.75" hidden="1" customHeight="1">
      <c r="A826" s="1133"/>
      <c r="B826" s="1133"/>
      <c r="C826" s="806"/>
      <c r="D826" s="1301"/>
      <c r="E826" s="1301"/>
      <c r="F826" s="1301"/>
      <c r="G826" s="2"/>
      <c r="H826" s="1102"/>
      <c r="I826" s="1148"/>
    </row>
    <row r="827" spans="1:9" ht="12.75" hidden="1" customHeight="1">
      <c r="A827" s="1133"/>
      <c r="B827" s="1133"/>
      <c r="C827" s="806"/>
      <c r="D827" s="1301"/>
      <c r="E827" s="1301"/>
      <c r="F827" s="1301"/>
      <c r="G827" s="2"/>
      <c r="H827" s="1102"/>
      <c r="I827" s="1148"/>
    </row>
    <row r="828" spans="1:9" ht="12.75" hidden="1" customHeight="1">
      <c r="A828" s="1133"/>
      <c r="B828" s="1133"/>
      <c r="C828" s="806"/>
      <c r="D828" s="1301"/>
      <c r="E828" s="1301"/>
      <c r="F828" s="1301"/>
      <c r="G828" s="2"/>
      <c r="H828" s="1102"/>
      <c r="I828" s="1148"/>
    </row>
    <row r="829" spans="1:9" ht="12.75" hidden="1" customHeight="1">
      <c r="A829" s="1133"/>
      <c r="B829" s="1133"/>
      <c r="C829" s="806"/>
      <c r="D829" s="1301"/>
      <c r="E829" s="1301"/>
      <c r="F829" s="1301"/>
      <c r="G829" s="2"/>
      <c r="H829" s="1102"/>
      <c r="I829" s="1148"/>
    </row>
    <row r="830" spans="1:9" ht="12.75" hidden="1" customHeight="1">
      <c r="A830" s="1133"/>
      <c r="B830" s="1133"/>
      <c r="C830" s="806"/>
      <c r="D830" s="1301"/>
      <c r="E830" s="1301"/>
      <c r="F830" s="1301"/>
      <c r="G830" s="2"/>
      <c r="H830" s="1102"/>
      <c r="I830" s="1148"/>
    </row>
    <row r="831" spans="1:9" ht="12.75" hidden="1" customHeight="1">
      <c r="A831" s="1133"/>
      <c r="B831" s="1133"/>
      <c r="C831" s="806"/>
      <c r="D831" s="1301"/>
      <c r="E831" s="1301"/>
      <c r="F831" s="1301"/>
      <c r="G831" s="2"/>
      <c r="H831" s="1102"/>
      <c r="I831" s="1148"/>
    </row>
    <row r="832" spans="1:9" ht="12.75" hidden="1" customHeight="1">
      <c r="A832" s="1133"/>
      <c r="B832" s="1133"/>
      <c r="C832" s="806"/>
      <c r="D832" s="1301"/>
      <c r="E832" s="1301"/>
      <c r="F832" s="1301"/>
      <c r="G832" s="2"/>
      <c r="H832" s="1102"/>
      <c r="I832" s="1148"/>
    </row>
    <row r="833" spans="1:9" ht="12.75" hidden="1" customHeight="1">
      <c r="A833" s="1133"/>
      <c r="B833" s="1133"/>
      <c r="C833" s="806"/>
      <c r="D833" s="1301"/>
      <c r="E833" s="1301"/>
      <c r="F833" s="1301"/>
      <c r="G833" s="2"/>
      <c r="H833" s="1102"/>
      <c r="I833" s="1148"/>
    </row>
    <row r="834" spans="1:9" ht="12.75" hidden="1" customHeight="1">
      <c r="A834" s="1133"/>
      <c r="B834" s="1133"/>
      <c r="C834" s="806"/>
      <c r="D834" s="1301"/>
      <c r="E834" s="1301"/>
      <c r="F834" s="1301"/>
      <c r="G834" s="2"/>
      <c r="H834" s="1102"/>
      <c r="I834" s="1148"/>
    </row>
    <row r="835" spans="1:9" ht="12.75" hidden="1" customHeight="1">
      <c r="A835" s="1133"/>
      <c r="B835" s="1133"/>
      <c r="C835" s="806"/>
      <c r="D835" s="808"/>
      <c r="E835" s="2"/>
      <c r="F835" s="2"/>
      <c r="G835" s="2"/>
      <c r="H835" s="1102"/>
      <c r="I835" s="1148"/>
    </row>
    <row r="836" spans="1:9" ht="12.75" customHeight="1">
      <c r="A836" s="99"/>
      <c r="B836" s="358" t="s">
        <v>522</v>
      </c>
      <c r="C836" s="806"/>
      <c r="D836" s="1226" t="s">
        <v>713</v>
      </c>
      <c r="E836" s="1226"/>
      <c r="F836" s="1226"/>
      <c r="G836" s="2"/>
      <c r="H836" s="1102"/>
      <c r="I836" s="1148" t="s">
        <v>591</v>
      </c>
    </row>
    <row r="837" spans="1:9" ht="12.75" customHeight="1">
      <c r="A837" s="99"/>
      <c r="B837" s="99"/>
      <c r="C837" s="806"/>
      <c r="D837" s="1226"/>
      <c r="E837" s="1226"/>
      <c r="F837" s="1226"/>
      <c r="G837" s="2"/>
      <c r="H837" s="1102"/>
      <c r="I837" s="1148"/>
    </row>
    <row r="838" spans="1:9" ht="12.75" customHeight="1">
      <c r="A838" s="99"/>
      <c r="B838" s="99"/>
      <c r="C838" s="806"/>
      <c r="D838" s="1226"/>
      <c r="E838" s="1226"/>
      <c r="F838" s="1226"/>
      <c r="G838" s="2"/>
      <c r="H838" s="1102"/>
      <c r="I838" s="1148"/>
    </row>
    <row r="839" spans="1:9" ht="12.75" customHeight="1">
      <c r="A839" s="99"/>
      <c r="B839" s="99"/>
      <c r="C839" s="806"/>
      <c r="D839" s="1120"/>
      <c r="E839" s="2"/>
      <c r="F839" s="2"/>
      <c r="G839" s="2"/>
      <c r="H839" s="1102"/>
      <c r="I839" s="1148"/>
    </row>
    <row r="840" spans="1:9" ht="12.75" customHeight="1">
      <c r="A840" s="809"/>
      <c r="B840" s="358" t="s">
        <v>529</v>
      </c>
      <c r="C840" s="806"/>
      <c r="D840" s="1256" t="s">
        <v>714</v>
      </c>
      <c r="E840" s="1256"/>
      <c r="F840" s="1256"/>
      <c r="G840" s="2"/>
      <c r="H840" s="1102"/>
      <c r="I840" s="1148"/>
    </row>
    <row r="841" spans="1:9" ht="12.75" customHeight="1">
      <c r="A841" s="1157"/>
      <c r="B841" s="809"/>
      <c r="C841" s="806"/>
      <c r="D841" s="1256"/>
      <c r="E841" s="1256"/>
      <c r="F841" s="1256"/>
      <c r="G841" s="2"/>
      <c r="H841" s="1102"/>
      <c r="I841" s="1148"/>
    </row>
    <row r="842" spans="1:9" ht="12.75" customHeight="1">
      <c r="A842" s="99"/>
      <c r="B842" s="1157"/>
      <c r="C842" s="806"/>
      <c r="D842" s="1226" t="s">
        <v>715</v>
      </c>
      <c r="E842" s="1226"/>
      <c r="F842" s="1226"/>
      <c r="G842" s="2"/>
      <c r="H842" s="1102"/>
      <c r="I842" s="1148"/>
    </row>
    <row r="843" spans="1:9" ht="12.75" customHeight="1">
      <c r="A843" s="99"/>
      <c r="B843" s="99"/>
      <c r="C843" s="806"/>
      <c r="D843" s="1226"/>
      <c r="E843" s="1226"/>
      <c r="F843" s="1226"/>
      <c r="G843" s="2"/>
      <c r="H843" s="1102"/>
      <c r="I843" s="1148"/>
    </row>
    <row r="844" spans="1:9" ht="12.75" customHeight="1">
      <c r="A844" s="99"/>
      <c r="B844" s="99"/>
      <c r="C844" s="806"/>
      <c r="D844" s="1226"/>
      <c r="E844" s="1226"/>
      <c r="F844" s="1226"/>
      <c r="G844" s="2"/>
      <c r="H844" s="1102"/>
      <c r="I844" s="1148"/>
    </row>
    <row r="845" spans="1:9" ht="12.75" customHeight="1">
      <c r="A845" s="99"/>
      <c r="B845" s="99"/>
      <c r="C845" s="806"/>
      <c r="D845" s="1226"/>
      <c r="E845" s="1226"/>
      <c r="F845" s="1226"/>
      <c r="G845" s="2"/>
      <c r="H845" s="1102"/>
      <c r="I845" s="1148"/>
    </row>
    <row r="846" spans="1:9" ht="12.75" customHeight="1">
      <c r="A846" s="99"/>
      <c r="B846" s="99"/>
      <c r="C846" s="806"/>
      <c r="D846" s="1226"/>
      <c r="E846" s="1226"/>
      <c r="F846" s="1226"/>
      <c r="G846" s="2"/>
      <c r="H846" s="1102"/>
      <c r="I846" s="1148"/>
    </row>
    <row r="847" spans="1:9" ht="12.75" customHeight="1">
      <c r="A847" s="99"/>
      <c r="B847" s="99"/>
      <c r="C847" s="806"/>
      <c r="D847" s="1226"/>
      <c r="E847" s="1226"/>
      <c r="F847" s="1226"/>
      <c r="G847" s="2"/>
      <c r="H847" s="1102"/>
      <c r="I847" s="1148"/>
    </row>
    <row r="848" spans="1:9" ht="12.75" customHeight="1">
      <c r="A848" s="99"/>
      <c r="B848" s="99"/>
      <c r="C848" s="806"/>
      <c r="D848" s="1120"/>
      <c r="E848" s="2"/>
      <c r="F848" s="2"/>
      <c r="G848" s="2"/>
      <c r="H848" s="1102"/>
      <c r="I848" s="1148"/>
    </row>
    <row r="849" spans="1:9" ht="12.75" customHeight="1">
      <c r="A849" s="99"/>
      <c r="B849" s="358" t="s">
        <v>529</v>
      </c>
      <c r="C849" s="806"/>
      <c r="D849" s="1226" t="s">
        <v>716</v>
      </c>
      <c r="E849" s="1226"/>
      <c r="F849" s="1226"/>
      <c r="G849" s="2"/>
      <c r="H849" s="1102"/>
      <c r="I849" s="1148" t="s">
        <v>595</v>
      </c>
    </row>
    <row r="850" spans="1:9" ht="12.75" customHeight="1">
      <c r="A850" s="99"/>
      <c r="B850" s="99"/>
      <c r="C850" s="806"/>
      <c r="D850" s="1226" t="s">
        <v>717</v>
      </c>
      <c r="E850" s="1226"/>
      <c r="F850" s="1226"/>
      <c r="G850" s="2"/>
      <c r="H850" s="1102"/>
      <c r="I850" s="1148"/>
    </row>
    <row r="851" spans="1:9" ht="12.75" customHeight="1">
      <c r="A851" s="99"/>
      <c r="B851" s="99"/>
      <c r="C851" s="806"/>
      <c r="D851" s="1102"/>
      <c r="E851" s="844" t="s">
        <v>597</v>
      </c>
      <c r="F851" s="1144"/>
      <c r="G851" s="2"/>
      <c r="H851" s="1102"/>
      <c r="I851" s="1148"/>
    </row>
    <row r="852" spans="1:9" ht="12.75" customHeight="1">
      <c r="A852" s="99"/>
      <c r="B852" s="99"/>
      <c r="C852" s="806"/>
      <c r="D852" s="1120"/>
      <c r="E852" s="2"/>
      <c r="F852" s="2"/>
      <c r="G852" s="2"/>
      <c r="H852" s="1102"/>
      <c r="I852" s="1148"/>
    </row>
    <row r="853" spans="1:9" ht="12.75" customHeight="1">
      <c r="A853" s="99"/>
      <c r="B853" s="358" t="s">
        <v>529</v>
      </c>
      <c r="C853" s="806"/>
      <c r="D853" s="1226" t="s">
        <v>718</v>
      </c>
      <c r="E853" s="1226"/>
      <c r="F853" s="1226"/>
      <c r="G853" s="2"/>
      <c r="H853" s="1102"/>
      <c r="I853" s="1148" t="s">
        <v>599</v>
      </c>
    </row>
    <row r="854" spans="1:9" ht="12.75" customHeight="1">
      <c r="A854" s="99"/>
      <c r="B854" s="99"/>
      <c r="C854" s="806"/>
      <c r="D854" s="1226"/>
      <c r="E854" s="1226"/>
      <c r="F854" s="1226"/>
      <c r="G854" s="2"/>
      <c r="H854" s="1102"/>
      <c r="I854" s="1148"/>
    </row>
    <row r="855" spans="1:9" ht="12.75" customHeight="1">
      <c r="A855" s="99"/>
      <c r="B855" s="99"/>
      <c r="C855" s="806"/>
      <c r="D855" s="1226"/>
      <c r="E855" s="1226"/>
      <c r="F855" s="1226"/>
      <c r="G855" s="2"/>
      <c r="H855" s="1102"/>
      <c r="I855" s="1148"/>
    </row>
    <row r="856" spans="1:9" ht="12.75" customHeight="1">
      <c r="A856" s="99"/>
      <c r="B856" s="99"/>
      <c r="C856" s="806"/>
      <c r="D856" s="1226"/>
      <c r="E856" s="1226"/>
      <c r="F856" s="1226"/>
      <c r="G856" s="2"/>
      <c r="H856" s="1102"/>
      <c r="I856" s="1148"/>
    </row>
    <row r="857" spans="1:9" ht="12.75" customHeight="1">
      <c r="A857" s="1131"/>
      <c r="B857" s="1131"/>
      <c r="C857" s="1131"/>
      <c r="D857" s="1120"/>
      <c r="E857" s="2"/>
      <c r="F857" s="2"/>
      <c r="G857" s="2"/>
      <c r="H857" s="1102"/>
      <c r="I857" s="1148"/>
    </row>
    <row r="858" spans="1:9" ht="12.75" customHeight="1">
      <c r="A858" s="1138" t="s">
        <v>719</v>
      </c>
      <c r="B858" s="1138"/>
      <c r="C858" s="1177"/>
      <c r="D858" s="1177"/>
      <c r="E858" s="1177"/>
      <c r="F858" s="1177"/>
      <c r="G858" s="1177"/>
      <c r="H858" s="836"/>
      <c r="I858" s="1021"/>
    </row>
    <row r="859" spans="1:9" ht="12.75" customHeight="1">
      <c r="A859" s="1131"/>
      <c r="B859" s="1131"/>
      <c r="C859" s="1131"/>
      <c r="D859" s="810"/>
      <c r="E859" s="2"/>
      <c r="F859" s="2"/>
      <c r="G859" s="2"/>
      <c r="H859" s="1102"/>
      <c r="I859" s="1148"/>
    </row>
    <row r="860" spans="1:9" ht="12.75" customHeight="1">
      <c r="A860" s="1157"/>
      <c r="B860" s="1157"/>
      <c r="C860" s="98"/>
      <c r="D860" s="1245" t="s">
        <v>720</v>
      </c>
      <c r="E860" s="1245"/>
      <c r="F860" s="1245"/>
      <c r="G860" s="805"/>
      <c r="H860" s="1102"/>
      <c r="I860" s="1148"/>
    </row>
    <row r="861" spans="1:9" ht="12.75" customHeight="1">
      <c r="A861" s="1157"/>
      <c r="B861" s="1157"/>
      <c r="C861" s="98"/>
      <c r="D861" s="1300" t="s">
        <v>721</v>
      </c>
      <c r="E861" s="1300"/>
      <c r="F861" s="1300"/>
      <c r="G861" s="805"/>
      <c r="H861" s="1102"/>
      <c r="I861" s="1148"/>
    </row>
    <row r="862" spans="1:9" ht="12.75" customHeight="1">
      <c r="A862" s="1157"/>
      <c r="B862" s="1157"/>
      <c r="C862" s="98"/>
      <c r="D862" s="1147"/>
      <c r="E862" s="1147"/>
      <c r="F862" s="1147"/>
      <c r="G862" s="805"/>
      <c r="H862" s="1102"/>
      <c r="I862" s="1148"/>
    </row>
    <row r="863" spans="1:9" ht="12.75" customHeight="1">
      <c r="A863" s="99"/>
      <c r="B863" s="358" t="s">
        <v>522</v>
      </c>
      <c r="C863" s="1157"/>
      <c r="D863" s="1246" t="s">
        <v>722</v>
      </c>
      <c r="E863" s="1246"/>
      <c r="F863" s="1246"/>
      <c r="G863" s="805"/>
      <c r="H863" s="1102"/>
      <c r="I863" s="1148" t="s">
        <v>595</v>
      </c>
    </row>
    <row r="864" spans="1:9" ht="12.75" customHeight="1">
      <c r="A864" s="1157"/>
      <c r="B864" s="1157"/>
      <c r="C864" s="1157"/>
      <c r="D864" s="1" t="s">
        <v>567</v>
      </c>
      <c r="E864" s="844" t="s">
        <v>597</v>
      </c>
      <c r="F864" s="845"/>
      <c r="G864" s="805"/>
      <c r="H864" s="1102"/>
      <c r="I864" s="1148"/>
    </row>
    <row r="865" spans="1:9" ht="12.75" customHeight="1">
      <c r="A865" s="1157"/>
      <c r="B865" s="1157"/>
      <c r="C865" s="1157"/>
      <c r="D865" s="1120"/>
      <c r="E865" s="805"/>
      <c r="F865" s="805"/>
      <c r="G865" s="805"/>
      <c r="H865" s="1102"/>
      <c r="I865" s="1148"/>
    </row>
    <row r="866" spans="1:9" ht="12.75" customHeight="1">
      <c r="A866" s="99"/>
      <c r="B866" s="358" t="s">
        <v>522</v>
      </c>
      <c r="C866" s="1157"/>
      <c r="D866" s="1226" t="s">
        <v>723</v>
      </c>
      <c r="E866" s="1273"/>
      <c r="F866" s="1273"/>
      <c r="G866" s="2"/>
      <c r="H866" s="1102"/>
      <c r="I866" s="1148" t="s">
        <v>599</v>
      </c>
    </row>
    <row r="867" spans="1:9" ht="12.75" customHeight="1">
      <c r="A867" s="1157"/>
      <c r="B867" s="1157"/>
      <c r="C867" s="1157"/>
      <c r="D867" s="1273"/>
      <c r="E867" s="1273"/>
      <c r="F867" s="1273"/>
      <c r="G867" s="2"/>
      <c r="H867" s="1102"/>
      <c r="I867" s="1148"/>
    </row>
    <row r="868" spans="1:9" ht="12.75" customHeight="1">
      <c r="A868" s="1157"/>
      <c r="B868" s="1157"/>
      <c r="C868" s="1157"/>
      <c r="D868" s="1120"/>
      <c r="E868" s="2"/>
      <c r="F868" s="2"/>
      <c r="G868" s="2"/>
      <c r="H868" s="1102"/>
      <c r="I868" s="1148"/>
    </row>
    <row r="869" spans="1:9" ht="12.75" customHeight="1">
      <c r="A869" s="1157"/>
      <c r="B869" s="358" t="s">
        <v>529</v>
      </c>
      <c r="C869" s="1157"/>
      <c r="D869" s="1304" t="s">
        <v>724</v>
      </c>
      <c r="E869" s="1304"/>
      <c r="F869" s="1304"/>
      <c r="G869" s="805"/>
      <c r="H869" s="1102"/>
      <c r="I869" s="1148"/>
    </row>
    <row r="870" spans="1:9" ht="12.75" customHeight="1">
      <c r="A870" s="1157"/>
      <c r="B870" s="811"/>
      <c r="C870" s="1157"/>
      <c r="D870" s="1304"/>
      <c r="E870" s="1304"/>
      <c r="F870" s="1304"/>
      <c r="G870" s="805"/>
      <c r="H870" s="1102"/>
      <c r="I870" s="1148"/>
    </row>
    <row r="871" spans="1:9" ht="12.75" customHeight="1">
      <c r="A871" s="99"/>
      <c r="B871" s="1101"/>
      <c r="C871" s="1157"/>
      <c r="D871" s="1226" t="s">
        <v>715</v>
      </c>
      <c r="E871" s="1226"/>
      <c r="F871" s="1226"/>
      <c r="G871" s="805"/>
      <c r="H871" s="1102"/>
      <c r="I871" s="1148"/>
    </row>
    <row r="872" spans="1:9" ht="12.75" customHeight="1">
      <c r="A872" s="99"/>
      <c r="B872" s="99"/>
      <c r="C872" s="1157"/>
      <c r="D872" s="1226"/>
      <c r="E872" s="1226"/>
      <c r="F872" s="1226"/>
      <c r="G872" s="805"/>
      <c r="H872" s="1102"/>
      <c r="I872" s="1148"/>
    </row>
    <row r="873" spans="1:9" ht="12.75" customHeight="1">
      <c r="A873" s="99"/>
      <c r="B873" s="99"/>
      <c r="C873" s="1157"/>
      <c r="D873" s="1226"/>
      <c r="E873" s="1226"/>
      <c r="F873" s="1226"/>
      <c r="G873" s="805"/>
      <c r="H873" s="1102"/>
      <c r="I873" s="1148"/>
    </row>
    <row r="874" spans="1:9" ht="12.75" customHeight="1">
      <c r="A874" s="99"/>
      <c r="B874" s="99"/>
      <c r="C874" s="1157"/>
      <c r="D874" s="1226"/>
      <c r="E874" s="1226"/>
      <c r="F874" s="1226"/>
      <c r="G874" s="805"/>
      <c r="H874" s="1102"/>
      <c r="I874" s="1148"/>
    </row>
    <row r="875" spans="1:9" ht="12.75" customHeight="1">
      <c r="A875" s="99"/>
      <c r="B875" s="99"/>
      <c r="C875" s="1157"/>
      <c r="D875" s="1226"/>
      <c r="E875" s="1226"/>
      <c r="F875" s="1226"/>
      <c r="G875" s="805"/>
      <c r="H875" s="1102"/>
      <c r="I875" s="1148"/>
    </row>
    <row r="876" spans="1:9" ht="12.75" customHeight="1">
      <c r="A876" s="99"/>
      <c r="B876" s="99"/>
      <c r="C876" s="1157"/>
      <c r="D876" s="1226"/>
      <c r="E876" s="1226"/>
      <c r="F876" s="1226"/>
      <c r="G876" s="805"/>
      <c r="H876" s="1102"/>
      <c r="I876" s="1148"/>
    </row>
    <row r="877" spans="1:9" ht="12.75" customHeight="1">
      <c r="A877" s="99"/>
      <c r="B877" s="99"/>
      <c r="C877" s="1157"/>
      <c r="D877" s="1120"/>
      <c r="E877" s="805"/>
      <c r="F877" s="805"/>
      <c r="G877" s="805"/>
      <c r="H877" s="1102"/>
      <c r="I877" s="1148"/>
    </row>
    <row r="878" spans="1:9" ht="12.75" customHeight="1">
      <c r="A878" s="99"/>
      <c r="B878" s="358" t="s">
        <v>529</v>
      </c>
      <c r="C878" s="1157"/>
      <c r="D878" s="1244" t="s">
        <v>716</v>
      </c>
      <c r="E878" s="1244"/>
      <c r="F878" s="1244"/>
      <c r="G878" s="805"/>
      <c r="H878" s="1102"/>
      <c r="I878" s="1148" t="s">
        <v>595</v>
      </c>
    </row>
    <row r="879" spans="1:9" ht="12.75" customHeight="1">
      <c r="A879" s="99"/>
      <c r="B879" s="99"/>
      <c r="C879" s="1157"/>
      <c r="D879" s="1244" t="s">
        <v>717</v>
      </c>
      <c r="E879" s="1244"/>
      <c r="F879" s="1244"/>
      <c r="G879" s="805"/>
      <c r="H879" s="1102"/>
      <c r="I879" s="1148"/>
    </row>
    <row r="880" spans="1:9" ht="12.75" customHeight="1">
      <c r="A880" s="99"/>
      <c r="B880" s="99"/>
      <c r="C880" s="1157"/>
      <c r="D880" s="1" t="s">
        <v>725</v>
      </c>
      <c r="E880" s="844" t="s">
        <v>597</v>
      </c>
      <c r="F880" s="846"/>
      <c r="G880" s="805"/>
      <c r="H880" s="1102"/>
      <c r="I880" s="1148"/>
    </row>
    <row r="881" spans="1:9" ht="12.75" customHeight="1">
      <c r="A881" s="99"/>
      <c r="B881" s="99"/>
      <c r="C881" s="1157"/>
      <c r="D881" s="1120"/>
      <c r="E881" s="805"/>
      <c r="F881" s="805"/>
      <c r="G881" s="805"/>
      <c r="H881" s="1102"/>
      <c r="I881" s="1148"/>
    </row>
    <row r="882" spans="1:9" ht="12.75" customHeight="1">
      <c r="A882" s="99"/>
      <c r="B882" s="358" t="s">
        <v>529</v>
      </c>
      <c r="C882" s="1157"/>
      <c r="D882" s="1226" t="s">
        <v>718</v>
      </c>
      <c r="E882" s="1226"/>
      <c r="F882" s="1226"/>
      <c r="G882" s="805"/>
      <c r="H882" s="1102"/>
      <c r="I882" s="1148" t="s">
        <v>599</v>
      </c>
    </row>
    <row r="883" spans="1:9" ht="12.75" customHeight="1">
      <c r="A883" s="99"/>
      <c r="B883" s="99"/>
      <c r="C883" s="1157"/>
      <c r="D883" s="1226"/>
      <c r="E883" s="1226"/>
      <c r="F883" s="1226"/>
      <c r="G883" s="805"/>
      <c r="H883" s="1102"/>
      <c r="I883" s="1148"/>
    </row>
    <row r="884" spans="1:9" ht="12.75" customHeight="1">
      <c r="A884" s="99"/>
      <c r="B884" s="99"/>
      <c r="C884" s="1157"/>
      <c r="D884" s="1226"/>
      <c r="E884" s="1226"/>
      <c r="F884" s="1226"/>
      <c r="G884" s="805"/>
      <c r="H884" s="1102"/>
      <c r="I884" s="1148"/>
    </row>
    <row r="885" spans="1:9" ht="12.75" customHeight="1">
      <c r="A885" s="99"/>
      <c r="B885" s="99"/>
      <c r="C885" s="1157"/>
      <c r="D885" s="1226"/>
      <c r="E885" s="1226"/>
      <c r="F885" s="1226"/>
      <c r="G885" s="805"/>
      <c r="H885" s="1102"/>
      <c r="I885" s="1148"/>
    </row>
    <row r="886" spans="1:9" ht="12.75" customHeight="1">
      <c r="A886" s="1120"/>
      <c r="B886" s="1120"/>
      <c r="C886" s="806"/>
      <c r="D886" s="805"/>
      <c r="E886" s="805"/>
      <c r="F886" s="805"/>
      <c r="G886" s="805"/>
      <c r="H886" s="1102"/>
      <c r="I886" s="1148"/>
    </row>
    <row r="887" spans="1:9" ht="12.75" customHeight="1">
      <c r="A887" s="1252" t="s">
        <v>726</v>
      </c>
      <c r="B887" s="1252"/>
      <c r="C887" s="1252"/>
      <c r="D887" s="1252"/>
      <c r="E887" s="1252"/>
      <c r="F887" s="1252"/>
      <c r="G887" s="1252"/>
      <c r="H887" s="836"/>
      <c r="I887" s="1021"/>
    </row>
    <row r="888" spans="1:9" ht="12.75" customHeight="1">
      <c r="A888" s="1124"/>
      <c r="B888" s="1124"/>
      <c r="C888" s="1124"/>
      <c r="D888" s="1124"/>
      <c r="E888" s="1124"/>
      <c r="F888" s="1124"/>
      <c r="G888" s="1124"/>
      <c r="H888" s="1102"/>
      <c r="I888" s="1148"/>
    </row>
    <row r="889" spans="1:9" ht="12.75" customHeight="1">
      <c r="A889" s="1124"/>
      <c r="B889" s="1124"/>
      <c r="C889" s="1124"/>
      <c r="D889" s="1258" t="s">
        <v>727</v>
      </c>
      <c r="E889" s="1258"/>
      <c r="F889" s="1258"/>
      <c r="G889" s="1124"/>
      <c r="H889" s="1102"/>
      <c r="I889" s="1148"/>
    </row>
    <row r="890" spans="1:9" ht="12.75" customHeight="1">
      <c r="A890" s="1124"/>
      <c r="B890" s="1124"/>
      <c r="C890" s="1124"/>
      <c r="D890" s="1134"/>
      <c r="E890" s="1134"/>
      <c r="F890" s="1134"/>
      <c r="G890" s="1124"/>
      <c r="H890" s="1102"/>
      <c r="I890" s="1148"/>
    </row>
    <row r="891" spans="1:9" ht="12.75" customHeight="1">
      <c r="A891" s="1124"/>
      <c r="B891" s="358" t="s">
        <v>522</v>
      </c>
      <c r="C891" s="1124"/>
      <c r="D891" s="1142" t="s">
        <v>728</v>
      </c>
      <c r="E891" s="1134"/>
      <c r="F891" s="1134"/>
      <c r="G891" s="1124"/>
      <c r="H891" s="1102"/>
      <c r="I891" s="1148" t="s">
        <v>729</v>
      </c>
    </row>
    <row r="892" spans="1:9" ht="12.75" customHeight="1">
      <c r="A892" s="1124"/>
      <c r="B892" s="1124"/>
      <c r="C892" s="1124"/>
      <c r="D892" s="1134"/>
      <c r="E892" s="1134"/>
      <c r="F892" s="1134"/>
      <c r="G892" s="1124"/>
      <c r="H892" s="1102"/>
      <c r="I892" s="1148"/>
    </row>
    <row r="893" spans="1:9" ht="12.75" customHeight="1">
      <c r="A893" s="1157"/>
      <c r="B893" s="1157"/>
      <c r="C893" s="806"/>
      <c r="D893" s="1258" t="s">
        <v>730</v>
      </c>
      <c r="E893" s="1258"/>
      <c r="F893" s="1258"/>
      <c r="G893" s="805"/>
      <c r="H893" s="1102"/>
      <c r="I893" s="1148"/>
    </row>
    <row r="894" spans="1:9" ht="12.75" customHeight="1">
      <c r="A894" s="1131"/>
      <c r="B894" s="1131"/>
      <c r="C894" s="1131"/>
      <c r="D894" s="1246" t="s">
        <v>731</v>
      </c>
      <c r="E894" s="1246"/>
      <c r="F894" s="1246"/>
      <c r="G894" s="805"/>
      <c r="H894" s="1102"/>
      <c r="I894" s="1148"/>
    </row>
    <row r="895" spans="1:9" ht="12.75" customHeight="1">
      <c r="A895" s="806"/>
      <c r="B895" s="806"/>
      <c r="C895" s="806"/>
      <c r="D895" s="1"/>
      <c r="E895" s="805"/>
      <c r="F895" s="805"/>
      <c r="G895" s="805"/>
      <c r="H895" s="1102"/>
      <c r="I895" s="1148"/>
    </row>
    <row r="896" spans="1:9" ht="12.75" customHeight="1">
      <c r="A896" s="99"/>
      <c r="B896" s="358" t="s">
        <v>522</v>
      </c>
      <c r="C896" s="1157"/>
      <c r="D896" s="1226" t="s">
        <v>732</v>
      </c>
      <c r="E896" s="1226"/>
      <c r="F896" s="1226"/>
      <c r="G896" s="2"/>
      <c r="H896" s="1102"/>
      <c r="I896" s="1148" t="s">
        <v>733</v>
      </c>
    </row>
    <row r="897" spans="1:9" ht="12.75" customHeight="1">
      <c r="A897" s="1157"/>
      <c r="B897" s="1157"/>
      <c r="C897" s="1157"/>
      <c r="D897" s="1226"/>
      <c r="E897" s="1226"/>
      <c r="F897" s="1226"/>
      <c r="G897" s="2"/>
      <c r="H897" s="1102"/>
      <c r="I897" s="1148"/>
    </row>
    <row r="898" spans="1:9" ht="12.75" customHeight="1">
      <c r="A898" s="1131"/>
      <c r="B898" s="1131"/>
      <c r="C898" s="1131"/>
      <c r="D898" s="1226" t="s">
        <v>734</v>
      </c>
      <c r="E898" s="1226"/>
      <c r="F898" s="1226"/>
      <c r="G898" s="805"/>
      <c r="H898" s="1102"/>
      <c r="I898" s="1148"/>
    </row>
    <row r="899" spans="1:9" ht="12.75" customHeight="1">
      <c r="A899" s="1131"/>
      <c r="B899" s="1131"/>
      <c r="C899" s="1131"/>
      <c r="D899" s="1226"/>
      <c r="E899" s="1226"/>
      <c r="F899" s="1226"/>
      <c r="G899" s="805"/>
      <c r="H899" s="1102"/>
      <c r="I899" s="1148"/>
    </row>
    <row r="900" spans="1:9" ht="12.75" customHeight="1">
      <c r="A900" s="1131"/>
      <c r="B900" s="1131"/>
      <c r="C900" s="1131"/>
      <c r="D900" s="2"/>
      <c r="E900" s="2"/>
      <c r="F900" s="805"/>
      <c r="G900" s="805"/>
      <c r="H900" s="1102"/>
      <c r="I900" s="1148"/>
    </row>
    <row r="901" spans="1:9" ht="12.75" customHeight="1">
      <c r="A901" s="99"/>
      <c r="B901" s="358" t="s">
        <v>522</v>
      </c>
      <c r="C901" s="98"/>
      <c r="D901" s="1230" t="s">
        <v>735</v>
      </c>
      <c r="E901" s="1230"/>
      <c r="F901" s="1230"/>
      <c r="G901" s="805"/>
      <c r="H901" s="1102"/>
      <c r="I901" s="1148" t="s">
        <v>736</v>
      </c>
    </row>
    <row r="902" spans="1:9" ht="12.75" customHeight="1">
      <c r="A902" s="99"/>
      <c r="B902" s="99"/>
      <c r="C902" s="98"/>
      <c r="D902" s="1230"/>
      <c r="E902" s="1230"/>
      <c r="F902" s="1230"/>
      <c r="G902" s="805"/>
      <c r="H902" s="1102"/>
      <c r="I902" s="1148"/>
    </row>
    <row r="903" spans="1:9" ht="12.75" customHeight="1">
      <c r="A903" s="99"/>
      <c r="B903" s="99"/>
      <c r="C903" s="98"/>
      <c r="D903" s="1230"/>
      <c r="E903" s="1230"/>
      <c r="F903" s="1230"/>
      <c r="G903" s="805"/>
      <c r="H903" s="1102"/>
      <c r="I903" s="1148"/>
    </row>
    <row r="904" spans="1:9" ht="12.75" customHeight="1">
      <c r="A904" s="99"/>
      <c r="B904" s="99"/>
      <c r="C904" s="98"/>
      <c r="D904" s="1230"/>
      <c r="E904" s="1230"/>
      <c r="F904" s="1230"/>
      <c r="G904" s="805"/>
      <c r="H904" s="1102"/>
      <c r="I904" s="1148"/>
    </row>
    <row r="905" spans="1:9" ht="12.75" customHeight="1">
      <c r="A905" s="99"/>
      <c r="B905" s="99"/>
      <c r="C905" s="98"/>
      <c r="D905" s="1230"/>
      <c r="E905" s="1230"/>
      <c r="F905" s="1230"/>
      <c r="G905" s="805"/>
      <c r="H905" s="1102"/>
      <c r="I905" s="1148"/>
    </row>
    <row r="906" spans="1:9" ht="12.75" customHeight="1">
      <c r="A906" s="98"/>
      <c r="B906" s="98"/>
      <c r="C906" s="98"/>
      <c r="D906" s="1230"/>
      <c r="E906" s="1230"/>
      <c r="F906" s="1230"/>
      <c r="G906" s="805"/>
      <c r="H906" s="1102"/>
      <c r="I906" s="1148"/>
    </row>
    <row r="907" spans="1:9" ht="12.75" customHeight="1">
      <c r="A907" s="98"/>
      <c r="B907" s="98"/>
      <c r="C907" s="98"/>
      <c r="D907" s="1230"/>
      <c r="E907" s="1230"/>
      <c r="F907" s="1230"/>
      <c r="G907" s="805"/>
      <c r="H907" s="1102"/>
      <c r="I907" s="1148"/>
    </row>
    <row r="908" spans="1:9" ht="12.75" customHeight="1">
      <c r="A908" s="98"/>
      <c r="B908" s="98"/>
      <c r="C908" s="98"/>
      <c r="D908" s="1230"/>
      <c r="E908" s="1230"/>
      <c r="F908" s="1230"/>
      <c r="G908" s="805"/>
      <c r="H908" s="1102"/>
      <c r="I908" s="1148"/>
    </row>
    <row r="909" spans="1:9" ht="12.75" customHeight="1">
      <c r="A909" s="98"/>
      <c r="B909" s="98"/>
      <c r="C909" s="98"/>
      <c r="D909" s="1119"/>
      <c r="E909" s="1119"/>
      <c r="F909" s="1119"/>
      <c r="G909" s="805"/>
      <c r="H909" s="1102"/>
      <c r="I909" s="1148"/>
    </row>
    <row r="910" spans="1:9" ht="12.75" customHeight="1">
      <c r="A910" s="806"/>
      <c r="B910" s="358" t="s">
        <v>529</v>
      </c>
      <c r="C910" s="806"/>
      <c r="D910" s="1226" t="s">
        <v>737</v>
      </c>
      <c r="E910" s="1226"/>
      <c r="F910" s="1226"/>
      <c r="G910" s="805"/>
      <c r="H910" s="1102"/>
      <c r="I910" s="1148"/>
    </row>
    <row r="911" spans="1:9" ht="12.75" customHeight="1">
      <c r="A911" s="806"/>
      <c r="B911" s="806"/>
      <c r="C911" s="806"/>
      <c r="D911" s="1226"/>
      <c r="E911" s="1226"/>
      <c r="F911" s="1226"/>
      <c r="G911" s="805"/>
      <c r="H911" s="1102"/>
      <c r="I911" s="1148"/>
    </row>
    <row r="912" spans="1:9" ht="12.75" customHeight="1">
      <c r="A912" s="806"/>
      <c r="B912" s="806"/>
      <c r="C912" s="806"/>
      <c r="D912" s="805"/>
      <c r="E912" s="805"/>
      <c r="F912" s="805"/>
      <c r="G912" s="805"/>
      <c r="H912" s="1102"/>
      <c r="I912" s="1148"/>
    </row>
    <row r="913" spans="1:9" ht="12.75" customHeight="1">
      <c r="A913" s="806"/>
      <c r="B913" s="358" t="s">
        <v>529</v>
      </c>
      <c r="C913" s="806"/>
      <c r="D913" s="1265" t="s">
        <v>738</v>
      </c>
      <c r="E913" s="1265"/>
      <c r="F913" s="1265"/>
      <c r="G913" s="805"/>
      <c r="H913" s="1102"/>
      <c r="I913" s="1148"/>
    </row>
    <row r="914" spans="1:9" ht="12.75" customHeight="1">
      <c r="A914" s="806"/>
      <c r="B914" s="806"/>
      <c r="C914" s="806"/>
      <c r="D914" s="1265"/>
      <c r="E914" s="1265"/>
      <c r="F914" s="1265"/>
      <c r="G914" s="805"/>
      <c r="H914" s="1102"/>
      <c r="I914" s="1148"/>
    </row>
    <row r="915" spans="1:9" ht="12.75" customHeight="1">
      <c r="A915" s="806"/>
      <c r="B915" s="806"/>
      <c r="C915" s="806"/>
      <c r="D915" s="1265"/>
      <c r="E915" s="1265"/>
      <c r="F915" s="1265"/>
      <c r="G915" s="805"/>
      <c r="H915" s="1102"/>
      <c r="I915" s="1148"/>
    </row>
    <row r="916" spans="1:9" ht="12.75" customHeight="1">
      <c r="A916" s="806"/>
      <c r="B916" s="806"/>
      <c r="C916" s="806"/>
      <c r="D916" s="1265"/>
      <c r="E916" s="1265"/>
      <c r="F916" s="1265"/>
      <c r="G916" s="805"/>
      <c r="H916" s="1102"/>
      <c r="I916" s="1148"/>
    </row>
    <row r="917" spans="1:9" ht="12.75" customHeight="1">
      <c r="A917" s="806"/>
      <c r="B917" s="806"/>
      <c r="C917" s="806"/>
      <c r="D917" s="1120"/>
      <c r="E917" s="805"/>
      <c r="F917" s="805"/>
      <c r="G917" s="805"/>
      <c r="H917" s="1102"/>
      <c r="I917" s="1148"/>
    </row>
    <row r="918" spans="1:9" ht="12.75" customHeight="1">
      <c r="A918" s="806"/>
      <c r="B918" s="358" t="s">
        <v>529</v>
      </c>
      <c r="C918" s="806"/>
      <c r="D918" s="1246" t="s">
        <v>739</v>
      </c>
      <c r="E918" s="1246"/>
      <c r="F918" s="1246"/>
      <c r="G918" s="805"/>
      <c r="H918" s="1102"/>
      <c r="I918" s="1148"/>
    </row>
    <row r="919" spans="1:9" ht="12.75" customHeight="1">
      <c r="A919" s="806"/>
      <c r="B919" s="806"/>
      <c r="C919" s="806"/>
      <c r="D919" s="1120"/>
      <c r="E919" s="805"/>
      <c r="F919" s="805"/>
      <c r="G919" s="805"/>
      <c r="H919" s="1102"/>
      <c r="I919" s="1148"/>
    </row>
    <row r="920" spans="1:9" ht="12.75" customHeight="1">
      <c r="A920" s="806"/>
      <c r="B920" s="358" t="s">
        <v>529</v>
      </c>
      <c r="C920" s="806"/>
      <c r="D920" s="1246" t="s">
        <v>740</v>
      </c>
      <c r="E920" s="1246"/>
      <c r="F920" s="1246"/>
      <c r="G920" s="805"/>
      <c r="H920" s="1102"/>
      <c r="I920" s="1148"/>
    </row>
    <row r="921" spans="1:9" ht="12.75" customHeight="1">
      <c r="A921" s="98"/>
      <c r="B921" s="98"/>
      <c r="C921" s="98"/>
      <c r="D921" s="1"/>
      <c r="E921" s="2"/>
      <c r="F921" s="805"/>
      <c r="G921" s="805"/>
      <c r="H921" s="1102"/>
      <c r="I921" s="1148"/>
    </row>
    <row r="922" spans="1:9" ht="12.75" customHeight="1">
      <c r="A922" s="812"/>
      <c r="B922" s="358" t="s">
        <v>529</v>
      </c>
      <c r="C922" s="813"/>
      <c r="D922" s="1230" t="s">
        <v>741</v>
      </c>
      <c r="E922" s="1230"/>
      <c r="F922" s="1230"/>
      <c r="G922" s="814"/>
      <c r="H922" s="1102"/>
      <c r="I922" s="1148" t="s">
        <v>742</v>
      </c>
    </row>
    <row r="923" spans="1:9" ht="12.75" customHeight="1">
      <c r="A923" s="812"/>
      <c r="B923" s="812"/>
      <c r="C923" s="813"/>
      <c r="D923" s="1230"/>
      <c r="E923" s="1230"/>
      <c r="F923" s="1230"/>
      <c r="G923" s="814"/>
      <c r="H923" s="1102"/>
      <c r="I923" s="1148"/>
    </row>
    <row r="924" spans="1:9" ht="12.75" customHeight="1">
      <c r="A924" s="812"/>
      <c r="B924" s="812"/>
      <c r="C924" s="813"/>
      <c r="D924" s="1230"/>
      <c r="E924" s="1230"/>
      <c r="F924" s="1230"/>
      <c r="G924" s="814"/>
      <c r="H924" s="1102"/>
      <c r="I924" s="1148"/>
    </row>
    <row r="925" spans="1:9" ht="12.75" customHeight="1">
      <c r="A925" s="812"/>
      <c r="B925" s="812"/>
      <c r="C925" s="813"/>
      <c r="D925" s="1230"/>
      <c r="E925" s="1230"/>
      <c r="F925" s="1230"/>
      <c r="G925" s="814"/>
      <c r="H925" s="1102"/>
      <c r="I925" s="1148"/>
    </row>
    <row r="926" spans="1:9" ht="12.75" customHeight="1">
      <c r="A926" s="812"/>
      <c r="B926" s="812"/>
      <c r="C926" s="813"/>
      <c r="D926" s="1230"/>
      <c r="E926" s="1230"/>
      <c r="F926" s="1230"/>
      <c r="G926" s="814"/>
      <c r="H926" s="1102"/>
      <c r="I926" s="1148"/>
    </row>
    <row r="927" spans="1:9" ht="12.75" customHeight="1">
      <c r="A927" s="812"/>
      <c r="B927" s="812"/>
      <c r="C927" s="813"/>
      <c r="D927" s="1230"/>
      <c r="E927" s="1230"/>
      <c r="F927" s="1230"/>
      <c r="G927" s="814"/>
      <c r="H927" s="1102"/>
      <c r="I927" s="1148"/>
    </row>
    <row r="928" spans="1:9" ht="12.75" customHeight="1">
      <c r="A928" s="812"/>
      <c r="B928" s="812"/>
      <c r="C928" s="813"/>
      <c r="D928" s="1230"/>
      <c r="E928" s="1230"/>
      <c r="F928" s="1230"/>
      <c r="G928" s="814"/>
      <c r="H928" s="1102"/>
      <c r="I928" s="1148"/>
    </row>
    <row r="929" spans="1:9" ht="12.75" customHeight="1">
      <c r="A929" s="812"/>
      <c r="B929" s="812"/>
      <c r="C929" s="813"/>
      <c r="D929" s="1230"/>
      <c r="E929" s="1230"/>
      <c r="F929" s="1230"/>
      <c r="G929" s="814"/>
      <c r="H929" s="1102"/>
      <c r="I929" s="1148"/>
    </row>
    <row r="930" spans="1:9" ht="12.75" customHeight="1">
      <c r="A930" s="812"/>
      <c r="B930" s="812"/>
      <c r="C930" s="813"/>
      <c r="D930" s="1230"/>
      <c r="E930" s="1230"/>
      <c r="F930" s="1230"/>
      <c r="G930" s="814"/>
      <c r="H930" s="1102"/>
      <c r="I930" s="1148"/>
    </row>
    <row r="931" spans="1:9" ht="12.75" customHeight="1">
      <c r="A931" s="98"/>
      <c r="B931" s="98"/>
      <c r="C931" s="98"/>
      <c r="D931" s="1"/>
      <c r="E931" s="2"/>
      <c r="F931" s="805"/>
      <c r="G931" s="805"/>
      <c r="H931" s="1102"/>
      <c r="I931" s="1148"/>
    </row>
    <row r="932" spans="1:9" ht="12.75" customHeight="1">
      <c r="A932" s="99"/>
      <c r="B932" s="358" t="s">
        <v>522</v>
      </c>
      <c r="C932" s="98"/>
      <c r="D932" s="1305" t="s">
        <v>743</v>
      </c>
      <c r="E932" s="1305"/>
      <c r="F932" s="1305"/>
      <c r="G932" s="805"/>
      <c r="H932" s="1102"/>
      <c r="I932" s="1148" t="s">
        <v>742</v>
      </c>
    </row>
    <row r="933" spans="1:9" ht="12.75" customHeight="1">
      <c r="A933" s="99"/>
      <c r="B933" s="99"/>
      <c r="C933" s="98"/>
      <c r="D933" s="1305"/>
      <c r="E933" s="1305"/>
      <c r="F933" s="1305"/>
      <c r="G933" s="805"/>
      <c r="H933" s="1102"/>
      <c r="I933" s="1148"/>
    </row>
    <row r="934" spans="1:9" ht="12.75" customHeight="1">
      <c r="A934" s="99"/>
      <c r="B934" s="99"/>
      <c r="C934" s="98"/>
      <c r="D934" s="1305"/>
      <c r="E934" s="1305"/>
      <c r="F934" s="1305"/>
      <c r="G934" s="805"/>
      <c r="H934" s="1102"/>
      <c r="I934" s="1148"/>
    </row>
    <row r="935" spans="1:9" ht="12.75" customHeight="1">
      <c r="A935" s="99"/>
      <c r="B935" s="99"/>
      <c r="C935" s="98"/>
      <c r="D935" s="1305"/>
      <c r="E935" s="1305"/>
      <c r="F935" s="1305"/>
      <c r="G935" s="805"/>
      <c r="H935" s="1102"/>
      <c r="I935" s="1148"/>
    </row>
    <row r="936" spans="1:9" ht="12.75" customHeight="1">
      <c r="A936" s="99"/>
      <c r="B936" s="99"/>
      <c r="C936" s="98"/>
      <c r="D936" s="1305"/>
      <c r="E936" s="1305"/>
      <c r="F936" s="1305"/>
      <c r="G936" s="805"/>
      <c r="H936" s="1102"/>
      <c r="I936" s="1148"/>
    </row>
    <row r="937" spans="1:9" ht="12.75" customHeight="1">
      <c r="A937" s="99"/>
      <c r="B937" s="99"/>
      <c r="C937" s="98"/>
      <c r="D937" s="1305"/>
      <c r="E937" s="1305"/>
      <c r="F937" s="1305"/>
      <c r="G937" s="805"/>
      <c r="H937" s="1102"/>
      <c r="I937" s="1148"/>
    </row>
    <row r="938" spans="1:9" ht="12.75" customHeight="1">
      <c r="A938" s="99"/>
      <c r="B938" s="99"/>
      <c r="C938" s="98"/>
      <c r="D938" s="1305"/>
      <c r="E938" s="1305"/>
      <c r="F938" s="1305"/>
      <c r="G938" s="805"/>
      <c r="H938" s="1102"/>
      <c r="I938" s="1148"/>
    </row>
    <row r="939" spans="1:9" ht="12.75" customHeight="1">
      <c r="A939" s="99"/>
      <c r="B939" s="99"/>
      <c r="C939" s="98"/>
      <c r="D939" s="1145"/>
      <c r="E939" s="1145"/>
      <c r="F939" s="1145"/>
      <c r="G939" s="805"/>
      <c r="H939" s="1102"/>
      <c r="I939" s="1148"/>
    </row>
    <row r="940" spans="1:9" ht="12.75" customHeight="1">
      <c r="A940" s="99"/>
      <c r="B940" s="358" t="s">
        <v>522</v>
      </c>
      <c r="C940" s="98"/>
      <c r="D940" s="1229" t="s">
        <v>744</v>
      </c>
      <c r="E940" s="1229"/>
      <c r="F940" s="1229"/>
      <c r="G940" s="805"/>
      <c r="H940" s="1102"/>
      <c r="I940" s="1148"/>
    </row>
    <row r="941" spans="1:9" ht="12.75" customHeight="1">
      <c r="A941" s="99"/>
      <c r="B941" s="99"/>
      <c r="C941" s="98"/>
      <c r="D941" s="1229"/>
      <c r="E941" s="1229"/>
      <c r="F941" s="1229"/>
      <c r="G941" s="805"/>
      <c r="H941" s="1102"/>
      <c r="I941" s="1148"/>
    </row>
    <row r="942" spans="1:9" ht="12.75" customHeight="1">
      <c r="A942" s="99"/>
      <c r="B942" s="99"/>
      <c r="C942" s="98"/>
      <c r="D942" s="1229"/>
      <c r="E942" s="1229"/>
      <c r="F942" s="1229"/>
      <c r="G942" s="805"/>
      <c r="H942" s="1102"/>
      <c r="I942" s="1148"/>
    </row>
    <row r="943" spans="1:9" ht="12.75" customHeight="1">
      <c r="A943" s="99"/>
      <c r="B943" s="99"/>
      <c r="C943" s="98"/>
      <c r="D943" s="1229"/>
      <c r="E943" s="1229"/>
      <c r="F943" s="1229"/>
      <c r="G943" s="805"/>
      <c r="H943" s="1102"/>
      <c r="I943" s="1148"/>
    </row>
    <row r="944" spans="1:9" ht="12.75" customHeight="1">
      <c r="A944" s="99"/>
      <c r="B944" s="99"/>
      <c r="C944" s="98"/>
      <c r="D944" s="1229"/>
      <c r="E944" s="1229"/>
      <c r="F944" s="1229"/>
      <c r="G944" s="805"/>
      <c r="H944" s="1102"/>
      <c r="I944" s="1148"/>
    </row>
    <row r="945" spans="1:9" ht="12.75" customHeight="1">
      <c r="A945" s="99"/>
      <c r="B945" s="99"/>
      <c r="C945" s="98"/>
      <c r="D945" s="1229"/>
      <c r="E945" s="1229"/>
      <c r="F945" s="1229"/>
      <c r="G945" s="805"/>
      <c r="H945" s="1102"/>
      <c r="I945" s="1148"/>
    </row>
    <row r="946" spans="1:9" ht="12.75" customHeight="1">
      <c r="A946" s="99"/>
      <c r="B946" s="99"/>
      <c r="C946" s="98"/>
      <c r="D946" s="1145"/>
      <c r="E946" s="1145"/>
      <c r="F946" s="1145"/>
      <c r="G946" s="805"/>
      <c r="H946" s="1102"/>
      <c r="I946" s="1148"/>
    </row>
    <row r="947" spans="1:9" ht="12.75" customHeight="1">
      <c r="A947" s="806"/>
      <c r="B947" s="358" t="s">
        <v>529</v>
      </c>
      <c r="C947" s="806"/>
      <c r="D947" s="1265" t="s">
        <v>745</v>
      </c>
      <c r="E947" s="1265"/>
      <c r="F947" s="1265"/>
      <c r="G947" s="805"/>
      <c r="H947" s="1102"/>
      <c r="I947" s="1148"/>
    </row>
    <row r="948" spans="1:9" ht="12.75" customHeight="1">
      <c r="A948" s="806"/>
      <c r="B948" s="806"/>
      <c r="C948" s="806"/>
      <c r="D948" s="1265"/>
      <c r="E948" s="1265"/>
      <c r="F948" s="1265"/>
      <c r="G948" s="805"/>
      <c r="H948" s="1102"/>
      <c r="I948" s="1148"/>
    </row>
    <row r="949" spans="1:9" ht="12.75" customHeight="1">
      <c r="A949" s="806"/>
      <c r="B949" s="806"/>
      <c r="C949" s="806"/>
      <c r="D949" s="1265"/>
      <c r="E949" s="1265"/>
      <c r="F949" s="1265"/>
      <c r="G949" s="805"/>
      <c r="H949" s="1102"/>
      <c r="I949" s="1148"/>
    </row>
    <row r="950" spans="1:9" ht="12.75" customHeight="1">
      <c r="A950" s="99"/>
      <c r="B950" s="99"/>
      <c r="C950" s="98"/>
      <c r="D950" s="1145"/>
      <c r="E950" s="1145"/>
      <c r="F950" s="1145"/>
      <c r="G950" s="805"/>
      <c r="H950" s="1102"/>
      <c r="I950" s="1148"/>
    </row>
    <row r="951" spans="1:9" ht="12.75" customHeight="1">
      <c r="A951" s="99"/>
      <c r="B951" s="99"/>
      <c r="C951" s="98"/>
      <c r="D951" s="688"/>
      <c r="E951" s="2"/>
      <c r="F951" s="805"/>
      <c r="G951" s="805"/>
      <c r="H951" s="1102"/>
      <c r="I951" s="1148"/>
    </row>
    <row r="952" spans="1:9" ht="12.75" customHeight="1">
      <c r="A952" s="99"/>
      <c r="B952" s="358" t="s">
        <v>529</v>
      </c>
      <c r="C952" s="98"/>
      <c r="D952" s="1230" t="s">
        <v>746</v>
      </c>
      <c r="E952" s="1230"/>
      <c r="F952" s="1230"/>
      <c r="G952" s="805"/>
      <c r="H952" s="1102"/>
      <c r="I952" s="1148" t="s">
        <v>742</v>
      </c>
    </row>
    <row r="953" spans="1:9" ht="12.75" customHeight="1">
      <c r="A953" s="99"/>
      <c r="B953" s="99"/>
      <c r="C953" s="98"/>
      <c r="D953" s="1230"/>
      <c r="E953" s="1230"/>
      <c r="F953" s="1230"/>
      <c r="G953" s="805"/>
      <c r="H953" s="1102"/>
      <c r="I953" s="1148"/>
    </row>
    <row r="954" spans="1:9" ht="12.75" customHeight="1">
      <c r="A954" s="99"/>
      <c r="B954" s="99"/>
      <c r="C954" s="98"/>
      <c r="D954" s="1230"/>
      <c r="E954" s="1230"/>
      <c r="F954" s="1230"/>
      <c r="G954" s="805"/>
      <c r="H954" s="1102"/>
      <c r="I954" s="1148"/>
    </row>
    <row r="955" spans="1:9" ht="12.75" customHeight="1">
      <c r="A955" s="99"/>
      <c r="B955" s="99"/>
      <c r="C955" s="98"/>
      <c r="D955" s="1230"/>
      <c r="E955" s="1230"/>
      <c r="F955" s="1230"/>
      <c r="G955" s="805"/>
      <c r="H955" s="1102"/>
      <c r="I955" s="1148"/>
    </row>
    <row r="956" spans="1:9" ht="12.75" customHeight="1">
      <c r="A956" s="806"/>
      <c r="B956" s="806"/>
      <c r="C956" s="806"/>
      <c r="D956" s="1116"/>
      <c r="E956" s="1116"/>
      <c r="F956" s="1116"/>
      <c r="G956" s="1116"/>
      <c r="H956" s="1102"/>
      <c r="I956" s="1148"/>
    </row>
    <row r="957" spans="1:9" ht="12.75" customHeight="1">
      <c r="A957" s="1157"/>
      <c r="B957" s="1157"/>
      <c r="C957" s="1157"/>
      <c r="D957" s="1245" t="s">
        <v>747</v>
      </c>
      <c r="E957" s="1245"/>
      <c r="F957" s="1245"/>
      <c r="G957" s="2"/>
      <c r="H957" s="1102"/>
      <c r="I957" s="1148"/>
    </row>
    <row r="958" spans="1:9" ht="12.75" customHeight="1">
      <c r="A958" s="99"/>
      <c r="B958" s="358" t="s">
        <v>529</v>
      </c>
      <c r="C958" s="1157"/>
      <c r="D958" s="1246" t="s">
        <v>748</v>
      </c>
      <c r="E958" s="1246"/>
      <c r="F958" s="1246"/>
      <c r="G958" s="2"/>
      <c r="H958" s="1102"/>
      <c r="I958" s="1148" t="s">
        <v>742</v>
      </c>
    </row>
    <row r="959" spans="1:9" ht="12.75" customHeight="1">
      <c r="A959" s="1157"/>
      <c r="B959" s="1157"/>
      <c r="C959" s="1157"/>
      <c r="D959" s="2"/>
      <c r="E959" s="2"/>
      <c r="F959" s="2"/>
      <c r="G959" s="2"/>
      <c r="H959" s="1102"/>
      <c r="I959" s="1148"/>
    </row>
    <row r="960" spans="1:9" ht="12.75" customHeight="1">
      <c r="A960" s="1157"/>
      <c r="B960" s="1157"/>
      <c r="C960" s="1157"/>
      <c r="D960" s="1245" t="s">
        <v>749</v>
      </c>
      <c r="E960" s="1245"/>
      <c r="F960" s="1245"/>
      <c r="G960" s="1101"/>
      <c r="H960" s="1102"/>
      <c r="I960" s="1148"/>
    </row>
    <row r="961" spans="1:9" ht="12.75" customHeight="1">
      <c r="A961" s="99"/>
      <c r="B961" s="358" t="s">
        <v>529</v>
      </c>
      <c r="C961" s="1157"/>
      <c r="D961" s="1226" t="s">
        <v>750</v>
      </c>
      <c r="E961" s="1226"/>
      <c r="F961" s="1226"/>
      <c r="G961" s="1101"/>
      <c r="H961" s="1102"/>
      <c r="I961" s="1148" t="s">
        <v>742</v>
      </c>
    </row>
    <row r="962" spans="1:9" ht="12.75" customHeight="1">
      <c r="A962" s="99"/>
      <c r="B962" s="99"/>
      <c r="C962" s="1157"/>
      <c r="D962" s="1226"/>
      <c r="E962" s="1226"/>
      <c r="F962" s="1226"/>
      <c r="G962" s="1101"/>
      <c r="H962" s="1102"/>
      <c r="I962" s="1148"/>
    </row>
    <row r="963" spans="1:9" ht="12.75" customHeight="1">
      <c r="A963" s="99"/>
      <c r="B963" s="99"/>
      <c r="C963" s="1157"/>
      <c r="D963" s="1226"/>
      <c r="E963" s="1226"/>
      <c r="F963" s="1226"/>
      <c r="G963" s="1101"/>
      <c r="H963" s="1102"/>
      <c r="I963" s="1148"/>
    </row>
    <row r="964" spans="1:9" ht="12.75" customHeight="1">
      <c r="A964" s="99"/>
      <c r="B964" s="99"/>
      <c r="C964" s="1157"/>
      <c r="D964" s="1226"/>
      <c r="E964" s="1226"/>
      <c r="F964" s="1226"/>
      <c r="G964" s="1101"/>
      <c r="H964" s="1102"/>
      <c r="I964" s="1148"/>
    </row>
    <row r="965" spans="1:9" ht="12.75" customHeight="1">
      <c r="A965" s="99"/>
      <c r="B965" s="99"/>
      <c r="C965" s="1157"/>
      <c r="D965" s="1226"/>
      <c r="E965" s="1226"/>
      <c r="F965" s="1226"/>
      <c r="G965" s="1101"/>
      <c r="H965" s="1102"/>
      <c r="I965" s="1148"/>
    </row>
    <row r="966" spans="1:9" ht="12.75" customHeight="1">
      <c r="A966" s="99"/>
      <c r="B966" s="99"/>
      <c r="C966" s="1157"/>
      <c r="D966" s="1226"/>
      <c r="E966" s="1226"/>
      <c r="F966" s="1226"/>
      <c r="G966" s="1101"/>
      <c r="H966" s="1102"/>
      <c r="I966" s="1148"/>
    </row>
    <row r="967" spans="1:9" ht="12.75" customHeight="1">
      <c r="A967" s="99"/>
      <c r="B967" s="99"/>
      <c r="C967" s="1157"/>
      <c r="D967" s="1226"/>
      <c r="E967" s="1226"/>
      <c r="F967" s="1226"/>
      <c r="G967" s="1101"/>
      <c r="H967" s="1102"/>
      <c r="I967" s="1148"/>
    </row>
    <row r="968" spans="1:9" ht="12.75" customHeight="1">
      <c r="A968" s="99"/>
      <c r="B968" s="99"/>
      <c r="C968" s="1157"/>
      <c r="D968" s="1226"/>
      <c r="E968" s="1226"/>
      <c r="F968" s="1226"/>
      <c r="G968" s="1101"/>
      <c r="H968" s="1102"/>
      <c r="I968" s="1148"/>
    </row>
    <row r="969" spans="1:9" ht="12.75" customHeight="1">
      <c r="A969" s="99"/>
      <c r="B969" s="99"/>
      <c r="C969" s="1157"/>
      <c r="D969" s="1226"/>
      <c r="E969" s="1226"/>
      <c r="F969" s="1226"/>
      <c r="G969" s="1101"/>
      <c r="H969" s="1102"/>
      <c r="I969" s="1148"/>
    </row>
    <row r="970" spans="1:9" ht="12.75" customHeight="1">
      <c r="A970" s="99"/>
      <c r="B970" s="99"/>
      <c r="C970" s="1157"/>
      <c r="D970" s="1226"/>
      <c r="E970" s="1226"/>
      <c r="F970" s="1226"/>
      <c r="G970" s="1101"/>
      <c r="H970" s="1102"/>
      <c r="I970" s="1148"/>
    </row>
    <row r="971" spans="1:9" ht="12.75" customHeight="1">
      <c r="A971" s="99"/>
      <c r="B971" s="99"/>
      <c r="C971" s="1157"/>
      <c r="D971" s="1226"/>
      <c r="E971" s="1226"/>
      <c r="F971" s="1226"/>
      <c r="G971" s="1101"/>
      <c r="H971" s="1102"/>
      <c r="I971" s="1148"/>
    </row>
    <row r="972" spans="1:9" ht="12.75" customHeight="1">
      <c r="A972" s="99"/>
      <c r="B972" s="99"/>
      <c r="C972" s="1157"/>
      <c r="D972" s="1226"/>
      <c r="E972" s="1226"/>
      <c r="F972" s="1226"/>
      <c r="G972" s="1101"/>
      <c r="H972" s="1102"/>
      <c r="I972" s="1148"/>
    </row>
    <row r="973" spans="1:9" ht="12.75" customHeight="1">
      <c r="A973" s="99"/>
      <c r="B973" s="99"/>
      <c r="C973" s="1157"/>
      <c r="D973" s="1226"/>
      <c r="E973" s="1226"/>
      <c r="F973" s="1226"/>
      <c r="G973" s="1101"/>
      <c r="H973" s="1102"/>
      <c r="I973" s="1148"/>
    </row>
    <row r="974" spans="1:9" ht="12.75" customHeight="1">
      <c r="A974" s="99"/>
      <c r="B974" s="99"/>
      <c r="C974" s="1157"/>
      <c r="D974" s="1226"/>
      <c r="E974" s="1226"/>
      <c r="F974" s="1226"/>
      <c r="G974" s="1101"/>
      <c r="H974" s="1102"/>
      <c r="I974" s="1148"/>
    </row>
    <row r="975" spans="1:9" ht="12.75" customHeight="1">
      <c r="A975" s="99"/>
      <c r="B975" s="99"/>
      <c r="C975" s="1157"/>
      <c r="D975" s="1226"/>
      <c r="E975" s="1226"/>
      <c r="F975" s="1226"/>
      <c r="G975" s="2"/>
      <c r="H975" s="1102"/>
      <c r="I975" s="1148"/>
    </row>
    <row r="976" spans="1:9" ht="12.75" customHeight="1">
      <c r="A976" s="1157"/>
      <c r="B976" s="1157"/>
      <c r="C976" s="1157"/>
      <c r="D976" s="2"/>
      <c r="E976" s="2"/>
      <c r="F976" s="2"/>
      <c r="G976" s="2"/>
      <c r="H976" s="1102"/>
      <c r="I976" s="1148"/>
    </row>
    <row r="977" spans="1:9" ht="12.75" customHeight="1">
      <c r="A977" s="1252" t="s">
        <v>751</v>
      </c>
      <c r="B977" s="1252"/>
      <c r="C977" s="1252"/>
      <c r="D977" s="1252"/>
      <c r="E977" s="1252"/>
      <c r="F977" s="1252"/>
      <c r="G977" s="1252"/>
      <c r="H977" s="836"/>
      <c r="I977" s="1021"/>
    </row>
    <row r="978" spans="1:9" ht="12.75" customHeight="1">
      <c r="A978" s="1120"/>
      <c r="B978" s="1120"/>
      <c r="C978" s="1157"/>
      <c r="D978" s="2"/>
      <c r="E978" s="2"/>
      <c r="F978" s="2"/>
      <c r="G978" s="2"/>
      <c r="H978" s="1102"/>
      <c r="I978" s="1148"/>
    </row>
    <row r="979" spans="1:9" ht="12.75" customHeight="1">
      <c r="A979" s="1157"/>
      <c r="B979" s="1157"/>
      <c r="C979" s="806"/>
      <c r="D979" s="1245" t="s">
        <v>752</v>
      </c>
      <c r="E979" s="1245"/>
      <c r="F979" s="1245"/>
      <c r="G979" s="2"/>
      <c r="H979" s="1102"/>
      <c r="I979" s="1148"/>
    </row>
    <row r="980" spans="1:9" ht="12.75" customHeight="1">
      <c r="A980" s="1131"/>
      <c r="B980" s="1131"/>
      <c r="C980" s="1131"/>
      <c r="D980" s="1246" t="s">
        <v>753</v>
      </c>
      <c r="E980" s="1246"/>
      <c r="F980" s="1246"/>
      <c r="G980" s="2"/>
      <c r="H980" s="1102"/>
      <c r="I980" s="1148"/>
    </row>
    <row r="981" spans="1:9" ht="12.75" customHeight="1">
      <c r="A981" s="1131"/>
      <c r="B981" s="1131"/>
      <c r="C981" s="1131"/>
      <c r="D981" s="2"/>
      <c r="E981" s="2"/>
      <c r="F981" s="805"/>
      <c r="G981" s="1101"/>
      <c r="H981" s="1102"/>
      <c r="I981" s="1148"/>
    </row>
    <row r="982" spans="1:9" ht="12.75" customHeight="1">
      <c r="A982" s="1157"/>
      <c r="B982" s="358" t="s">
        <v>522</v>
      </c>
      <c r="C982" s="1157"/>
      <c r="D982" s="1307" t="s">
        <v>754</v>
      </c>
      <c r="E982" s="1307"/>
      <c r="F982" s="1307"/>
      <c r="G982" s="1101"/>
      <c r="H982" s="1102"/>
      <c r="I982" s="1148" t="s">
        <v>755</v>
      </c>
    </row>
    <row r="983" spans="1:9" ht="12.75" customHeight="1">
      <c r="A983" s="1157"/>
      <c r="B983" s="1157"/>
      <c r="C983" s="1157"/>
      <c r="D983" s="1307"/>
      <c r="E983" s="1307"/>
      <c r="F983" s="1307"/>
      <c r="G983" s="1101"/>
      <c r="H983" s="1102"/>
      <c r="I983" s="1148"/>
    </row>
    <row r="984" spans="1:9" ht="12.75" customHeight="1">
      <c r="A984" s="1157"/>
      <c r="B984" s="1157"/>
      <c r="C984" s="1157"/>
      <c r="D984" s="1144"/>
      <c r="E984" s="844" t="s">
        <v>756</v>
      </c>
      <c r="F984" s="1144"/>
      <c r="G984" s="1101"/>
      <c r="H984" s="1102"/>
      <c r="I984" s="1148"/>
    </row>
    <row r="985" spans="1:9" ht="12.75" customHeight="1">
      <c r="A985" s="1157"/>
      <c r="B985" s="1157"/>
      <c r="C985" s="1157"/>
      <c r="D985" s="1232" t="s">
        <v>757</v>
      </c>
      <c r="E985" s="1232"/>
      <c r="F985" s="1232"/>
      <c r="G985" s="1101"/>
      <c r="H985" s="1102"/>
      <c r="I985" s="1148"/>
    </row>
    <row r="986" spans="1:9" ht="12.75" customHeight="1">
      <c r="A986" s="1157"/>
      <c r="B986" s="1157"/>
      <c r="C986" s="1157"/>
      <c r="D986" s="1232"/>
      <c r="E986" s="1232"/>
      <c r="F986" s="1232"/>
      <c r="G986" s="1101"/>
      <c r="H986" s="1102"/>
      <c r="I986" s="1148"/>
    </row>
    <row r="987" spans="1:9" ht="12.75" customHeight="1">
      <c r="A987" s="98"/>
      <c r="B987" s="98"/>
      <c r="C987" s="98"/>
      <c r="D987" s="1232"/>
      <c r="E987" s="1232"/>
      <c r="F987" s="1232"/>
      <c r="G987" s="1101"/>
      <c r="H987" s="1102"/>
      <c r="I987" s="1148"/>
    </row>
    <row r="988" spans="1:9" ht="12.75" customHeight="1">
      <c r="A988" s="98"/>
      <c r="B988" s="98"/>
      <c r="C988" s="98"/>
      <c r="D988" s="1232"/>
      <c r="E988" s="1232"/>
      <c r="F988" s="1232"/>
      <c r="G988" s="1101"/>
      <c r="H988" s="1102"/>
      <c r="I988" s="1148"/>
    </row>
    <row r="989" spans="1:9" ht="12.75" customHeight="1">
      <c r="A989" s="98"/>
      <c r="B989" s="98"/>
      <c r="C989" s="98"/>
      <c r="D989" s="1119"/>
      <c r="E989" s="1119"/>
      <c r="F989" s="1119"/>
      <c r="G989" s="1101"/>
      <c r="H989" s="1102"/>
      <c r="I989" s="1148"/>
    </row>
    <row r="990" spans="1:9" ht="12.75" customHeight="1">
      <c r="A990" s="98"/>
      <c r="B990" s="358" t="s">
        <v>529</v>
      </c>
      <c r="C990" s="98"/>
      <c r="D990" s="1226" t="s">
        <v>758</v>
      </c>
      <c r="E990" s="1226"/>
      <c r="F990" s="1226"/>
      <c r="G990" s="1101"/>
      <c r="H990" s="1102"/>
      <c r="I990" s="1148"/>
    </row>
    <row r="991" spans="1:9" ht="12.75" customHeight="1">
      <c r="A991" s="98"/>
      <c r="B991" s="98"/>
      <c r="C991" s="98"/>
      <c r="D991" s="1226"/>
      <c r="E991" s="1226"/>
      <c r="F991" s="1226"/>
      <c r="G991" s="1101"/>
      <c r="H991" s="1102"/>
      <c r="I991" s="1148"/>
    </row>
    <row r="992" spans="1:9" ht="12.75" customHeight="1">
      <c r="A992" s="98"/>
      <c r="B992" s="98"/>
      <c r="C992" s="98"/>
      <c r="D992" s="1226"/>
      <c r="E992" s="1226"/>
      <c r="F992" s="1226"/>
      <c r="G992" s="1101"/>
      <c r="H992" s="1102"/>
      <c r="I992" s="1148"/>
    </row>
    <row r="993" spans="1:9" ht="12.75" customHeight="1">
      <c r="A993" s="98"/>
      <c r="B993" s="98"/>
      <c r="C993" s="98"/>
      <c r="D993" s="1226"/>
      <c r="E993" s="1226"/>
      <c r="F993" s="1226"/>
      <c r="G993" s="1101"/>
      <c r="H993" s="1102"/>
      <c r="I993" s="1148"/>
    </row>
    <row r="994" spans="1:9" ht="12.75" customHeight="1">
      <c r="A994" s="98"/>
      <c r="B994" s="98"/>
      <c r="C994" s="98"/>
      <c r="D994" s="1114"/>
      <c r="E994" s="1114"/>
      <c r="F994" s="1114"/>
      <c r="G994" s="1101"/>
      <c r="H994" s="1102"/>
      <c r="I994" s="1148"/>
    </row>
    <row r="995" spans="1:9" ht="12.75" customHeight="1">
      <c r="A995" s="98"/>
      <c r="B995" s="358" t="s">
        <v>529</v>
      </c>
      <c r="C995" s="98"/>
      <c r="D995" s="1226" t="s">
        <v>759</v>
      </c>
      <c r="E995" s="1226"/>
      <c r="F995" s="1226"/>
      <c r="G995" s="1101"/>
      <c r="H995" s="1102"/>
      <c r="I995" s="1148"/>
    </row>
    <row r="996" spans="1:9" ht="12.75" customHeight="1">
      <c r="A996" s="98"/>
      <c r="B996" s="98"/>
      <c r="C996" s="98"/>
      <c r="D996" s="1226"/>
      <c r="E996" s="1226"/>
      <c r="F996" s="1226"/>
      <c r="G996" s="1101"/>
      <c r="H996" s="1102"/>
      <c r="I996" s="1148"/>
    </row>
    <row r="997" spans="1:9" ht="12.75" customHeight="1">
      <c r="A997" s="98"/>
      <c r="B997" s="98"/>
      <c r="C997" s="98"/>
      <c r="D997" s="1114"/>
      <c r="E997" s="1114"/>
      <c r="F997" s="1114"/>
      <c r="G997" s="1101"/>
      <c r="H997" s="1102"/>
      <c r="I997" s="1148"/>
    </row>
    <row r="998" spans="1:9" ht="12.75" customHeight="1">
      <c r="A998" s="99"/>
      <c r="B998" s="358" t="s">
        <v>522</v>
      </c>
      <c r="C998" s="1157"/>
      <c r="D998" s="1246" t="s">
        <v>760</v>
      </c>
      <c r="E998" s="1246"/>
      <c r="F998" s="1246"/>
      <c r="G998" s="1101"/>
      <c r="H998" s="1102"/>
      <c r="I998" s="1148"/>
    </row>
    <row r="999" spans="1:9" ht="12.75" customHeight="1">
      <c r="A999" s="1157"/>
      <c r="B999" s="1157"/>
      <c r="C999" s="1157"/>
      <c r="D999" s="2"/>
      <c r="E999" s="2"/>
      <c r="F999" s="2"/>
      <c r="G999" s="1101"/>
      <c r="H999" s="1102"/>
      <c r="I999" s="1148"/>
    </row>
    <row r="1000" spans="1:9" ht="12.75" customHeight="1">
      <c r="A1000" s="99"/>
      <c r="B1000" s="358" t="s">
        <v>529</v>
      </c>
      <c r="C1000" s="1157"/>
      <c r="D1000" s="1246" t="s">
        <v>761</v>
      </c>
      <c r="E1000" s="1246"/>
      <c r="F1000" s="1246"/>
      <c r="G1000" s="1101"/>
      <c r="H1000" s="1102"/>
      <c r="I1000" s="1148"/>
    </row>
    <row r="1001" spans="1:9" ht="12.75" customHeight="1">
      <c r="A1001" s="1157"/>
      <c r="B1001" s="1157"/>
      <c r="C1001" s="1157"/>
      <c r="D1001" s="1120"/>
      <c r="E1001" s="2"/>
      <c r="F1001" s="2"/>
      <c r="G1001" s="1101"/>
      <c r="H1001" s="1102"/>
      <c r="I1001" s="1148"/>
    </row>
    <row r="1002" spans="1:9" ht="12.75" customHeight="1">
      <c r="A1002" s="99"/>
      <c r="B1002" s="358" t="s">
        <v>522</v>
      </c>
      <c r="C1002" s="1157"/>
      <c r="D1002" s="1246" t="s">
        <v>762</v>
      </c>
      <c r="E1002" s="1246"/>
      <c r="F1002" s="1246"/>
      <c r="G1002" s="1101"/>
      <c r="H1002" s="1102"/>
      <c r="I1002" s="1148"/>
    </row>
    <row r="1003" spans="1:9" ht="12.75" customHeight="1">
      <c r="A1003" s="1157"/>
      <c r="B1003" s="1157"/>
      <c r="C1003" s="1157"/>
      <c r="D1003" s="1120"/>
      <c r="E1003" s="2"/>
      <c r="F1003" s="2"/>
      <c r="G1003" s="1101"/>
      <c r="H1003" s="1102"/>
      <c r="I1003" s="1148"/>
    </row>
    <row r="1004" spans="1:9" ht="12.75" customHeight="1">
      <c r="A1004" s="99"/>
      <c r="B1004" s="358" t="s">
        <v>522</v>
      </c>
      <c r="C1004" s="1157"/>
      <c r="D1004" s="1226" t="s">
        <v>763</v>
      </c>
      <c r="E1004" s="1226"/>
      <c r="F1004" s="1226"/>
      <c r="G1004" s="1101"/>
      <c r="H1004" s="1102"/>
      <c r="I1004" s="1148"/>
    </row>
    <row r="1005" spans="1:9" ht="12.75" customHeight="1">
      <c r="A1005" s="99"/>
      <c r="B1005" s="99"/>
      <c r="C1005" s="1157"/>
      <c r="D1005" s="1226"/>
      <c r="E1005" s="1226"/>
      <c r="F1005" s="1226"/>
      <c r="G1005" s="1101"/>
      <c r="H1005" s="1102"/>
      <c r="I1005" s="1148"/>
    </row>
    <row r="1006" spans="1:9" ht="12.75" customHeight="1">
      <c r="A1006" s="99"/>
      <c r="B1006" s="99"/>
      <c r="C1006" s="1157"/>
      <c r="D1006" s="1120"/>
      <c r="E1006" s="2"/>
      <c r="F1006" s="2"/>
      <c r="G1006" s="2"/>
      <c r="H1006" s="1102"/>
      <c r="I1006" s="1148"/>
    </row>
    <row r="1007" spans="1:9" ht="12.75" customHeight="1">
      <c r="A1007" s="153"/>
      <c r="B1007" s="358" t="s">
        <v>529</v>
      </c>
      <c r="C1007" s="815"/>
      <c r="D1007" s="1257" t="s">
        <v>764</v>
      </c>
      <c r="E1007" s="1257"/>
      <c r="F1007" s="1257"/>
      <c r="G1007" s="816"/>
      <c r="H1007" s="1102"/>
      <c r="I1007" s="1148"/>
    </row>
    <row r="1008" spans="1:9" ht="12.75" customHeight="1">
      <c r="A1008" s="815"/>
      <c r="B1008" s="815"/>
      <c r="C1008" s="815"/>
      <c r="D1008" s="1257"/>
      <c r="E1008" s="1257"/>
      <c r="F1008" s="1257"/>
      <c r="G1008" s="816"/>
      <c r="H1008" s="1102"/>
      <c r="I1008" s="1148"/>
    </row>
    <row r="1009" spans="1:9" ht="12.75" customHeight="1">
      <c r="A1009" s="815"/>
      <c r="B1009" s="815"/>
      <c r="C1009" s="815"/>
      <c r="D1009" s="1142"/>
      <c r="E1009" s="816"/>
      <c r="F1009" s="816"/>
      <c r="G1009" s="816"/>
      <c r="H1009" s="1102"/>
      <c r="I1009" s="1148"/>
    </row>
    <row r="1010" spans="1:9" ht="12.75" customHeight="1">
      <c r="A1010" s="153"/>
      <c r="B1010" s="358" t="s">
        <v>529</v>
      </c>
      <c r="C1010" s="815"/>
      <c r="D1010" s="1306" t="s">
        <v>765</v>
      </c>
      <c r="E1010" s="1306"/>
      <c r="F1010" s="1306"/>
      <c r="G1010" s="816"/>
      <c r="H1010" s="1102"/>
      <c r="I1010" s="1148"/>
    </row>
    <row r="1011" spans="1:9" ht="12.75" customHeight="1">
      <c r="A1011" s="815"/>
      <c r="B1011" s="815"/>
      <c r="C1011" s="815"/>
      <c r="D1011" s="1142"/>
      <c r="E1011" s="816"/>
      <c r="F1011" s="816"/>
      <c r="G1011" s="816"/>
      <c r="H1011" s="1102"/>
      <c r="I1011" s="1148"/>
    </row>
    <row r="1012" spans="1:9" ht="12.75" customHeight="1">
      <c r="A1012" s="99"/>
      <c r="B1012" s="358" t="s">
        <v>529</v>
      </c>
      <c r="C1012" s="1157"/>
      <c r="D1012" s="1246" t="s">
        <v>766</v>
      </c>
      <c r="E1012" s="1246"/>
      <c r="F1012" s="1246"/>
      <c r="G1012" s="2"/>
      <c r="H1012" s="1102"/>
      <c r="I1012" s="1148"/>
    </row>
    <row r="1013" spans="1:9" ht="12.75" customHeight="1">
      <c r="A1013" s="99"/>
      <c r="B1013" s="99"/>
      <c r="C1013" s="1157"/>
      <c r="D1013" s="1120"/>
      <c r="E1013" s="2"/>
      <c r="F1013" s="2"/>
      <c r="G1013" s="2"/>
      <c r="H1013" s="1102"/>
      <c r="I1013" s="1148"/>
    </row>
    <row r="1014" spans="1:9" ht="12.75" customHeight="1">
      <c r="A1014" s="99"/>
      <c r="B1014" s="358" t="s">
        <v>529</v>
      </c>
      <c r="C1014" s="1157"/>
      <c r="D1014" s="1226" t="s">
        <v>767</v>
      </c>
      <c r="E1014" s="1226"/>
      <c r="F1014" s="1226"/>
      <c r="G1014" s="2"/>
      <c r="H1014" s="1102"/>
      <c r="I1014" s="1148"/>
    </row>
    <row r="1015" spans="1:9" ht="12.75" customHeight="1">
      <c r="A1015" s="99"/>
      <c r="B1015" s="99"/>
      <c r="C1015" s="1157"/>
      <c r="D1015" s="1226"/>
      <c r="E1015" s="1226"/>
      <c r="F1015" s="1226"/>
      <c r="G1015" s="2"/>
      <c r="H1015" s="1102"/>
      <c r="I1015" s="1148"/>
    </row>
    <row r="1016" spans="1:9" ht="12.75" customHeight="1">
      <c r="A1016" s="1157"/>
      <c r="B1016" s="1157"/>
      <c r="C1016" s="1157"/>
      <c r="D1016" s="2"/>
      <c r="E1016" s="2"/>
      <c r="F1016" s="2"/>
      <c r="G1016" s="2"/>
      <c r="H1016" s="1102"/>
      <c r="I1016" s="1148"/>
    </row>
    <row r="1017" spans="1:9" ht="12.75" customHeight="1">
      <c r="A1017" s="1252" t="s">
        <v>768</v>
      </c>
      <c r="B1017" s="1252"/>
      <c r="C1017" s="1252"/>
      <c r="D1017" s="1252"/>
      <c r="E1017" s="1252"/>
      <c r="F1017" s="1252"/>
      <c r="G1017" s="1252"/>
      <c r="H1017" s="836"/>
      <c r="I1017" s="1021"/>
    </row>
    <row r="1018" spans="1:9" ht="12.75" customHeight="1">
      <c r="A1018" s="1157"/>
      <c r="B1018" s="1157"/>
      <c r="C1018" s="1157"/>
      <c r="D1018" s="2"/>
      <c r="E1018" s="2"/>
      <c r="F1018" s="2"/>
      <c r="G1018" s="2"/>
      <c r="H1018" s="1102"/>
      <c r="I1018" s="1148"/>
    </row>
    <row r="1019" spans="1:9" ht="12.75" customHeight="1">
      <c r="A1019" s="1157"/>
      <c r="B1019" s="1157"/>
      <c r="C1019" s="1157"/>
      <c r="D1019" s="1258" t="s">
        <v>769</v>
      </c>
      <c r="E1019" s="1258"/>
      <c r="F1019" s="1258"/>
      <c r="G1019" s="2"/>
      <c r="H1019" s="1102"/>
      <c r="I1019" s="1148"/>
    </row>
    <row r="1020" spans="1:9" ht="12.75" customHeight="1">
      <c r="A1020" s="1157"/>
      <c r="B1020" s="1157"/>
      <c r="C1020" s="1157"/>
      <c r="D1020" s="1306" t="s">
        <v>770</v>
      </c>
      <c r="E1020" s="1306"/>
      <c r="F1020" s="1306"/>
      <c r="G1020" s="2"/>
      <c r="H1020" s="1102"/>
      <c r="I1020" s="1148"/>
    </row>
    <row r="1021" spans="1:9" ht="12.75" customHeight="1">
      <c r="A1021" s="1131"/>
      <c r="B1021" s="1131"/>
      <c r="C1021" s="1131"/>
      <c r="D1021" s="2"/>
      <c r="E1021" s="2"/>
      <c r="F1021" s="2"/>
      <c r="G1021" s="2"/>
      <c r="H1021" s="1102"/>
      <c r="I1021" s="1148"/>
    </row>
    <row r="1022" spans="1:9" ht="12.75" customHeight="1">
      <c r="A1022" s="99"/>
      <c r="B1022" s="99"/>
      <c r="C1022" s="98"/>
      <c r="D1022" s="1258" t="s">
        <v>771</v>
      </c>
      <c r="E1022" s="1258"/>
      <c r="F1022" s="1258"/>
      <c r="G1022" s="2"/>
      <c r="H1022" s="1102"/>
      <c r="I1022" s="1148" t="s">
        <v>772</v>
      </c>
    </row>
    <row r="1023" spans="1:9" ht="12.75" customHeight="1">
      <c r="A1023" s="1157"/>
      <c r="B1023" s="358" t="s">
        <v>522</v>
      </c>
      <c r="C1023" s="1157"/>
      <c r="D1023" s="1306" t="s">
        <v>773</v>
      </c>
      <c r="E1023" s="1306"/>
      <c r="F1023" s="1306"/>
      <c r="G1023" s="2"/>
      <c r="H1023" s="1102"/>
      <c r="I1023" s="1148"/>
    </row>
    <row r="1024" spans="1:9" ht="12.75" customHeight="1">
      <c r="A1024" s="1157"/>
      <c r="B1024" s="99"/>
      <c r="C1024" s="1157"/>
      <c r="D1024" s="1306" t="s">
        <v>774</v>
      </c>
      <c r="E1024" s="1306"/>
      <c r="F1024" s="1306"/>
      <c r="G1024" s="2"/>
      <c r="H1024" s="1102"/>
      <c r="I1024" s="1148"/>
    </row>
    <row r="1025" spans="1:9" ht="12.75" customHeight="1">
      <c r="A1025" s="1157"/>
      <c r="B1025" s="1157"/>
      <c r="C1025" s="1157"/>
      <c r="D1025" s="1306"/>
      <c r="E1025" s="1306"/>
      <c r="F1025" s="1306"/>
      <c r="G1025" s="2"/>
      <c r="H1025" s="1102"/>
      <c r="I1025" s="1148"/>
    </row>
    <row r="1026" spans="1:9" ht="12.75" customHeight="1">
      <c r="A1026" s="1252" t="s">
        <v>775</v>
      </c>
      <c r="B1026" s="1252"/>
      <c r="C1026" s="1252"/>
      <c r="D1026" s="1252"/>
      <c r="E1026" s="1252"/>
      <c r="F1026" s="1252"/>
      <c r="G1026" s="1252"/>
      <c r="H1026" s="836"/>
      <c r="I1026" s="1021"/>
    </row>
    <row r="1027" spans="1:9" ht="12.75" customHeight="1">
      <c r="A1027" s="1120"/>
      <c r="B1027" s="1120"/>
      <c r="C1027" s="1157"/>
      <c r="D1027" s="2"/>
      <c r="E1027" s="2"/>
      <c r="F1027" s="2"/>
      <c r="G1027" s="2"/>
      <c r="H1027" s="1102"/>
      <c r="I1027" s="1148"/>
    </row>
    <row r="1028" spans="1:9" ht="12.75" hidden="1" customHeight="1">
      <c r="A1028" s="1120"/>
      <c r="B1028" s="1102"/>
      <c r="D1028" s="1253" t="s">
        <v>776</v>
      </c>
      <c r="E1028" s="1253"/>
      <c r="F1028" s="1253"/>
      <c r="G1028" s="2"/>
      <c r="H1028" s="1102"/>
      <c r="I1028" s="1148"/>
    </row>
    <row r="1029" spans="1:9" ht="12.75" hidden="1" customHeight="1">
      <c r="A1029" s="1120"/>
      <c r="B1029" s="358" t="s">
        <v>294</v>
      </c>
      <c r="D1029" s="1240" t="s">
        <v>773</v>
      </c>
      <c r="E1029" s="1240"/>
      <c r="F1029" s="1240"/>
      <c r="G1029" s="2"/>
      <c r="H1029" s="1102"/>
      <c r="I1029" s="1148"/>
    </row>
    <row r="1030" spans="1:9" ht="12.75" hidden="1" customHeight="1">
      <c r="A1030" s="1120"/>
      <c r="B1030" s="1102"/>
      <c r="D1030" s="1240" t="s">
        <v>777</v>
      </c>
      <c r="E1030" s="1240"/>
      <c r="F1030" s="1240"/>
      <c r="G1030" s="2"/>
      <c r="H1030" s="1102"/>
      <c r="I1030" s="1148"/>
    </row>
    <row r="1031" spans="1:9" ht="12.75" hidden="1" customHeight="1">
      <c r="A1031" s="1120"/>
      <c r="B1031" s="1102"/>
      <c r="D1031" s="1139"/>
      <c r="E1031" s="1139"/>
      <c r="F1031" s="1139"/>
      <c r="G1031" s="2"/>
      <c r="H1031" s="1102"/>
      <c r="I1031" s="1148"/>
    </row>
    <row r="1032" spans="1:9" ht="12.75" customHeight="1">
      <c r="A1032" s="1120"/>
      <c r="B1032" s="1120"/>
      <c r="C1032" s="1157"/>
      <c r="D1032" s="1312" t="s">
        <v>494</v>
      </c>
      <c r="E1032" s="1312"/>
      <c r="F1032" s="1312"/>
      <c r="G1032" s="2"/>
      <c r="H1032" s="1102"/>
      <c r="I1032" s="1148" t="s">
        <v>778</v>
      </c>
    </row>
    <row r="1033" spans="1:9" ht="12.75" customHeight="1">
      <c r="A1033" s="213"/>
      <c r="B1033" s="213"/>
      <c r="C1033" s="213"/>
      <c r="D1033" s="1244" t="s">
        <v>495</v>
      </c>
      <c r="E1033" s="1244"/>
      <c r="F1033" s="1244"/>
      <c r="G1033" s="57"/>
      <c r="H1033" s="1102"/>
      <c r="I1033" s="1148"/>
    </row>
    <row r="1034" spans="1:9" ht="12.75" customHeight="1">
      <c r="A1034" s="99"/>
      <c r="B1034" s="358" t="s">
        <v>529</v>
      </c>
      <c r="C1034" s="1157"/>
      <c r="D1034" s="1244" t="s">
        <v>496</v>
      </c>
      <c r="E1034" s="1244"/>
      <c r="F1034" s="1244"/>
      <c r="G1034" s="2"/>
      <c r="H1034" s="1102"/>
      <c r="I1034" s="1148"/>
    </row>
    <row r="1035" spans="1:9" ht="12.75" customHeight="1">
      <c r="A1035" s="1157"/>
      <c r="B1035" s="1157"/>
      <c r="C1035" s="1157"/>
      <c r="D1035" s="844" t="s">
        <v>779</v>
      </c>
      <c r="E1035" s="55"/>
      <c r="F1035" s="55"/>
      <c r="G1035" s="2"/>
      <c r="H1035" s="1102"/>
      <c r="I1035" s="1148"/>
    </row>
    <row r="1036" spans="1:9">
      <c r="A1036" s="1102"/>
      <c r="B1036" s="1102"/>
      <c r="C1036" s="1102"/>
      <c r="D1036" s="1102"/>
      <c r="E1036" s="1102"/>
      <c r="F1036" s="1102"/>
      <c r="G1036" s="1102"/>
      <c r="H1036" s="1102"/>
      <c r="I1036" s="1148"/>
    </row>
    <row r="1037" spans="1:9">
      <c r="A1037" s="1252" t="s">
        <v>780</v>
      </c>
      <c r="B1037" s="1252"/>
      <c r="C1037" s="1252"/>
      <c r="D1037" s="1252"/>
      <c r="E1037" s="1252"/>
      <c r="F1037" s="1252"/>
      <c r="G1037" s="1252"/>
      <c r="H1037" s="836"/>
      <c r="I1037" s="1021"/>
    </row>
    <row r="1038" spans="1:9">
      <c r="A1038" s="1102"/>
      <c r="B1038" s="1102"/>
      <c r="C1038" s="1102"/>
      <c r="D1038" s="1102"/>
      <c r="E1038" s="1102"/>
      <c r="F1038" s="1102"/>
      <c r="G1038" s="1102"/>
      <c r="H1038" s="1102"/>
      <c r="I1038" s="1148"/>
    </row>
    <row r="1039" spans="1:9">
      <c r="A1039" s="1102"/>
      <c r="B1039" s="1102"/>
      <c r="C1039" s="1102"/>
      <c r="D1039" s="293" t="s">
        <v>781</v>
      </c>
      <c r="E1039" s="1102"/>
      <c r="F1039" s="1102"/>
      <c r="G1039" s="1102"/>
      <c r="H1039" s="1102"/>
      <c r="I1039" s="1148"/>
    </row>
    <row r="1040" spans="1:9">
      <c r="A1040" s="1102"/>
      <c r="B1040" s="1102"/>
      <c r="C1040" s="1102"/>
      <c r="D1040" s="1102" t="s">
        <v>782</v>
      </c>
      <c r="E1040" s="1102"/>
      <c r="F1040" s="1102"/>
      <c r="G1040" s="1102"/>
      <c r="H1040" s="1102"/>
      <c r="I1040" s="1148"/>
    </row>
    <row r="1041" spans="1:9">
      <c r="A1041" s="1102"/>
      <c r="B1041" s="1102"/>
      <c r="C1041" s="1102"/>
      <c r="D1041" s="293"/>
      <c r="E1041" s="1102"/>
      <c r="F1041" s="1102"/>
      <c r="G1041" s="1102"/>
      <c r="H1041" s="1102"/>
      <c r="I1041" s="1148"/>
    </row>
    <row r="1042" spans="1:9">
      <c r="A1042" s="1102"/>
      <c r="B1042" s="358" t="s">
        <v>529</v>
      </c>
      <c r="C1042" s="1102"/>
      <c r="D1042" s="1309" t="s">
        <v>783</v>
      </c>
      <c r="E1042" s="1309"/>
      <c r="F1042" s="1309"/>
      <c r="G1042" s="1102"/>
      <c r="H1042" s="1102"/>
      <c r="I1042" s="1148" t="s">
        <v>784</v>
      </c>
    </row>
    <row r="1043" spans="1:9">
      <c r="A1043" s="1102"/>
      <c r="B1043" s="1102"/>
      <c r="C1043" s="1102"/>
      <c r="D1043" s="1309"/>
      <c r="E1043" s="1309"/>
      <c r="F1043" s="1309"/>
      <c r="G1043" s="1102"/>
      <c r="H1043" s="1102"/>
      <c r="I1043" s="1148"/>
    </row>
    <row r="1044" spans="1:9">
      <c r="A1044" s="1102"/>
      <c r="B1044" s="1102"/>
      <c r="C1044" s="1102"/>
      <c r="D1044" s="1309"/>
      <c r="E1044" s="1309"/>
      <c r="F1044" s="1309"/>
      <c r="G1044" s="1102"/>
      <c r="H1044" s="1102"/>
      <c r="I1044" s="1148"/>
    </row>
    <row r="1045" spans="1:9">
      <c r="A1045" s="1102"/>
      <c r="B1045" s="1102"/>
      <c r="C1045" s="1102"/>
      <c r="D1045" s="1309"/>
      <c r="E1045" s="1309"/>
      <c r="F1045" s="1309"/>
      <c r="G1045" s="1102"/>
      <c r="H1045" s="1102"/>
      <c r="I1045" s="1148"/>
    </row>
    <row r="1046" spans="1:9">
      <c r="A1046" s="1102"/>
      <c r="B1046" s="1102"/>
      <c r="C1046" s="1102"/>
      <c r="D1046" s="1102"/>
      <c r="E1046" s="1102"/>
      <c r="F1046" s="1102"/>
      <c r="G1046" s="1102"/>
      <c r="H1046" s="1102"/>
      <c r="I1046" s="1148"/>
    </row>
    <row r="1047" spans="1:9">
      <c r="A1047" s="1102"/>
      <c r="B1047" s="1102"/>
      <c r="C1047" s="1102"/>
      <c r="D1047" s="293" t="s">
        <v>785</v>
      </c>
      <c r="E1047" s="1102"/>
      <c r="F1047" s="1102"/>
      <c r="G1047" s="1102"/>
      <c r="H1047" s="1102"/>
      <c r="I1047" s="1148"/>
    </row>
    <row r="1048" spans="1:9">
      <c r="A1048" s="1102"/>
      <c r="B1048" s="1102"/>
      <c r="C1048" s="1102"/>
      <c r="D1048" s="1102" t="s">
        <v>786</v>
      </c>
      <c r="E1048" s="1102"/>
      <c r="F1048" s="1102"/>
      <c r="G1048" s="1102"/>
      <c r="H1048" s="1102"/>
      <c r="I1048" s="1148"/>
    </row>
    <row r="1049" spans="1:9">
      <c r="A1049" s="1102"/>
      <c r="B1049" s="1102"/>
      <c r="C1049" s="1102"/>
      <c r="D1049" s="1102"/>
      <c r="E1049" s="1102"/>
      <c r="F1049" s="1102"/>
      <c r="G1049" s="1102"/>
      <c r="H1049" s="1102"/>
      <c r="I1049" s="1148"/>
    </row>
    <row r="1050" spans="1:9">
      <c r="A1050" s="1102"/>
      <c r="B1050" s="358" t="s">
        <v>529</v>
      </c>
      <c r="C1050" s="1102"/>
      <c r="D1050" s="1102" t="s">
        <v>728</v>
      </c>
      <c r="E1050" s="1102"/>
      <c r="F1050" s="1102"/>
      <c r="G1050" s="1102"/>
      <c r="H1050" s="1102"/>
      <c r="I1050" s="1148" t="s">
        <v>787</v>
      </c>
    </row>
    <row r="1051" spans="1:9">
      <c r="A1051" s="1102"/>
      <c r="B1051" s="1102"/>
      <c r="C1051" s="1102"/>
      <c r="D1051" s="1102"/>
      <c r="E1051" s="1102"/>
      <c r="F1051" s="1102"/>
      <c r="G1051" s="1102"/>
      <c r="H1051" s="1102"/>
      <c r="I1051" s="1148"/>
    </row>
    <row r="1052" spans="1:9">
      <c r="A1052" s="1102"/>
      <c r="B1052" s="358" t="s">
        <v>529</v>
      </c>
      <c r="C1052" s="1102"/>
      <c r="D1052" s="1309" t="s">
        <v>788</v>
      </c>
      <c r="E1052" s="1309"/>
      <c r="F1052" s="1309"/>
      <c r="G1052" s="1102"/>
      <c r="H1052" s="1102"/>
      <c r="I1052" s="1148" t="s">
        <v>789</v>
      </c>
    </row>
    <row r="1053" spans="1:9">
      <c r="A1053" s="1102"/>
      <c r="B1053" s="1102"/>
      <c r="C1053" s="1102"/>
      <c r="D1053" s="1309"/>
      <c r="E1053" s="1309"/>
      <c r="F1053" s="1309"/>
      <c r="G1053" s="1102"/>
      <c r="H1053" s="1102"/>
      <c r="I1053" s="1148"/>
    </row>
    <row r="1054" spans="1:9">
      <c r="A1054" s="1102"/>
      <c r="B1054" s="1102"/>
      <c r="C1054" s="1102"/>
      <c r="D1054" s="1309"/>
      <c r="E1054" s="1309"/>
      <c r="F1054" s="1309"/>
      <c r="G1054" s="1102"/>
      <c r="H1054" s="1102"/>
      <c r="I1054" s="1148"/>
    </row>
    <row r="1055" spans="1:9">
      <c r="A1055" s="1102"/>
      <c r="B1055" s="1102"/>
      <c r="C1055" s="1102"/>
      <c r="D1055" s="1309"/>
      <c r="E1055" s="1309"/>
      <c r="F1055" s="1309"/>
      <c r="G1055" s="1102"/>
      <c r="H1055" s="1102"/>
      <c r="I1055" s="1148"/>
    </row>
    <row r="1056" spans="1:9">
      <c r="A1056" s="1102"/>
      <c r="B1056" s="1102"/>
      <c r="C1056" s="1102"/>
      <c r="D1056" s="1309"/>
      <c r="E1056" s="1309"/>
      <c r="F1056" s="1309"/>
      <c r="G1056" s="1102"/>
      <c r="H1056" s="1102"/>
      <c r="I1056" s="1148"/>
    </row>
    <row r="1057" spans="1:9">
      <c r="A1057" s="1102"/>
      <c r="B1057" s="1102"/>
      <c r="C1057" s="1102"/>
      <c r="D1057" s="1102"/>
      <c r="E1057" s="1102"/>
      <c r="F1057" s="1102"/>
      <c r="G1057" s="1102"/>
      <c r="H1057" s="1102"/>
      <c r="I1057" s="1148"/>
    </row>
    <row r="1058" spans="1:9">
      <c r="A1058" s="1252" t="s">
        <v>790</v>
      </c>
      <c r="B1058" s="1252"/>
      <c r="C1058" s="1252"/>
      <c r="D1058" s="1252"/>
      <c r="E1058" s="1252"/>
      <c r="F1058" s="1252"/>
      <c r="G1058" s="1252"/>
      <c r="H1058" s="836"/>
      <c r="I1058" s="1021"/>
    </row>
    <row r="1059" spans="1:9">
      <c r="A1059" s="1102"/>
      <c r="B1059" s="1102"/>
      <c r="C1059" s="1102"/>
      <c r="D1059" s="1102"/>
      <c r="E1059" s="1102"/>
      <c r="F1059" s="1102"/>
      <c r="G1059" s="1102"/>
      <c r="H1059" s="1102"/>
      <c r="I1059" s="1148"/>
    </row>
    <row r="1060" spans="1:9">
      <c r="A1060" s="1102"/>
      <c r="B1060" s="1102"/>
      <c r="C1060" s="1102"/>
      <c r="D1060" s="1102"/>
      <c r="E1060" s="1102"/>
      <c r="F1060" s="1102"/>
      <c r="G1060" s="1102"/>
      <c r="H1060" s="1102"/>
      <c r="I1060" s="1148"/>
    </row>
    <row r="1061" spans="1:9">
      <c r="A1061" s="1102"/>
      <c r="B1061" s="358" t="s">
        <v>522</v>
      </c>
      <c r="C1061" s="1102"/>
      <c r="D1061" s="396" t="s">
        <v>791</v>
      </c>
      <c r="E1061" s="1102"/>
      <c r="F1061" s="1102"/>
      <c r="G1061" s="1102"/>
      <c r="H1061" s="1102"/>
      <c r="I1061" s="1148" t="s">
        <v>792</v>
      </c>
    </row>
    <row r="1062" spans="1:9">
      <c r="A1062" s="1102"/>
      <c r="B1062" s="1102"/>
      <c r="C1062" s="1102"/>
      <c r="D1062" s="396" t="s">
        <v>793</v>
      </c>
      <c r="E1062" s="1102"/>
      <c r="F1062" s="1102"/>
      <c r="G1062" s="1102"/>
      <c r="H1062" s="1102"/>
      <c r="I1062" s="1148"/>
    </row>
    <row r="1063" spans="1:9">
      <c r="A1063" s="1102"/>
      <c r="B1063" s="1102"/>
      <c r="C1063" s="1102"/>
      <c r="D1063" s="396"/>
      <c r="E1063" s="1102"/>
      <c r="F1063" s="1102"/>
      <c r="G1063" s="1102"/>
      <c r="H1063" s="1102"/>
      <c r="I1063" s="1148"/>
    </row>
    <row r="1064" spans="1:9">
      <c r="A1064" s="1102"/>
      <c r="B1064" s="358" t="s">
        <v>529</v>
      </c>
      <c r="C1064" s="1102"/>
      <c r="D1064" s="396" t="s">
        <v>794</v>
      </c>
      <c r="E1064" s="1102"/>
      <c r="F1064" s="1102"/>
      <c r="G1064" s="1102"/>
      <c r="H1064" s="1102"/>
      <c r="I1064" s="1148" t="s">
        <v>795</v>
      </c>
    </row>
    <row r="1065" spans="1:9">
      <c r="A1065" s="1102"/>
      <c r="B1065" s="1102"/>
      <c r="C1065" s="1102"/>
      <c r="D1065" s="396" t="s">
        <v>796</v>
      </c>
      <c r="E1065" s="1102"/>
      <c r="F1065" s="1102"/>
      <c r="G1065" s="1102"/>
      <c r="H1065" s="1102"/>
      <c r="I1065" s="1148"/>
    </row>
    <row r="1066" spans="1:9">
      <c r="A1066" s="1102"/>
      <c r="B1066" s="1102"/>
      <c r="C1066" s="1102"/>
      <c r="D1066" s="396"/>
      <c r="E1066" s="1102"/>
      <c r="F1066" s="1102"/>
      <c r="G1066" s="1102"/>
      <c r="H1066" s="1102"/>
      <c r="I1066" s="1148"/>
    </row>
    <row r="1067" spans="1:9">
      <c r="A1067" s="1102"/>
      <c r="B1067" s="358" t="s">
        <v>529</v>
      </c>
      <c r="C1067" s="1102"/>
      <c r="D1067" s="69" t="s">
        <v>797</v>
      </c>
      <c r="E1067" s="1102"/>
      <c r="F1067" s="1102"/>
      <c r="G1067" s="1102"/>
      <c r="H1067" s="1102"/>
      <c r="I1067" s="1148" t="s">
        <v>798</v>
      </c>
    </row>
    <row r="1068" spans="1:9">
      <c r="A1068" s="1102"/>
      <c r="B1068" s="1102"/>
      <c r="C1068" s="1102"/>
      <c r="D1068" s="1226" t="s">
        <v>799</v>
      </c>
      <c r="E1068" s="1226"/>
      <c r="F1068" s="1226"/>
      <c r="G1068" s="1102"/>
      <c r="H1068" s="1102"/>
      <c r="I1068" s="1148"/>
    </row>
    <row r="1069" spans="1:9">
      <c r="A1069" s="1102"/>
      <c r="B1069" s="1102"/>
      <c r="C1069" s="1102"/>
      <c r="D1069" s="1226"/>
      <c r="E1069" s="1226"/>
      <c r="F1069" s="1226"/>
      <c r="G1069" s="1102"/>
      <c r="H1069" s="1102"/>
      <c r="I1069" s="1148"/>
    </row>
    <row r="1070" spans="1:9">
      <c r="A1070" s="1102"/>
      <c r="B1070" s="1102"/>
      <c r="C1070" s="1102"/>
      <c r="D1070" s="1226"/>
      <c r="E1070" s="1226"/>
      <c r="F1070" s="1226"/>
      <c r="G1070" s="1102"/>
      <c r="H1070" s="1102"/>
      <c r="I1070" s="1148"/>
    </row>
    <row r="1071" spans="1:9">
      <c r="A1071" s="1102"/>
      <c r="B1071" s="1102"/>
      <c r="C1071" s="1102"/>
      <c r="D1071" s="1226"/>
      <c r="E1071" s="1226"/>
      <c r="F1071" s="1226"/>
      <c r="G1071" s="1102"/>
      <c r="H1071" s="1102"/>
      <c r="I1071" s="1148"/>
    </row>
    <row r="1072" spans="1:9">
      <c r="A1072" s="1102"/>
      <c r="B1072" s="1102"/>
      <c r="C1072" s="1102"/>
      <c r="D1072" s="69" t="s">
        <v>800</v>
      </c>
      <c r="E1072" s="1102"/>
      <c r="F1072" s="1102"/>
      <c r="G1072" s="1102"/>
      <c r="H1072" s="1102"/>
      <c r="I1072" s="1148"/>
    </row>
    <row r="1073" spans="1:9">
      <c r="A1073" s="1102"/>
      <c r="B1073" s="1102"/>
      <c r="C1073" s="1102"/>
      <c r="D1073" s="69"/>
      <c r="E1073" s="1102"/>
      <c r="F1073" s="1102"/>
      <c r="G1073" s="1102"/>
      <c r="H1073" s="1102"/>
      <c r="I1073" s="1148"/>
    </row>
    <row r="1074" spans="1:9">
      <c r="A1074" s="1102"/>
      <c r="B1074" s="1102"/>
      <c r="C1074" s="1102"/>
      <c r="D1074" s="396" t="s">
        <v>801</v>
      </c>
      <c r="E1074" s="1102"/>
      <c r="F1074" s="1102"/>
      <c r="G1074" s="1102"/>
      <c r="H1074" s="1102"/>
      <c r="I1074" s="1148" t="s">
        <v>802</v>
      </c>
    </row>
    <row r="1075" spans="1:9">
      <c r="A1075" s="1102"/>
      <c r="B1075" s="358" t="s">
        <v>529</v>
      </c>
      <c r="C1075" s="1102"/>
      <c r="D1075" s="1308" t="s">
        <v>803</v>
      </c>
      <c r="E1075" s="1308"/>
      <c r="F1075" s="1308"/>
      <c r="G1075" s="1102"/>
      <c r="H1075" s="1102"/>
      <c r="I1075" s="1148"/>
    </row>
    <row r="1076" spans="1:9">
      <c r="A1076" s="1102"/>
      <c r="B1076" s="1102"/>
      <c r="C1076" s="1102"/>
      <c r="D1076" s="1308"/>
      <c r="E1076" s="1308"/>
      <c r="F1076" s="1308"/>
      <c r="G1076" s="1102"/>
      <c r="H1076" s="1102"/>
      <c r="I1076" s="1148"/>
    </row>
    <row r="1077" spans="1:9">
      <c r="A1077" s="1102"/>
      <c r="B1077" s="1102"/>
      <c r="C1077" s="1102"/>
      <c r="D1077" s="1308"/>
      <c r="E1077" s="1308"/>
      <c r="F1077" s="1308"/>
      <c r="G1077" s="1102"/>
      <c r="H1077" s="1102"/>
      <c r="I1077" s="1148"/>
    </row>
    <row r="1078" spans="1:9">
      <c r="A1078" s="1102"/>
      <c r="B1078" s="1102"/>
      <c r="C1078" s="1102"/>
      <c r="D1078" s="1308"/>
      <c r="E1078" s="1308"/>
      <c r="F1078" s="1308"/>
      <c r="G1078" s="1102"/>
      <c r="H1078" s="1102"/>
      <c r="I1078" s="1148"/>
    </row>
    <row r="1079" spans="1:9">
      <c r="A1079" s="1102"/>
      <c r="B1079" s="1102"/>
      <c r="C1079" s="1102"/>
      <c r="D1079" s="1308"/>
      <c r="E1079" s="1308"/>
      <c r="F1079" s="1308"/>
      <c r="G1079" s="1102"/>
      <c r="H1079" s="1102"/>
      <c r="I1079" s="1148"/>
    </row>
    <row r="1080" spans="1:9">
      <c r="A1080" s="1102"/>
      <c r="B1080" s="1102"/>
      <c r="C1080" s="1102"/>
      <c r="D1080" s="396" t="s">
        <v>804</v>
      </c>
      <c r="E1080" s="1102"/>
      <c r="F1080" s="1102"/>
      <c r="G1080" s="1102"/>
      <c r="H1080" s="1102"/>
      <c r="I1080" s="1148"/>
    </row>
    <row r="1081" spans="1:9">
      <c r="A1081" s="1102"/>
      <c r="B1081" s="1102"/>
      <c r="C1081" s="1102"/>
      <c r="D1081" s="1102"/>
      <c r="E1081" s="1102"/>
      <c r="F1081" s="1102"/>
      <c r="G1081" s="1102"/>
      <c r="H1081" s="1102"/>
      <c r="I1081" s="1148"/>
    </row>
    <row r="1082" spans="1:9">
      <c r="A1082" s="1252" t="s">
        <v>805</v>
      </c>
      <c r="B1082" s="1252"/>
      <c r="C1082" s="1252"/>
      <c r="D1082" s="1252"/>
      <c r="E1082" s="1252"/>
      <c r="F1082" s="1252"/>
      <c r="G1082" s="1252"/>
      <c r="H1082" s="836"/>
      <c r="I1082" s="1021"/>
    </row>
    <row r="1083" spans="1:9">
      <c r="A1083" s="1102"/>
      <c r="B1083" s="1102"/>
      <c r="C1083" s="1102"/>
      <c r="D1083" s="1102"/>
      <c r="E1083" s="1102"/>
      <c r="F1083" s="1102"/>
      <c r="G1083" s="1102"/>
      <c r="H1083" s="1102"/>
      <c r="I1083" s="1148"/>
    </row>
    <row r="1084" spans="1:9">
      <c r="A1084" s="1102"/>
      <c r="B1084" s="1102"/>
      <c r="C1084" s="1102"/>
      <c r="D1084" s="1102"/>
      <c r="E1084" s="1102"/>
      <c r="F1084" s="1102"/>
      <c r="G1084" s="1102"/>
      <c r="H1084" s="1102"/>
      <c r="I1084" s="1148"/>
    </row>
    <row r="1085" spans="1:9" ht="12.75" customHeight="1">
      <c r="A1085" s="1102"/>
      <c r="B1085" s="358" t="s">
        <v>529</v>
      </c>
      <c r="C1085" s="1102"/>
      <c r="D1085" s="1310" t="s">
        <v>806</v>
      </c>
      <c r="E1085" s="1310"/>
      <c r="F1085" s="1310"/>
      <c r="G1085" s="1102"/>
      <c r="H1085" s="1102"/>
      <c r="I1085" s="1148" t="s">
        <v>807</v>
      </c>
    </row>
    <row r="1086" spans="1:9">
      <c r="A1086" s="1102"/>
      <c r="B1086" s="1102"/>
      <c r="C1086" s="1102"/>
      <c r="D1086" s="1310"/>
      <c r="E1086" s="1310"/>
      <c r="F1086" s="1310"/>
      <c r="G1086" s="1102"/>
      <c r="H1086" s="1102"/>
      <c r="I1086" s="1148"/>
    </row>
    <row r="1087" spans="1:9">
      <c r="A1087" s="1102"/>
      <c r="B1087" s="1102"/>
      <c r="C1087" s="1102"/>
      <c r="D1087" s="1311" t="s">
        <v>808</v>
      </c>
      <c r="E1087" s="1226"/>
      <c r="F1087" s="1226"/>
      <c r="G1087" s="1102"/>
      <c r="H1087" s="1102"/>
      <c r="I1087" s="1148"/>
    </row>
    <row r="1088" spans="1:9">
      <c r="A1088" s="1102"/>
      <c r="B1088" s="1102"/>
      <c r="C1088" s="1102"/>
      <c r="D1088" s="396"/>
      <c r="E1088" s="1102"/>
      <c r="F1088" s="1102"/>
      <c r="G1088" s="1102"/>
      <c r="H1088" s="1102"/>
      <c r="I1088" s="1148"/>
    </row>
    <row r="1089" spans="1:9">
      <c r="A1089" s="1102"/>
      <c r="B1089" s="358" t="s">
        <v>522</v>
      </c>
      <c r="C1089" s="1102"/>
      <c r="D1089" s="1308" t="s">
        <v>809</v>
      </c>
      <c r="E1089" s="1308"/>
      <c r="F1089" s="1308"/>
      <c r="G1089" s="1102"/>
      <c r="H1089" s="1102"/>
      <c r="I1089" s="1148" t="s">
        <v>810</v>
      </c>
    </row>
    <row r="1090" spans="1:9">
      <c r="A1090" s="1102"/>
      <c r="B1090" s="1102"/>
      <c r="C1090" s="1102"/>
      <c r="D1090" s="1308"/>
      <c r="E1090" s="1308"/>
      <c r="F1090" s="1308"/>
      <c r="G1090" s="1102"/>
      <c r="H1090" s="1102"/>
      <c r="I1090" s="1148"/>
    </row>
    <row r="1091" spans="1:9">
      <c r="A1091" s="1102"/>
      <c r="B1091" s="1102"/>
      <c r="C1091" s="1102"/>
      <c r="D1091" s="396"/>
      <c r="E1091" s="1102"/>
      <c r="F1091" s="1102"/>
      <c r="G1091" s="1102"/>
      <c r="H1091" s="1102"/>
      <c r="I1091" s="1148"/>
    </row>
    <row r="1092" spans="1:9">
      <c r="A1092" s="1102"/>
      <c r="B1092" s="358" t="s">
        <v>522</v>
      </c>
      <c r="C1092" s="1102"/>
      <c r="D1092" s="1308" t="s">
        <v>811</v>
      </c>
      <c r="E1092" s="1308"/>
      <c r="F1092" s="1308"/>
      <c r="G1092" s="1102"/>
      <c r="H1092" s="1102"/>
      <c r="I1092" s="1148" t="s">
        <v>812</v>
      </c>
    </row>
    <row r="1093" spans="1:9">
      <c r="A1093" s="1102"/>
      <c r="B1093" s="1102"/>
      <c r="C1093" s="1102"/>
      <c r="D1093" s="1308"/>
      <c r="E1093" s="1308"/>
      <c r="F1093" s="1308"/>
      <c r="G1093" s="1102"/>
      <c r="H1093" s="1102"/>
      <c r="I1093" s="1148"/>
    </row>
    <row r="1094" spans="1:9">
      <c r="A1094" s="1102"/>
      <c r="B1094" s="1102"/>
      <c r="C1094" s="1102"/>
      <c r="D1094" s="1308"/>
      <c r="E1094" s="1308"/>
      <c r="F1094" s="1308"/>
      <c r="G1094" s="1102"/>
      <c r="H1094" s="1102"/>
      <c r="I1094" s="1148"/>
    </row>
    <row r="1095" spans="1:9">
      <c r="A1095" s="1102"/>
      <c r="B1095" s="1102"/>
      <c r="C1095" s="1102"/>
      <c r="D1095" s="1308"/>
      <c r="E1095" s="1308"/>
      <c r="F1095" s="1308"/>
      <c r="G1095" s="1102"/>
      <c r="H1095" s="1102"/>
      <c r="I1095" s="1148"/>
    </row>
    <row r="1096" spans="1:9">
      <c r="A1096" s="1102"/>
      <c r="B1096" s="1102"/>
      <c r="C1096" s="1102"/>
      <c r="D1096" s="1308"/>
      <c r="E1096" s="1308"/>
      <c r="F1096" s="1308"/>
      <c r="G1096" s="1102"/>
      <c r="H1096" s="1102"/>
      <c r="I1096" s="1148"/>
    </row>
    <row r="1097" spans="1:9">
      <c r="A1097" s="1102"/>
      <c r="B1097" s="1102"/>
      <c r="C1097" s="1102"/>
      <c r="D1097" s="1308"/>
      <c r="E1097" s="1308"/>
      <c r="F1097" s="1308"/>
      <c r="G1097" s="1102"/>
      <c r="H1097" s="1102"/>
      <c r="I1097" s="1148"/>
    </row>
    <row r="1098" spans="1:9">
      <c r="A1098" s="1102"/>
      <c r="B1098" s="1102"/>
      <c r="C1098" s="1102"/>
      <c r="D1098" s="396" t="s">
        <v>813</v>
      </c>
      <c r="E1098" s="1102"/>
      <c r="F1098" s="1102"/>
      <c r="G1098" s="1102"/>
      <c r="H1098" s="1102"/>
      <c r="I1098" s="355"/>
    </row>
    <row r="1099" spans="1:9">
      <c r="A1099" s="1102"/>
      <c r="B1099" s="358" t="s">
        <v>529</v>
      </c>
      <c r="C1099" s="1102"/>
      <c r="D1099" s="1308" t="s">
        <v>814</v>
      </c>
      <c r="E1099" s="1308"/>
      <c r="F1099" s="1308"/>
      <c r="G1099" s="1102"/>
      <c r="H1099" s="1102"/>
      <c r="I1099" s="1148" t="s">
        <v>815</v>
      </c>
    </row>
    <row r="1100" spans="1:9">
      <c r="A1100" s="1102"/>
      <c r="B1100" s="1102"/>
      <c r="C1100" s="1102"/>
      <c r="D1100" s="1308"/>
      <c r="E1100" s="1308"/>
      <c r="F1100" s="1308"/>
      <c r="G1100" s="1102"/>
      <c r="H1100" s="1102"/>
      <c r="I1100" s="1148"/>
    </row>
    <row r="1101" spans="1:9">
      <c r="A1101" s="1102"/>
      <c r="B1101" s="1102"/>
      <c r="C1101" s="1102"/>
      <c r="D1101" s="1308"/>
      <c r="E1101" s="1308"/>
      <c r="F1101" s="1308"/>
      <c r="G1101" s="1102"/>
      <c r="H1101" s="1102"/>
      <c r="I1101" s="1148"/>
    </row>
    <row r="1102" spans="1:9">
      <c r="A1102" s="1102"/>
      <c r="B1102" s="1102"/>
      <c r="C1102" s="1102"/>
      <c r="D1102" s="396"/>
      <c r="E1102" s="1102"/>
      <c r="F1102" s="1102"/>
      <c r="G1102" s="1102"/>
      <c r="H1102" s="1102"/>
      <c r="I1102" s="1148"/>
    </row>
    <row r="1103" spans="1:9">
      <c r="A1103" s="1102"/>
      <c r="B1103" s="358" t="s">
        <v>529</v>
      </c>
      <c r="C1103" s="1102"/>
      <c r="D1103" s="1232" t="s">
        <v>816</v>
      </c>
      <c r="E1103" s="1232"/>
      <c r="F1103" s="1232"/>
      <c r="G1103" s="1102"/>
      <c r="H1103" s="1102"/>
      <c r="I1103" s="1148" t="s">
        <v>688</v>
      </c>
    </row>
    <row r="1104" spans="1:9">
      <c r="A1104" s="1102"/>
      <c r="B1104" s="1102"/>
      <c r="C1104" s="1102"/>
      <c r="D1104" s="1232"/>
      <c r="E1104" s="1232"/>
      <c r="F1104" s="1232"/>
      <c r="G1104" s="1102"/>
      <c r="H1104" s="1102"/>
      <c r="I1104" s="1148"/>
    </row>
    <row r="1105" spans="1:9">
      <c r="A1105" s="1102"/>
      <c r="B1105" s="1102"/>
      <c r="C1105" s="1102"/>
      <c r="D1105" s="1232"/>
      <c r="E1105" s="1232"/>
      <c r="F1105" s="1232"/>
      <c r="G1105" s="1102"/>
      <c r="H1105" s="1102"/>
      <c r="I1105" s="1148"/>
    </row>
    <row r="1106" spans="1:9">
      <c r="A1106" s="1102"/>
      <c r="B1106" s="1102"/>
      <c r="C1106" s="1102"/>
      <c r="D1106" s="1116"/>
      <c r="E1106" s="1116"/>
      <c r="F1106" s="1116"/>
      <c r="G1106" s="1102"/>
      <c r="H1106" s="1102"/>
      <c r="I1106" s="1148"/>
    </row>
    <row r="1107" spans="1:9" ht="15.75" customHeight="1">
      <c r="A1107" s="1102"/>
      <c r="B1107" s="358" t="s">
        <v>529</v>
      </c>
      <c r="C1107" s="1102"/>
      <c r="D1107" s="1226" t="s">
        <v>817</v>
      </c>
      <c r="E1107" s="1226"/>
      <c r="F1107" s="1226"/>
      <c r="G1107" s="1102"/>
      <c r="H1107" s="1102"/>
      <c r="I1107" s="1148" t="s">
        <v>818</v>
      </c>
    </row>
    <row r="1108" spans="1:9">
      <c r="A1108" s="1102"/>
      <c r="B1108" s="1102"/>
      <c r="C1108" s="1102"/>
      <c r="D1108" s="1226"/>
      <c r="E1108" s="1226"/>
      <c r="F1108" s="1226"/>
      <c r="G1108" s="1102"/>
      <c r="H1108" s="1102"/>
      <c r="I1108" s="1148"/>
    </row>
    <row r="1109" spans="1:9">
      <c r="A1109" s="1102"/>
      <c r="B1109" s="1102"/>
      <c r="C1109" s="1102"/>
      <c r="D1109" s="1226"/>
      <c r="E1109" s="1226"/>
      <c r="F1109" s="1226"/>
      <c r="G1109" s="1102"/>
      <c r="H1109" s="1102"/>
      <c r="I1109" s="1148"/>
    </row>
    <row r="1110" spans="1:9">
      <c r="A1110" s="1102"/>
      <c r="B1110" s="1102"/>
      <c r="C1110" s="1102"/>
      <c r="D1110" s="1226"/>
      <c r="E1110" s="1226"/>
      <c r="F1110" s="1226"/>
      <c r="G1110" s="1102"/>
      <c r="H1110" s="1102"/>
      <c r="I1110" s="1148"/>
    </row>
    <row r="1111" spans="1:9">
      <c r="A1111" s="1102"/>
      <c r="B1111" s="1102"/>
      <c r="C1111" s="1102"/>
      <c r="D1111" s="1116"/>
      <c r="E1111" s="1116"/>
      <c r="F1111" s="1116"/>
      <c r="G1111" s="1102"/>
      <c r="H1111" s="1102"/>
      <c r="I1111" s="1148"/>
    </row>
    <row r="1112" spans="1:9" ht="39.6">
      <c r="A1112" s="1102"/>
      <c r="B1112" s="1102"/>
      <c r="C1112" s="1102"/>
      <c r="D1112" s="1102"/>
      <c r="E1112" s="1102"/>
      <c r="F1112" s="1102"/>
      <c r="G1112" s="1102"/>
      <c r="H1112" s="1102"/>
      <c r="I1112" s="1027" t="s">
        <v>819</v>
      </c>
    </row>
    <row r="1113" spans="1:9">
      <c r="A1113" s="1102"/>
      <c r="B1113" s="1102"/>
      <c r="C1113" s="1102"/>
      <c r="D1113" s="1102"/>
      <c r="E1113" s="1102"/>
      <c r="F1113" s="1102"/>
      <c r="G1113" s="1102"/>
      <c r="H1113" s="1102"/>
      <c r="I1113" s="1148"/>
    </row>
    <row r="1114" spans="1:9">
      <c r="A1114" s="1102"/>
      <c r="B1114" s="1102"/>
      <c r="C1114" s="1102"/>
      <c r="D1114" s="1102"/>
      <c r="E1114" s="1102"/>
      <c r="F1114" s="1102"/>
      <c r="G1114" s="1102"/>
      <c r="H1114" s="1102"/>
      <c r="I1114" s="1148"/>
    </row>
    <row r="1115" spans="1:9">
      <c r="A1115" s="1102"/>
      <c r="B1115" s="1102"/>
      <c r="C1115" s="1102"/>
      <c r="D1115" s="1102"/>
      <c r="E1115" s="1102"/>
      <c r="F1115" s="1102"/>
      <c r="G1115" s="1102"/>
      <c r="H1115" s="1102"/>
    </row>
    <row r="1116" spans="1:9">
      <c r="A1116" s="1102"/>
      <c r="B1116" s="1102"/>
      <c r="C1116" s="1102"/>
      <c r="D1116" s="1102"/>
      <c r="E1116" s="1102"/>
      <c r="F1116" s="1102"/>
      <c r="G1116" s="1102"/>
      <c r="H1116" s="1102"/>
    </row>
    <row r="1117" spans="1:9">
      <c r="A1117" s="1102"/>
      <c r="B1117" s="1102"/>
      <c r="C1117" s="1102"/>
      <c r="D1117" s="1102"/>
      <c r="E1117" s="1102"/>
      <c r="F1117" s="1102"/>
      <c r="G1117" s="1102"/>
      <c r="H1117" s="1102"/>
    </row>
    <row r="1118" spans="1:9">
      <c r="A1118" s="1102"/>
      <c r="B1118" s="1102"/>
      <c r="C1118" s="1102"/>
      <c r="D1118" s="1102"/>
      <c r="E1118" s="1102"/>
      <c r="F1118" s="1102"/>
      <c r="G1118" s="1102"/>
      <c r="H1118" s="1102"/>
    </row>
    <row r="1119" spans="1:9">
      <c r="A1119" s="1102"/>
      <c r="B1119" s="1102"/>
      <c r="C1119" s="1102"/>
      <c r="D1119" s="1102"/>
      <c r="E1119" s="1102"/>
      <c r="F1119" s="1102"/>
      <c r="G1119" s="1102"/>
      <c r="H1119" s="1102"/>
    </row>
    <row r="1120" spans="1:9">
      <c r="A1120" s="1102"/>
      <c r="B1120" s="1102"/>
      <c r="C1120" s="1102"/>
      <c r="D1120" s="1102"/>
      <c r="E1120" s="1102"/>
      <c r="F1120" s="1102"/>
      <c r="G1120" s="1102"/>
      <c r="H1120" s="1102"/>
    </row>
    <row r="1121" spans="1:3">
      <c r="A1121" s="1102"/>
      <c r="B1121" s="1102"/>
      <c r="C1121" s="1102"/>
    </row>
    <row r="1122" spans="1:3">
      <c r="A1122" s="1102"/>
      <c r="B1122" s="1102"/>
      <c r="C1122" s="1102"/>
    </row>
    <row r="1123" spans="1:3">
      <c r="A1123" s="1102"/>
      <c r="B1123" s="1102"/>
      <c r="C1123" s="1102"/>
    </row>
    <row r="1124" spans="1:3">
      <c r="A1124" s="1102"/>
      <c r="B1124" s="1102"/>
      <c r="C1124" s="1102"/>
    </row>
    <row r="1125" spans="1:3">
      <c r="A1125" s="1102"/>
      <c r="B1125" s="1102"/>
      <c r="C1125" s="1102"/>
    </row>
    <row r="1126" spans="1:3">
      <c r="A1126" s="1102"/>
      <c r="B1126" s="1102"/>
      <c r="C1126" s="1102"/>
    </row>
    <row r="1127" spans="1:3">
      <c r="A1127" s="1102"/>
      <c r="B1127" s="1102"/>
      <c r="C1127" s="1102"/>
    </row>
    <row r="1128" spans="1:3">
      <c r="A1128" s="1102"/>
      <c r="B1128" s="1102"/>
      <c r="C1128" s="1102"/>
    </row>
    <row r="1129" spans="1:3">
      <c r="A1129" s="1102"/>
      <c r="B1129" s="1102"/>
      <c r="C1129" s="1102"/>
    </row>
    <row r="1130" spans="1:3"/>
    <row r="1131" spans="1:3"/>
    <row r="1132" spans="1:3"/>
    <row r="1133" spans="1:3"/>
    <row r="1134" spans="1:3"/>
    <row r="1135" spans="1:3"/>
    <row r="1136" spans="1:3"/>
    <row r="1137" spans="1:3">
      <c r="A1137" s="1102"/>
      <c r="B1137" s="1102"/>
      <c r="C1137" s="1102"/>
    </row>
    <row r="1138" spans="1:3">
      <c r="A1138" s="1102"/>
      <c r="B1138" s="1102"/>
      <c r="C1138" s="1102"/>
    </row>
    <row r="1139" spans="1:3">
      <c r="A1139" s="1102"/>
      <c r="B1139" s="1102"/>
      <c r="C1139" s="1102"/>
    </row>
    <row r="1140" spans="1:3">
      <c r="A1140" s="1102"/>
      <c r="B1140" s="1102"/>
      <c r="C1140" s="1102"/>
    </row>
    <row r="1141" spans="1:3">
      <c r="A1141" s="1102"/>
      <c r="B1141" s="1102"/>
      <c r="C1141" s="1102"/>
    </row>
    <row r="1142" spans="1:3">
      <c r="A1142" s="1102"/>
      <c r="B1142" s="1102"/>
      <c r="C1142" s="1102"/>
    </row>
    <row r="1143" spans="1:3">
      <c r="A1143" s="1102"/>
      <c r="B1143" s="1102"/>
      <c r="C1143" s="1102"/>
    </row>
    <row r="1144" spans="1:3">
      <c r="A1144" s="1102"/>
      <c r="B1144" s="1102"/>
      <c r="C1144" s="1102"/>
    </row>
    <row r="1145" spans="1:3">
      <c r="A1145" s="1102"/>
      <c r="B1145" s="1102"/>
      <c r="C1145" s="1102"/>
    </row>
    <row r="1146" spans="1:3">
      <c r="A1146" s="1102"/>
      <c r="B1146" s="1102"/>
      <c r="C1146" s="1102"/>
    </row>
    <row r="1147" spans="1:3">
      <c r="A1147" s="1102"/>
      <c r="B1147" s="1102"/>
      <c r="C1147" s="1102"/>
    </row>
    <row r="1148" spans="1:3">
      <c r="A1148" s="1102"/>
      <c r="B1148" s="1102"/>
      <c r="C1148" s="1102"/>
    </row>
    <row r="1149" spans="1:3">
      <c r="A1149" s="1102"/>
      <c r="B1149" s="1102"/>
      <c r="C1149" s="1102"/>
    </row>
    <row r="1150" spans="1:3">
      <c r="A1150" s="1102"/>
      <c r="B1150" s="1102"/>
      <c r="C1150" s="1102"/>
    </row>
    <row r="1151" spans="1:3">
      <c r="A1151" s="1102"/>
      <c r="B1151" s="1102"/>
      <c r="C1151" s="1102"/>
    </row>
    <row r="1152" spans="1:3">
      <c r="A1152" s="1102"/>
      <c r="B1152" s="1102"/>
      <c r="C1152" s="1102"/>
    </row>
    <row r="1153" spans="1:3">
      <c r="A1153" s="1102"/>
      <c r="B1153" s="1102"/>
      <c r="C1153" s="1102"/>
    </row>
    <row r="1154" spans="1:3">
      <c r="A1154" s="1102"/>
      <c r="B1154" s="1102"/>
      <c r="C1154" s="1102"/>
    </row>
    <row r="1155" spans="1:3">
      <c r="A1155" s="1102"/>
      <c r="B1155" s="1102"/>
      <c r="C1155" s="1102"/>
    </row>
    <row r="1156" spans="1:3">
      <c r="A1156" s="1102"/>
      <c r="B1156" s="1102"/>
      <c r="C1156" s="1102"/>
    </row>
    <row r="1157" spans="1:3">
      <c r="A1157" s="1102"/>
      <c r="B1157" s="1102"/>
      <c r="C1157" s="1102"/>
    </row>
    <row r="1158" spans="1:3">
      <c r="A1158" s="1102"/>
      <c r="B1158" s="1102"/>
      <c r="C1158" s="1102"/>
    </row>
    <row r="1159" spans="1:3">
      <c r="A1159" s="1102"/>
      <c r="B1159" s="1102"/>
      <c r="C1159" s="1102"/>
    </row>
    <row r="1160" spans="1:3">
      <c r="A1160" s="1102"/>
      <c r="B1160" s="1102"/>
      <c r="C1160" s="1102"/>
    </row>
    <row r="1161" spans="1:3">
      <c r="A1161" s="1102"/>
      <c r="B1161" s="1102"/>
      <c r="C1161" s="1102"/>
    </row>
    <row r="1162" spans="1:3">
      <c r="A1162" s="1102"/>
      <c r="B1162" s="1102"/>
      <c r="C1162" s="1102"/>
    </row>
    <row r="1163" spans="1:3">
      <c r="A1163" s="1102"/>
      <c r="B1163" s="1102"/>
      <c r="C1163" s="1102"/>
    </row>
    <row r="1164" spans="1:3">
      <c r="A1164" s="1102"/>
      <c r="B1164" s="1102"/>
      <c r="C1164" s="1102"/>
    </row>
    <row r="1165" spans="1:3">
      <c r="A1165" s="1102"/>
      <c r="B1165" s="1102"/>
      <c r="C1165" s="1102"/>
    </row>
    <row r="1166" spans="1:3">
      <c r="A1166" s="1102"/>
      <c r="B1166" s="1102"/>
      <c r="C1166" s="1102"/>
    </row>
    <row r="1167" spans="1:3">
      <c r="A1167" s="1102"/>
      <c r="B1167" s="1102"/>
      <c r="C1167" s="1102"/>
    </row>
    <row r="1168" spans="1:3">
      <c r="A1168" s="1102"/>
      <c r="B1168" s="1102"/>
      <c r="C1168" s="1102"/>
    </row>
    <row r="1169" spans="1:3">
      <c r="A1169" s="1102"/>
      <c r="B1169" s="1102"/>
      <c r="C1169" s="1102"/>
    </row>
    <row r="1170" spans="1:3">
      <c r="A1170" s="1102"/>
      <c r="B1170" s="1102"/>
      <c r="C1170" s="1102"/>
    </row>
    <row r="1171" spans="1:3">
      <c r="A1171" s="1102"/>
      <c r="B1171" s="1102"/>
      <c r="C1171" s="1102"/>
    </row>
    <row r="1172" spans="1:3">
      <c r="A1172" s="1102"/>
      <c r="B1172" s="1102"/>
      <c r="C1172" s="1102"/>
    </row>
    <row r="1173" spans="1:3">
      <c r="A1173" s="1102"/>
      <c r="B1173" s="1102"/>
      <c r="C1173" s="1102"/>
    </row>
    <row r="1174" spans="1:3">
      <c r="A1174" s="1102"/>
      <c r="B1174" s="1102"/>
      <c r="C1174" s="1102"/>
    </row>
    <row r="1175" spans="1:3">
      <c r="A1175" s="1102"/>
      <c r="B1175" s="1102"/>
      <c r="C1175" s="1102"/>
    </row>
    <row r="1176" spans="1:3">
      <c r="A1176" s="1102"/>
      <c r="B1176" s="1102"/>
      <c r="C1176" s="1102"/>
    </row>
    <row r="1177" spans="1:3">
      <c r="A1177" s="1102"/>
      <c r="B1177" s="1102"/>
      <c r="C1177" s="1102"/>
    </row>
    <row r="1178" spans="1:3">
      <c r="A1178" s="1102"/>
      <c r="B1178" s="1102"/>
      <c r="C1178" s="1102"/>
    </row>
    <row r="1179" spans="1:3">
      <c r="A1179" s="1102"/>
      <c r="B1179" s="1102"/>
      <c r="C1179" s="1102"/>
    </row>
    <row r="1180" spans="1:3">
      <c r="A1180" s="1102"/>
      <c r="B1180" s="1102"/>
      <c r="C1180" s="1102"/>
    </row>
    <row r="1181" spans="1:3">
      <c r="A1181" s="1102"/>
      <c r="B1181" s="1102"/>
      <c r="C1181" s="1102"/>
    </row>
    <row r="1182" spans="1:3">
      <c r="A1182" s="1102"/>
      <c r="B1182" s="1102"/>
      <c r="C1182" s="1102"/>
    </row>
    <row r="1183" spans="1:3">
      <c r="A1183" s="1102"/>
      <c r="B1183" s="1102"/>
      <c r="C1183" s="1102"/>
    </row>
    <row r="1184" spans="1:3">
      <c r="A1184" s="1102"/>
      <c r="B1184" s="1102"/>
      <c r="C1184" s="1102"/>
    </row>
    <row r="1185" spans="1:3">
      <c r="A1185" s="1102"/>
      <c r="B1185" s="1102"/>
      <c r="C1185" s="1102"/>
    </row>
    <row r="1186" spans="1:3">
      <c r="A1186" s="1102"/>
      <c r="B1186" s="1102"/>
      <c r="C1186" s="1102"/>
    </row>
    <row r="1187" spans="1:3">
      <c r="A1187" s="1102"/>
      <c r="B1187" s="1102"/>
      <c r="C1187" s="1102"/>
    </row>
    <row r="1188" spans="1:3">
      <c r="A1188" s="1102"/>
      <c r="B1188" s="1102"/>
      <c r="C1188" s="1102"/>
    </row>
    <row r="1189" spans="1:3">
      <c r="A1189" s="1102"/>
      <c r="B1189" s="1102"/>
      <c r="C1189" s="1102"/>
    </row>
    <row r="1190" spans="1:3">
      <c r="A1190" s="1102"/>
      <c r="B1190" s="1102"/>
      <c r="C1190" s="1102"/>
    </row>
    <row r="1191" spans="1:3">
      <c r="A1191" s="1102"/>
      <c r="B1191" s="1102"/>
      <c r="C1191" s="1102"/>
    </row>
    <row r="1192" spans="1:3">
      <c r="A1192" s="1102"/>
      <c r="B1192" s="1102"/>
      <c r="C1192" s="1102"/>
    </row>
    <row r="1193" spans="1:3">
      <c r="A1193" s="1102"/>
      <c r="B1193" s="1102"/>
      <c r="C1193" s="1102"/>
    </row>
    <row r="1194" spans="1:3">
      <c r="A1194" s="1102"/>
      <c r="B1194" s="1102"/>
      <c r="C1194" s="1102"/>
    </row>
    <row r="1195" spans="1:3">
      <c r="A1195" s="1102"/>
      <c r="B1195" s="1102"/>
      <c r="C1195" s="1102"/>
    </row>
    <row r="1196" spans="1:3">
      <c r="A1196" s="1102"/>
      <c r="B1196" s="1102"/>
      <c r="C1196" s="1102"/>
    </row>
    <row r="1197" spans="1:3">
      <c r="A1197" s="1102"/>
      <c r="B1197" s="1102"/>
      <c r="C1197" s="1102"/>
    </row>
    <row r="1198" spans="1:3">
      <c r="A1198" s="1102"/>
      <c r="B1198" s="1102"/>
      <c r="C1198" s="1102"/>
    </row>
    <row r="1199" spans="1:3">
      <c r="A1199" s="1102"/>
      <c r="B1199" s="1102"/>
      <c r="C1199" s="1102"/>
    </row>
    <row r="1200" spans="1:3">
      <c r="A1200" s="1102"/>
      <c r="B1200" s="1102"/>
      <c r="C1200" s="1102"/>
    </row>
    <row r="1201" spans="1:3">
      <c r="A1201" s="1102"/>
      <c r="B1201" s="1102"/>
      <c r="C1201" s="1102"/>
    </row>
    <row r="1202" spans="1:3">
      <c r="A1202" s="1102"/>
      <c r="B1202" s="1102"/>
      <c r="C1202" s="1102"/>
    </row>
    <row r="1203" spans="1:3">
      <c r="A1203" s="1102"/>
      <c r="B1203" s="1102"/>
      <c r="C1203" s="1102"/>
    </row>
    <row r="1204" spans="1:3">
      <c r="A1204" s="1102"/>
      <c r="B1204" s="1102"/>
      <c r="C1204" s="1102"/>
    </row>
    <row r="1205" spans="1:3">
      <c r="A1205" s="1102"/>
      <c r="B1205" s="1102"/>
      <c r="C1205" s="1102"/>
    </row>
    <row r="1206" spans="1:3">
      <c r="A1206" s="1102"/>
      <c r="B1206" s="1102"/>
      <c r="C1206" s="1102"/>
    </row>
    <row r="1207" spans="1:3">
      <c r="A1207" s="1102"/>
      <c r="B1207" s="1102"/>
      <c r="C1207" s="1102"/>
    </row>
    <row r="1208" spans="1:3">
      <c r="A1208" s="1102"/>
      <c r="B1208" s="1102"/>
      <c r="C1208" s="1102"/>
    </row>
    <row r="1209" spans="1:3">
      <c r="A1209" s="1102"/>
      <c r="B1209" s="1102"/>
      <c r="C1209" s="1102"/>
    </row>
    <row r="1210" spans="1:3">
      <c r="A1210" s="1102"/>
      <c r="B1210" s="1102"/>
      <c r="C1210" s="1102"/>
    </row>
    <row r="1211" spans="1:3">
      <c r="A1211" s="1102"/>
      <c r="B1211" s="1102"/>
      <c r="C1211" s="1102"/>
    </row>
    <row r="1212" spans="1:3">
      <c r="A1212" s="1102"/>
      <c r="B1212" s="1102"/>
      <c r="C1212" s="1102"/>
    </row>
    <row r="1213" spans="1:3">
      <c r="A1213" s="1102"/>
      <c r="B1213" s="1102"/>
      <c r="C1213" s="1102"/>
    </row>
    <row r="1214" spans="1:3">
      <c r="A1214" s="1102"/>
      <c r="B1214" s="1102"/>
      <c r="C1214" s="1102"/>
    </row>
    <row r="1215" spans="1:3">
      <c r="A1215" s="1102"/>
      <c r="B1215" s="1102"/>
      <c r="C1215" s="1102"/>
    </row>
    <row r="1216" spans="1:3">
      <c r="A1216" s="1102"/>
      <c r="B1216" s="1102"/>
      <c r="C1216" s="1102"/>
    </row>
    <row r="1217" spans="1:3">
      <c r="A1217" s="1102"/>
      <c r="B1217" s="1102"/>
      <c r="C1217" s="1102"/>
    </row>
    <row r="1218" spans="1:3">
      <c r="A1218" s="1102"/>
      <c r="B1218" s="1102"/>
      <c r="C1218" s="1102"/>
    </row>
    <row r="1219" spans="1:3">
      <c r="A1219" s="1102"/>
      <c r="B1219" s="1102"/>
      <c r="C1219" s="1102"/>
    </row>
    <row r="1220" spans="1:3">
      <c r="A1220" s="1102"/>
      <c r="B1220" s="1102"/>
      <c r="C1220" s="1102"/>
    </row>
    <row r="1221" spans="1:3">
      <c r="A1221" s="1102"/>
      <c r="B1221" s="1102"/>
      <c r="C1221" s="1102"/>
    </row>
    <row r="1222" spans="1:3">
      <c r="A1222" s="1102"/>
      <c r="B1222" s="1102"/>
      <c r="C1222" s="1102"/>
    </row>
    <row r="1223" spans="1:3">
      <c r="A1223" s="1102"/>
      <c r="B1223" s="1102"/>
      <c r="C1223" s="1102"/>
    </row>
    <row r="1224" spans="1:3">
      <c r="A1224" s="1102"/>
      <c r="B1224" s="1102"/>
      <c r="C1224" s="1102"/>
    </row>
    <row r="1225" spans="1:3">
      <c r="A1225" s="1102"/>
      <c r="B1225" s="1102"/>
      <c r="C1225" s="1102"/>
    </row>
    <row r="1226" spans="1:3">
      <c r="A1226" s="1102"/>
      <c r="B1226" s="1102"/>
      <c r="C1226" s="1102"/>
    </row>
    <row r="1227" spans="1:3">
      <c r="A1227" s="1102"/>
      <c r="B1227" s="1102"/>
      <c r="C1227" s="1102"/>
    </row>
    <row r="1228" spans="1:3">
      <c r="A1228" s="1102"/>
      <c r="B1228" s="1102"/>
      <c r="C1228" s="1102"/>
    </row>
    <row r="1229" spans="1:3">
      <c r="A1229" s="1102"/>
      <c r="B1229" s="1102"/>
      <c r="C1229" s="1102"/>
    </row>
    <row r="1230" spans="1:3">
      <c r="A1230" s="1102"/>
      <c r="B1230" s="1102"/>
      <c r="C1230" s="1102"/>
    </row>
    <row r="1231" spans="1:3">
      <c r="A1231" s="1102"/>
      <c r="B1231" s="1102"/>
      <c r="C1231" s="1102"/>
    </row>
    <row r="1232" spans="1:3">
      <c r="A1232" s="1102"/>
      <c r="B1232" s="1102"/>
      <c r="C1232" s="1102"/>
    </row>
    <row r="1233" spans="1:3">
      <c r="A1233" s="1102"/>
      <c r="B1233" s="1102"/>
      <c r="C1233" s="1102"/>
    </row>
    <row r="1234" spans="1:3">
      <c r="A1234" s="1102"/>
      <c r="B1234" s="1102"/>
      <c r="C1234" s="1102"/>
    </row>
    <row r="1235" spans="1:3">
      <c r="A1235" s="1102"/>
      <c r="B1235" s="1102"/>
      <c r="C1235" s="1102"/>
    </row>
    <row r="1236" spans="1:3">
      <c r="A1236" s="1102"/>
      <c r="B1236" s="1102"/>
      <c r="C1236" s="1102"/>
    </row>
    <row r="1237" spans="1:3">
      <c r="A1237" s="1102"/>
      <c r="B1237" s="1102"/>
      <c r="C1237" s="1102"/>
    </row>
    <row r="1238" spans="1:3">
      <c r="A1238" s="1102"/>
      <c r="B1238" s="1102"/>
      <c r="C1238" s="1102"/>
    </row>
    <row r="1239" spans="1:3">
      <c r="A1239" s="1102"/>
      <c r="B1239" s="1102"/>
      <c r="C1239" s="1102"/>
    </row>
    <row r="1240" spans="1:3">
      <c r="A1240" s="1102"/>
      <c r="B1240" s="1102"/>
      <c r="C1240" s="1102"/>
    </row>
    <row r="1241" spans="1:3">
      <c r="A1241" s="1102"/>
      <c r="B1241" s="1102"/>
      <c r="C1241" s="1102"/>
    </row>
    <row r="1242" spans="1:3">
      <c r="A1242" s="1102"/>
      <c r="B1242" s="1102"/>
      <c r="C1242" s="1102"/>
    </row>
    <row r="1243" spans="1:3">
      <c r="A1243" s="1102"/>
      <c r="B1243" s="1102"/>
      <c r="C1243" s="1102"/>
    </row>
    <row r="1244" spans="1:3">
      <c r="A1244" s="1102"/>
      <c r="B1244" s="1102"/>
      <c r="C1244" s="1102"/>
    </row>
    <row r="1245" spans="1:3">
      <c r="A1245" s="1102"/>
      <c r="B1245" s="1102"/>
      <c r="C1245" s="1102"/>
    </row>
    <row r="1246" spans="1:3">
      <c r="A1246" s="1102"/>
      <c r="B1246" s="1102"/>
      <c r="C1246" s="1102"/>
    </row>
    <row r="1247" spans="1:3">
      <c r="A1247" s="1102"/>
      <c r="B1247" s="1102"/>
      <c r="C1247" s="1102"/>
    </row>
    <row r="1248" spans="1:3">
      <c r="A1248" s="1102"/>
      <c r="B1248" s="1102"/>
      <c r="C1248" s="1102"/>
    </row>
    <row r="1249" spans="1:3">
      <c r="A1249" s="1102"/>
      <c r="B1249" s="1102"/>
      <c r="C1249" s="1102"/>
    </row>
    <row r="1250" spans="1:3">
      <c r="A1250" s="1102"/>
      <c r="B1250" s="1102"/>
      <c r="C1250" s="1102"/>
    </row>
    <row r="1251" spans="1:3">
      <c r="A1251" s="1102"/>
      <c r="B1251" s="1102"/>
      <c r="C1251" s="1102"/>
    </row>
    <row r="1252" spans="1:3">
      <c r="A1252" s="1102"/>
      <c r="B1252" s="1102"/>
      <c r="C1252" s="1102"/>
    </row>
    <row r="1253" spans="1:3">
      <c r="A1253" s="1102"/>
      <c r="B1253" s="1102"/>
      <c r="C1253" s="1102"/>
    </row>
    <row r="1254" spans="1:3">
      <c r="A1254" s="1102"/>
      <c r="B1254" s="1102"/>
      <c r="C1254" s="1102"/>
    </row>
    <row r="1255" spans="1:3">
      <c r="A1255" s="1102"/>
      <c r="B1255" s="1102"/>
      <c r="C1255" s="1102"/>
    </row>
    <row r="1256" spans="1:3">
      <c r="A1256" s="1102"/>
      <c r="B1256" s="1102"/>
      <c r="C1256" s="1102"/>
    </row>
    <row r="1257" spans="1:3">
      <c r="A1257" s="1102"/>
      <c r="B1257" s="1102"/>
      <c r="C1257" s="1102"/>
    </row>
    <row r="1258" spans="1:3">
      <c r="A1258" s="1102"/>
      <c r="B1258" s="1102"/>
      <c r="C1258" s="1102"/>
    </row>
    <row r="1259" spans="1:3">
      <c r="A1259" s="1102"/>
      <c r="B1259" s="1102"/>
      <c r="C1259" s="1102"/>
    </row>
    <row r="1260" spans="1:3">
      <c r="A1260" s="1102"/>
      <c r="B1260" s="1102"/>
      <c r="C1260" s="1102"/>
    </row>
    <row r="1261" spans="1:3">
      <c r="A1261" s="1102"/>
      <c r="B1261" s="1102"/>
      <c r="C1261" s="1102"/>
    </row>
    <row r="1262" spans="1:3">
      <c r="A1262" s="1102"/>
      <c r="B1262" s="1102"/>
      <c r="C1262" s="1102"/>
    </row>
    <row r="1263" spans="1:3">
      <c r="A1263" s="1102"/>
      <c r="B1263" s="1102"/>
      <c r="C1263" s="1102"/>
    </row>
    <row r="1264" spans="1:3">
      <c r="A1264" s="1102"/>
      <c r="B1264" s="1102"/>
      <c r="C1264" s="1102"/>
    </row>
    <row r="1265" spans="1:3">
      <c r="A1265" s="1102"/>
      <c r="B1265" s="1102"/>
      <c r="C1265" s="1102"/>
    </row>
    <row r="1266" spans="1:3">
      <c r="A1266" s="1102"/>
      <c r="B1266" s="1102"/>
      <c r="C1266" s="1102"/>
    </row>
    <row r="1267" spans="1:3">
      <c r="A1267" s="1102"/>
      <c r="B1267" s="1102"/>
      <c r="C1267" s="1102"/>
    </row>
    <row r="1268" spans="1:3">
      <c r="A1268" s="1102"/>
      <c r="B1268" s="1102"/>
      <c r="C1268" s="1102"/>
    </row>
    <row r="1269" spans="1:3">
      <c r="A1269" s="1102"/>
      <c r="B1269" s="1102"/>
      <c r="C1269" s="1102"/>
    </row>
    <row r="1270" spans="1:3">
      <c r="A1270" s="1102"/>
      <c r="B1270" s="1102"/>
      <c r="C1270" s="1102"/>
    </row>
    <row r="1271" spans="1:3">
      <c r="A1271" s="1102"/>
      <c r="B1271" s="1102"/>
      <c r="C1271" s="1102"/>
    </row>
    <row r="1272" spans="1:3">
      <c r="A1272" s="1102"/>
      <c r="B1272" s="1102"/>
      <c r="C1272" s="1102"/>
    </row>
    <row r="1273" spans="1:3">
      <c r="A1273" s="1102"/>
      <c r="B1273" s="1102"/>
      <c r="C1273" s="1102"/>
    </row>
    <row r="1274" spans="1:3">
      <c r="A1274" s="1102"/>
      <c r="B1274" s="1102"/>
      <c r="C1274" s="1102"/>
    </row>
    <row r="1275" spans="1:3">
      <c r="A1275" s="1102"/>
      <c r="B1275" s="1102"/>
      <c r="C1275" s="1102"/>
    </row>
    <row r="1276" spans="1:3">
      <c r="A1276" s="1102"/>
      <c r="B1276" s="1102"/>
      <c r="C1276" s="1102"/>
    </row>
    <row r="1277" spans="1:3">
      <c r="A1277" s="1102"/>
      <c r="B1277" s="1102"/>
      <c r="C1277" s="1102"/>
    </row>
    <row r="1278" spans="1:3">
      <c r="A1278" s="1102"/>
      <c r="B1278" s="1102"/>
      <c r="C1278" s="1102"/>
    </row>
    <row r="1279" spans="1:3">
      <c r="A1279" s="1102"/>
      <c r="B1279" s="1102"/>
      <c r="C1279" s="1102"/>
    </row>
    <row r="1280" spans="1:3">
      <c r="A1280" s="1102"/>
      <c r="B1280" s="1102"/>
      <c r="C1280" s="1102"/>
    </row>
    <row r="1281" spans="1:3">
      <c r="A1281" s="1102"/>
      <c r="B1281" s="1102"/>
      <c r="C1281" s="1102"/>
    </row>
    <row r="1282" spans="1:3">
      <c r="A1282" s="1102"/>
      <c r="B1282" s="1102"/>
      <c r="C1282" s="1102"/>
    </row>
    <row r="1283" spans="1:3">
      <c r="A1283" s="1102"/>
      <c r="B1283" s="1102"/>
      <c r="C1283" s="1102"/>
    </row>
    <row r="1284" spans="1:3">
      <c r="A1284" s="1102"/>
      <c r="B1284" s="1102"/>
      <c r="C1284" s="1102"/>
    </row>
    <row r="1285" spans="1:3">
      <c r="A1285" s="1102"/>
      <c r="B1285" s="1102"/>
      <c r="C1285" s="1102"/>
    </row>
    <row r="1286" spans="1:3">
      <c r="A1286" s="1102"/>
      <c r="B1286" s="1102"/>
      <c r="C1286" s="1102"/>
    </row>
    <row r="1287" spans="1:3">
      <c r="A1287" s="1102"/>
      <c r="B1287" s="1102"/>
      <c r="C1287" s="1102"/>
    </row>
    <row r="1288" spans="1:3">
      <c r="A1288" s="1102"/>
      <c r="B1288" s="1102"/>
      <c r="C1288" s="1102"/>
    </row>
    <row r="1289" spans="1:3">
      <c r="A1289" s="1102"/>
      <c r="B1289" s="1102"/>
      <c r="C1289" s="1102"/>
    </row>
    <row r="1290" spans="1:3">
      <c r="A1290" s="1102"/>
      <c r="B1290" s="1102"/>
      <c r="C1290" s="1102"/>
    </row>
    <row r="1291" spans="1:3">
      <c r="A1291" s="1102"/>
      <c r="B1291" s="1102"/>
      <c r="C1291" s="1102"/>
    </row>
    <row r="1292" spans="1:3">
      <c r="A1292" s="1102"/>
      <c r="B1292" s="1102"/>
      <c r="C1292" s="1102"/>
    </row>
    <row r="1293" spans="1:3">
      <c r="A1293" s="1102"/>
      <c r="B1293" s="1102"/>
      <c r="C1293" s="1102"/>
    </row>
    <row r="1294" spans="1:3">
      <c r="A1294" s="1102"/>
      <c r="B1294" s="1102"/>
      <c r="C1294" s="1102"/>
    </row>
    <row r="1295" spans="1:3">
      <c r="A1295" s="1102"/>
      <c r="B1295" s="1102"/>
      <c r="C1295" s="1102"/>
    </row>
    <row r="1296" spans="1:3">
      <c r="A1296" s="1102"/>
      <c r="B1296" s="1102"/>
      <c r="C1296" s="1102"/>
    </row>
    <row r="1297" spans="1:3">
      <c r="A1297" s="1102"/>
      <c r="B1297" s="1102"/>
      <c r="C1297" s="1102"/>
    </row>
    <row r="1298" spans="1:3">
      <c r="A1298" s="1102"/>
      <c r="B1298" s="1102"/>
      <c r="C1298" s="1102"/>
    </row>
    <row r="1299" spans="1:3">
      <c r="A1299" s="1102"/>
      <c r="B1299" s="1102"/>
      <c r="C1299" s="1102"/>
    </row>
    <row r="1300" spans="1:3">
      <c r="A1300" s="1102"/>
      <c r="B1300" s="1102"/>
      <c r="C1300" s="1102"/>
    </row>
    <row r="1301" spans="1:3">
      <c r="A1301" s="1102"/>
      <c r="B1301" s="1102"/>
      <c r="C1301" s="1102"/>
    </row>
    <row r="1302" spans="1:3">
      <c r="A1302" s="1102"/>
      <c r="B1302" s="1102"/>
      <c r="C1302" s="1102"/>
    </row>
    <row r="1303" spans="1:3">
      <c r="A1303" s="1102"/>
      <c r="B1303" s="1102"/>
      <c r="C1303" s="1102"/>
    </row>
    <row r="1304" spans="1:3">
      <c r="A1304" s="1102"/>
      <c r="B1304" s="1102"/>
      <c r="C1304" s="1102"/>
    </row>
    <row r="1305" spans="1:3">
      <c r="A1305" s="1102"/>
      <c r="B1305" s="1102"/>
      <c r="C1305" s="1102"/>
    </row>
    <row r="1306" spans="1:3">
      <c r="A1306" s="1102"/>
      <c r="B1306" s="1102"/>
      <c r="C1306" s="1102"/>
    </row>
    <row r="1307" spans="1:3">
      <c r="A1307" s="1102"/>
      <c r="B1307" s="1102"/>
      <c r="C1307" s="1102"/>
    </row>
    <row r="1308" spans="1:3">
      <c r="A1308" s="1102"/>
      <c r="B1308" s="1102"/>
      <c r="C1308" s="1102"/>
    </row>
    <row r="1309" spans="1:3">
      <c r="A1309" s="1102"/>
      <c r="B1309" s="1102"/>
      <c r="C1309" s="1102"/>
    </row>
    <row r="1310" spans="1:3">
      <c r="A1310" s="1102"/>
      <c r="B1310" s="1102"/>
      <c r="C1310" s="1102"/>
    </row>
    <row r="1311" spans="1:3">
      <c r="A1311" s="1102"/>
      <c r="B1311" s="1102"/>
      <c r="C1311" s="1102"/>
    </row>
    <row r="1312" spans="1:3">
      <c r="A1312" s="1102"/>
      <c r="B1312" s="1102"/>
      <c r="C1312" s="1102"/>
    </row>
    <row r="1313" spans="1:3">
      <c r="A1313" s="1102"/>
      <c r="B1313" s="1102"/>
      <c r="C1313" s="1102"/>
    </row>
    <row r="1314" spans="1:3">
      <c r="A1314" s="1102"/>
      <c r="B1314" s="1102"/>
      <c r="C1314" s="1102"/>
    </row>
    <row r="1315" spans="1:3">
      <c r="A1315" s="1102"/>
      <c r="B1315" s="1102"/>
      <c r="C1315" s="1102"/>
    </row>
    <row r="1316" spans="1:3">
      <c r="A1316" s="1102"/>
      <c r="B1316" s="1102"/>
      <c r="C1316" s="1102"/>
    </row>
    <row r="1317" spans="1:3">
      <c r="A1317" s="1102"/>
      <c r="B1317" s="1102"/>
      <c r="C1317" s="1102"/>
    </row>
    <row r="1318" spans="1:3">
      <c r="A1318" s="1102"/>
      <c r="B1318" s="1102"/>
      <c r="C1318" s="1102"/>
    </row>
    <row r="1319" spans="1:3">
      <c r="A1319" s="1102"/>
      <c r="B1319" s="1102"/>
      <c r="C1319" s="1102"/>
    </row>
    <row r="1320" spans="1:3">
      <c r="A1320" s="1102"/>
      <c r="B1320" s="1102"/>
      <c r="C1320" s="1102"/>
    </row>
    <row r="1321" spans="1:3">
      <c r="A1321" s="1102"/>
      <c r="B1321" s="1102"/>
      <c r="C1321" s="1102"/>
    </row>
    <row r="1322" spans="1:3">
      <c r="A1322" s="1102"/>
      <c r="B1322" s="1102"/>
      <c r="C1322" s="1102"/>
    </row>
    <row r="1323" spans="1:3">
      <c r="A1323" s="1102"/>
      <c r="B1323" s="1102"/>
      <c r="C1323" s="1102"/>
    </row>
    <row r="1324" spans="1:3">
      <c r="A1324" s="1102"/>
      <c r="B1324" s="1102"/>
      <c r="C1324" s="1102"/>
    </row>
    <row r="1325" spans="1:3">
      <c r="A1325" s="1102"/>
      <c r="B1325" s="1102"/>
      <c r="C1325" s="1102"/>
    </row>
    <row r="1326" spans="1:3">
      <c r="A1326" s="1102"/>
      <c r="B1326" s="1102"/>
      <c r="C1326" s="1102"/>
    </row>
    <row r="1327" spans="1:3">
      <c r="A1327" s="1102"/>
      <c r="B1327" s="1102"/>
      <c r="C1327" s="1102"/>
    </row>
    <row r="1328" spans="1:3">
      <c r="A1328" s="1102"/>
      <c r="B1328" s="1102"/>
      <c r="C1328" s="1102"/>
    </row>
    <row r="1329" spans="1:3">
      <c r="A1329" s="1102"/>
      <c r="B1329" s="1102"/>
      <c r="C1329" s="1102"/>
    </row>
    <row r="1330" spans="1:3">
      <c r="A1330" s="1102"/>
      <c r="B1330" s="1102"/>
      <c r="C1330" s="1102"/>
    </row>
    <row r="1331" spans="1:3">
      <c r="A1331" s="1102"/>
      <c r="B1331" s="1102"/>
      <c r="C1331" s="1102"/>
    </row>
    <row r="1332" spans="1:3">
      <c r="A1332" s="1102"/>
      <c r="B1332" s="1102"/>
      <c r="C1332" s="1102"/>
    </row>
    <row r="1333" spans="1:3">
      <c r="A1333" s="1102"/>
      <c r="B1333" s="1102"/>
      <c r="C1333" s="1102"/>
    </row>
    <row r="1334" spans="1:3">
      <c r="A1334" s="1102"/>
      <c r="B1334" s="1102"/>
      <c r="C1334" s="1102"/>
    </row>
    <row r="1335" spans="1:3">
      <c r="A1335" s="1102"/>
      <c r="B1335" s="1102"/>
      <c r="C1335" s="1102"/>
    </row>
    <row r="1336" spans="1:3">
      <c r="A1336" s="1102"/>
      <c r="B1336" s="1102"/>
      <c r="C1336" s="1102"/>
    </row>
    <row r="1337" spans="1:3">
      <c r="A1337" s="1102"/>
      <c r="B1337" s="1102"/>
      <c r="C1337" s="1102"/>
    </row>
    <row r="1338" spans="1:3">
      <c r="A1338" s="1102"/>
      <c r="B1338" s="1102"/>
      <c r="C1338" s="1102"/>
    </row>
    <row r="1339" spans="1:3">
      <c r="A1339" s="1102"/>
      <c r="B1339" s="1102"/>
      <c r="C1339" s="1102"/>
    </row>
    <row r="1340" spans="1:3">
      <c r="A1340" s="1102"/>
      <c r="B1340" s="1102"/>
      <c r="C1340" s="1102"/>
    </row>
    <row r="1341" spans="1:3">
      <c r="A1341" s="1102"/>
      <c r="B1341" s="1102"/>
      <c r="C1341" s="1102"/>
    </row>
    <row r="1342" spans="1:3">
      <c r="A1342" s="1102"/>
      <c r="B1342" s="1102"/>
      <c r="C1342" s="1102"/>
    </row>
    <row r="1343" spans="1:3">
      <c r="A1343" s="1102"/>
      <c r="B1343" s="1102"/>
      <c r="C1343" s="1102"/>
    </row>
    <row r="1344" spans="1:3">
      <c r="A1344" s="1102"/>
      <c r="B1344" s="1102"/>
      <c r="C1344" s="1102"/>
    </row>
    <row r="1345" spans="1:3">
      <c r="A1345" s="1102"/>
      <c r="B1345" s="1102"/>
      <c r="C1345" s="1102"/>
    </row>
    <row r="1346" spans="1:3">
      <c r="A1346" s="1102"/>
      <c r="B1346" s="1102"/>
      <c r="C1346" s="1102"/>
    </row>
    <row r="1347" spans="1:3">
      <c r="A1347" s="1102"/>
      <c r="B1347" s="1102"/>
      <c r="C1347" s="1102"/>
    </row>
    <row r="1348" spans="1:3">
      <c r="A1348" s="1102"/>
      <c r="B1348" s="1102"/>
      <c r="C1348" s="1102"/>
    </row>
    <row r="1349" spans="1:3">
      <c r="A1349" s="1102"/>
      <c r="B1349" s="1102"/>
      <c r="C1349" s="1102"/>
    </row>
    <row r="1350" spans="1:3">
      <c r="A1350" s="1102"/>
      <c r="B1350" s="1102"/>
      <c r="C1350" s="1102"/>
    </row>
    <row r="1351" spans="1:3">
      <c r="A1351" s="1102"/>
      <c r="B1351" s="1102"/>
      <c r="C1351" s="1102"/>
    </row>
    <row r="1352" spans="1:3">
      <c r="A1352" s="1102"/>
      <c r="B1352" s="1102"/>
      <c r="C1352" s="1102"/>
    </row>
    <row r="1353" spans="1:3">
      <c r="A1353" s="1102"/>
      <c r="B1353" s="1102"/>
      <c r="C1353" s="1102"/>
    </row>
    <row r="1354" spans="1:3">
      <c r="A1354" s="1102"/>
      <c r="B1354" s="1102"/>
      <c r="C1354" s="1102"/>
    </row>
    <row r="1355" spans="1:3">
      <c r="A1355" s="1102"/>
      <c r="B1355" s="1102"/>
      <c r="C1355" s="1102"/>
    </row>
    <row r="1356" spans="1:3">
      <c r="A1356" s="1102"/>
      <c r="B1356" s="1102"/>
      <c r="C1356" s="1102"/>
    </row>
    <row r="1357" spans="1:3">
      <c r="A1357" s="1102"/>
      <c r="B1357" s="1102"/>
      <c r="C1357" s="1102"/>
    </row>
    <row r="1358" spans="1:3">
      <c r="A1358" s="1102"/>
      <c r="B1358" s="1102"/>
      <c r="C1358" s="1102"/>
    </row>
    <row r="1359" spans="1:3">
      <c r="A1359" s="1102"/>
      <c r="B1359" s="1102"/>
      <c r="C1359" s="1102"/>
    </row>
    <row r="1360" spans="1:3">
      <c r="A1360" s="1102"/>
      <c r="B1360" s="1102"/>
      <c r="C1360" s="1102"/>
    </row>
    <row r="1361" spans="1:3">
      <c r="A1361" s="1102"/>
      <c r="B1361" s="1102"/>
      <c r="C1361" s="1102"/>
    </row>
    <row r="1362" spans="1:3">
      <c r="A1362" s="1102"/>
      <c r="B1362" s="1102"/>
      <c r="C1362" s="1102"/>
    </row>
    <row r="1363" spans="1:3">
      <c r="A1363" s="1102"/>
      <c r="B1363" s="1102"/>
      <c r="C1363" s="1102"/>
    </row>
    <row r="1364" spans="1:3">
      <c r="A1364" s="1102"/>
      <c r="B1364" s="1102"/>
      <c r="C1364" s="1102"/>
    </row>
    <row r="1365" spans="1:3">
      <c r="A1365" s="1102"/>
      <c r="B1365" s="1102"/>
      <c r="C1365" s="1102"/>
    </row>
    <row r="1366" spans="1:3">
      <c r="A1366" s="1102"/>
      <c r="B1366" s="1102"/>
      <c r="C1366" s="1102"/>
    </row>
    <row r="1367" spans="1:3">
      <c r="A1367" s="1102"/>
      <c r="B1367" s="1102"/>
      <c r="C1367" s="1102"/>
    </row>
    <row r="1368" spans="1:3">
      <c r="A1368" s="1102"/>
      <c r="B1368" s="1102"/>
      <c r="C1368" s="1102"/>
    </row>
    <row r="1369" spans="1:3">
      <c r="A1369" s="1102"/>
      <c r="B1369" s="1102"/>
      <c r="C1369" s="1102"/>
    </row>
    <row r="1370" spans="1:3">
      <c r="A1370" s="1102"/>
      <c r="B1370" s="1102"/>
      <c r="C1370" s="1102"/>
    </row>
    <row r="1371" spans="1:3">
      <c r="A1371" s="1102"/>
      <c r="B1371" s="1102"/>
      <c r="C1371" s="1102"/>
    </row>
    <row r="1372" spans="1:3">
      <c r="A1372" s="1102"/>
      <c r="B1372" s="1102"/>
      <c r="C1372" s="1102"/>
    </row>
    <row r="1373" spans="1:3">
      <c r="A1373" s="1102"/>
      <c r="B1373" s="1102"/>
      <c r="C1373" s="1102"/>
    </row>
    <row r="1374" spans="1:3">
      <c r="A1374" s="1102"/>
      <c r="B1374" s="1102"/>
      <c r="C1374" s="1102"/>
    </row>
    <row r="1375" spans="1:3">
      <c r="A1375" s="1102"/>
      <c r="B1375" s="1102"/>
      <c r="C1375" s="1102"/>
    </row>
    <row r="1376" spans="1:3">
      <c r="A1376" s="1102"/>
      <c r="B1376" s="1102"/>
      <c r="C1376" s="1102"/>
    </row>
    <row r="1377" spans="1:3"/>
    <row r="1378" spans="1:3"/>
    <row r="1379" spans="1:3">
      <c r="A1379" s="1102"/>
      <c r="B1379" s="1102"/>
      <c r="C1379" s="1102"/>
    </row>
    <row r="1380" spans="1:3">
      <c r="A1380" s="1102"/>
      <c r="B1380" s="1102"/>
      <c r="C1380" s="1102"/>
    </row>
    <row r="1381" spans="1:3">
      <c r="A1381" s="1102"/>
      <c r="B1381" s="1102"/>
      <c r="C1381" s="1102"/>
    </row>
    <row r="1382" spans="1:3">
      <c r="A1382" s="1102"/>
      <c r="B1382" s="1102"/>
      <c r="C1382" s="1102"/>
    </row>
    <row r="1383" spans="1:3">
      <c r="A1383" s="1102"/>
      <c r="B1383" s="1102"/>
      <c r="C1383" s="1102"/>
    </row>
    <row r="1384" spans="1:3">
      <c r="A1384" s="1102"/>
      <c r="B1384" s="1102"/>
      <c r="C1384" s="1102"/>
    </row>
    <row r="1385" spans="1:3">
      <c r="A1385" s="1102"/>
      <c r="B1385" s="1102"/>
      <c r="C1385" s="1102"/>
    </row>
    <row r="1386" spans="1:3">
      <c r="A1386" s="1102"/>
      <c r="B1386" s="1102"/>
      <c r="C1386" s="1102"/>
    </row>
    <row r="1387" spans="1:3">
      <c r="A1387" s="1102"/>
      <c r="B1387" s="1102"/>
      <c r="C1387" s="1102"/>
    </row>
    <row r="1388" spans="1:3">
      <c r="A1388" s="1102"/>
      <c r="B1388" s="1102"/>
      <c r="C1388" s="1102"/>
    </row>
    <row r="1389" spans="1:3">
      <c r="A1389" s="1102"/>
      <c r="B1389" s="1102"/>
      <c r="C1389" s="1102"/>
    </row>
    <row r="1390" spans="1:3">
      <c r="A1390" s="1102"/>
      <c r="B1390" s="1102"/>
      <c r="C1390" s="1102"/>
    </row>
    <row r="1391" spans="1:3">
      <c r="A1391" s="1102"/>
      <c r="B1391" s="1102"/>
      <c r="C1391" s="1102"/>
    </row>
    <row r="1392" spans="1:3">
      <c r="A1392" s="1102"/>
      <c r="B1392" s="1102"/>
      <c r="C1392" s="1102"/>
    </row>
    <row r="1393" spans="1:3">
      <c r="A1393" s="1102"/>
      <c r="B1393" s="1102"/>
      <c r="C1393" s="1102"/>
    </row>
    <row r="1394" spans="1:3">
      <c r="A1394" s="1102"/>
      <c r="B1394" s="1102"/>
      <c r="C1394" s="1102"/>
    </row>
    <row r="1395" spans="1:3">
      <c r="A1395" s="1102"/>
      <c r="B1395" s="1102"/>
      <c r="C1395" s="1102"/>
    </row>
    <row r="1396" spans="1:3">
      <c r="A1396" s="1102"/>
      <c r="B1396" s="1102"/>
      <c r="C1396" s="1102"/>
    </row>
    <row r="1397" spans="1:3">
      <c r="A1397" s="1102"/>
      <c r="B1397" s="1102"/>
      <c r="C1397" s="1102"/>
    </row>
    <row r="1398" spans="1:3">
      <c r="A1398" s="1102"/>
      <c r="B1398" s="1102"/>
      <c r="C1398" s="1102"/>
    </row>
    <row r="1399" spans="1:3">
      <c r="A1399" s="1102"/>
      <c r="B1399" s="1102"/>
      <c r="C1399" s="1102"/>
    </row>
    <row r="1400" spans="1:3">
      <c r="A1400" s="1102"/>
      <c r="B1400" s="1102"/>
      <c r="C1400" s="1102"/>
    </row>
    <row r="1401" spans="1:3">
      <c r="A1401" s="1102"/>
      <c r="B1401" s="1102"/>
      <c r="C1401" s="1102"/>
    </row>
    <row r="1402" spans="1:3">
      <c r="A1402" s="1102"/>
      <c r="B1402" s="1102"/>
      <c r="C1402" s="1102"/>
    </row>
    <row r="1403" spans="1:3">
      <c r="A1403" s="1102"/>
      <c r="B1403" s="1102"/>
      <c r="C1403" s="1102"/>
    </row>
    <row r="1404" spans="1:3">
      <c r="A1404" s="1102"/>
      <c r="B1404" s="1102"/>
      <c r="C1404" s="1102"/>
    </row>
    <row r="1405" spans="1:3">
      <c r="A1405" s="1102"/>
      <c r="B1405" s="1102"/>
      <c r="C1405" s="1102"/>
    </row>
    <row r="1406" spans="1:3">
      <c r="A1406" s="1102"/>
      <c r="B1406" s="1102"/>
      <c r="C1406" s="1102"/>
    </row>
    <row r="1407" spans="1:3">
      <c r="A1407" s="1102"/>
      <c r="B1407" s="1102"/>
      <c r="C1407" s="1102"/>
    </row>
    <row r="1408" spans="1:3">
      <c r="A1408" s="1102"/>
      <c r="B1408" s="1102"/>
      <c r="C1408" s="1102"/>
    </row>
    <row r="1409" spans="1:3">
      <c r="A1409" s="1102"/>
      <c r="B1409" s="1102"/>
      <c r="C1409" s="1102"/>
    </row>
    <row r="1410" spans="1:3">
      <c r="A1410" s="1102"/>
      <c r="B1410" s="1102"/>
      <c r="C1410" s="1102"/>
    </row>
    <row r="1411" spans="1:3">
      <c r="A1411" s="1102"/>
      <c r="B1411" s="1102"/>
      <c r="C1411" s="1102"/>
    </row>
    <row r="1412" spans="1:3">
      <c r="A1412" s="1102"/>
      <c r="B1412" s="1102"/>
      <c r="C1412" s="1102"/>
    </row>
    <row r="1413" spans="1:3">
      <c r="A1413" s="1102"/>
      <c r="B1413" s="1102"/>
      <c r="C1413" s="1102"/>
    </row>
    <row r="1414" spans="1:3">
      <c r="A1414" s="1102"/>
      <c r="B1414" s="1102"/>
      <c r="C1414" s="1102"/>
    </row>
    <row r="1415" spans="1:3">
      <c r="A1415" s="1102"/>
      <c r="B1415" s="1102"/>
      <c r="C1415" s="1102"/>
    </row>
    <row r="1416" spans="1:3">
      <c r="A1416" s="1102"/>
      <c r="B1416" s="1102"/>
      <c r="C1416" s="1102"/>
    </row>
    <row r="1417" spans="1:3">
      <c r="A1417" s="1102"/>
      <c r="B1417" s="1102"/>
      <c r="C1417" s="1102"/>
    </row>
    <row r="1418" spans="1:3">
      <c r="A1418" s="1102"/>
      <c r="B1418" s="1102"/>
      <c r="C1418" s="1102"/>
    </row>
    <row r="1419" spans="1:3">
      <c r="A1419" s="1102"/>
      <c r="B1419" s="1102"/>
      <c r="C1419" s="1102"/>
    </row>
    <row r="1420" spans="1:3">
      <c r="A1420" s="1102"/>
      <c r="B1420" s="1102"/>
      <c r="C1420" s="1102"/>
    </row>
    <row r="1421" spans="1:3">
      <c r="A1421" s="1102"/>
      <c r="B1421" s="1102"/>
      <c r="C1421" s="1102"/>
    </row>
    <row r="1422" spans="1:3">
      <c r="A1422" s="1102"/>
      <c r="B1422" s="1102"/>
      <c r="C1422" s="1102"/>
    </row>
    <row r="1423" spans="1:3">
      <c r="A1423" s="1102"/>
      <c r="B1423" s="1102"/>
      <c r="C1423" s="1102"/>
    </row>
    <row r="1424" spans="1:3">
      <c r="A1424" s="1102"/>
      <c r="B1424" s="1102"/>
      <c r="C1424" s="1102"/>
    </row>
    <row r="1425" spans="1:3">
      <c r="A1425" s="1102"/>
      <c r="B1425" s="1102"/>
      <c r="C1425" s="1102"/>
    </row>
    <row r="1426" spans="1:3">
      <c r="A1426" s="1102"/>
      <c r="B1426" s="1102"/>
      <c r="C1426" s="1102"/>
    </row>
    <row r="1427" spans="1:3">
      <c r="A1427" s="1102"/>
      <c r="B1427" s="1102"/>
      <c r="C1427" s="1102"/>
    </row>
    <row r="1428" spans="1:3">
      <c r="A1428" s="1102"/>
      <c r="B1428" s="1102"/>
      <c r="C1428" s="1102"/>
    </row>
    <row r="1429" spans="1:3">
      <c r="A1429" s="1102"/>
      <c r="B1429" s="1102"/>
      <c r="C1429" s="1102"/>
    </row>
    <row r="1430" spans="1:3">
      <c r="A1430" s="1102"/>
      <c r="B1430" s="1102"/>
      <c r="C1430" s="1102"/>
    </row>
    <row r="1431" spans="1:3">
      <c r="A1431" s="1102"/>
      <c r="B1431" s="1102"/>
      <c r="C1431" s="1102"/>
    </row>
    <row r="1432" spans="1:3">
      <c r="A1432" s="1102"/>
      <c r="B1432" s="1102"/>
      <c r="C1432" s="1102"/>
    </row>
    <row r="1433" spans="1:3">
      <c r="A1433" s="1102"/>
      <c r="B1433" s="1102"/>
      <c r="C1433" s="1102"/>
    </row>
    <row r="1434" spans="1:3">
      <c r="A1434" s="1102"/>
      <c r="B1434" s="1102"/>
      <c r="C1434" s="1102"/>
    </row>
    <row r="1435" spans="1:3">
      <c r="A1435" s="1102"/>
      <c r="B1435" s="1102"/>
      <c r="C1435" s="1102"/>
    </row>
    <row r="1436" spans="1:3">
      <c r="A1436" s="1102"/>
      <c r="B1436" s="1102"/>
      <c r="C1436" s="1102"/>
    </row>
    <row r="1437" spans="1:3">
      <c r="A1437" s="1102"/>
      <c r="B1437" s="1102"/>
      <c r="C1437" s="1102"/>
    </row>
    <row r="1438" spans="1:3">
      <c r="A1438" s="1102"/>
      <c r="B1438" s="1102"/>
      <c r="C1438" s="1102"/>
    </row>
    <row r="1439" spans="1:3">
      <c r="A1439" s="1102"/>
      <c r="B1439" s="1102"/>
      <c r="C1439" s="1102"/>
    </row>
    <row r="1440" spans="1:3">
      <c r="A1440" s="1102"/>
      <c r="B1440" s="1102"/>
      <c r="C1440" s="1102"/>
    </row>
    <row r="1441" spans="1:3">
      <c r="A1441" s="1102"/>
      <c r="B1441" s="1102"/>
      <c r="C1441" s="1102"/>
    </row>
    <row r="1442" spans="1:3">
      <c r="A1442" s="1102"/>
      <c r="B1442" s="1102"/>
      <c r="C1442" s="1102"/>
    </row>
    <row r="1443" spans="1:3">
      <c r="A1443" s="1102"/>
      <c r="B1443" s="1102"/>
      <c r="C1443" s="1102"/>
    </row>
    <row r="1444" spans="1:3">
      <c r="A1444" s="1102"/>
      <c r="B1444" s="1102"/>
      <c r="C1444" s="1102"/>
    </row>
    <row r="1445" spans="1:3">
      <c r="A1445" s="1102"/>
      <c r="B1445" s="1102"/>
      <c r="C1445" s="1102"/>
    </row>
    <row r="1446" spans="1:3">
      <c r="A1446" s="1102"/>
      <c r="B1446" s="1102"/>
      <c r="C1446" s="1102"/>
    </row>
    <row r="1447" spans="1:3">
      <c r="A1447" s="1102"/>
      <c r="B1447" s="1102"/>
      <c r="C1447" s="1102"/>
    </row>
    <row r="1448" spans="1:3">
      <c r="A1448" s="1102"/>
      <c r="B1448" s="1102"/>
      <c r="C1448" s="1102"/>
    </row>
    <row r="1449" spans="1:3">
      <c r="A1449" s="1102"/>
      <c r="B1449" s="1102"/>
      <c r="C1449" s="1102"/>
    </row>
    <row r="1450" spans="1:3">
      <c r="A1450" s="1102"/>
      <c r="B1450" s="1102"/>
      <c r="C1450" s="1102"/>
    </row>
    <row r="1451" spans="1:3">
      <c r="A1451" s="1102"/>
      <c r="B1451" s="1102"/>
      <c r="C1451" s="1102"/>
    </row>
    <row r="1452" spans="1:3">
      <c r="A1452" s="1102"/>
      <c r="B1452" s="1102"/>
      <c r="C1452" s="1102"/>
    </row>
    <row r="1453" spans="1:3">
      <c r="A1453" s="1102"/>
      <c r="B1453" s="1102"/>
      <c r="C1453" s="1102"/>
    </row>
    <row r="1454" spans="1:3">
      <c r="A1454" s="1102"/>
      <c r="B1454" s="1102"/>
      <c r="C1454" s="1102"/>
    </row>
    <row r="1455" spans="1:3">
      <c r="A1455" s="1102"/>
      <c r="B1455" s="1102"/>
      <c r="C1455" s="1102"/>
    </row>
    <row r="1456" spans="1:3">
      <c r="A1456" s="1102"/>
      <c r="B1456" s="1102"/>
      <c r="C1456" s="1102"/>
    </row>
    <row r="1457" spans="1:3">
      <c r="A1457" s="1102"/>
      <c r="B1457" s="1102"/>
      <c r="C1457" s="1102"/>
    </row>
    <row r="1458" spans="1:3">
      <c r="A1458" s="1102"/>
      <c r="B1458" s="1102"/>
      <c r="C1458" s="1102"/>
    </row>
    <row r="1459" spans="1:3">
      <c r="A1459" s="1102"/>
      <c r="B1459" s="1102"/>
      <c r="C1459" s="1102"/>
    </row>
    <row r="1460" spans="1:3">
      <c r="A1460" s="1102"/>
      <c r="B1460" s="1102"/>
      <c r="C1460" s="1102"/>
    </row>
    <row r="1461" spans="1:3">
      <c r="A1461" s="1102"/>
      <c r="B1461" s="1102"/>
      <c r="C1461" s="1102"/>
    </row>
    <row r="1462" spans="1:3">
      <c r="A1462" s="1102"/>
      <c r="B1462" s="1102"/>
      <c r="C1462" s="1102"/>
    </row>
    <row r="1463" spans="1:3">
      <c r="A1463" s="1102"/>
      <c r="B1463" s="1102"/>
      <c r="C1463" s="1102"/>
    </row>
    <row r="1464" spans="1:3">
      <c r="A1464" s="1102"/>
      <c r="B1464" s="1102"/>
      <c r="C1464" s="1102"/>
    </row>
    <row r="1465" spans="1:3">
      <c r="A1465" s="1102"/>
      <c r="B1465" s="1102"/>
      <c r="C1465" s="1102"/>
    </row>
    <row r="1466" spans="1:3">
      <c r="A1466" s="1102"/>
      <c r="B1466" s="1102"/>
      <c r="C1466" s="1102"/>
    </row>
    <row r="1467" spans="1:3">
      <c r="A1467" s="1102"/>
      <c r="B1467" s="1102"/>
      <c r="C1467" s="1102"/>
    </row>
    <row r="1468" spans="1:3">
      <c r="A1468" s="1102"/>
      <c r="B1468" s="1102"/>
      <c r="C1468" s="1102"/>
    </row>
    <row r="1469" spans="1:3">
      <c r="A1469" s="1102"/>
      <c r="B1469" s="1102"/>
      <c r="C1469" s="1102"/>
    </row>
    <row r="1470" spans="1:3">
      <c r="A1470" s="1102"/>
      <c r="B1470" s="1102"/>
      <c r="C1470" s="1102"/>
    </row>
    <row r="1471" spans="1:3">
      <c r="A1471" s="1102"/>
      <c r="B1471" s="1102"/>
      <c r="C1471" s="1102"/>
    </row>
    <row r="1472" spans="1:3">
      <c r="A1472" s="1102"/>
      <c r="B1472" s="1102"/>
      <c r="C1472" s="1102"/>
    </row>
    <row r="1473" spans="1:3">
      <c r="A1473" s="1102"/>
      <c r="B1473" s="1102"/>
      <c r="C1473" s="1102"/>
    </row>
    <row r="1474" spans="1:3">
      <c r="A1474" s="1102"/>
      <c r="B1474" s="1102"/>
      <c r="C1474" s="1102"/>
    </row>
    <row r="1475" spans="1:3">
      <c r="A1475" s="1102"/>
      <c r="B1475" s="1102"/>
      <c r="C1475" s="1102"/>
    </row>
    <row r="1476" spans="1:3">
      <c r="A1476" s="1102"/>
      <c r="B1476" s="1102"/>
      <c r="C1476" s="1102"/>
    </row>
    <row r="1477" spans="1:3">
      <c r="A1477" s="1102"/>
      <c r="B1477" s="1102"/>
      <c r="C1477" s="1102"/>
    </row>
    <row r="1478" spans="1:3">
      <c r="A1478" s="1102"/>
      <c r="B1478" s="1102"/>
      <c r="C1478" s="1102"/>
    </row>
    <row r="1479" spans="1:3">
      <c r="A1479" s="1102"/>
      <c r="B1479" s="1102"/>
      <c r="C1479" s="1102"/>
    </row>
    <row r="1480" spans="1:3">
      <c r="A1480" s="1102"/>
      <c r="B1480" s="1102"/>
      <c r="C1480" s="1102"/>
    </row>
    <row r="1481" spans="1:3">
      <c r="A1481" s="1102"/>
      <c r="B1481" s="1102"/>
      <c r="C1481" s="1102"/>
    </row>
    <row r="1482" spans="1:3">
      <c r="A1482" s="1102"/>
      <c r="B1482" s="1102"/>
      <c r="C1482" s="1102"/>
    </row>
    <row r="1483" spans="1:3">
      <c r="A1483" s="1102"/>
      <c r="B1483" s="1102"/>
      <c r="C1483" s="1102"/>
    </row>
    <row r="1484" spans="1:3">
      <c r="A1484" s="1102"/>
      <c r="B1484" s="1102"/>
      <c r="C1484" s="1102"/>
    </row>
    <row r="1485" spans="1:3">
      <c r="A1485" s="1102"/>
      <c r="B1485" s="1102"/>
      <c r="C1485" s="1102"/>
    </row>
    <row r="1486" spans="1:3">
      <c r="A1486" s="1102"/>
      <c r="B1486" s="1102"/>
      <c r="C1486" s="1102"/>
    </row>
    <row r="1487" spans="1:3">
      <c r="A1487" s="1102"/>
      <c r="B1487" s="1102"/>
      <c r="C1487" s="1102"/>
    </row>
    <row r="1488" spans="1:3">
      <c r="A1488" s="1102"/>
      <c r="B1488" s="1102"/>
      <c r="C1488" s="1102"/>
    </row>
    <row r="1489" spans="1:3">
      <c r="A1489" s="1102"/>
      <c r="B1489" s="1102"/>
      <c r="C1489" s="1102"/>
    </row>
    <row r="1490" spans="1:3">
      <c r="A1490" s="1102"/>
      <c r="B1490" s="1102"/>
      <c r="C1490" s="1102"/>
    </row>
    <row r="1491" spans="1:3">
      <c r="A1491" s="1102"/>
      <c r="B1491" s="1102"/>
      <c r="C1491" s="1102"/>
    </row>
    <row r="1492" spans="1:3">
      <c r="A1492" s="1102"/>
      <c r="B1492" s="1102"/>
      <c r="C1492" s="1102"/>
    </row>
    <row r="1493" spans="1:3">
      <c r="A1493" s="1102"/>
      <c r="B1493" s="1102"/>
      <c r="C1493" s="1102"/>
    </row>
    <row r="1494" spans="1:3">
      <c r="A1494" s="1102"/>
      <c r="B1494" s="1102"/>
      <c r="C1494" s="1102"/>
    </row>
    <row r="1495" spans="1:3">
      <c r="A1495" s="1102"/>
      <c r="B1495" s="1102"/>
      <c r="C1495" s="1102"/>
    </row>
    <row r="1496" spans="1:3">
      <c r="A1496" s="1102"/>
      <c r="B1496" s="1102"/>
      <c r="C1496" s="1102"/>
    </row>
    <row r="1497" spans="1:3">
      <c r="A1497" s="1102"/>
      <c r="B1497" s="1102"/>
      <c r="C1497" s="1102"/>
    </row>
    <row r="1498" spans="1:3">
      <c r="A1498" s="1102"/>
      <c r="B1498" s="1102"/>
      <c r="C1498" s="1102"/>
    </row>
    <row r="1499" spans="1:3">
      <c r="A1499" s="1102"/>
      <c r="B1499" s="1102"/>
      <c r="C1499" s="1102"/>
    </row>
    <row r="1500" spans="1:3">
      <c r="A1500" s="1102"/>
      <c r="B1500" s="1102"/>
      <c r="C1500" s="1102"/>
    </row>
    <row r="1501" spans="1:3">
      <c r="A1501" s="1102"/>
      <c r="B1501" s="1102"/>
      <c r="C1501" s="1102"/>
    </row>
    <row r="1502" spans="1:3">
      <c r="A1502" s="1102"/>
      <c r="B1502" s="1102"/>
      <c r="C1502" s="1102"/>
    </row>
    <row r="1503" spans="1:3">
      <c r="A1503" s="1102"/>
      <c r="B1503" s="1102"/>
      <c r="C1503" s="1102"/>
    </row>
    <row r="1504" spans="1:3">
      <c r="A1504" s="1102"/>
      <c r="B1504" s="1102"/>
      <c r="C1504" s="1102"/>
    </row>
    <row r="1505" spans="1:3">
      <c r="A1505" s="1102"/>
      <c r="B1505" s="1102"/>
      <c r="C1505" s="1102"/>
    </row>
    <row r="1506" spans="1:3">
      <c r="A1506" s="1102"/>
      <c r="B1506" s="1102"/>
      <c r="C1506" s="1102"/>
    </row>
    <row r="1507" spans="1:3">
      <c r="A1507" s="1102"/>
      <c r="B1507" s="1102"/>
      <c r="C1507" s="1102"/>
    </row>
    <row r="1508" spans="1:3">
      <c r="A1508" s="1102"/>
      <c r="B1508" s="1102"/>
      <c r="C1508" s="1102"/>
    </row>
    <row r="1509" spans="1:3">
      <c r="A1509" s="1102"/>
      <c r="B1509" s="1102"/>
      <c r="C1509" s="1102"/>
    </row>
    <row r="1510" spans="1:3">
      <c r="A1510" s="1102"/>
      <c r="B1510" s="1102"/>
      <c r="C1510" s="1102"/>
    </row>
    <row r="1511" spans="1:3">
      <c r="A1511" s="1102"/>
      <c r="B1511" s="1102"/>
      <c r="C1511" s="1102"/>
    </row>
    <row r="1512" spans="1:3">
      <c r="A1512" s="1102"/>
      <c r="B1512" s="1102"/>
      <c r="C1512" s="1102"/>
    </row>
    <row r="1513" spans="1:3">
      <c r="A1513" s="1102"/>
      <c r="B1513" s="1102"/>
      <c r="C1513" s="1102"/>
    </row>
    <row r="1514" spans="1:3">
      <c r="A1514" s="1102"/>
      <c r="B1514" s="1102"/>
      <c r="C1514" s="1102"/>
    </row>
    <row r="1515" spans="1:3">
      <c r="A1515" s="1102"/>
      <c r="B1515" s="1102"/>
      <c r="C1515" s="1102"/>
    </row>
    <row r="1516" spans="1:3">
      <c r="A1516" s="1102"/>
      <c r="B1516" s="1102"/>
      <c r="C1516" s="1102"/>
    </row>
    <row r="1517" spans="1:3">
      <c r="A1517" s="1102"/>
      <c r="B1517" s="1102"/>
      <c r="C1517" s="1102"/>
    </row>
    <row r="1518" spans="1:3">
      <c r="A1518" s="1102"/>
      <c r="B1518" s="1102"/>
      <c r="C1518" s="1102"/>
    </row>
    <row r="1519" spans="1:3">
      <c r="A1519" s="1102"/>
      <c r="B1519" s="1102"/>
      <c r="C1519" s="1102"/>
    </row>
    <row r="1520" spans="1:3">
      <c r="A1520" s="1102"/>
      <c r="B1520" s="1102"/>
      <c r="C1520" s="1102"/>
    </row>
    <row r="1521" spans="1:9">
      <c r="A1521" s="1102"/>
      <c r="B1521" s="1102"/>
      <c r="C1521" s="1102"/>
      <c r="D1521" s="1102"/>
      <c r="E1521" s="1102"/>
      <c r="F1521" s="1102"/>
      <c r="G1521" s="1102"/>
      <c r="H1521" s="1102"/>
    </row>
    <row r="1522" spans="1:9">
      <c r="D1522" s="1102"/>
      <c r="E1522" s="1102"/>
      <c r="F1522" s="1102"/>
      <c r="G1522" s="1102"/>
      <c r="H1522" s="1102"/>
    </row>
    <row r="1523" spans="1:9">
      <c r="D1523" s="1102"/>
      <c r="E1523" s="1102"/>
      <c r="F1523" s="1102"/>
      <c r="G1523" s="1102"/>
      <c r="H1523" s="1102"/>
    </row>
    <row r="1524" spans="1:9">
      <c r="D1524" s="1102"/>
      <c r="E1524" s="1102"/>
      <c r="F1524" s="1102"/>
      <c r="G1524" s="1102"/>
      <c r="H1524" s="1102"/>
    </row>
    <row r="1525" spans="1:9">
      <c r="D1525" s="1102"/>
      <c r="E1525" s="1102"/>
      <c r="F1525" s="1102"/>
      <c r="G1525" s="1239"/>
      <c r="H1525" s="1239"/>
      <c r="I1525" s="1239"/>
    </row>
    <row r="1526" spans="1:9">
      <c r="D1526" s="1102"/>
      <c r="E1526" s="1102"/>
      <c r="F1526" s="1102"/>
      <c r="G1526" s="1102"/>
      <c r="H1526" s="1102"/>
    </row>
    <row r="1527" spans="1:9">
      <c r="D1527" s="1102"/>
      <c r="E1527" s="1102"/>
      <c r="F1527" s="1102"/>
      <c r="G1527" s="1102"/>
      <c r="H1527" s="1102"/>
    </row>
    <row r="1528" spans="1:9">
      <c r="D1528" s="1102"/>
      <c r="E1528" s="1102"/>
      <c r="F1528" s="1102"/>
      <c r="G1528" s="1102"/>
      <c r="H1528" s="1102"/>
    </row>
    <row r="1529" spans="1:9">
      <c r="D1529" s="1102"/>
      <c r="E1529" s="1102"/>
      <c r="F1529" s="1102"/>
      <c r="G1529" s="1102"/>
      <c r="H1529" s="1102"/>
    </row>
    <row r="1530" spans="1:9">
      <c r="D1530" s="1102"/>
      <c r="E1530" s="1102"/>
      <c r="F1530" s="1102"/>
      <c r="G1530" s="1102"/>
      <c r="H1530" s="1102"/>
    </row>
    <row r="1531" spans="1:9">
      <c r="D1531" s="1102"/>
      <c r="E1531" s="1102"/>
      <c r="F1531" s="1102"/>
      <c r="G1531" s="1102"/>
      <c r="H1531" s="1102"/>
    </row>
    <row r="1532" spans="1:9">
      <c r="D1532" s="1102"/>
      <c r="E1532" s="1102"/>
      <c r="F1532" s="1102"/>
      <c r="G1532" s="1102"/>
      <c r="H1532" s="1102"/>
    </row>
    <row r="1533" spans="1:9">
      <c r="D1533" s="1102"/>
      <c r="E1533" s="1102"/>
      <c r="F1533" s="1102"/>
      <c r="G1533" s="1102"/>
      <c r="H1533" s="1102"/>
    </row>
    <row r="1534" spans="1:9">
      <c r="D1534" s="1102"/>
      <c r="E1534" s="1102"/>
      <c r="F1534" s="1102"/>
      <c r="G1534" s="1102"/>
      <c r="H1534" s="1102"/>
    </row>
    <row r="1535" spans="1:9">
      <c r="D1535" s="1102"/>
      <c r="E1535" s="1102"/>
      <c r="F1535" s="1102"/>
      <c r="G1535" s="1102"/>
      <c r="H1535" s="1102"/>
    </row>
    <row r="1536" spans="1:9">
      <c r="D1536" s="1102"/>
      <c r="E1536" s="1102"/>
      <c r="F1536" s="1102"/>
      <c r="G1536" s="1102"/>
      <c r="H1536" s="1102"/>
    </row>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AR25" sqref="AR25"/>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A1" s="1101"/>
      <c r="B1" s="1101"/>
      <c r="C1" s="1101"/>
      <c r="D1" s="1101"/>
      <c r="E1" s="1101"/>
      <c r="F1" s="1101"/>
      <c r="G1" s="1101"/>
      <c r="H1" s="1101"/>
      <c r="I1" s="1101"/>
      <c r="J1" s="59"/>
      <c r="K1" s="1101"/>
      <c r="L1" s="1101"/>
      <c r="M1" s="1101"/>
      <c r="N1" s="1101"/>
      <c r="O1" s="1101"/>
      <c r="P1" s="1101"/>
      <c r="Q1" s="1101"/>
      <c r="R1" s="1101"/>
      <c r="S1" s="1101"/>
      <c r="T1" s="1101"/>
      <c r="U1" s="1101"/>
      <c r="V1" s="1101"/>
      <c r="W1" s="1101"/>
      <c r="X1" s="1101"/>
      <c r="Y1" s="1101"/>
      <c r="Z1" s="1101"/>
      <c r="AA1" s="1101"/>
      <c r="AB1" s="1101"/>
      <c r="AC1" s="1101"/>
      <c r="AD1" s="1101"/>
      <c r="AE1" s="1101"/>
      <c r="AF1" s="1101"/>
      <c r="AG1" s="1101"/>
      <c r="AH1" s="1101"/>
      <c r="AI1" s="1101"/>
      <c r="AJ1" s="1101"/>
      <c r="AK1" s="1101"/>
      <c r="AL1" s="1101"/>
      <c r="AM1" s="1101"/>
      <c r="AN1" s="1101"/>
      <c r="AO1" s="1101"/>
      <c r="AP1" s="1101"/>
      <c r="AQ1" s="1101"/>
      <c r="AR1" s="1101"/>
      <c r="AS1" s="839">
        <v>4</v>
      </c>
      <c r="AT1" s="1101"/>
      <c r="AU1" s="1101"/>
      <c r="AV1" s="1101"/>
      <c r="AW1" s="1101"/>
      <c r="AX1" s="1101"/>
      <c r="AY1" s="1101"/>
    </row>
    <row r="2" spans="1:51" ht="12.95" customHeight="1">
      <c r="A2" s="1101"/>
      <c r="B2" s="1101"/>
      <c r="C2" s="1101"/>
      <c r="D2" s="1101"/>
      <c r="E2" s="1101"/>
      <c r="F2" s="1101"/>
      <c r="G2" s="1101"/>
      <c r="H2" s="1101"/>
      <c r="I2" s="1101"/>
      <c r="J2" s="1101"/>
      <c r="K2" s="1101"/>
      <c r="L2" s="1101"/>
      <c r="M2" s="1101"/>
      <c r="N2" s="1101"/>
      <c r="O2" s="1101"/>
      <c r="P2" s="1101"/>
      <c r="Q2" s="1101"/>
      <c r="R2" s="1101"/>
      <c r="S2" s="1101"/>
      <c r="T2" s="1101"/>
      <c r="U2" s="1101"/>
      <c r="V2" s="1101"/>
      <c r="W2" s="1101"/>
      <c r="X2" s="1101"/>
      <c r="Y2" s="1101"/>
      <c r="Z2" s="1101"/>
      <c r="AA2" s="1101"/>
      <c r="AB2" s="1101"/>
      <c r="AC2" s="1101"/>
      <c r="AD2" s="1101"/>
      <c r="AE2" s="1101"/>
      <c r="AF2" s="1101"/>
      <c r="AG2" s="1101"/>
      <c r="AH2" s="1101"/>
      <c r="AI2" s="1101"/>
      <c r="AJ2" s="1101"/>
      <c r="AK2" s="1101"/>
      <c r="AL2" s="1101"/>
      <c r="AM2" s="1101"/>
      <c r="AN2" s="1101"/>
      <c r="AO2" s="1101"/>
      <c r="AP2" s="1101"/>
      <c r="AQ2" s="1101"/>
      <c r="AR2" s="1101"/>
      <c r="AS2" s="1101"/>
      <c r="AT2" s="1101"/>
      <c r="AU2" s="1101"/>
      <c r="AV2" s="1101"/>
      <c r="AW2" s="1101"/>
      <c r="AX2" s="1101"/>
      <c r="AY2" s="1101"/>
    </row>
    <row r="3" spans="1:51" ht="12.95" customHeight="1">
      <c r="A3" s="1101"/>
      <c r="B3" s="1101"/>
      <c r="C3" s="1101"/>
      <c r="D3" s="1101"/>
      <c r="E3" s="1101"/>
      <c r="F3" s="1101"/>
      <c r="G3" s="1101"/>
      <c r="H3" s="1101"/>
      <c r="I3" s="1101"/>
      <c r="J3" s="1101"/>
      <c r="K3" s="1101"/>
      <c r="L3" s="1101"/>
      <c r="M3" s="1101"/>
      <c r="N3" s="1101"/>
      <c r="O3" s="1101"/>
      <c r="P3" s="1101"/>
      <c r="Q3" s="1101"/>
      <c r="R3" s="1101"/>
      <c r="S3" s="1101"/>
      <c r="T3" s="1101"/>
      <c r="U3" s="1101"/>
      <c r="V3" s="1101"/>
      <c r="W3" s="1101"/>
      <c r="X3" s="1101"/>
      <c r="Y3" s="1101"/>
      <c r="Z3" s="1101"/>
      <c r="AA3" s="1101"/>
      <c r="AB3" s="1101"/>
      <c r="AC3" s="1101"/>
      <c r="AD3" s="1101"/>
      <c r="AE3" s="1101"/>
      <c r="AF3" s="1101"/>
      <c r="AG3" s="1101"/>
      <c r="AH3" s="1101"/>
      <c r="AI3" s="1101"/>
      <c r="AJ3" s="1101"/>
      <c r="AK3" s="1101"/>
      <c r="AL3" s="1101"/>
      <c r="AM3" s="1101"/>
      <c r="AN3" s="1101"/>
      <c r="AO3" s="1101"/>
      <c r="AP3" s="1101"/>
      <c r="AQ3" s="1101"/>
      <c r="AR3" s="1101"/>
      <c r="AS3" s="1101"/>
      <c r="AT3" s="1101"/>
      <c r="AU3" s="1101"/>
      <c r="AV3" s="1101"/>
      <c r="AW3" s="1101"/>
      <c r="AX3" s="1101"/>
      <c r="AY3" s="1101"/>
    </row>
    <row r="4" spans="1:51" ht="12.95" customHeight="1">
      <c r="A4" s="1101"/>
      <c r="B4" s="1101"/>
      <c r="C4" s="1101"/>
      <c r="D4" s="1101"/>
      <c r="E4" s="1101"/>
      <c r="F4" s="1101"/>
      <c r="G4" s="1101"/>
      <c r="H4" s="1101"/>
      <c r="I4" s="1101"/>
      <c r="J4" s="1101"/>
      <c r="K4" s="1101"/>
      <c r="L4" s="1101"/>
      <c r="M4" s="1101"/>
      <c r="N4" s="1101"/>
      <c r="O4" s="1101"/>
      <c r="P4" s="1101"/>
      <c r="Q4" s="1101"/>
      <c r="R4" s="1101"/>
      <c r="S4" s="1101"/>
      <c r="T4" s="1101"/>
      <c r="U4" s="1101"/>
      <c r="V4" s="1101"/>
      <c r="W4" s="1101"/>
      <c r="X4" s="1101"/>
      <c r="Y4" s="1101"/>
      <c r="Z4" s="1101"/>
      <c r="AA4" s="1101"/>
      <c r="AB4" s="1101"/>
      <c r="AC4" s="1101"/>
      <c r="AD4" s="1101"/>
      <c r="AE4" s="1101"/>
      <c r="AF4" s="1101"/>
      <c r="AG4" s="1101"/>
      <c r="AH4" s="1101"/>
      <c r="AI4" s="1101"/>
      <c r="AJ4" s="1101"/>
      <c r="AK4" s="1101"/>
      <c r="AL4" s="1101"/>
      <c r="AM4" s="1101"/>
      <c r="AN4" s="1101"/>
      <c r="AO4" s="1101"/>
      <c r="AP4" s="1101"/>
      <c r="AQ4" s="1101"/>
      <c r="AR4" s="1101"/>
      <c r="AS4" s="1101"/>
      <c r="AT4" s="1101"/>
      <c r="AU4" s="1101"/>
      <c r="AV4" s="1101"/>
      <c r="AW4" s="1101"/>
      <c r="AX4" s="1101"/>
      <c r="AY4" s="1101"/>
    </row>
    <row r="5" spans="1:51" ht="12.95" customHeight="1">
      <c r="A5" s="1101"/>
      <c r="B5" s="1101"/>
      <c r="C5" s="1101"/>
      <c r="D5" s="1101"/>
      <c r="E5" s="1101"/>
      <c r="F5" s="1101"/>
      <c r="G5" s="1101"/>
      <c r="H5" s="1101"/>
      <c r="I5" s="1101"/>
      <c r="J5" s="1101"/>
      <c r="K5" s="1101"/>
      <c r="L5" s="1101"/>
      <c r="M5" s="1101"/>
      <c r="N5" s="1101"/>
      <c r="O5" s="1101"/>
      <c r="P5" s="1101"/>
      <c r="Q5" s="1101"/>
      <c r="R5" s="1101"/>
      <c r="S5" s="1101"/>
      <c r="T5" s="1101"/>
      <c r="U5" s="1101"/>
      <c r="V5" s="1101"/>
      <c r="W5" s="1101"/>
      <c r="X5" s="1101"/>
      <c r="Y5" s="1101"/>
      <c r="Z5" s="1101"/>
      <c r="AA5" s="1101"/>
      <c r="AB5" s="1101"/>
      <c r="AC5" s="1101"/>
      <c r="AD5" s="1101"/>
      <c r="AE5" s="1101"/>
      <c r="AF5" s="1101"/>
      <c r="AG5" s="1101"/>
      <c r="AH5" s="1101"/>
      <c r="AI5" s="1101"/>
      <c r="AJ5" s="1101"/>
      <c r="AK5" s="1101"/>
      <c r="AL5" s="1101"/>
      <c r="AM5" s="1101"/>
      <c r="AN5" s="1101"/>
      <c r="AO5" s="1101"/>
      <c r="AP5" s="1101"/>
      <c r="AQ5" s="1101"/>
      <c r="AR5" s="1101"/>
      <c r="AS5" s="1101"/>
      <c r="AT5" s="1101"/>
      <c r="AU5" s="1101"/>
      <c r="AV5" s="1101"/>
      <c r="AW5" s="1101"/>
      <c r="AX5" s="1101"/>
      <c r="AY5" s="1101"/>
    </row>
    <row r="6" spans="1:51" ht="12.95" customHeight="1">
      <c r="A6" s="1101"/>
      <c r="B6" s="1101"/>
      <c r="C6" s="1101"/>
      <c r="D6" s="1101"/>
      <c r="E6" s="1101"/>
      <c r="F6" s="1101"/>
      <c r="G6" s="1101"/>
      <c r="H6" s="1101"/>
      <c r="I6" s="1101"/>
      <c r="J6" s="1101"/>
      <c r="K6" s="1101"/>
      <c r="L6" s="1101"/>
      <c r="M6" s="1101"/>
      <c r="N6" s="1101"/>
      <c r="O6" s="1101"/>
      <c r="P6" s="1101"/>
      <c r="Q6" s="1101"/>
      <c r="R6" s="1101"/>
      <c r="S6" s="1101"/>
      <c r="T6" s="1101"/>
      <c r="U6" s="1101"/>
      <c r="V6" s="1101"/>
      <c r="W6" s="1101"/>
      <c r="X6" s="1101"/>
      <c r="Y6" s="1101"/>
      <c r="Z6" s="1101"/>
      <c r="AA6" s="1101"/>
      <c r="AB6" s="1101"/>
      <c r="AC6" s="1101"/>
      <c r="AD6" s="1101"/>
      <c r="AE6" s="1101"/>
      <c r="AF6" s="1101"/>
      <c r="AG6" s="1101"/>
      <c r="AH6" s="1101"/>
      <c r="AI6" s="1101"/>
      <c r="AJ6" s="1101"/>
      <c r="AK6" s="1101"/>
      <c r="AL6" s="1101"/>
      <c r="AM6" s="1101"/>
      <c r="AN6" s="1101"/>
      <c r="AO6" s="1101"/>
      <c r="AP6" s="1101"/>
      <c r="AQ6" s="1101"/>
      <c r="AR6" s="1101"/>
      <c r="AS6" s="1101"/>
      <c r="AT6" s="1101"/>
      <c r="AU6" s="1101"/>
      <c r="AV6" s="1101"/>
      <c r="AW6" s="1101"/>
      <c r="AX6" s="1101"/>
      <c r="AY6" s="1101"/>
    </row>
    <row r="7" spans="1:51" ht="12.95" customHeight="1">
      <c r="A7" s="1101"/>
      <c r="B7" s="1101"/>
      <c r="C7" s="1101"/>
      <c r="D7" s="1101"/>
      <c r="E7" s="1101"/>
      <c r="F7" s="1101"/>
      <c r="G7" s="1101"/>
      <c r="H7" s="1101"/>
      <c r="I7" s="1101"/>
      <c r="J7" s="1101"/>
      <c r="K7" s="1101"/>
      <c r="L7" s="1101"/>
      <c r="M7" s="1101"/>
      <c r="N7" s="1101"/>
      <c r="O7" s="1101"/>
      <c r="P7" s="1101"/>
      <c r="Q7" s="1101"/>
      <c r="R7" s="1101"/>
      <c r="S7" s="1101"/>
      <c r="T7" s="1101"/>
      <c r="U7" s="1101"/>
      <c r="V7" s="1101"/>
      <c r="W7" s="1101"/>
      <c r="X7" s="1101"/>
      <c r="Y7" s="1101"/>
      <c r="Z7" s="1101"/>
      <c r="AA7" s="1101"/>
      <c r="AB7" s="1101"/>
      <c r="AC7" s="1101"/>
      <c r="AD7" s="1101"/>
      <c r="AE7" s="1101"/>
      <c r="AF7" s="1101"/>
      <c r="AG7" s="1101"/>
      <c r="AH7" s="1101"/>
      <c r="AI7" s="1101"/>
      <c r="AJ7" s="1101"/>
      <c r="AK7" s="1101"/>
      <c r="AL7" s="1101"/>
      <c r="AM7" s="1101"/>
      <c r="AN7" s="1101"/>
      <c r="AO7" s="1101"/>
      <c r="AP7" s="1101"/>
      <c r="AQ7" s="1101"/>
      <c r="AR7" s="1101"/>
      <c r="AS7" s="1101"/>
      <c r="AT7" s="1101"/>
      <c r="AU7" s="1101"/>
      <c r="AV7" s="1101"/>
      <c r="AW7" s="1101"/>
      <c r="AX7" s="1101"/>
      <c r="AY7" s="1101"/>
    </row>
    <row r="8" spans="1:51" ht="26.25" customHeight="1">
      <c r="A8" s="1777" t="s">
        <v>820</v>
      </c>
      <c r="B8" s="1777"/>
      <c r="C8" s="1777"/>
      <c r="D8" s="1777"/>
      <c r="E8" s="1777"/>
      <c r="F8" s="1777"/>
      <c r="G8" s="1777"/>
      <c r="H8" s="1777"/>
      <c r="I8" s="1777"/>
      <c r="J8" s="1777"/>
      <c r="K8" s="1777"/>
      <c r="L8" s="1777"/>
      <c r="M8" s="1777"/>
      <c r="N8" s="1777"/>
      <c r="O8" s="1777"/>
      <c r="P8" s="1777"/>
      <c r="Q8" s="1777"/>
      <c r="R8" s="1777"/>
      <c r="S8" s="1777"/>
      <c r="T8" s="1777"/>
      <c r="U8" s="1777"/>
      <c r="V8" s="1777"/>
      <c r="W8" s="1777"/>
      <c r="X8" s="1777"/>
      <c r="Y8" s="1777"/>
      <c r="Z8" s="1777"/>
      <c r="AA8" s="1777"/>
      <c r="AB8" s="1777"/>
      <c r="AC8" s="1777"/>
      <c r="AD8" s="1777"/>
      <c r="AE8" s="1777"/>
      <c r="AF8" s="1777"/>
      <c r="AG8" s="1777"/>
      <c r="AH8" s="1777"/>
      <c r="AI8" s="1777"/>
      <c r="AJ8" s="1777"/>
      <c r="AK8" s="1777"/>
      <c r="AL8" s="1777"/>
      <c r="AM8" s="1777"/>
      <c r="AN8" s="1777"/>
      <c r="AO8" s="1777"/>
      <c r="AP8" s="1777"/>
      <c r="AQ8" s="1777"/>
      <c r="AR8" s="1777"/>
      <c r="AS8" s="1777"/>
      <c r="AT8" s="1777"/>
      <c r="AU8" s="1156"/>
      <c r="AV8" s="1156"/>
      <c r="AW8" s="1156"/>
      <c r="AX8" s="1156"/>
      <c r="AY8" s="1156"/>
    </row>
    <row r="9" spans="1:51" ht="12.95" customHeight="1">
      <c r="A9" s="1264" t="s">
        <v>821</v>
      </c>
      <c r="B9" s="1264"/>
      <c r="C9" s="1264"/>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1264"/>
      <c r="AM9" s="1264"/>
      <c r="AN9" s="1264"/>
      <c r="AO9" s="1264"/>
      <c r="AP9" s="1264"/>
      <c r="AQ9" s="1264"/>
      <c r="AR9" s="1264"/>
      <c r="AS9" s="1264"/>
      <c r="AT9" s="1264"/>
      <c r="AU9" s="1133"/>
      <c r="AV9" s="1133"/>
      <c r="AW9" s="1133"/>
      <c r="AX9" s="1133"/>
      <c r="AY9" s="1133"/>
    </row>
    <row r="10" spans="1:51" ht="12.95" customHeight="1">
      <c r="A10" s="1264" t="s">
        <v>822</v>
      </c>
      <c r="B10" s="1264"/>
      <c r="C10" s="1264"/>
      <c r="D10" s="1264"/>
      <c r="E10" s="1264"/>
      <c r="F10" s="1264"/>
      <c r="G10" s="1264"/>
      <c r="H10" s="1264"/>
      <c r="I10" s="1264"/>
      <c r="J10" s="1264"/>
      <c r="K10" s="1264"/>
      <c r="L10" s="1264"/>
      <c r="M10" s="1264"/>
      <c r="N10" s="1264"/>
      <c r="O10" s="1264"/>
      <c r="P10" s="1264"/>
      <c r="Q10" s="1264"/>
      <c r="R10" s="1264"/>
      <c r="S10" s="1264"/>
      <c r="T10" s="1264"/>
      <c r="U10" s="1264"/>
      <c r="V10" s="1264"/>
      <c r="W10" s="1264"/>
      <c r="X10" s="1264"/>
      <c r="Y10" s="1264"/>
      <c r="Z10" s="1264"/>
      <c r="AA10" s="1264"/>
      <c r="AB10" s="1264"/>
      <c r="AC10" s="1264"/>
      <c r="AD10" s="1264"/>
      <c r="AE10" s="1264"/>
      <c r="AF10" s="1264"/>
      <c r="AG10" s="1264"/>
      <c r="AH10" s="1264"/>
      <c r="AI10" s="1264"/>
      <c r="AJ10" s="1264"/>
      <c r="AK10" s="1264"/>
      <c r="AL10" s="1264"/>
      <c r="AM10" s="1264"/>
      <c r="AN10" s="1264"/>
      <c r="AO10" s="1264"/>
      <c r="AP10" s="1264"/>
      <c r="AQ10" s="1264"/>
      <c r="AR10" s="1264"/>
      <c r="AS10" s="1264"/>
      <c r="AT10" s="1264"/>
      <c r="AU10" s="1133"/>
      <c r="AV10" s="1133"/>
      <c r="AW10" s="1133"/>
      <c r="AX10" s="1133"/>
      <c r="AY10" s="1133"/>
    </row>
    <row r="11" spans="1:51" ht="12.95" customHeight="1">
      <c r="A11" s="1264" t="s">
        <v>823</v>
      </c>
      <c r="B11" s="1264"/>
      <c r="C11" s="1264"/>
      <c r="D11" s="1264"/>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1264"/>
      <c r="AM11" s="1264"/>
      <c r="AN11" s="1264"/>
      <c r="AO11" s="1264"/>
      <c r="AP11" s="1264"/>
      <c r="AQ11" s="1264"/>
      <c r="AR11" s="1264"/>
      <c r="AS11" s="1264"/>
      <c r="AT11" s="1264"/>
      <c r="AU11" s="1133"/>
      <c r="AV11" s="1133"/>
      <c r="AW11" s="1133"/>
      <c r="AX11" s="1133"/>
      <c r="AY11" s="1133"/>
    </row>
    <row r="12" spans="1:51" ht="12.95" customHeight="1">
      <c r="A12" s="1778" t="s">
        <v>824</v>
      </c>
      <c r="B12" s="1778"/>
      <c r="C12" s="1778"/>
      <c r="D12" s="1778"/>
      <c r="E12" s="1778"/>
      <c r="F12" s="1778"/>
      <c r="G12" s="1778"/>
      <c r="H12" s="1778"/>
      <c r="I12" s="1778"/>
      <c r="J12" s="1778"/>
      <c r="K12" s="1778"/>
      <c r="L12" s="1778"/>
      <c r="M12" s="1778"/>
      <c r="N12" s="1778"/>
      <c r="O12" s="1778"/>
      <c r="P12" s="1778"/>
      <c r="Q12" s="1778"/>
      <c r="R12" s="1778"/>
      <c r="S12" s="1778"/>
      <c r="T12" s="1778"/>
      <c r="U12" s="1778"/>
      <c r="V12" s="1778"/>
      <c r="W12" s="1778"/>
      <c r="X12" s="1778"/>
      <c r="Y12" s="1778"/>
      <c r="Z12" s="1778"/>
      <c r="AA12" s="1778"/>
      <c r="AB12" s="1778"/>
      <c r="AC12" s="1778"/>
      <c r="AD12" s="1778"/>
      <c r="AE12" s="1778"/>
      <c r="AF12" s="1778"/>
      <c r="AG12" s="1778"/>
      <c r="AH12" s="1778"/>
      <c r="AI12" s="1778"/>
      <c r="AJ12" s="1778"/>
      <c r="AK12" s="1778"/>
      <c r="AL12" s="1778"/>
      <c r="AM12" s="1778"/>
      <c r="AN12" s="1778"/>
      <c r="AO12" s="1778"/>
      <c r="AP12" s="1778"/>
      <c r="AQ12" s="1778"/>
      <c r="AR12" s="1778"/>
      <c r="AS12" s="1778"/>
      <c r="AT12" s="1778"/>
      <c r="AU12" s="1157"/>
      <c r="AV12" s="1157"/>
      <c r="AW12" s="1157"/>
      <c r="AX12" s="1157"/>
      <c r="AY12" s="1157"/>
    </row>
    <row r="13" spans="1:51" ht="12.95" customHeight="1">
      <c r="A13" s="1236" t="s">
        <v>825</v>
      </c>
      <c r="B13" s="1236"/>
      <c r="C13" s="1236"/>
      <c r="D13" s="1236"/>
      <c r="E13" s="1236"/>
      <c r="F13" s="1236"/>
      <c r="G13" s="1236"/>
      <c r="H13" s="1236"/>
      <c r="I13" s="1236"/>
      <c r="J13" s="1236"/>
      <c r="K13" s="1236"/>
      <c r="L13" s="1236"/>
      <c r="M13" s="1236"/>
      <c r="N13" s="1236"/>
      <c r="O13" s="1236"/>
      <c r="P13" s="1236"/>
      <c r="Q13" s="1236"/>
      <c r="R13" s="1236"/>
      <c r="S13" s="1236"/>
      <c r="T13" s="1236"/>
      <c r="U13" s="1236"/>
      <c r="V13" s="1236"/>
      <c r="W13" s="1236"/>
      <c r="X13" s="1236"/>
      <c r="Y13" s="1236"/>
      <c r="Z13" s="1236"/>
      <c r="AA13" s="1236"/>
      <c r="AB13" s="1236"/>
      <c r="AC13" s="1236"/>
      <c r="AD13" s="1236"/>
      <c r="AE13" s="1236"/>
      <c r="AF13" s="1236"/>
      <c r="AG13" s="1236"/>
      <c r="AH13" s="1236"/>
      <c r="AI13" s="1236"/>
      <c r="AJ13" s="1236"/>
      <c r="AK13" s="1236"/>
      <c r="AL13" s="1236"/>
      <c r="AM13" s="1236"/>
      <c r="AN13" s="1236"/>
      <c r="AO13" s="1236"/>
      <c r="AP13" s="1236"/>
      <c r="AQ13" s="1236"/>
      <c r="AR13" s="1236"/>
      <c r="AS13" s="1236"/>
      <c r="AT13" s="1236"/>
      <c r="AU13" s="731"/>
      <c r="AV13" s="731"/>
      <c r="AW13" s="731"/>
      <c r="AX13" s="731"/>
      <c r="AY13" s="731"/>
    </row>
    <row r="14" spans="1:51" ht="12.95" customHeight="1">
      <c r="A14" s="1236"/>
      <c r="B14" s="1236"/>
      <c r="C14" s="1236"/>
      <c r="D14" s="1236"/>
      <c r="E14" s="1236"/>
      <c r="F14" s="1236"/>
      <c r="G14" s="1236"/>
      <c r="H14" s="1236"/>
      <c r="I14" s="1236"/>
      <c r="J14" s="1236"/>
      <c r="K14" s="1236"/>
      <c r="L14" s="1236"/>
      <c r="M14" s="1236"/>
      <c r="N14" s="1236"/>
      <c r="O14" s="1236"/>
      <c r="P14" s="1236"/>
      <c r="Q14" s="1236"/>
      <c r="R14" s="1236"/>
      <c r="S14" s="1236"/>
      <c r="T14" s="1236"/>
      <c r="U14" s="1236"/>
      <c r="V14" s="1236"/>
      <c r="W14" s="1236"/>
      <c r="X14" s="1236"/>
      <c r="Y14" s="1236"/>
      <c r="Z14" s="1236"/>
      <c r="AA14" s="1236"/>
      <c r="AB14" s="1236"/>
      <c r="AC14" s="1236"/>
      <c r="AD14" s="1236"/>
      <c r="AE14" s="1236"/>
      <c r="AF14" s="1236"/>
      <c r="AG14" s="1236"/>
      <c r="AH14" s="1236"/>
      <c r="AI14" s="1236"/>
      <c r="AJ14" s="1236"/>
      <c r="AK14" s="1236"/>
      <c r="AL14" s="1236"/>
      <c r="AM14" s="1236"/>
      <c r="AN14" s="1236"/>
      <c r="AO14" s="1236"/>
      <c r="AP14" s="1236"/>
      <c r="AQ14" s="1236"/>
      <c r="AR14" s="1236"/>
      <c r="AS14" s="1236"/>
      <c r="AT14" s="1236"/>
      <c r="AU14" s="731"/>
      <c r="AV14" s="731"/>
      <c r="AW14" s="731"/>
      <c r="AX14" s="731"/>
      <c r="AY14" s="731"/>
    </row>
    <row r="15" spans="1:51" ht="12.95" customHeight="1">
      <c r="A15" s="55"/>
      <c r="B15" s="55"/>
      <c r="C15" s="55"/>
      <c r="D15" s="55"/>
      <c r="E15" s="55"/>
      <c r="F15" s="55"/>
      <c r="G15" s="55"/>
      <c r="H15" s="1101"/>
      <c r="I15" s="1101"/>
      <c r="J15" s="1101"/>
      <c r="K15" s="1101"/>
      <c r="L15" s="1101"/>
      <c r="M15" s="1101"/>
      <c r="N15" s="1101"/>
      <c r="O15" s="1101"/>
      <c r="P15" s="1101"/>
      <c r="Q15" s="1101"/>
      <c r="R15" s="1101"/>
      <c r="S15" s="1101"/>
      <c r="T15" s="1101"/>
      <c r="U15" s="1101"/>
      <c r="V15" s="1101"/>
      <c r="W15" s="1101"/>
      <c r="X15" s="1101"/>
      <c r="Y15" s="1101"/>
      <c r="Z15" s="1101"/>
      <c r="AA15" s="1101"/>
      <c r="AB15" s="1101"/>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2.95" customHeight="1">
      <c r="A16" s="1124" t="s">
        <v>826</v>
      </c>
      <c r="B16" s="1101"/>
      <c r="C16" s="2"/>
      <c r="D16" s="2"/>
      <c r="E16" s="2"/>
      <c r="F16" s="2"/>
      <c r="G16" s="2"/>
      <c r="H16" s="1484" t="s">
        <v>827</v>
      </c>
      <c r="I16" s="1484"/>
      <c r="J16" s="1484"/>
      <c r="K16" s="1484"/>
      <c r="L16" s="1484"/>
      <c r="M16" s="1484"/>
      <c r="N16" s="1484"/>
      <c r="O16" s="1484"/>
      <c r="P16" s="1484"/>
      <c r="Q16" s="1484"/>
      <c r="R16" s="1484"/>
      <c r="S16" s="1484"/>
      <c r="T16" s="1484"/>
      <c r="U16" s="1484"/>
      <c r="V16" s="1484"/>
      <c r="W16" s="1484"/>
      <c r="X16" s="1484"/>
      <c r="Y16" s="1484"/>
      <c r="Z16" s="1484"/>
      <c r="AA16" s="1484"/>
      <c r="AB16" s="1484"/>
      <c r="AC16" s="1484"/>
      <c r="AD16" s="1484"/>
      <c r="AE16" s="1484"/>
      <c r="AF16" s="1484"/>
      <c r="AG16" s="1484"/>
      <c r="AH16" s="1484"/>
      <c r="AI16" s="1484"/>
      <c r="AJ16" s="1484"/>
      <c r="AK16" s="1101"/>
      <c r="AL16" s="1101"/>
      <c r="AM16" s="1101"/>
      <c r="AN16" s="1101"/>
      <c r="AO16" s="1101"/>
      <c r="AP16" s="1101"/>
      <c r="AQ16" s="1101"/>
      <c r="AR16" s="1101"/>
      <c r="AS16" s="1101"/>
      <c r="AT16" s="1101"/>
      <c r="AU16" s="1101"/>
      <c r="AV16" s="1101"/>
      <c r="AW16" s="1101"/>
      <c r="AX16" s="1101"/>
      <c r="AY16" s="1101"/>
    </row>
    <row r="17" spans="1:52" ht="12.95" customHeight="1">
      <c r="A17" s="1101"/>
      <c r="B17" s="1101"/>
      <c r="C17" s="1101"/>
      <c r="D17" s="1101"/>
      <c r="E17" s="1101"/>
      <c r="F17" s="1101"/>
      <c r="G17" s="1101"/>
      <c r="H17" s="1101"/>
      <c r="I17" s="1101"/>
      <c r="J17" s="1101"/>
      <c r="K17" s="1101"/>
      <c r="L17" s="1101"/>
      <c r="M17" s="1101"/>
      <c r="N17" s="1101"/>
      <c r="O17" s="1101"/>
      <c r="P17" s="1101"/>
      <c r="Q17" s="1101"/>
      <c r="R17" s="1101"/>
      <c r="S17" s="1101"/>
      <c r="T17" s="1101"/>
      <c r="U17" s="1101"/>
      <c r="V17" s="1101"/>
      <c r="W17" s="1101"/>
      <c r="X17" s="1101"/>
      <c r="Y17" s="1101"/>
      <c r="Z17" s="1101"/>
      <c r="AA17" s="1101"/>
      <c r="AB17" s="1101"/>
      <c r="AC17" s="1101"/>
      <c r="AD17" s="1101"/>
      <c r="AE17" s="1101"/>
      <c r="AF17" s="1101"/>
      <c r="AG17" s="1101"/>
      <c r="AH17" s="1101"/>
      <c r="AI17" s="1101"/>
      <c r="AJ17" s="1101"/>
      <c r="AK17" s="1101"/>
      <c r="AL17" s="1101"/>
      <c r="AM17" s="1101"/>
      <c r="AN17" s="1101"/>
      <c r="AO17" s="1101"/>
      <c r="AP17" s="1101"/>
      <c r="AQ17" s="1101"/>
      <c r="AR17" s="1101"/>
      <c r="AS17" s="1101"/>
      <c r="AT17" s="1101"/>
      <c r="AU17" s="1101"/>
      <c r="AV17" s="1101"/>
      <c r="AW17" s="1101"/>
      <c r="AX17" s="1101"/>
      <c r="AY17" s="1101"/>
      <c r="AZ17" s="1101"/>
    </row>
    <row r="18" spans="1:52" ht="12.95" customHeight="1">
      <c r="A18" s="1124" t="s">
        <v>828</v>
      </c>
      <c r="B18" s="1101"/>
      <c r="C18" s="2"/>
      <c r="D18" s="2"/>
      <c r="E18" s="2"/>
      <c r="F18" s="2"/>
      <c r="G18" s="2"/>
      <c r="H18" s="1388" t="s">
        <v>829</v>
      </c>
      <c r="I18" s="1388"/>
      <c r="J18" s="1388"/>
      <c r="K18" s="1388"/>
      <c r="L18" s="1388"/>
      <c r="M18" s="1388"/>
      <c r="N18" s="1388"/>
      <c r="O18" s="1388"/>
      <c r="P18" s="1388"/>
      <c r="Q18" s="1388"/>
      <c r="R18" s="1388"/>
      <c r="S18" s="1388"/>
      <c r="T18" s="1388"/>
      <c r="U18" s="1388"/>
      <c r="V18" s="1388"/>
      <c r="W18" s="1388"/>
      <c r="X18" s="1388"/>
      <c r="Y18" s="1388"/>
      <c r="Z18" s="1388"/>
      <c r="AA18" s="1388"/>
      <c r="AB18" s="1388"/>
      <c r="AC18" s="1388"/>
      <c r="AD18" s="1388"/>
      <c r="AE18" s="1388"/>
      <c r="AF18" s="1388"/>
      <c r="AG18" s="1388"/>
      <c r="AH18" s="1388"/>
      <c r="AI18" s="1388"/>
      <c r="AJ18" s="1388"/>
      <c r="AK18" s="1101"/>
      <c r="AL18" s="1101"/>
      <c r="AM18" s="1101"/>
      <c r="AN18" s="1101"/>
      <c r="AO18" s="1101"/>
      <c r="AP18" s="1101"/>
      <c r="AQ18" s="1101"/>
      <c r="AR18" s="1101"/>
      <c r="AS18" s="1101"/>
      <c r="AT18" s="1101"/>
      <c r="AU18" s="1101"/>
      <c r="AV18" s="1101"/>
      <c r="AW18" s="1101"/>
      <c r="AX18" s="1101"/>
      <c r="AY18" s="1101"/>
      <c r="AZ18" s="1101"/>
    </row>
    <row r="19" spans="1:52" ht="12.95" customHeight="1">
      <c r="A19" s="1101"/>
      <c r="B19" s="1101"/>
      <c r="C19" s="1101"/>
      <c r="D19" s="1101"/>
      <c r="E19" s="1101"/>
      <c r="F19" s="1101"/>
      <c r="G19" s="1101"/>
      <c r="H19" s="1101"/>
      <c r="I19" s="1101"/>
      <c r="J19" s="1101"/>
      <c r="K19" s="1101"/>
      <c r="L19" s="1101"/>
      <c r="M19" s="1101"/>
      <c r="N19" s="1101"/>
      <c r="O19" s="1101"/>
      <c r="P19" s="1101"/>
      <c r="Q19" s="1101"/>
      <c r="R19" s="1101"/>
      <c r="S19" s="1101"/>
      <c r="T19" s="1101"/>
      <c r="U19" s="1101"/>
      <c r="V19" s="1101"/>
      <c r="W19" s="1101"/>
      <c r="X19" s="1101"/>
      <c r="Y19" s="1101"/>
      <c r="Z19" s="1101"/>
      <c r="AA19" s="1101"/>
      <c r="AB19" s="1101"/>
      <c r="AC19" s="1101"/>
      <c r="AD19" s="1101"/>
      <c r="AE19" s="1101"/>
      <c r="AF19" s="1101"/>
      <c r="AG19" s="1101"/>
      <c r="AH19" s="1101"/>
      <c r="AI19" s="1101"/>
      <c r="AJ19" s="1101"/>
      <c r="AK19" s="1101"/>
      <c r="AL19" s="1101"/>
      <c r="AM19" s="1101"/>
      <c r="AN19" s="1101"/>
      <c r="AO19" s="1101"/>
      <c r="AP19" s="1101"/>
      <c r="AQ19" s="1101"/>
      <c r="AR19" s="1101"/>
      <c r="AS19" s="1101"/>
      <c r="AT19" s="1101"/>
      <c r="AU19" s="1101"/>
      <c r="AV19" s="1101"/>
      <c r="AW19" s="1101"/>
      <c r="AX19" s="1101"/>
      <c r="AY19" s="1101"/>
      <c r="AZ19" s="1101"/>
    </row>
    <row r="20" spans="1:52" ht="12.95" customHeight="1">
      <c r="A20" s="1779" t="s">
        <v>830</v>
      </c>
      <c r="B20" s="1779"/>
      <c r="C20" s="1779"/>
      <c r="D20" s="1779"/>
      <c r="E20" s="1779"/>
      <c r="F20" s="1779"/>
      <c r="G20" s="1779"/>
      <c r="H20" s="1779"/>
      <c r="I20" s="1779"/>
      <c r="J20" s="1779"/>
      <c r="K20" s="1779"/>
      <c r="L20" s="1779"/>
      <c r="M20" s="1779"/>
      <c r="N20" s="1779"/>
      <c r="O20" s="1779"/>
      <c r="P20" s="1779"/>
      <c r="Q20" s="1779"/>
      <c r="R20" s="1779"/>
      <c r="S20" s="1779"/>
      <c r="T20" s="1779"/>
      <c r="U20" s="1779"/>
      <c r="V20" s="1779"/>
      <c r="W20" s="1779"/>
      <c r="X20" s="1779"/>
      <c r="Y20" s="1779"/>
      <c r="Z20" s="1779"/>
      <c r="AA20" s="1779"/>
      <c r="AB20" s="1779"/>
      <c r="AC20" s="1779"/>
      <c r="AD20" s="1779"/>
      <c r="AE20" s="1779"/>
      <c r="AF20" s="1779"/>
      <c r="AG20" s="1779"/>
      <c r="AH20" s="1779"/>
      <c r="AI20" s="1779"/>
      <c r="AJ20" s="1779"/>
      <c r="AK20" s="1779"/>
      <c r="AL20" s="1779"/>
      <c r="AM20" s="1779"/>
      <c r="AN20" s="1779"/>
      <c r="AO20" s="1779"/>
      <c r="AP20" s="1779"/>
      <c r="AQ20" s="1779"/>
      <c r="AR20" s="1779"/>
      <c r="AS20" s="1779"/>
      <c r="AT20" s="1779"/>
      <c r="AU20" s="1158"/>
      <c r="AV20" s="1158"/>
      <c r="AW20" s="1158"/>
      <c r="AX20" s="1158"/>
      <c r="AY20" s="1158"/>
      <c r="AZ20" s="1101"/>
    </row>
    <row r="21" spans="1:52" ht="12.95" customHeight="1">
      <c r="A21" s="1781" t="s">
        <v>831</v>
      </c>
      <c r="B21" s="1781"/>
      <c r="C21" s="1781"/>
      <c r="D21" s="1781"/>
      <c r="E21" s="1781"/>
      <c r="F21" s="1781"/>
      <c r="G21" s="1781"/>
      <c r="H21" s="1781"/>
      <c r="I21" s="1781"/>
      <c r="J21" s="1781"/>
      <c r="K21" s="1781"/>
      <c r="L21" s="1781"/>
      <c r="M21" s="1781"/>
      <c r="N21" s="1781"/>
      <c r="O21" s="1781"/>
      <c r="P21" s="1781"/>
      <c r="Q21" s="1781"/>
      <c r="R21" s="1781"/>
      <c r="S21" s="1781"/>
      <c r="T21" s="1781"/>
      <c r="U21" s="1781"/>
      <c r="V21" s="1781"/>
      <c r="W21" s="1781"/>
      <c r="X21" s="1781"/>
      <c r="Y21" s="1781"/>
      <c r="Z21" s="1781"/>
      <c r="AA21" s="1781"/>
      <c r="AB21" s="1781"/>
      <c r="AC21" s="1781"/>
      <c r="AD21" s="1781"/>
      <c r="AE21" s="1781"/>
      <c r="AF21" s="1781"/>
      <c r="AG21" s="1781"/>
      <c r="AH21" s="1781"/>
      <c r="AI21" s="1781"/>
      <c r="AJ21" s="1781"/>
      <c r="AK21" s="1781"/>
      <c r="AL21" s="1781"/>
      <c r="AM21" s="1153"/>
      <c r="AN21" s="1153"/>
      <c r="AO21" s="1153"/>
      <c r="AP21" s="1153"/>
      <c r="AQ21" s="1153"/>
      <c r="AR21" s="1153"/>
      <c r="AS21" s="1153"/>
      <c r="AT21" s="1153"/>
      <c r="AU21" s="1153"/>
      <c r="AV21" s="1153"/>
      <c r="AW21" s="1153"/>
      <c r="AX21" s="1153"/>
      <c r="AY21" s="1153"/>
      <c r="AZ21" s="1101"/>
    </row>
    <row r="22" spans="1:52" ht="12.95"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1101"/>
      <c r="AL22" s="1101"/>
      <c r="AM22" s="1101"/>
      <c r="AN22" s="1101"/>
      <c r="AO22" s="1101"/>
      <c r="AP22" s="1101"/>
      <c r="AQ22" s="1101"/>
      <c r="AR22" s="1101"/>
      <c r="AS22" s="1101"/>
      <c r="AT22" s="1101"/>
      <c r="AU22" s="1101"/>
      <c r="AV22" s="1101"/>
      <c r="AW22" s="1101"/>
      <c r="AX22" s="1101"/>
      <c r="AY22" s="1101"/>
      <c r="AZ22" s="1101"/>
    </row>
    <row r="23" spans="1:52" ht="12.95" customHeight="1">
      <c r="A23" s="1310" t="s">
        <v>832</v>
      </c>
      <c r="B23" s="1310"/>
      <c r="C23" s="1310"/>
      <c r="D23" s="1310"/>
      <c r="E23" s="1310"/>
      <c r="F23" s="1310"/>
      <c r="G23" s="1310"/>
      <c r="H23" s="1310"/>
      <c r="I23" s="1310"/>
      <c r="J23" s="1310"/>
      <c r="K23" s="1310"/>
      <c r="L23" s="1310"/>
      <c r="M23" s="1310"/>
      <c r="N23" s="1310"/>
      <c r="O23" s="1310"/>
      <c r="P23" s="1310"/>
      <c r="Q23" s="1310"/>
      <c r="R23" s="1310"/>
      <c r="S23" s="1310"/>
      <c r="T23" s="1310"/>
      <c r="U23" s="1310"/>
      <c r="V23" s="1310"/>
      <c r="W23" s="1310"/>
      <c r="X23" s="1310"/>
      <c r="Y23" s="1310"/>
      <c r="Z23" s="1310"/>
      <c r="AA23" s="1310"/>
      <c r="AB23" s="1310"/>
      <c r="AC23" s="1310"/>
      <c r="AD23" s="1310"/>
      <c r="AE23" s="1310"/>
      <c r="AF23" s="1310"/>
      <c r="AG23" s="1310"/>
      <c r="AH23" s="1310"/>
      <c r="AI23" s="1310"/>
      <c r="AJ23" s="1310"/>
      <c r="AK23" s="1310"/>
      <c r="AL23" s="1310"/>
      <c r="AM23" s="1310"/>
      <c r="AN23" s="1310"/>
      <c r="AO23" s="1310"/>
      <c r="AP23" s="1310"/>
      <c r="AQ23" s="1310"/>
      <c r="AR23" s="1310"/>
      <c r="AS23" s="1310"/>
      <c r="AT23" s="1310"/>
      <c r="AU23" s="15"/>
      <c r="AV23" s="15"/>
      <c r="AW23" s="15"/>
      <c r="AX23" s="15"/>
      <c r="AY23" s="15"/>
      <c r="AZ23" s="15"/>
    </row>
    <row r="24" spans="1:52" ht="12.95" customHeight="1">
      <c r="A24" s="1310"/>
      <c r="B24" s="1310"/>
      <c r="C24" s="1310"/>
      <c r="D24" s="1310"/>
      <c r="E24" s="1310"/>
      <c r="F24" s="1310"/>
      <c r="G24" s="1310"/>
      <c r="H24" s="1310"/>
      <c r="I24" s="1310"/>
      <c r="J24" s="1310"/>
      <c r="K24" s="1310"/>
      <c r="L24" s="1310"/>
      <c r="M24" s="1310"/>
      <c r="N24" s="1310"/>
      <c r="O24" s="1310"/>
      <c r="P24" s="1310"/>
      <c r="Q24" s="1310"/>
      <c r="R24" s="1310"/>
      <c r="S24" s="1310"/>
      <c r="T24" s="1310"/>
      <c r="U24" s="1310"/>
      <c r="V24" s="1310"/>
      <c r="W24" s="1310"/>
      <c r="X24" s="1310"/>
      <c r="Y24" s="1310"/>
      <c r="Z24" s="1310"/>
      <c r="AA24" s="1310"/>
      <c r="AB24" s="1310"/>
      <c r="AC24" s="1310"/>
      <c r="AD24" s="1310"/>
      <c r="AE24" s="1310"/>
      <c r="AF24" s="1310"/>
      <c r="AG24" s="1310"/>
      <c r="AH24" s="1310"/>
      <c r="AI24" s="1310"/>
      <c r="AJ24" s="1310"/>
      <c r="AK24" s="1310"/>
      <c r="AL24" s="1310"/>
      <c r="AM24" s="1310"/>
      <c r="AN24" s="1310"/>
      <c r="AO24" s="1310"/>
      <c r="AP24" s="1310"/>
      <c r="AQ24" s="1310"/>
      <c r="AR24" s="1310"/>
      <c r="AS24" s="1310"/>
      <c r="AT24" s="1310"/>
      <c r="AU24" s="15"/>
      <c r="AV24" s="15"/>
      <c r="AW24" s="15"/>
      <c r="AX24" s="15"/>
      <c r="AY24" s="15"/>
      <c r="AZ24" s="15"/>
    </row>
    <row r="25" spans="1:52" ht="12.95" customHeight="1">
      <c r="A25" s="1114"/>
      <c r="B25" s="1101"/>
      <c r="C25" s="1114"/>
      <c r="D25" s="1114"/>
      <c r="E25" s="1114"/>
      <c r="F25" s="1114"/>
      <c r="G25" s="1114"/>
      <c r="H25" s="1114"/>
      <c r="I25" s="1114"/>
      <c r="J25" s="1114"/>
      <c r="K25" s="1114"/>
      <c r="L25" s="1114"/>
      <c r="M25" s="1114"/>
      <c r="N25" s="1114"/>
      <c r="O25" s="1114"/>
      <c r="P25" s="1114"/>
      <c r="Q25" s="1114"/>
      <c r="R25" s="1114"/>
      <c r="S25" s="1114"/>
      <c r="T25" s="1114"/>
      <c r="U25" s="1114"/>
      <c r="V25" s="1114"/>
      <c r="W25" s="1114"/>
      <c r="X25" s="1114"/>
      <c r="Y25" s="1114"/>
      <c r="Z25" s="1114"/>
      <c r="AA25" s="1114"/>
      <c r="AB25" s="1114"/>
      <c r="AC25" s="1114"/>
      <c r="AD25" s="1114"/>
      <c r="AE25" s="1114"/>
      <c r="AF25" s="1114"/>
      <c r="AG25" s="1114"/>
      <c r="AH25" s="1114"/>
      <c r="AI25" s="1114"/>
      <c r="AJ25" s="1114"/>
      <c r="AK25" s="2"/>
      <c r="AL25" s="1101"/>
      <c r="AM25" s="1101"/>
      <c r="AN25" s="1101"/>
      <c r="AO25" s="1101"/>
      <c r="AP25" s="1101"/>
      <c r="AQ25" s="1101"/>
      <c r="AR25" s="1101"/>
      <c r="AS25" s="1101"/>
      <c r="AT25" s="1101"/>
      <c r="AU25" s="1101"/>
      <c r="AV25" s="1101"/>
      <c r="AW25" s="1101"/>
      <c r="AX25" s="1101"/>
      <c r="AY25" s="1101"/>
      <c r="AZ25" s="1101"/>
    </row>
    <row r="26" spans="1:52" ht="12.95" customHeight="1">
      <c r="A26" s="2"/>
      <c r="B26" s="1101"/>
      <c r="C26" s="2"/>
      <c r="D26" s="2"/>
      <c r="E26" s="2"/>
      <c r="F26" s="2"/>
      <c r="G26" s="2"/>
      <c r="H26" s="2"/>
      <c r="I26" s="2"/>
      <c r="J26" s="2"/>
      <c r="K26" s="2"/>
      <c r="L26" s="2"/>
      <c r="M26" s="1495">
        <f>'Basis &amp; Credits'!AB56</f>
        <v>1315053.3999999999</v>
      </c>
      <c r="N26" s="1495"/>
      <c r="O26" s="1495"/>
      <c r="P26" s="1495"/>
      <c r="Q26" s="1495"/>
      <c r="R26" s="2" t="s">
        <v>833</v>
      </c>
      <c r="S26" s="2"/>
      <c r="T26" s="2"/>
      <c r="U26" s="2"/>
      <c r="V26" s="2"/>
      <c r="W26" s="2"/>
      <c r="X26" s="2"/>
      <c r="Y26" s="2"/>
      <c r="Z26" s="2"/>
      <c r="AA26" s="1101"/>
      <c r="AB26" s="1101"/>
      <c r="AC26" s="1101"/>
      <c r="AD26" s="1101"/>
      <c r="AE26" s="1101"/>
      <c r="AF26" s="2"/>
      <c r="AG26" s="2"/>
      <c r="AH26" s="2"/>
      <c r="AI26" s="2"/>
      <c r="AJ26" s="2"/>
      <c r="AK26" s="2"/>
      <c r="AL26" s="1101"/>
      <c r="AM26" s="1101"/>
      <c r="AN26" s="1101"/>
      <c r="AO26" s="1101"/>
      <c r="AP26" s="1101"/>
      <c r="AQ26" s="1101"/>
      <c r="AR26" s="1101"/>
      <c r="AS26" s="1101"/>
      <c r="AT26" s="1101"/>
      <c r="AU26" s="1101"/>
      <c r="AV26" s="1101"/>
      <c r="AW26" s="1101"/>
      <c r="AX26" s="1101"/>
      <c r="AY26" s="1101"/>
      <c r="AZ26" s="1101"/>
    </row>
    <row r="27" spans="1:52" ht="12.95" customHeight="1">
      <c r="A27" s="2"/>
      <c r="B27" s="1101"/>
      <c r="C27" s="2"/>
      <c r="D27" s="2"/>
      <c r="E27" s="2"/>
      <c r="F27" s="2"/>
      <c r="G27" s="2"/>
      <c r="H27" s="2"/>
      <c r="I27" s="2"/>
      <c r="J27" s="2"/>
      <c r="K27" s="2"/>
      <c r="L27" s="2"/>
      <c r="M27" s="1317">
        <f>'Basis &amp; Credits'!AB78</f>
        <v>0</v>
      </c>
      <c r="N27" s="1317"/>
      <c r="O27" s="1317"/>
      <c r="P27" s="1317"/>
      <c r="Q27" s="1317"/>
      <c r="R27" s="2" t="s">
        <v>834</v>
      </c>
      <c r="S27" s="2"/>
      <c r="T27" s="2"/>
      <c r="U27" s="2"/>
      <c r="V27" s="2"/>
      <c r="W27" s="2"/>
      <c r="X27" s="2"/>
      <c r="Y27" s="2"/>
      <c r="Z27" s="2"/>
      <c r="AA27" s="1101"/>
      <c r="AB27" s="1101"/>
      <c r="AC27" s="1101"/>
      <c r="AD27" s="1101"/>
      <c r="AE27" s="1101"/>
      <c r="AF27" s="2"/>
      <c r="AG27" s="2"/>
      <c r="AH27" s="2"/>
      <c r="AI27" s="2"/>
      <c r="AJ27" s="2"/>
      <c r="AK27" s="2"/>
      <c r="AL27" s="1101"/>
      <c r="AM27" s="1101"/>
      <c r="AN27" s="1101"/>
      <c r="AO27" s="1101"/>
      <c r="AP27" s="1101"/>
      <c r="AQ27" s="1101"/>
      <c r="AR27" s="1101"/>
      <c r="AS27" s="1101"/>
      <c r="AT27" s="1101"/>
      <c r="AU27" s="1101"/>
      <c r="AV27" s="1101"/>
      <c r="AW27" s="1101"/>
      <c r="AX27" s="1101"/>
      <c r="AY27" s="1101"/>
      <c r="AZ27" s="1101"/>
    </row>
    <row r="28" spans="1:52" ht="12.95" customHeight="1">
      <c r="A28" s="2"/>
      <c r="B28" s="1101"/>
      <c r="C28" s="2"/>
      <c r="D28" s="2"/>
      <c r="E28" s="2"/>
      <c r="F28" s="2"/>
      <c r="G28" s="2"/>
      <c r="H28" s="2"/>
      <c r="I28" s="2"/>
      <c r="J28" s="2"/>
      <c r="K28" s="2"/>
      <c r="L28" s="2"/>
      <c r="M28" s="2"/>
      <c r="N28" s="2"/>
      <c r="O28" s="2"/>
      <c r="P28" s="2"/>
      <c r="Q28" s="2"/>
      <c r="R28" s="2"/>
      <c r="S28" s="2"/>
      <c r="T28" s="2"/>
      <c r="U28" s="2"/>
      <c r="V28" s="2"/>
      <c r="W28" s="2"/>
      <c r="X28" s="2"/>
      <c r="Y28" s="2"/>
      <c r="Z28" s="2"/>
      <c r="AA28" s="1101"/>
      <c r="AB28" s="1101"/>
      <c r="AC28" s="1101"/>
      <c r="AD28" s="1101"/>
      <c r="AE28" s="1101"/>
      <c r="AF28" s="2"/>
      <c r="AG28" s="2"/>
      <c r="AH28" s="2"/>
      <c r="AI28" s="2"/>
      <c r="AJ28" s="2"/>
      <c r="AK28" s="2"/>
      <c r="AL28" s="1101"/>
      <c r="AM28" s="1101"/>
      <c r="AN28" s="1101"/>
      <c r="AO28" s="1101"/>
      <c r="AP28" s="1101"/>
      <c r="AQ28" s="1101"/>
      <c r="AR28" s="1101"/>
      <c r="AS28" s="1101"/>
      <c r="AT28" s="1101"/>
      <c r="AU28" s="1101"/>
      <c r="AV28" s="1101"/>
      <c r="AW28" s="1101"/>
      <c r="AX28" s="1101"/>
      <c r="AY28" s="1101"/>
      <c r="AZ28" s="1101"/>
    </row>
    <row r="29" spans="1:52" ht="12.95" customHeight="1">
      <c r="A29" s="1776" t="s">
        <v>835</v>
      </c>
      <c r="B29" s="1776"/>
      <c r="C29" s="1776"/>
      <c r="D29" s="1776"/>
      <c r="E29" s="1776"/>
      <c r="F29" s="1776"/>
      <c r="G29" s="1776"/>
      <c r="H29" s="1776"/>
      <c r="I29" s="1776"/>
      <c r="J29" s="1776"/>
      <c r="K29" s="1776"/>
      <c r="L29" s="1776"/>
      <c r="M29" s="1776"/>
      <c r="N29" s="1776"/>
      <c r="O29" s="1776"/>
      <c r="P29" s="1776"/>
      <c r="Q29" s="1776"/>
      <c r="R29" s="1776"/>
      <c r="S29" s="1776"/>
      <c r="T29" s="1776"/>
      <c r="U29" s="1776"/>
      <c r="V29" s="1776"/>
      <c r="W29" s="1776"/>
      <c r="X29" s="1776"/>
      <c r="Y29" s="1776"/>
      <c r="Z29" s="1776"/>
      <c r="AA29" s="1776"/>
      <c r="AB29" s="1776"/>
      <c r="AC29" s="1776"/>
      <c r="AD29" s="1776"/>
      <c r="AE29" s="1776"/>
      <c r="AF29" s="1776"/>
      <c r="AG29" s="1776"/>
      <c r="AH29" s="1776"/>
      <c r="AI29" s="1776"/>
      <c r="AJ29" s="1776"/>
      <c r="AK29" s="1776"/>
      <c r="AL29" s="1776"/>
      <c r="AM29" s="1776"/>
      <c r="AN29" s="1776"/>
      <c r="AO29" s="1776"/>
      <c r="AP29" s="1776"/>
      <c r="AQ29" s="1776"/>
      <c r="AR29" s="1776"/>
      <c r="AS29" s="1776"/>
      <c r="AT29" s="1776"/>
      <c r="AU29" s="1101"/>
      <c r="AV29" s="1101"/>
      <c r="AW29" s="1101"/>
      <c r="AX29" s="1101"/>
      <c r="AY29" s="1101"/>
      <c r="AZ29" s="1101"/>
    </row>
    <row r="30" spans="1:52" ht="12.95" customHeight="1">
      <c r="A30" s="1776"/>
      <c r="B30" s="1776"/>
      <c r="C30" s="1776"/>
      <c r="D30" s="1776"/>
      <c r="E30" s="1776"/>
      <c r="F30" s="1776"/>
      <c r="G30" s="1776"/>
      <c r="H30" s="1776"/>
      <c r="I30" s="1776"/>
      <c r="J30" s="1776"/>
      <c r="K30" s="1776"/>
      <c r="L30" s="1776"/>
      <c r="M30" s="1776"/>
      <c r="N30" s="1776"/>
      <c r="O30" s="1776"/>
      <c r="P30" s="1776"/>
      <c r="Q30" s="1776"/>
      <c r="R30" s="1776"/>
      <c r="S30" s="1776"/>
      <c r="T30" s="1776"/>
      <c r="U30" s="1776"/>
      <c r="V30" s="1776"/>
      <c r="W30" s="1776"/>
      <c r="X30" s="1776"/>
      <c r="Y30" s="1776"/>
      <c r="Z30" s="1776"/>
      <c r="AA30" s="1776"/>
      <c r="AB30" s="1776"/>
      <c r="AC30" s="1776"/>
      <c r="AD30" s="1776"/>
      <c r="AE30" s="1776"/>
      <c r="AF30" s="1776"/>
      <c r="AG30" s="1776"/>
      <c r="AH30" s="1776"/>
      <c r="AI30" s="1776"/>
      <c r="AJ30" s="1776"/>
      <c r="AK30" s="1776"/>
      <c r="AL30" s="1776"/>
      <c r="AM30" s="1776"/>
      <c r="AN30" s="1776"/>
      <c r="AO30" s="1776"/>
      <c r="AP30" s="1776"/>
      <c r="AQ30" s="1776"/>
      <c r="AR30" s="1776"/>
      <c r="AS30" s="1776"/>
      <c r="AT30" s="1776"/>
      <c r="AU30" s="1101"/>
      <c r="AV30" s="1101"/>
      <c r="AW30" s="1101"/>
      <c r="AX30" s="1101"/>
      <c r="AY30" s="1101"/>
      <c r="AZ30" s="16"/>
    </row>
    <row r="31" spans="1:52" ht="12.95" customHeight="1">
      <c r="A31" s="1776"/>
      <c r="B31" s="1776"/>
      <c r="C31" s="1776"/>
      <c r="D31" s="1776"/>
      <c r="E31" s="1776"/>
      <c r="F31" s="1776"/>
      <c r="G31" s="1776"/>
      <c r="H31" s="1776"/>
      <c r="I31" s="1776"/>
      <c r="J31" s="1776"/>
      <c r="K31" s="1776"/>
      <c r="L31" s="1776"/>
      <c r="M31" s="1776"/>
      <c r="N31" s="1776"/>
      <c r="O31" s="1776"/>
      <c r="P31" s="1776"/>
      <c r="Q31" s="1776"/>
      <c r="R31" s="1776"/>
      <c r="S31" s="1776"/>
      <c r="T31" s="1776"/>
      <c r="U31" s="1776"/>
      <c r="V31" s="1776"/>
      <c r="W31" s="1776"/>
      <c r="X31" s="1776"/>
      <c r="Y31" s="1776"/>
      <c r="Z31" s="1776"/>
      <c r="AA31" s="1776"/>
      <c r="AB31" s="1776"/>
      <c r="AC31" s="1776"/>
      <c r="AD31" s="1776"/>
      <c r="AE31" s="1776"/>
      <c r="AF31" s="1776"/>
      <c r="AG31" s="1776"/>
      <c r="AH31" s="1776"/>
      <c r="AI31" s="1776"/>
      <c r="AJ31" s="1776"/>
      <c r="AK31" s="1776"/>
      <c r="AL31" s="1776"/>
      <c r="AM31" s="1776"/>
      <c r="AN31" s="1776"/>
      <c r="AO31" s="1776"/>
      <c r="AP31" s="1776"/>
      <c r="AQ31" s="1776"/>
      <c r="AR31" s="1776"/>
      <c r="AS31" s="1776"/>
      <c r="AT31" s="1776"/>
      <c r="AU31" s="16"/>
      <c r="AV31" s="16"/>
      <c r="AW31" s="16"/>
      <c r="AX31" s="16"/>
      <c r="AY31" s="16"/>
      <c r="AZ31" s="16"/>
    </row>
    <row r="32" spans="1:52" ht="12.95" customHeight="1">
      <c r="A32" s="1130"/>
      <c r="B32" s="1101"/>
      <c r="C32" s="1130"/>
      <c r="D32" s="1130"/>
      <c r="E32" s="1130"/>
      <c r="F32" s="1130"/>
      <c r="G32" s="1130"/>
      <c r="H32" s="1130"/>
      <c r="I32" s="1130"/>
      <c r="J32" s="1130"/>
      <c r="K32" s="1130"/>
      <c r="L32" s="1130"/>
      <c r="M32" s="1130"/>
      <c r="N32" s="1130"/>
      <c r="O32" s="1130"/>
      <c r="P32" s="1130"/>
      <c r="Q32" s="1130"/>
      <c r="R32" s="1130"/>
      <c r="S32" s="1130"/>
      <c r="T32" s="1130"/>
      <c r="U32" s="1130"/>
      <c r="V32" s="1130"/>
      <c r="W32" s="1130"/>
      <c r="X32" s="1130"/>
      <c r="Y32" s="1130"/>
      <c r="Z32" s="1130"/>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2.95" customHeight="1">
      <c r="A33" s="1130" t="s">
        <v>836</v>
      </c>
      <c r="B33" s="1101"/>
      <c r="C33" s="1130"/>
      <c r="D33" s="1130"/>
      <c r="E33" s="1130"/>
      <c r="F33" s="1130"/>
      <c r="G33" s="1130"/>
      <c r="H33" s="1130"/>
      <c r="I33" s="1130"/>
      <c r="J33" s="1130"/>
      <c r="K33" s="1130"/>
      <c r="L33" s="1130"/>
      <c r="M33" s="1130"/>
      <c r="N33" s="1130"/>
      <c r="O33" s="1376" t="s">
        <v>837</v>
      </c>
      <c r="P33" s="1376"/>
      <c r="Q33" s="1780" t="s">
        <v>838</v>
      </c>
      <c r="R33" s="1780"/>
      <c r="S33" s="1780"/>
      <c r="T33" s="1780"/>
      <c r="U33" s="1780"/>
      <c r="V33" s="1780"/>
      <c r="W33" s="1780"/>
      <c r="X33" s="1780"/>
      <c r="Y33" s="1780"/>
      <c r="Z33" s="1780"/>
      <c r="AA33" s="1780"/>
      <c r="AB33" s="1780"/>
      <c r="AC33" s="1780"/>
      <c r="AD33" s="1780"/>
      <c r="AE33" s="1780"/>
      <c r="AF33" s="1780"/>
      <c r="AG33" s="1780"/>
      <c r="AH33" s="1780"/>
      <c r="AI33" s="1780"/>
      <c r="AJ33" s="1780"/>
      <c r="AK33" s="1780"/>
      <c r="AL33" s="1780"/>
      <c r="AM33" s="1780"/>
      <c r="AN33" s="1780"/>
      <c r="AO33" s="1780"/>
      <c r="AP33" s="1780"/>
      <c r="AQ33" s="1780"/>
      <c r="AR33" s="1780"/>
      <c r="AS33" s="1780"/>
      <c r="AT33" s="1780"/>
      <c r="AU33" s="16"/>
      <c r="AV33" s="16"/>
      <c r="AW33" s="16"/>
      <c r="AX33" s="16"/>
      <c r="AY33" s="16"/>
      <c r="AZ33" s="1101"/>
    </row>
    <row r="34" spans="1:52" ht="12.95" customHeight="1">
      <c r="A34" s="1776" t="s">
        <v>839</v>
      </c>
      <c r="B34" s="1776"/>
      <c r="C34" s="1776"/>
      <c r="D34" s="1776"/>
      <c r="E34" s="1776"/>
      <c r="F34" s="1776"/>
      <c r="G34" s="1776"/>
      <c r="H34" s="1776"/>
      <c r="I34" s="1776"/>
      <c r="J34" s="1776"/>
      <c r="K34" s="1776"/>
      <c r="L34" s="1776"/>
      <c r="M34" s="1776"/>
      <c r="N34" s="1776"/>
      <c r="O34" s="1776"/>
      <c r="P34" s="1776"/>
      <c r="Q34" s="1776"/>
      <c r="R34" s="1776"/>
      <c r="S34" s="1776"/>
      <c r="T34" s="1776"/>
      <c r="U34" s="1776"/>
      <c r="V34" s="1776"/>
      <c r="W34" s="1776"/>
      <c r="X34" s="1776"/>
      <c r="Y34" s="1776"/>
      <c r="Z34" s="1776"/>
      <c r="AA34" s="1776"/>
      <c r="AB34" s="1776"/>
      <c r="AC34" s="1776"/>
      <c r="AD34" s="1776"/>
      <c r="AE34" s="1776"/>
      <c r="AF34" s="1776"/>
      <c r="AG34" s="1776"/>
      <c r="AH34" s="1776"/>
      <c r="AI34" s="1776"/>
      <c r="AJ34" s="1776"/>
      <c r="AK34" s="1776"/>
      <c r="AL34" s="1776"/>
      <c r="AM34" s="1776"/>
      <c r="AN34" s="1776"/>
      <c r="AO34" s="1776"/>
      <c r="AP34" s="1776"/>
      <c r="AQ34" s="1776"/>
      <c r="AR34" s="1776"/>
      <c r="AS34" s="1776"/>
      <c r="AT34" s="1776"/>
      <c r="AU34" s="16"/>
      <c r="AV34" s="16"/>
      <c r="AW34" s="16"/>
      <c r="AX34" s="16"/>
      <c r="AY34" s="16"/>
      <c r="AZ34" s="16"/>
    </row>
    <row r="35" spans="1:52" ht="12.95" customHeight="1">
      <c r="A35" s="1776"/>
      <c r="B35" s="1776"/>
      <c r="C35" s="1776"/>
      <c r="D35" s="1776"/>
      <c r="E35" s="1776"/>
      <c r="F35" s="1776"/>
      <c r="G35" s="1776"/>
      <c r="H35" s="1776"/>
      <c r="I35" s="1776"/>
      <c r="J35" s="1776"/>
      <c r="K35" s="1776"/>
      <c r="L35" s="1776"/>
      <c r="M35" s="1776"/>
      <c r="N35" s="1776"/>
      <c r="O35" s="1776"/>
      <c r="P35" s="1776"/>
      <c r="Q35" s="1776"/>
      <c r="R35" s="1776"/>
      <c r="S35" s="1776"/>
      <c r="T35" s="1776"/>
      <c r="U35" s="1776"/>
      <c r="V35" s="1776"/>
      <c r="W35" s="1776"/>
      <c r="X35" s="1776"/>
      <c r="Y35" s="1776"/>
      <c r="Z35" s="1776"/>
      <c r="AA35" s="1776"/>
      <c r="AB35" s="1776"/>
      <c r="AC35" s="1776"/>
      <c r="AD35" s="1776"/>
      <c r="AE35" s="1776"/>
      <c r="AF35" s="1776"/>
      <c r="AG35" s="1776"/>
      <c r="AH35" s="1776"/>
      <c r="AI35" s="1776"/>
      <c r="AJ35" s="1776"/>
      <c r="AK35" s="1776"/>
      <c r="AL35" s="1776"/>
      <c r="AM35" s="1776"/>
      <c r="AN35" s="1776"/>
      <c r="AO35" s="1776"/>
      <c r="AP35" s="1776"/>
      <c r="AQ35" s="1776"/>
      <c r="AR35" s="1776"/>
      <c r="AS35" s="1776"/>
      <c r="AT35" s="1776"/>
      <c r="AU35" s="16"/>
      <c r="AV35" s="16"/>
      <c r="AW35" s="16"/>
      <c r="AX35" s="16"/>
      <c r="AY35" s="16"/>
      <c r="AZ35" s="16"/>
    </row>
    <row r="36" spans="1:52" ht="12.95" customHeight="1">
      <c r="A36" s="1776"/>
      <c r="B36" s="1776"/>
      <c r="C36" s="1776"/>
      <c r="D36" s="1776"/>
      <c r="E36" s="1776"/>
      <c r="F36" s="1776"/>
      <c r="G36" s="1776"/>
      <c r="H36" s="1776"/>
      <c r="I36" s="1776"/>
      <c r="J36" s="1776"/>
      <c r="K36" s="1776"/>
      <c r="L36" s="1776"/>
      <c r="M36" s="1776"/>
      <c r="N36" s="1776"/>
      <c r="O36" s="1776"/>
      <c r="P36" s="1776"/>
      <c r="Q36" s="1776"/>
      <c r="R36" s="1776"/>
      <c r="S36" s="1776"/>
      <c r="T36" s="1776"/>
      <c r="U36" s="1776"/>
      <c r="V36" s="1776"/>
      <c r="W36" s="1776"/>
      <c r="X36" s="1776"/>
      <c r="Y36" s="1776"/>
      <c r="Z36" s="1776"/>
      <c r="AA36" s="1776"/>
      <c r="AB36" s="1776"/>
      <c r="AC36" s="1776"/>
      <c r="AD36" s="1776"/>
      <c r="AE36" s="1776"/>
      <c r="AF36" s="1776"/>
      <c r="AG36" s="1776"/>
      <c r="AH36" s="1776"/>
      <c r="AI36" s="1776"/>
      <c r="AJ36" s="1776"/>
      <c r="AK36" s="1776"/>
      <c r="AL36" s="1776"/>
      <c r="AM36" s="1776"/>
      <c r="AN36" s="1776"/>
      <c r="AO36" s="1776"/>
      <c r="AP36" s="1776"/>
      <c r="AQ36" s="1776"/>
      <c r="AR36" s="1776"/>
      <c r="AS36" s="1776"/>
      <c r="AT36" s="1776"/>
      <c r="AU36" s="16"/>
      <c r="AV36" s="16"/>
      <c r="AW36" s="16"/>
      <c r="AX36" s="16"/>
      <c r="AY36" s="16"/>
      <c r="AZ36" s="16"/>
    </row>
    <row r="37" spans="1:52" ht="12.95" customHeight="1">
      <c r="A37" s="1776"/>
      <c r="B37" s="1776"/>
      <c r="C37" s="1776"/>
      <c r="D37" s="1776"/>
      <c r="E37" s="1776"/>
      <c r="F37" s="1776"/>
      <c r="G37" s="1776"/>
      <c r="H37" s="1776"/>
      <c r="I37" s="1776"/>
      <c r="J37" s="1776"/>
      <c r="K37" s="1776"/>
      <c r="L37" s="1776"/>
      <c r="M37" s="1776"/>
      <c r="N37" s="1776"/>
      <c r="O37" s="1776"/>
      <c r="P37" s="1776"/>
      <c r="Q37" s="1776"/>
      <c r="R37" s="1776"/>
      <c r="S37" s="1776"/>
      <c r="T37" s="1776"/>
      <c r="U37" s="1776"/>
      <c r="V37" s="1776"/>
      <c r="W37" s="1776"/>
      <c r="X37" s="1776"/>
      <c r="Y37" s="1776"/>
      <c r="Z37" s="1776"/>
      <c r="AA37" s="1776"/>
      <c r="AB37" s="1776"/>
      <c r="AC37" s="1776"/>
      <c r="AD37" s="1776"/>
      <c r="AE37" s="1776"/>
      <c r="AF37" s="1776"/>
      <c r="AG37" s="1776"/>
      <c r="AH37" s="1776"/>
      <c r="AI37" s="1776"/>
      <c r="AJ37" s="1776"/>
      <c r="AK37" s="1776"/>
      <c r="AL37" s="1776"/>
      <c r="AM37" s="1776"/>
      <c r="AN37" s="1776"/>
      <c r="AO37" s="1776"/>
      <c r="AP37" s="1776"/>
      <c r="AQ37" s="1776"/>
      <c r="AR37" s="1776"/>
      <c r="AS37" s="1776"/>
      <c r="AT37" s="1776"/>
      <c r="AU37" s="1101"/>
      <c r="AV37" s="1101"/>
      <c r="AW37" s="1101"/>
      <c r="AX37" s="1101"/>
      <c r="AY37" s="1101"/>
      <c r="AZ37" s="16"/>
    </row>
    <row r="38" spans="1:52" ht="12.95" customHeight="1">
      <c r="A38" s="2"/>
      <c r="B38" s="1101"/>
      <c r="C38" s="1101"/>
      <c r="D38" s="1101"/>
      <c r="E38" s="1101"/>
      <c r="F38" s="1101"/>
      <c r="G38" s="1101"/>
      <c r="H38" s="1101"/>
      <c r="I38" s="1101"/>
      <c r="J38" s="1101"/>
      <c r="K38" s="1101"/>
      <c r="L38" s="1101"/>
      <c r="M38" s="1101"/>
      <c r="N38" s="1101"/>
      <c r="O38" s="1101"/>
      <c r="P38" s="1101"/>
      <c r="Q38" s="1101"/>
      <c r="R38" s="1101"/>
      <c r="S38" s="1101"/>
      <c r="T38" s="1101"/>
      <c r="U38" s="1101"/>
      <c r="V38" s="1101"/>
      <c r="W38" s="1101"/>
      <c r="X38" s="1101"/>
      <c r="Y38" s="1101"/>
      <c r="Z38" s="1101"/>
      <c r="AA38" s="1101"/>
      <c r="AB38" s="1101"/>
      <c r="AC38" s="1101"/>
      <c r="AD38" s="1101"/>
      <c r="AE38" s="1101"/>
      <c r="AF38" s="1101"/>
      <c r="AG38" s="1101"/>
      <c r="AH38" s="1101"/>
      <c r="AI38" s="1101"/>
      <c r="AJ38" s="1101"/>
      <c r="AK38" s="1101"/>
      <c r="AL38" s="1101"/>
      <c r="AM38" s="1101"/>
      <c r="AN38" s="1101"/>
      <c r="AO38" s="1101"/>
      <c r="AP38" s="1101"/>
      <c r="AQ38" s="1101"/>
      <c r="AR38" s="1101"/>
      <c r="AS38" s="1101"/>
      <c r="AT38" s="1101"/>
      <c r="AU38" s="1101"/>
      <c r="AV38" s="1101"/>
      <c r="AW38" s="1101"/>
      <c r="AX38" s="1101"/>
      <c r="AY38" s="1101"/>
      <c r="AZ38" s="16"/>
    </row>
    <row r="39" spans="1:52" ht="12.95" customHeight="1">
      <c r="A39" s="1226" t="s">
        <v>840</v>
      </c>
      <c r="B39" s="1226"/>
      <c r="C39" s="1226"/>
      <c r="D39" s="1226"/>
      <c r="E39" s="1226"/>
      <c r="F39" s="1226"/>
      <c r="G39" s="1226"/>
      <c r="H39" s="1226"/>
      <c r="I39" s="1226"/>
      <c r="J39" s="1226"/>
      <c r="K39" s="1226"/>
      <c r="L39" s="1226"/>
      <c r="M39" s="1226"/>
      <c r="N39" s="1226"/>
      <c r="O39" s="1226"/>
      <c r="P39" s="1226"/>
      <c r="Q39" s="1226"/>
      <c r="R39" s="1226"/>
      <c r="S39" s="1226"/>
      <c r="T39" s="1226"/>
      <c r="U39" s="1226"/>
      <c r="V39" s="1226"/>
      <c r="W39" s="1226"/>
      <c r="X39" s="1226"/>
      <c r="Y39" s="1226"/>
      <c r="Z39" s="1226"/>
      <c r="AA39" s="1226"/>
      <c r="AB39" s="1226"/>
      <c r="AC39" s="1226"/>
      <c r="AD39" s="1226"/>
      <c r="AE39" s="1226"/>
      <c r="AF39" s="1226"/>
      <c r="AG39" s="1226"/>
      <c r="AH39" s="1226"/>
      <c r="AI39" s="1226"/>
      <c r="AJ39" s="1226"/>
      <c r="AK39" s="1226"/>
      <c r="AL39" s="1226"/>
      <c r="AM39" s="1226"/>
      <c r="AN39" s="1226"/>
      <c r="AO39" s="1226"/>
      <c r="AP39" s="1226"/>
      <c r="AQ39" s="1226"/>
      <c r="AR39" s="1226"/>
      <c r="AS39" s="1226"/>
      <c r="AT39" s="1226"/>
      <c r="AU39" s="1101"/>
      <c r="AV39" s="1101"/>
      <c r="AW39" s="1101"/>
      <c r="AX39" s="1101"/>
      <c r="AY39" s="1101"/>
      <c r="AZ39" s="16"/>
    </row>
    <row r="40" spans="1:52" ht="12.95" customHeight="1">
      <c r="A40" s="1226"/>
      <c r="B40" s="1226"/>
      <c r="C40" s="1226"/>
      <c r="D40" s="1226"/>
      <c r="E40" s="1226"/>
      <c r="F40" s="1226"/>
      <c r="G40" s="1226"/>
      <c r="H40" s="1226"/>
      <c r="I40" s="1226"/>
      <c r="J40" s="1226"/>
      <c r="K40" s="1226"/>
      <c r="L40" s="1226"/>
      <c r="M40" s="1226"/>
      <c r="N40" s="1226"/>
      <c r="O40" s="1226"/>
      <c r="P40" s="1226"/>
      <c r="Q40" s="1226"/>
      <c r="R40" s="1226"/>
      <c r="S40" s="1226"/>
      <c r="T40" s="1226"/>
      <c r="U40" s="1226"/>
      <c r="V40" s="1226"/>
      <c r="W40" s="1226"/>
      <c r="X40" s="1226"/>
      <c r="Y40" s="1226"/>
      <c r="Z40" s="1226"/>
      <c r="AA40" s="1226"/>
      <c r="AB40" s="1226"/>
      <c r="AC40" s="1226"/>
      <c r="AD40" s="1226"/>
      <c r="AE40" s="1226"/>
      <c r="AF40" s="1226"/>
      <c r="AG40" s="1226"/>
      <c r="AH40" s="1226"/>
      <c r="AI40" s="1226"/>
      <c r="AJ40" s="1226"/>
      <c r="AK40" s="1226"/>
      <c r="AL40" s="1226"/>
      <c r="AM40" s="1226"/>
      <c r="AN40" s="1226"/>
      <c r="AO40" s="1226"/>
      <c r="AP40" s="1226"/>
      <c r="AQ40" s="1226"/>
      <c r="AR40" s="1226"/>
      <c r="AS40" s="1226"/>
      <c r="AT40" s="1226"/>
      <c r="AU40" s="16"/>
      <c r="AV40" s="16"/>
      <c r="AW40" s="16"/>
      <c r="AX40" s="16"/>
      <c r="AY40" s="16"/>
      <c r="AZ40" s="16"/>
    </row>
    <row r="41" spans="1:52" ht="12.95" customHeight="1">
      <c r="A41" s="1226"/>
      <c r="B41" s="1226"/>
      <c r="C41" s="1226"/>
      <c r="D41" s="1226"/>
      <c r="E41" s="1226"/>
      <c r="F41" s="1226"/>
      <c r="G41" s="1226"/>
      <c r="H41" s="1226"/>
      <c r="I41" s="1226"/>
      <c r="J41" s="1226"/>
      <c r="K41" s="1226"/>
      <c r="L41" s="1226"/>
      <c r="M41" s="1226"/>
      <c r="N41" s="1226"/>
      <c r="O41" s="1226"/>
      <c r="P41" s="1226"/>
      <c r="Q41" s="1226"/>
      <c r="R41" s="1226"/>
      <c r="S41" s="1226"/>
      <c r="T41" s="1226"/>
      <c r="U41" s="1226"/>
      <c r="V41" s="1226"/>
      <c r="W41" s="1226"/>
      <c r="X41" s="1226"/>
      <c r="Y41" s="1226"/>
      <c r="Z41" s="1226"/>
      <c r="AA41" s="1226"/>
      <c r="AB41" s="1226"/>
      <c r="AC41" s="1226"/>
      <c r="AD41" s="1226"/>
      <c r="AE41" s="1226"/>
      <c r="AF41" s="1226"/>
      <c r="AG41" s="1226"/>
      <c r="AH41" s="1226"/>
      <c r="AI41" s="1226"/>
      <c r="AJ41" s="1226"/>
      <c r="AK41" s="1226"/>
      <c r="AL41" s="1226"/>
      <c r="AM41" s="1226"/>
      <c r="AN41" s="1226"/>
      <c r="AO41" s="1226"/>
      <c r="AP41" s="1226"/>
      <c r="AQ41" s="1226"/>
      <c r="AR41" s="1226"/>
      <c r="AS41" s="1226"/>
      <c r="AT41" s="1226"/>
      <c r="AU41" s="16"/>
      <c r="AV41" s="16"/>
      <c r="AW41" s="16"/>
      <c r="AX41" s="16"/>
      <c r="AY41" s="16"/>
      <c r="AZ41" s="16"/>
    </row>
    <row r="42" spans="1:52" ht="12.95" customHeight="1">
      <c r="A42" s="1226"/>
      <c r="B42" s="1226"/>
      <c r="C42" s="1226"/>
      <c r="D42" s="1226"/>
      <c r="E42" s="1226"/>
      <c r="F42" s="1226"/>
      <c r="G42" s="1226"/>
      <c r="H42" s="1226"/>
      <c r="I42" s="1226"/>
      <c r="J42" s="1226"/>
      <c r="K42" s="1226"/>
      <c r="L42" s="1226"/>
      <c r="M42" s="1226"/>
      <c r="N42" s="1226"/>
      <c r="O42" s="1226"/>
      <c r="P42" s="1226"/>
      <c r="Q42" s="1226"/>
      <c r="R42" s="1226"/>
      <c r="S42" s="1226"/>
      <c r="T42" s="1226"/>
      <c r="U42" s="1226"/>
      <c r="V42" s="1226"/>
      <c r="W42" s="1226"/>
      <c r="X42" s="1226"/>
      <c r="Y42" s="1226"/>
      <c r="Z42" s="1226"/>
      <c r="AA42" s="1226"/>
      <c r="AB42" s="1226"/>
      <c r="AC42" s="1226"/>
      <c r="AD42" s="1226"/>
      <c r="AE42" s="1226"/>
      <c r="AF42" s="1226"/>
      <c r="AG42" s="1226"/>
      <c r="AH42" s="1226"/>
      <c r="AI42" s="1226"/>
      <c r="AJ42" s="1226"/>
      <c r="AK42" s="1226"/>
      <c r="AL42" s="1226"/>
      <c r="AM42" s="1226"/>
      <c r="AN42" s="1226"/>
      <c r="AO42" s="1226"/>
      <c r="AP42" s="1226"/>
      <c r="AQ42" s="1226"/>
      <c r="AR42" s="1226"/>
      <c r="AS42" s="1226"/>
      <c r="AT42" s="1226"/>
      <c r="AU42" s="1101"/>
      <c r="AV42" s="1101"/>
      <c r="AW42" s="1101"/>
      <c r="AX42" s="1101"/>
      <c r="AY42" s="1101"/>
      <c r="AZ42" s="16"/>
    </row>
    <row r="43" spans="1:52" ht="12.95" customHeight="1">
      <c r="A43" s="1226"/>
      <c r="B43" s="1226"/>
      <c r="C43" s="1226"/>
      <c r="D43" s="1226"/>
      <c r="E43" s="1226"/>
      <c r="F43" s="1226"/>
      <c r="G43" s="1226"/>
      <c r="H43" s="1226"/>
      <c r="I43" s="1226"/>
      <c r="J43" s="1226"/>
      <c r="K43" s="1226"/>
      <c r="L43" s="1226"/>
      <c r="M43" s="1226"/>
      <c r="N43" s="1226"/>
      <c r="O43" s="1226"/>
      <c r="P43" s="1226"/>
      <c r="Q43" s="1226"/>
      <c r="R43" s="1226"/>
      <c r="S43" s="1226"/>
      <c r="T43" s="1226"/>
      <c r="U43" s="1226"/>
      <c r="V43" s="1226"/>
      <c r="W43" s="1226"/>
      <c r="X43" s="1226"/>
      <c r="Y43" s="1226"/>
      <c r="Z43" s="1226"/>
      <c r="AA43" s="1226"/>
      <c r="AB43" s="1226"/>
      <c r="AC43" s="1226"/>
      <c r="AD43" s="1226"/>
      <c r="AE43" s="1226"/>
      <c r="AF43" s="1226"/>
      <c r="AG43" s="1226"/>
      <c r="AH43" s="1226"/>
      <c r="AI43" s="1226"/>
      <c r="AJ43" s="1226"/>
      <c r="AK43" s="1226"/>
      <c r="AL43" s="1226"/>
      <c r="AM43" s="1226"/>
      <c r="AN43" s="1226"/>
      <c r="AO43" s="1226"/>
      <c r="AP43" s="1226"/>
      <c r="AQ43" s="1226"/>
      <c r="AR43" s="1226"/>
      <c r="AS43" s="1226"/>
      <c r="AT43" s="1226"/>
      <c r="AU43" s="16"/>
      <c r="AV43" s="16"/>
      <c r="AW43" s="16"/>
      <c r="AX43" s="16"/>
      <c r="AY43" s="16"/>
      <c r="AZ43" s="16"/>
    </row>
    <row r="44" spans="1:52" ht="12.95" customHeight="1">
      <c r="A44" s="1226"/>
      <c r="B44" s="1226"/>
      <c r="C44" s="1226"/>
      <c r="D44" s="1226"/>
      <c r="E44" s="1226"/>
      <c r="F44" s="1226"/>
      <c r="G44" s="1226"/>
      <c r="H44" s="1226"/>
      <c r="I44" s="1226"/>
      <c r="J44" s="1226"/>
      <c r="K44" s="1226"/>
      <c r="L44" s="1226"/>
      <c r="M44" s="1226"/>
      <c r="N44" s="1226"/>
      <c r="O44" s="1226"/>
      <c r="P44" s="1226"/>
      <c r="Q44" s="1226"/>
      <c r="R44" s="1226"/>
      <c r="S44" s="1226"/>
      <c r="T44" s="1226"/>
      <c r="U44" s="1226"/>
      <c r="V44" s="1226"/>
      <c r="W44" s="1226"/>
      <c r="X44" s="1226"/>
      <c r="Y44" s="1226"/>
      <c r="Z44" s="1226"/>
      <c r="AA44" s="1226"/>
      <c r="AB44" s="1226"/>
      <c r="AC44" s="1226"/>
      <c r="AD44" s="1226"/>
      <c r="AE44" s="1226"/>
      <c r="AF44" s="1226"/>
      <c r="AG44" s="1226"/>
      <c r="AH44" s="1226"/>
      <c r="AI44" s="1226"/>
      <c r="AJ44" s="1226"/>
      <c r="AK44" s="1226"/>
      <c r="AL44" s="1226"/>
      <c r="AM44" s="1226"/>
      <c r="AN44" s="1226"/>
      <c r="AO44" s="1226"/>
      <c r="AP44" s="1226"/>
      <c r="AQ44" s="1226"/>
      <c r="AR44" s="1226"/>
      <c r="AS44" s="1226"/>
      <c r="AT44" s="1226"/>
      <c r="AU44" s="16"/>
      <c r="AV44" s="16"/>
      <c r="AW44" s="16"/>
      <c r="AX44" s="16"/>
      <c r="AY44" s="16"/>
      <c r="AZ44" s="16"/>
    </row>
    <row r="45" spans="1:52" ht="12.95" customHeight="1">
      <c r="A45" s="1130"/>
      <c r="B45" s="1101"/>
      <c r="C45" s="1130"/>
      <c r="D45" s="1130"/>
      <c r="E45" s="1130"/>
      <c r="F45" s="1130"/>
      <c r="G45" s="1130"/>
      <c r="H45" s="1130"/>
      <c r="I45" s="1130"/>
      <c r="J45" s="1130"/>
      <c r="K45" s="1130"/>
      <c r="L45" s="1130"/>
      <c r="M45" s="1130"/>
      <c r="N45" s="1130"/>
      <c r="O45" s="1130"/>
      <c r="P45" s="1130"/>
      <c r="Q45" s="1130"/>
      <c r="R45" s="1130"/>
      <c r="S45" s="1130"/>
      <c r="T45" s="1130"/>
      <c r="U45" s="1130"/>
      <c r="V45" s="1130"/>
      <c r="W45" s="1130"/>
      <c r="X45" s="1130"/>
      <c r="Y45" s="1130"/>
      <c r="Z45" s="1130"/>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101"/>
    </row>
    <row r="46" spans="1:52" ht="12.95" customHeight="1">
      <c r="A46" s="1310" t="s">
        <v>841</v>
      </c>
      <c r="B46" s="1310"/>
      <c r="C46" s="1310"/>
      <c r="D46" s="1310"/>
      <c r="E46" s="1310"/>
      <c r="F46" s="1310"/>
      <c r="G46" s="1310"/>
      <c r="H46" s="1310"/>
      <c r="I46" s="1310"/>
      <c r="J46" s="1310"/>
      <c r="K46" s="1310"/>
      <c r="L46" s="1310"/>
      <c r="M46" s="1310"/>
      <c r="N46" s="1310"/>
      <c r="O46" s="1310"/>
      <c r="P46" s="1310"/>
      <c r="Q46" s="1310"/>
      <c r="R46" s="1310"/>
      <c r="S46" s="1310"/>
      <c r="T46" s="1310"/>
      <c r="U46" s="1310"/>
      <c r="V46" s="1310"/>
      <c r="W46" s="1310"/>
      <c r="X46" s="1310"/>
      <c r="Y46" s="1310"/>
      <c r="Z46" s="1310"/>
      <c r="AA46" s="1310"/>
      <c r="AB46" s="1310"/>
      <c r="AC46" s="1310"/>
      <c r="AD46" s="1310"/>
      <c r="AE46" s="1310"/>
      <c r="AF46" s="1310"/>
      <c r="AG46" s="1310"/>
      <c r="AH46" s="1310"/>
      <c r="AI46" s="1310"/>
      <c r="AJ46" s="1310"/>
      <c r="AK46" s="1310"/>
      <c r="AL46" s="1310"/>
      <c r="AM46" s="1310"/>
      <c r="AN46" s="1310"/>
      <c r="AO46" s="1310"/>
      <c r="AP46" s="1310"/>
      <c r="AQ46" s="1310"/>
      <c r="AR46" s="1310"/>
      <c r="AS46" s="1310"/>
      <c r="AT46" s="1310"/>
      <c r="AU46" s="16"/>
      <c r="AV46" s="16"/>
      <c r="AW46" s="16"/>
      <c r="AX46" s="16"/>
      <c r="AY46" s="16"/>
      <c r="AZ46" s="16"/>
    </row>
    <row r="47" spans="1:52" ht="12.95" customHeight="1">
      <c r="A47" s="1310"/>
      <c r="B47" s="1310"/>
      <c r="C47" s="1310"/>
      <c r="D47" s="1310"/>
      <c r="E47" s="1310"/>
      <c r="F47" s="1310"/>
      <c r="G47" s="1310"/>
      <c r="H47" s="1310"/>
      <c r="I47" s="1310"/>
      <c r="J47" s="1310"/>
      <c r="K47" s="1310"/>
      <c r="L47" s="1310"/>
      <c r="M47" s="1310"/>
      <c r="N47" s="1310"/>
      <c r="O47" s="1310"/>
      <c r="P47" s="1310"/>
      <c r="Q47" s="1310"/>
      <c r="R47" s="1310"/>
      <c r="S47" s="1310"/>
      <c r="T47" s="1310"/>
      <c r="U47" s="1310"/>
      <c r="V47" s="1310"/>
      <c r="W47" s="1310"/>
      <c r="X47" s="1310"/>
      <c r="Y47" s="1310"/>
      <c r="Z47" s="1310"/>
      <c r="AA47" s="1310"/>
      <c r="AB47" s="1310"/>
      <c r="AC47" s="1310"/>
      <c r="AD47" s="1310"/>
      <c r="AE47" s="1310"/>
      <c r="AF47" s="1310"/>
      <c r="AG47" s="1310"/>
      <c r="AH47" s="1310"/>
      <c r="AI47" s="1310"/>
      <c r="AJ47" s="1310"/>
      <c r="AK47" s="1310"/>
      <c r="AL47" s="1310"/>
      <c r="AM47" s="1310"/>
      <c r="AN47" s="1310"/>
      <c r="AO47" s="1310"/>
      <c r="AP47" s="1310"/>
      <c r="AQ47" s="1310"/>
      <c r="AR47" s="1310"/>
      <c r="AS47" s="1310"/>
      <c r="AT47" s="1310"/>
      <c r="AU47" s="16"/>
      <c r="AV47" s="16"/>
      <c r="AW47" s="16"/>
      <c r="AX47" s="16"/>
      <c r="AY47" s="16"/>
      <c r="AZ47" s="16"/>
    </row>
    <row r="48" spans="1:52" ht="12.95" customHeight="1">
      <c r="A48" s="1310"/>
      <c r="B48" s="1310"/>
      <c r="C48" s="1310"/>
      <c r="D48" s="1310"/>
      <c r="E48" s="1310"/>
      <c r="F48" s="1310"/>
      <c r="G48" s="1310"/>
      <c r="H48" s="1310"/>
      <c r="I48" s="1310"/>
      <c r="J48" s="1310"/>
      <c r="K48" s="1310"/>
      <c r="L48" s="1310"/>
      <c r="M48" s="1310"/>
      <c r="N48" s="1310"/>
      <c r="O48" s="1310"/>
      <c r="P48" s="1310"/>
      <c r="Q48" s="1310"/>
      <c r="R48" s="1310"/>
      <c r="S48" s="1310"/>
      <c r="T48" s="1310"/>
      <c r="U48" s="1310"/>
      <c r="V48" s="1310"/>
      <c r="W48" s="1310"/>
      <c r="X48" s="1310"/>
      <c r="Y48" s="1310"/>
      <c r="Z48" s="1310"/>
      <c r="AA48" s="1310"/>
      <c r="AB48" s="1310"/>
      <c r="AC48" s="1310"/>
      <c r="AD48" s="1310"/>
      <c r="AE48" s="1310"/>
      <c r="AF48" s="1310"/>
      <c r="AG48" s="1310"/>
      <c r="AH48" s="1310"/>
      <c r="AI48" s="1310"/>
      <c r="AJ48" s="1310"/>
      <c r="AK48" s="1310"/>
      <c r="AL48" s="1310"/>
      <c r="AM48" s="1310"/>
      <c r="AN48" s="1310"/>
      <c r="AO48" s="1310"/>
      <c r="AP48" s="1310"/>
      <c r="AQ48" s="1310"/>
      <c r="AR48" s="1310"/>
      <c r="AS48" s="1310"/>
      <c r="AT48" s="1310"/>
      <c r="AU48" s="16"/>
      <c r="AV48" s="16"/>
      <c r="AW48" s="16"/>
      <c r="AX48" s="16"/>
      <c r="AY48" s="16"/>
      <c r="AZ48" s="16"/>
    </row>
    <row r="49" spans="1:52" ht="12.95" customHeight="1">
      <c r="A49" s="1310"/>
      <c r="B49" s="1310"/>
      <c r="C49" s="1310"/>
      <c r="D49" s="1310"/>
      <c r="E49" s="1310"/>
      <c r="F49" s="1310"/>
      <c r="G49" s="1310"/>
      <c r="H49" s="1310"/>
      <c r="I49" s="1310"/>
      <c r="J49" s="1310"/>
      <c r="K49" s="1310"/>
      <c r="L49" s="1310"/>
      <c r="M49" s="1310"/>
      <c r="N49" s="1310"/>
      <c r="O49" s="1310"/>
      <c r="P49" s="1310"/>
      <c r="Q49" s="1310"/>
      <c r="R49" s="1310"/>
      <c r="S49" s="1310"/>
      <c r="T49" s="1310"/>
      <c r="U49" s="1310"/>
      <c r="V49" s="1310"/>
      <c r="W49" s="1310"/>
      <c r="X49" s="1310"/>
      <c r="Y49" s="1310"/>
      <c r="Z49" s="1310"/>
      <c r="AA49" s="1310"/>
      <c r="AB49" s="1310"/>
      <c r="AC49" s="1310"/>
      <c r="AD49" s="1310"/>
      <c r="AE49" s="1310"/>
      <c r="AF49" s="1310"/>
      <c r="AG49" s="1310"/>
      <c r="AH49" s="1310"/>
      <c r="AI49" s="1310"/>
      <c r="AJ49" s="1310"/>
      <c r="AK49" s="1310"/>
      <c r="AL49" s="1310"/>
      <c r="AM49" s="1310"/>
      <c r="AN49" s="1310"/>
      <c r="AO49" s="1310"/>
      <c r="AP49" s="1310"/>
      <c r="AQ49" s="1310"/>
      <c r="AR49" s="1310"/>
      <c r="AS49" s="1310"/>
      <c r="AT49" s="1310"/>
      <c r="AU49" s="16"/>
      <c r="AV49" s="16"/>
      <c r="AW49" s="16"/>
      <c r="AX49" s="16"/>
      <c r="AY49" s="16"/>
      <c r="AZ49" s="16"/>
    </row>
    <row r="50" spans="1:52" ht="12.95" customHeight="1">
      <c r="A50" s="1143"/>
      <c r="B50" s="1143"/>
      <c r="C50" s="1143"/>
      <c r="D50" s="1143"/>
      <c r="E50" s="1143"/>
      <c r="F50" s="1143"/>
      <c r="G50" s="1143"/>
      <c r="H50" s="1143"/>
      <c r="I50" s="1143"/>
      <c r="J50" s="1143"/>
      <c r="K50" s="1143"/>
      <c r="L50" s="1143"/>
      <c r="M50" s="1143"/>
      <c r="N50" s="1143"/>
      <c r="O50" s="1143"/>
      <c r="P50" s="1143"/>
      <c r="Q50" s="1143"/>
      <c r="R50" s="1143"/>
      <c r="S50" s="1143"/>
      <c r="T50" s="1143"/>
      <c r="U50" s="1143"/>
      <c r="V50" s="1143"/>
      <c r="W50" s="1143"/>
      <c r="X50" s="1143"/>
      <c r="Y50" s="1143"/>
      <c r="Z50" s="1143"/>
      <c r="AA50" s="1143"/>
      <c r="AB50" s="1143"/>
      <c r="AC50" s="1143"/>
      <c r="AD50" s="1143"/>
      <c r="AE50" s="1143"/>
      <c r="AF50" s="1143"/>
      <c r="AG50" s="1143"/>
      <c r="AH50" s="1143"/>
      <c r="AI50" s="1143"/>
      <c r="AJ50" s="1143"/>
      <c r="AK50" s="1143"/>
      <c r="AL50" s="1143"/>
      <c r="AM50" s="1143"/>
      <c r="AN50" s="1143"/>
      <c r="AO50" s="1143"/>
      <c r="AP50" s="1143"/>
      <c r="AQ50" s="1143"/>
      <c r="AR50" s="1143"/>
      <c r="AS50" s="1143"/>
      <c r="AT50" s="1143"/>
      <c r="AU50" s="16"/>
      <c r="AV50" s="16"/>
      <c r="AW50" s="16"/>
      <c r="AX50" s="16"/>
      <c r="AY50" s="16"/>
      <c r="AZ50" s="16"/>
    </row>
    <row r="51" spans="1:52" ht="12.95" customHeight="1">
      <c r="A51" s="1226" t="s">
        <v>842</v>
      </c>
      <c r="B51" s="1226"/>
      <c r="C51" s="1226"/>
      <c r="D51" s="1226"/>
      <c r="E51" s="1226"/>
      <c r="F51" s="1226"/>
      <c r="G51" s="1226"/>
      <c r="H51" s="1226"/>
      <c r="I51" s="1226"/>
      <c r="J51" s="1226"/>
      <c r="K51" s="1226"/>
      <c r="L51" s="1226"/>
      <c r="M51" s="1226"/>
      <c r="N51" s="1226"/>
      <c r="O51" s="1226"/>
      <c r="P51" s="1226"/>
      <c r="Q51" s="1226"/>
      <c r="R51" s="1226"/>
      <c r="S51" s="1226"/>
      <c r="T51" s="1226"/>
      <c r="U51" s="1226"/>
      <c r="V51" s="1226"/>
      <c r="W51" s="1226"/>
      <c r="X51" s="1226"/>
      <c r="Y51" s="1226"/>
      <c r="Z51" s="1226"/>
      <c r="AA51" s="1226"/>
      <c r="AB51" s="1226"/>
      <c r="AC51" s="1226"/>
      <c r="AD51" s="1226"/>
      <c r="AE51" s="1226"/>
      <c r="AF51" s="1226"/>
      <c r="AG51" s="1226"/>
      <c r="AH51" s="1226"/>
      <c r="AI51" s="1226"/>
      <c r="AJ51" s="1226"/>
      <c r="AK51" s="1226"/>
      <c r="AL51" s="1226"/>
      <c r="AM51" s="1226"/>
      <c r="AN51" s="1226"/>
      <c r="AO51" s="1226"/>
      <c r="AP51" s="1226"/>
      <c r="AQ51" s="1226"/>
      <c r="AR51" s="1226"/>
      <c r="AS51" s="1226"/>
      <c r="AT51" s="1226"/>
      <c r="AU51" s="16"/>
      <c r="AV51" s="16"/>
      <c r="AW51" s="16"/>
      <c r="AX51" s="16"/>
      <c r="AY51" s="16"/>
      <c r="AZ51" s="16"/>
    </row>
    <row r="52" spans="1:52" ht="12.95" customHeight="1">
      <c r="A52" s="1226"/>
      <c r="B52" s="1226"/>
      <c r="C52" s="1226"/>
      <c r="D52" s="1226"/>
      <c r="E52" s="1226"/>
      <c r="F52" s="1226"/>
      <c r="G52" s="1226"/>
      <c r="H52" s="1226"/>
      <c r="I52" s="1226"/>
      <c r="J52" s="1226"/>
      <c r="K52" s="1226"/>
      <c r="L52" s="1226"/>
      <c r="M52" s="1226"/>
      <c r="N52" s="1226"/>
      <c r="O52" s="1226"/>
      <c r="P52" s="1226"/>
      <c r="Q52" s="1226"/>
      <c r="R52" s="1226"/>
      <c r="S52" s="1226"/>
      <c r="T52" s="1226"/>
      <c r="U52" s="1226"/>
      <c r="V52" s="1226"/>
      <c r="W52" s="1226"/>
      <c r="X52" s="1226"/>
      <c r="Y52" s="1226"/>
      <c r="Z52" s="1226"/>
      <c r="AA52" s="1226"/>
      <c r="AB52" s="1226"/>
      <c r="AC52" s="1226"/>
      <c r="AD52" s="1226"/>
      <c r="AE52" s="1226"/>
      <c r="AF52" s="1226"/>
      <c r="AG52" s="1226"/>
      <c r="AH52" s="1226"/>
      <c r="AI52" s="1226"/>
      <c r="AJ52" s="1226"/>
      <c r="AK52" s="1226"/>
      <c r="AL52" s="1226"/>
      <c r="AM52" s="1226"/>
      <c r="AN52" s="1226"/>
      <c r="AO52" s="1226"/>
      <c r="AP52" s="1226"/>
      <c r="AQ52" s="1226"/>
      <c r="AR52" s="1226"/>
      <c r="AS52" s="1226"/>
      <c r="AT52" s="1226"/>
      <c r="AU52" s="16"/>
      <c r="AV52" s="16"/>
      <c r="AW52" s="16"/>
      <c r="AX52" s="16"/>
      <c r="AY52" s="16"/>
      <c r="AZ52" s="16"/>
    </row>
    <row r="53" spans="1:52" ht="12.95" customHeight="1">
      <c r="A53" s="1101"/>
      <c r="B53" s="1101"/>
      <c r="C53" s="1130"/>
      <c r="D53" s="1130"/>
      <c r="E53" s="1130"/>
      <c r="F53" s="1130"/>
      <c r="G53" s="1130"/>
      <c r="H53" s="1130"/>
      <c r="I53" s="1130"/>
      <c r="J53" s="1130"/>
      <c r="K53" s="1130"/>
      <c r="L53" s="1130"/>
      <c r="M53" s="1130"/>
      <c r="N53" s="1130"/>
      <c r="O53" s="1130"/>
      <c r="P53" s="1130"/>
      <c r="Q53" s="1130"/>
      <c r="R53" s="1130"/>
      <c r="S53" s="1130"/>
      <c r="T53" s="1130"/>
      <c r="U53" s="1130"/>
      <c r="V53" s="1130"/>
      <c r="W53" s="1130"/>
      <c r="X53" s="1130"/>
      <c r="Y53" s="1130"/>
      <c r="Z53" s="1130"/>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2.95" customHeight="1">
      <c r="A54" s="1226" t="s">
        <v>843</v>
      </c>
      <c r="B54" s="1226"/>
      <c r="C54" s="1226"/>
      <c r="D54" s="1226"/>
      <c r="E54" s="1226"/>
      <c r="F54" s="1226"/>
      <c r="G54" s="1226"/>
      <c r="H54" s="1226"/>
      <c r="I54" s="1226"/>
      <c r="J54" s="1226"/>
      <c r="K54" s="1226"/>
      <c r="L54" s="1226"/>
      <c r="M54" s="1226"/>
      <c r="N54" s="1226"/>
      <c r="O54" s="1226"/>
      <c r="P54" s="1226"/>
      <c r="Q54" s="1226"/>
      <c r="R54" s="1226"/>
      <c r="S54" s="1226"/>
      <c r="T54" s="1226"/>
      <c r="U54" s="1226"/>
      <c r="V54" s="1226"/>
      <c r="W54" s="1226"/>
      <c r="X54" s="1226"/>
      <c r="Y54" s="1226"/>
      <c r="Z54" s="1226"/>
      <c r="AA54" s="1226"/>
      <c r="AB54" s="1226"/>
      <c r="AC54" s="1226"/>
      <c r="AD54" s="1226"/>
      <c r="AE54" s="1226"/>
      <c r="AF54" s="1226"/>
      <c r="AG54" s="1226"/>
      <c r="AH54" s="1226"/>
      <c r="AI54" s="1226"/>
      <c r="AJ54" s="1226"/>
      <c r="AK54" s="1226"/>
      <c r="AL54" s="1226"/>
      <c r="AM54" s="1226"/>
      <c r="AN54" s="1226"/>
      <c r="AO54" s="1226"/>
      <c r="AP54" s="1226"/>
      <c r="AQ54" s="1226"/>
      <c r="AR54" s="1226"/>
      <c r="AS54" s="1226"/>
      <c r="AT54" s="1226"/>
      <c r="AU54" s="16"/>
      <c r="AV54" s="16"/>
      <c r="AW54" s="16"/>
      <c r="AX54" s="16"/>
      <c r="AY54" s="16"/>
      <c r="AZ54" s="17"/>
    </row>
    <row r="55" spans="1:52" ht="12.95" customHeight="1">
      <c r="A55" s="1226"/>
      <c r="B55" s="1226"/>
      <c r="C55" s="1226"/>
      <c r="D55" s="1226"/>
      <c r="E55" s="1226"/>
      <c r="F55" s="1226"/>
      <c r="G55" s="1226"/>
      <c r="H55" s="1226"/>
      <c r="I55" s="1226"/>
      <c r="J55" s="1226"/>
      <c r="K55" s="1226"/>
      <c r="L55" s="1226"/>
      <c r="M55" s="1226"/>
      <c r="N55" s="1226"/>
      <c r="O55" s="1226"/>
      <c r="P55" s="1226"/>
      <c r="Q55" s="1226"/>
      <c r="R55" s="1226"/>
      <c r="S55" s="1226"/>
      <c r="T55" s="1226"/>
      <c r="U55" s="1226"/>
      <c r="V55" s="1226"/>
      <c r="W55" s="1226"/>
      <c r="X55" s="1226"/>
      <c r="Y55" s="1226"/>
      <c r="Z55" s="1226"/>
      <c r="AA55" s="1226"/>
      <c r="AB55" s="1226"/>
      <c r="AC55" s="1226"/>
      <c r="AD55" s="1226"/>
      <c r="AE55" s="1226"/>
      <c r="AF55" s="1226"/>
      <c r="AG55" s="1226"/>
      <c r="AH55" s="1226"/>
      <c r="AI55" s="1226"/>
      <c r="AJ55" s="1226"/>
      <c r="AK55" s="1226"/>
      <c r="AL55" s="1226"/>
      <c r="AM55" s="1226"/>
      <c r="AN55" s="1226"/>
      <c r="AO55" s="1226"/>
      <c r="AP55" s="1226"/>
      <c r="AQ55" s="1226"/>
      <c r="AR55" s="1226"/>
      <c r="AS55" s="1226"/>
      <c r="AT55" s="1226"/>
      <c r="AU55" s="1101"/>
      <c r="AV55" s="1101"/>
      <c r="AW55" s="1101"/>
      <c r="AX55" s="1101"/>
      <c r="AY55" s="1101"/>
      <c r="AZ55" s="17"/>
    </row>
    <row r="56" spans="1:52" ht="12.95" customHeight="1">
      <c r="A56" s="1226"/>
      <c r="B56" s="1226"/>
      <c r="C56" s="1226"/>
      <c r="D56" s="1226"/>
      <c r="E56" s="1226"/>
      <c r="F56" s="1226"/>
      <c r="G56" s="1226"/>
      <c r="H56" s="1226"/>
      <c r="I56" s="1226"/>
      <c r="J56" s="1226"/>
      <c r="K56" s="1226"/>
      <c r="L56" s="1226"/>
      <c r="M56" s="1226"/>
      <c r="N56" s="1226"/>
      <c r="O56" s="1226"/>
      <c r="P56" s="1226"/>
      <c r="Q56" s="1226"/>
      <c r="R56" s="1226"/>
      <c r="S56" s="1226"/>
      <c r="T56" s="1226"/>
      <c r="U56" s="1226"/>
      <c r="V56" s="1226"/>
      <c r="W56" s="1226"/>
      <c r="X56" s="1226"/>
      <c r="Y56" s="1226"/>
      <c r="Z56" s="1226"/>
      <c r="AA56" s="1226"/>
      <c r="AB56" s="1226"/>
      <c r="AC56" s="1226"/>
      <c r="AD56" s="1226"/>
      <c r="AE56" s="1226"/>
      <c r="AF56" s="1226"/>
      <c r="AG56" s="1226"/>
      <c r="AH56" s="1226"/>
      <c r="AI56" s="1226"/>
      <c r="AJ56" s="1226"/>
      <c r="AK56" s="1226"/>
      <c r="AL56" s="1226"/>
      <c r="AM56" s="1226"/>
      <c r="AN56" s="1226"/>
      <c r="AO56" s="1226"/>
      <c r="AP56" s="1226"/>
      <c r="AQ56" s="1226"/>
      <c r="AR56" s="1226"/>
      <c r="AS56" s="1226"/>
      <c r="AT56" s="1226"/>
      <c r="AU56" s="1101"/>
      <c r="AV56" s="1101"/>
      <c r="AW56" s="1101"/>
      <c r="AX56" s="1101"/>
      <c r="AY56" s="1101"/>
      <c r="AZ56" s="1101"/>
    </row>
    <row r="57" spans="1:52" ht="12.95" customHeight="1">
      <c r="A57" s="1226"/>
      <c r="B57" s="1226"/>
      <c r="C57" s="1226"/>
      <c r="D57" s="1226"/>
      <c r="E57" s="1226"/>
      <c r="F57" s="1226"/>
      <c r="G57" s="1226"/>
      <c r="H57" s="1226"/>
      <c r="I57" s="1226"/>
      <c r="J57" s="1226"/>
      <c r="K57" s="1226"/>
      <c r="L57" s="1226"/>
      <c r="M57" s="1226"/>
      <c r="N57" s="1226"/>
      <c r="O57" s="1226"/>
      <c r="P57" s="1226"/>
      <c r="Q57" s="1226"/>
      <c r="R57" s="1226"/>
      <c r="S57" s="1226"/>
      <c r="T57" s="1226"/>
      <c r="U57" s="1226"/>
      <c r="V57" s="1226"/>
      <c r="W57" s="1226"/>
      <c r="X57" s="1226"/>
      <c r="Y57" s="1226"/>
      <c r="Z57" s="1226"/>
      <c r="AA57" s="1226"/>
      <c r="AB57" s="1226"/>
      <c r="AC57" s="1226"/>
      <c r="AD57" s="1226"/>
      <c r="AE57" s="1226"/>
      <c r="AF57" s="1226"/>
      <c r="AG57" s="1226"/>
      <c r="AH57" s="1226"/>
      <c r="AI57" s="1226"/>
      <c r="AJ57" s="1226"/>
      <c r="AK57" s="1226"/>
      <c r="AL57" s="1226"/>
      <c r="AM57" s="1226"/>
      <c r="AN57" s="1226"/>
      <c r="AO57" s="1226"/>
      <c r="AP57" s="1226"/>
      <c r="AQ57" s="1226"/>
      <c r="AR57" s="1226"/>
      <c r="AS57" s="1226"/>
      <c r="AT57" s="1226"/>
      <c r="AU57" s="1101"/>
      <c r="AV57" s="1101"/>
      <c r="AW57" s="1101"/>
      <c r="AX57" s="1101"/>
      <c r="AY57" s="1101"/>
      <c r="AZ57" s="1101"/>
    </row>
    <row r="58" spans="1:52" ht="12.95" customHeight="1">
      <c r="A58" s="1226"/>
      <c r="B58" s="1226"/>
      <c r="C58" s="1226"/>
      <c r="D58" s="1226"/>
      <c r="E58" s="1226"/>
      <c r="F58" s="1226"/>
      <c r="G58" s="1226"/>
      <c r="H58" s="1226"/>
      <c r="I58" s="1226"/>
      <c r="J58" s="1226"/>
      <c r="K58" s="1226"/>
      <c r="L58" s="1226"/>
      <c r="M58" s="1226"/>
      <c r="N58" s="1226"/>
      <c r="O58" s="1226"/>
      <c r="P58" s="1226"/>
      <c r="Q58" s="1226"/>
      <c r="R58" s="1226"/>
      <c r="S58" s="1226"/>
      <c r="T58" s="1226"/>
      <c r="U58" s="1226"/>
      <c r="V58" s="1226"/>
      <c r="W58" s="1226"/>
      <c r="X58" s="1226"/>
      <c r="Y58" s="1226"/>
      <c r="Z58" s="1226"/>
      <c r="AA58" s="1226"/>
      <c r="AB58" s="1226"/>
      <c r="AC58" s="1226"/>
      <c r="AD58" s="1226"/>
      <c r="AE58" s="1226"/>
      <c r="AF58" s="1226"/>
      <c r="AG58" s="1226"/>
      <c r="AH58" s="1226"/>
      <c r="AI58" s="1226"/>
      <c r="AJ58" s="1226"/>
      <c r="AK58" s="1226"/>
      <c r="AL58" s="1226"/>
      <c r="AM58" s="1226"/>
      <c r="AN58" s="1226"/>
      <c r="AO58" s="1226"/>
      <c r="AP58" s="1226"/>
      <c r="AQ58" s="1226"/>
      <c r="AR58" s="1226"/>
      <c r="AS58" s="1226"/>
      <c r="AT58" s="1226"/>
      <c r="AU58" s="1101"/>
      <c r="AV58" s="1101"/>
      <c r="AW58" s="1101"/>
      <c r="AX58" s="1101"/>
      <c r="AY58" s="1101"/>
      <c r="AZ58" s="1101"/>
    </row>
    <row r="59" spans="1:52" ht="12.95" customHeight="1">
      <c r="A59" s="1130"/>
      <c r="B59" s="1101"/>
      <c r="C59" s="1130"/>
      <c r="D59" s="1130"/>
      <c r="E59" s="1130"/>
      <c r="F59" s="1130"/>
      <c r="G59" s="1130"/>
      <c r="H59" s="1130"/>
      <c r="I59" s="1130"/>
      <c r="J59" s="1130"/>
      <c r="K59" s="1130"/>
      <c r="L59" s="1130"/>
      <c r="M59" s="1130"/>
      <c r="N59" s="1130"/>
      <c r="O59" s="1130"/>
      <c r="P59" s="1130"/>
      <c r="Q59" s="1130"/>
      <c r="R59" s="1130"/>
      <c r="S59" s="1130"/>
      <c r="T59" s="1130"/>
      <c r="U59" s="1130"/>
      <c r="V59" s="1130"/>
      <c r="W59" s="1130"/>
      <c r="X59" s="1130"/>
      <c r="Y59" s="1130"/>
      <c r="Z59" s="1130"/>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2.95" customHeight="1">
      <c r="A60" s="1226" t="s">
        <v>844</v>
      </c>
      <c r="B60" s="1226"/>
      <c r="C60" s="1226"/>
      <c r="D60" s="1226"/>
      <c r="E60" s="1226"/>
      <c r="F60" s="1226"/>
      <c r="G60" s="1226"/>
      <c r="H60" s="1226"/>
      <c r="I60" s="1226"/>
      <c r="J60" s="1226"/>
      <c r="K60" s="1226"/>
      <c r="L60" s="1226"/>
      <c r="M60" s="1226"/>
      <c r="N60" s="1226"/>
      <c r="O60" s="1226"/>
      <c r="P60" s="1226"/>
      <c r="Q60" s="1226"/>
      <c r="R60" s="1226"/>
      <c r="S60" s="1226"/>
      <c r="T60" s="1226"/>
      <c r="U60" s="1226"/>
      <c r="V60" s="1226"/>
      <c r="W60" s="1226"/>
      <c r="X60" s="1226"/>
      <c r="Y60" s="1226"/>
      <c r="Z60" s="1226"/>
      <c r="AA60" s="1226"/>
      <c r="AB60" s="1226"/>
      <c r="AC60" s="1226"/>
      <c r="AD60" s="1226"/>
      <c r="AE60" s="1226"/>
      <c r="AF60" s="1226"/>
      <c r="AG60" s="1226"/>
      <c r="AH60" s="1226"/>
      <c r="AI60" s="1226"/>
      <c r="AJ60" s="1226"/>
      <c r="AK60" s="1226"/>
      <c r="AL60" s="1226"/>
      <c r="AM60" s="1226"/>
      <c r="AN60" s="1226"/>
      <c r="AO60" s="1226"/>
      <c r="AP60" s="1226"/>
      <c r="AQ60" s="1226"/>
      <c r="AR60" s="1226"/>
      <c r="AS60" s="1226"/>
      <c r="AT60" s="1226"/>
      <c r="AU60" s="16"/>
      <c r="AV60" s="16"/>
      <c r="AW60" s="16"/>
      <c r="AX60" s="16"/>
      <c r="AY60" s="16"/>
      <c r="AZ60" s="16"/>
    </row>
    <row r="61" spans="1:52" ht="12.95" customHeight="1">
      <c r="A61" s="1226"/>
      <c r="B61" s="1226"/>
      <c r="C61" s="1226"/>
      <c r="D61" s="1226"/>
      <c r="E61" s="1226"/>
      <c r="F61" s="1226"/>
      <c r="G61" s="1226"/>
      <c r="H61" s="1226"/>
      <c r="I61" s="1226"/>
      <c r="J61" s="1226"/>
      <c r="K61" s="1226"/>
      <c r="L61" s="1226"/>
      <c r="M61" s="1226"/>
      <c r="N61" s="1226"/>
      <c r="O61" s="1226"/>
      <c r="P61" s="1226"/>
      <c r="Q61" s="1226"/>
      <c r="R61" s="1226"/>
      <c r="S61" s="1226"/>
      <c r="T61" s="1226"/>
      <c r="U61" s="1226"/>
      <c r="V61" s="1226"/>
      <c r="W61" s="1226"/>
      <c r="X61" s="1226"/>
      <c r="Y61" s="1226"/>
      <c r="Z61" s="1226"/>
      <c r="AA61" s="1226"/>
      <c r="AB61" s="1226"/>
      <c r="AC61" s="1226"/>
      <c r="AD61" s="1226"/>
      <c r="AE61" s="1226"/>
      <c r="AF61" s="1226"/>
      <c r="AG61" s="1226"/>
      <c r="AH61" s="1226"/>
      <c r="AI61" s="1226"/>
      <c r="AJ61" s="1226"/>
      <c r="AK61" s="1226"/>
      <c r="AL61" s="1226"/>
      <c r="AM61" s="1226"/>
      <c r="AN61" s="1226"/>
      <c r="AO61" s="1226"/>
      <c r="AP61" s="1226"/>
      <c r="AQ61" s="1226"/>
      <c r="AR61" s="1226"/>
      <c r="AS61" s="1226"/>
      <c r="AT61" s="1226"/>
      <c r="AU61" s="16"/>
      <c r="AV61" s="16"/>
      <c r="AW61" s="16"/>
      <c r="AX61" s="16"/>
      <c r="AY61" s="16"/>
      <c r="AZ61" s="16"/>
    </row>
    <row r="62" spans="1:52" ht="12.95" customHeight="1">
      <c r="A62" s="1130"/>
      <c r="B62" s="1101"/>
      <c r="C62" s="1130"/>
      <c r="D62" s="1130"/>
      <c r="E62" s="1130"/>
      <c r="F62" s="1130"/>
      <c r="G62" s="1130"/>
      <c r="H62" s="1130"/>
      <c r="I62" s="1130"/>
      <c r="J62" s="1130"/>
      <c r="K62" s="1130"/>
      <c r="L62" s="1130"/>
      <c r="M62" s="1130"/>
      <c r="N62" s="1130"/>
      <c r="O62" s="1130"/>
      <c r="P62" s="1130"/>
      <c r="Q62" s="1130"/>
      <c r="R62" s="1130"/>
      <c r="S62" s="1130"/>
      <c r="T62" s="1130"/>
      <c r="U62" s="1130"/>
      <c r="V62" s="1130"/>
      <c r="W62" s="1130"/>
      <c r="X62" s="1130"/>
      <c r="Y62" s="1130"/>
      <c r="Z62" s="1130"/>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2.95" customHeight="1">
      <c r="A63" s="1130" t="s">
        <v>845</v>
      </c>
      <c r="B63" s="1101"/>
      <c r="C63" s="1130"/>
      <c r="D63" s="1130"/>
      <c r="E63" s="1130"/>
      <c r="F63" s="1130"/>
      <c r="G63" s="1130"/>
      <c r="H63" s="1130"/>
      <c r="I63" s="1130"/>
      <c r="J63" s="1130"/>
      <c r="K63" s="1130"/>
      <c r="L63" s="1130"/>
      <c r="M63" s="1130"/>
      <c r="N63" s="1130"/>
      <c r="O63" s="1130"/>
      <c r="P63" s="1130"/>
      <c r="Q63" s="1130"/>
      <c r="R63" s="1130"/>
      <c r="S63" s="1130"/>
      <c r="T63" s="1130"/>
      <c r="U63" s="1130"/>
      <c r="V63" s="1130"/>
      <c r="W63" s="1130"/>
      <c r="X63" s="1130"/>
      <c r="Y63" s="1130"/>
      <c r="Z63" s="1130"/>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2.95" customHeight="1">
      <c r="A64" s="1101"/>
      <c r="B64" s="1101"/>
      <c r="C64" s="1130"/>
      <c r="D64" s="1130"/>
      <c r="E64" s="1130"/>
      <c r="F64" s="1130"/>
      <c r="G64" s="1130"/>
      <c r="H64" s="1130"/>
      <c r="I64" s="1130"/>
      <c r="J64" s="1130"/>
      <c r="K64" s="1130"/>
      <c r="L64" s="1130"/>
      <c r="M64" s="1130"/>
      <c r="N64" s="1130"/>
      <c r="O64" s="1130"/>
      <c r="P64" s="1130"/>
      <c r="Q64" s="1130"/>
      <c r="R64" s="1130"/>
      <c r="S64" s="1130"/>
      <c r="T64" s="1130"/>
      <c r="U64" s="1130"/>
      <c r="V64" s="1130"/>
      <c r="W64" s="1130"/>
      <c r="X64" s="1130"/>
      <c r="Y64" s="1130"/>
      <c r="Z64" s="1130"/>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2.95" customHeight="1">
      <c r="A65" s="1226" t="s">
        <v>846</v>
      </c>
      <c r="B65" s="1226"/>
      <c r="C65" s="1226"/>
      <c r="D65" s="1226"/>
      <c r="E65" s="1226"/>
      <c r="F65" s="1226"/>
      <c r="G65" s="1226"/>
      <c r="H65" s="1226"/>
      <c r="I65" s="1226"/>
      <c r="J65" s="1226"/>
      <c r="K65" s="1226"/>
      <c r="L65" s="1226"/>
      <c r="M65" s="1226"/>
      <c r="N65" s="1226"/>
      <c r="O65" s="1226"/>
      <c r="P65" s="1226"/>
      <c r="Q65" s="1226"/>
      <c r="R65" s="1226"/>
      <c r="S65" s="1226"/>
      <c r="T65" s="1226"/>
      <c r="U65" s="1226"/>
      <c r="V65" s="1226"/>
      <c r="W65" s="1226"/>
      <c r="X65" s="1226"/>
      <c r="Y65" s="1226"/>
      <c r="Z65" s="1226"/>
      <c r="AA65" s="1226"/>
      <c r="AB65" s="1226"/>
      <c r="AC65" s="1226"/>
      <c r="AD65" s="1226"/>
      <c r="AE65" s="1226"/>
      <c r="AF65" s="1226"/>
      <c r="AG65" s="1226"/>
      <c r="AH65" s="1226"/>
      <c r="AI65" s="1226"/>
      <c r="AJ65" s="1226"/>
      <c r="AK65" s="1226"/>
      <c r="AL65" s="1226"/>
      <c r="AM65" s="1226"/>
      <c r="AN65" s="1226"/>
      <c r="AO65" s="1226"/>
      <c r="AP65" s="1226"/>
      <c r="AQ65" s="1226"/>
      <c r="AR65" s="1226"/>
      <c r="AS65" s="1226"/>
      <c r="AT65" s="1226"/>
      <c r="AU65" s="17"/>
      <c r="AV65" s="17"/>
      <c r="AW65" s="17"/>
      <c r="AX65" s="17"/>
      <c r="AY65" s="17"/>
      <c r="AZ65" s="16"/>
    </row>
    <row r="66" spans="1:52" ht="12.95" customHeight="1">
      <c r="A66" s="1226"/>
      <c r="B66" s="1226"/>
      <c r="C66" s="1226"/>
      <c r="D66" s="1226"/>
      <c r="E66" s="1226"/>
      <c r="F66" s="1226"/>
      <c r="G66" s="1226"/>
      <c r="H66" s="1226"/>
      <c r="I66" s="1226"/>
      <c r="J66" s="1226"/>
      <c r="K66" s="1226"/>
      <c r="L66" s="1226"/>
      <c r="M66" s="1226"/>
      <c r="N66" s="1226"/>
      <c r="O66" s="1226"/>
      <c r="P66" s="1226"/>
      <c r="Q66" s="1226"/>
      <c r="R66" s="1226"/>
      <c r="S66" s="1226"/>
      <c r="T66" s="1226"/>
      <c r="U66" s="1226"/>
      <c r="V66" s="1226"/>
      <c r="W66" s="1226"/>
      <c r="X66" s="1226"/>
      <c r="Y66" s="1226"/>
      <c r="Z66" s="1226"/>
      <c r="AA66" s="1226"/>
      <c r="AB66" s="1226"/>
      <c r="AC66" s="1226"/>
      <c r="AD66" s="1226"/>
      <c r="AE66" s="1226"/>
      <c r="AF66" s="1226"/>
      <c r="AG66" s="1226"/>
      <c r="AH66" s="1226"/>
      <c r="AI66" s="1226"/>
      <c r="AJ66" s="1226"/>
      <c r="AK66" s="1226"/>
      <c r="AL66" s="1226"/>
      <c r="AM66" s="1226"/>
      <c r="AN66" s="1226"/>
      <c r="AO66" s="1226"/>
      <c r="AP66" s="1226"/>
      <c r="AQ66" s="1226"/>
      <c r="AR66" s="1226"/>
      <c r="AS66" s="1226"/>
      <c r="AT66" s="1226"/>
      <c r="AU66" s="17"/>
      <c r="AV66" s="17"/>
      <c r="AW66" s="17"/>
      <c r="AX66" s="17"/>
      <c r="AY66" s="17"/>
      <c r="AZ66" s="16"/>
    </row>
    <row r="67" spans="1:52" ht="12.95" customHeight="1">
      <c r="A67" s="1226"/>
      <c r="B67" s="1226"/>
      <c r="C67" s="1226"/>
      <c r="D67" s="1226"/>
      <c r="E67" s="1226"/>
      <c r="F67" s="1226"/>
      <c r="G67" s="1226"/>
      <c r="H67" s="1226"/>
      <c r="I67" s="1226"/>
      <c r="J67" s="1226"/>
      <c r="K67" s="1226"/>
      <c r="L67" s="1226"/>
      <c r="M67" s="1226"/>
      <c r="N67" s="1226"/>
      <c r="O67" s="1226"/>
      <c r="P67" s="1226"/>
      <c r="Q67" s="1226"/>
      <c r="R67" s="1226"/>
      <c r="S67" s="1226"/>
      <c r="T67" s="1226"/>
      <c r="U67" s="1226"/>
      <c r="V67" s="1226"/>
      <c r="W67" s="1226"/>
      <c r="X67" s="1226"/>
      <c r="Y67" s="1226"/>
      <c r="Z67" s="1226"/>
      <c r="AA67" s="1226"/>
      <c r="AB67" s="1226"/>
      <c r="AC67" s="1226"/>
      <c r="AD67" s="1226"/>
      <c r="AE67" s="1226"/>
      <c r="AF67" s="1226"/>
      <c r="AG67" s="1226"/>
      <c r="AH67" s="1226"/>
      <c r="AI67" s="1226"/>
      <c r="AJ67" s="1226"/>
      <c r="AK67" s="1226"/>
      <c r="AL67" s="1226"/>
      <c r="AM67" s="1226"/>
      <c r="AN67" s="1226"/>
      <c r="AO67" s="1226"/>
      <c r="AP67" s="1226"/>
      <c r="AQ67" s="1226"/>
      <c r="AR67" s="1226"/>
      <c r="AS67" s="1226"/>
      <c r="AT67" s="1226"/>
      <c r="AU67" s="1101"/>
      <c r="AV67" s="1101"/>
      <c r="AW67" s="1101"/>
      <c r="AX67" s="1101"/>
      <c r="AY67" s="1101"/>
      <c r="AZ67" s="16"/>
    </row>
    <row r="68" spans="1:52" ht="12.95" customHeight="1">
      <c r="A68" s="1120"/>
      <c r="B68" s="1101"/>
      <c r="C68" s="2"/>
      <c r="D68" s="2"/>
      <c r="E68" s="2"/>
      <c r="F68" s="2"/>
      <c r="G68" s="2"/>
      <c r="H68" s="2"/>
      <c r="I68" s="2"/>
      <c r="J68" s="2"/>
      <c r="K68" s="2"/>
      <c r="L68" s="2"/>
      <c r="M68" s="2"/>
      <c r="N68" s="2"/>
      <c r="O68" s="2"/>
      <c r="P68" s="2"/>
      <c r="Q68" s="2"/>
      <c r="R68" s="2"/>
      <c r="S68" s="2"/>
      <c r="T68" s="2"/>
      <c r="U68" s="2"/>
      <c r="V68" s="2"/>
      <c r="W68" s="2"/>
      <c r="X68" s="2"/>
      <c r="Y68" s="2"/>
      <c r="Z68" s="2"/>
      <c r="AA68" s="1101"/>
      <c r="AB68" s="1101"/>
      <c r="AC68" s="1101"/>
      <c r="AD68" s="1101"/>
      <c r="AE68" s="1101"/>
      <c r="AF68" s="1101"/>
      <c r="AG68" s="1101"/>
      <c r="AH68" s="1101"/>
      <c r="AI68" s="1101"/>
      <c r="AJ68" s="1101"/>
      <c r="AK68" s="1101"/>
      <c r="AL68" s="1101"/>
      <c r="AM68" s="1101"/>
      <c r="AN68" s="1101"/>
      <c r="AO68" s="1101"/>
      <c r="AP68" s="1101"/>
      <c r="AQ68" s="1101"/>
      <c r="AR68" s="1101"/>
      <c r="AS68" s="1101"/>
      <c r="AT68" s="1101"/>
      <c r="AU68" s="1101"/>
      <c r="AV68" s="1101"/>
      <c r="AW68" s="1101"/>
      <c r="AX68" s="1101"/>
      <c r="AY68" s="1101"/>
      <c r="AZ68" s="16"/>
    </row>
    <row r="69" spans="1:52" ht="12.95" customHeight="1">
      <c r="A69" s="1226" t="s">
        <v>847</v>
      </c>
      <c r="B69" s="1226"/>
      <c r="C69" s="1226"/>
      <c r="D69" s="1226"/>
      <c r="E69" s="1226"/>
      <c r="F69" s="1226"/>
      <c r="G69" s="1226"/>
      <c r="H69" s="1226"/>
      <c r="I69" s="1226"/>
      <c r="J69" s="1226"/>
      <c r="K69" s="1226"/>
      <c r="L69" s="1226"/>
      <c r="M69" s="1226"/>
      <c r="N69" s="1226"/>
      <c r="O69" s="1226"/>
      <c r="P69" s="1226"/>
      <c r="Q69" s="1226"/>
      <c r="R69" s="1226"/>
      <c r="S69" s="1226"/>
      <c r="T69" s="1226"/>
      <c r="U69" s="1226"/>
      <c r="V69" s="1226"/>
      <c r="W69" s="1226"/>
      <c r="X69" s="1226"/>
      <c r="Y69" s="1226"/>
      <c r="Z69" s="1226"/>
      <c r="AA69" s="1226"/>
      <c r="AB69" s="1226"/>
      <c r="AC69" s="1226"/>
      <c r="AD69" s="1226"/>
      <c r="AE69" s="1226"/>
      <c r="AF69" s="1226"/>
      <c r="AG69" s="1226"/>
      <c r="AH69" s="1226"/>
      <c r="AI69" s="1226"/>
      <c r="AJ69" s="1226"/>
      <c r="AK69" s="1226"/>
      <c r="AL69" s="1226"/>
      <c r="AM69" s="1226"/>
      <c r="AN69" s="1226"/>
      <c r="AO69" s="1226"/>
      <c r="AP69" s="1226"/>
      <c r="AQ69" s="1226"/>
      <c r="AR69" s="1226"/>
      <c r="AS69" s="1226"/>
      <c r="AT69" s="1226"/>
      <c r="AU69" s="1101"/>
      <c r="AV69" s="1101"/>
      <c r="AW69" s="1101"/>
      <c r="AX69" s="1101"/>
      <c r="AY69" s="1101"/>
      <c r="AZ69" s="16"/>
    </row>
    <row r="70" spans="1:52" ht="12.95" customHeight="1">
      <c r="A70" s="1226"/>
      <c r="B70" s="1226"/>
      <c r="C70" s="1226"/>
      <c r="D70" s="1226"/>
      <c r="E70" s="1226"/>
      <c r="F70" s="1226"/>
      <c r="G70" s="1226"/>
      <c r="H70" s="1226"/>
      <c r="I70" s="1226"/>
      <c r="J70" s="1226"/>
      <c r="K70" s="1226"/>
      <c r="L70" s="1226"/>
      <c r="M70" s="1226"/>
      <c r="N70" s="1226"/>
      <c r="O70" s="1226"/>
      <c r="P70" s="1226"/>
      <c r="Q70" s="1226"/>
      <c r="R70" s="1226"/>
      <c r="S70" s="1226"/>
      <c r="T70" s="1226"/>
      <c r="U70" s="1226"/>
      <c r="V70" s="1226"/>
      <c r="W70" s="1226"/>
      <c r="X70" s="1226"/>
      <c r="Y70" s="1226"/>
      <c r="Z70" s="1226"/>
      <c r="AA70" s="1226"/>
      <c r="AB70" s="1226"/>
      <c r="AC70" s="1226"/>
      <c r="AD70" s="1226"/>
      <c r="AE70" s="1226"/>
      <c r="AF70" s="1226"/>
      <c r="AG70" s="1226"/>
      <c r="AH70" s="1226"/>
      <c r="AI70" s="1226"/>
      <c r="AJ70" s="1226"/>
      <c r="AK70" s="1226"/>
      <c r="AL70" s="1226"/>
      <c r="AM70" s="1226"/>
      <c r="AN70" s="1226"/>
      <c r="AO70" s="1226"/>
      <c r="AP70" s="1226"/>
      <c r="AQ70" s="1226"/>
      <c r="AR70" s="1226"/>
      <c r="AS70" s="1226"/>
      <c r="AT70" s="1226"/>
      <c r="AU70" s="16"/>
      <c r="AV70" s="16"/>
      <c r="AW70" s="16"/>
      <c r="AX70" s="16"/>
      <c r="AY70" s="16"/>
      <c r="AZ70" s="16"/>
    </row>
    <row r="71" spans="1:52" ht="12.95" customHeight="1">
      <c r="A71" s="1130"/>
      <c r="B71" s="1101"/>
      <c r="C71" s="1130"/>
      <c r="D71" s="1130"/>
      <c r="E71" s="1130"/>
      <c r="F71" s="1130"/>
      <c r="G71" s="1130"/>
      <c r="H71" s="1130"/>
      <c r="I71" s="1130"/>
      <c r="J71" s="1130"/>
      <c r="K71" s="1130"/>
      <c r="L71" s="1130"/>
      <c r="M71" s="1130"/>
      <c r="N71" s="1130"/>
      <c r="O71" s="1130"/>
      <c r="P71" s="1130"/>
      <c r="Q71" s="1130"/>
      <c r="R71" s="1130"/>
      <c r="S71" s="1130"/>
      <c r="T71" s="1130"/>
      <c r="U71" s="1130"/>
      <c r="V71" s="1130"/>
      <c r="W71" s="1130"/>
      <c r="X71" s="1130"/>
      <c r="Y71" s="1130"/>
      <c r="Z71" s="1130"/>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2.95" customHeight="1">
      <c r="A72" s="1776" t="s">
        <v>848</v>
      </c>
      <c r="B72" s="1776"/>
      <c r="C72" s="1776"/>
      <c r="D72" s="1776"/>
      <c r="E72" s="1776"/>
      <c r="F72" s="1776"/>
      <c r="G72" s="1776"/>
      <c r="H72" s="1776"/>
      <c r="I72" s="1776"/>
      <c r="J72" s="1776"/>
      <c r="K72" s="1776"/>
      <c r="L72" s="1776"/>
      <c r="M72" s="1776"/>
      <c r="N72" s="1776"/>
      <c r="O72" s="1776"/>
      <c r="P72" s="1776"/>
      <c r="Q72" s="1776"/>
      <c r="R72" s="1776"/>
      <c r="S72" s="1776"/>
      <c r="T72" s="1776"/>
      <c r="U72" s="1776"/>
      <c r="V72" s="1776"/>
      <c r="W72" s="1776"/>
      <c r="X72" s="1776"/>
      <c r="Y72" s="1776"/>
      <c r="Z72" s="1776"/>
      <c r="AA72" s="1776"/>
      <c r="AB72" s="1776"/>
      <c r="AC72" s="1776"/>
      <c r="AD72" s="1776"/>
      <c r="AE72" s="1776"/>
      <c r="AF72" s="1776"/>
      <c r="AG72" s="1776"/>
      <c r="AH72" s="1776"/>
      <c r="AI72" s="1776"/>
      <c r="AJ72" s="1776"/>
      <c r="AK72" s="1776"/>
      <c r="AL72" s="1776"/>
      <c r="AM72" s="1776"/>
      <c r="AN72" s="1776"/>
      <c r="AO72" s="1776"/>
      <c r="AP72" s="1776"/>
      <c r="AQ72" s="1776"/>
      <c r="AR72" s="1776"/>
      <c r="AS72" s="1776"/>
      <c r="AT72" s="1776"/>
      <c r="AU72" s="16"/>
      <c r="AV72" s="16"/>
      <c r="AW72" s="16"/>
      <c r="AX72" s="16"/>
      <c r="AY72" s="16"/>
      <c r="AZ72" s="16"/>
    </row>
    <row r="73" spans="1:52" ht="12.95" customHeight="1">
      <c r="A73" s="1776"/>
      <c r="B73" s="1776"/>
      <c r="C73" s="1776"/>
      <c r="D73" s="1776"/>
      <c r="E73" s="1776"/>
      <c r="F73" s="1776"/>
      <c r="G73" s="1776"/>
      <c r="H73" s="1776"/>
      <c r="I73" s="1776"/>
      <c r="J73" s="1776"/>
      <c r="K73" s="1776"/>
      <c r="L73" s="1776"/>
      <c r="M73" s="1776"/>
      <c r="N73" s="1776"/>
      <c r="O73" s="1776"/>
      <c r="P73" s="1776"/>
      <c r="Q73" s="1776"/>
      <c r="R73" s="1776"/>
      <c r="S73" s="1776"/>
      <c r="T73" s="1776"/>
      <c r="U73" s="1776"/>
      <c r="V73" s="1776"/>
      <c r="W73" s="1776"/>
      <c r="X73" s="1776"/>
      <c r="Y73" s="1776"/>
      <c r="Z73" s="1776"/>
      <c r="AA73" s="1776"/>
      <c r="AB73" s="1776"/>
      <c r="AC73" s="1776"/>
      <c r="AD73" s="1776"/>
      <c r="AE73" s="1776"/>
      <c r="AF73" s="1776"/>
      <c r="AG73" s="1776"/>
      <c r="AH73" s="1776"/>
      <c r="AI73" s="1776"/>
      <c r="AJ73" s="1776"/>
      <c r="AK73" s="1776"/>
      <c r="AL73" s="1776"/>
      <c r="AM73" s="1776"/>
      <c r="AN73" s="1776"/>
      <c r="AO73" s="1776"/>
      <c r="AP73" s="1776"/>
      <c r="AQ73" s="1776"/>
      <c r="AR73" s="1776"/>
      <c r="AS73" s="1776"/>
      <c r="AT73" s="1776"/>
      <c r="AU73" s="16"/>
      <c r="AV73" s="16"/>
      <c r="AW73" s="16"/>
      <c r="AX73" s="16"/>
      <c r="AY73" s="16"/>
      <c r="AZ73" s="16"/>
    </row>
    <row r="74" spans="1:52" ht="12.95" customHeight="1">
      <c r="A74" s="1130"/>
      <c r="B74" s="1101"/>
      <c r="C74" s="1130"/>
      <c r="D74" s="1130"/>
      <c r="E74" s="1130"/>
      <c r="F74" s="1130"/>
      <c r="G74" s="1130"/>
      <c r="H74" s="1130"/>
      <c r="I74" s="1130"/>
      <c r="J74" s="1130"/>
      <c r="K74" s="1130"/>
      <c r="L74" s="1130"/>
      <c r="M74" s="1130"/>
      <c r="N74" s="1130"/>
      <c r="O74" s="1130"/>
      <c r="P74" s="1130"/>
      <c r="Q74" s="1130"/>
      <c r="R74" s="1130"/>
      <c r="S74" s="1130"/>
      <c r="T74" s="1130"/>
      <c r="U74" s="1130"/>
      <c r="V74" s="1130"/>
      <c r="W74" s="1130"/>
      <c r="X74" s="1130"/>
      <c r="Y74" s="1130"/>
      <c r="Z74" s="1130"/>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2.95" customHeight="1">
      <c r="A75" s="1490" t="s">
        <v>849</v>
      </c>
      <c r="B75" s="1490"/>
      <c r="C75" s="1490"/>
      <c r="D75" s="1490"/>
      <c r="E75" s="1490"/>
      <c r="F75" s="1490"/>
      <c r="G75" s="1490"/>
      <c r="H75" s="1490"/>
      <c r="I75" s="1490"/>
      <c r="J75" s="1490"/>
      <c r="K75" s="1490"/>
      <c r="L75" s="1490"/>
      <c r="M75" s="1490"/>
      <c r="N75" s="1490"/>
      <c r="O75" s="1490"/>
      <c r="P75" s="1490"/>
      <c r="Q75" s="1490"/>
      <c r="R75" s="1490"/>
      <c r="S75" s="1490"/>
      <c r="T75" s="1490"/>
      <c r="U75" s="1490"/>
      <c r="V75" s="1490"/>
      <c r="W75" s="1490"/>
      <c r="X75" s="1490"/>
      <c r="Y75" s="1490"/>
      <c r="Z75" s="1490"/>
      <c r="AA75" s="1490"/>
      <c r="AB75" s="1490"/>
      <c r="AC75" s="1490"/>
      <c r="AD75" s="1490"/>
      <c r="AE75" s="1490"/>
      <c r="AF75" s="1490"/>
      <c r="AG75" s="1490"/>
      <c r="AH75" s="1490"/>
      <c r="AI75" s="1490"/>
      <c r="AJ75" s="1490"/>
      <c r="AK75" s="1490"/>
      <c r="AL75" s="1490"/>
      <c r="AM75" s="1490"/>
      <c r="AN75" s="1490"/>
      <c r="AO75" s="1490"/>
      <c r="AP75" s="1490"/>
      <c r="AQ75" s="1490"/>
      <c r="AR75" s="1490"/>
      <c r="AS75" s="1490"/>
      <c r="AT75" s="1490"/>
      <c r="AU75" s="16"/>
      <c r="AV75" s="16"/>
      <c r="AW75" s="16"/>
      <c r="AX75" s="16"/>
      <c r="AY75" s="16"/>
      <c r="AZ75" s="16"/>
    </row>
    <row r="76" spans="1:52" ht="12.95" customHeight="1">
      <c r="A76" s="1490"/>
      <c r="B76" s="1490"/>
      <c r="C76" s="1490"/>
      <c r="D76" s="1490"/>
      <c r="E76" s="1490"/>
      <c r="F76" s="1490"/>
      <c r="G76" s="1490"/>
      <c r="H76" s="1490"/>
      <c r="I76" s="1490"/>
      <c r="J76" s="1490"/>
      <c r="K76" s="1490"/>
      <c r="L76" s="1490"/>
      <c r="M76" s="1490"/>
      <c r="N76" s="1490"/>
      <c r="O76" s="1490"/>
      <c r="P76" s="1490"/>
      <c r="Q76" s="1490"/>
      <c r="R76" s="1490"/>
      <c r="S76" s="1490"/>
      <c r="T76" s="1490"/>
      <c r="U76" s="1490"/>
      <c r="V76" s="1490"/>
      <c r="W76" s="1490"/>
      <c r="X76" s="1490"/>
      <c r="Y76" s="1490"/>
      <c r="Z76" s="1490"/>
      <c r="AA76" s="1490"/>
      <c r="AB76" s="1490"/>
      <c r="AC76" s="1490"/>
      <c r="AD76" s="1490"/>
      <c r="AE76" s="1490"/>
      <c r="AF76" s="1490"/>
      <c r="AG76" s="1490"/>
      <c r="AH76" s="1490"/>
      <c r="AI76" s="1490"/>
      <c r="AJ76" s="1490"/>
      <c r="AK76" s="1490"/>
      <c r="AL76" s="1490"/>
      <c r="AM76" s="1490"/>
      <c r="AN76" s="1490"/>
      <c r="AO76" s="1490"/>
      <c r="AP76" s="1490"/>
      <c r="AQ76" s="1490"/>
      <c r="AR76" s="1490"/>
      <c r="AS76" s="1490"/>
      <c r="AT76" s="1490"/>
      <c r="AU76" s="16"/>
      <c r="AV76" s="16"/>
      <c r="AW76" s="16"/>
      <c r="AX76" s="16"/>
      <c r="AY76" s="16"/>
      <c r="AZ76" s="14"/>
    </row>
    <row r="77" spans="1:52" ht="12.95" customHeight="1">
      <c r="A77" s="1490"/>
      <c r="B77" s="1490"/>
      <c r="C77" s="1490"/>
      <c r="D77" s="1490"/>
      <c r="E77" s="1490"/>
      <c r="F77" s="1490"/>
      <c r="G77" s="1490"/>
      <c r="H77" s="1490"/>
      <c r="I77" s="1490"/>
      <c r="J77" s="1490"/>
      <c r="K77" s="1490"/>
      <c r="L77" s="1490"/>
      <c r="M77" s="1490"/>
      <c r="N77" s="1490"/>
      <c r="O77" s="1490"/>
      <c r="P77" s="1490"/>
      <c r="Q77" s="1490"/>
      <c r="R77" s="1490"/>
      <c r="S77" s="1490"/>
      <c r="T77" s="1490"/>
      <c r="U77" s="1490"/>
      <c r="V77" s="1490"/>
      <c r="W77" s="1490"/>
      <c r="X77" s="1490"/>
      <c r="Y77" s="1490"/>
      <c r="Z77" s="1490"/>
      <c r="AA77" s="1490"/>
      <c r="AB77" s="1490"/>
      <c r="AC77" s="1490"/>
      <c r="AD77" s="1490"/>
      <c r="AE77" s="1490"/>
      <c r="AF77" s="1490"/>
      <c r="AG77" s="1490"/>
      <c r="AH77" s="1490"/>
      <c r="AI77" s="1490"/>
      <c r="AJ77" s="1490"/>
      <c r="AK77" s="1490"/>
      <c r="AL77" s="1490"/>
      <c r="AM77" s="1490"/>
      <c r="AN77" s="1490"/>
      <c r="AO77" s="1490"/>
      <c r="AP77" s="1490"/>
      <c r="AQ77" s="1490"/>
      <c r="AR77" s="1490"/>
      <c r="AS77" s="1490"/>
      <c r="AT77" s="1490"/>
      <c r="AU77" s="16"/>
      <c r="AV77" s="16"/>
      <c r="AW77" s="16"/>
      <c r="AX77" s="16"/>
      <c r="AY77" s="16"/>
      <c r="AZ77" s="14"/>
    </row>
    <row r="78" spans="1:52" ht="12.95" customHeight="1">
      <c r="A78" s="1101"/>
      <c r="B78" s="1101"/>
      <c r="C78" s="1130"/>
      <c r="D78" s="1130"/>
      <c r="E78" s="1130"/>
      <c r="F78" s="1130"/>
      <c r="G78" s="1130"/>
      <c r="H78" s="1130"/>
      <c r="I78" s="1130"/>
      <c r="J78" s="1130"/>
      <c r="K78" s="1130"/>
      <c r="L78" s="1130"/>
      <c r="M78" s="1130"/>
      <c r="N78" s="1130"/>
      <c r="O78" s="1130"/>
      <c r="P78" s="1130"/>
      <c r="Q78" s="1130"/>
      <c r="R78" s="1130"/>
      <c r="S78" s="1130"/>
      <c r="T78" s="1130"/>
      <c r="U78" s="1130"/>
      <c r="V78" s="1130"/>
      <c r="W78" s="1130"/>
      <c r="X78" s="1130"/>
      <c r="Y78" s="1130"/>
      <c r="Z78" s="1130"/>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2.95" customHeight="1">
      <c r="A79" s="1226" t="s">
        <v>850</v>
      </c>
      <c r="B79" s="1226"/>
      <c r="C79" s="1226"/>
      <c r="D79" s="1226"/>
      <c r="E79" s="1226"/>
      <c r="F79" s="1226"/>
      <c r="G79" s="1226"/>
      <c r="H79" s="1226"/>
      <c r="I79" s="1226"/>
      <c r="J79" s="1226"/>
      <c r="K79" s="1226"/>
      <c r="L79" s="1226"/>
      <c r="M79" s="1226"/>
      <c r="N79" s="1226"/>
      <c r="O79" s="1226"/>
      <c r="P79" s="1226"/>
      <c r="Q79" s="1226"/>
      <c r="R79" s="1226"/>
      <c r="S79" s="1226"/>
      <c r="T79" s="1226"/>
      <c r="U79" s="1226"/>
      <c r="V79" s="1226"/>
      <c r="W79" s="1226"/>
      <c r="X79" s="1226"/>
      <c r="Y79" s="1226"/>
      <c r="Z79" s="1226"/>
      <c r="AA79" s="1226"/>
      <c r="AB79" s="1226"/>
      <c r="AC79" s="1226"/>
      <c r="AD79" s="1226"/>
      <c r="AE79" s="1226"/>
      <c r="AF79" s="1226"/>
      <c r="AG79" s="1226"/>
      <c r="AH79" s="1226"/>
      <c r="AI79" s="1226"/>
      <c r="AJ79" s="1226"/>
      <c r="AK79" s="1226"/>
      <c r="AL79" s="1226"/>
      <c r="AM79" s="1226"/>
      <c r="AN79" s="1226"/>
      <c r="AO79" s="1226"/>
      <c r="AP79" s="1226"/>
      <c r="AQ79" s="1226"/>
      <c r="AR79" s="1226"/>
      <c r="AS79" s="1226"/>
      <c r="AT79" s="1226"/>
      <c r="AU79" s="16"/>
      <c r="AV79" s="16"/>
      <c r="AW79" s="16"/>
      <c r="AX79" s="16"/>
      <c r="AY79" s="16"/>
      <c r="AZ79" s="16"/>
    </row>
    <row r="80" spans="1:52" ht="12.95" customHeight="1">
      <c r="A80" s="1226"/>
      <c r="B80" s="1226"/>
      <c r="C80" s="1226"/>
      <c r="D80" s="1226"/>
      <c r="E80" s="1226"/>
      <c r="F80" s="1226"/>
      <c r="G80" s="1226"/>
      <c r="H80" s="1226"/>
      <c r="I80" s="1226"/>
      <c r="J80" s="1226"/>
      <c r="K80" s="1226"/>
      <c r="L80" s="1226"/>
      <c r="M80" s="1226"/>
      <c r="N80" s="1226"/>
      <c r="O80" s="1226"/>
      <c r="P80" s="1226"/>
      <c r="Q80" s="1226"/>
      <c r="R80" s="1226"/>
      <c r="S80" s="1226"/>
      <c r="T80" s="1226"/>
      <c r="U80" s="1226"/>
      <c r="V80" s="1226"/>
      <c r="W80" s="1226"/>
      <c r="X80" s="1226"/>
      <c r="Y80" s="1226"/>
      <c r="Z80" s="1226"/>
      <c r="AA80" s="1226"/>
      <c r="AB80" s="1226"/>
      <c r="AC80" s="1226"/>
      <c r="AD80" s="1226"/>
      <c r="AE80" s="1226"/>
      <c r="AF80" s="1226"/>
      <c r="AG80" s="1226"/>
      <c r="AH80" s="1226"/>
      <c r="AI80" s="1226"/>
      <c r="AJ80" s="1226"/>
      <c r="AK80" s="1226"/>
      <c r="AL80" s="1226"/>
      <c r="AM80" s="1226"/>
      <c r="AN80" s="1226"/>
      <c r="AO80" s="1226"/>
      <c r="AP80" s="1226"/>
      <c r="AQ80" s="1226"/>
      <c r="AR80" s="1226"/>
      <c r="AS80" s="1226"/>
      <c r="AT80" s="1226"/>
      <c r="AU80" s="16"/>
      <c r="AV80" s="16"/>
      <c r="AW80" s="16"/>
      <c r="AX80" s="16"/>
      <c r="AY80" s="16"/>
      <c r="AZ80" s="16"/>
    </row>
    <row r="81" spans="1:52" ht="12.95" customHeight="1">
      <c r="A81" s="1226"/>
      <c r="B81" s="1226"/>
      <c r="C81" s="1226"/>
      <c r="D81" s="1226"/>
      <c r="E81" s="1226"/>
      <c r="F81" s="1226"/>
      <c r="G81" s="1226"/>
      <c r="H81" s="1226"/>
      <c r="I81" s="1226"/>
      <c r="J81" s="1226"/>
      <c r="K81" s="1226"/>
      <c r="L81" s="1226"/>
      <c r="M81" s="1226"/>
      <c r="N81" s="1226"/>
      <c r="O81" s="1226"/>
      <c r="P81" s="1226"/>
      <c r="Q81" s="1226"/>
      <c r="R81" s="1226"/>
      <c r="S81" s="1226"/>
      <c r="T81" s="1226"/>
      <c r="U81" s="1226"/>
      <c r="V81" s="1226"/>
      <c r="W81" s="1226"/>
      <c r="X81" s="1226"/>
      <c r="Y81" s="1226"/>
      <c r="Z81" s="1226"/>
      <c r="AA81" s="1226"/>
      <c r="AB81" s="1226"/>
      <c r="AC81" s="1226"/>
      <c r="AD81" s="1226"/>
      <c r="AE81" s="1226"/>
      <c r="AF81" s="1226"/>
      <c r="AG81" s="1226"/>
      <c r="AH81" s="1226"/>
      <c r="AI81" s="1226"/>
      <c r="AJ81" s="1226"/>
      <c r="AK81" s="1226"/>
      <c r="AL81" s="1226"/>
      <c r="AM81" s="1226"/>
      <c r="AN81" s="1226"/>
      <c r="AO81" s="1226"/>
      <c r="AP81" s="1226"/>
      <c r="AQ81" s="1226"/>
      <c r="AR81" s="1226"/>
      <c r="AS81" s="1226"/>
      <c r="AT81" s="1226"/>
      <c r="AU81" s="16"/>
      <c r="AV81" s="16"/>
      <c r="AW81" s="16"/>
      <c r="AX81" s="16"/>
      <c r="AY81" s="16"/>
      <c r="AZ81" s="16"/>
    </row>
    <row r="82" spans="1:52" ht="12.95" customHeight="1">
      <c r="A82" s="1130"/>
      <c r="B82" s="1101"/>
      <c r="C82" s="1130"/>
      <c r="D82" s="1130"/>
      <c r="E82" s="1130"/>
      <c r="F82" s="1130"/>
      <c r="G82" s="1130"/>
      <c r="H82" s="1130"/>
      <c r="I82" s="1130"/>
      <c r="J82" s="1130"/>
      <c r="K82" s="1130"/>
      <c r="L82" s="1130"/>
      <c r="M82" s="1130"/>
      <c r="N82" s="1130"/>
      <c r="O82" s="1130"/>
      <c r="P82" s="1130"/>
      <c r="Q82" s="1130"/>
      <c r="R82" s="1130"/>
      <c r="S82" s="1130"/>
      <c r="T82" s="1130"/>
      <c r="U82" s="1130"/>
      <c r="V82" s="1130"/>
      <c r="W82" s="1130"/>
      <c r="X82" s="1130"/>
      <c r="Y82" s="1130"/>
      <c r="Z82" s="1130"/>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2.95" customHeight="1">
      <c r="A83" s="1226" t="s">
        <v>851</v>
      </c>
      <c r="B83" s="1226"/>
      <c r="C83" s="1226"/>
      <c r="D83" s="1226"/>
      <c r="E83" s="1226"/>
      <c r="F83" s="1226"/>
      <c r="G83" s="1226"/>
      <c r="H83" s="1226"/>
      <c r="I83" s="1226"/>
      <c r="J83" s="1226"/>
      <c r="K83" s="1226"/>
      <c r="L83" s="1226"/>
      <c r="M83" s="1226"/>
      <c r="N83" s="1226"/>
      <c r="O83" s="1226"/>
      <c r="P83" s="1226"/>
      <c r="Q83" s="1226"/>
      <c r="R83" s="1226"/>
      <c r="S83" s="1226"/>
      <c r="T83" s="1226"/>
      <c r="U83" s="1226"/>
      <c r="V83" s="1226"/>
      <c r="W83" s="1226"/>
      <c r="X83" s="1226"/>
      <c r="Y83" s="1226"/>
      <c r="Z83" s="1226"/>
      <c r="AA83" s="1226"/>
      <c r="AB83" s="1226"/>
      <c r="AC83" s="1226"/>
      <c r="AD83" s="1226"/>
      <c r="AE83" s="1226"/>
      <c r="AF83" s="1226"/>
      <c r="AG83" s="1226"/>
      <c r="AH83" s="1226"/>
      <c r="AI83" s="1226"/>
      <c r="AJ83" s="1226"/>
      <c r="AK83" s="1226"/>
      <c r="AL83" s="1226"/>
      <c r="AM83" s="1226"/>
      <c r="AN83" s="1226"/>
      <c r="AO83" s="1226"/>
      <c r="AP83" s="1226"/>
      <c r="AQ83" s="1226"/>
      <c r="AR83" s="1226"/>
      <c r="AS83" s="1226"/>
      <c r="AT83" s="1226"/>
      <c r="AU83" s="16"/>
      <c r="AV83" s="16"/>
      <c r="AW83" s="16"/>
      <c r="AX83" s="16"/>
      <c r="AY83" s="16"/>
      <c r="AZ83" s="16"/>
    </row>
    <row r="84" spans="1:52" ht="12.95" customHeight="1">
      <c r="A84" s="1226"/>
      <c r="B84" s="1226"/>
      <c r="C84" s="1226"/>
      <c r="D84" s="1226"/>
      <c r="E84" s="1226"/>
      <c r="F84" s="1226"/>
      <c r="G84" s="1226"/>
      <c r="H84" s="1226"/>
      <c r="I84" s="1226"/>
      <c r="J84" s="1226"/>
      <c r="K84" s="1226"/>
      <c r="L84" s="1226"/>
      <c r="M84" s="1226"/>
      <c r="N84" s="1226"/>
      <c r="O84" s="1226"/>
      <c r="P84" s="1226"/>
      <c r="Q84" s="1226"/>
      <c r="R84" s="1226"/>
      <c r="S84" s="1226"/>
      <c r="T84" s="1226"/>
      <c r="U84" s="1226"/>
      <c r="V84" s="1226"/>
      <c r="W84" s="1226"/>
      <c r="X84" s="1226"/>
      <c r="Y84" s="1226"/>
      <c r="Z84" s="1226"/>
      <c r="AA84" s="1226"/>
      <c r="AB84" s="1226"/>
      <c r="AC84" s="1226"/>
      <c r="AD84" s="1226"/>
      <c r="AE84" s="1226"/>
      <c r="AF84" s="1226"/>
      <c r="AG84" s="1226"/>
      <c r="AH84" s="1226"/>
      <c r="AI84" s="1226"/>
      <c r="AJ84" s="1226"/>
      <c r="AK84" s="1226"/>
      <c r="AL84" s="1226"/>
      <c r="AM84" s="1226"/>
      <c r="AN84" s="1226"/>
      <c r="AO84" s="1226"/>
      <c r="AP84" s="1226"/>
      <c r="AQ84" s="1226"/>
      <c r="AR84" s="1226"/>
      <c r="AS84" s="1226"/>
      <c r="AT84" s="1226"/>
      <c r="AU84" s="16"/>
      <c r="AV84" s="16"/>
      <c r="AW84" s="16"/>
      <c r="AX84" s="16"/>
      <c r="AY84" s="16"/>
      <c r="AZ84" s="16"/>
    </row>
    <row r="85" spans="1:52" ht="12.95" customHeight="1">
      <c r="A85" s="1101"/>
      <c r="B85" s="1101"/>
      <c r="C85" s="1130"/>
      <c r="D85" s="1130"/>
      <c r="E85" s="1130"/>
      <c r="F85" s="1130"/>
      <c r="G85" s="1130"/>
      <c r="H85" s="1130"/>
      <c r="I85" s="1130"/>
      <c r="J85" s="1130"/>
      <c r="K85" s="1130"/>
      <c r="L85" s="1130"/>
      <c r="M85" s="1130"/>
      <c r="N85" s="1130"/>
      <c r="O85" s="1130"/>
      <c r="P85" s="1130"/>
      <c r="Q85" s="1130"/>
      <c r="R85" s="1130"/>
      <c r="S85" s="1130"/>
      <c r="T85" s="1130"/>
      <c r="U85" s="1130"/>
      <c r="V85" s="1130"/>
      <c r="W85" s="1130"/>
      <c r="X85" s="1130"/>
      <c r="Y85" s="1130"/>
      <c r="Z85" s="1130"/>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2.95" customHeight="1">
      <c r="A86" s="1226" t="s">
        <v>852</v>
      </c>
      <c r="B86" s="1226"/>
      <c r="C86" s="1226"/>
      <c r="D86" s="1226"/>
      <c r="E86" s="1226"/>
      <c r="F86" s="1226"/>
      <c r="G86" s="1226"/>
      <c r="H86" s="1226"/>
      <c r="I86" s="1226"/>
      <c r="J86" s="1226"/>
      <c r="K86" s="1226"/>
      <c r="L86" s="1226"/>
      <c r="M86" s="1226"/>
      <c r="N86" s="1226"/>
      <c r="O86" s="1226"/>
      <c r="P86" s="1226"/>
      <c r="Q86" s="1226"/>
      <c r="R86" s="1226"/>
      <c r="S86" s="1226"/>
      <c r="T86" s="1226"/>
      <c r="U86" s="1226"/>
      <c r="V86" s="1226"/>
      <c r="W86" s="1226"/>
      <c r="X86" s="1226"/>
      <c r="Y86" s="1226"/>
      <c r="Z86" s="1226"/>
      <c r="AA86" s="1226"/>
      <c r="AB86" s="1226"/>
      <c r="AC86" s="1226"/>
      <c r="AD86" s="1226"/>
      <c r="AE86" s="1226"/>
      <c r="AF86" s="1226"/>
      <c r="AG86" s="1226"/>
      <c r="AH86" s="1226"/>
      <c r="AI86" s="1226"/>
      <c r="AJ86" s="1226"/>
      <c r="AK86" s="1226"/>
      <c r="AL86" s="1226"/>
      <c r="AM86" s="1226"/>
      <c r="AN86" s="1226"/>
      <c r="AO86" s="1226"/>
      <c r="AP86" s="1226"/>
      <c r="AQ86" s="1226"/>
      <c r="AR86" s="1226"/>
      <c r="AS86" s="1226"/>
      <c r="AT86" s="1226"/>
      <c r="AU86" s="16"/>
      <c r="AV86" s="16"/>
      <c r="AW86" s="16"/>
      <c r="AX86" s="16"/>
      <c r="AY86" s="16"/>
      <c r="AZ86" s="16"/>
    </row>
    <row r="87" spans="1:52" ht="12.95" customHeight="1">
      <c r="A87" s="1226"/>
      <c r="B87" s="1226"/>
      <c r="C87" s="1226"/>
      <c r="D87" s="1226"/>
      <c r="E87" s="1226"/>
      <c r="F87" s="1226"/>
      <c r="G87" s="1226"/>
      <c r="H87" s="1226"/>
      <c r="I87" s="1226"/>
      <c r="J87" s="1226"/>
      <c r="K87" s="1226"/>
      <c r="L87" s="1226"/>
      <c r="M87" s="1226"/>
      <c r="N87" s="1226"/>
      <c r="O87" s="1226"/>
      <c r="P87" s="1226"/>
      <c r="Q87" s="1226"/>
      <c r="R87" s="1226"/>
      <c r="S87" s="1226"/>
      <c r="T87" s="1226"/>
      <c r="U87" s="1226"/>
      <c r="V87" s="1226"/>
      <c r="W87" s="1226"/>
      <c r="X87" s="1226"/>
      <c r="Y87" s="1226"/>
      <c r="Z87" s="1226"/>
      <c r="AA87" s="1226"/>
      <c r="AB87" s="1226"/>
      <c r="AC87" s="1226"/>
      <c r="AD87" s="1226"/>
      <c r="AE87" s="1226"/>
      <c r="AF87" s="1226"/>
      <c r="AG87" s="1226"/>
      <c r="AH87" s="1226"/>
      <c r="AI87" s="1226"/>
      <c r="AJ87" s="1226"/>
      <c r="AK87" s="1226"/>
      <c r="AL87" s="1226"/>
      <c r="AM87" s="1226"/>
      <c r="AN87" s="1226"/>
      <c r="AO87" s="1226"/>
      <c r="AP87" s="1226"/>
      <c r="AQ87" s="1226"/>
      <c r="AR87" s="1226"/>
      <c r="AS87" s="1226"/>
      <c r="AT87" s="1226"/>
      <c r="AU87" s="16"/>
      <c r="AV87" s="16"/>
      <c r="AW87" s="16"/>
      <c r="AX87" s="16"/>
      <c r="AY87" s="16"/>
      <c r="AZ87" s="16"/>
    </row>
    <row r="88" spans="1:52" ht="12.95" customHeight="1">
      <c r="A88" s="1130"/>
      <c r="B88" s="1101"/>
      <c r="C88" s="1130"/>
      <c r="D88" s="1130"/>
      <c r="E88" s="1130"/>
      <c r="F88" s="1130"/>
      <c r="G88" s="1130"/>
      <c r="H88" s="1130"/>
      <c r="I88" s="1130"/>
      <c r="J88" s="1130"/>
      <c r="K88" s="1130"/>
      <c r="L88" s="1130"/>
      <c r="M88" s="1130"/>
      <c r="N88" s="1130"/>
      <c r="O88" s="1130"/>
      <c r="P88" s="1130"/>
      <c r="Q88" s="1130"/>
      <c r="R88" s="1130"/>
      <c r="S88" s="1130"/>
      <c r="T88" s="1130"/>
      <c r="U88" s="1130"/>
      <c r="V88" s="1130"/>
      <c r="W88" s="1130"/>
      <c r="X88" s="1130"/>
      <c r="Y88" s="1130"/>
      <c r="Z88" s="1130"/>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2.95" customHeight="1">
      <c r="A89" s="1504" t="s">
        <v>853</v>
      </c>
      <c r="B89" s="1504"/>
      <c r="C89" s="1504"/>
      <c r="D89" s="1504"/>
      <c r="E89" s="1504"/>
      <c r="F89" s="1504"/>
      <c r="G89" s="1504"/>
      <c r="H89" s="1504"/>
      <c r="I89" s="1504"/>
      <c r="J89" s="1504"/>
      <c r="K89" s="1504"/>
      <c r="L89" s="1504"/>
      <c r="M89" s="1504"/>
      <c r="N89" s="1504"/>
      <c r="O89" s="1504"/>
      <c r="P89" s="1504"/>
      <c r="Q89" s="1504"/>
      <c r="R89" s="1504"/>
      <c r="S89" s="1504"/>
      <c r="T89" s="1504"/>
      <c r="U89" s="1504"/>
      <c r="V89" s="1504"/>
      <c r="W89" s="1504"/>
      <c r="X89" s="1504"/>
      <c r="Y89" s="1504"/>
      <c r="Z89" s="1504"/>
      <c r="AA89" s="1504"/>
      <c r="AB89" s="1504"/>
      <c r="AC89" s="1504"/>
      <c r="AD89" s="1504"/>
      <c r="AE89" s="1504"/>
      <c r="AF89" s="1504"/>
      <c r="AG89" s="1504"/>
      <c r="AH89" s="1504"/>
      <c r="AI89" s="1504"/>
      <c r="AJ89" s="1504"/>
      <c r="AK89" s="1504"/>
      <c r="AL89" s="1504"/>
      <c r="AM89" s="1504"/>
      <c r="AN89" s="1504"/>
      <c r="AO89" s="1504"/>
      <c r="AP89" s="1504"/>
      <c r="AQ89" s="1504"/>
      <c r="AR89" s="1504"/>
      <c r="AS89" s="1504"/>
      <c r="AT89" s="1504"/>
      <c r="AU89" s="14"/>
      <c r="AV89" s="14"/>
      <c r="AW89" s="14"/>
      <c r="AX89" s="14"/>
      <c r="AY89" s="14"/>
      <c r="AZ89" s="16"/>
    </row>
    <row r="90" spans="1:52" ht="12.95" customHeight="1">
      <c r="A90" s="1504"/>
      <c r="B90" s="1504"/>
      <c r="C90" s="1504"/>
      <c r="D90" s="1504"/>
      <c r="E90" s="1504"/>
      <c r="F90" s="1504"/>
      <c r="G90" s="1504"/>
      <c r="H90" s="1504"/>
      <c r="I90" s="1504"/>
      <c r="J90" s="1504"/>
      <c r="K90" s="1504"/>
      <c r="L90" s="1504"/>
      <c r="M90" s="1504"/>
      <c r="N90" s="1504"/>
      <c r="O90" s="1504"/>
      <c r="P90" s="1504"/>
      <c r="Q90" s="1504"/>
      <c r="R90" s="1504"/>
      <c r="S90" s="1504"/>
      <c r="T90" s="1504"/>
      <c r="U90" s="1504"/>
      <c r="V90" s="1504"/>
      <c r="W90" s="1504"/>
      <c r="X90" s="1504"/>
      <c r="Y90" s="1504"/>
      <c r="Z90" s="1504"/>
      <c r="AA90" s="1504"/>
      <c r="AB90" s="1504"/>
      <c r="AC90" s="1504"/>
      <c r="AD90" s="1504"/>
      <c r="AE90" s="1504"/>
      <c r="AF90" s="1504"/>
      <c r="AG90" s="1504"/>
      <c r="AH90" s="1504"/>
      <c r="AI90" s="1504"/>
      <c r="AJ90" s="1504"/>
      <c r="AK90" s="1504"/>
      <c r="AL90" s="1504"/>
      <c r="AM90" s="1504"/>
      <c r="AN90" s="1504"/>
      <c r="AO90" s="1504"/>
      <c r="AP90" s="1504"/>
      <c r="AQ90" s="1504"/>
      <c r="AR90" s="1504"/>
      <c r="AS90" s="1504"/>
      <c r="AT90" s="1504"/>
      <c r="AU90" s="14"/>
      <c r="AV90" s="14"/>
      <c r="AW90" s="14"/>
      <c r="AX90" s="14"/>
      <c r="AY90" s="14"/>
      <c r="AZ90" s="16"/>
    </row>
    <row r="91" spans="1:52" ht="12.95" customHeight="1">
      <c r="A91" s="1130"/>
      <c r="B91" s="1101"/>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2.95" customHeight="1">
      <c r="A92" s="1490" t="s">
        <v>854</v>
      </c>
      <c r="B92" s="1490"/>
      <c r="C92" s="1490"/>
      <c r="D92" s="1490"/>
      <c r="E92" s="1490"/>
      <c r="F92" s="1490"/>
      <c r="G92" s="1490"/>
      <c r="H92" s="1490"/>
      <c r="I92" s="1490"/>
      <c r="J92" s="1490"/>
      <c r="K92" s="1490"/>
      <c r="L92" s="1490"/>
      <c r="M92" s="1490"/>
      <c r="N92" s="1490"/>
      <c r="O92" s="1490"/>
      <c r="P92" s="1490"/>
      <c r="Q92" s="1490"/>
      <c r="R92" s="1490"/>
      <c r="S92" s="1490"/>
      <c r="T92" s="1490"/>
      <c r="U92" s="1490"/>
      <c r="V92" s="1490"/>
      <c r="W92" s="1490"/>
      <c r="X92" s="1490"/>
      <c r="Y92" s="1490"/>
      <c r="Z92" s="1490"/>
      <c r="AA92" s="1490"/>
      <c r="AB92" s="1490"/>
      <c r="AC92" s="1490"/>
      <c r="AD92" s="1490"/>
      <c r="AE92" s="1490"/>
      <c r="AF92" s="1490"/>
      <c r="AG92" s="1490"/>
      <c r="AH92" s="1490"/>
      <c r="AI92" s="1490"/>
      <c r="AJ92" s="1490"/>
      <c r="AK92" s="1490"/>
      <c r="AL92" s="1490"/>
      <c r="AM92" s="1490"/>
      <c r="AN92" s="1490"/>
      <c r="AO92" s="1490"/>
      <c r="AP92" s="1490"/>
      <c r="AQ92" s="1490"/>
      <c r="AR92" s="1490"/>
      <c r="AS92" s="1490"/>
      <c r="AT92" s="1490"/>
      <c r="AU92" s="16"/>
      <c r="AV92" s="16"/>
      <c r="AW92" s="16"/>
      <c r="AX92" s="16"/>
      <c r="AY92" s="16"/>
      <c r="AZ92" s="16"/>
    </row>
    <row r="93" spans="1:52" ht="12.95" customHeight="1">
      <c r="A93" s="1490"/>
      <c r="B93" s="1490"/>
      <c r="C93" s="1490"/>
      <c r="D93" s="1490"/>
      <c r="E93" s="1490"/>
      <c r="F93" s="1490"/>
      <c r="G93" s="1490"/>
      <c r="H93" s="1490"/>
      <c r="I93" s="1490"/>
      <c r="J93" s="1490"/>
      <c r="K93" s="1490"/>
      <c r="L93" s="1490"/>
      <c r="M93" s="1490"/>
      <c r="N93" s="1490"/>
      <c r="O93" s="1490"/>
      <c r="P93" s="1490"/>
      <c r="Q93" s="1490"/>
      <c r="R93" s="1490"/>
      <c r="S93" s="1490"/>
      <c r="T93" s="1490"/>
      <c r="U93" s="1490"/>
      <c r="V93" s="1490"/>
      <c r="W93" s="1490"/>
      <c r="X93" s="1490"/>
      <c r="Y93" s="1490"/>
      <c r="Z93" s="1490"/>
      <c r="AA93" s="1490"/>
      <c r="AB93" s="1490"/>
      <c r="AC93" s="1490"/>
      <c r="AD93" s="1490"/>
      <c r="AE93" s="1490"/>
      <c r="AF93" s="1490"/>
      <c r="AG93" s="1490"/>
      <c r="AH93" s="1490"/>
      <c r="AI93" s="1490"/>
      <c r="AJ93" s="1490"/>
      <c r="AK93" s="1490"/>
      <c r="AL93" s="1490"/>
      <c r="AM93" s="1490"/>
      <c r="AN93" s="1490"/>
      <c r="AO93" s="1490"/>
      <c r="AP93" s="1490"/>
      <c r="AQ93" s="1490"/>
      <c r="AR93" s="1490"/>
      <c r="AS93" s="1490"/>
      <c r="AT93" s="1490"/>
      <c r="AU93" s="16"/>
      <c r="AV93" s="16"/>
      <c r="AW93" s="16"/>
      <c r="AX93" s="16"/>
      <c r="AY93" s="16"/>
      <c r="AZ93" s="16"/>
    </row>
    <row r="94" spans="1:52" ht="12.95" customHeight="1">
      <c r="A94" s="1490"/>
      <c r="B94" s="1490"/>
      <c r="C94" s="1490"/>
      <c r="D94" s="1490"/>
      <c r="E94" s="1490"/>
      <c r="F94" s="1490"/>
      <c r="G94" s="1490"/>
      <c r="H94" s="1490"/>
      <c r="I94" s="1490"/>
      <c r="J94" s="1490"/>
      <c r="K94" s="1490"/>
      <c r="L94" s="1490"/>
      <c r="M94" s="1490"/>
      <c r="N94" s="1490"/>
      <c r="O94" s="1490"/>
      <c r="P94" s="1490"/>
      <c r="Q94" s="1490"/>
      <c r="R94" s="1490"/>
      <c r="S94" s="1490"/>
      <c r="T94" s="1490"/>
      <c r="U94" s="1490"/>
      <c r="V94" s="1490"/>
      <c r="W94" s="1490"/>
      <c r="X94" s="1490"/>
      <c r="Y94" s="1490"/>
      <c r="Z94" s="1490"/>
      <c r="AA94" s="1490"/>
      <c r="AB94" s="1490"/>
      <c r="AC94" s="1490"/>
      <c r="AD94" s="1490"/>
      <c r="AE94" s="1490"/>
      <c r="AF94" s="1490"/>
      <c r="AG94" s="1490"/>
      <c r="AH94" s="1490"/>
      <c r="AI94" s="1490"/>
      <c r="AJ94" s="1490"/>
      <c r="AK94" s="1490"/>
      <c r="AL94" s="1490"/>
      <c r="AM94" s="1490"/>
      <c r="AN94" s="1490"/>
      <c r="AO94" s="1490"/>
      <c r="AP94" s="1490"/>
      <c r="AQ94" s="1490"/>
      <c r="AR94" s="1490"/>
      <c r="AS94" s="1490"/>
      <c r="AT94" s="1490"/>
      <c r="AU94" s="16"/>
      <c r="AV94" s="16"/>
      <c r="AW94" s="16"/>
      <c r="AX94" s="16"/>
      <c r="AY94" s="16"/>
      <c r="AZ94" s="16"/>
    </row>
    <row r="95" spans="1:52" ht="12.95" customHeight="1">
      <c r="A95" s="1490"/>
      <c r="B95" s="1490"/>
      <c r="C95" s="1490"/>
      <c r="D95" s="1490"/>
      <c r="E95" s="1490"/>
      <c r="F95" s="1490"/>
      <c r="G95" s="1490"/>
      <c r="H95" s="1490"/>
      <c r="I95" s="1490"/>
      <c r="J95" s="1490"/>
      <c r="K95" s="1490"/>
      <c r="L95" s="1490"/>
      <c r="M95" s="1490"/>
      <c r="N95" s="1490"/>
      <c r="O95" s="1490"/>
      <c r="P95" s="1490"/>
      <c r="Q95" s="1490"/>
      <c r="R95" s="1490"/>
      <c r="S95" s="1490"/>
      <c r="T95" s="1490"/>
      <c r="U95" s="1490"/>
      <c r="V95" s="1490"/>
      <c r="W95" s="1490"/>
      <c r="X95" s="1490"/>
      <c r="Y95" s="1490"/>
      <c r="Z95" s="1490"/>
      <c r="AA95" s="1490"/>
      <c r="AB95" s="1490"/>
      <c r="AC95" s="1490"/>
      <c r="AD95" s="1490"/>
      <c r="AE95" s="1490"/>
      <c r="AF95" s="1490"/>
      <c r="AG95" s="1490"/>
      <c r="AH95" s="1490"/>
      <c r="AI95" s="1490"/>
      <c r="AJ95" s="1490"/>
      <c r="AK95" s="1490"/>
      <c r="AL95" s="1490"/>
      <c r="AM95" s="1490"/>
      <c r="AN95" s="1490"/>
      <c r="AO95" s="1490"/>
      <c r="AP95" s="1490"/>
      <c r="AQ95" s="1490"/>
      <c r="AR95" s="1490"/>
      <c r="AS95" s="1490"/>
      <c r="AT95" s="1490"/>
      <c r="AU95" s="16"/>
      <c r="AV95" s="16"/>
      <c r="AW95" s="16"/>
      <c r="AX95" s="16"/>
      <c r="AY95" s="16"/>
      <c r="AZ95" s="16"/>
    </row>
    <row r="96" spans="1:52" ht="12.95" customHeight="1">
      <c r="A96" s="1490"/>
      <c r="B96" s="1490"/>
      <c r="C96" s="1490"/>
      <c r="D96" s="1490"/>
      <c r="E96" s="1490"/>
      <c r="F96" s="1490"/>
      <c r="G96" s="1490"/>
      <c r="H96" s="1490"/>
      <c r="I96" s="1490"/>
      <c r="J96" s="1490"/>
      <c r="K96" s="1490"/>
      <c r="L96" s="1490"/>
      <c r="M96" s="1490"/>
      <c r="N96" s="1490"/>
      <c r="O96" s="1490"/>
      <c r="P96" s="1490"/>
      <c r="Q96" s="1490"/>
      <c r="R96" s="1490"/>
      <c r="S96" s="1490"/>
      <c r="T96" s="1490"/>
      <c r="U96" s="1490"/>
      <c r="V96" s="1490"/>
      <c r="W96" s="1490"/>
      <c r="X96" s="1490"/>
      <c r="Y96" s="1490"/>
      <c r="Z96" s="1490"/>
      <c r="AA96" s="1490"/>
      <c r="AB96" s="1490"/>
      <c r="AC96" s="1490"/>
      <c r="AD96" s="1490"/>
      <c r="AE96" s="1490"/>
      <c r="AF96" s="1490"/>
      <c r="AG96" s="1490"/>
      <c r="AH96" s="1490"/>
      <c r="AI96" s="1490"/>
      <c r="AJ96" s="1490"/>
      <c r="AK96" s="1490"/>
      <c r="AL96" s="1490"/>
      <c r="AM96" s="1490"/>
      <c r="AN96" s="1490"/>
      <c r="AO96" s="1490"/>
      <c r="AP96" s="1490"/>
      <c r="AQ96" s="1490"/>
      <c r="AR96" s="1490"/>
      <c r="AS96" s="1490"/>
      <c r="AT96" s="1490"/>
      <c r="AU96" s="16"/>
      <c r="AV96" s="16"/>
      <c r="AW96" s="16"/>
      <c r="AX96" s="16"/>
      <c r="AY96" s="16"/>
      <c r="AZ96" s="16"/>
    </row>
    <row r="97" spans="1:52" ht="12.95" customHeight="1">
      <c r="A97" s="1490"/>
      <c r="B97" s="1490"/>
      <c r="C97" s="1490"/>
      <c r="D97" s="1490"/>
      <c r="E97" s="1490"/>
      <c r="F97" s="1490"/>
      <c r="G97" s="1490"/>
      <c r="H97" s="1490"/>
      <c r="I97" s="1490"/>
      <c r="J97" s="1490"/>
      <c r="K97" s="1490"/>
      <c r="L97" s="1490"/>
      <c r="M97" s="1490"/>
      <c r="N97" s="1490"/>
      <c r="O97" s="1490"/>
      <c r="P97" s="1490"/>
      <c r="Q97" s="1490"/>
      <c r="R97" s="1490"/>
      <c r="S97" s="1490"/>
      <c r="T97" s="1490"/>
      <c r="U97" s="1490"/>
      <c r="V97" s="1490"/>
      <c r="W97" s="1490"/>
      <c r="X97" s="1490"/>
      <c r="Y97" s="1490"/>
      <c r="Z97" s="1490"/>
      <c r="AA97" s="1490"/>
      <c r="AB97" s="1490"/>
      <c r="AC97" s="1490"/>
      <c r="AD97" s="1490"/>
      <c r="AE97" s="1490"/>
      <c r="AF97" s="1490"/>
      <c r="AG97" s="1490"/>
      <c r="AH97" s="1490"/>
      <c r="AI97" s="1490"/>
      <c r="AJ97" s="1490"/>
      <c r="AK97" s="1490"/>
      <c r="AL97" s="1490"/>
      <c r="AM97" s="1490"/>
      <c r="AN97" s="1490"/>
      <c r="AO97" s="1490"/>
      <c r="AP97" s="1490"/>
      <c r="AQ97" s="1490"/>
      <c r="AR97" s="1490"/>
      <c r="AS97" s="1490"/>
      <c r="AT97" s="1490"/>
      <c r="AU97" s="16"/>
      <c r="AV97" s="16"/>
      <c r="AW97" s="16"/>
      <c r="AX97" s="16"/>
      <c r="AY97" s="16"/>
      <c r="AZ97" s="16"/>
    </row>
    <row r="98" spans="1:52" ht="12.95" customHeight="1">
      <c r="A98" s="1490"/>
      <c r="B98" s="1490"/>
      <c r="C98" s="1490"/>
      <c r="D98" s="1490"/>
      <c r="E98" s="1490"/>
      <c r="F98" s="1490"/>
      <c r="G98" s="1490"/>
      <c r="H98" s="1490"/>
      <c r="I98" s="1490"/>
      <c r="J98" s="1490"/>
      <c r="K98" s="1490"/>
      <c r="L98" s="1490"/>
      <c r="M98" s="1490"/>
      <c r="N98" s="1490"/>
      <c r="O98" s="1490"/>
      <c r="P98" s="1490"/>
      <c r="Q98" s="1490"/>
      <c r="R98" s="1490"/>
      <c r="S98" s="1490"/>
      <c r="T98" s="1490"/>
      <c r="U98" s="1490"/>
      <c r="V98" s="1490"/>
      <c r="W98" s="1490"/>
      <c r="X98" s="1490"/>
      <c r="Y98" s="1490"/>
      <c r="Z98" s="1490"/>
      <c r="AA98" s="1490"/>
      <c r="AB98" s="1490"/>
      <c r="AC98" s="1490"/>
      <c r="AD98" s="1490"/>
      <c r="AE98" s="1490"/>
      <c r="AF98" s="1490"/>
      <c r="AG98" s="1490"/>
      <c r="AH98" s="1490"/>
      <c r="AI98" s="1490"/>
      <c r="AJ98" s="1490"/>
      <c r="AK98" s="1490"/>
      <c r="AL98" s="1490"/>
      <c r="AM98" s="1490"/>
      <c r="AN98" s="1490"/>
      <c r="AO98" s="1490"/>
      <c r="AP98" s="1490"/>
      <c r="AQ98" s="1490"/>
      <c r="AR98" s="1490"/>
      <c r="AS98" s="1490"/>
      <c r="AT98" s="1490"/>
      <c r="AU98" s="16"/>
      <c r="AV98" s="16"/>
      <c r="AW98" s="16"/>
      <c r="AX98" s="16"/>
      <c r="AY98" s="16"/>
      <c r="AZ98" s="16"/>
    </row>
    <row r="99" spans="1:52" ht="12.95" customHeight="1">
      <c r="A99" s="1101"/>
      <c r="B99" s="1101"/>
      <c r="C99" s="1130"/>
      <c r="D99" s="1130"/>
      <c r="E99" s="1130"/>
      <c r="F99" s="1130"/>
      <c r="G99" s="1130"/>
      <c r="H99" s="1130"/>
      <c r="I99" s="1130"/>
      <c r="J99" s="1130"/>
      <c r="K99" s="1130"/>
      <c r="L99" s="1130"/>
      <c r="M99" s="1130"/>
      <c r="N99" s="1130"/>
      <c r="O99" s="1130"/>
      <c r="P99" s="1130"/>
      <c r="Q99" s="1130"/>
      <c r="R99" s="1130"/>
      <c r="S99" s="1130"/>
      <c r="T99" s="1130"/>
      <c r="U99" s="1130"/>
      <c r="V99" s="1130"/>
      <c r="W99" s="1130"/>
      <c r="X99" s="1130"/>
      <c r="Y99" s="1130"/>
      <c r="Z99" s="1130"/>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2.95" customHeight="1">
      <c r="A100" s="1260" t="s">
        <v>855</v>
      </c>
      <c r="B100" s="1260"/>
      <c r="C100" s="1260"/>
      <c r="D100" s="1260"/>
      <c r="E100" s="1260"/>
      <c r="F100" s="1260"/>
      <c r="G100" s="1260"/>
      <c r="H100" s="1260"/>
      <c r="I100" s="1260"/>
      <c r="J100" s="1260"/>
      <c r="K100" s="1260"/>
      <c r="L100" s="1260"/>
      <c r="M100" s="1260"/>
      <c r="N100" s="1260"/>
      <c r="O100" s="1260"/>
      <c r="P100" s="1260"/>
      <c r="Q100" s="1260"/>
      <c r="R100" s="1260"/>
      <c r="S100" s="1260"/>
      <c r="T100" s="1260"/>
      <c r="U100" s="1260"/>
      <c r="V100" s="1260"/>
      <c r="W100" s="1260"/>
      <c r="X100" s="1260"/>
      <c r="Y100" s="1260"/>
      <c r="Z100" s="1260"/>
      <c r="AA100" s="1260"/>
      <c r="AB100" s="1260"/>
      <c r="AC100" s="1260"/>
      <c r="AD100" s="1260"/>
      <c r="AE100" s="1260"/>
      <c r="AF100" s="1260"/>
      <c r="AG100" s="1260"/>
      <c r="AH100" s="1260"/>
      <c r="AI100" s="1260"/>
      <c r="AJ100" s="1260"/>
      <c r="AK100" s="1260"/>
      <c r="AL100" s="1260"/>
      <c r="AM100" s="1260"/>
      <c r="AN100" s="1260"/>
      <c r="AO100" s="1260"/>
      <c r="AP100" s="1260"/>
      <c r="AQ100" s="1260"/>
      <c r="AR100" s="1260"/>
      <c r="AS100" s="1260"/>
      <c r="AT100" s="1260"/>
      <c r="AU100" s="16"/>
      <c r="AV100" s="16"/>
      <c r="AW100" s="16"/>
      <c r="AX100" s="16"/>
      <c r="AY100" s="16"/>
      <c r="AZ100" s="16"/>
    </row>
    <row r="101" spans="1:52" ht="12.95" customHeight="1">
      <c r="A101" s="1260"/>
      <c r="B101" s="1260"/>
      <c r="C101" s="1260"/>
      <c r="D101" s="1260"/>
      <c r="E101" s="1260"/>
      <c r="F101" s="1260"/>
      <c r="G101" s="1260"/>
      <c r="H101" s="1260"/>
      <c r="I101" s="1260"/>
      <c r="J101" s="1260"/>
      <c r="K101" s="1260"/>
      <c r="L101" s="1260"/>
      <c r="M101" s="1260"/>
      <c r="N101" s="1260"/>
      <c r="O101" s="1260"/>
      <c r="P101" s="1260"/>
      <c r="Q101" s="1260"/>
      <c r="R101" s="1260"/>
      <c r="S101" s="1260"/>
      <c r="T101" s="1260"/>
      <c r="U101" s="1260"/>
      <c r="V101" s="1260"/>
      <c r="W101" s="1260"/>
      <c r="X101" s="1260"/>
      <c r="Y101" s="1260"/>
      <c r="Z101" s="1260"/>
      <c r="AA101" s="1260"/>
      <c r="AB101" s="1260"/>
      <c r="AC101" s="1260"/>
      <c r="AD101" s="1260"/>
      <c r="AE101" s="1260"/>
      <c r="AF101" s="1260"/>
      <c r="AG101" s="1260"/>
      <c r="AH101" s="1260"/>
      <c r="AI101" s="1260"/>
      <c r="AJ101" s="1260"/>
      <c r="AK101" s="1260"/>
      <c r="AL101" s="1260"/>
      <c r="AM101" s="1260"/>
      <c r="AN101" s="1260"/>
      <c r="AO101" s="1260"/>
      <c r="AP101" s="1260"/>
      <c r="AQ101" s="1260"/>
      <c r="AR101" s="1260"/>
      <c r="AS101" s="1260"/>
      <c r="AT101" s="1260"/>
      <c r="AU101" s="16"/>
      <c r="AV101" s="16"/>
      <c r="AW101" s="16"/>
      <c r="AX101" s="16"/>
      <c r="AY101" s="16"/>
      <c r="AZ101" s="16"/>
    </row>
    <row r="102" spans="1:52" ht="12.95" customHeight="1">
      <c r="A102" s="1260"/>
      <c r="B102" s="1260"/>
      <c r="C102" s="1260"/>
      <c r="D102" s="1260"/>
      <c r="E102" s="1260"/>
      <c r="F102" s="1260"/>
      <c r="G102" s="1260"/>
      <c r="H102" s="1260"/>
      <c r="I102" s="1260"/>
      <c r="J102" s="1260"/>
      <c r="K102" s="1260"/>
      <c r="L102" s="1260"/>
      <c r="M102" s="1260"/>
      <c r="N102" s="1260"/>
      <c r="O102" s="1260"/>
      <c r="P102" s="1260"/>
      <c r="Q102" s="1260"/>
      <c r="R102" s="1260"/>
      <c r="S102" s="1260"/>
      <c r="T102" s="1260"/>
      <c r="U102" s="1260"/>
      <c r="V102" s="1260"/>
      <c r="W102" s="1260"/>
      <c r="X102" s="1260"/>
      <c r="Y102" s="1260"/>
      <c r="Z102" s="1260"/>
      <c r="AA102" s="1260"/>
      <c r="AB102" s="1260"/>
      <c r="AC102" s="1260"/>
      <c r="AD102" s="1260"/>
      <c r="AE102" s="1260"/>
      <c r="AF102" s="1260"/>
      <c r="AG102" s="1260"/>
      <c r="AH102" s="1260"/>
      <c r="AI102" s="1260"/>
      <c r="AJ102" s="1260"/>
      <c r="AK102" s="1260"/>
      <c r="AL102" s="1260"/>
      <c r="AM102" s="1260"/>
      <c r="AN102" s="1260"/>
      <c r="AO102" s="1260"/>
      <c r="AP102" s="1260"/>
      <c r="AQ102" s="1260"/>
      <c r="AR102" s="1260"/>
      <c r="AS102" s="1260"/>
      <c r="AT102" s="1260"/>
      <c r="AU102" s="16"/>
      <c r="AV102" s="16"/>
      <c r="AW102" s="16"/>
      <c r="AX102" s="16"/>
      <c r="AY102" s="16"/>
      <c r="AZ102" s="16"/>
    </row>
    <row r="103" spans="1:52" ht="12.95" customHeight="1">
      <c r="A103" s="1260"/>
      <c r="B103" s="1260"/>
      <c r="C103" s="1260"/>
      <c r="D103" s="1260"/>
      <c r="E103" s="1260"/>
      <c r="F103" s="1260"/>
      <c r="G103" s="1260"/>
      <c r="H103" s="1260"/>
      <c r="I103" s="1260"/>
      <c r="J103" s="1260"/>
      <c r="K103" s="1260"/>
      <c r="L103" s="1260"/>
      <c r="M103" s="1260"/>
      <c r="N103" s="1260"/>
      <c r="O103" s="1260"/>
      <c r="P103" s="1260"/>
      <c r="Q103" s="1260"/>
      <c r="R103" s="1260"/>
      <c r="S103" s="1260"/>
      <c r="T103" s="1260"/>
      <c r="U103" s="1260"/>
      <c r="V103" s="1260"/>
      <c r="W103" s="1260"/>
      <c r="X103" s="1260"/>
      <c r="Y103" s="1260"/>
      <c r="Z103" s="1260"/>
      <c r="AA103" s="1260"/>
      <c r="AB103" s="1260"/>
      <c r="AC103" s="1260"/>
      <c r="AD103" s="1260"/>
      <c r="AE103" s="1260"/>
      <c r="AF103" s="1260"/>
      <c r="AG103" s="1260"/>
      <c r="AH103" s="1260"/>
      <c r="AI103" s="1260"/>
      <c r="AJ103" s="1260"/>
      <c r="AK103" s="1260"/>
      <c r="AL103" s="1260"/>
      <c r="AM103" s="1260"/>
      <c r="AN103" s="1260"/>
      <c r="AO103" s="1260"/>
      <c r="AP103" s="1260"/>
      <c r="AQ103" s="1260"/>
      <c r="AR103" s="1260"/>
      <c r="AS103" s="1260"/>
      <c r="AT103" s="1260"/>
      <c r="AU103" s="16"/>
      <c r="AV103" s="16"/>
      <c r="AW103" s="16"/>
      <c r="AX103" s="16"/>
      <c r="AY103" s="16"/>
      <c r="AZ103" s="1101"/>
    </row>
    <row r="104" spans="1:52" ht="12.95" customHeight="1">
      <c r="A104" s="1101"/>
      <c r="B104" s="1101"/>
      <c r="C104" s="1130"/>
      <c r="D104" s="1130"/>
      <c r="E104" s="1130"/>
      <c r="F104" s="1130"/>
      <c r="G104" s="1130"/>
      <c r="H104" s="1130"/>
      <c r="I104" s="1130"/>
      <c r="J104" s="1130"/>
      <c r="K104" s="1130"/>
      <c r="L104" s="1130"/>
      <c r="M104" s="1130"/>
      <c r="N104" s="1130"/>
      <c r="O104" s="1130"/>
      <c r="P104" s="1130"/>
      <c r="Q104" s="1130"/>
      <c r="R104" s="1130"/>
      <c r="S104" s="1130"/>
      <c r="T104" s="1130"/>
      <c r="U104" s="1130"/>
      <c r="V104" s="1130"/>
      <c r="W104" s="1130"/>
      <c r="X104" s="1130"/>
      <c r="Y104" s="1130"/>
      <c r="Z104" s="1130"/>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101"/>
    </row>
    <row r="105" spans="1:52" ht="12.95" customHeight="1">
      <c r="A105" s="1260" t="s">
        <v>856</v>
      </c>
      <c r="B105" s="1260"/>
      <c r="C105" s="1260"/>
      <c r="D105" s="1260"/>
      <c r="E105" s="1260"/>
      <c r="F105" s="1260"/>
      <c r="G105" s="1260"/>
      <c r="H105" s="1260"/>
      <c r="I105" s="1260"/>
      <c r="J105" s="1260"/>
      <c r="K105" s="1260"/>
      <c r="L105" s="1260"/>
      <c r="M105" s="1260"/>
      <c r="N105" s="1260"/>
      <c r="O105" s="1260"/>
      <c r="P105" s="1260"/>
      <c r="Q105" s="1260"/>
      <c r="R105" s="1260"/>
      <c r="S105" s="1260"/>
      <c r="T105" s="1260"/>
      <c r="U105" s="1260"/>
      <c r="V105" s="1260"/>
      <c r="W105" s="1260"/>
      <c r="X105" s="1260"/>
      <c r="Y105" s="1260"/>
      <c r="Z105" s="1260"/>
      <c r="AA105" s="1260"/>
      <c r="AB105" s="1260"/>
      <c r="AC105" s="1260"/>
      <c r="AD105" s="1260"/>
      <c r="AE105" s="1260"/>
      <c r="AF105" s="1260"/>
      <c r="AG105" s="1260"/>
      <c r="AH105" s="1260"/>
      <c r="AI105" s="1260"/>
      <c r="AJ105" s="1260"/>
      <c r="AK105" s="1260"/>
      <c r="AL105" s="1260"/>
      <c r="AM105" s="1260"/>
      <c r="AN105" s="1260"/>
      <c r="AO105" s="1260"/>
      <c r="AP105" s="1260"/>
      <c r="AQ105" s="1260"/>
      <c r="AR105" s="1260"/>
      <c r="AS105" s="1260"/>
      <c r="AT105" s="1260"/>
      <c r="AU105" s="16"/>
      <c r="AV105" s="16"/>
      <c r="AW105" s="16"/>
      <c r="AX105" s="16"/>
      <c r="AY105" s="16"/>
      <c r="AZ105" s="1101"/>
    </row>
    <row r="106" spans="1:52" ht="12.95" customHeight="1">
      <c r="A106" s="1260"/>
      <c r="B106" s="1260"/>
      <c r="C106" s="1260"/>
      <c r="D106" s="1260"/>
      <c r="E106" s="1260"/>
      <c r="F106" s="1260"/>
      <c r="G106" s="1260"/>
      <c r="H106" s="1260"/>
      <c r="I106" s="1260"/>
      <c r="J106" s="1260"/>
      <c r="K106" s="1260"/>
      <c r="L106" s="1260"/>
      <c r="M106" s="1260"/>
      <c r="N106" s="1260"/>
      <c r="O106" s="1260"/>
      <c r="P106" s="1260"/>
      <c r="Q106" s="1260"/>
      <c r="R106" s="1260"/>
      <c r="S106" s="1260"/>
      <c r="T106" s="1260"/>
      <c r="U106" s="1260"/>
      <c r="V106" s="1260"/>
      <c r="W106" s="1260"/>
      <c r="X106" s="1260"/>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260"/>
      <c r="AS106" s="1260"/>
      <c r="AT106" s="1260"/>
      <c r="AU106" s="16"/>
      <c r="AV106" s="16"/>
      <c r="AW106" s="16"/>
      <c r="AX106" s="16"/>
      <c r="AY106" s="16"/>
      <c r="AZ106" s="1101"/>
    </row>
    <row r="107" spans="1:52" ht="12.95" customHeight="1">
      <c r="A107" s="388"/>
      <c r="B107" s="1101"/>
      <c r="C107" s="1130"/>
      <c r="D107" s="1130"/>
      <c r="E107" s="1130"/>
      <c r="F107" s="1130"/>
      <c r="G107" s="1130"/>
      <c r="H107" s="1130"/>
      <c r="I107" s="1130"/>
      <c r="J107" s="1130"/>
      <c r="K107" s="1130"/>
      <c r="L107" s="1130"/>
      <c r="M107" s="1130"/>
      <c r="N107" s="1130"/>
      <c r="O107" s="1130"/>
      <c r="P107" s="1130"/>
      <c r="Q107" s="1130"/>
      <c r="R107" s="1130"/>
      <c r="S107" s="1130"/>
      <c r="T107" s="1130"/>
      <c r="U107" s="1130"/>
      <c r="V107" s="1130"/>
      <c r="W107" s="1130"/>
      <c r="X107" s="1130"/>
      <c r="Y107" s="1130"/>
      <c r="Z107" s="1130"/>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101"/>
    </row>
    <row r="108" spans="1:52" ht="12.95" customHeight="1">
      <c r="A108" s="388" t="s">
        <v>857</v>
      </c>
      <c r="B108" s="1101"/>
      <c r="C108" s="1130"/>
      <c r="D108" s="1130"/>
      <c r="E108" s="1130"/>
      <c r="F108" s="1130"/>
      <c r="G108" s="1130"/>
      <c r="H108" s="1130"/>
      <c r="I108" s="1130"/>
      <c r="J108" s="1130"/>
      <c r="K108" s="1130"/>
      <c r="L108" s="1130"/>
      <c r="M108" s="1130"/>
      <c r="N108" s="1130"/>
      <c r="O108" s="1130"/>
      <c r="P108" s="1130"/>
      <c r="Q108" s="1130"/>
      <c r="R108" s="1130"/>
      <c r="S108" s="1130"/>
      <c r="T108" s="1130"/>
      <c r="U108" s="1130"/>
      <c r="V108" s="1130"/>
      <c r="W108" s="1130"/>
      <c r="X108" s="1130"/>
      <c r="Y108" s="1130"/>
      <c r="Z108" s="1130"/>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101"/>
    </row>
    <row r="109" spans="1:52" ht="12.95" customHeight="1">
      <c r="A109" s="1101"/>
      <c r="B109" s="1101"/>
      <c r="C109" s="1130"/>
      <c r="D109" s="1130"/>
      <c r="E109" s="1130"/>
      <c r="F109" s="1130"/>
      <c r="G109" s="1130"/>
      <c r="H109" s="1130"/>
      <c r="I109" s="1130"/>
      <c r="J109" s="1130"/>
      <c r="K109" s="1130"/>
      <c r="L109" s="1130"/>
      <c r="M109" s="1130"/>
      <c r="N109" s="1130"/>
      <c r="O109" s="1130"/>
      <c r="P109" s="1130"/>
      <c r="Q109" s="1130"/>
      <c r="R109" s="1130"/>
      <c r="S109" s="1130"/>
      <c r="T109" s="1130"/>
      <c r="U109" s="1130"/>
      <c r="V109" s="1130"/>
      <c r="W109" s="1130"/>
      <c r="X109" s="1130"/>
      <c r="Y109" s="1130"/>
      <c r="Z109" s="1130"/>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101"/>
    </row>
    <row r="110" spans="1:52" ht="12.95" customHeight="1">
      <c r="A110" s="388"/>
      <c r="B110" s="1101"/>
      <c r="C110" s="1130"/>
      <c r="D110" s="1130"/>
      <c r="E110" s="1130"/>
      <c r="F110" s="1130"/>
      <c r="G110" s="1130"/>
      <c r="H110" s="1130"/>
      <c r="I110" s="1130"/>
      <c r="J110" s="1130"/>
      <c r="K110" s="1130"/>
      <c r="L110" s="1130"/>
      <c r="M110" s="1130"/>
      <c r="N110" s="1130"/>
      <c r="O110" s="1130"/>
      <c r="P110" s="1130"/>
      <c r="Q110" s="1130"/>
      <c r="R110" s="1130"/>
      <c r="S110" s="1130"/>
      <c r="T110" s="1130"/>
      <c r="U110" s="1130"/>
      <c r="V110" s="1130"/>
      <c r="W110" s="1130"/>
      <c r="X110" s="1130"/>
      <c r="Y110" s="1130"/>
      <c r="Z110" s="1130"/>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101"/>
    </row>
    <row r="111" spans="1:52" ht="12.95" customHeight="1">
      <c r="A111" s="388"/>
      <c r="B111" s="1101"/>
      <c r="C111" s="1130"/>
      <c r="D111" s="1130"/>
      <c r="E111" s="1130"/>
      <c r="F111" s="1130"/>
      <c r="G111" s="1130"/>
      <c r="H111" s="1130"/>
      <c r="I111" s="1130"/>
      <c r="J111" s="1130"/>
      <c r="K111" s="1130"/>
      <c r="L111" s="1130"/>
      <c r="M111" s="1130"/>
      <c r="N111" s="1130"/>
      <c r="O111" s="1130"/>
      <c r="P111" s="1130"/>
      <c r="Q111" s="1130"/>
      <c r="R111" s="1130"/>
      <c r="S111" s="1130"/>
      <c r="T111" s="1130"/>
      <c r="U111" s="1130"/>
      <c r="V111" s="1130"/>
      <c r="W111" s="1130"/>
      <c r="X111" s="1130"/>
      <c r="Y111" s="1130"/>
      <c r="Z111" s="1130"/>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101"/>
    </row>
    <row r="112" spans="1:52" ht="12.95" customHeight="1">
      <c r="A112" s="388"/>
      <c r="B112" s="1101"/>
      <c r="C112" s="1130"/>
      <c r="D112" s="1130"/>
      <c r="E112" s="1130"/>
      <c r="F112" s="1130"/>
      <c r="G112" s="1130"/>
      <c r="H112" s="1130"/>
      <c r="I112" s="1130"/>
      <c r="J112" s="1130"/>
      <c r="K112" s="1130"/>
      <c r="L112" s="1130"/>
      <c r="M112" s="1130"/>
      <c r="N112" s="1130"/>
      <c r="O112" s="1130"/>
      <c r="P112" s="1130"/>
      <c r="Q112" s="1130"/>
      <c r="R112" s="1130"/>
      <c r="S112" s="1130"/>
      <c r="T112" s="1130"/>
      <c r="U112" s="1130"/>
      <c r="V112" s="1130"/>
      <c r="W112" s="1130"/>
      <c r="X112" s="1130"/>
      <c r="Y112" s="1130"/>
      <c r="Z112" s="1130"/>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101"/>
    </row>
    <row r="113" spans="1:51" ht="12.95" customHeight="1">
      <c r="A113" s="186"/>
      <c r="B113" s="1101"/>
      <c r="C113" s="2" t="s">
        <v>858</v>
      </c>
      <c r="D113" s="1101"/>
      <c r="E113" s="1101"/>
      <c r="F113" s="1101"/>
      <c r="G113" s="1492"/>
      <c r="H113" s="1492"/>
      <c r="I113" s="2" t="s">
        <v>859</v>
      </c>
      <c r="J113" s="1101"/>
      <c r="K113" s="1101"/>
      <c r="L113" s="1492"/>
      <c r="M113" s="1492"/>
      <c r="N113" s="1492"/>
      <c r="O113" s="1492"/>
      <c r="P113" s="1506" t="s">
        <v>860</v>
      </c>
      <c r="Q113" s="1506"/>
      <c r="R113" s="1506"/>
      <c r="S113" s="1506"/>
      <c r="T113" s="1130"/>
      <c r="U113" s="1130"/>
      <c r="V113" s="1130"/>
      <c r="W113" s="1130"/>
      <c r="X113" s="1130"/>
      <c r="Y113" s="1130"/>
      <c r="Z113" s="1130"/>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2.95" customHeight="1">
      <c r="A114" s="1101"/>
      <c r="B114" s="1101"/>
      <c r="C114" s="1101"/>
      <c r="D114" s="1101"/>
      <c r="E114" s="1101"/>
      <c r="F114" s="1101"/>
      <c r="G114" s="1101"/>
      <c r="H114" s="1101"/>
      <c r="I114" s="1101"/>
      <c r="J114" s="1101"/>
      <c r="K114" s="1101"/>
      <c r="L114" s="1101"/>
      <c r="M114" s="2"/>
      <c r="N114" s="1101"/>
      <c r="O114" s="1101"/>
      <c r="P114" s="1101"/>
      <c r="Q114" s="1101"/>
      <c r="R114" s="1101"/>
      <c r="S114" s="2"/>
      <c r="T114" s="1130"/>
      <c r="U114" s="1130"/>
      <c r="V114" s="1130"/>
      <c r="W114" s="1130"/>
      <c r="X114" s="1130"/>
      <c r="Y114" s="1130"/>
      <c r="Z114" s="1130"/>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2.95" customHeight="1">
      <c r="A115" s="1130"/>
      <c r="B115" s="1101"/>
      <c r="C115" s="1493"/>
      <c r="D115" s="1493"/>
      <c r="E115" s="1493"/>
      <c r="F115" s="1493"/>
      <c r="G115" s="1493"/>
      <c r="H115" s="1493"/>
      <c r="I115" s="1493"/>
      <c r="J115" s="1493"/>
      <c r="K115" s="1493"/>
      <c r="L115" s="116" t="s">
        <v>861</v>
      </c>
      <c r="M115" s="1101"/>
      <c r="N115" s="1101"/>
      <c r="O115" s="1101"/>
      <c r="P115" s="1101"/>
      <c r="Q115" s="1101"/>
      <c r="R115" s="1101"/>
      <c r="S115" s="2"/>
      <c r="T115" s="1130"/>
      <c r="U115" s="1130"/>
      <c r="V115" s="1130"/>
      <c r="W115" s="1130"/>
      <c r="X115" s="1130"/>
      <c r="Y115" s="1130"/>
      <c r="Z115" s="1130"/>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2.95" customHeight="1">
      <c r="A116" s="1130"/>
      <c r="B116" s="1101"/>
      <c r="C116" s="1130"/>
      <c r="D116" s="1130"/>
      <c r="E116" s="1130"/>
      <c r="F116" s="1130"/>
      <c r="G116" s="1130"/>
      <c r="H116" s="1130"/>
      <c r="I116" s="1130"/>
      <c r="J116" s="1130"/>
      <c r="K116" s="1130"/>
      <c r="L116" s="1130"/>
      <c r="M116" s="1130"/>
      <c r="N116" s="1130"/>
      <c r="O116" s="1130"/>
      <c r="P116" s="1130"/>
      <c r="Q116" s="1130"/>
      <c r="R116" s="1130"/>
      <c r="S116" s="1130"/>
      <c r="T116" s="1130"/>
      <c r="U116" s="1130"/>
      <c r="V116" s="1130"/>
      <c r="W116" s="1130"/>
      <c r="X116" s="1130"/>
      <c r="Y116" s="1130"/>
      <c r="Z116" s="1130"/>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2.95" customHeight="1">
      <c r="A117" s="1130"/>
      <c r="B117" s="18"/>
      <c r="C117" s="18"/>
      <c r="D117" s="1101"/>
      <c r="E117" s="1101"/>
      <c r="F117" s="1101"/>
      <c r="G117" s="1101"/>
      <c r="H117" s="1101"/>
      <c r="I117" s="1101"/>
      <c r="J117" s="1101"/>
      <c r="K117" s="1101"/>
      <c r="L117" s="1101"/>
      <c r="M117" s="1101"/>
      <c r="N117" s="1101"/>
      <c r="O117" s="1101"/>
      <c r="P117" s="1101"/>
      <c r="Q117" s="1101"/>
      <c r="R117" s="1101"/>
      <c r="S117" s="1101"/>
      <c r="T117" s="1101"/>
      <c r="U117" s="1101"/>
      <c r="V117" s="1101"/>
      <c r="W117" s="1101"/>
      <c r="X117" s="2" t="s">
        <v>862</v>
      </c>
      <c r="Y117" s="1492"/>
      <c r="Z117" s="1492"/>
      <c r="AA117" s="1492"/>
      <c r="AB117" s="1492"/>
      <c r="AC117" s="1492"/>
      <c r="AD117" s="1492"/>
      <c r="AE117" s="1492"/>
      <c r="AF117" s="1492"/>
      <c r="AG117" s="1492"/>
      <c r="AH117" s="1492"/>
      <c r="AI117" s="1492"/>
      <c r="AJ117" s="1492"/>
      <c r="AK117" s="1492"/>
      <c r="AL117" s="1101"/>
      <c r="AM117" s="1101"/>
      <c r="AN117" s="1101"/>
      <c r="AO117" s="1101"/>
      <c r="AP117" s="1101"/>
      <c r="AQ117" s="1101"/>
      <c r="AR117" s="1101"/>
      <c r="AS117" s="1101"/>
      <c r="AT117" s="1101"/>
      <c r="AU117" s="1101"/>
      <c r="AV117" s="1101"/>
      <c r="AW117" s="1101"/>
      <c r="AX117" s="1101"/>
      <c r="AY117" s="1101"/>
    </row>
    <row r="118" spans="1:51" ht="12.95" customHeight="1">
      <c r="A118" s="1101"/>
      <c r="B118" s="1101"/>
      <c r="C118" s="1101"/>
      <c r="D118" s="1101"/>
      <c r="E118" s="1101"/>
      <c r="F118" s="1101"/>
      <c r="G118" s="1101"/>
      <c r="H118" s="1101"/>
      <c r="I118" s="1101"/>
      <c r="J118" s="1101"/>
      <c r="K118" s="1101"/>
      <c r="L118" s="1101"/>
      <c r="M118" s="1101"/>
      <c r="N118" s="1101"/>
      <c r="O118" s="1101"/>
      <c r="P118" s="1101"/>
      <c r="Q118" s="1101"/>
      <c r="R118" s="1101"/>
      <c r="S118" s="1101"/>
      <c r="T118" s="1101"/>
      <c r="U118" s="1101"/>
      <c r="V118" s="1101"/>
      <c r="W118" s="1101"/>
      <c r="X118" s="2"/>
      <c r="Y118" s="2"/>
      <c r="Z118" s="2" t="s">
        <v>863</v>
      </c>
      <c r="AA118" s="2"/>
      <c r="AB118" s="2"/>
      <c r="AC118" s="2"/>
      <c r="AD118" s="2"/>
      <c r="AE118" s="2"/>
      <c r="AF118" s="2"/>
      <c r="AG118" s="2"/>
      <c r="AH118" s="2"/>
      <c r="AI118" s="2"/>
      <c r="AJ118" s="2"/>
      <c r="AK118" s="2"/>
      <c r="AL118" s="1101"/>
      <c r="AM118" s="1101"/>
      <c r="AN118" s="1101"/>
      <c r="AO118" s="1101"/>
      <c r="AP118" s="1101"/>
      <c r="AQ118" s="1101"/>
      <c r="AR118" s="1101"/>
      <c r="AS118" s="1101"/>
      <c r="AT118" s="1101"/>
      <c r="AU118" s="1101"/>
      <c r="AV118" s="1101"/>
      <c r="AW118" s="1101"/>
      <c r="AX118" s="1101"/>
      <c r="AY118" s="1101"/>
    </row>
    <row r="119" spans="1:51" ht="12.95" customHeight="1">
      <c r="A119" s="1130"/>
      <c r="B119" s="2"/>
      <c r="C119" s="1101"/>
      <c r="D119" s="1101"/>
      <c r="E119" s="2"/>
      <c r="F119" s="2"/>
      <c r="G119" s="1101"/>
      <c r="H119" s="1101"/>
      <c r="I119" s="1101"/>
      <c r="J119" s="2"/>
      <c r="K119" s="1101"/>
      <c r="L119" s="1101"/>
      <c r="M119" s="1101"/>
      <c r="N119" s="1101"/>
      <c r="O119" s="1101"/>
      <c r="P119" s="2"/>
      <c r="Q119" s="2"/>
      <c r="R119" s="2"/>
      <c r="S119" s="2"/>
      <c r="T119" s="2"/>
      <c r="U119" s="2"/>
      <c r="V119" s="2"/>
      <c r="W119" s="2"/>
      <c r="X119" s="2"/>
      <c r="Y119" s="1101"/>
      <c r="Z119" s="1101"/>
      <c r="AA119" s="1101"/>
      <c r="AB119" s="1101"/>
      <c r="AC119" s="1101"/>
      <c r="AD119" s="1101"/>
      <c r="AE119" s="1101"/>
      <c r="AF119" s="1101"/>
      <c r="AG119" s="1101"/>
      <c r="AH119" s="1101"/>
      <c r="AI119" s="1101"/>
      <c r="AJ119" s="1101"/>
      <c r="AK119" s="1101"/>
      <c r="AL119" s="2"/>
      <c r="AM119" s="2"/>
      <c r="AN119" s="2"/>
      <c r="AO119" s="2"/>
      <c r="AP119" s="2"/>
      <c r="AQ119" s="2"/>
      <c r="AR119" s="2"/>
      <c r="AS119" s="2"/>
      <c r="AT119" s="2"/>
      <c r="AU119" s="2"/>
      <c r="AV119" s="2"/>
      <c r="AW119" s="2"/>
      <c r="AX119" s="2"/>
      <c r="AY119" s="2"/>
    </row>
    <row r="120" spans="1:51" ht="12.95" customHeight="1">
      <c r="A120" s="1130"/>
      <c r="B120" s="2"/>
      <c r="C120" s="1101"/>
      <c r="D120" s="1101"/>
      <c r="E120" s="1101"/>
      <c r="F120" s="1101"/>
      <c r="G120" s="1101"/>
      <c r="H120" s="1101"/>
      <c r="I120" s="1101"/>
      <c r="J120" s="1101"/>
      <c r="K120" s="1101"/>
      <c r="L120" s="1101"/>
      <c r="M120" s="1101"/>
      <c r="N120" s="1101"/>
      <c r="O120" s="1101"/>
      <c r="P120" s="2"/>
      <c r="Q120" s="2"/>
      <c r="R120" s="2"/>
      <c r="S120" s="2"/>
      <c r="T120" s="2"/>
      <c r="U120" s="2"/>
      <c r="V120" s="2"/>
      <c r="W120" s="2"/>
      <c r="X120" s="2"/>
      <c r="Y120" s="1492"/>
      <c r="Z120" s="1492"/>
      <c r="AA120" s="1492"/>
      <c r="AB120" s="1492"/>
      <c r="AC120" s="1492"/>
      <c r="AD120" s="1492"/>
      <c r="AE120" s="1492"/>
      <c r="AF120" s="1492"/>
      <c r="AG120" s="1492"/>
      <c r="AH120" s="1492"/>
      <c r="AI120" s="1492"/>
      <c r="AJ120" s="1492"/>
      <c r="AK120" s="1492"/>
      <c r="AL120" s="2"/>
      <c r="AM120" s="2"/>
      <c r="AN120" s="2"/>
      <c r="AO120" s="2"/>
      <c r="AP120" s="2"/>
      <c r="AQ120" s="2"/>
      <c r="AR120" s="2"/>
      <c r="AS120" s="2"/>
      <c r="AT120" s="2"/>
      <c r="AU120" s="2"/>
      <c r="AV120" s="2"/>
      <c r="AW120" s="2"/>
      <c r="AX120" s="2"/>
      <c r="AY120" s="2"/>
    </row>
    <row r="121" spans="1:51" ht="12.95" customHeight="1">
      <c r="A121" s="2"/>
      <c r="B121" s="2"/>
      <c r="C121" s="1101"/>
      <c r="D121" s="1101"/>
      <c r="E121" s="1101"/>
      <c r="F121" s="1101"/>
      <c r="G121" s="1101"/>
      <c r="H121" s="1101"/>
      <c r="I121" s="1101"/>
      <c r="J121" s="1101"/>
      <c r="K121" s="1101"/>
      <c r="L121" s="1101"/>
      <c r="M121" s="1101"/>
      <c r="N121" s="1101"/>
      <c r="O121" s="1101"/>
      <c r="P121" s="2"/>
      <c r="Q121" s="2"/>
      <c r="R121" s="2"/>
      <c r="S121" s="2"/>
      <c r="T121" s="2"/>
      <c r="U121" s="2"/>
      <c r="V121" s="2"/>
      <c r="W121" s="2"/>
      <c r="X121" s="2"/>
      <c r="Y121" s="2"/>
      <c r="Z121" s="2" t="s">
        <v>864</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2.95" customHeight="1">
      <c r="A122" s="2"/>
      <c r="B122" s="2"/>
      <c r="C122" s="1101"/>
      <c r="D122" s="1101"/>
      <c r="E122" s="1101"/>
      <c r="F122" s="1101"/>
      <c r="G122" s="1101"/>
      <c r="H122" s="1101"/>
      <c r="I122" s="1101"/>
      <c r="J122" s="1101"/>
      <c r="K122" s="1101"/>
      <c r="L122" s="1101"/>
      <c r="M122" s="1101"/>
      <c r="N122" s="1101"/>
      <c r="O122" s="1101"/>
      <c r="P122" s="1101"/>
      <c r="Q122" s="1101"/>
      <c r="R122" s="1101"/>
      <c r="S122" s="1101"/>
      <c r="T122" s="2"/>
      <c r="U122" s="2"/>
      <c r="V122" s="2"/>
      <c r="W122" s="2"/>
      <c r="X122" s="1101"/>
      <c r="Y122" s="1101"/>
      <c r="Z122" s="1101"/>
      <c r="AA122" s="1101"/>
      <c r="AB122" s="1101"/>
      <c r="AC122" s="1101"/>
      <c r="AD122" s="1101"/>
      <c r="AE122" s="1101"/>
      <c r="AF122" s="1101"/>
      <c r="AG122" s="1101"/>
      <c r="AH122" s="1101"/>
      <c r="AI122" s="1101"/>
      <c r="AJ122" s="1101"/>
      <c r="AK122" s="1101"/>
      <c r="AL122" s="2"/>
      <c r="AM122" s="2"/>
      <c r="AN122" s="2"/>
      <c r="AO122" s="2"/>
      <c r="AP122" s="2"/>
      <c r="AQ122" s="2"/>
      <c r="AR122" s="2"/>
      <c r="AS122" s="2"/>
      <c r="AT122" s="2"/>
      <c r="AU122" s="2"/>
      <c r="AV122" s="2"/>
      <c r="AW122" s="2"/>
      <c r="AX122" s="2"/>
      <c r="AY122" s="2"/>
    </row>
    <row r="123" spans="1:51" ht="12.95" customHeight="1">
      <c r="A123" s="2"/>
      <c r="B123" s="2"/>
      <c r="C123" s="1101"/>
      <c r="D123" s="1101"/>
      <c r="E123" s="1101"/>
      <c r="F123" s="1101"/>
      <c r="G123" s="1101"/>
      <c r="H123" s="1101"/>
      <c r="I123" s="1101"/>
      <c r="J123" s="1101"/>
      <c r="K123" s="1101"/>
      <c r="L123" s="1101"/>
      <c r="M123" s="1101"/>
      <c r="N123" s="1101"/>
      <c r="O123" s="1101"/>
      <c r="P123" s="1101"/>
      <c r="Q123" s="1101"/>
      <c r="R123" s="1101"/>
      <c r="S123" s="1101"/>
      <c r="T123" s="2"/>
      <c r="U123" s="2"/>
      <c r="V123" s="2"/>
      <c r="W123" s="2"/>
      <c r="X123" s="2"/>
      <c r="Y123" s="1492"/>
      <c r="Z123" s="1492"/>
      <c r="AA123" s="1492"/>
      <c r="AB123" s="1492"/>
      <c r="AC123" s="1492"/>
      <c r="AD123" s="1492"/>
      <c r="AE123" s="1492"/>
      <c r="AF123" s="1492"/>
      <c r="AG123" s="1492"/>
      <c r="AH123" s="1492"/>
      <c r="AI123" s="1492"/>
      <c r="AJ123" s="1492"/>
      <c r="AK123" s="1492"/>
      <c r="AL123" s="2"/>
      <c r="AM123" s="2"/>
      <c r="AN123" s="2"/>
      <c r="AO123" s="2"/>
      <c r="AP123" s="2"/>
      <c r="AQ123" s="2"/>
      <c r="AR123" s="2"/>
      <c r="AS123" s="2"/>
      <c r="AT123" s="2"/>
      <c r="AU123" s="2"/>
      <c r="AV123" s="2"/>
      <c r="AW123" s="2"/>
      <c r="AX123" s="2"/>
      <c r="AY123" s="2"/>
    </row>
    <row r="124" spans="1:51" ht="12.95" customHeight="1">
      <c r="A124" s="2"/>
      <c r="B124" s="2"/>
      <c r="C124" s="1101"/>
      <c r="D124" s="1101"/>
      <c r="E124" s="1101"/>
      <c r="F124" s="1101"/>
      <c r="G124" s="1101"/>
      <c r="H124" s="1101"/>
      <c r="I124" s="1101"/>
      <c r="J124" s="1101"/>
      <c r="K124" s="1101"/>
      <c r="L124" s="1101"/>
      <c r="M124" s="1101"/>
      <c r="N124" s="1101"/>
      <c r="O124" s="1101"/>
      <c r="P124" s="1101"/>
      <c r="Q124" s="1101"/>
      <c r="R124" s="1101"/>
      <c r="S124" s="1101"/>
      <c r="T124" s="2"/>
      <c r="U124" s="2"/>
      <c r="V124" s="2"/>
      <c r="W124" s="2"/>
      <c r="X124" s="2"/>
      <c r="Y124" s="2"/>
      <c r="Z124" s="2" t="s">
        <v>865</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2.95" customHeight="1">
      <c r="A125" s="2"/>
      <c r="B125" s="2"/>
      <c r="C125" s="1101"/>
      <c r="D125" s="1101"/>
      <c r="E125" s="1101"/>
      <c r="F125" s="1101"/>
      <c r="G125" s="1101"/>
      <c r="H125" s="1101"/>
      <c r="I125" s="1101"/>
      <c r="J125" s="1101"/>
      <c r="K125" s="1101"/>
      <c r="L125" s="1101"/>
      <c r="M125" s="1101"/>
      <c r="N125" s="1101"/>
      <c r="O125" s="1101"/>
      <c r="P125" s="1101"/>
      <c r="Q125" s="1101"/>
      <c r="R125" s="1101"/>
      <c r="S125" s="2"/>
      <c r="T125" s="2"/>
      <c r="U125" s="2"/>
      <c r="V125" s="2"/>
      <c r="W125" s="2"/>
      <c r="X125" s="1101"/>
      <c r="Y125" s="1101"/>
      <c r="Z125" s="1101"/>
      <c r="AA125" s="1101"/>
      <c r="AB125" s="1101"/>
      <c r="AC125" s="1101"/>
      <c r="AD125" s="1101"/>
      <c r="AE125" s="1101"/>
      <c r="AF125" s="1101"/>
      <c r="AG125" s="1101"/>
      <c r="AH125" s="1101"/>
      <c r="AI125" s="1101"/>
      <c r="AJ125" s="1101"/>
      <c r="AK125" s="1101"/>
      <c r="AL125" s="2"/>
      <c r="AM125" s="2"/>
      <c r="AN125" s="2"/>
      <c r="AO125" s="2"/>
      <c r="AP125" s="2"/>
      <c r="AQ125" s="2"/>
      <c r="AR125" s="2"/>
      <c r="AS125" s="2"/>
      <c r="AT125" s="2"/>
      <c r="AU125" s="2"/>
      <c r="AV125" s="2"/>
      <c r="AW125" s="2"/>
      <c r="AX125" s="2"/>
      <c r="AY125" s="2"/>
    </row>
    <row r="126" spans="1:51" ht="12.95" customHeight="1">
      <c r="A126" s="1101"/>
      <c r="B126" s="1101"/>
      <c r="C126" s="1101"/>
      <c r="D126" s="1101"/>
      <c r="E126" s="1101"/>
      <c r="F126" s="1101"/>
      <c r="G126" s="1101"/>
      <c r="H126" s="1101"/>
      <c r="I126" s="1101"/>
      <c r="J126" s="1101"/>
      <c r="K126" s="1101"/>
      <c r="L126" s="1101"/>
      <c r="M126" s="1101"/>
      <c r="N126" s="1101"/>
      <c r="O126" s="1101"/>
      <c r="P126" s="1101"/>
      <c r="Q126" s="1101"/>
      <c r="R126" s="1101"/>
      <c r="S126" s="1101"/>
      <c r="T126" s="1101"/>
      <c r="U126" s="1101"/>
      <c r="V126" s="1101"/>
      <c r="W126" s="1101"/>
      <c r="X126" s="1101"/>
      <c r="Y126" s="1101"/>
      <c r="Z126" s="1101"/>
      <c r="AA126" s="1101"/>
      <c r="AB126" s="1101"/>
      <c r="AC126" s="1101"/>
      <c r="AD126" s="1101"/>
      <c r="AE126" s="1101"/>
      <c r="AF126" s="1101"/>
      <c r="AG126" s="1101"/>
      <c r="AH126" s="1101"/>
      <c r="AI126" s="1101"/>
      <c r="AJ126" s="1101"/>
      <c r="AK126" s="1101"/>
      <c r="AL126" s="1101"/>
      <c r="AM126" s="1101"/>
      <c r="AN126" s="1101"/>
      <c r="AO126" s="1101"/>
      <c r="AP126" s="1101"/>
      <c r="AQ126" s="1101"/>
      <c r="AR126" s="1101"/>
      <c r="AS126" s="1101"/>
      <c r="AT126" s="1101"/>
      <c r="AU126" s="1101"/>
      <c r="AV126" s="1101"/>
      <c r="AW126" s="1101"/>
      <c r="AX126" s="1101"/>
      <c r="AY126" s="1101"/>
    </row>
    <row r="127" spans="1:51" ht="12.95" hidden="1" customHeight="1">
      <c r="A127" s="2"/>
      <c r="B127" s="2"/>
      <c r="C127" s="1101"/>
      <c r="D127" s="1101"/>
      <c r="E127" s="1101"/>
      <c r="F127" s="1101"/>
      <c r="G127" s="1101"/>
      <c r="H127" s="1101"/>
      <c r="I127" s="1101"/>
      <c r="J127" s="1101"/>
      <c r="K127" s="1101"/>
      <c r="L127" s="1101"/>
      <c r="M127" s="1101"/>
      <c r="N127" s="1101"/>
      <c r="O127" s="1101"/>
      <c r="P127" s="1101"/>
      <c r="Q127" s="1101"/>
      <c r="R127" s="2"/>
      <c r="S127" s="2"/>
      <c r="T127" s="2"/>
      <c r="U127" s="2"/>
      <c r="V127" s="2"/>
      <c r="W127" s="2"/>
      <c r="X127" s="1101"/>
      <c r="Y127" s="1101"/>
      <c r="Z127" s="1101"/>
      <c r="AA127" s="1101"/>
      <c r="AB127" s="1101"/>
      <c r="AC127" s="1101"/>
      <c r="AD127" s="1101"/>
      <c r="AE127" s="1101"/>
      <c r="AF127" s="1101"/>
      <c r="AG127" s="1101"/>
      <c r="AH127" s="1101"/>
      <c r="AI127" s="1101"/>
      <c r="AJ127" s="1101"/>
      <c r="AK127" s="1101"/>
      <c r="AL127" s="2"/>
      <c r="AM127" s="2"/>
      <c r="AN127" s="2"/>
      <c r="AO127" s="2"/>
      <c r="AP127" s="2"/>
      <c r="AQ127" s="2"/>
      <c r="AR127" s="2"/>
      <c r="AS127" s="2"/>
      <c r="AT127" s="2"/>
      <c r="AU127" s="2"/>
      <c r="AV127" s="2"/>
      <c r="AW127" s="2"/>
      <c r="AX127" s="2"/>
      <c r="AY127" s="2"/>
    </row>
    <row r="128" spans="1:51" ht="12.95" hidden="1" customHeight="1">
      <c r="A128" s="1157"/>
      <c r="B128" s="1101"/>
      <c r="C128" s="1101"/>
      <c r="D128" s="1101"/>
      <c r="E128" s="1101"/>
      <c r="F128" s="1101"/>
      <c r="G128" s="1101"/>
      <c r="H128" s="1101"/>
      <c r="I128" s="1101"/>
      <c r="J128" s="1101"/>
      <c r="K128" s="1101"/>
      <c r="L128" s="1101"/>
      <c r="M128" s="1101"/>
      <c r="N128" s="1101"/>
      <c r="O128" s="1101"/>
      <c r="P128" s="1101"/>
      <c r="Q128" s="1101"/>
      <c r="R128" s="1101"/>
      <c r="S128" s="1101"/>
      <c r="T128" s="1101"/>
      <c r="U128" s="1101"/>
      <c r="V128" s="1101"/>
      <c r="W128" s="1101"/>
      <c r="X128" s="1101"/>
      <c r="Y128" s="1101"/>
      <c r="Z128" s="1101"/>
      <c r="AA128" s="1101"/>
      <c r="AB128" s="1101"/>
      <c r="AC128" s="1101"/>
      <c r="AD128" s="1101"/>
      <c r="AE128" s="1101"/>
      <c r="AF128" s="1101"/>
      <c r="AG128" s="1101"/>
      <c r="AH128" s="1101"/>
      <c r="AI128" s="1101"/>
      <c r="AJ128" s="1101"/>
      <c r="AK128" s="1101"/>
      <c r="AL128" s="1157"/>
      <c r="AM128" s="1157"/>
      <c r="AN128" s="1157"/>
      <c r="AO128" s="1157"/>
      <c r="AP128" s="1157"/>
      <c r="AQ128" s="1157"/>
      <c r="AR128" s="1157"/>
      <c r="AS128" s="1157"/>
      <c r="AT128" s="1157"/>
      <c r="AU128" s="1157"/>
      <c r="AV128" s="1157"/>
      <c r="AW128" s="1157"/>
      <c r="AX128" s="1157"/>
      <c r="AY128" s="1157"/>
    </row>
    <row r="129" spans="1:51" ht="12.95" hidden="1" customHeight="1">
      <c r="A129" s="1157"/>
      <c r="B129" s="2"/>
      <c r="C129" s="1101"/>
      <c r="D129" s="1101"/>
      <c r="E129" s="1101"/>
      <c r="F129" s="1101"/>
      <c r="G129" s="1101"/>
      <c r="H129" s="1101"/>
      <c r="I129" s="1101"/>
      <c r="J129" s="1101"/>
      <c r="K129" s="1101"/>
      <c r="L129" s="1101"/>
      <c r="M129" s="1101"/>
      <c r="N129" s="1101"/>
      <c r="O129" s="1101"/>
      <c r="P129" s="1101"/>
      <c r="Q129" s="1101"/>
      <c r="R129" s="1157"/>
      <c r="S129" s="1157"/>
      <c r="T129" s="1157"/>
      <c r="U129" s="1157"/>
      <c r="V129" s="1157"/>
      <c r="W129" s="1157"/>
      <c r="X129" s="1101"/>
      <c r="Y129" s="1101"/>
      <c r="Z129" s="1101"/>
      <c r="AA129" s="1101"/>
      <c r="AB129" s="1101"/>
      <c r="AC129" s="1101"/>
      <c r="AD129" s="1101"/>
      <c r="AE129" s="1101"/>
      <c r="AF129" s="1101"/>
      <c r="AG129" s="1101"/>
      <c r="AH129" s="1101"/>
      <c r="AI129" s="1101"/>
      <c r="AJ129" s="1101"/>
      <c r="AK129" s="1101"/>
      <c r="AL129" s="1157"/>
      <c r="AM129" s="1157"/>
      <c r="AN129" s="1157"/>
      <c r="AO129" s="1157"/>
      <c r="AP129" s="1157"/>
      <c r="AQ129" s="1157"/>
      <c r="AR129" s="1157"/>
      <c r="AS129" s="1157"/>
      <c r="AT129" s="1157"/>
      <c r="AU129" s="1157"/>
      <c r="AV129" s="1157"/>
      <c r="AW129" s="1157"/>
      <c r="AX129" s="1157"/>
      <c r="AY129" s="1157"/>
    </row>
    <row r="130" spans="1:51" ht="12.95" hidden="1" customHeight="1">
      <c r="A130" s="2"/>
      <c r="B130" s="1120"/>
      <c r="C130" s="1157"/>
      <c r="D130" s="1101"/>
      <c r="E130" s="1101"/>
      <c r="F130" s="1101"/>
      <c r="G130" s="1101"/>
      <c r="H130" s="1101"/>
      <c r="I130" s="1101"/>
      <c r="J130" s="1101"/>
      <c r="K130" s="1101"/>
      <c r="L130" s="1101"/>
      <c r="M130" s="1101"/>
      <c r="N130" s="1101"/>
      <c r="O130" s="1101"/>
      <c r="P130" s="1101"/>
      <c r="Q130" s="1101"/>
      <c r="R130" s="1157"/>
      <c r="S130" s="1157"/>
      <c r="T130" s="1157"/>
      <c r="U130" s="1157"/>
      <c r="V130" s="1157"/>
      <c r="W130" s="1157"/>
      <c r="X130" s="1101"/>
      <c r="Y130" s="1101"/>
      <c r="Z130" s="1101"/>
      <c r="AA130" s="1101"/>
      <c r="AB130" s="1101"/>
      <c r="AC130" s="1101"/>
      <c r="AD130" s="1101"/>
      <c r="AE130" s="1101"/>
      <c r="AF130" s="1101"/>
      <c r="AG130" s="1101"/>
      <c r="AH130" s="1101"/>
      <c r="AI130" s="1101"/>
      <c r="AJ130" s="1101"/>
      <c r="AK130" s="1101"/>
      <c r="AL130" s="2"/>
      <c r="AM130" s="2"/>
      <c r="AN130" s="2"/>
      <c r="AO130" s="2"/>
      <c r="AP130" s="2"/>
      <c r="AQ130" s="2"/>
      <c r="AR130" s="2"/>
      <c r="AS130" s="2"/>
      <c r="AT130" s="2"/>
      <c r="AU130" s="2"/>
      <c r="AV130" s="2"/>
      <c r="AW130" s="2"/>
      <c r="AX130" s="2"/>
      <c r="AY130" s="2"/>
    </row>
    <row r="131" spans="1:51" ht="12.95" hidden="1" customHeight="1">
      <c r="A131" s="2"/>
      <c r="B131" s="1101"/>
      <c r="C131" s="1101"/>
      <c r="D131" s="1101"/>
      <c r="E131" s="1101"/>
      <c r="F131" s="1101"/>
      <c r="G131" s="1101"/>
      <c r="H131" s="1101"/>
      <c r="I131" s="1101"/>
      <c r="J131" s="1101"/>
      <c r="K131" s="1101"/>
      <c r="L131" s="1101"/>
      <c r="M131" s="1101"/>
      <c r="N131" s="1101"/>
      <c r="O131" s="1101"/>
      <c r="P131" s="1101"/>
      <c r="Q131" s="1101"/>
      <c r="R131" s="1101"/>
      <c r="S131" s="1101"/>
      <c r="T131" s="1101"/>
      <c r="U131" s="1101"/>
      <c r="V131" s="1101"/>
      <c r="W131" s="1101"/>
      <c r="X131" s="1101"/>
      <c r="Y131" s="1101"/>
      <c r="Z131" s="1101"/>
      <c r="AA131" s="1101"/>
      <c r="AB131" s="1101"/>
      <c r="AC131" s="1101"/>
      <c r="AD131" s="1101"/>
      <c r="AE131" s="1101"/>
      <c r="AF131" s="1101"/>
      <c r="AG131" s="1101"/>
      <c r="AH131" s="1101"/>
      <c r="AI131" s="1101"/>
      <c r="AJ131" s="1101"/>
      <c r="AK131" s="1101"/>
      <c r="AL131" s="2"/>
      <c r="AM131" s="2"/>
      <c r="AN131" s="2"/>
      <c r="AO131" s="2"/>
      <c r="AP131" s="2"/>
      <c r="AQ131" s="2"/>
      <c r="AR131" s="2"/>
      <c r="AS131" s="2"/>
      <c r="AT131" s="2"/>
      <c r="AU131" s="2"/>
      <c r="AV131" s="2"/>
      <c r="AW131" s="2"/>
      <c r="AX131" s="2"/>
      <c r="AY131" s="2"/>
    </row>
    <row r="132" spans="1:51" ht="12.95" hidden="1" customHeight="1">
      <c r="A132" s="2"/>
      <c r="B132" s="2"/>
      <c r="C132" s="2"/>
      <c r="D132" s="2"/>
      <c r="E132" s="1101"/>
      <c r="F132" s="116"/>
      <c r="G132" s="116"/>
      <c r="H132" s="116"/>
      <c r="I132" s="116"/>
      <c r="J132" s="116"/>
      <c r="K132" s="116"/>
      <c r="L132" s="116"/>
      <c r="M132" s="116"/>
      <c r="N132" s="2"/>
      <c r="O132" s="1101"/>
      <c r="P132" s="2"/>
      <c r="Q132" s="2"/>
      <c r="R132" s="1101"/>
      <c r="S132" s="1101"/>
      <c r="T132" s="1101"/>
      <c r="U132" s="2"/>
      <c r="V132" s="2"/>
      <c r="W132" s="2"/>
      <c r="X132" s="1101"/>
      <c r="Y132" s="1101"/>
      <c r="Z132" s="1101"/>
      <c r="AA132" s="1101"/>
      <c r="AB132" s="1101"/>
      <c r="AC132" s="1101"/>
      <c r="AD132" s="1101"/>
      <c r="AE132" s="1101"/>
      <c r="AF132" s="1101"/>
      <c r="AG132" s="1101"/>
      <c r="AH132" s="1101"/>
      <c r="AI132" s="1101"/>
      <c r="AJ132" s="1101"/>
      <c r="AK132" s="1101"/>
      <c r="AL132" s="2"/>
      <c r="AM132" s="2"/>
      <c r="AN132" s="2"/>
      <c r="AO132" s="2"/>
      <c r="AP132" s="2"/>
      <c r="AQ132" s="2"/>
      <c r="AR132" s="2"/>
      <c r="AS132" s="2"/>
      <c r="AT132" s="2"/>
      <c r="AU132" s="2"/>
      <c r="AV132" s="2"/>
      <c r="AW132" s="2"/>
      <c r="AX132" s="2"/>
      <c r="AY132" s="2"/>
    </row>
    <row r="133" spans="1:51" ht="12.95" hidden="1" customHeight="1">
      <c r="A133" s="2"/>
      <c r="B133" s="1101"/>
      <c r="C133" s="1101"/>
      <c r="D133" s="1101"/>
      <c r="E133" s="1101"/>
      <c r="F133" s="1101"/>
      <c r="G133" s="1101"/>
      <c r="H133" s="1101"/>
      <c r="I133" s="1101"/>
      <c r="J133" s="1101"/>
      <c r="K133" s="1101"/>
      <c r="L133" s="1101"/>
      <c r="M133" s="1101"/>
      <c r="N133" s="1101"/>
      <c r="O133" s="1101"/>
      <c r="P133" s="1101"/>
      <c r="Q133" s="1101"/>
      <c r="R133" s="1101"/>
      <c r="S133" s="1101"/>
      <c r="T133" s="1101"/>
      <c r="U133" s="1101"/>
      <c r="V133" s="1101"/>
      <c r="W133" s="2"/>
      <c r="X133" s="1101"/>
      <c r="Y133" s="1101"/>
      <c r="Z133" s="1101"/>
      <c r="AA133" s="1101"/>
      <c r="AB133" s="1101"/>
      <c r="AC133" s="1101"/>
      <c r="AD133" s="1101"/>
      <c r="AE133" s="1101"/>
      <c r="AF133" s="1101"/>
      <c r="AG133" s="1101"/>
      <c r="AH133" s="1101"/>
      <c r="AI133" s="1101"/>
      <c r="AJ133" s="1101"/>
      <c r="AK133" s="1101"/>
      <c r="AL133" s="2"/>
      <c r="AM133" s="2"/>
      <c r="AN133" s="2"/>
      <c r="AO133" s="2"/>
      <c r="AP133" s="2"/>
      <c r="AQ133" s="2"/>
      <c r="AR133" s="2"/>
      <c r="AS133" s="2"/>
      <c r="AT133" s="2"/>
      <c r="AU133" s="2"/>
      <c r="AV133" s="2"/>
      <c r="AW133" s="2"/>
      <c r="AX133" s="2"/>
      <c r="AY133" s="2"/>
    </row>
    <row r="134" spans="1:51" ht="12.95" hidden="1" customHeight="1">
      <c r="A134" s="2"/>
      <c r="B134" s="2"/>
      <c r="C134" s="2"/>
      <c r="D134" s="2"/>
      <c r="E134" s="2"/>
      <c r="F134" s="1101"/>
      <c r="G134" s="2"/>
      <c r="H134" s="2"/>
      <c r="I134" s="2"/>
      <c r="J134" s="2"/>
      <c r="K134" s="2"/>
      <c r="L134" s="2"/>
      <c r="M134" s="2"/>
      <c r="N134" s="2"/>
      <c r="O134" s="2"/>
      <c r="P134" s="2"/>
      <c r="Q134" s="1101"/>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2.95" hidden="1" customHeight="1">
      <c r="A135" s="2"/>
      <c r="B135" s="1101"/>
      <c r="C135" s="1101"/>
      <c r="D135" s="1101"/>
      <c r="E135" s="1101"/>
      <c r="F135" s="1101"/>
      <c r="G135" s="1101"/>
      <c r="H135" s="1101"/>
      <c r="I135" s="1101"/>
      <c r="J135" s="1101"/>
      <c r="K135" s="1101"/>
      <c r="L135" s="1101"/>
      <c r="M135" s="2"/>
      <c r="N135" s="2"/>
      <c r="O135" s="2"/>
      <c r="P135" s="1101"/>
      <c r="Q135" s="1101"/>
      <c r="R135" s="1101"/>
      <c r="S135" s="1101"/>
      <c r="T135" s="1101"/>
      <c r="U135" s="1101"/>
      <c r="V135" s="1101"/>
      <c r="W135" s="1101"/>
      <c r="X135" s="1101"/>
      <c r="Y135" s="1101"/>
      <c r="Z135" s="1101"/>
      <c r="AA135" s="1101"/>
      <c r="AB135" s="1101"/>
      <c r="AC135" s="1101"/>
      <c r="AD135" s="1101"/>
      <c r="AE135" s="1101"/>
      <c r="AF135" s="1101"/>
      <c r="AG135" s="1101"/>
      <c r="AH135" s="1101"/>
      <c r="AI135" s="1101"/>
      <c r="AJ135" s="1101"/>
      <c r="AK135" s="2"/>
      <c r="AL135" s="2"/>
      <c r="AM135" s="2"/>
      <c r="AN135" s="2"/>
      <c r="AO135" s="2"/>
      <c r="AP135" s="2"/>
      <c r="AQ135" s="2"/>
      <c r="AR135" s="2"/>
      <c r="AS135" s="2"/>
      <c r="AT135" s="2"/>
      <c r="AU135" s="2"/>
      <c r="AV135" s="2"/>
      <c r="AW135" s="2"/>
      <c r="AX135" s="2"/>
      <c r="AY135" s="2"/>
    </row>
    <row r="136" spans="1:51" ht="12.95" hidden="1" customHeight="1">
      <c r="A136" s="2"/>
      <c r="B136" s="2"/>
      <c r="C136" s="1101"/>
      <c r="D136" s="2"/>
      <c r="E136" s="2"/>
      <c r="F136" s="2"/>
      <c r="G136" s="2"/>
      <c r="H136" s="2"/>
      <c r="I136" s="2"/>
      <c r="J136" s="2"/>
      <c r="K136" s="2"/>
      <c r="L136" s="2"/>
      <c r="M136" s="1101"/>
      <c r="N136" s="1101"/>
      <c r="O136" s="1101"/>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2.95" hidden="1" customHeight="1">
      <c r="A137" s="2"/>
      <c r="B137" s="2"/>
      <c r="C137" s="1101"/>
      <c r="D137" s="1101"/>
      <c r="E137" s="1101"/>
      <c r="F137" s="1101"/>
      <c r="G137" s="1101"/>
      <c r="H137" s="1101"/>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2.95"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2.95" hidden="1" customHeight="1">
      <c r="A139" s="2"/>
      <c r="B139" s="2"/>
      <c r="C139" s="2"/>
      <c r="D139" s="2"/>
      <c r="E139" s="2"/>
      <c r="F139" s="2"/>
      <c r="G139" s="2"/>
      <c r="H139" s="2"/>
      <c r="I139" s="2"/>
      <c r="J139" s="2"/>
      <c r="K139" s="2"/>
      <c r="L139" s="2"/>
      <c r="M139" s="2"/>
      <c r="N139" s="2"/>
      <c r="O139" s="2"/>
      <c r="P139" s="2"/>
      <c r="Q139" s="2"/>
      <c r="R139" s="2"/>
      <c r="S139" s="1120"/>
      <c r="T139" s="1143"/>
      <c r="U139" s="1143"/>
      <c r="V139" s="1143"/>
      <c r="W139" s="1143"/>
      <c r="X139" s="1143"/>
      <c r="Y139" s="1143"/>
      <c r="Z139" s="1143"/>
      <c r="AA139" s="1143"/>
      <c r="AB139" s="1143"/>
      <c r="AC139" s="1143"/>
      <c r="AD139" s="1143"/>
      <c r="AE139" s="1143"/>
      <c r="AF139" s="1143"/>
      <c r="AG139" s="1143"/>
      <c r="AH139" s="1143"/>
      <c r="AI139" s="1143"/>
      <c r="AJ139" s="1143"/>
      <c r="AK139" s="2"/>
      <c r="AL139" s="2"/>
      <c r="AM139" s="2"/>
      <c r="AN139" s="2"/>
      <c r="AO139" s="2"/>
      <c r="AP139" s="2"/>
      <c r="AQ139" s="2"/>
      <c r="AR139" s="2"/>
      <c r="AS139" s="2"/>
      <c r="AT139" s="2"/>
      <c r="AU139" s="2"/>
      <c r="AV139" s="2"/>
      <c r="AW139" s="2"/>
      <c r="AX139" s="2"/>
      <c r="AY139" s="2"/>
    </row>
    <row r="140" spans="1:51" ht="12.95" hidden="1" customHeight="1">
      <c r="A140" s="2"/>
      <c r="B140" s="69"/>
      <c r="C140" s="1143"/>
      <c r="D140" s="1143"/>
      <c r="E140" s="1143"/>
      <c r="F140" s="1143"/>
      <c r="G140" s="1143"/>
      <c r="H140" s="1143"/>
      <c r="I140" s="1143"/>
      <c r="J140" s="1143"/>
      <c r="K140" s="1143"/>
      <c r="L140" s="1143"/>
      <c r="M140" s="1143"/>
      <c r="N140" s="1143"/>
      <c r="O140" s="1143"/>
      <c r="P140" s="1143"/>
      <c r="Q140" s="1143"/>
      <c r="R140" s="1143"/>
      <c r="S140" s="1143"/>
      <c r="T140" s="1143"/>
      <c r="U140" s="1143"/>
      <c r="V140" s="1143"/>
      <c r="W140" s="1143"/>
      <c r="X140" s="1143"/>
      <c r="Y140" s="1143"/>
      <c r="Z140" s="1143"/>
      <c r="AA140" s="1143"/>
      <c r="AB140" s="1143"/>
      <c r="AC140" s="1143"/>
      <c r="AD140" s="1143"/>
      <c r="AE140" s="1143"/>
      <c r="AF140" s="1143"/>
      <c r="AG140" s="1143"/>
      <c r="AH140" s="1143"/>
      <c r="AI140" s="1143"/>
      <c r="AJ140" s="1143"/>
      <c r="AK140" s="2"/>
      <c r="AL140" s="2"/>
      <c r="AM140" s="2"/>
      <c r="AN140" s="2"/>
      <c r="AO140" s="2"/>
      <c r="AP140" s="2"/>
      <c r="AQ140" s="2"/>
      <c r="AR140" s="2"/>
      <c r="AS140" s="2"/>
      <c r="AT140" s="2"/>
      <c r="AU140" s="2"/>
      <c r="AV140" s="2"/>
      <c r="AW140" s="2"/>
      <c r="AX140" s="2"/>
      <c r="AY140" s="2"/>
    </row>
    <row r="141" spans="1:51" ht="12.95" hidden="1" customHeight="1">
      <c r="A141" s="2"/>
      <c r="B141" s="69"/>
      <c r="C141" s="1143"/>
      <c r="D141" s="1143"/>
      <c r="E141" s="1143"/>
      <c r="F141" s="1143"/>
      <c r="G141" s="1143"/>
      <c r="H141" s="1143"/>
      <c r="I141" s="1143"/>
      <c r="J141" s="1143"/>
      <c r="K141" s="1143"/>
      <c r="L141" s="1143"/>
      <c r="M141" s="1143"/>
      <c r="N141" s="1143"/>
      <c r="O141" s="1143"/>
      <c r="P141" s="1143"/>
      <c r="Q141" s="1143"/>
      <c r="R141" s="1143"/>
      <c r="S141" s="1143"/>
      <c r="T141" s="1143"/>
      <c r="U141" s="1143"/>
      <c r="V141" s="1143"/>
      <c r="W141" s="1143"/>
      <c r="X141" s="1143"/>
      <c r="Y141" s="1143"/>
      <c r="Z141" s="1143"/>
      <c r="AA141" s="1143"/>
      <c r="AB141" s="1143"/>
      <c r="AC141" s="1143"/>
      <c r="AD141" s="1143"/>
      <c r="AE141" s="1143"/>
      <c r="AF141" s="1143"/>
      <c r="AG141" s="1143"/>
      <c r="AH141" s="1143"/>
      <c r="AI141" s="1143"/>
      <c r="AJ141" s="1143"/>
      <c r="AK141" s="2"/>
      <c r="AL141" s="2"/>
      <c r="AM141" s="2"/>
      <c r="AN141" s="2"/>
      <c r="AO141" s="2"/>
      <c r="AP141" s="2"/>
      <c r="AQ141" s="2"/>
      <c r="AR141" s="2"/>
      <c r="AS141" s="2"/>
      <c r="AT141" s="2"/>
      <c r="AU141" s="2"/>
      <c r="AV141" s="2"/>
      <c r="AW141" s="2"/>
      <c r="AX141" s="2"/>
      <c r="AY141" s="2"/>
    </row>
    <row r="142" spans="1:51" ht="12.95" hidden="1" customHeight="1">
      <c r="A142" s="2"/>
      <c r="B142" s="69"/>
      <c r="C142" s="1114"/>
      <c r="D142" s="1114"/>
      <c r="E142" s="1114"/>
      <c r="F142" s="1114"/>
      <c r="G142" s="1114"/>
      <c r="H142" s="1114"/>
      <c r="I142" s="1114"/>
      <c r="J142" s="1114"/>
      <c r="K142" s="1114"/>
      <c r="L142" s="1114"/>
      <c r="M142" s="1114"/>
      <c r="N142" s="1114"/>
      <c r="O142" s="1114"/>
      <c r="P142" s="1114"/>
      <c r="Q142" s="1114"/>
      <c r="R142" s="1114"/>
      <c r="S142" s="1114"/>
      <c r="T142" s="1114"/>
      <c r="U142" s="1114"/>
      <c r="V142" s="1114"/>
      <c r="W142" s="1114"/>
      <c r="X142" s="1114"/>
      <c r="Y142" s="1114"/>
      <c r="Z142" s="1114"/>
      <c r="AA142" s="1114"/>
      <c r="AB142" s="1114"/>
      <c r="AC142" s="1114"/>
      <c r="AD142" s="1114"/>
      <c r="AE142" s="1114"/>
      <c r="AF142" s="1114"/>
      <c r="AG142" s="1114"/>
      <c r="AH142" s="1114"/>
      <c r="AI142" s="1114"/>
      <c r="AJ142" s="1114"/>
      <c r="AK142" s="2"/>
      <c r="AL142" s="2"/>
      <c r="AM142" s="2"/>
      <c r="AN142" s="2"/>
      <c r="AO142" s="2"/>
      <c r="AP142" s="2"/>
      <c r="AQ142" s="2"/>
      <c r="AR142" s="2"/>
      <c r="AS142" s="2"/>
      <c r="AT142" s="2"/>
      <c r="AU142" s="2"/>
      <c r="AV142" s="2"/>
      <c r="AW142" s="2"/>
      <c r="AX142" s="2"/>
      <c r="AY142" s="2"/>
    </row>
    <row r="143" spans="1:51" ht="12.95" hidden="1" customHeight="1">
      <c r="A143" s="2"/>
      <c r="B143" s="1101"/>
      <c r="C143" s="1101"/>
      <c r="D143" s="1114"/>
      <c r="E143" s="1114"/>
      <c r="F143" s="1114"/>
      <c r="G143" s="1114"/>
      <c r="H143" s="1114"/>
      <c r="I143" s="1114"/>
      <c r="J143" s="1114"/>
      <c r="K143" s="1114"/>
      <c r="L143" s="1114"/>
      <c r="M143" s="1114"/>
      <c r="N143" s="1114"/>
      <c r="O143" s="1114"/>
      <c r="P143" s="1114"/>
      <c r="Q143" s="1114"/>
      <c r="R143" s="1114"/>
      <c r="S143" s="1114"/>
      <c r="T143" s="1114"/>
      <c r="U143" s="1114"/>
      <c r="V143" s="1114"/>
      <c r="W143" s="1114"/>
      <c r="X143" s="1114"/>
      <c r="Y143" s="1114"/>
      <c r="Z143" s="1114"/>
      <c r="AA143" s="1114"/>
      <c r="AB143" s="1114"/>
      <c r="AC143" s="1114"/>
      <c r="AD143" s="1114"/>
      <c r="AE143" s="1114"/>
      <c r="AF143" s="1114"/>
      <c r="AG143" s="1114"/>
      <c r="AH143" s="1114"/>
      <c r="AI143" s="1114"/>
      <c r="AJ143" s="1114"/>
      <c r="AK143" s="2"/>
      <c r="AL143" s="2"/>
      <c r="AM143" s="2"/>
      <c r="AN143" s="2"/>
      <c r="AO143" s="2"/>
      <c r="AP143" s="2"/>
      <c r="AQ143" s="2"/>
      <c r="AR143" s="2"/>
      <c r="AS143" s="2"/>
      <c r="AT143" s="2"/>
      <c r="AU143" s="2"/>
      <c r="AV143" s="2"/>
      <c r="AW143" s="2"/>
      <c r="AX143" s="2"/>
      <c r="AY143" s="2"/>
    </row>
    <row r="144" spans="1:51" ht="12.95" hidden="1" customHeight="1">
      <c r="A144" s="2"/>
      <c r="B144" s="1130"/>
      <c r="C144" s="1114"/>
      <c r="D144" s="1114"/>
      <c r="E144" s="1114"/>
      <c r="F144" s="1114"/>
      <c r="G144" s="1114"/>
      <c r="H144" s="1114"/>
      <c r="I144" s="1114"/>
      <c r="J144" s="1114"/>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114"/>
      <c r="AJ144" s="1114"/>
      <c r="AK144" s="2"/>
      <c r="AL144" s="2"/>
      <c r="AM144" s="2"/>
      <c r="AN144" s="2"/>
      <c r="AO144" s="2"/>
      <c r="AP144" s="2"/>
      <c r="AQ144" s="2"/>
      <c r="AR144" s="2"/>
      <c r="AS144" s="2"/>
      <c r="AT144" s="2"/>
      <c r="AU144" s="2"/>
      <c r="AV144" s="2"/>
      <c r="AW144" s="2"/>
      <c r="AX144" s="2"/>
      <c r="AY144" s="2"/>
    </row>
    <row r="145" spans="1:72" ht="12.95" hidden="1" customHeight="1">
      <c r="A145" s="2"/>
      <c r="B145" s="2"/>
      <c r="C145" s="1114"/>
      <c r="D145" s="1114"/>
      <c r="E145" s="1114"/>
      <c r="F145" s="1114"/>
      <c r="G145" s="1114"/>
      <c r="H145" s="1114"/>
      <c r="I145" s="1114"/>
      <c r="J145" s="1114"/>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114"/>
      <c r="AJ145" s="1114"/>
      <c r="AK145" s="2"/>
      <c r="AL145" s="2"/>
      <c r="AM145" s="2"/>
      <c r="AN145" s="2"/>
      <c r="AO145" s="2"/>
      <c r="AP145" s="2"/>
      <c r="AQ145" s="2"/>
      <c r="AR145" s="2"/>
      <c r="AS145" s="2"/>
      <c r="AT145" s="2"/>
      <c r="AU145" s="2"/>
      <c r="AV145" s="2"/>
      <c r="AW145" s="2"/>
      <c r="AX145" s="2"/>
      <c r="AY145" s="2"/>
      <c r="AZ145" s="1101"/>
      <c r="BA145" s="1101"/>
      <c r="BB145" s="1101"/>
      <c r="BC145" s="1101"/>
      <c r="BD145" s="1101"/>
      <c r="BE145" s="1101"/>
      <c r="BF145" s="1101"/>
      <c r="BG145" s="1101"/>
      <c r="BH145" s="1101"/>
      <c r="BI145" s="1101"/>
      <c r="BJ145" s="1101"/>
      <c r="BK145" s="1101"/>
      <c r="BL145" s="1101"/>
      <c r="BM145" s="1101"/>
      <c r="BN145" s="1101"/>
      <c r="BO145" s="1101"/>
      <c r="BP145" s="1101"/>
      <c r="BQ145" s="1101"/>
      <c r="BR145" s="1101"/>
      <c r="BS145" s="1101"/>
      <c r="BT145" s="1101"/>
    </row>
    <row r="146" spans="1:72" ht="12.95" hidden="1" customHeight="1">
      <c r="A146" s="2"/>
      <c r="B146" s="1101"/>
      <c r="C146" s="1101"/>
      <c r="D146" s="1114"/>
      <c r="E146" s="1114"/>
      <c r="F146" s="1114"/>
      <c r="G146" s="1114"/>
      <c r="H146" s="1114"/>
      <c r="I146" s="1114"/>
      <c r="J146" s="1114"/>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114"/>
      <c r="AJ146" s="1114"/>
      <c r="AK146" s="2"/>
      <c r="AL146" s="2"/>
      <c r="AM146" s="2"/>
      <c r="AN146" s="2"/>
      <c r="AO146" s="2"/>
      <c r="AP146" s="2"/>
      <c r="AQ146" s="2"/>
      <c r="AR146" s="2"/>
      <c r="AS146" s="2"/>
      <c r="AT146" s="2"/>
      <c r="AU146" s="2"/>
      <c r="AV146" s="2"/>
      <c r="AW146" s="2"/>
      <c r="AX146" s="2"/>
      <c r="AY146" s="2"/>
      <c r="AZ146" s="1101"/>
      <c r="BA146" s="1101"/>
      <c r="BB146" s="1101"/>
      <c r="BC146" s="1101"/>
      <c r="BD146" s="1101"/>
      <c r="BE146" s="1101"/>
      <c r="BF146" s="1101"/>
      <c r="BG146" s="1101"/>
      <c r="BH146" s="1101"/>
      <c r="BI146" s="1101"/>
      <c r="BJ146" s="1101"/>
      <c r="BK146" s="1101"/>
      <c r="BL146" s="1101"/>
      <c r="BM146" s="1101"/>
      <c r="BN146" s="1101"/>
      <c r="BO146" s="1101"/>
      <c r="BP146" s="1101"/>
      <c r="BQ146" s="1101"/>
      <c r="BR146" s="1101"/>
      <c r="BS146" s="1101"/>
      <c r="BT146" s="1101"/>
    </row>
    <row r="147" spans="1:72" ht="12.95" hidden="1" customHeight="1">
      <c r="A147" s="2"/>
      <c r="B147" s="1130"/>
      <c r="C147" s="1101"/>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1101"/>
      <c r="BA147" s="1101"/>
      <c r="BB147" s="1101"/>
      <c r="BC147" s="1101"/>
      <c r="BD147" s="1101"/>
      <c r="BE147" s="1101"/>
      <c r="BF147" s="1101"/>
      <c r="BG147" s="1101"/>
      <c r="BH147" s="1101"/>
      <c r="BI147" s="1101"/>
      <c r="BJ147" s="1101"/>
      <c r="BK147" s="1101"/>
      <c r="BL147" s="1101"/>
      <c r="BM147" s="1101"/>
      <c r="BN147" s="1101"/>
      <c r="BO147" s="1101"/>
      <c r="BP147" s="1101"/>
      <c r="BQ147" s="1101"/>
      <c r="BR147" s="1101"/>
      <c r="BS147" s="1101"/>
      <c r="BT147" s="1101"/>
    </row>
    <row r="148" spans="1:72" ht="12.95" hidden="1" customHeight="1">
      <c r="A148" s="2"/>
      <c r="B148" s="2"/>
      <c r="C148" s="1101"/>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1101"/>
      <c r="BA148" s="1101"/>
      <c r="BB148" s="1101"/>
      <c r="BC148" s="1101"/>
      <c r="BD148" s="1101"/>
      <c r="BE148" s="1101"/>
      <c r="BF148" s="1101"/>
      <c r="BG148" s="1101"/>
      <c r="BH148" s="1101"/>
      <c r="BI148" s="1101"/>
      <c r="BJ148" s="1101"/>
      <c r="BK148" s="1101"/>
      <c r="BL148" s="1101"/>
      <c r="BM148" s="1101"/>
      <c r="BN148" s="1101"/>
      <c r="BO148" s="1101"/>
      <c r="BP148" s="1101"/>
      <c r="BQ148" s="1101"/>
      <c r="BR148" s="1101"/>
      <c r="BS148" s="1101"/>
      <c r="BT148" s="1101"/>
    </row>
    <row r="149" spans="1:72" ht="12.95" customHeight="1">
      <c r="A149" s="2"/>
      <c r="B149" s="2"/>
      <c r="C149" s="1101"/>
      <c r="D149" s="2"/>
      <c r="E149" s="2"/>
      <c r="F149" s="1101"/>
      <c r="G149" s="1101"/>
      <c r="H149" s="1101"/>
      <c r="I149" s="1101"/>
      <c r="J149" s="1101"/>
      <c r="K149" s="1101"/>
      <c r="L149" s="1101"/>
      <c r="M149" s="1101"/>
      <c r="N149" s="1101"/>
      <c r="O149" s="1101"/>
      <c r="P149" s="1101"/>
      <c r="Q149" s="1101"/>
      <c r="R149" s="1101"/>
      <c r="S149" s="1101"/>
      <c r="T149" s="1101"/>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1101"/>
      <c r="BA149" s="1101"/>
      <c r="BB149" s="1101"/>
      <c r="BC149" s="1101"/>
      <c r="BD149" s="1101"/>
      <c r="BE149" s="1101"/>
      <c r="BF149" s="1101"/>
      <c r="BG149" s="1101"/>
      <c r="BH149" s="1101"/>
      <c r="BI149" s="1101"/>
      <c r="BJ149" s="1101"/>
      <c r="BK149" s="1101"/>
      <c r="BL149" s="1101"/>
      <c r="BM149" s="1101"/>
      <c r="BN149" s="1101"/>
      <c r="BO149" s="1101"/>
      <c r="BP149" s="1101"/>
      <c r="BQ149" s="1101"/>
      <c r="BR149" s="1101"/>
      <c r="BS149" s="1101"/>
      <c r="BT149" s="1101"/>
    </row>
    <row r="150" spans="1:72" ht="12.95" customHeight="1">
      <c r="A150" s="2"/>
      <c r="B150" s="2"/>
      <c r="C150" s="1101"/>
      <c r="D150" s="2"/>
      <c r="E150" s="2"/>
      <c r="F150" s="1263"/>
      <c r="G150" s="1263"/>
      <c r="H150" s="1263"/>
      <c r="I150" s="1263"/>
      <c r="J150" s="1263"/>
      <c r="K150" s="1263"/>
      <c r="L150" s="1263"/>
      <c r="M150" s="1263"/>
      <c r="N150" s="1263"/>
      <c r="O150" s="1263"/>
      <c r="P150" s="1263"/>
      <c r="Q150" s="1263"/>
      <c r="R150" s="1263"/>
      <c r="S150" s="1263"/>
      <c r="T150" s="1263"/>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1101"/>
      <c r="BA150" s="1101"/>
      <c r="BB150" s="1101"/>
      <c r="BC150" s="1101"/>
      <c r="BD150" s="1101"/>
      <c r="BE150" s="1101"/>
      <c r="BF150" s="1101"/>
      <c r="BG150" s="1101"/>
      <c r="BH150" s="1101"/>
      <c r="BI150" s="1101"/>
      <c r="BJ150" s="1101"/>
      <c r="BK150" s="1101"/>
      <c r="BL150" s="1101"/>
      <c r="BM150" s="1101"/>
      <c r="BN150" s="1101"/>
      <c r="BO150" s="1101"/>
      <c r="BP150" s="1101"/>
      <c r="BQ150" s="1101"/>
      <c r="BR150" s="1101"/>
      <c r="BS150" s="1101"/>
      <c r="BT150" s="1101"/>
    </row>
    <row r="151" spans="1:72" ht="12.95" customHeight="1">
      <c r="A151" s="2"/>
      <c r="B151" s="2"/>
      <c r="C151" s="1101"/>
      <c r="D151" s="2"/>
      <c r="E151" s="2"/>
      <c r="F151" s="1132"/>
      <c r="G151" s="1132"/>
      <c r="H151" s="1132"/>
      <c r="I151" s="1132"/>
      <c r="J151" s="1132"/>
      <c r="K151" s="1132"/>
      <c r="L151" s="1132"/>
      <c r="M151" s="1132"/>
      <c r="N151" s="1132"/>
      <c r="O151" s="1132"/>
      <c r="P151" s="1132"/>
      <c r="Q151" s="1132"/>
      <c r="R151" s="1132"/>
      <c r="S151" s="1132"/>
      <c r="T151" s="113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1101"/>
      <c r="BA151" s="1101"/>
      <c r="BB151" s="1101"/>
      <c r="BC151" s="1101"/>
      <c r="BD151" s="1101"/>
      <c r="BE151" s="1101"/>
      <c r="BF151" s="1101"/>
      <c r="BG151" s="1101"/>
      <c r="BH151" s="1101"/>
      <c r="BI151" s="1101"/>
      <c r="BJ151" s="1101"/>
      <c r="BK151" s="1101"/>
      <c r="BL151" s="1101"/>
      <c r="BM151" s="1101"/>
      <c r="BN151" s="1101"/>
      <c r="BO151" s="1101"/>
      <c r="BP151" s="1101"/>
      <c r="BQ151" s="1101"/>
      <c r="BR151" s="1101"/>
      <c r="BS151" s="1101"/>
      <c r="BT151" s="1101"/>
    </row>
    <row r="152" spans="1:72" ht="12.95" customHeight="1">
      <c r="A152" s="1101"/>
      <c r="B152" s="1101"/>
      <c r="C152" s="1101"/>
      <c r="D152" s="1101"/>
      <c r="E152" s="1101"/>
      <c r="F152" s="1101"/>
      <c r="G152" s="1101"/>
      <c r="H152" s="1101"/>
      <c r="I152" s="1101"/>
      <c r="J152" s="1101"/>
      <c r="K152" s="1101"/>
      <c r="L152" s="1101"/>
      <c r="M152" s="1101"/>
      <c r="N152" s="1101"/>
      <c r="O152" s="1101"/>
      <c r="P152" s="1101"/>
      <c r="Q152" s="1101"/>
      <c r="R152" s="1101"/>
      <c r="S152" s="1101"/>
      <c r="T152" s="1101"/>
      <c r="U152" s="1101"/>
      <c r="V152" s="1101"/>
      <c r="W152" s="1101"/>
      <c r="X152" s="1101"/>
      <c r="Y152" s="1101"/>
      <c r="Z152" s="1101"/>
      <c r="AA152" s="1101"/>
      <c r="AB152" s="1101"/>
      <c r="AC152" s="1101"/>
      <c r="AD152" s="1101"/>
      <c r="AE152" s="1101"/>
      <c r="AF152" s="1101"/>
      <c r="AG152" s="1101"/>
      <c r="AH152" s="1101"/>
      <c r="AI152" s="1101"/>
      <c r="AJ152" s="1101"/>
      <c r="AK152" s="1101"/>
      <c r="AL152" s="1101"/>
      <c r="AM152" s="1101"/>
      <c r="AN152" s="1101"/>
      <c r="AO152" s="1101"/>
      <c r="AP152" s="1101"/>
      <c r="AQ152" s="1101"/>
      <c r="AR152" s="1101"/>
      <c r="AS152" s="1101"/>
      <c r="AT152" s="1101"/>
      <c r="AU152" s="1101"/>
      <c r="AV152" s="1101"/>
      <c r="AW152" s="1101"/>
      <c r="AX152" s="1101"/>
      <c r="AY152" s="1101"/>
      <c r="AZ152" s="1101"/>
      <c r="BA152" s="1101"/>
      <c r="BB152" s="1101"/>
      <c r="BC152" s="1101"/>
      <c r="BD152" s="1101"/>
      <c r="BE152" s="1101"/>
      <c r="BF152" s="1101"/>
      <c r="BG152" s="1101"/>
      <c r="BH152" s="1101"/>
      <c r="BI152" s="1101"/>
      <c r="BJ152" s="1101"/>
      <c r="BK152" s="1101"/>
      <c r="BL152" s="1101"/>
      <c r="BM152" s="1101"/>
      <c r="BN152" s="1101"/>
      <c r="BO152" s="1101"/>
      <c r="BP152" s="1101"/>
      <c r="BQ152" s="1101"/>
      <c r="BR152" s="1101"/>
      <c r="BS152" s="1101"/>
      <c r="BT152" s="1101"/>
    </row>
    <row r="153" spans="1:72" ht="12.95" customHeight="1">
      <c r="A153" s="1101"/>
      <c r="B153" s="1101"/>
      <c r="C153" s="1101"/>
      <c r="D153" s="1101" t="s">
        <v>866</v>
      </c>
      <c r="E153" s="1101"/>
      <c r="F153" s="1101"/>
      <c r="G153" s="1101"/>
      <c r="H153" s="1101"/>
      <c r="I153" s="1101"/>
      <c r="J153" s="1101"/>
      <c r="K153" s="1101"/>
      <c r="L153" s="1101"/>
      <c r="M153" s="1101"/>
      <c r="N153" s="1101"/>
      <c r="O153" s="1388" t="s">
        <v>867</v>
      </c>
      <c r="P153" s="1388"/>
      <c r="Q153" s="1388"/>
      <c r="R153" s="1388"/>
      <c r="S153" s="1388"/>
      <c r="T153" s="1388"/>
      <c r="U153" s="1388"/>
      <c r="V153" s="1388"/>
      <c r="W153" s="1388"/>
      <c r="X153" s="1388"/>
      <c r="Y153" s="1388"/>
      <c r="Z153" s="1388"/>
      <c r="AA153" s="1388"/>
      <c r="AB153" s="1388"/>
      <c r="AC153" s="1388"/>
      <c r="AD153" s="1388"/>
      <c r="AE153" s="1388"/>
      <c r="AF153" s="1388"/>
      <c r="AG153" s="1388"/>
      <c r="AH153" s="1388"/>
      <c r="AI153" s="1101"/>
      <c r="AJ153" s="1101"/>
      <c r="AK153" s="1101"/>
      <c r="AL153" s="1101"/>
      <c r="AM153" s="1101"/>
      <c r="AN153" s="1101"/>
      <c r="AO153" s="1101"/>
      <c r="AP153" s="1101"/>
      <c r="AQ153" s="1101"/>
      <c r="AR153" s="1101"/>
      <c r="AS153" s="1101"/>
      <c r="AT153" s="1101"/>
      <c r="AU153" s="1101"/>
      <c r="AV153" s="1101"/>
      <c r="AW153" s="1101"/>
      <c r="AX153" s="1101"/>
      <c r="AY153" s="1101"/>
      <c r="AZ153" s="1101"/>
      <c r="BA153" s="1101"/>
      <c r="BB153" s="1101"/>
      <c r="BC153" s="1101"/>
      <c r="BD153" s="1101"/>
      <c r="BE153" s="1101"/>
      <c r="BF153" s="1101"/>
      <c r="BG153" s="1101"/>
      <c r="BH153" s="1101"/>
      <c r="BI153" s="1101"/>
      <c r="BJ153" s="1101"/>
      <c r="BK153" s="1101"/>
      <c r="BL153" s="1101"/>
      <c r="BM153" s="1101"/>
      <c r="BN153" s="1101"/>
      <c r="BO153" s="1101"/>
      <c r="BP153" s="1101"/>
      <c r="BQ153" s="1101"/>
      <c r="BR153" s="1101"/>
      <c r="BS153" s="1101"/>
      <c r="BT153" s="1101"/>
    </row>
    <row r="154" spans="1:72" ht="12.95" customHeight="1">
      <c r="A154" s="1101"/>
      <c r="B154" s="1101"/>
      <c r="C154" s="1101"/>
      <c r="D154" s="197" t="s">
        <v>868</v>
      </c>
      <c r="E154" s="1101"/>
      <c r="F154" s="1101"/>
      <c r="G154" s="1101"/>
      <c r="H154" s="1101"/>
      <c r="I154" s="1101"/>
      <c r="J154" s="1101"/>
      <c r="K154" s="1101"/>
      <c r="L154" s="1101"/>
      <c r="M154" s="1101"/>
      <c r="N154" s="1101"/>
      <c r="O154" s="1377" t="s">
        <v>869</v>
      </c>
      <c r="P154" s="1377"/>
      <c r="Q154" s="1377"/>
      <c r="R154" s="1377"/>
      <c r="S154" s="1377"/>
      <c r="T154" s="1377"/>
      <c r="U154" s="1377"/>
      <c r="V154" s="1377"/>
      <c r="W154" s="1377"/>
      <c r="X154" s="1377"/>
      <c r="Y154" s="1377"/>
      <c r="Z154" s="1377"/>
      <c r="AA154" s="1377"/>
      <c r="AB154" s="1377"/>
      <c r="AC154" s="1377"/>
      <c r="AD154" s="1377"/>
      <c r="AE154" s="1377"/>
      <c r="AF154" s="1377"/>
      <c r="AG154" s="1377"/>
      <c r="AH154" s="1377"/>
      <c r="AI154" s="1101"/>
      <c r="AJ154" s="1101"/>
      <c r="AK154" s="1101"/>
      <c r="AL154" s="1101"/>
      <c r="AM154" s="1101"/>
      <c r="AN154" s="1101"/>
      <c r="AO154" s="1101"/>
      <c r="AP154" s="1101"/>
      <c r="AQ154" s="1101"/>
      <c r="AR154" s="1101"/>
      <c r="AS154" s="1101"/>
      <c r="AT154" s="1101"/>
      <c r="AU154" s="1101"/>
      <c r="AV154" s="1101"/>
      <c r="AW154" s="1101"/>
      <c r="AX154" s="1101"/>
      <c r="AY154" s="1101"/>
      <c r="AZ154" s="1101"/>
      <c r="BA154" s="1101"/>
      <c r="BB154" s="1101"/>
      <c r="BC154" s="1101"/>
      <c r="BD154" s="1101"/>
      <c r="BE154" s="1101"/>
      <c r="BF154" s="1101"/>
      <c r="BG154" s="1101"/>
      <c r="BH154" s="1101"/>
      <c r="BI154" s="1101"/>
      <c r="BJ154" s="1101"/>
      <c r="BK154" s="1101"/>
      <c r="BL154" s="1101"/>
      <c r="BM154" s="1101"/>
      <c r="BN154" s="1101"/>
      <c r="BO154" s="1101"/>
      <c r="BP154" s="1101"/>
      <c r="BQ154" s="1101"/>
      <c r="BR154" s="1101"/>
      <c r="BS154" s="1101"/>
      <c r="BT154" s="1101"/>
    </row>
    <row r="155" spans="1:72" ht="12.95" customHeight="1">
      <c r="A155" s="1101"/>
      <c r="B155" s="1101"/>
      <c r="C155" s="1101"/>
      <c r="D155" s="7" t="s">
        <v>870</v>
      </c>
      <c r="E155" s="1101"/>
      <c r="F155" s="7"/>
      <c r="G155" s="7"/>
      <c r="H155" s="7"/>
      <c r="I155" s="7"/>
      <c r="J155" s="7"/>
      <c r="K155" s="7"/>
      <c r="L155" s="7"/>
      <c r="M155" s="7"/>
      <c r="N155" s="7"/>
      <c r="O155" s="1503" t="s">
        <v>871</v>
      </c>
      <c r="P155" s="1503"/>
      <c r="Q155" s="1503"/>
      <c r="R155" s="1503"/>
      <c r="S155" s="1503"/>
      <c r="T155" s="1503"/>
      <c r="U155" s="1503"/>
      <c r="V155" s="1503"/>
      <c r="W155" s="1503"/>
      <c r="X155" s="1503"/>
      <c r="Y155" s="1503"/>
      <c r="Z155" s="1503"/>
      <c r="AA155" s="1503"/>
      <c r="AB155" s="1503"/>
      <c r="AC155" s="1503"/>
      <c r="AD155" s="1503"/>
      <c r="AE155" s="1503"/>
      <c r="AF155" s="1503"/>
      <c r="AG155" s="1503"/>
      <c r="AH155" s="1503"/>
      <c r="AI155" s="1101"/>
      <c r="AJ155" s="1101"/>
      <c r="AK155" s="1101"/>
      <c r="AL155" s="1101"/>
      <c r="AM155" s="1101"/>
      <c r="AN155" s="1101"/>
      <c r="AO155" s="1101"/>
      <c r="AP155" s="1101"/>
      <c r="AQ155" s="1101"/>
      <c r="AR155" s="1101"/>
      <c r="AS155" s="1101"/>
      <c r="AT155" s="1101"/>
      <c r="AU155" s="1101"/>
      <c r="AV155" s="1101"/>
      <c r="AW155" s="1101"/>
      <c r="AX155" s="1101"/>
      <c r="AY155" s="1101"/>
      <c r="AZ155" s="1101"/>
      <c r="BA155" s="1101"/>
      <c r="BB155" s="1101"/>
      <c r="BC155" s="1101"/>
      <c r="BD155" s="1101"/>
      <c r="BE155" s="1101"/>
      <c r="BF155" s="1101"/>
      <c r="BG155" s="1101"/>
      <c r="BH155" s="1101"/>
      <c r="BI155" s="1101"/>
      <c r="BJ155" s="1101"/>
      <c r="BK155" s="1101"/>
      <c r="BL155" s="1101"/>
      <c r="BM155" s="1101"/>
      <c r="BN155" s="1101"/>
      <c r="BO155" s="1101"/>
      <c r="BP155" s="1101"/>
      <c r="BQ155" s="1101"/>
      <c r="BR155" s="1101"/>
      <c r="BS155" s="1101"/>
      <c r="BT155" s="1101"/>
    </row>
    <row r="156" spans="1:72" ht="12.95" customHeight="1">
      <c r="A156" s="1101"/>
      <c r="B156" s="1101"/>
      <c r="C156" s="1101"/>
      <c r="D156" s="1101" t="s">
        <v>872</v>
      </c>
      <c r="E156" s="1101"/>
      <c r="F156" s="1101"/>
      <c r="G156" s="1101"/>
      <c r="H156" s="1101"/>
      <c r="I156" s="1101"/>
      <c r="J156" s="1101"/>
      <c r="K156" s="1101"/>
      <c r="L156" s="1101"/>
      <c r="M156" s="1101"/>
      <c r="N156" s="1101"/>
      <c r="O156" s="1390" t="s">
        <v>873</v>
      </c>
      <c r="P156" s="1390"/>
      <c r="Q156" s="1390"/>
      <c r="R156" s="1390"/>
      <c r="S156" s="1390"/>
      <c r="T156" s="1390"/>
      <c r="U156" s="1390"/>
      <c r="V156" s="1390"/>
      <c r="W156" s="1390"/>
      <c r="X156" s="1390"/>
      <c r="Y156" s="1390"/>
      <c r="Z156" s="1390"/>
      <c r="AA156" s="1390"/>
      <c r="AB156" s="1390"/>
      <c r="AC156" s="1390"/>
      <c r="AD156" s="1390"/>
      <c r="AE156" s="1390"/>
      <c r="AF156" s="1390"/>
      <c r="AG156" s="1390"/>
      <c r="AH156" s="1390"/>
      <c r="AI156" s="1101"/>
      <c r="AJ156" s="1101"/>
      <c r="AK156" s="1101"/>
      <c r="AL156" s="1101"/>
      <c r="AM156" s="1101"/>
      <c r="AN156" s="1101"/>
      <c r="AO156" s="1101"/>
      <c r="AP156" s="1101"/>
      <c r="AQ156" s="1101"/>
      <c r="AR156" s="1101"/>
      <c r="AS156" s="1101"/>
      <c r="AT156" s="1101"/>
      <c r="AU156" s="1101"/>
      <c r="AV156" s="1101"/>
      <c r="AW156" s="1101"/>
      <c r="AX156" s="1101"/>
      <c r="AY156" s="1101"/>
      <c r="AZ156" s="1101"/>
      <c r="BA156" s="1101"/>
      <c r="BB156" s="1101"/>
      <c r="BC156" s="1101"/>
      <c r="BD156" s="1101"/>
      <c r="BE156" s="1101"/>
      <c r="BF156" s="1101"/>
      <c r="BG156" s="1101"/>
      <c r="BH156" s="1101"/>
      <c r="BI156" s="1101"/>
      <c r="BJ156" s="1101"/>
      <c r="BK156" s="1101"/>
      <c r="BL156" s="1101"/>
      <c r="BM156" s="1101"/>
      <c r="BN156" s="1101"/>
      <c r="BO156" s="1101"/>
      <c r="BP156" s="1101"/>
      <c r="BQ156" s="1101"/>
      <c r="BR156" s="1101"/>
      <c r="BS156" s="1101"/>
      <c r="BT156" s="1101" t="s">
        <v>294</v>
      </c>
    </row>
    <row r="157" spans="1:72" ht="12.95" customHeight="1">
      <c r="A157" s="1101"/>
      <c r="B157" s="1101"/>
      <c r="C157" s="1101"/>
      <c r="D157" s="1101" t="s">
        <v>874</v>
      </c>
      <c r="E157" s="1101"/>
      <c r="F157" s="1101"/>
      <c r="G157" s="1101"/>
      <c r="H157" s="1101"/>
      <c r="I157" s="1101"/>
      <c r="J157" s="1101"/>
      <c r="K157" s="1101"/>
      <c r="L157" s="1101"/>
      <c r="M157" s="1101"/>
      <c r="N157" s="1101"/>
      <c r="O157" s="1388" t="s">
        <v>875</v>
      </c>
      <c r="P157" s="1388"/>
      <c r="Q157" s="1388"/>
      <c r="R157" s="1388"/>
      <c r="S157" s="1388"/>
      <c r="T157" s="1388"/>
      <c r="U157" s="1388"/>
      <c r="V157" s="1388"/>
      <c r="W157" s="1388"/>
      <c r="X157" s="1388"/>
      <c r="Y157" s="7"/>
      <c r="Z157" s="7"/>
      <c r="AA157" s="7"/>
      <c r="AB157" s="7"/>
      <c r="AC157" s="7"/>
      <c r="AD157" s="7"/>
      <c r="AE157" s="7"/>
      <c r="AF157" s="7"/>
      <c r="AG157" s="1101"/>
      <c r="AH157" s="1101"/>
      <c r="AI157" s="1101"/>
      <c r="AJ157" s="1101"/>
      <c r="AK157" s="1101"/>
      <c r="AL157" s="1101"/>
      <c r="AM157" s="1101"/>
      <c r="AN157" s="1101"/>
      <c r="AO157" s="1101"/>
      <c r="AP157" s="1101"/>
      <c r="AQ157" s="1101"/>
      <c r="AR157" s="1101"/>
      <c r="AS157" s="1101"/>
      <c r="AT157" s="1101"/>
      <c r="AU157" s="1101"/>
      <c r="AV157" s="1101"/>
      <c r="AW157" s="1101"/>
      <c r="AX157" s="1101"/>
      <c r="AY157" s="1101"/>
      <c r="AZ157" s="1101"/>
      <c r="BA157" s="1101"/>
      <c r="BB157" s="1101"/>
      <c r="BC157" s="1101"/>
      <c r="BD157" s="1101"/>
      <c r="BE157" s="1101"/>
      <c r="BF157" s="1101"/>
      <c r="BG157" s="1101"/>
      <c r="BH157" s="1101"/>
      <c r="BI157" s="1101"/>
      <c r="BJ157" s="1101"/>
      <c r="BK157" s="1101"/>
      <c r="BL157" s="1101"/>
      <c r="BM157" s="1101"/>
      <c r="BN157" s="115" t="s">
        <v>876</v>
      </c>
      <c r="BO157" s="1101"/>
      <c r="BP157" s="1101"/>
      <c r="BQ157" s="1101"/>
      <c r="BR157" s="1101"/>
      <c r="BS157" s="1101"/>
      <c r="BT157" s="1101" t="s">
        <v>877</v>
      </c>
    </row>
    <row r="158" spans="1:72" ht="12.95" customHeight="1">
      <c r="A158" s="1101"/>
      <c r="B158" s="1101"/>
      <c r="C158" s="1101"/>
      <c r="D158" s="1101" t="s">
        <v>878</v>
      </c>
      <c r="E158" s="1101"/>
      <c r="F158" s="1101"/>
      <c r="G158" s="1101"/>
      <c r="H158" s="1101"/>
      <c r="I158" s="1101"/>
      <c r="J158" s="1101"/>
      <c r="K158" s="1101"/>
      <c r="L158" s="1101"/>
      <c r="M158" s="1101"/>
      <c r="N158" s="1101"/>
      <c r="O158" s="1511">
        <v>92653</v>
      </c>
      <c r="P158" s="1511"/>
      <c r="Q158" s="1511"/>
      <c r="R158" s="1511"/>
      <c r="S158" s="8"/>
      <c r="T158" s="8"/>
      <c r="U158" s="8"/>
      <c r="V158" s="8"/>
      <c r="W158" s="8"/>
      <c r="X158" s="8"/>
      <c r="Y158" s="8"/>
      <c r="Z158" s="8"/>
      <c r="AA158" s="8"/>
      <c r="AB158" s="8"/>
      <c r="AC158" s="8"/>
      <c r="AD158" s="8"/>
      <c r="AE158" s="8"/>
      <c r="AF158" s="8"/>
      <c r="AG158" s="1101"/>
      <c r="AH158" s="1101"/>
      <c r="AI158" s="1101"/>
      <c r="AJ158" s="1101"/>
      <c r="AK158" s="1101"/>
      <c r="AL158" s="1101"/>
      <c r="AM158" s="1101"/>
      <c r="AN158" s="1101"/>
      <c r="AO158" s="1101"/>
      <c r="AP158" s="1101"/>
      <c r="AQ158" s="1101"/>
      <c r="AR158" s="1101"/>
      <c r="AS158" s="1101"/>
      <c r="AT158" s="1101"/>
      <c r="AU158" s="1101"/>
      <c r="AV158" s="1101"/>
      <c r="AW158" s="1101"/>
      <c r="AX158" s="1101"/>
      <c r="AY158" s="1101"/>
      <c r="AZ158" s="1101"/>
      <c r="BA158" s="1101"/>
      <c r="BB158" s="1101"/>
      <c r="BC158" s="1101"/>
      <c r="BD158" s="1101"/>
      <c r="BE158" s="1101"/>
      <c r="BF158" s="1101"/>
      <c r="BG158" s="1101"/>
      <c r="BH158" s="1101"/>
      <c r="BI158" s="1101"/>
      <c r="BJ158" s="1101"/>
      <c r="BK158" s="1101"/>
      <c r="BL158" s="1101"/>
      <c r="BM158" s="1101"/>
      <c r="BN158" s="115" t="s">
        <v>879</v>
      </c>
      <c r="BO158" s="1101"/>
      <c r="BP158" s="1101"/>
      <c r="BQ158" s="1101"/>
      <c r="BR158" s="1101"/>
      <c r="BS158" s="1101"/>
      <c r="BT158" s="1101" t="s">
        <v>880</v>
      </c>
    </row>
    <row r="159" spans="1:72" ht="12.95" customHeight="1">
      <c r="A159" s="1101"/>
      <c r="B159" s="1101"/>
      <c r="C159" s="1101"/>
      <c r="D159" s="1101" t="s">
        <v>881</v>
      </c>
      <c r="E159" s="1101"/>
      <c r="F159" s="1101"/>
      <c r="G159" s="1101"/>
      <c r="H159" s="1101"/>
      <c r="I159" s="1101"/>
      <c r="J159" s="1101"/>
      <c r="K159" s="1101"/>
      <c r="L159" s="1101"/>
      <c r="M159" s="1101"/>
      <c r="N159" s="1101"/>
      <c r="O159" s="1498" t="s">
        <v>882</v>
      </c>
      <c r="P159" s="1498"/>
      <c r="Q159" s="1498"/>
      <c r="R159" s="1498"/>
      <c r="S159" s="1498"/>
      <c r="T159" s="1498"/>
      <c r="U159" s="1101"/>
      <c r="V159" s="56" t="s">
        <v>883</v>
      </c>
      <c r="W159" s="1512"/>
      <c r="X159" s="1512"/>
      <c r="Y159" s="9"/>
      <c r="Z159" s="9"/>
      <c r="AA159" s="9"/>
      <c r="AB159" s="9"/>
      <c r="AC159" s="9"/>
      <c r="AD159" s="9"/>
      <c r="AE159" s="9"/>
      <c r="AF159" s="9"/>
      <c r="AG159" s="1101"/>
      <c r="AH159" s="1101"/>
      <c r="AI159" s="1101"/>
      <c r="AJ159" s="1101"/>
      <c r="AK159" s="1101"/>
      <c r="AL159" s="1101"/>
      <c r="AM159" s="1101"/>
      <c r="AN159" s="1101"/>
      <c r="AO159" s="1101"/>
      <c r="AP159" s="1101"/>
      <c r="AQ159" s="1101"/>
      <c r="AR159" s="1101"/>
      <c r="AS159" s="1101"/>
      <c r="AT159" s="1101"/>
      <c r="AU159" s="1101"/>
      <c r="AV159" s="1101"/>
      <c r="AW159" s="1101"/>
      <c r="AX159" s="1101"/>
      <c r="AY159" s="1101"/>
      <c r="AZ159" s="1101"/>
      <c r="BA159" s="1101"/>
      <c r="BB159" s="1101"/>
      <c r="BC159" s="1101"/>
      <c r="BD159" s="1101"/>
      <c r="BE159" s="1101"/>
      <c r="BF159" s="1101"/>
      <c r="BG159" s="1101"/>
      <c r="BH159" s="1101"/>
      <c r="BI159" s="1101"/>
      <c r="BJ159" s="1101"/>
      <c r="BK159" s="1101"/>
      <c r="BL159" s="1101"/>
      <c r="BM159" s="1101"/>
      <c r="BN159" s="115" t="s">
        <v>884</v>
      </c>
      <c r="BO159" s="1101"/>
      <c r="BP159" s="1101"/>
      <c r="BQ159" s="1101"/>
      <c r="BR159" s="1101"/>
      <c r="BS159" s="1101"/>
      <c r="BT159" s="1101" t="s">
        <v>885</v>
      </c>
    </row>
    <row r="160" spans="1:72" ht="12.95" customHeight="1">
      <c r="A160" s="1101"/>
      <c r="B160" s="1101"/>
      <c r="C160" s="1101"/>
      <c r="D160" s="1101" t="s">
        <v>886</v>
      </c>
      <c r="E160" s="1101"/>
      <c r="F160" s="1101"/>
      <c r="G160" s="1101"/>
      <c r="H160" s="1101"/>
      <c r="I160" s="1101"/>
      <c r="J160" s="1101"/>
      <c r="K160" s="1101"/>
      <c r="L160" s="1101"/>
      <c r="M160" s="1101"/>
      <c r="N160" s="1101"/>
      <c r="O160" s="1498" t="s">
        <v>887</v>
      </c>
      <c r="P160" s="1498"/>
      <c r="Q160" s="1498"/>
      <c r="R160" s="1498"/>
      <c r="S160" s="1498"/>
      <c r="T160" s="1498"/>
      <c r="U160" s="9"/>
      <c r="V160" s="9"/>
      <c r="W160" s="9"/>
      <c r="X160" s="9"/>
      <c r="Y160" s="9"/>
      <c r="Z160" s="9"/>
      <c r="AA160" s="9"/>
      <c r="AB160" s="9"/>
      <c r="AC160" s="9"/>
      <c r="AD160" s="9"/>
      <c r="AE160" s="9"/>
      <c r="AF160" s="9"/>
      <c r="AG160" s="1101"/>
      <c r="AH160" s="1101"/>
      <c r="AI160" s="1101"/>
      <c r="AJ160" s="1101"/>
      <c r="AK160" s="1101"/>
      <c r="AL160" s="1101"/>
      <c r="AM160" s="1101"/>
      <c r="AN160" s="1101"/>
      <c r="AO160" s="1101"/>
      <c r="AP160" s="1101"/>
      <c r="AQ160" s="1101"/>
      <c r="AR160" s="1101"/>
      <c r="AS160" s="1101"/>
      <c r="AT160" s="1101"/>
      <c r="AU160" s="1101"/>
      <c r="AV160" s="1101"/>
      <c r="AW160" s="1101"/>
      <c r="AX160" s="1101"/>
      <c r="AY160" s="1101"/>
      <c r="AZ160" s="1101"/>
      <c r="BA160" s="1101"/>
      <c r="BB160" s="1101"/>
      <c r="BC160" s="1101"/>
      <c r="BD160" s="1101"/>
      <c r="BE160" s="1101"/>
      <c r="BF160" s="1101"/>
      <c r="BG160" s="1101"/>
      <c r="BH160" s="1101"/>
      <c r="BI160" s="1101"/>
      <c r="BJ160" s="1101"/>
      <c r="BK160" s="1101"/>
      <c r="BL160" s="1101"/>
      <c r="BM160" s="1101"/>
      <c r="BN160" s="115" t="s">
        <v>888</v>
      </c>
      <c r="BO160" s="1101"/>
      <c r="BP160" s="1101"/>
      <c r="BQ160" s="1101"/>
      <c r="BR160" s="1101"/>
      <c r="BS160" s="1101"/>
      <c r="BT160" s="1101" t="s">
        <v>889</v>
      </c>
    </row>
    <row r="161" spans="1:72" ht="12.95" customHeight="1">
      <c r="A161" s="1101"/>
      <c r="B161" s="1101"/>
      <c r="C161" s="1101"/>
      <c r="D161" s="1101" t="s">
        <v>890</v>
      </c>
      <c r="E161" s="1101"/>
      <c r="F161" s="1101"/>
      <c r="G161" s="1101"/>
      <c r="H161" s="1101"/>
      <c r="I161" s="1101"/>
      <c r="J161" s="1101"/>
      <c r="K161" s="1101"/>
      <c r="L161" s="1101"/>
      <c r="M161" s="1101"/>
      <c r="N161" s="1101"/>
      <c r="O161" s="1482" t="s">
        <v>891</v>
      </c>
      <c r="P161" s="1482"/>
      <c r="Q161" s="1482"/>
      <c r="R161" s="1482"/>
      <c r="S161" s="1482"/>
      <c r="T161" s="1482"/>
      <c r="U161" s="1482"/>
      <c r="V161" s="1482"/>
      <c r="W161" s="1482"/>
      <c r="X161" s="1482"/>
      <c r="Y161" s="1482"/>
      <c r="Z161" s="1482"/>
      <c r="AA161" s="1482"/>
      <c r="AB161" s="1482"/>
      <c r="AC161" s="1482"/>
      <c r="AD161" s="1482"/>
      <c r="AE161" s="1482"/>
      <c r="AF161" s="1482"/>
      <c r="AG161" s="1482"/>
      <c r="AH161" s="1482"/>
      <c r="AI161" s="1101"/>
      <c r="AJ161" s="1101"/>
      <c r="AK161" s="1101"/>
      <c r="AL161" s="1101"/>
      <c r="AM161" s="1101"/>
      <c r="AN161" s="1101"/>
      <c r="AO161" s="1101"/>
      <c r="AP161" s="1101"/>
      <c r="AQ161" s="1101"/>
      <c r="AR161" s="1101"/>
      <c r="AS161" s="1101"/>
      <c r="AT161" s="1101"/>
      <c r="AU161" s="1101"/>
      <c r="AV161" s="1101"/>
      <c r="AW161" s="1101"/>
      <c r="AX161" s="1101"/>
      <c r="AY161" s="1101"/>
      <c r="AZ161" s="1101"/>
      <c r="BA161" s="1101"/>
      <c r="BB161" s="1101"/>
      <c r="BC161" s="1101"/>
      <c r="BD161" s="1101"/>
      <c r="BE161" s="1101"/>
      <c r="BF161" s="1101"/>
      <c r="BG161" s="1101"/>
      <c r="BH161" s="1101"/>
      <c r="BI161" s="1101"/>
      <c r="BJ161" s="1101" t="s">
        <v>837</v>
      </c>
      <c r="BK161" s="1101"/>
      <c r="BL161" s="1101"/>
      <c r="BM161" s="1101"/>
      <c r="BN161" s="115" t="s">
        <v>892</v>
      </c>
      <c r="BO161" s="1101"/>
      <c r="BP161" s="1101"/>
      <c r="BQ161" s="1101"/>
      <c r="BR161" s="1101"/>
      <c r="BS161" s="1101"/>
      <c r="BT161" s="1101" t="s">
        <v>893</v>
      </c>
    </row>
    <row r="162" spans="1:72" ht="12.95" customHeight="1">
      <c r="A162" s="1101"/>
      <c r="B162" s="1101"/>
      <c r="C162" s="1101"/>
      <c r="D162" s="1101"/>
      <c r="E162" s="1101"/>
      <c r="F162" s="1101"/>
      <c r="G162" s="1101"/>
      <c r="H162" s="1101"/>
      <c r="I162" s="1101"/>
      <c r="J162" s="1101"/>
      <c r="K162" s="1101"/>
      <c r="L162" s="1101"/>
      <c r="M162" s="1101"/>
      <c r="N162" s="1101"/>
      <c r="O162" s="94"/>
      <c r="P162" s="94"/>
      <c r="Q162" s="94"/>
      <c r="R162" s="94"/>
      <c r="S162" s="94"/>
      <c r="T162" s="94"/>
      <c r="U162" s="94"/>
      <c r="V162" s="94"/>
      <c r="W162" s="94"/>
      <c r="X162" s="94"/>
      <c r="Y162" s="94"/>
      <c r="Z162" s="94"/>
      <c r="AA162" s="94"/>
      <c r="AB162" s="94"/>
      <c r="AC162" s="94"/>
      <c r="AD162" s="94"/>
      <c r="AE162" s="94"/>
      <c r="AF162" s="94"/>
      <c r="AG162" s="94"/>
      <c r="AH162" s="94"/>
      <c r="AI162" s="1101"/>
      <c r="AJ162" s="1101"/>
      <c r="AK162" s="1101"/>
      <c r="AL162" s="1101"/>
      <c r="AM162" s="1101"/>
      <c r="AN162" s="1101"/>
      <c r="AO162" s="1101"/>
      <c r="AP162" s="1101"/>
      <c r="AQ162" s="1101"/>
      <c r="AR162" s="1101"/>
      <c r="AS162" s="1101"/>
      <c r="AT162" s="1101"/>
      <c r="AU162" s="1101"/>
      <c r="AV162" s="1101"/>
      <c r="AW162" s="1101"/>
      <c r="AX162" s="1101"/>
      <c r="AY162" s="1101"/>
      <c r="AZ162" s="1101"/>
      <c r="BA162" s="1101"/>
      <c r="BB162" s="1101"/>
      <c r="BC162" s="1101"/>
      <c r="BD162" s="1101"/>
      <c r="BE162" s="1101"/>
      <c r="BF162" s="1101"/>
      <c r="BG162" s="1101"/>
      <c r="BH162" s="1101"/>
      <c r="BI162" s="1101"/>
      <c r="BJ162" s="1101" t="s">
        <v>894</v>
      </c>
      <c r="BK162" s="1101"/>
      <c r="BL162" s="1101"/>
      <c r="BM162" s="1101"/>
      <c r="BN162" s="115" t="s">
        <v>895</v>
      </c>
      <c r="BO162" s="1101"/>
      <c r="BP162" s="1101"/>
      <c r="BQ162" s="1101"/>
      <c r="BR162" s="1101"/>
      <c r="BS162" s="1101"/>
      <c r="BT162" s="1101" t="s">
        <v>896</v>
      </c>
    </row>
    <row r="163" spans="1:72" ht="12.95" customHeight="1">
      <c r="A163" s="1101"/>
      <c r="B163" s="1101"/>
      <c r="C163" s="22" t="s">
        <v>897</v>
      </c>
      <c r="D163" s="2" t="s">
        <v>898</v>
      </c>
      <c r="E163" s="1101"/>
      <c r="F163" s="1101"/>
      <c r="G163" s="1101"/>
      <c r="H163" s="1101"/>
      <c r="I163" s="1101"/>
      <c r="J163" s="1101"/>
      <c r="K163" s="1101"/>
      <c r="L163" s="1101"/>
      <c r="M163" s="1101"/>
      <c r="N163" s="1101"/>
      <c r="O163" s="94"/>
      <c r="P163" s="94"/>
      <c r="Q163" s="94"/>
      <c r="R163" s="94"/>
      <c r="S163" s="94"/>
      <c r="T163" s="94"/>
      <c r="U163" s="94"/>
      <c r="V163" s="94"/>
      <c r="W163" s="94"/>
      <c r="X163" s="94"/>
      <c r="Y163" s="94"/>
      <c r="Z163" s="94"/>
      <c r="AA163" s="94"/>
      <c r="AB163" s="94"/>
      <c r="AC163" s="94"/>
      <c r="AD163" s="94"/>
      <c r="AE163" s="94"/>
      <c r="AF163" s="94"/>
      <c r="AG163" s="94"/>
      <c r="AH163" s="94"/>
      <c r="AI163" s="1101"/>
      <c r="AJ163" s="1101"/>
      <c r="AK163" s="1101"/>
      <c r="AL163" s="1101"/>
      <c r="AM163" s="1101"/>
      <c r="AN163" s="1101"/>
      <c r="AO163" s="1101"/>
      <c r="AP163" s="1101"/>
      <c r="AQ163" s="1101"/>
      <c r="AR163" s="1101"/>
      <c r="AS163" s="1101"/>
      <c r="AT163" s="1101"/>
      <c r="AU163" s="1101"/>
      <c r="AV163" s="1101"/>
      <c r="AW163" s="1101"/>
      <c r="AX163" s="1101"/>
      <c r="AY163" s="1101"/>
      <c r="AZ163" s="1101"/>
      <c r="BA163" s="1101"/>
      <c r="BB163" s="1101"/>
      <c r="BC163" s="1101"/>
      <c r="BD163" s="1101"/>
      <c r="BE163" s="1101"/>
      <c r="BF163" s="1101"/>
      <c r="BG163" s="1101"/>
      <c r="BH163" s="1101"/>
      <c r="BI163" s="1101"/>
      <c r="BJ163" s="1101"/>
      <c r="BK163" s="1101"/>
      <c r="BL163" s="1101"/>
      <c r="BM163" s="1101"/>
      <c r="BN163" s="115" t="s">
        <v>899</v>
      </c>
      <c r="BO163" s="1101"/>
      <c r="BP163" s="1101"/>
      <c r="BQ163" s="1101"/>
      <c r="BR163" s="1101"/>
      <c r="BS163" s="1101"/>
      <c r="BT163" s="1101" t="s">
        <v>900</v>
      </c>
    </row>
    <row r="164" spans="1:72" ht="12.95" customHeight="1">
      <c r="A164" s="1101"/>
      <c r="B164" s="1101"/>
      <c r="C164" s="22"/>
      <c r="D164" s="1494" t="s">
        <v>901</v>
      </c>
      <c r="E164" s="1494"/>
      <c r="F164" s="1494"/>
      <c r="G164" s="1494"/>
      <c r="H164" s="1494"/>
      <c r="I164" s="1494"/>
      <c r="J164" s="1494"/>
      <c r="K164" s="1494"/>
      <c r="L164" s="1494"/>
      <c r="M164" s="1494"/>
      <c r="N164" s="1494"/>
      <c r="O164" s="1494"/>
      <c r="P164" s="1494"/>
      <c r="Q164" s="1494"/>
      <c r="R164" s="1494"/>
      <c r="S164" s="1494"/>
      <c r="T164" s="1494"/>
      <c r="U164" s="1494"/>
      <c r="V164" s="1494"/>
      <c r="W164" s="1494"/>
      <c r="X164" s="1494"/>
      <c r="Y164" s="1494"/>
      <c r="Z164" s="1494"/>
      <c r="AA164" s="1494"/>
      <c r="AB164" s="1494"/>
      <c r="AC164" s="1494"/>
      <c r="AD164" s="1494"/>
      <c r="AE164" s="1494"/>
      <c r="AF164" s="1494"/>
      <c r="AG164" s="1494"/>
      <c r="AH164" s="1494"/>
      <c r="AI164" s="1101"/>
      <c r="AJ164" s="1101"/>
      <c r="AK164" s="1101"/>
      <c r="AL164" s="1101"/>
      <c r="AM164" s="1101"/>
      <c r="AN164" s="1101"/>
      <c r="AO164" s="1101"/>
      <c r="AP164" s="1101"/>
      <c r="AQ164" s="1101"/>
      <c r="AR164" s="1101"/>
      <c r="AS164" s="1101"/>
      <c r="AT164" s="1101"/>
      <c r="AU164" s="1101"/>
      <c r="AV164" s="1101"/>
      <c r="AW164" s="1101"/>
      <c r="AX164" s="1101"/>
      <c r="AY164" s="1101"/>
      <c r="AZ164" s="1101"/>
      <c r="BA164" s="1101"/>
      <c r="BB164" s="1101"/>
      <c r="BC164" s="1101"/>
      <c r="BD164" s="1101"/>
      <c r="BE164" s="1101"/>
      <c r="BF164" s="1101"/>
      <c r="BG164" s="1101"/>
      <c r="BH164" s="1101"/>
      <c r="BI164" s="1101"/>
      <c r="BJ164" s="1101"/>
      <c r="BK164" s="1101"/>
      <c r="BL164" s="1101"/>
      <c r="BM164" s="1101"/>
      <c r="BN164" s="115" t="s">
        <v>902</v>
      </c>
      <c r="BO164" s="1101"/>
      <c r="BP164" s="1101"/>
      <c r="BQ164" s="1101"/>
      <c r="BR164" s="1101"/>
      <c r="BS164" s="1101"/>
      <c r="BT164" s="1101" t="s">
        <v>903</v>
      </c>
    </row>
    <row r="165" spans="1:72" ht="12.95" customHeight="1">
      <c r="A165" s="1101"/>
      <c r="B165" s="1101"/>
      <c r="C165" s="22"/>
      <c r="D165" s="57"/>
      <c r="E165" s="57"/>
      <c r="F165" s="57"/>
      <c r="G165" s="57"/>
      <c r="H165" s="57"/>
      <c r="I165" s="57"/>
      <c r="J165" s="57"/>
      <c r="K165" s="57"/>
      <c r="L165" s="57"/>
      <c r="M165" s="57"/>
      <c r="N165" s="57"/>
      <c r="O165" s="1032"/>
      <c r="P165" s="1032"/>
      <c r="Q165" s="1032"/>
      <c r="R165" s="1032"/>
      <c r="S165" s="1032"/>
      <c r="T165" s="1032"/>
      <c r="U165" s="1032"/>
      <c r="V165" s="1032"/>
      <c r="W165" s="1032"/>
      <c r="X165" s="1032"/>
      <c r="Y165" s="1032"/>
      <c r="Z165" s="1032"/>
      <c r="AA165" s="94"/>
      <c r="AB165" s="94"/>
      <c r="AC165" s="94"/>
      <c r="AD165" s="94"/>
      <c r="AE165" s="94"/>
      <c r="AF165" s="94"/>
      <c r="AG165" s="94"/>
      <c r="AH165" s="94"/>
      <c r="AI165" s="1101"/>
      <c r="AJ165" s="1101"/>
      <c r="AK165" s="1101"/>
      <c r="AL165" s="1101"/>
      <c r="AM165" s="1101"/>
      <c r="AN165" s="1101"/>
      <c r="AO165" s="1101"/>
      <c r="AP165" s="1101"/>
      <c r="AQ165" s="1101"/>
      <c r="AR165" s="1101"/>
      <c r="AS165" s="1101"/>
      <c r="AT165" s="1101"/>
      <c r="AU165" s="1101"/>
      <c r="AV165" s="1101"/>
      <c r="AW165" s="1101"/>
      <c r="AX165" s="1101"/>
      <c r="AY165" s="1101"/>
      <c r="AZ165" s="1101"/>
      <c r="BA165" s="1101"/>
      <c r="BB165" s="1101"/>
      <c r="BC165" s="1101"/>
      <c r="BD165" s="1101"/>
      <c r="BE165" s="1101"/>
      <c r="BF165" s="1101"/>
      <c r="BG165" s="1101"/>
      <c r="BH165" s="1101"/>
      <c r="BI165" s="1101"/>
      <c r="BJ165" s="1101"/>
      <c r="BK165" s="1101"/>
      <c r="BL165" s="1101"/>
      <c r="BM165" s="1101"/>
      <c r="BN165" s="115" t="s">
        <v>904</v>
      </c>
      <c r="BO165" s="1101"/>
      <c r="BP165" s="1101"/>
      <c r="BQ165" s="1101"/>
      <c r="BR165" s="1101"/>
      <c r="BS165" s="1101"/>
      <c r="BT165" s="1101" t="s">
        <v>905</v>
      </c>
    </row>
    <row r="166" spans="1:72" ht="12.95" customHeight="1">
      <c r="A166" s="1101"/>
      <c r="B166" s="1"/>
      <c r="C166" s="22"/>
      <c r="D166" s="57"/>
      <c r="E166" s="57"/>
      <c r="F166" s="57"/>
      <c r="G166" s="57"/>
      <c r="H166" s="57"/>
      <c r="I166" s="57"/>
      <c r="J166" s="57"/>
      <c r="K166" s="57"/>
      <c r="L166" s="57"/>
      <c r="M166" s="57"/>
      <c r="N166" s="57"/>
      <c r="O166" s="1032"/>
      <c r="P166" s="1032"/>
      <c r="Q166" s="1032"/>
      <c r="R166" s="1032"/>
      <c r="S166" s="1032"/>
      <c r="T166" s="1032"/>
      <c r="U166" s="1032"/>
      <c r="V166" s="1032"/>
      <c r="W166" s="1032"/>
      <c r="X166" s="1032"/>
      <c r="Y166" s="1032"/>
      <c r="Z166" s="1032"/>
      <c r="AA166" s="94"/>
      <c r="AB166" s="94"/>
      <c r="AC166" s="94"/>
      <c r="AD166" s="94"/>
      <c r="AE166" s="94"/>
      <c r="AF166" s="94"/>
      <c r="AG166" s="94"/>
      <c r="AH166" s="94"/>
      <c r="AI166" s="1101"/>
      <c r="AJ166" s="1101"/>
      <c r="AK166" s="1101"/>
      <c r="AL166" s="1101"/>
      <c r="AM166" s="1101"/>
      <c r="AN166" s="1101"/>
      <c r="AO166" s="1101"/>
      <c r="AP166" s="1101"/>
      <c r="AQ166" s="1101"/>
      <c r="AR166" s="1101"/>
      <c r="AS166" s="1101"/>
      <c r="AT166" s="1101"/>
      <c r="AU166" s="1101"/>
      <c r="AV166" s="1101"/>
      <c r="AW166" s="1101"/>
      <c r="AX166" s="1101"/>
      <c r="AY166" s="1101"/>
      <c r="AZ166" s="1101"/>
      <c r="BA166" s="1101"/>
      <c r="BB166" s="1101"/>
      <c r="BC166" s="1101"/>
      <c r="BD166" s="1101"/>
      <c r="BE166" s="1101"/>
      <c r="BF166" s="1101"/>
      <c r="BG166" s="1101"/>
      <c r="BH166" s="1101"/>
      <c r="BI166" s="1101"/>
      <c r="BJ166" s="1101"/>
      <c r="BK166" s="1101"/>
      <c r="BL166" s="1101"/>
      <c r="BM166" s="1101"/>
      <c r="BN166" s="115" t="s">
        <v>906</v>
      </c>
      <c r="BO166" s="1101"/>
      <c r="BP166" s="1101"/>
      <c r="BQ166" s="1101"/>
      <c r="BR166" s="1101"/>
      <c r="BS166" s="1101"/>
      <c r="BT166" s="1101" t="s">
        <v>907</v>
      </c>
    </row>
    <row r="167" spans="1:72" ht="12.95" customHeight="1">
      <c r="A167" s="1101"/>
      <c r="B167" s="1"/>
      <c r="C167" s="22"/>
      <c r="D167" s="57"/>
      <c r="E167" s="57"/>
      <c r="F167" s="57"/>
      <c r="G167" s="57"/>
      <c r="H167" s="57"/>
      <c r="I167" s="57"/>
      <c r="J167" s="57"/>
      <c r="K167" s="57"/>
      <c r="L167" s="57"/>
      <c r="M167" s="57"/>
      <c r="N167" s="57"/>
      <c r="O167" s="1032"/>
      <c r="P167" s="1032"/>
      <c r="Q167" s="1032"/>
      <c r="R167" s="1032"/>
      <c r="S167" s="1032"/>
      <c r="T167" s="1032"/>
      <c r="U167" s="1032"/>
      <c r="V167" s="1032"/>
      <c r="W167" s="1032"/>
      <c r="X167" s="1032"/>
      <c r="Y167" s="1032"/>
      <c r="Z167" s="1032"/>
      <c r="AA167" s="94"/>
      <c r="AB167" s="94"/>
      <c r="AC167" s="94"/>
      <c r="AD167" s="94"/>
      <c r="AE167" s="94"/>
      <c r="AF167" s="94"/>
      <c r="AG167" s="94"/>
      <c r="AH167" s="94"/>
      <c r="AI167" s="1101"/>
      <c r="AJ167" s="1101"/>
      <c r="AK167" s="1101"/>
      <c r="AL167" s="1101"/>
      <c r="AM167" s="1101"/>
      <c r="AN167" s="1101"/>
      <c r="AO167" s="1101"/>
      <c r="AP167" s="1101"/>
      <c r="AQ167" s="1101"/>
      <c r="AR167" s="1101"/>
      <c r="AS167" s="1101"/>
      <c r="AT167" s="1101"/>
      <c r="AU167" s="1101"/>
      <c r="AV167" s="1101"/>
      <c r="AW167" s="1101"/>
      <c r="AX167" s="1101"/>
      <c r="AY167" s="1101"/>
      <c r="AZ167" s="1101"/>
      <c r="BA167" s="1101"/>
      <c r="BB167" s="1101"/>
      <c r="BC167" s="1101"/>
      <c r="BD167" s="1101"/>
      <c r="BE167" s="1101"/>
      <c r="BF167" s="1101"/>
      <c r="BG167" s="1101"/>
      <c r="BH167" s="1101"/>
      <c r="BI167" s="1101"/>
      <c r="BJ167" s="1101"/>
      <c r="BK167" s="1101"/>
      <c r="BL167" s="1101"/>
      <c r="BM167" s="1101"/>
      <c r="BN167" s="115" t="s">
        <v>908</v>
      </c>
      <c r="BO167" s="1101"/>
      <c r="BP167" s="1101"/>
      <c r="BQ167" s="1101"/>
      <c r="BR167" s="1101"/>
      <c r="BS167" s="1101"/>
      <c r="BT167" s="1101" t="s">
        <v>909</v>
      </c>
    </row>
    <row r="168" spans="1:72" ht="12.95" customHeight="1">
      <c r="A168" s="1101"/>
      <c r="B168" s="1101"/>
      <c r="C168" s="1101"/>
      <c r="D168" s="1101"/>
      <c r="E168" s="1101"/>
      <c r="F168" s="1101"/>
      <c r="G168" s="1101"/>
      <c r="H168" s="1101"/>
      <c r="I168" s="1101"/>
      <c r="J168" s="1101"/>
      <c r="K168" s="1101"/>
      <c r="L168" s="1101"/>
      <c r="M168" s="1101"/>
      <c r="N168" s="1101"/>
      <c r="O168" s="94"/>
      <c r="P168" s="94"/>
      <c r="Q168" s="94"/>
      <c r="R168" s="94"/>
      <c r="S168" s="94"/>
      <c r="T168" s="94"/>
      <c r="U168" s="94"/>
      <c r="V168" s="94"/>
      <c r="W168" s="94"/>
      <c r="X168" s="94"/>
      <c r="Y168" s="94"/>
      <c r="Z168" s="94"/>
      <c r="AA168" s="94"/>
      <c r="AB168" s="94"/>
      <c r="AC168" s="94"/>
      <c r="AD168" s="94"/>
      <c r="AE168" s="94"/>
      <c r="AF168" s="94"/>
      <c r="AG168" s="94"/>
      <c r="AH168" s="94"/>
      <c r="AI168" s="1101"/>
      <c r="AJ168" s="1101"/>
      <c r="AK168" s="1101"/>
      <c r="AL168" s="1101"/>
      <c r="AM168" s="1101"/>
      <c r="AN168" s="1101"/>
      <c r="AO168" s="1101"/>
      <c r="AP168" s="1101"/>
      <c r="AQ168" s="1101"/>
      <c r="AR168" s="1101"/>
      <c r="AS168" s="1101"/>
      <c r="AT168" s="1101"/>
      <c r="AU168" s="1101"/>
      <c r="AV168" s="1101"/>
      <c r="AW168" s="1101"/>
      <c r="AX168" s="1101"/>
      <c r="AY168" s="1101"/>
      <c r="AZ168" s="1101"/>
      <c r="BA168" s="1101"/>
      <c r="BB168" s="1101"/>
      <c r="BC168" s="1101"/>
      <c r="BD168" s="1101"/>
      <c r="BE168" s="1101"/>
      <c r="BF168" s="1101"/>
      <c r="BG168" s="1101"/>
      <c r="BH168" s="1101"/>
      <c r="BI168" s="1101"/>
      <c r="BJ168" s="1101"/>
      <c r="BK168" s="1101"/>
      <c r="BL168" s="1101"/>
      <c r="BM168" s="1101"/>
      <c r="BN168" s="115" t="s">
        <v>910</v>
      </c>
      <c r="BO168" s="1101"/>
      <c r="BP168" s="1101"/>
      <c r="BQ168" s="1101"/>
      <c r="BR168" s="1101"/>
      <c r="BS168" s="1101"/>
      <c r="BT168" s="1101" t="s">
        <v>911</v>
      </c>
    </row>
    <row r="169" spans="1:72" ht="12.95" customHeight="1">
      <c r="A169" s="1489" t="s">
        <v>912</v>
      </c>
      <c r="B169" s="1489"/>
      <c r="C169" s="1489"/>
      <c r="D169" s="1489"/>
      <c r="E169" s="1489"/>
      <c r="F169" s="1489"/>
      <c r="G169" s="1489"/>
      <c r="H169" s="1489"/>
      <c r="I169" s="1489"/>
      <c r="J169" s="1489"/>
      <c r="K169" s="1489"/>
      <c r="L169" s="1489"/>
      <c r="M169" s="1489"/>
      <c r="N169" s="1489"/>
      <c r="O169" s="1489"/>
      <c r="P169" s="1489"/>
      <c r="Q169" s="1489"/>
      <c r="R169" s="1489"/>
      <c r="S169" s="1489"/>
      <c r="T169" s="1489"/>
      <c r="U169" s="1489"/>
      <c r="V169" s="1489"/>
      <c r="W169" s="1489"/>
      <c r="X169" s="1489"/>
      <c r="Y169" s="1489"/>
      <c r="Z169" s="1489"/>
      <c r="AA169" s="1489"/>
      <c r="AB169" s="1489"/>
      <c r="AC169" s="1489"/>
      <c r="AD169" s="1489"/>
      <c r="AE169" s="1489"/>
      <c r="AF169" s="1489"/>
      <c r="AG169" s="1489"/>
      <c r="AH169" s="1489"/>
      <c r="AI169" s="1489"/>
      <c r="AJ169" s="1489"/>
      <c r="AK169" s="1489"/>
      <c r="AL169" s="1489"/>
      <c r="AM169" s="1489"/>
      <c r="AN169" s="1489"/>
      <c r="AO169" s="1489"/>
      <c r="AP169" s="1489"/>
      <c r="AQ169" s="1489"/>
      <c r="AR169" s="1489"/>
      <c r="AS169" s="1489"/>
      <c r="AT169" s="1489"/>
      <c r="AU169" s="54"/>
      <c r="AV169" s="54"/>
      <c r="AW169" s="54"/>
      <c r="AX169" s="54"/>
      <c r="AY169" s="54"/>
      <c r="AZ169" s="1101"/>
      <c r="BA169" s="1101"/>
      <c r="BB169" s="1101"/>
      <c r="BC169" s="1101"/>
      <c r="BD169" s="1101"/>
      <c r="BE169" s="1101"/>
      <c r="BF169" s="1101"/>
      <c r="BG169" s="1101"/>
      <c r="BH169" s="1101"/>
      <c r="BI169" s="1101"/>
      <c r="BJ169" s="1101"/>
      <c r="BK169" s="1101"/>
      <c r="BL169" s="1101"/>
      <c r="BM169" s="1101"/>
      <c r="BN169" s="115" t="s">
        <v>913</v>
      </c>
      <c r="BO169" s="1101"/>
      <c r="BP169" s="1101"/>
      <c r="BQ169" s="1101"/>
      <c r="BR169" s="1101"/>
      <c r="BS169" s="1101"/>
      <c r="BT169" s="1101" t="s">
        <v>914</v>
      </c>
    </row>
    <row r="170" spans="1:72" ht="12.95" customHeight="1">
      <c r="A170" s="1489"/>
      <c r="B170" s="1489"/>
      <c r="C170" s="1489"/>
      <c r="D170" s="1489"/>
      <c r="E170" s="1489"/>
      <c r="F170" s="1489"/>
      <c r="G170" s="1489"/>
      <c r="H170" s="1489"/>
      <c r="I170" s="1489"/>
      <c r="J170" s="1489"/>
      <c r="K170" s="1489"/>
      <c r="L170" s="1489"/>
      <c r="M170" s="1489"/>
      <c r="N170" s="1489"/>
      <c r="O170" s="1489"/>
      <c r="P170" s="1489"/>
      <c r="Q170" s="1489"/>
      <c r="R170" s="1489"/>
      <c r="S170" s="1489"/>
      <c r="T170" s="1489"/>
      <c r="U170" s="1489"/>
      <c r="V170" s="1489"/>
      <c r="W170" s="1489"/>
      <c r="X170" s="1489"/>
      <c r="Y170" s="1489"/>
      <c r="Z170" s="1489"/>
      <c r="AA170" s="1489"/>
      <c r="AB170" s="1489"/>
      <c r="AC170" s="1489"/>
      <c r="AD170" s="1489"/>
      <c r="AE170" s="1489"/>
      <c r="AF170" s="1489"/>
      <c r="AG170" s="1489"/>
      <c r="AH170" s="1489"/>
      <c r="AI170" s="1489"/>
      <c r="AJ170" s="1489"/>
      <c r="AK170" s="1489"/>
      <c r="AL170" s="1489"/>
      <c r="AM170" s="1489"/>
      <c r="AN170" s="1489"/>
      <c r="AO170" s="1489"/>
      <c r="AP170" s="1489"/>
      <c r="AQ170" s="1489"/>
      <c r="AR170" s="1489"/>
      <c r="AS170" s="1489"/>
      <c r="AT170" s="1489"/>
      <c r="AU170" s="54"/>
      <c r="AV170" s="54"/>
      <c r="AW170" s="54"/>
      <c r="AX170" s="54"/>
      <c r="AY170" s="54"/>
      <c r="AZ170" s="1101"/>
      <c r="BA170" s="1101"/>
      <c r="BB170" s="1101"/>
      <c r="BC170" s="1101"/>
      <c r="BD170" s="1101"/>
      <c r="BE170" s="1101"/>
      <c r="BF170" s="1101"/>
      <c r="BG170" s="1101"/>
      <c r="BH170" s="1101"/>
      <c r="BI170" s="1101"/>
      <c r="BJ170" s="1101"/>
      <c r="BK170" s="1101"/>
      <c r="BL170" s="1101"/>
      <c r="BM170" s="1101"/>
      <c r="BN170" s="115" t="s">
        <v>915</v>
      </c>
      <c r="BO170" s="1101"/>
      <c r="BP170" s="1101"/>
      <c r="BQ170" s="1101"/>
      <c r="BR170" s="1101"/>
      <c r="BS170" s="1101"/>
      <c r="BT170" s="1101" t="s">
        <v>916</v>
      </c>
    </row>
    <row r="171" spans="1:72" ht="12.95" customHeight="1">
      <c r="A171" s="1101"/>
      <c r="B171" s="1101"/>
      <c r="C171" s="1101"/>
      <c r="D171" s="1101"/>
      <c r="E171" s="1101"/>
      <c r="F171" s="1101"/>
      <c r="G171" s="1101"/>
      <c r="H171" s="1101"/>
      <c r="I171" s="1101"/>
      <c r="J171" s="1101"/>
      <c r="K171" s="1101"/>
      <c r="L171" s="1101"/>
      <c r="M171" s="1101"/>
      <c r="N171" s="1101"/>
      <c r="O171" s="1101"/>
      <c r="P171" s="1101"/>
      <c r="Q171" s="1101"/>
      <c r="R171" s="1101"/>
      <c r="S171" s="1101"/>
      <c r="T171" s="1101"/>
      <c r="U171" s="1101"/>
      <c r="V171" s="1101"/>
      <c r="W171" s="1101"/>
      <c r="X171" s="1101"/>
      <c r="Y171" s="1101"/>
      <c r="Z171" s="1101"/>
      <c r="AA171" s="1101"/>
      <c r="AB171" s="1101"/>
      <c r="AC171" s="1101"/>
      <c r="AD171" s="1101"/>
      <c r="AE171" s="1101"/>
      <c r="AF171" s="1101"/>
      <c r="AG171" s="1101"/>
      <c r="AH171" s="1101"/>
      <c r="AI171" s="1101"/>
      <c r="AJ171" s="1101"/>
      <c r="AK171" s="1101"/>
      <c r="AL171" s="1101"/>
      <c r="AM171" s="1101"/>
      <c r="AN171" s="1101"/>
      <c r="AO171" s="1101"/>
      <c r="AP171" s="1101"/>
      <c r="AQ171" s="1101"/>
      <c r="AR171" s="1101"/>
      <c r="AS171" s="1101"/>
      <c r="AT171" s="1101"/>
      <c r="AU171" s="1101"/>
      <c r="AV171" s="1101"/>
      <c r="AW171" s="1101"/>
      <c r="AX171" s="1101"/>
      <c r="AY171" s="1101"/>
      <c r="AZ171" s="1101"/>
      <c r="BA171" s="1101"/>
      <c r="BB171" s="1101"/>
      <c r="BC171" s="1101"/>
      <c r="BD171" s="1101"/>
      <c r="BE171" s="1101"/>
      <c r="BF171" s="1101"/>
      <c r="BG171" s="1101"/>
      <c r="BH171" s="1101"/>
      <c r="BI171" s="1101"/>
      <c r="BJ171" s="1101"/>
      <c r="BK171" s="1101"/>
      <c r="BL171" s="1101"/>
      <c r="BM171" s="1101"/>
      <c r="BN171" s="115" t="s">
        <v>917</v>
      </c>
      <c r="BO171" s="1101"/>
      <c r="BP171" s="1101"/>
      <c r="BQ171" s="1101"/>
      <c r="BR171" s="1101"/>
      <c r="BS171" s="1101"/>
      <c r="BT171" s="1101" t="s">
        <v>918</v>
      </c>
    </row>
    <row r="172" spans="1:72" ht="12.95" customHeight="1">
      <c r="A172" s="1" t="s">
        <v>919</v>
      </c>
      <c r="B172" s="1101"/>
      <c r="C172" s="1" t="s">
        <v>90</v>
      </c>
      <c r="D172" s="1101"/>
      <c r="E172" s="1101"/>
      <c r="F172" s="1101"/>
      <c r="G172" s="1101"/>
      <c r="H172" s="1101"/>
      <c r="I172" s="1101"/>
      <c r="J172" s="1101"/>
      <c r="K172" s="1101"/>
      <c r="L172" s="1101"/>
      <c r="M172" s="1101"/>
      <c r="N172" s="1101"/>
      <c r="O172" s="1101"/>
      <c r="P172" s="1101"/>
      <c r="Q172" s="1101"/>
      <c r="R172" s="1101"/>
      <c r="S172" s="1101"/>
      <c r="T172" s="1101"/>
      <c r="U172" s="1101"/>
      <c r="V172" s="1101"/>
      <c r="W172" s="1101"/>
      <c r="X172" s="1101"/>
      <c r="Y172" s="1101"/>
      <c r="Z172" s="1101"/>
      <c r="AA172" s="1101"/>
      <c r="AB172" s="1101"/>
      <c r="AC172" s="1101"/>
      <c r="AD172" s="1101"/>
      <c r="AE172" s="1101"/>
      <c r="AF172" s="1101"/>
      <c r="AG172" s="1101"/>
      <c r="AH172" s="1101"/>
      <c r="AI172" s="1101"/>
      <c r="AJ172" s="1101"/>
      <c r="AK172" s="1101"/>
      <c r="AL172" s="1101"/>
      <c r="AM172" s="1101"/>
      <c r="AN172" s="1101"/>
      <c r="AO172" s="1101"/>
      <c r="AP172" s="1101"/>
      <c r="AQ172" s="1101"/>
      <c r="AR172" s="1101"/>
      <c r="AS172" s="1101"/>
      <c r="AT172" s="1101"/>
      <c r="AU172" s="1101"/>
      <c r="AV172" s="1101"/>
      <c r="AW172" s="1101"/>
      <c r="AX172" s="1101"/>
      <c r="AY172" s="1101"/>
      <c r="AZ172" s="1101"/>
      <c r="BA172" s="1101"/>
      <c r="BB172" s="1101"/>
      <c r="BC172" s="1101"/>
      <c r="BD172" s="1101"/>
      <c r="BE172" s="1101"/>
      <c r="BF172" s="1101"/>
      <c r="BG172" s="1101"/>
      <c r="BH172" s="1101"/>
      <c r="BI172" s="1101"/>
      <c r="BJ172" s="1101"/>
      <c r="BK172" s="1101"/>
      <c r="BL172" s="1101"/>
      <c r="BM172" s="1101"/>
      <c r="BN172" s="115" t="s">
        <v>920</v>
      </c>
      <c r="BO172" s="1101"/>
      <c r="BP172" s="1101"/>
      <c r="BQ172" s="1101"/>
      <c r="BR172" s="1101"/>
      <c r="BS172" s="1101"/>
      <c r="BT172" s="1101" t="s">
        <v>921</v>
      </c>
    </row>
    <row r="173" spans="1:72" ht="12.95" customHeight="1">
      <c r="A173" s="1101"/>
      <c r="B173" s="1101"/>
      <c r="C173" s="19"/>
      <c r="D173" s="1101" t="s">
        <v>922</v>
      </c>
      <c r="E173" s="1101"/>
      <c r="F173" s="1101"/>
      <c r="G173" s="1101"/>
      <c r="H173" s="1101"/>
      <c r="I173" s="1101"/>
      <c r="J173" s="1502" t="s">
        <v>923</v>
      </c>
      <c r="K173" s="1502"/>
      <c r="L173" s="1502"/>
      <c r="M173" s="1502"/>
      <c r="N173" s="1502"/>
      <c r="O173" s="1502"/>
      <c r="P173" s="1502"/>
      <c r="Q173" s="1502"/>
      <c r="R173" s="1502"/>
      <c r="S173" s="1502"/>
      <c r="T173" s="1101"/>
      <c r="U173" s="20"/>
      <c r="V173" s="1101"/>
      <c r="W173" s="1101"/>
      <c r="X173" s="20"/>
      <c r="Y173" s="1101"/>
      <c r="Z173" s="1101"/>
      <c r="AA173" s="1101"/>
      <c r="AB173" s="1101"/>
      <c r="AC173" s="1101"/>
      <c r="AD173" s="1101"/>
      <c r="AE173" s="1101"/>
      <c r="AF173" s="1101"/>
      <c r="AG173" s="1101"/>
      <c r="AH173" s="1101"/>
      <c r="AI173" s="1101"/>
      <c r="AJ173" s="1101"/>
      <c r="AK173" s="1101"/>
      <c r="AL173" s="1101"/>
      <c r="AM173" s="1101"/>
      <c r="AN173" s="1101"/>
      <c r="AO173" s="1101"/>
      <c r="AP173" s="1101"/>
      <c r="AQ173" s="1101"/>
      <c r="AR173" s="1101"/>
      <c r="AS173" s="1101"/>
      <c r="AT173" s="1101"/>
      <c r="AU173" s="1101"/>
      <c r="AV173" s="1101"/>
      <c r="AW173" s="1101"/>
      <c r="AX173" s="1101"/>
      <c r="AY173" s="1101"/>
      <c r="AZ173" s="1101"/>
      <c r="BA173" s="1101"/>
      <c r="BB173" s="2" t="s">
        <v>294</v>
      </c>
      <c r="BC173" s="1101"/>
      <c r="BD173" s="1101"/>
      <c r="BE173" s="1101"/>
      <c r="BF173" s="1101"/>
      <c r="BG173" s="1101"/>
      <c r="BH173" s="1101"/>
      <c r="BI173" s="1101"/>
      <c r="BJ173" s="1101"/>
      <c r="BK173" s="1101"/>
      <c r="BL173" s="1101"/>
      <c r="BM173" s="1101"/>
      <c r="BN173" s="115" t="s">
        <v>924</v>
      </c>
      <c r="BO173" s="1101"/>
      <c r="BP173" s="1101"/>
      <c r="BQ173" s="1101"/>
      <c r="BR173" s="1101"/>
      <c r="BS173" s="1101"/>
      <c r="BT173" s="1101" t="s">
        <v>925</v>
      </c>
    </row>
    <row r="174" spans="1:72" ht="12.95" customHeight="1">
      <c r="A174" s="1101"/>
      <c r="B174" s="1101"/>
      <c r="C174" s="19"/>
      <c r="D174" s="2" t="s">
        <v>926</v>
      </c>
      <c r="E174" s="1101"/>
      <c r="F174" s="1101"/>
      <c r="G174" s="1101"/>
      <c r="H174" s="1101"/>
      <c r="I174" s="1101"/>
      <c r="J174" s="1390" t="s">
        <v>927</v>
      </c>
      <c r="K174" s="1390"/>
      <c r="L174" s="1390"/>
      <c r="M174" s="1390"/>
      <c r="N174" s="1390"/>
      <c r="O174" s="1390"/>
      <c r="P174" s="1390"/>
      <c r="Q174" s="1390"/>
      <c r="R174" s="1390"/>
      <c r="S174" s="1390"/>
      <c r="T174" s="1390"/>
      <c r="U174" s="1390"/>
      <c r="V174" s="1390"/>
      <c r="W174" s="1390"/>
      <c r="X174" s="1390"/>
      <c r="Y174" s="1390"/>
      <c r="Z174" s="1390"/>
      <c r="AA174" s="1390"/>
      <c r="AB174" s="1390"/>
      <c r="AC174" s="1101"/>
      <c r="AD174" s="1101"/>
      <c r="AE174" s="1101"/>
      <c r="AF174" s="1101"/>
      <c r="AG174" s="1101"/>
      <c r="AH174" s="1101"/>
      <c r="AI174" s="1101"/>
      <c r="AJ174" s="1101"/>
      <c r="AK174" s="1101"/>
      <c r="AL174" s="1101"/>
      <c r="AM174" s="1101"/>
      <c r="AN174" s="1101"/>
      <c r="AO174" s="1101"/>
      <c r="AP174" s="1101"/>
      <c r="AQ174" s="1101"/>
      <c r="AR174" s="1101"/>
      <c r="AS174" s="1101"/>
      <c r="AT174" s="1101"/>
      <c r="AU174" s="1101"/>
      <c r="AV174" s="1101"/>
      <c r="AW174" s="1101"/>
      <c r="AX174" s="1101"/>
      <c r="AY174" s="1101"/>
      <c r="AZ174" s="1101"/>
      <c r="BA174" s="1101"/>
      <c r="BB174" s="1101" t="s">
        <v>928</v>
      </c>
      <c r="BC174" s="1101"/>
      <c r="BD174" s="1101"/>
      <c r="BE174" s="1101"/>
      <c r="BF174" s="1101"/>
      <c r="BG174" s="1101"/>
      <c r="BH174" s="1101"/>
      <c r="BI174" s="1101"/>
      <c r="BJ174" s="1101"/>
      <c r="BK174" s="1101"/>
      <c r="BL174" s="1101"/>
      <c r="BM174" s="1101"/>
      <c r="BN174" s="115" t="s">
        <v>929</v>
      </c>
      <c r="BO174" s="1101"/>
      <c r="BP174" s="1101"/>
      <c r="BQ174" s="1101"/>
      <c r="BR174" s="1101"/>
      <c r="BS174" s="1101"/>
      <c r="BT174" s="1101" t="s">
        <v>930</v>
      </c>
    </row>
    <row r="175" spans="1:72" ht="12.95" customHeight="1">
      <c r="A175" s="1101"/>
      <c r="B175" s="1101"/>
      <c r="C175" s="7"/>
      <c r="D175" s="2" t="s">
        <v>931</v>
      </c>
      <c r="E175" s="1101"/>
      <c r="F175" s="1101"/>
      <c r="G175" s="1101"/>
      <c r="H175" s="1101"/>
      <c r="I175" s="1101"/>
      <c r="J175" s="1101"/>
      <c r="K175" s="1101"/>
      <c r="L175" s="1101"/>
      <c r="M175" s="1101"/>
      <c r="N175" s="1101"/>
      <c r="O175" s="22"/>
      <c r="P175" s="1101"/>
      <c r="Q175" s="1101"/>
      <c r="R175" s="1101"/>
      <c r="S175" s="1101"/>
      <c r="T175" s="1101"/>
      <c r="U175" s="1376" t="s">
        <v>837</v>
      </c>
      <c r="V175" s="1376"/>
      <c r="W175" s="1101"/>
      <c r="X175" s="1101"/>
      <c r="Y175" s="1101"/>
      <c r="Z175" s="1101"/>
      <c r="AA175" s="1101"/>
      <c r="AB175" s="1101"/>
      <c r="AC175" s="1101"/>
      <c r="AD175" s="1101"/>
      <c r="AE175" s="1101"/>
      <c r="AF175" s="1101"/>
      <c r="AG175" s="1101"/>
      <c r="AH175" s="1101"/>
      <c r="AI175" s="1101"/>
      <c r="AJ175" s="1101"/>
      <c r="AK175" s="1101"/>
      <c r="AL175" s="1101"/>
      <c r="AM175" s="1101"/>
      <c r="AN175" s="1101"/>
      <c r="AO175" s="1101"/>
      <c r="AP175" s="1101"/>
      <c r="AQ175" s="1101"/>
      <c r="AR175" s="1101"/>
      <c r="AS175" s="1101"/>
      <c r="AT175" s="1101"/>
      <c r="AU175" s="1101"/>
      <c r="AV175" s="1101"/>
      <c r="AW175" s="1101"/>
      <c r="AX175" s="1101"/>
      <c r="AY175" s="1101"/>
      <c r="AZ175" s="1101"/>
      <c r="BA175" s="1101"/>
      <c r="BB175" s="1101" t="s">
        <v>932</v>
      </c>
      <c r="BC175" s="1101"/>
      <c r="BD175" s="1101"/>
      <c r="BE175" s="1101"/>
      <c r="BF175" s="1101"/>
      <c r="BG175" s="1101"/>
      <c r="BH175" s="1101"/>
      <c r="BI175" s="1101"/>
      <c r="BJ175" s="1101"/>
      <c r="BK175" s="1101"/>
      <c r="BL175" s="1101"/>
      <c r="BM175" s="1101"/>
      <c r="BN175" s="115" t="s">
        <v>933</v>
      </c>
      <c r="BO175" s="1101"/>
      <c r="BP175" s="1101"/>
      <c r="BQ175" s="1101"/>
      <c r="BR175" s="1101"/>
      <c r="BS175" s="1101"/>
      <c r="BT175" s="1101" t="s">
        <v>934</v>
      </c>
    </row>
    <row r="176" spans="1:72" ht="12.95" customHeight="1">
      <c r="A176" s="1101"/>
      <c r="B176" s="1101"/>
      <c r="C176" s="7"/>
      <c r="D176" s="21"/>
      <c r="E176" s="1101" t="s">
        <v>935</v>
      </c>
      <c r="F176" s="1101"/>
      <c r="G176" s="1101"/>
      <c r="H176" s="1101"/>
      <c r="I176" s="1101"/>
      <c r="J176" s="1101"/>
      <c r="K176" s="1101"/>
      <c r="L176" s="1101"/>
      <c r="M176" s="1101"/>
      <c r="N176" s="1101"/>
      <c r="O176" s="22"/>
      <c r="P176" s="1101" t="s">
        <v>936</v>
      </c>
      <c r="Q176" s="1101"/>
      <c r="R176" s="1101"/>
      <c r="S176" s="1101"/>
      <c r="T176" s="22" t="s">
        <v>937</v>
      </c>
      <c r="U176" s="1497"/>
      <c r="V176" s="1497"/>
      <c r="W176" s="1132" t="s">
        <v>938</v>
      </c>
      <c r="X176" s="1505"/>
      <c r="Y176" s="1505"/>
      <c r="Z176" s="1101"/>
      <c r="AA176" s="1101"/>
      <c r="AB176" s="1101"/>
      <c r="AC176" s="1101"/>
      <c r="AD176" s="1101"/>
      <c r="AE176" s="1101"/>
      <c r="AF176" s="1101"/>
      <c r="AG176" s="1101"/>
      <c r="AH176" s="1101"/>
      <c r="AI176" s="1101"/>
      <c r="AJ176" s="1101"/>
      <c r="AK176" s="1101"/>
      <c r="AL176" s="1101"/>
      <c r="AM176" s="1101"/>
      <c r="AN176" s="1101"/>
      <c r="AO176" s="1101"/>
      <c r="AP176" s="1101"/>
      <c r="AQ176" s="1101"/>
      <c r="AR176" s="1101"/>
      <c r="AS176" s="1101"/>
      <c r="AT176" s="1101"/>
      <c r="AU176" s="1101"/>
      <c r="AV176" s="1101"/>
      <c r="AW176" s="1101"/>
      <c r="AX176" s="1101"/>
      <c r="AY176" s="1101"/>
      <c r="AZ176" s="1101"/>
      <c r="BA176" s="1101"/>
      <c r="BB176" s="1101" t="s">
        <v>939</v>
      </c>
      <c r="BC176" s="1101"/>
      <c r="BD176" s="1101"/>
      <c r="BE176" s="1101"/>
      <c r="BF176" s="1101"/>
      <c r="BG176" s="1101"/>
      <c r="BH176" s="1101"/>
      <c r="BI176" s="1101"/>
      <c r="BJ176" s="1101"/>
      <c r="BK176" s="1101"/>
      <c r="BL176" s="1101"/>
      <c r="BM176" s="1101"/>
      <c r="BN176" s="115" t="s">
        <v>940</v>
      </c>
      <c r="BO176" s="1101"/>
      <c r="BP176" s="1101"/>
      <c r="BQ176" s="1101"/>
      <c r="BR176" s="1101"/>
      <c r="BS176" s="1101"/>
      <c r="BT176" s="1101" t="s">
        <v>941</v>
      </c>
    </row>
    <row r="177" spans="1:72" ht="12.95" customHeight="1">
      <c r="A177" s="1101"/>
      <c r="B177" s="1101"/>
      <c r="C177" s="19"/>
      <c r="D177" s="1101" t="s">
        <v>942</v>
      </c>
      <c r="E177" s="1101"/>
      <c r="F177" s="1101"/>
      <c r="G177" s="1101"/>
      <c r="H177" s="1101"/>
      <c r="I177" s="1101"/>
      <c r="J177" s="1101"/>
      <c r="K177" s="1101"/>
      <c r="L177" s="1101"/>
      <c r="M177" s="1101"/>
      <c r="N177" s="1101"/>
      <c r="O177" s="1101"/>
      <c r="P177" s="1101"/>
      <c r="Q177" s="1101"/>
      <c r="R177" s="1376" t="s">
        <v>837</v>
      </c>
      <c r="S177" s="1376"/>
      <c r="T177" s="1101"/>
      <c r="U177" s="1101"/>
      <c r="V177" s="1101"/>
      <c r="W177" s="1101"/>
      <c r="X177" s="1101"/>
      <c r="Y177" s="1101"/>
      <c r="Z177" s="1101"/>
      <c r="AA177" s="1101"/>
      <c r="AB177" s="1101"/>
      <c r="AC177" s="1101"/>
      <c r="AD177" s="1101"/>
      <c r="AE177" s="1101"/>
      <c r="AF177" s="1101"/>
      <c r="AG177" s="1101"/>
      <c r="AH177" s="1101"/>
      <c r="AI177" s="1101"/>
      <c r="AJ177" s="1101"/>
      <c r="AK177" s="1101"/>
      <c r="AL177" s="1101"/>
      <c r="AM177" s="1101"/>
      <c r="AN177" s="1101"/>
      <c r="AO177" s="1101"/>
      <c r="AP177" s="1101"/>
      <c r="AQ177" s="1101"/>
      <c r="AR177" s="1101"/>
      <c r="AS177" s="1101"/>
      <c r="AT177" s="1101"/>
      <c r="AU177" s="1101"/>
      <c r="AV177" s="1101"/>
      <c r="AW177" s="1101"/>
      <c r="AX177" s="1101"/>
      <c r="AY177" s="1101"/>
      <c r="AZ177" s="1101"/>
      <c r="BA177" s="1101"/>
      <c r="BB177" s="1101" t="s">
        <v>943</v>
      </c>
      <c r="BC177" s="1101"/>
      <c r="BD177" s="1101"/>
      <c r="BE177" s="1101"/>
      <c r="BF177" s="1101"/>
      <c r="BG177" s="1101"/>
      <c r="BH177" s="1101"/>
      <c r="BI177" s="1101"/>
      <c r="BJ177" s="1101"/>
      <c r="BK177" s="1101"/>
      <c r="BL177" s="1101"/>
      <c r="BM177" s="1101"/>
      <c r="BN177" s="115" t="s">
        <v>944</v>
      </c>
      <c r="BO177" s="1101"/>
      <c r="BP177" s="1101"/>
      <c r="BQ177" s="1101"/>
      <c r="BR177" s="1101"/>
      <c r="BS177" s="1101"/>
      <c r="BT177" s="1101" t="s">
        <v>945</v>
      </c>
    </row>
    <row r="178" spans="1:72" ht="12.95" customHeight="1">
      <c r="A178" s="1101"/>
      <c r="B178" s="1101"/>
      <c r="C178" s="19"/>
      <c r="D178" s="2" t="s">
        <v>946</v>
      </c>
      <c r="E178" s="1101"/>
      <c r="F178" s="1101"/>
      <c r="G178" s="1101"/>
      <c r="H178" s="1101"/>
      <c r="I178" s="1101"/>
      <c r="J178" s="1101"/>
      <c r="K178" s="1101"/>
      <c r="L178" s="1101"/>
      <c r="M178" s="1101"/>
      <c r="N178" s="1101"/>
      <c r="O178" s="1101"/>
      <c r="P178" s="1101"/>
      <c r="Q178" s="1101"/>
      <c r="R178" s="1101"/>
      <c r="S178" s="1101"/>
      <c r="T178" s="1101"/>
      <c r="U178" s="1101"/>
      <c r="V178" s="1101"/>
      <c r="W178" s="1101"/>
      <c r="X178" s="1101"/>
      <c r="Y178" s="1101"/>
      <c r="Z178" s="1101"/>
      <c r="AA178" s="1101" t="s">
        <v>936</v>
      </c>
      <c r="AB178" s="1101"/>
      <c r="AC178" s="1101"/>
      <c r="AD178" s="1101"/>
      <c r="AE178" s="22" t="s">
        <v>937</v>
      </c>
      <c r="AF178" s="1507"/>
      <c r="AG178" s="1507"/>
      <c r="AH178" s="1132" t="s">
        <v>938</v>
      </c>
      <c r="AI178" s="1477"/>
      <c r="AJ178" s="1477"/>
      <c r="AK178" s="1477"/>
      <c r="AL178" s="1101"/>
      <c r="AM178" s="1101"/>
      <c r="AN178" s="1101"/>
      <c r="AO178" s="1101"/>
      <c r="AP178" s="1101"/>
      <c r="AQ178" s="1101"/>
      <c r="AR178" s="1101"/>
      <c r="AS178" s="1101"/>
      <c r="AT178" s="1101"/>
      <c r="AU178" s="1101"/>
      <c r="AV178" s="1101"/>
      <c r="AW178" s="1101"/>
      <c r="AX178" s="1101"/>
      <c r="AY178" s="1101"/>
      <c r="AZ178" s="1101"/>
      <c r="BA178" s="1101"/>
      <c r="BB178" s="1101" t="s">
        <v>947</v>
      </c>
      <c r="BC178" s="1101"/>
      <c r="BD178" s="1101"/>
      <c r="BE178" s="1101"/>
      <c r="BF178" s="1101"/>
      <c r="BG178" s="1101"/>
      <c r="BH178" s="1101"/>
      <c r="BI178" s="1101"/>
      <c r="BJ178" s="1101"/>
      <c r="BK178" s="1101"/>
      <c r="BL178" s="1101"/>
      <c r="BM178" s="1101"/>
      <c r="BN178" s="115" t="s">
        <v>948</v>
      </c>
      <c r="BO178" s="1101"/>
      <c r="BP178" s="1101"/>
      <c r="BQ178" s="1101"/>
      <c r="BR178" s="1101"/>
      <c r="BS178" s="1101"/>
      <c r="BT178" s="1101" t="s">
        <v>949</v>
      </c>
    </row>
    <row r="179" spans="1:72" ht="12.95" customHeight="1">
      <c r="A179" s="1101"/>
      <c r="B179" s="1101"/>
      <c r="C179" s="19"/>
      <c r="D179" s="1101"/>
      <c r="E179" s="1101"/>
      <c r="F179" s="1101"/>
      <c r="G179" s="1101"/>
      <c r="H179" s="1101"/>
      <c r="I179" s="1101"/>
      <c r="J179" s="1101"/>
      <c r="K179" s="1101"/>
      <c r="L179" s="1101"/>
      <c r="M179" s="1101"/>
      <c r="N179" s="1101"/>
      <c r="O179" s="1101"/>
      <c r="P179" s="1101"/>
      <c r="Q179" s="1101"/>
      <c r="R179" s="1101"/>
      <c r="S179" s="1101"/>
      <c r="T179" s="1101"/>
      <c r="U179" s="1101"/>
      <c r="V179" s="1101"/>
      <c r="W179" s="1101"/>
      <c r="X179" s="1101"/>
      <c r="Y179" s="1101"/>
      <c r="Z179" s="1101"/>
      <c r="AA179" s="1101"/>
      <c r="AB179" s="1101"/>
      <c r="AC179" s="1101"/>
      <c r="AD179" s="1101"/>
      <c r="AE179" s="1101"/>
      <c r="AF179" s="1101"/>
      <c r="AG179" s="1101"/>
      <c r="AH179" s="1101"/>
      <c r="AI179" s="1101"/>
      <c r="AJ179" s="1101"/>
      <c r="AK179" s="1101"/>
      <c r="AL179" s="1101"/>
      <c r="AM179" s="1101"/>
      <c r="AN179" s="1101"/>
      <c r="AO179" s="1101"/>
      <c r="AP179" s="1101"/>
      <c r="AQ179" s="1101"/>
      <c r="AR179" s="1101"/>
      <c r="AS179" s="1101"/>
      <c r="AT179" s="1101"/>
      <c r="AU179" s="1101"/>
      <c r="AV179" s="1101"/>
      <c r="AW179" s="1101"/>
      <c r="AX179" s="1101"/>
      <c r="AY179" s="1101"/>
      <c r="AZ179" s="1101"/>
      <c r="BA179" s="1101"/>
      <c r="BB179" s="1101"/>
      <c r="BC179" s="1101"/>
      <c r="BD179" s="1101"/>
      <c r="BE179" s="1101"/>
      <c r="BF179" s="1101"/>
      <c r="BG179" s="1101"/>
      <c r="BH179" s="1101"/>
      <c r="BI179" s="1101"/>
      <c r="BJ179" s="1101"/>
      <c r="BK179" s="1101"/>
      <c r="BL179" s="1101"/>
      <c r="BM179" s="1101"/>
      <c r="BN179" s="115" t="s">
        <v>950</v>
      </c>
      <c r="BO179" s="1101"/>
      <c r="BP179" s="1101"/>
      <c r="BQ179" s="1101"/>
      <c r="BR179" s="1101"/>
      <c r="BS179" s="1101"/>
      <c r="BT179" s="1101" t="s">
        <v>951</v>
      </c>
    </row>
    <row r="180" spans="1:72" ht="12.95" customHeight="1">
      <c r="A180" s="1101"/>
      <c r="B180" s="1101"/>
      <c r="C180" s="19"/>
      <c r="D180" s="1101" t="s">
        <v>952</v>
      </c>
      <c r="E180" s="1101"/>
      <c r="F180" s="1101"/>
      <c r="G180" s="1101"/>
      <c r="H180" s="1101"/>
      <c r="I180" s="1101"/>
      <c r="J180" s="1101"/>
      <c r="K180" s="1101"/>
      <c r="L180" s="1101"/>
      <c r="M180" s="1101"/>
      <c r="N180" s="1101"/>
      <c r="O180" s="1101"/>
      <c r="P180" s="1101"/>
      <c r="Q180" s="1101"/>
      <c r="R180" s="1101"/>
      <c r="S180" s="1101"/>
      <c r="T180" s="1101"/>
      <c r="U180" s="1101"/>
      <c r="V180" s="1101"/>
      <c r="W180" s="1101"/>
      <c r="X180" s="1376" t="s">
        <v>894</v>
      </c>
      <c r="Y180" s="1376"/>
      <c r="Z180" s="1101"/>
      <c r="AA180" s="1101"/>
      <c r="AB180" s="1101"/>
      <c r="AC180" s="1101"/>
      <c r="AD180" s="1101"/>
      <c r="AE180" s="1101"/>
      <c r="AF180" s="1101"/>
      <c r="AG180" s="1101"/>
      <c r="AH180" s="1101"/>
      <c r="AI180" s="1101"/>
      <c r="AJ180" s="1101"/>
      <c r="AK180" s="1101"/>
      <c r="AL180" s="1101"/>
      <c r="AM180" s="1101"/>
      <c r="AN180" s="1101"/>
      <c r="AO180" s="1101"/>
      <c r="AP180" s="1101"/>
      <c r="AQ180" s="1101"/>
      <c r="AR180" s="1101"/>
      <c r="AS180" s="1101"/>
      <c r="AT180" s="1101"/>
      <c r="AU180" s="1101"/>
      <c r="AV180" s="1101"/>
      <c r="AW180" s="1101"/>
      <c r="AX180" s="1101"/>
      <c r="AY180" s="1101"/>
      <c r="AZ180" s="1101"/>
      <c r="BA180" s="1101"/>
      <c r="BB180" s="1101"/>
      <c r="BC180" s="1101"/>
      <c r="BD180" s="1101"/>
      <c r="BE180" s="1101"/>
      <c r="BF180" s="1101"/>
      <c r="BG180" s="1101"/>
      <c r="BH180" s="1101"/>
      <c r="BI180" s="1101"/>
      <c r="BJ180" s="1101"/>
      <c r="BK180" s="1101"/>
      <c r="BL180" s="1101"/>
      <c r="BM180" s="1101"/>
      <c r="BN180" s="115" t="s">
        <v>953</v>
      </c>
      <c r="BO180" s="1101"/>
      <c r="BP180" s="1101"/>
      <c r="BQ180" s="1101"/>
      <c r="BR180" s="1101"/>
      <c r="BS180" s="1101"/>
      <c r="BT180" s="1101" t="s">
        <v>954</v>
      </c>
    </row>
    <row r="181" spans="1:72" ht="12.95" customHeight="1">
      <c r="A181" s="1101"/>
      <c r="B181" s="1101"/>
      <c r="C181" s="7"/>
      <c r="D181" s="1101"/>
      <c r="E181" s="2" t="s">
        <v>955</v>
      </c>
      <c r="F181" s="1101"/>
      <c r="G181" s="1101"/>
      <c r="H181" s="1101"/>
      <c r="I181" s="1101"/>
      <c r="J181" s="1101"/>
      <c r="K181" s="1101"/>
      <c r="L181" s="1101"/>
      <c r="M181" s="1101"/>
      <c r="N181" s="1101"/>
      <c r="O181" s="1101"/>
      <c r="P181" s="1101"/>
      <c r="Q181" s="1101"/>
      <c r="R181" s="1101"/>
      <c r="S181" s="1101"/>
      <c r="T181" s="1101"/>
      <c r="U181" s="1101"/>
      <c r="V181" s="1101"/>
      <c r="W181" s="1101"/>
      <c r="X181" s="1101"/>
      <c r="Y181" s="1101"/>
      <c r="Z181" s="1101"/>
      <c r="AA181" s="1101"/>
      <c r="AB181" s="1101"/>
      <c r="AC181" s="1101"/>
      <c r="AD181" s="1101"/>
      <c r="AE181" s="1101"/>
      <c r="AF181" s="1101"/>
      <c r="AG181" s="1101"/>
      <c r="AH181" s="1101"/>
      <c r="AI181" s="1101"/>
      <c r="AJ181" s="1101"/>
      <c r="AK181" s="1101"/>
      <c r="AL181" s="1101"/>
      <c r="AM181" s="1101"/>
      <c r="AN181" s="1101"/>
      <c r="AO181" s="1101"/>
      <c r="AP181" s="1101"/>
      <c r="AQ181" s="1101"/>
      <c r="AR181" s="1101"/>
      <c r="AS181" s="1101"/>
      <c r="AT181" s="1101"/>
      <c r="AU181" s="1101"/>
      <c r="AV181" s="1101"/>
      <c r="AW181" s="1101"/>
      <c r="AX181" s="1101"/>
      <c r="AY181" s="1101"/>
      <c r="AZ181" s="1101"/>
      <c r="BA181" s="1101"/>
      <c r="BB181" s="1101"/>
      <c r="BC181" s="1101"/>
      <c r="BD181" s="1101"/>
      <c r="BE181" s="1101"/>
      <c r="BF181" s="1101"/>
      <c r="BG181" s="1101"/>
      <c r="BH181" s="1101"/>
      <c r="BI181" s="1101"/>
      <c r="BJ181" s="1101"/>
      <c r="BK181" s="1101"/>
      <c r="BL181" s="1101"/>
      <c r="BM181" s="1101"/>
      <c r="BN181" s="115" t="s">
        <v>956</v>
      </c>
      <c r="BO181" s="1101"/>
      <c r="BP181" s="1101"/>
      <c r="BQ181" s="1101"/>
      <c r="BR181" s="1101"/>
      <c r="BS181" s="1101"/>
      <c r="BT181" s="1101" t="s">
        <v>957</v>
      </c>
    </row>
    <row r="182" spans="1:72" ht="12.95" customHeight="1">
      <c r="A182" s="1101"/>
      <c r="B182" s="1101"/>
      <c r="C182" s="399"/>
      <c r="D182" s="1101"/>
      <c r="E182" s="1101"/>
      <c r="F182" s="1101"/>
      <c r="G182" s="1101"/>
      <c r="H182" s="1101"/>
      <c r="I182" s="1101"/>
      <c r="J182" s="1101"/>
      <c r="K182" s="1101"/>
      <c r="L182" s="1101"/>
      <c r="M182" s="1101"/>
      <c r="N182" s="1101"/>
      <c r="O182" s="1101"/>
      <c r="P182" s="1101"/>
      <c r="Q182" s="1101"/>
      <c r="R182" s="1101"/>
      <c r="S182" s="1101"/>
      <c r="T182" s="1101"/>
      <c r="U182" s="1101"/>
      <c r="V182" s="1101"/>
      <c r="W182" s="1101"/>
      <c r="X182" s="1101"/>
      <c r="Y182" s="1101"/>
      <c r="Z182" s="1101"/>
      <c r="AA182" s="1101"/>
      <c r="AB182" s="1101"/>
      <c r="AC182" s="1101"/>
      <c r="AD182" s="1101"/>
      <c r="AE182" s="1101"/>
      <c r="AF182" s="1101"/>
      <c r="AG182" s="1101"/>
      <c r="AH182" s="1101"/>
      <c r="AI182" s="1101"/>
      <c r="AJ182" s="1101"/>
      <c r="AK182" s="1101"/>
      <c r="AL182" s="1101"/>
      <c r="AM182" s="1101"/>
      <c r="AN182" s="1101"/>
      <c r="AO182" s="1101"/>
      <c r="AP182" s="1101"/>
      <c r="AQ182" s="1101"/>
      <c r="AR182" s="1101"/>
      <c r="AS182" s="1101"/>
      <c r="AT182" s="1101"/>
      <c r="AU182" s="1101"/>
      <c r="AV182" s="1101"/>
      <c r="AW182" s="1101"/>
      <c r="AX182" s="1101"/>
      <c r="AY182" s="1101"/>
      <c r="AZ182" s="1101"/>
      <c r="BA182" s="1101"/>
      <c r="BB182" s="1101"/>
      <c r="BC182" s="1101"/>
      <c r="BD182" s="1101"/>
      <c r="BE182" s="1101"/>
      <c r="BF182" s="1101"/>
      <c r="BG182" s="1101"/>
      <c r="BH182" s="1101"/>
      <c r="BI182" s="1101"/>
      <c r="BJ182" s="1101"/>
      <c r="BK182" s="1101"/>
      <c r="BL182" s="1101"/>
      <c r="BM182" s="1101"/>
      <c r="BN182" s="115" t="s">
        <v>958</v>
      </c>
      <c r="BO182" s="1101"/>
      <c r="BP182" s="1101"/>
      <c r="BQ182" s="1101"/>
      <c r="BR182" s="1101"/>
      <c r="BS182" s="1101"/>
      <c r="BT182" s="1101" t="s">
        <v>959</v>
      </c>
    </row>
    <row r="183" spans="1:72" ht="12.95" customHeight="1">
      <c r="A183" s="1" t="s">
        <v>960</v>
      </c>
      <c r="B183" s="1101"/>
      <c r="C183" s="1" t="s">
        <v>92</v>
      </c>
      <c r="D183" s="1101"/>
      <c r="E183" s="1101"/>
      <c r="F183" s="1101"/>
      <c r="G183" s="1101"/>
      <c r="H183" s="1101"/>
      <c r="I183" s="1101"/>
      <c r="J183" s="1101"/>
      <c r="K183" s="1101"/>
      <c r="L183" s="1101"/>
      <c r="M183" s="1101"/>
      <c r="N183" s="1101"/>
      <c r="O183" s="1101"/>
      <c r="P183" s="1101"/>
      <c r="Q183" s="1101"/>
      <c r="R183" s="1101"/>
      <c r="S183" s="1101"/>
      <c r="T183" s="1101"/>
      <c r="U183" s="1101"/>
      <c r="V183" s="1101"/>
      <c r="W183" s="1101"/>
      <c r="X183" s="1101"/>
      <c r="Y183" s="1101"/>
      <c r="Z183" s="1101"/>
      <c r="AA183" s="1101"/>
      <c r="AB183" s="1101"/>
      <c r="AC183" s="1101"/>
      <c r="AD183" s="1101"/>
      <c r="AE183" s="1101"/>
      <c r="AF183" s="1101"/>
      <c r="AG183" s="1101"/>
      <c r="AH183" s="1101"/>
      <c r="AI183" s="1101"/>
      <c r="AJ183" s="1101"/>
      <c r="AK183" s="1101"/>
      <c r="AL183" s="1101"/>
      <c r="AM183" s="1101"/>
      <c r="AN183" s="1101"/>
      <c r="AO183" s="1101"/>
      <c r="AP183" s="1101"/>
      <c r="AQ183" s="1101"/>
      <c r="AR183" s="1101"/>
      <c r="AS183" s="1101"/>
      <c r="AT183" s="1101"/>
      <c r="AU183" s="1101"/>
      <c r="AV183" s="1101"/>
      <c r="AW183" s="1101"/>
      <c r="AX183" s="1101"/>
      <c r="AY183" s="1101"/>
      <c r="AZ183" s="1101"/>
      <c r="BA183" s="1101"/>
      <c r="BB183" s="1101"/>
      <c r="BC183" s="1101"/>
      <c r="BD183" s="1101"/>
      <c r="BE183" s="1101"/>
      <c r="BF183" s="1101"/>
      <c r="BG183" s="1101"/>
      <c r="BH183" s="1101"/>
      <c r="BI183" s="1101"/>
      <c r="BJ183" s="1101"/>
      <c r="BK183" s="1101"/>
      <c r="BL183" s="1101"/>
      <c r="BM183" s="1101"/>
      <c r="BN183" s="115" t="s">
        <v>961</v>
      </c>
      <c r="BO183" s="1101"/>
      <c r="BP183" s="1101"/>
      <c r="BQ183" s="1101"/>
      <c r="BR183" s="1101"/>
      <c r="BS183" s="1101"/>
      <c r="BT183" s="1101" t="s">
        <v>962</v>
      </c>
    </row>
    <row r="184" spans="1:72" ht="12.95" customHeight="1">
      <c r="A184" s="1101"/>
      <c r="B184" s="1101"/>
      <c r="C184" s="17"/>
      <c r="D184" s="1101" t="s">
        <v>963</v>
      </c>
      <c r="E184" s="1101"/>
      <c r="F184" s="1101"/>
      <c r="G184" s="1101"/>
      <c r="H184" s="1101"/>
      <c r="I184" s="1441" t="str">
        <f>H18</f>
        <v xml:space="preserve">Rancho Niguel </v>
      </c>
      <c r="J184" s="1441"/>
      <c r="K184" s="1441"/>
      <c r="L184" s="1441"/>
      <c r="M184" s="1441"/>
      <c r="N184" s="1441"/>
      <c r="O184" s="1441"/>
      <c r="P184" s="1441"/>
      <c r="Q184" s="1441"/>
      <c r="R184" s="1441"/>
      <c r="S184" s="1441"/>
      <c r="T184" s="1441"/>
      <c r="U184" s="1441"/>
      <c r="V184" s="1441"/>
      <c r="W184" s="1441"/>
      <c r="X184" s="1441"/>
      <c r="Y184" s="1441"/>
      <c r="Z184" s="1441"/>
      <c r="AA184" s="1441"/>
      <c r="AB184" s="1441"/>
      <c r="AC184" s="1441"/>
      <c r="AD184" s="1441"/>
      <c r="AE184" s="1441"/>
      <c r="AF184" s="1101"/>
      <c r="AG184" s="1101"/>
      <c r="AH184" s="1101"/>
      <c r="AI184" s="1101"/>
      <c r="AJ184" s="1101"/>
      <c r="AK184" s="1101"/>
      <c r="AL184" s="1101"/>
      <c r="AM184" s="1101"/>
      <c r="AN184" s="1101"/>
      <c r="AO184" s="1101"/>
      <c r="AP184" s="1101"/>
      <c r="AQ184" s="1101"/>
      <c r="AR184" s="1101"/>
      <c r="AS184" s="1101"/>
      <c r="AT184" s="1101"/>
      <c r="AU184" s="1101"/>
      <c r="AV184" s="1101"/>
      <c r="AW184" s="1101"/>
      <c r="AX184" s="1101"/>
      <c r="AY184" s="1101"/>
      <c r="AZ184" s="1101"/>
      <c r="BA184" s="1101"/>
      <c r="BB184" s="1101"/>
      <c r="BC184" s="1101" t="s">
        <v>964</v>
      </c>
      <c r="BD184" s="1101"/>
      <c r="BE184" s="1101"/>
      <c r="BF184" s="1101"/>
      <c r="BG184" s="1101"/>
      <c r="BH184" s="1101"/>
      <c r="BI184" s="1101"/>
      <c r="BJ184" s="1101"/>
      <c r="BK184" s="1101"/>
      <c r="BL184" s="1101"/>
      <c r="BM184" s="1101"/>
      <c r="BN184" s="115" t="s">
        <v>965</v>
      </c>
      <c r="BO184" s="1101"/>
      <c r="BP184" s="1101"/>
      <c r="BQ184" s="1101"/>
      <c r="BR184" s="1101"/>
      <c r="BS184" s="1101"/>
      <c r="BT184" s="1101" t="s">
        <v>966</v>
      </c>
    </row>
    <row r="185" spans="1:72" ht="12.95" customHeight="1">
      <c r="A185" s="1101"/>
      <c r="B185" s="1101"/>
      <c r="C185" s="17"/>
      <c r="D185" s="1101" t="s">
        <v>967</v>
      </c>
      <c r="E185" s="1101"/>
      <c r="F185" s="1101"/>
      <c r="G185" s="1101"/>
      <c r="H185" s="1101"/>
      <c r="I185" s="1389" t="s">
        <v>968</v>
      </c>
      <c r="J185" s="1389"/>
      <c r="K185" s="1389"/>
      <c r="L185" s="1389"/>
      <c r="M185" s="1389"/>
      <c r="N185" s="1389"/>
      <c r="O185" s="1389"/>
      <c r="P185" s="1389"/>
      <c r="Q185" s="1389"/>
      <c r="R185" s="1389"/>
      <c r="S185" s="1389"/>
      <c r="T185" s="1389"/>
      <c r="U185" s="1389"/>
      <c r="V185" s="1389"/>
      <c r="W185" s="1389"/>
      <c r="X185" s="1389"/>
      <c r="Y185" s="1389"/>
      <c r="Z185" s="1389"/>
      <c r="AA185" s="1389"/>
      <c r="AB185" s="1389"/>
      <c r="AC185" s="1389"/>
      <c r="AD185" s="1389"/>
      <c r="AE185" s="1389"/>
      <c r="AF185" s="1101"/>
      <c r="AG185" s="1101"/>
      <c r="AH185" s="1101"/>
      <c r="AI185" s="1101"/>
      <c r="AJ185" s="1101"/>
      <c r="AK185" s="1101"/>
      <c r="AL185" s="1101"/>
      <c r="AM185" s="1101"/>
      <c r="AN185" s="1101"/>
      <c r="AO185" s="1101"/>
      <c r="AP185" s="1101"/>
      <c r="AQ185" s="1101"/>
      <c r="AR185" s="1101"/>
      <c r="AS185" s="1101"/>
      <c r="AT185" s="1101"/>
      <c r="AU185" s="1101"/>
      <c r="AV185" s="1101"/>
      <c r="AW185" s="1101"/>
      <c r="AX185" s="1101"/>
      <c r="AY185" s="1101"/>
      <c r="AZ185" s="1101"/>
      <c r="BA185" s="1101"/>
      <c r="BB185" s="1101"/>
      <c r="BC185" s="1101" t="s">
        <v>969</v>
      </c>
      <c r="BD185" s="1101"/>
      <c r="BE185" s="1101"/>
      <c r="BF185" s="1101"/>
      <c r="BG185" s="1101"/>
      <c r="BH185" s="1101"/>
      <c r="BI185" s="1101"/>
      <c r="BJ185" s="1101"/>
      <c r="BK185" s="1101"/>
      <c r="BL185" s="1101"/>
      <c r="BM185" s="1101"/>
      <c r="BN185" s="115" t="s">
        <v>970</v>
      </c>
      <c r="BO185" s="1101"/>
      <c r="BP185" s="1101"/>
      <c r="BQ185" s="1101"/>
      <c r="BR185" s="1101"/>
      <c r="BS185" s="1101"/>
      <c r="BT185" s="1101" t="s">
        <v>971</v>
      </c>
    </row>
    <row r="186" spans="1:72" ht="12.95" customHeight="1">
      <c r="A186" s="1101"/>
      <c r="B186" s="1101"/>
      <c r="C186" s="17"/>
      <c r="D186" s="1101"/>
      <c r="E186" s="1101" t="s">
        <v>972</v>
      </c>
      <c r="F186" s="1101"/>
      <c r="G186" s="1101"/>
      <c r="H186" s="1101"/>
      <c r="I186" s="1101"/>
      <c r="J186" s="1101"/>
      <c r="K186" s="1101"/>
      <c r="L186" s="1101"/>
      <c r="M186" s="1101"/>
      <c r="N186" s="1101"/>
      <c r="O186" s="1101"/>
      <c r="P186" s="1101"/>
      <c r="Q186" s="1101"/>
      <c r="R186" s="1101"/>
      <c r="S186" s="1101"/>
      <c r="T186" s="1101"/>
      <c r="U186" s="1101"/>
      <c r="V186" s="1101"/>
      <c r="W186" s="1101"/>
      <c r="X186" s="1101"/>
      <c r="Y186" s="1101"/>
      <c r="Z186" s="1101"/>
      <c r="AA186" s="1101"/>
      <c r="AB186" s="1101"/>
      <c r="AC186" s="1101"/>
      <c r="AD186" s="1101"/>
      <c r="AE186" s="1101"/>
      <c r="AF186" s="1101"/>
      <c r="AG186" s="1101"/>
      <c r="AH186" s="1101"/>
      <c r="AI186" s="1101"/>
      <c r="AJ186" s="1101"/>
      <c r="AK186" s="1101"/>
      <c r="AL186" s="1101"/>
      <c r="AM186" s="1101"/>
      <c r="AN186" s="1101"/>
      <c r="AO186" s="1101"/>
      <c r="AP186" s="1101"/>
      <c r="AQ186" s="1101"/>
      <c r="AR186" s="1101"/>
      <c r="AS186" s="1101"/>
      <c r="AT186" s="1101"/>
      <c r="AU186" s="1101"/>
      <c r="AV186" s="1101"/>
      <c r="AW186" s="1101"/>
      <c r="AX186" s="1101"/>
      <c r="AY186" s="1101"/>
      <c r="AZ186" s="1101"/>
      <c r="BA186" s="1101"/>
      <c r="BB186" s="1101"/>
      <c r="BC186" s="1101"/>
      <c r="BD186" s="1101"/>
      <c r="BE186" s="1101"/>
      <c r="BF186" s="1101"/>
      <c r="BG186" s="1101"/>
      <c r="BH186" s="1101"/>
      <c r="BI186" s="1101"/>
      <c r="BJ186" s="1101"/>
      <c r="BK186" s="1101"/>
      <c r="BL186" s="1101"/>
      <c r="BM186" s="1101"/>
      <c r="BN186" s="115" t="s">
        <v>973</v>
      </c>
      <c r="BO186" s="1101"/>
      <c r="BP186" s="1101"/>
      <c r="BQ186" s="1101"/>
      <c r="BR186" s="1101"/>
      <c r="BS186" s="1101"/>
      <c r="BT186" s="1101" t="s">
        <v>974</v>
      </c>
    </row>
    <row r="187" spans="1:72" ht="12.95" customHeight="1">
      <c r="A187" s="1101"/>
      <c r="B187" s="1101"/>
      <c r="C187" s="17"/>
      <c r="D187" s="1101"/>
      <c r="E187" s="1417"/>
      <c r="F187" s="1417"/>
      <c r="G187" s="1417"/>
      <c r="H187" s="1417"/>
      <c r="I187" s="1417"/>
      <c r="J187" s="1417"/>
      <c r="K187" s="1417"/>
      <c r="L187" s="1417"/>
      <c r="M187" s="1417"/>
      <c r="N187" s="1417"/>
      <c r="O187" s="1417"/>
      <c r="P187" s="1417"/>
      <c r="Q187" s="1417"/>
      <c r="R187" s="1417"/>
      <c r="S187" s="1417"/>
      <c r="T187" s="1417"/>
      <c r="U187" s="1417"/>
      <c r="V187" s="1417"/>
      <c r="W187" s="1417"/>
      <c r="X187" s="1417"/>
      <c r="Y187" s="1417"/>
      <c r="Z187" s="1417"/>
      <c r="AA187" s="1417"/>
      <c r="AB187" s="1417"/>
      <c r="AC187" s="1417"/>
      <c r="AD187" s="1417"/>
      <c r="AE187" s="1417"/>
      <c r="AF187" s="1101"/>
      <c r="AG187" s="1101"/>
      <c r="AH187" s="1101"/>
      <c r="AI187" s="1101"/>
      <c r="AJ187" s="1101"/>
      <c r="AK187" s="1101"/>
      <c r="AL187" s="1101"/>
      <c r="AM187" s="1101"/>
      <c r="AN187" s="1101"/>
      <c r="AO187" s="1101"/>
      <c r="AP187" s="1101"/>
      <c r="AQ187" s="1101"/>
      <c r="AR187" s="1101"/>
      <c r="AS187" s="1101"/>
      <c r="AT187" s="1101"/>
      <c r="AU187" s="1101"/>
      <c r="AV187" s="1101"/>
      <c r="AW187" s="1101"/>
      <c r="AX187" s="1101"/>
      <c r="AY187" s="1101"/>
      <c r="AZ187" s="1101"/>
      <c r="BA187" s="1101"/>
      <c r="BB187" s="1101"/>
      <c r="BC187" s="1101"/>
      <c r="BD187" s="1101"/>
      <c r="BE187" s="1101"/>
      <c r="BF187" s="1101"/>
      <c r="BG187" s="1101"/>
      <c r="BH187" s="1101"/>
      <c r="BI187" s="1101"/>
      <c r="BJ187" s="1101"/>
      <c r="BK187" s="1101"/>
      <c r="BL187" s="1101"/>
      <c r="BM187" s="1101"/>
      <c r="BN187" s="115" t="s">
        <v>975</v>
      </c>
      <c r="BO187" s="1101"/>
      <c r="BP187" s="1101"/>
      <c r="BQ187" s="1101"/>
      <c r="BR187" s="1101"/>
      <c r="BS187" s="1101"/>
      <c r="BT187" s="1101" t="s">
        <v>976</v>
      </c>
    </row>
    <row r="188" spans="1:72" ht="12.95" customHeight="1">
      <c r="A188" s="1101"/>
      <c r="B188" s="1101"/>
      <c r="C188" s="17"/>
      <c r="D188" s="1101"/>
      <c r="E188" s="1418"/>
      <c r="F188" s="1418"/>
      <c r="G188" s="1418"/>
      <c r="H188" s="1418"/>
      <c r="I188" s="1418"/>
      <c r="J188" s="1418"/>
      <c r="K188" s="1418"/>
      <c r="L188" s="1418"/>
      <c r="M188" s="1418"/>
      <c r="N188" s="1418"/>
      <c r="O188" s="1418"/>
      <c r="P188" s="1418"/>
      <c r="Q188" s="1418"/>
      <c r="R188" s="1418"/>
      <c r="S188" s="1418"/>
      <c r="T188" s="1418"/>
      <c r="U188" s="1418"/>
      <c r="V188" s="1418"/>
      <c r="W188" s="1418"/>
      <c r="X188" s="1418"/>
      <c r="Y188" s="1418"/>
      <c r="Z188" s="1418"/>
      <c r="AA188" s="1418"/>
      <c r="AB188" s="1418"/>
      <c r="AC188" s="1418"/>
      <c r="AD188" s="1418"/>
      <c r="AE188" s="1418"/>
      <c r="AF188" s="1101"/>
      <c r="AG188" s="1101"/>
      <c r="AH188" s="1101"/>
      <c r="AI188" s="1101"/>
      <c r="AJ188" s="1101"/>
      <c r="AK188" s="1101"/>
      <c r="AL188" s="1101"/>
      <c r="AM188" s="1101"/>
      <c r="AN188" s="1101"/>
      <c r="AO188" s="1101"/>
      <c r="AP188" s="1101"/>
      <c r="AQ188" s="1101"/>
      <c r="AR188" s="1101"/>
      <c r="AS188" s="1101"/>
      <c r="AT188" s="1101"/>
      <c r="AU188" s="1101"/>
      <c r="AV188" s="1101"/>
      <c r="AW188" s="1101"/>
      <c r="AX188" s="1101"/>
      <c r="AY188" s="1101"/>
      <c r="AZ188" s="1101"/>
      <c r="BA188" s="1101"/>
      <c r="BB188" s="1101"/>
      <c r="BC188" s="1101"/>
      <c r="BD188" s="1101"/>
      <c r="BE188" s="1101"/>
      <c r="BF188" s="1101"/>
      <c r="BG188" s="1101"/>
      <c r="BH188" s="1101"/>
      <c r="BI188" s="1101"/>
      <c r="BJ188" s="1101"/>
      <c r="BK188" s="1101"/>
      <c r="BL188" s="1101"/>
      <c r="BM188" s="1101"/>
      <c r="BN188" s="115" t="s">
        <v>977</v>
      </c>
      <c r="BO188" s="1101"/>
      <c r="BP188" s="1101"/>
      <c r="BQ188" s="1101"/>
      <c r="BR188" s="1101"/>
      <c r="BS188" s="1101"/>
      <c r="BT188" s="1101" t="s">
        <v>978</v>
      </c>
    </row>
    <row r="189" spans="1:72" ht="12.95" customHeight="1">
      <c r="A189" s="1101"/>
      <c r="B189" s="1101"/>
      <c r="C189" s="17"/>
      <c r="D189" s="1101" t="s">
        <v>979</v>
      </c>
      <c r="E189" s="1101"/>
      <c r="F189" s="1101"/>
      <c r="G189" s="1101"/>
      <c r="H189" s="1101"/>
      <c r="I189" s="1390" t="s">
        <v>875</v>
      </c>
      <c r="J189" s="1390"/>
      <c r="K189" s="1390"/>
      <c r="L189" s="1390"/>
      <c r="M189" s="1390"/>
      <c r="N189" s="1390"/>
      <c r="O189" s="1390"/>
      <c r="P189" s="1390"/>
      <c r="Q189" s="1101" t="s">
        <v>980</v>
      </c>
      <c r="R189" s="1101"/>
      <c r="S189" s="1101"/>
      <c r="T189" s="1390" t="s">
        <v>974</v>
      </c>
      <c r="U189" s="1390"/>
      <c r="V189" s="1390"/>
      <c r="W189" s="1390"/>
      <c r="X189" s="1390"/>
      <c r="Y189" s="1390"/>
      <c r="Z189" s="1390"/>
      <c r="AA189" s="1390"/>
      <c r="AB189" s="1390"/>
      <c r="AC189" s="1390"/>
      <c r="AD189" s="1390"/>
      <c r="AE189" s="1390"/>
      <c r="AF189" s="1101"/>
      <c r="AG189" s="1101"/>
      <c r="AH189" s="1101"/>
      <c r="AI189" s="1101"/>
      <c r="AJ189" s="1101"/>
      <c r="AK189" s="1101"/>
      <c r="AL189" s="1101"/>
      <c r="AM189" s="1101"/>
      <c r="AN189" s="1101"/>
      <c r="AO189" s="1101"/>
      <c r="AP189" s="1101"/>
      <c r="AQ189" s="1101"/>
      <c r="AR189" s="1101"/>
      <c r="AS189" s="1101"/>
      <c r="AT189" s="1101"/>
      <c r="AU189" s="1101"/>
      <c r="AV189" s="1101"/>
      <c r="AW189" s="1101"/>
      <c r="AX189" s="1101"/>
      <c r="AY189" s="1101"/>
      <c r="AZ189" s="1101"/>
      <c r="BA189" s="1101"/>
      <c r="BB189" s="1101"/>
      <c r="BC189" s="1101" t="s">
        <v>294</v>
      </c>
      <c r="BD189" s="1101"/>
      <c r="BE189" s="1101"/>
      <c r="BF189" s="1101"/>
      <c r="BG189" s="1101"/>
      <c r="BH189" s="2" t="s">
        <v>299</v>
      </c>
      <c r="BI189" s="1101"/>
      <c r="BJ189" s="1101"/>
      <c r="BK189" s="1101"/>
      <c r="BL189" s="1101"/>
      <c r="BM189" s="1101"/>
      <c r="BN189" s="115" t="s">
        <v>981</v>
      </c>
      <c r="BO189" s="1101"/>
      <c r="BP189" s="1101"/>
      <c r="BQ189" s="1101"/>
      <c r="BR189" s="1101"/>
      <c r="BS189" s="1101"/>
      <c r="BT189" s="1101" t="s">
        <v>982</v>
      </c>
    </row>
    <row r="190" spans="1:72" ht="12.95" customHeight="1">
      <c r="A190" s="1101"/>
      <c r="B190" s="1101"/>
      <c r="C190" s="17"/>
      <c r="D190" s="1101" t="s">
        <v>983</v>
      </c>
      <c r="E190" s="1101"/>
      <c r="F190" s="1101"/>
      <c r="G190" s="1101"/>
      <c r="H190" s="1101"/>
      <c r="I190" s="1389">
        <v>92614</v>
      </c>
      <c r="J190" s="1389"/>
      <c r="K190" s="1389"/>
      <c r="L190" s="1389"/>
      <c r="M190" s="1389"/>
      <c r="N190" s="1389"/>
      <c r="O190" s="1101" t="s">
        <v>984</v>
      </c>
      <c r="P190" s="1101"/>
      <c r="Q190" s="1101"/>
      <c r="R190" s="1101"/>
      <c r="S190" s="1101"/>
      <c r="T190" s="1508">
        <v>626.25</v>
      </c>
      <c r="U190" s="1508"/>
      <c r="V190" s="1508"/>
      <c r="W190" s="1508"/>
      <c r="X190" s="1508"/>
      <c r="Y190" s="1508"/>
      <c r="Z190" s="1508"/>
      <c r="AA190" s="1508"/>
      <c r="AB190" s="1508"/>
      <c r="AC190" s="1508"/>
      <c r="AD190" s="1508"/>
      <c r="AE190" s="1508"/>
      <c r="AF190" s="1101"/>
      <c r="AG190" s="1101"/>
      <c r="AH190" s="1101"/>
      <c r="AI190" s="1101"/>
      <c r="AJ190" s="1101"/>
      <c r="AK190" s="1101"/>
      <c r="AL190" s="1101"/>
      <c r="AM190" s="1101"/>
      <c r="AN190" s="1101"/>
      <c r="AO190" s="1101"/>
      <c r="AP190" s="1101"/>
      <c r="AQ190" s="1101"/>
      <c r="AR190" s="1101"/>
      <c r="AS190" s="1101"/>
      <c r="AT190" s="1101"/>
      <c r="AU190" s="1101"/>
      <c r="AV190" s="1101"/>
      <c r="AW190" s="1101"/>
      <c r="AX190" s="1101"/>
      <c r="AY190" s="1101"/>
      <c r="AZ190" s="1101"/>
      <c r="BA190" s="1101"/>
      <c r="BB190" s="1101"/>
      <c r="BC190" s="1101" t="s">
        <v>985</v>
      </c>
      <c r="BD190" s="1101"/>
      <c r="BE190" s="1101"/>
      <c r="BF190" s="1101"/>
      <c r="BG190" s="1101"/>
      <c r="BH190" s="1101" t="s">
        <v>985</v>
      </c>
      <c r="BI190" s="1101"/>
      <c r="BJ190" s="1101"/>
      <c r="BK190" s="1101"/>
      <c r="BL190" s="1101"/>
      <c r="BM190" s="1101"/>
      <c r="BN190" s="115" t="s">
        <v>986</v>
      </c>
      <c r="BO190" s="1101"/>
      <c r="BP190" s="1101"/>
      <c r="BQ190" s="1101"/>
      <c r="BR190" s="1101"/>
      <c r="BS190" s="1101"/>
      <c r="BT190" s="1101" t="s">
        <v>987</v>
      </c>
    </row>
    <row r="191" spans="1:72" ht="12.95" customHeight="1">
      <c r="A191" s="1101"/>
      <c r="B191" s="1101"/>
      <c r="C191" s="17"/>
      <c r="D191" s="1101" t="s">
        <v>988</v>
      </c>
      <c r="E191" s="1101"/>
      <c r="F191" s="1101"/>
      <c r="G191" s="1101"/>
      <c r="H191" s="1101"/>
      <c r="I191" s="1101"/>
      <c r="J191" s="1101"/>
      <c r="K191" s="1101"/>
      <c r="L191" s="1101"/>
      <c r="M191" s="1101"/>
      <c r="N191" s="1417" t="s">
        <v>989</v>
      </c>
      <c r="O191" s="1417"/>
      <c r="P191" s="1417"/>
      <c r="Q191" s="1417"/>
      <c r="R191" s="1417"/>
      <c r="S191" s="1417"/>
      <c r="T191" s="1417"/>
      <c r="U191" s="1417"/>
      <c r="V191" s="1417"/>
      <c r="W191" s="1417"/>
      <c r="X191" s="1417"/>
      <c r="Y191" s="1417"/>
      <c r="Z191" s="1417"/>
      <c r="AA191" s="1417"/>
      <c r="AB191" s="1417"/>
      <c r="AC191" s="1417"/>
      <c r="AD191" s="1417"/>
      <c r="AE191" s="1417"/>
      <c r="AF191" s="1101"/>
      <c r="AG191" s="1101"/>
      <c r="AH191" s="1101"/>
      <c r="AI191" s="1101"/>
      <c r="AJ191" s="1101"/>
      <c r="AK191" s="1101"/>
      <c r="AL191" s="1101"/>
      <c r="AM191" s="1101"/>
      <c r="AN191" s="1101"/>
      <c r="AO191" s="1101"/>
      <c r="AP191" s="1101"/>
      <c r="AQ191" s="1101"/>
      <c r="AR191" s="1101"/>
      <c r="AS191" s="1101"/>
      <c r="AT191" s="1101"/>
      <c r="AU191" s="1101"/>
      <c r="AV191" s="1101"/>
      <c r="AW191" s="1101"/>
      <c r="AX191" s="1101"/>
      <c r="AY191" s="1101"/>
      <c r="AZ191" s="1101"/>
      <c r="BA191" s="1101"/>
      <c r="BB191" s="1101"/>
      <c r="BC191" s="1101" t="s">
        <v>990</v>
      </c>
      <c r="BD191" s="1101"/>
      <c r="BE191" s="1101"/>
      <c r="BF191" s="1101"/>
      <c r="BG191" s="1101"/>
      <c r="BH191" s="1101" t="s">
        <v>990</v>
      </c>
      <c r="BI191" s="1101"/>
      <c r="BJ191" s="1101"/>
      <c r="BK191" s="1101"/>
      <c r="BL191" s="1101"/>
      <c r="BM191" s="1101"/>
      <c r="BN191" s="115" t="s">
        <v>991</v>
      </c>
      <c r="BO191" s="1101"/>
      <c r="BP191" s="1101"/>
      <c r="BQ191" s="1101"/>
      <c r="BR191" s="1101"/>
      <c r="BS191" s="1101"/>
      <c r="BT191" s="1101" t="s">
        <v>992</v>
      </c>
    </row>
    <row r="192" spans="1:72" ht="12.95" customHeight="1">
      <c r="A192" s="1101"/>
      <c r="B192" s="1101"/>
      <c r="C192" s="17"/>
      <c r="D192" s="1101"/>
      <c r="E192" s="1101"/>
      <c r="F192" s="1101"/>
      <c r="G192" s="1101"/>
      <c r="H192" s="1101"/>
      <c r="I192" s="1101"/>
      <c r="J192" s="1101"/>
      <c r="K192" s="1101"/>
      <c r="L192" s="1101"/>
      <c r="M192" s="1180"/>
      <c r="N192" s="1418"/>
      <c r="O192" s="1418"/>
      <c r="P192" s="1418"/>
      <c r="Q192" s="1418"/>
      <c r="R192" s="1418"/>
      <c r="S192" s="1418"/>
      <c r="T192" s="1418"/>
      <c r="U192" s="1418"/>
      <c r="V192" s="1418"/>
      <c r="W192" s="1418"/>
      <c r="X192" s="1418"/>
      <c r="Y192" s="1418"/>
      <c r="Z192" s="1418"/>
      <c r="AA192" s="1418"/>
      <c r="AB192" s="1418"/>
      <c r="AC192" s="1418"/>
      <c r="AD192" s="1418"/>
      <c r="AE192" s="1418"/>
      <c r="AF192" s="1101"/>
      <c r="AG192" s="1101"/>
      <c r="AH192" s="1101"/>
      <c r="AI192" s="1101"/>
      <c r="AJ192" s="1101"/>
      <c r="AK192" s="1101"/>
      <c r="AL192" s="1101"/>
      <c r="AM192" s="1101"/>
      <c r="AN192" s="1101"/>
      <c r="AO192" s="1101"/>
      <c r="AP192" s="1101"/>
      <c r="AQ192" s="1101"/>
      <c r="AR192" s="1101"/>
      <c r="AS192" s="1101"/>
      <c r="AT192" s="1101"/>
      <c r="AU192" s="1101"/>
      <c r="AV192" s="1101"/>
      <c r="AW192" s="1101"/>
      <c r="AX192" s="1101"/>
      <c r="AY192" s="1101"/>
      <c r="AZ192" s="1101"/>
      <c r="BA192" s="1101"/>
      <c r="BB192" s="1101"/>
      <c r="BC192" s="1101" t="s">
        <v>993</v>
      </c>
      <c r="BD192" s="1101"/>
      <c r="BE192" s="1101"/>
      <c r="BF192" s="1101"/>
      <c r="BG192" s="1101"/>
      <c r="BH192" s="2" t="s">
        <v>994</v>
      </c>
      <c r="BI192" s="1101"/>
      <c r="BJ192" s="1101"/>
      <c r="BK192" s="1101"/>
      <c r="BL192" s="1101"/>
      <c r="BM192" s="1101"/>
      <c r="BN192" s="115" t="s">
        <v>995</v>
      </c>
      <c r="BO192" s="1101"/>
      <c r="BP192" s="1101"/>
      <c r="BQ192" s="1101"/>
      <c r="BR192" s="1101"/>
      <c r="BS192" s="1101"/>
      <c r="BT192" s="1101" t="s">
        <v>996</v>
      </c>
    </row>
    <row r="193" spans="1:74" ht="12.95" customHeight="1">
      <c r="A193" s="1101"/>
      <c r="B193" s="1101"/>
      <c r="C193" s="17"/>
      <c r="D193" s="1101" t="s">
        <v>997</v>
      </c>
      <c r="E193" s="1101"/>
      <c r="F193" s="1101"/>
      <c r="G193" s="1101"/>
      <c r="H193" s="1101"/>
      <c r="I193" s="1101"/>
      <c r="J193" s="1101"/>
      <c r="K193" s="1101"/>
      <c r="L193" s="1101"/>
      <c r="M193" s="1180"/>
      <c r="N193" s="726"/>
      <c r="O193" s="726"/>
      <c r="P193" s="726"/>
      <c r="Q193" s="726"/>
      <c r="R193" s="726"/>
      <c r="S193" s="726"/>
      <c r="T193" s="1510" t="s">
        <v>939</v>
      </c>
      <c r="U193" s="1510"/>
      <c r="V193" s="1510"/>
      <c r="W193" s="1510"/>
      <c r="X193" s="1510"/>
      <c r="Y193" s="1510"/>
      <c r="Z193" s="1510"/>
      <c r="AA193" s="1510"/>
      <c r="AB193" s="1510"/>
      <c r="AC193" s="1510"/>
      <c r="AD193" s="1510"/>
      <c r="AE193" s="1510"/>
      <c r="AF193" s="1510"/>
      <c r="AG193" s="1510"/>
      <c r="AH193" s="1510"/>
      <c r="AI193" s="1510"/>
      <c r="AJ193" s="1101"/>
      <c r="AK193" s="1101"/>
      <c r="AL193" s="1101"/>
      <c r="AM193" s="1101"/>
      <c r="AN193" s="1101"/>
      <c r="AO193" s="1101"/>
      <c r="AP193" s="1101"/>
      <c r="AQ193" s="1101"/>
      <c r="AR193" s="1101"/>
      <c r="AS193" s="1101"/>
      <c r="AT193" s="1101"/>
      <c r="AU193" s="1101"/>
      <c r="AV193" s="1101"/>
      <c r="AW193" s="1101"/>
      <c r="AX193" s="1101"/>
      <c r="AY193" s="1101"/>
      <c r="AZ193" s="1101"/>
      <c r="BA193" s="1101"/>
      <c r="BB193" s="1101"/>
      <c r="BC193" s="1101" t="s">
        <v>998</v>
      </c>
      <c r="BD193" s="1101"/>
      <c r="BE193" s="1101"/>
      <c r="BF193" s="1101"/>
      <c r="BG193" s="1101"/>
      <c r="BH193" s="2" t="s">
        <v>999</v>
      </c>
      <c r="BI193" s="1101"/>
      <c r="BJ193" s="1101"/>
      <c r="BK193" s="1101"/>
      <c r="BL193" s="1101"/>
      <c r="BM193" s="1101"/>
      <c r="BN193" s="115" t="s">
        <v>1000</v>
      </c>
      <c r="BO193" s="1101"/>
      <c r="BP193" s="1101"/>
      <c r="BQ193" s="1101"/>
      <c r="BR193" s="1101"/>
      <c r="BS193" s="1101"/>
      <c r="BT193" s="1101" t="s">
        <v>1001</v>
      </c>
      <c r="BU193" s="1101"/>
      <c r="BV193" s="1101"/>
    </row>
    <row r="194" spans="1:74" ht="12.95" customHeight="1">
      <c r="A194" s="1101"/>
      <c r="B194" s="1101"/>
      <c r="C194" s="17"/>
      <c r="D194" s="2" t="s">
        <v>1002</v>
      </c>
      <c r="E194" s="1101"/>
      <c r="F194" s="1101"/>
      <c r="G194" s="1101"/>
      <c r="H194" s="1101"/>
      <c r="I194" s="1101"/>
      <c r="J194" s="1101"/>
      <c r="K194" s="1101"/>
      <c r="L194" s="1101"/>
      <c r="M194" s="1180"/>
      <c r="N194" s="726"/>
      <c r="O194" s="726"/>
      <c r="P194" s="726"/>
      <c r="Q194" s="726"/>
      <c r="R194" s="726"/>
      <c r="S194" s="726"/>
      <c r="T194" s="1101"/>
      <c r="U194" s="1101"/>
      <c r="V194" s="1101"/>
      <c r="W194" s="1101"/>
      <c r="X194" s="1101"/>
      <c r="Y194" s="1101"/>
      <c r="Z194" s="1101"/>
      <c r="AA194" s="1101"/>
      <c r="AB194" s="1101"/>
      <c r="AC194" s="1101"/>
      <c r="AD194" s="1101"/>
      <c r="AE194" s="1101"/>
      <c r="AF194" s="1101"/>
      <c r="AG194" s="1101"/>
      <c r="AH194" s="1376" t="s">
        <v>837</v>
      </c>
      <c r="AI194" s="1376"/>
      <c r="AJ194" s="1101"/>
      <c r="AK194" s="1101"/>
      <c r="AL194" s="1101"/>
      <c r="AM194" s="1101"/>
      <c r="AN194" s="1101"/>
      <c r="AO194" s="1101"/>
      <c r="AP194" s="1101"/>
      <c r="AQ194" s="1101"/>
      <c r="AR194" s="1101"/>
      <c r="AS194" s="1101"/>
      <c r="AT194" s="1101"/>
      <c r="AU194" s="1101"/>
      <c r="AV194" s="1101"/>
      <c r="AW194" s="1101"/>
      <c r="AX194" s="1101"/>
      <c r="AY194" s="1101"/>
      <c r="AZ194" s="1101"/>
      <c r="BA194" s="1101"/>
      <c r="BB194" s="1101"/>
      <c r="BC194" s="1101" t="s">
        <v>994</v>
      </c>
      <c r="BD194" s="1101"/>
      <c r="BE194" s="1101"/>
      <c r="BF194" s="1101"/>
      <c r="BG194" s="1101"/>
      <c r="BH194" s="1101"/>
      <c r="BI194" s="1101"/>
      <c r="BJ194" s="1101"/>
      <c r="BK194" s="1101"/>
      <c r="BL194" s="1101"/>
      <c r="BM194" s="1101"/>
      <c r="BN194" s="115" t="s">
        <v>1003</v>
      </c>
      <c r="BO194" s="1101"/>
      <c r="BP194" s="1101"/>
      <c r="BQ194" s="1101"/>
      <c r="BR194" s="1101"/>
      <c r="BS194" s="1101"/>
      <c r="BT194" s="1101" t="s">
        <v>1004</v>
      </c>
      <c r="BU194" s="1101"/>
      <c r="BV194" s="1101"/>
    </row>
    <row r="195" spans="1:74" ht="12.95" customHeight="1">
      <c r="A195" s="1101"/>
      <c r="B195" s="1101"/>
      <c r="C195" s="17"/>
      <c r="D195" s="1101" t="s">
        <v>1005</v>
      </c>
      <c r="E195" s="1101"/>
      <c r="F195" s="1101"/>
      <c r="G195" s="1101"/>
      <c r="H195" s="1101"/>
      <c r="I195" s="1101"/>
      <c r="J195" s="1101"/>
      <c r="K195" s="1101"/>
      <c r="L195" s="1101"/>
      <c r="M195" s="1101"/>
      <c r="N195" s="1101"/>
      <c r="O195" s="1101"/>
      <c r="P195" s="1101"/>
      <c r="Q195" s="1101"/>
      <c r="R195" s="1101"/>
      <c r="S195" s="1101"/>
      <c r="T195" s="1376" t="s">
        <v>894</v>
      </c>
      <c r="U195" s="1376"/>
      <c r="V195" s="1101"/>
      <c r="W195" s="1101" t="s">
        <v>1006</v>
      </c>
      <c r="X195" s="1101"/>
      <c r="Y195" s="1101"/>
      <c r="Z195" s="1101"/>
      <c r="AA195" s="1101"/>
      <c r="AB195" s="1101"/>
      <c r="AC195" s="1101"/>
      <c r="AD195" s="1101"/>
      <c r="AE195" s="1101"/>
      <c r="AF195" s="1101"/>
      <c r="AG195" s="1101"/>
      <c r="AH195" s="1376">
        <v>40</v>
      </c>
      <c r="AI195" s="1376"/>
      <c r="AJ195" s="1101"/>
      <c r="AK195" s="1101"/>
      <c r="AL195" s="1101"/>
      <c r="AM195" s="1101"/>
      <c r="AN195" s="1101"/>
      <c r="AO195" s="1101"/>
      <c r="AP195" s="1101"/>
      <c r="AQ195" s="1101"/>
      <c r="AR195" s="1101"/>
      <c r="AS195" s="1101"/>
      <c r="AT195" s="1101"/>
      <c r="AU195" s="1101"/>
      <c r="AV195" s="1101"/>
      <c r="AW195" s="1101"/>
      <c r="AX195" s="1101"/>
      <c r="AY195" s="1101"/>
      <c r="AZ195" s="1101"/>
      <c r="BA195" s="1101"/>
      <c r="BB195" s="1101"/>
      <c r="BC195" s="1101" t="s">
        <v>1007</v>
      </c>
      <c r="BD195" s="1101"/>
      <c r="BE195" s="1101"/>
      <c r="BF195" s="1101"/>
      <c r="BG195" s="1101"/>
      <c r="BH195" s="1101"/>
      <c r="BI195" s="1101"/>
      <c r="BJ195" s="1101"/>
      <c r="BK195" s="1101"/>
      <c r="BL195" s="1101"/>
      <c r="BM195" s="1101"/>
      <c r="BN195" s="115" t="s">
        <v>1008</v>
      </c>
      <c r="BO195" s="1101"/>
      <c r="BP195" s="1101"/>
      <c r="BQ195" s="1101"/>
      <c r="BR195" s="1101"/>
      <c r="BS195" s="1101"/>
      <c r="BT195" s="1101" t="s">
        <v>1009</v>
      </c>
      <c r="BU195" s="1101"/>
      <c r="BV195" s="1101"/>
    </row>
    <row r="196" spans="1:74" ht="12.95" customHeight="1">
      <c r="A196" s="1101"/>
      <c r="B196" s="1101"/>
      <c r="C196" s="17"/>
      <c r="D196" s="1101" t="s">
        <v>1010</v>
      </c>
      <c r="E196" s="1101"/>
      <c r="F196" s="1101"/>
      <c r="G196" s="1101"/>
      <c r="H196" s="1101"/>
      <c r="I196" s="1101"/>
      <c r="J196" s="1101"/>
      <c r="K196" s="1101"/>
      <c r="L196" s="1101"/>
      <c r="M196" s="1101"/>
      <c r="N196" s="1101"/>
      <c r="O196" s="1101"/>
      <c r="P196" s="1101"/>
      <c r="Q196" s="1101"/>
      <c r="R196" s="1101"/>
      <c r="S196" s="1101"/>
      <c r="T196" s="1379" t="s">
        <v>837</v>
      </c>
      <c r="U196" s="1379"/>
      <c r="V196" s="1101"/>
      <c r="W196" s="1101" t="s">
        <v>1011</v>
      </c>
      <c r="X196" s="1101"/>
      <c r="Y196" s="1101"/>
      <c r="Z196" s="1101"/>
      <c r="AA196" s="1101"/>
      <c r="AB196" s="1101"/>
      <c r="AC196" s="1101"/>
      <c r="AD196" s="1101"/>
      <c r="AE196" s="1101"/>
      <c r="AF196" s="1101"/>
      <c r="AG196" s="1101"/>
      <c r="AH196" s="1376">
        <v>72</v>
      </c>
      <c r="AI196" s="1376"/>
      <c r="AJ196" s="1101"/>
      <c r="AK196" s="1101"/>
      <c r="AL196" s="1101"/>
      <c r="AM196" s="1101"/>
      <c r="AN196" s="1101"/>
      <c r="AO196" s="1101"/>
      <c r="AP196" s="1101"/>
      <c r="AQ196" s="1101"/>
      <c r="AR196" s="1101"/>
      <c r="AS196" s="1101"/>
      <c r="AT196" s="1101"/>
      <c r="AU196" s="1101"/>
      <c r="AV196" s="1101"/>
      <c r="AW196" s="1101"/>
      <c r="AX196" s="1101"/>
      <c r="AY196" s="1101"/>
      <c r="AZ196" s="1101"/>
      <c r="BA196" s="1101"/>
      <c r="BB196" s="1101"/>
      <c r="BC196" s="1101"/>
      <c r="BD196" s="1101"/>
      <c r="BE196" s="1101"/>
      <c r="BF196" s="1101"/>
      <c r="BG196" s="1101"/>
      <c r="BH196" s="1101"/>
      <c r="BI196" s="1101"/>
      <c r="BJ196" s="1101"/>
      <c r="BK196" s="1101"/>
      <c r="BL196" s="1101"/>
      <c r="BM196" s="1101"/>
      <c r="BN196" s="115" t="s">
        <v>1012</v>
      </c>
      <c r="BO196" s="1101"/>
      <c r="BP196" s="1101"/>
      <c r="BQ196" s="1101"/>
      <c r="BR196" s="1101"/>
      <c r="BS196" s="1101"/>
      <c r="BT196" s="1101" t="s">
        <v>1013</v>
      </c>
      <c r="BU196" s="1101"/>
      <c r="BV196" s="1101"/>
    </row>
    <row r="197" spans="1:74" ht="12.95" customHeight="1">
      <c r="A197" s="1101"/>
      <c r="B197" s="1101"/>
      <c r="C197" s="17"/>
      <c r="D197" s="2" t="s">
        <v>1014</v>
      </c>
      <c r="E197" s="1101"/>
      <c r="F197" s="1101"/>
      <c r="G197" s="1101"/>
      <c r="H197" s="1101"/>
      <c r="I197" s="1101"/>
      <c r="J197" s="1101"/>
      <c r="K197" s="1101"/>
      <c r="L197" s="1101"/>
      <c r="M197" s="1101"/>
      <c r="N197" s="1101"/>
      <c r="O197" s="1101"/>
      <c r="P197" s="1101"/>
      <c r="Q197" s="1101"/>
      <c r="R197" s="1101"/>
      <c r="S197" s="1101"/>
      <c r="T197" s="1379" t="s">
        <v>837</v>
      </c>
      <c r="U197" s="1379"/>
      <c r="V197" s="1101"/>
      <c r="W197" s="1101" t="s">
        <v>1015</v>
      </c>
      <c r="X197" s="1101"/>
      <c r="Y197" s="1101"/>
      <c r="Z197" s="1101"/>
      <c r="AA197" s="1101"/>
      <c r="AB197" s="1101"/>
      <c r="AC197" s="1101"/>
      <c r="AD197" s="1101"/>
      <c r="AE197" s="1101"/>
      <c r="AF197" s="1101"/>
      <c r="AG197" s="1101"/>
      <c r="AH197" s="1376">
        <v>38</v>
      </c>
      <c r="AI197" s="1376"/>
      <c r="AJ197" s="1101"/>
      <c r="AK197" s="1101"/>
      <c r="AL197" s="1101"/>
      <c r="AM197" s="1101"/>
      <c r="AN197" s="1101"/>
      <c r="AO197" s="1101"/>
      <c r="AP197" s="1101"/>
      <c r="AQ197" s="1101"/>
      <c r="AR197" s="1101"/>
      <c r="AS197" s="1101"/>
      <c r="AT197" s="1101"/>
      <c r="AU197" s="1101"/>
      <c r="AV197" s="1101"/>
      <c r="AW197" s="1101"/>
      <c r="AX197" s="1101"/>
      <c r="AY197" s="1101"/>
      <c r="AZ197" s="1101"/>
      <c r="BA197" s="1101"/>
      <c r="BB197" s="1101"/>
      <c r="BC197" s="1101" t="s">
        <v>294</v>
      </c>
      <c r="BD197" s="1101"/>
      <c r="BE197" s="1101"/>
      <c r="BF197" s="1101"/>
      <c r="BG197" s="1101"/>
      <c r="BH197" s="1101"/>
      <c r="BI197" s="1101"/>
      <c r="BJ197" s="1101"/>
      <c r="BK197" s="1101"/>
      <c r="BL197" s="1101"/>
      <c r="BM197" s="1101"/>
      <c r="BN197" s="115" t="s">
        <v>1016</v>
      </c>
      <c r="BO197" s="1101"/>
      <c r="BP197" s="1101"/>
      <c r="BQ197" s="1101"/>
      <c r="BR197" s="1101"/>
      <c r="BS197" s="1101"/>
      <c r="BT197" s="1101" t="s">
        <v>1017</v>
      </c>
      <c r="BU197" s="1101"/>
      <c r="BV197" s="1101"/>
    </row>
    <row r="198" spans="1:74" s="12" customFormat="1" ht="12.95" customHeight="1">
      <c r="A198" s="1101"/>
      <c r="B198" s="1101"/>
      <c r="C198" s="17"/>
      <c r="D198" s="2" t="s">
        <v>1018</v>
      </c>
      <c r="E198" s="1101"/>
      <c r="F198" s="1101"/>
      <c r="G198" s="1101"/>
      <c r="H198" s="1101"/>
      <c r="I198" s="1101"/>
      <c r="J198" s="1101"/>
      <c r="K198" s="1101"/>
      <c r="L198" s="1101"/>
      <c r="M198" s="1101"/>
      <c r="N198" s="1101"/>
      <c r="O198" s="1101"/>
      <c r="P198" s="1101"/>
      <c r="Q198" s="1101"/>
      <c r="R198" s="1101"/>
      <c r="S198" s="1101"/>
      <c r="T198" s="1379"/>
      <c r="U198" s="1379"/>
      <c r="V198" s="1101"/>
      <c r="W198" s="1101"/>
      <c r="X198" s="1101"/>
      <c r="Y198" s="1101"/>
      <c r="Z198" s="1101"/>
      <c r="AA198" s="1101"/>
      <c r="AB198" s="1101"/>
      <c r="AC198" s="1101"/>
      <c r="AD198" s="1101"/>
      <c r="AE198" s="1101"/>
      <c r="AF198" s="1101"/>
      <c r="AG198" s="1101"/>
      <c r="AJ198" s="1101"/>
      <c r="AK198" s="1101"/>
      <c r="AL198" s="1101"/>
      <c r="AM198" s="1101"/>
      <c r="AN198" s="1101"/>
      <c r="AO198" s="1101"/>
      <c r="AP198" s="1101"/>
      <c r="AQ198" s="1101"/>
      <c r="AR198" s="1101"/>
      <c r="AS198" s="1101"/>
      <c r="AT198" s="1101"/>
      <c r="AU198" s="1101"/>
      <c r="AV198" s="1101"/>
      <c r="AW198" s="1101"/>
      <c r="AX198" s="1101"/>
      <c r="AY198" s="1101"/>
      <c r="AZ198" s="24"/>
      <c r="BA198" s="24"/>
      <c r="BC198" s="1101" t="s">
        <v>1019</v>
      </c>
      <c r="BD198" s="1101"/>
      <c r="BN198" s="115" t="s">
        <v>1020</v>
      </c>
      <c r="BO198" s="1101"/>
      <c r="BP198" s="1101"/>
      <c r="BQ198" s="1101"/>
      <c r="BR198" s="1101"/>
      <c r="BS198" s="1101"/>
      <c r="BT198" s="1101" t="s">
        <v>1021</v>
      </c>
      <c r="BU198" s="1101"/>
      <c r="BV198" s="25"/>
    </row>
    <row r="199" spans="1:74" s="12" customFormat="1" ht="12.95" customHeight="1">
      <c r="A199" s="1101"/>
      <c r="B199" s="1101"/>
      <c r="C199" s="17"/>
      <c r="D199" s="1120" t="s">
        <v>1022</v>
      </c>
      <c r="E199" s="1101"/>
      <c r="F199" s="1101"/>
      <c r="G199" s="1101"/>
      <c r="H199" s="1101"/>
      <c r="I199" s="1101"/>
      <c r="J199" s="1101"/>
      <c r="K199" s="1101"/>
      <c r="L199" s="1101"/>
      <c r="M199" s="1101"/>
      <c r="N199" s="1101"/>
      <c r="O199" s="1101"/>
      <c r="P199" s="1101"/>
      <c r="Q199" s="1101"/>
      <c r="R199" s="1101"/>
      <c r="S199" s="1101"/>
      <c r="T199" s="1101"/>
      <c r="U199" s="1101"/>
      <c r="V199" s="1101"/>
      <c r="W199" s="1101"/>
      <c r="Z199" s="1376" t="s">
        <v>837</v>
      </c>
      <c r="AA199" s="1376"/>
      <c r="AC199" s="1101"/>
      <c r="AD199" s="1101"/>
      <c r="AE199" s="1101"/>
      <c r="AF199" s="1101"/>
      <c r="AG199" s="1101"/>
      <c r="AJ199" s="1101"/>
      <c r="AK199" s="1101"/>
      <c r="AL199" s="1101"/>
      <c r="AM199" s="1101"/>
      <c r="AN199" s="1101"/>
      <c r="AO199" s="1101"/>
      <c r="AP199" s="1101"/>
      <c r="AQ199" s="1101"/>
      <c r="AR199" s="1101"/>
      <c r="AS199" s="1101"/>
      <c r="AT199" s="1101"/>
      <c r="AU199" s="1101"/>
      <c r="AV199" s="1101"/>
      <c r="AW199" s="1101"/>
      <c r="AX199" s="1101"/>
      <c r="AY199" s="1101"/>
      <c r="AZ199" s="24"/>
      <c r="BA199" s="24"/>
      <c r="BC199" s="2" t="s">
        <v>1023</v>
      </c>
      <c r="BD199" s="1101"/>
      <c r="BN199" s="115" t="s">
        <v>1024</v>
      </c>
      <c r="BO199" s="1101"/>
      <c r="BP199" s="1101"/>
      <c r="BQ199" s="1101"/>
      <c r="BR199" s="1101"/>
      <c r="BS199" s="1101"/>
      <c r="BT199" s="26" t="s">
        <v>1025</v>
      </c>
      <c r="BU199" s="1101"/>
      <c r="BV199" s="25"/>
    </row>
    <row r="200" spans="1:74" s="12" customFormat="1" ht="12.95" customHeight="1">
      <c r="A200" s="1101"/>
      <c r="B200" s="1101"/>
      <c r="C200" s="17"/>
      <c r="D200" s="1101" t="s">
        <v>1026</v>
      </c>
      <c r="E200" s="1101"/>
      <c r="F200" s="1101"/>
      <c r="G200" s="1101"/>
      <c r="H200" s="1101"/>
      <c r="I200" s="1101"/>
      <c r="J200" s="1101"/>
      <c r="K200" s="1101"/>
      <c r="L200" s="1101"/>
      <c r="M200" s="1101"/>
      <c r="N200" s="1101"/>
      <c r="O200" s="1101"/>
      <c r="P200" s="1101"/>
      <c r="Q200" s="1101"/>
      <c r="R200" s="1101"/>
      <c r="S200" s="1101"/>
      <c r="T200" s="1132"/>
      <c r="U200" s="1132"/>
      <c r="V200" s="1101"/>
      <c r="W200" s="1101"/>
      <c r="X200" s="1101"/>
      <c r="Y200" s="1101"/>
      <c r="Z200" s="1101"/>
      <c r="AA200" s="1101"/>
      <c r="AB200" s="1101"/>
      <c r="AC200" s="1101"/>
      <c r="AD200" s="1101"/>
      <c r="AE200" s="1101"/>
      <c r="AF200" s="1101"/>
      <c r="AG200" s="1101"/>
      <c r="AH200" s="1132"/>
      <c r="AI200" s="1132"/>
      <c r="AJ200" s="1101"/>
      <c r="AK200" s="1101"/>
      <c r="AL200" s="1101"/>
      <c r="AM200" s="1101"/>
      <c r="AN200" s="1101"/>
      <c r="AO200" s="1101"/>
      <c r="AP200" s="1101"/>
      <c r="AQ200" s="1101"/>
      <c r="AR200" s="1101"/>
      <c r="AS200" s="1101"/>
      <c r="AT200" s="1101"/>
      <c r="AU200" s="1101"/>
      <c r="AV200" s="1101"/>
      <c r="AW200" s="1101"/>
      <c r="AX200" s="1101"/>
      <c r="AY200" s="1101"/>
      <c r="AZ200" s="24"/>
      <c r="BA200" s="24"/>
      <c r="BC200" s="2" t="s">
        <v>1027</v>
      </c>
      <c r="BD200" s="324"/>
      <c r="BN200" s="115" t="s">
        <v>1028</v>
      </c>
      <c r="BO200" s="1101"/>
      <c r="BP200" s="1101"/>
      <c r="BQ200" s="1101"/>
      <c r="BR200" s="1101"/>
      <c r="BS200" s="1101"/>
      <c r="BT200" s="26" t="s">
        <v>1029</v>
      </c>
      <c r="BU200" s="1101"/>
    </row>
    <row r="201" spans="1:74" s="12" customFormat="1" ht="12.95" customHeight="1">
      <c r="A201" s="1101"/>
      <c r="B201" s="1101"/>
      <c r="C201" s="17"/>
      <c r="D201" s="121" t="s">
        <v>1030</v>
      </c>
      <c r="E201" s="1101"/>
      <c r="F201" s="1101"/>
      <c r="G201" s="1101"/>
      <c r="H201" s="1101"/>
      <c r="I201" s="1101"/>
      <c r="J201" s="1101"/>
      <c r="K201" s="1101"/>
      <c r="L201" s="1101"/>
      <c r="M201" s="1101"/>
      <c r="N201" s="1101"/>
      <c r="O201" s="1101"/>
      <c r="P201" s="1101"/>
      <c r="Q201" s="1101"/>
      <c r="R201" s="1101"/>
      <c r="S201" s="1101"/>
      <c r="T201" s="1132"/>
      <c r="U201" s="1132"/>
      <c r="V201" s="1101"/>
      <c r="W201" s="121" t="s">
        <v>1031</v>
      </c>
      <c r="X201" s="1101"/>
      <c r="Y201" s="1101"/>
      <c r="Z201" s="1101"/>
      <c r="AA201" s="1101"/>
      <c r="AB201" s="1101"/>
      <c r="AC201" s="1101"/>
      <c r="AD201" s="1101"/>
      <c r="AE201" s="1101"/>
      <c r="AF201" s="1101"/>
      <c r="AG201" s="1101"/>
      <c r="AH201" s="1132"/>
      <c r="AI201" s="1132"/>
      <c r="AJ201" s="1101"/>
      <c r="AK201" s="1101"/>
      <c r="AL201" s="1101"/>
      <c r="AM201" s="1101"/>
      <c r="AN201" s="1101"/>
      <c r="AO201" s="1101"/>
      <c r="AP201" s="1101"/>
      <c r="AQ201" s="1101"/>
      <c r="AR201" s="1101"/>
      <c r="AS201" s="1101"/>
      <c r="AT201" s="1101"/>
      <c r="AU201" s="1101"/>
      <c r="AV201" s="1101"/>
      <c r="AW201" s="1101"/>
      <c r="AX201" s="1101"/>
      <c r="AY201" s="1101"/>
      <c r="AZ201" s="24"/>
      <c r="BA201" s="24"/>
      <c r="BC201" s="1101" t="s">
        <v>1032</v>
      </c>
      <c r="BD201" s="324"/>
      <c r="BN201" s="115" t="s">
        <v>1033</v>
      </c>
      <c r="BO201" s="25"/>
      <c r="BP201" s="26"/>
      <c r="BQ201" s="26"/>
      <c r="BR201" s="26"/>
      <c r="BS201" s="26"/>
      <c r="BT201" s="26" t="s">
        <v>1034</v>
      </c>
      <c r="BU201" s="1101"/>
    </row>
    <row r="202" spans="1:74" ht="12.95" customHeight="1">
      <c r="A202" s="1101"/>
      <c r="B202" s="1101"/>
      <c r="C202" s="17"/>
      <c r="D202" s="383"/>
      <c r="E202" s="1101"/>
      <c r="F202" s="1101"/>
      <c r="G202" s="1101"/>
      <c r="H202" s="1101"/>
      <c r="I202" s="1101"/>
      <c r="J202" s="1101"/>
      <c r="K202" s="1101"/>
      <c r="L202" s="1101"/>
      <c r="M202" s="1101"/>
      <c r="N202" s="1101"/>
      <c r="O202" s="1101"/>
      <c r="P202" s="1101"/>
      <c r="Q202" s="1101"/>
      <c r="R202" s="1101"/>
      <c r="S202" s="1101"/>
      <c r="T202" s="1101"/>
      <c r="U202" s="1101"/>
      <c r="V202" s="1101"/>
      <c r="W202" s="1101"/>
      <c r="X202" s="1101"/>
      <c r="Y202" s="1101"/>
      <c r="Z202" s="1101"/>
      <c r="AA202" s="1101"/>
      <c r="AB202" s="1101"/>
      <c r="AC202" s="1101"/>
      <c r="AD202" s="1101"/>
      <c r="AE202" s="1101"/>
      <c r="AF202" s="1101"/>
      <c r="AG202" s="1101"/>
      <c r="AH202" s="1101"/>
      <c r="AI202" s="1101"/>
      <c r="AJ202" s="1101"/>
      <c r="AK202" s="1101"/>
      <c r="AL202" s="1101"/>
      <c r="AM202" s="1101"/>
      <c r="AN202" s="1101"/>
      <c r="AO202" s="1101"/>
      <c r="AP202" s="1101"/>
      <c r="AQ202" s="1101"/>
      <c r="AR202" s="1101"/>
      <c r="AS202" s="1101"/>
      <c r="AT202" s="1101"/>
      <c r="AU202" s="1101"/>
      <c r="AV202" s="1101"/>
      <c r="AW202" s="1101"/>
      <c r="AX202" s="1101"/>
      <c r="AY202" s="1101"/>
      <c r="AZ202" s="1101"/>
      <c r="BA202" s="1101"/>
      <c r="BB202" s="1101"/>
      <c r="BC202" s="1101" t="s">
        <v>1035</v>
      </c>
      <c r="BD202" s="324"/>
      <c r="BE202" s="1101"/>
      <c r="BF202" s="1101"/>
      <c r="BG202" s="1101"/>
      <c r="BH202" s="1101"/>
      <c r="BI202" s="1101"/>
      <c r="BJ202" s="1101"/>
      <c r="BK202" s="1101"/>
      <c r="BL202" s="1101"/>
      <c r="BM202" s="1101"/>
      <c r="BN202" s="115" t="s">
        <v>1036</v>
      </c>
      <c r="BO202" s="12"/>
      <c r="BP202" s="26"/>
      <c r="BQ202" s="26"/>
      <c r="BR202" s="26"/>
      <c r="BS202" s="26"/>
      <c r="BT202" s="26" t="s">
        <v>1037</v>
      </c>
      <c r="BU202" s="1101"/>
      <c r="BV202" s="1101"/>
    </row>
    <row r="203" spans="1:74" ht="12.95" customHeight="1">
      <c r="A203" s="1" t="s">
        <v>1038</v>
      </c>
      <c r="B203" s="1101"/>
      <c r="C203" s="1" t="s">
        <v>1039</v>
      </c>
      <c r="D203" s="1101"/>
      <c r="E203" s="1101"/>
      <c r="F203" s="1101"/>
      <c r="G203" s="1101"/>
      <c r="H203" s="1101"/>
      <c r="I203" s="1101"/>
      <c r="J203" s="1101"/>
      <c r="K203" s="1101"/>
      <c r="L203" s="1101"/>
      <c r="M203" s="1101"/>
      <c r="N203" s="1101"/>
      <c r="O203" s="1101"/>
      <c r="P203" s="1101"/>
      <c r="Q203" s="1101"/>
      <c r="R203" s="1101"/>
      <c r="S203" s="1101"/>
      <c r="T203" s="1101"/>
      <c r="U203" s="1101"/>
      <c r="V203" s="1101"/>
      <c r="W203" s="1101"/>
      <c r="X203" s="1101"/>
      <c r="Y203" s="1101"/>
      <c r="Z203" s="1101"/>
      <c r="AA203" s="1101"/>
      <c r="AB203" s="1101"/>
      <c r="AC203" s="1101"/>
      <c r="AD203" s="1101"/>
      <c r="AE203" s="1101"/>
      <c r="AF203" s="1101"/>
      <c r="AG203" s="1101"/>
      <c r="AH203" s="1101"/>
      <c r="AI203" s="1101"/>
      <c r="AJ203" s="1101"/>
      <c r="AK203" s="1101"/>
      <c r="AL203" s="1101"/>
      <c r="AM203" s="1101"/>
      <c r="AN203" s="1101"/>
      <c r="AO203" s="1101"/>
      <c r="AP203" s="1101"/>
      <c r="AQ203" s="1101"/>
      <c r="AR203" s="1101"/>
      <c r="AS203" s="1101"/>
      <c r="AT203" s="1101"/>
      <c r="AU203" s="1101"/>
      <c r="AV203" s="1101"/>
      <c r="AW203" s="1101"/>
      <c r="AX203" s="1101"/>
      <c r="AY203" s="1101"/>
      <c r="AZ203" s="1101"/>
      <c r="BA203" s="1101"/>
      <c r="BB203" s="1101"/>
      <c r="BC203" s="1101" t="s">
        <v>1040</v>
      </c>
      <c r="BD203" s="1101"/>
      <c r="BE203" s="1101"/>
      <c r="BF203" s="1101"/>
      <c r="BG203" s="1101"/>
      <c r="BH203" s="1101"/>
      <c r="BI203" s="1101"/>
      <c r="BJ203" s="1101"/>
      <c r="BK203" s="1101"/>
      <c r="BL203" s="1101"/>
      <c r="BM203" s="1101"/>
      <c r="BN203" s="115" t="s">
        <v>1041</v>
      </c>
      <c r="BO203" s="12"/>
      <c r="BP203" s="26"/>
      <c r="BQ203" s="26"/>
      <c r="BR203" s="26"/>
      <c r="BS203" s="26"/>
      <c r="BT203" s="26" t="s">
        <v>1042</v>
      </c>
      <c r="BU203" s="1101"/>
      <c r="BV203" s="1101"/>
    </row>
    <row r="204" spans="1:74" ht="12.95" customHeight="1">
      <c r="A204" s="1101"/>
      <c r="B204" s="1101"/>
      <c r="C204" s="1101"/>
      <c r="D204" s="1441" t="s">
        <v>1043</v>
      </c>
      <c r="E204" s="1441"/>
      <c r="F204" s="1441"/>
      <c r="G204" s="1441"/>
      <c r="H204" s="1441"/>
      <c r="I204" s="1441"/>
      <c r="J204" s="1441"/>
      <c r="K204" s="1441"/>
      <c r="L204" s="1441"/>
      <c r="M204" s="1441"/>
      <c r="N204" s="1101"/>
      <c r="O204" s="1101"/>
      <c r="P204" s="1495">
        <f>M26</f>
        <v>1315053.3999999999</v>
      </c>
      <c r="Q204" s="1496"/>
      <c r="R204" s="1496"/>
      <c r="S204" s="1496"/>
      <c r="T204" s="1496"/>
      <c r="U204" s="1496"/>
      <c r="V204" s="1101"/>
      <c r="W204" s="1101"/>
      <c r="X204" s="1101"/>
      <c r="Y204" s="1101"/>
      <c r="Z204" s="1101"/>
      <c r="AA204" s="1101"/>
      <c r="AB204" s="1101"/>
      <c r="AC204" s="1101"/>
      <c r="AD204" s="1101"/>
      <c r="AE204" s="1101"/>
      <c r="AF204" s="1101"/>
      <c r="AG204" s="1101"/>
      <c r="AH204" s="1101"/>
      <c r="AI204" s="1101"/>
      <c r="AJ204" s="1101"/>
      <c r="AK204" s="1101"/>
      <c r="AL204" s="1101"/>
      <c r="AM204" s="1101"/>
      <c r="AN204" s="1101"/>
      <c r="AO204" s="1101"/>
      <c r="AP204" s="1101"/>
      <c r="AQ204" s="1101"/>
      <c r="AR204" s="1101"/>
      <c r="AS204" s="1101"/>
      <c r="AT204" s="1101"/>
      <c r="AU204" s="1101"/>
      <c r="AV204" s="1101"/>
      <c r="AW204" s="1101"/>
      <c r="AX204" s="1101"/>
      <c r="AY204" s="1101"/>
      <c r="AZ204" s="1101"/>
      <c r="BA204" s="1101"/>
      <c r="BB204" s="1101"/>
      <c r="BC204" s="1101" t="s">
        <v>1044</v>
      </c>
      <c r="BD204" s="1101"/>
      <c r="BE204" s="1101"/>
      <c r="BF204" s="1101"/>
      <c r="BG204" s="1101"/>
      <c r="BH204" s="1101"/>
      <c r="BI204" s="1101"/>
      <c r="BJ204" s="1101"/>
      <c r="BK204" s="1101"/>
      <c r="BL204" s="1101"/>
      <c r="BM204" s="1101"/>
      <c r="BN204" s="115" t="s">
        <v>1045</v>
      </c>
      <c r="BO204" s="1101"/>
      <c r="BP204" s="1101"/>
      <c r="BQ204" s="1101"/>
      <c r="BR204" s="1101"/>
      <c r="BS204" s="1101"/>
      <c r="BT204" s="26" t="s">
        <v>1046</v>
      </c>
      <c r="BU204" s="12"/>
      <c r="BV204" s="1101"/>
    </row>
    <row r="205" spans="1:74" ht="12.95" customHeight="1">
      <c r="A205" s="1101"/>
      <c r="B205" s="1101"/>
      <c r="C205" s="17"/>
      <c r="D205" s="1485" t="s">
        <v>1047</v>
      </c>
      <c r="E205" s="1441"/>
      <c r="F205" s="1441"/>
      <c r="G205" s="1441"/>
      <c r="H205" s="1441"/>
      <c r="I205" s="1441"/>
      <c r="J205" s="1441"/>
      <c r="K205" s="1441"/>
      <c r="L205" s="1441"/>
      <c r="M205" s="1441"/>
      <c r="N205" s="1101"/>
      <c r="O205" s="1101"/>
      <c r="P205" s="1496">
        <f>M27</f>
        <v>0</v>
      </c>
      <c r="Q205" s="1496"/>
      <c r="R205" s="1496"/>
      <c r="S205" s="1496"/>
      <c r="T205" s="1496"/>
      <c r="U205" s="1496"/>
      <c r="V205" s="18"/>
      <c r="W205" s="2" t="s">
        <v>1048</v>
      </c>
      <c r="X205" s="1101"/>
      <c r="Y205" s="1101"/>
      <c r="Z205" s="1501" t="s">
        <v>1049</v>
      </c>
      <c r="AA205" s="1501"/>
      <c r="AB205" s="1501"/>
      <c r="AC205" s="1501"/>
      <c r="AD205" s="1501"/>
      <c r="AE205" s="1501"/>
      <c r="AF205" s="1501"/>
      <c r="AG205" s="1501"/>
      <c r="AH205" s="1501"/>
      <c r="AI205" s="1501"/>
      <c r="AJ205" s="1501"/>
      <c r="AK205" s="1501"/>
      <c r="AL205" s="1501"/>
      <c r="AM205" s="1501"/>
      <c r="AN205" s="1501"/>
      <c r="AO205" s="1101"/>
      <c r="AP205" s="1263"/>
      <c r="AQ205" s="1263"/>
      <c r="AR205" s="1101"/>
      <c r="AS205" s="1101"/>
      <c r="AT205" s="1101"/>
      <c r="AU205" s="1101"/>
      <c r="AV205" s="1101"/>
      <c r="AW205" s="1101"/>
      <c r="AX205" s="1101"/>
      <c r="AY205" s="1101"/>
      <c r="AZ205" s="1101"/>
      <c r="BA205" s="1101"/>
      <c r="BB205" s="1101"/>
      <c r="BC205" s="1101" t="s">
        <v>1050</v>
      </c>
      <c r="BD205" s="1101"/>
      <c r="BE205" s="1101"/>
      <c r="BF205" s="1101"/>
      <c r="BG205" s="1101"/>
      <c r="BH205" s="1101"/>
      <c r="BI205" s="1101"/>
      <c r="BJ205" s="1101"/>
      <c r="BK205" s="1101"/>
      <c r="BL205" s="1101"/>
      <c r="BM205" s="1101"/>
      <c r="BN205" s="115" t="s">
        <v>1051</v>
      </c>
      <c r="BO205" s="1101"/>
      <c r="BP205" s="1101"/>
      <c r="BQ205" s="1101"/>
      <c r="BR205" s="1101"/>
      <c r="BS205" s="1101"/>
      <c r="BT205" s="26" t="s">
        <v>1052</v>
      </c>
      <c r="BU205" s="12"/>
      <c r="BV205" s="1101"/>
    </row>
    <row r="206" spans="1:74" ht="12.95" customHeight="1">
      <c r="A206" s="1101"/>
      <c r="B206" s="1101"/>
      <c r="C206" s="1101"/>
      <c r="D206" s="23"/>
      <c r="E206" s="23"/>
      <c r="F206" s="23"/>
      <c r="G206" s="23"/>
      <c r="H206" s="23"/>
      <c r="I206" s="23"/>
      <c r="J206" s="23"/>
      <c r="K206" s="23"/>
      <c r="L206" s="23"/>
      <c r="M206" s="23"/>
      <c r="N206" s="23"/>
      <c r="O206" s="23"/>
      <c r="P206" s="23"/>
      <c r="Q206" s="1101"/>
      <c r="R206" s="1101"/>
      <c r="S206" s="1101"/>
      <c r="T206" s="1101"/>
      <c r="U206" s="1101"/>
      <c r="V206" s="1101"/>
      <c r="W206" s="1101"/>
      <c r="X206" s="1101"/>
      <c r="Y206" s="1101"/>
      <c r="Z206" s="1101"/>
      <c r="AA206" s="1101"/>
      <c r="AB206" s="1101"/>
      <c r="AC206" s="1101"/>
      <c r="AD206" s="1101"/>
      <c r="AE206" s="1101"/>
      <c r="AF206" s="1101"/>
      <c r="AG206" s="1101"/>
      <c r="AH206" s="1101"/>
      <c r="AI206" s="1101"/>
      <c r="AJ206" s="1101"/>
      <c r="AK206" s="1101"/>
      <c r="AL206" s="1101"/>
      <c r="AM206" s="1101"/>
      <c r="AN206" s="1101"/>
      <c r="AO206" s="1101"/>
      <c r="AP206" s="1101"/>
      <c r="AQ206" s="1101"/>
      <c r="AR206" s="1101"/>
      <c r="AS206" s="1101"/>
      <c r="AT206" s="1101"/>
      <c r="AU206" s="1101"/>
      <c r="AV206" s="1101"/>
      <c r="AW206" s="1101"/>
      <c r="AX206" s="1101"/>
      <c r="AY206" s="1101"/>
      <c r="AZ206" s="1101"/>
      <c r="BA206" s="1101"/>
      <c r="BB206" s="1101"/>
      <c r="BC206" s="325" t="s">
        <v>1053</v>
      </c>
      <c r="BD206" s="1101"/>
      <c r="BE206" s="1101"/>
      <c r="BF206" s="1101"/>
      <c r="BG206" s="1101"/>
      <c r="BH206" s="1101"/>
      <c r="BI206" s="1101"/>
      <c r="BJ206" s="1101"/>
      <c r="BK206" s="1101"/>
      <c r="BL206" s="1101"/>
      <c r="BM206" s="1101"/>
      <c r="BN206" s="115" t="s">
        <v>1054</v>
      </c>
      <c r="BO206" s="1101"/>
      <c r="BP206" s="1101"/>
      <c r="BQ206" s="1101"/>
      <c r="BR206" s="1101"/>
      <c r="BS206" s="1101"/>
      <c r="BT206" s="26" t="s">
        <v>1055</v>
      </c>
      <c r="BU206" s="12"/>
      <c r="BV206" s="1101"/>
    </row>
    <row r="207" spans="1:74" ht="12.95" customHeight="1">
      <c r="A207" s="1" t="s">
        <v>1056</v>
      </c>
      <c r="B207" s="1101"/>
      <c r="C207" s="1" t="s">
        <v>1057</v>
      </c>
      <c r="D207" s="1101"/>
      <c r="E207" s="1101"/>
      <c r="F207" s="1101"/>
      <c r="G207" s="1101"/>
      <c r="H207" s="1101"/>
      <c r="I207" s="1101"/>
      <c r="J207" s="1101"/>
      <c r="K207" s="1101"/>
      <c r="L207" s="1101"/>
      <c r="M207" s="1101"/>
      <c r="N207" s="1101"/>
      <c r="O207" s="1101"/>
      <c r="P207" s="1101"/>
      <c r="Q207" s="1101"/>
      <c r="R207" s="1101"/>
      <c r="S207" s="1101"/>
      <c r="T207" s="1101"/>
      <c r="U207" s="1101"/>
      <c r="V207" s="1101"/>
      <c r="W207" s="1101"/>
      <c r="X207" s="1101"/>
      <c r="Y207" s="1101"/>
      <c r="Z207" s="1101"/>
      <c r="AA207" s="1101"/>
      <c r="AB207" s="1101"/>
      <c r="AC207" s="1101"/>
      <c r="AD207" s="1101"/>
      <c r="AE207" s="1101"/>
      <c r="AF207" s="1101"/>
      <c r="AG207" s="1101"/>
      <c r="AH207" s="1101"/>
      <c r="AI207" s="1101"/>
      <c r="AJ207" s="1101"/>
      <c r="AK207" s="1101"/>
      <c r="AL207" s="1101"/>
      <c r="AM207" s="1101"/>
      <c r="AN207" s="1101"/>
      <c r="AO207" s="1101"/>
      <c r="AP207" s="1101"/>
      <c r="AQ207" s="1101"/>
      <c r="AR207" s="1101"/>
      <c r="AS207" s="1101"/>
      <c r="AT207" s="1101"/>
      <c r="AU207" s="1101"/>
      <c r="AV207" s="1101"/>
      <c r="AW207" s="1101"/>
      <c r="AX207" s="1101"/>
      <c r="AY207" s="1101"/>
      <c r="AZ207" s="1101"/>
      <c r="BA207" s="1101"/>
      <c r="BB207" s="1101"/>
      <c r="BC207" s="2" t="s">
        <v>1058</v>
      </c>
      <c r="BD207" s="1101"/>
      <c r="BE207" s="1101"/>
      <c r="BF207" s="1101"/>
      <c r="BG207" s="1101"/>
      <c r="BH207" s="1101"/>
      <c r="BI207" s="1101"/>
      <c r="BJ207" s="1101"/>
      <c r="BK207" s="1101"/>
      <c r="BL207" s="1101"/>
      <c r="BM207" s="1101"/>
      <c r="BN207" s="115" t="s">
        <v>1059</v>
      </c>
      <c r="BO207" s="1101"/>
      <c r="BP207" s="1101"/>
      <c r="BQ207" s="1101"/>
      <c r="BR207" s="1101"/>
      <c r="BS207" s="1101"/>
      <c r="BT207" s="26" t="s">
        <v>1060</v>
      </c>
      <c r="BU207" s="1101"/>
      <c r="BV207" s="1101"/>
    </row>
    <row r="208" spans="1:74" ht="12.95" customHeight="1">
      <c r="A208" s="1101"/>
      <c r="B208" s="1101"/>
      <c r="C208" s="17"/>
      <c r="D208" s="1388" t="s">
        <v>1061</v>
      </c>
      <c r="E208" s="1388"/>
      <c r="F208" s="1388"/>
      <c r="G208" s="1388"/>
      <c r="H208" s="1388"/>
      <c r="I208" s="1388"/>
      <c r="J208" s="1388"/>
      <c r="K208" s="1388"/>
      <c r="L208" s="1388"/>
      <c r="M208" s="1388"/>
      <c r="N208" s="1101"/>
      <c r="O208" s="1101"/>
      <c r="P208" s="1101"/>
      <c r="Q208" s="1101"/>
      <c r="R208" s="1101"/>
      <c r="S208" s="1101"/>
      <c r="T208" s="1101"/>
      <c r="U208" s="1101"/>
      <c r="V208" s="1101"/>
      <c r="W208" s="1101"/>
      <c r="X208" s="1101"/>
      <c r="Y208" s="1101"/>
      <c r="Z208" s="1101"/>
      <c r="AA208" s="1101"/>
      <c r="AB208" s="1101"/>
      <c r="AC208" s="1101"/>
      <c r="AD208" s="1101"/>
      <c r="AE208" s="1101"/>
      <c r="AF208" s="1101"/>
      <c r="AG208" s="1101"/>
      <c r="AH208" s="1101"/>
      <c r="AI208" s="1101"/>
      <c r="AJ208" s="1101"/>
      <c r="AK208" s="1101"/>
      <c r="AL208" s="1101"/>
      <c r="AM208" s="1101"/>
      <c r="AN208" s="1101"/>
      <c r="AO208" s="1101"/>
      <c r="AP208" s="1101"/>
      <c r="AQ208" s="1101"/>
      <c r="AR208" s="1101"/>
      <c r="AS208" s="1101"/>
      <c r="AT208" s="1101"/>
      <c r="AU208" s="1101"/>
      <c r="AV208" s="1101"/>
      <c r="AW208" s="1101"/>
      <c r="AX208" s="1101"/>
      <c r="AY208" s="1101"/>
      <c r="AZ208" s="1101"/>
      <c r="BA208" s="1101"/>
      <c r="BB208" s="1101"/>
      <c r="BC208" s="1101" t="s">
        <v>1062</v>
      </c>
      <c r="BD208" s="1101"/>
      <c r="BE208" s="1101"/>
      <c r="BF208" s="1101"/>
      <c r="BG208" s="1101"/>
      <c r="BH208" s="1101"/>
      <c r="BI208" s="1101"/>
      <c r="BJ208" s="1101"/>
      <c r="BK208" s="1101"/>
      <c r="BL208" s="1101"/>
      <c r="BM208" s="1101"/>
      <c r="BN208" s="115" t="s">
        <v>1063</v>
      </c>
      <c r="BO208" s="1101"/>
      <c r="BP208" s="1101"/>
      <c r="BQ208" s="1101"/>
      <c r="BR208" s="1101"/>
      <c r="BS208" s="1101"/>
      <c r="BT208" s="26" t="s">
        <v>1064</v>
      </c>
      <c r="BU208" s="1101"/>
      <c r="BV208" s="1101"/>
    </row>
    <row r="209" spans="1:72" ht="12.95" customHeight="1">
      <c r="A209" s="1101"/>
      <c r="B209" s="1101"/>
      <c r="C209" s="1101"/>
      <c r="D209" s="1101"/>
      <c r="E209" s="1101"/>
      <c r="F209" s="1101"/>
      <c r="G209" s="1101"/>
      <c r="H209" s="1101"/>
      <c r="I209" s="1101"/>
      <c r="J209" s="1101"/>
      <c r="K209" s="1101"/>
      <c r="L209" s="1101"/>
      <c r="M209" s="1101"/>
      <c r="N209" s="1101"/>
      <c r="O209" s="1101"/>
      <c r="P209" s="1101"/>
      <c r="Q209" s="1101"/>
      <c r="R209" s="1101"/>
      <c r="S209" s="1101"/>
      <c r="T209" s="1101"/>
      <c r="U209" s="1101"/>
      <c r="V209" s="1101"/>
      <c r="W209" s="1101"/>
      <c r="X209" s="1101"/>
      <c r="Y209" s="1101"/>
      <c r="Z209" s="1101"/>
      <c r="AA209" s="1101"/>
      <c r="AB209" s="1101"/>
      <c r="AC209" s="1101"/>
      <c r="AD209" s="1101"/>
      <c r="AE209" s="1101"/>
      <c r="AF209" s="1101"/>
      <c r="AG209" s="1101"/>
      <c r="AH209" s="1101"/>
      <c r="AI209" s="1101"/>
      <c r="AJ209" s="1101"/>
      <c r="AK209" s="1101"/>
      <c r="AL209" s="1101"/>
      <c r="AM209" s="1101"/>
      <c r="AN209" s="1101"/>
      <c r="AO209" s="1101"/>
      <c r="AP209" s="1101"/>
      <c r="AQ209" s="1101"/>
      <c r="AR209" s="1101"/>
      <c r="AS209" s="1101"/>
      <c r="AT209" s="1101"/>
      <c r="AU209" s="1101"/>
      <c r="AV209" s="1101"/>
      <c r="AW209" s="1101"/>
      <c r="AX209" s="1101"/>
      <c r="AY209" s="1101"/>
      <c r="AZ209" s="1101"/>
      <c r="BA209" s="1101"/>
      <c r="BB209" s="1101"/>
      <c r="BC209" s="1101" t="s">
        <v>1065</v>
      </c>
      <c r="BD209" s="1101"/>
      <c r="BE209" s="1101"/>
      <c r="BF209" s="1101"/>
      <c r="BG209" s="1101"/>
      <c r="BH209" s="1101"/>
      <c r="BI209" s="1101"/>
      <c r="BJ209" s="1101"/>
      <c r="BK209" s="1101"/>
      <c r="BL209" s="1101"/>
      <c r="BM209" s="1101"/>
      <c r="BN209" s="115" t="s">
        <v>1066</v>
      </c>
      <c r="BO209" s="1101"/>
      <c r="BP209" s="1101"/>
      <c r="BQ209" s="1101"/>
      <c r="BR209" s="1101"/>
      <c r="BS209" s="1101"/>
      <c r="BT209" s="26" t="s">
        <v>1067</v>
      </c>
    </row>
    <row r="210" spans="1:72" ht="12.95" customHeight="1">
      <c r="A210" s="1" t="s">
        <v>1068</v>
      </c>
      <c r="B210" s="1101"/>
      <c r="C210" s="1" t="s">
        <v>1069</v>
      </c>
      <c r="D210" s="1101"/>
      <c r="E210" s="1101"/>
      <c r="F210" s="1101"/>
      <c r="G210" s="1101"/>
      <c r="H210" s="1101"/>
      <c r="I210" s="1101"/>
      <c r="J210" s="1101"/>
      <c r="K210" s="1101"/>
      <c r="L210" s="1101"/>
      <c r="M210" s="1101"/>
      <c r="N210" s="1101"/>
      <c r="O210" s="1101"/>
      <c r="P210" s="1101"/>
      <c r="Q210" s="1101"/>
      <c r="R210" s="1101"/>
      <c r="S210" s="1101"/>
      <c r="T210" s="1101"/>
      <c r="U210" s="1101"/>
      <c r="V210" s="1101"/>
      <c r="W210" s="1101"/>
      <c r="X210" s="1101"/>
      <c r="Y210" s="1101"/>
      <c r="Z210" s="1101"/>
      <c r="AA210" s="1101"/>
      <c r="AB210" s="1101"/>
      <c r="AC210" s="1101"/>
      <c r="AD210" s="1101"/>
      <c r="AE210" s="1101"/>
      <c r="AF210" s="1101"/>
      <c r="AG210" s="1101"/>
      <c r="AH210" s="1101"/>
      <c r="AI210" s="1101"/>
      <c r="AJ210" s="1101"/>
      <c r="AK210" s="1101"/>
      <c r="AL210" s="1101"/>
      <c r="AM210" s="1101"/>
      <c r="AN210" s="1101"/>
      <c r="AO210" s="1101"/>
      <c r="AP210" s="1101"/>
      <c r="AQ210" s="1101"/>
      <c r="AR210" s="1101"/>
      <c r="AS210" s="1101"/>
      <c r="AT210" s="1101"/>
      <c r="AU210" s="1101"/>
      <c r="AV210" s="1101"/>
      <c r="AW210" s="1101"/>
      <c r="AX210" s="1101"/>
      <c r="AY210" s="1101"/>
      <c r="AZ210" s="1101"/>
      <c r="BA210" s="1101"/>
      <c r="BB210" s="1101"/>
      <c r="BC210" s="1101"/>
      <c r="BD210" s="1101"/>
      <c r="BE210" s="1101"/>
      <c r="BF210" s="1101"/>
      <c r="BG210" s="1101"/>
      <c r="BH210" s="1101"/>
      <c r="BI210" s="1101"/>
      <c r="BJ210" s="1101"/>
      <c r="BK210" s="1101"/>
      <c r="BL210" s="1101"/>
      <c r="BM210" s="1101"/>
      <c r="BN210" s="115" t="s">
        <v>1070</v>
      </c>
      <c r="BO210" s="1101"/>
      <c r="BP210" s="1101"/>
      <c r="BQ210" s="1101"/>
      <c r="BR210" s="1101"/>
      <c r="BS210" s="1101"/>
      <c r="BT210" s="26" t="s">
        <v>1071</v>
      </c>
    </row>
    <row r="211" spans="1:72" ht="12.95" customHeight="1">
      <c r="A211" s="1101"/>
      <c r="B211" s="1101"/>
      <c r="C211" s="17"/>
      <c r="D211" s="1388" t="s">
        <v>1007</v>
      </c>
      <c r="E211" s="1388"/>
      <c r="F211" s="1388"/>
      <c r="G211" s="1388"/>
      <c r="H211" s="1388"/>
      <c r="I211" s="1388"/>
      <c r="J211" s="1388"/>
      <c r="K211" s="1388"/>
      <c r="L211" s="1388"/>
      <c r="M211" s="1388"/>
      <c r="N211" s="1101"/>
      <c r="O211" s="1101"/>
      <c r="P211" s="1101"/>
      <c r="Q211" s="1101"/>
      <c r="R211" s="1101"/>
      <c r="S211" s="1101"/>
      <c r="T211" s="1101"/>
      <c r="U211" s="1101"/>
      <c r="V211" s="1101"/>
      <c r="W211" s="1101"/>
      <c r="X211" s="1101"/>
      <c r="Y211" s="1101"/>
      <c r="Z211" s="1101"/>
      <c r="AA211" s="1101"/>
      <c r="AB211" s="1101"/>
      <c r="AC211" s="1101"/>
      <c r="AD211" s="1101"/>
      <c r="AE211" s="1101"/>
      <c r="AF211" s="1101"/>
      <c r="AG211" s="1101"/>
      <c r="AH211" s="1101"/>
      <c r="AI211" s="1101"/>
      <c r="AJ211" s="1101"/>
      <c r="AK211" s="1101"/>
      <c r="AL211" s="1101"/>
      <c r="AM211" s="1101"/>
      <c r="AN211" s="1101"/>
      <c r="AO211" s="1101"/>
      <c r="AP211" s="1101"/>
      <c r="AQ211" s="1101"/>
      <c r="AR211" s="1101"/>
      <c r="AS211" s="1101"/>
      <c r="AT211" s="1101"/>
      <c r="AU211" s="1101"/>
      <c r="AV211" s="1101"/>
      <c r="AW211" s="1101"/>
      <c r="AX211" s="1101"/>
      <c r="AY211" s="1101"/>
      <c r="AZ211" s="1101"/>
      <c r="BA211" s="1101"/>
      <c r="BB211" s="1101"/>
      <c r="BC211" s="1101"/>
      <c r="BD211" s="1101"/>
      <c r="BE211" s="1101"/>
      <c r="BF211" s="1101"/>
      <c r="BG211" s="1101"/>
      <c r="BH211" s="1101"/>
      <c r="BI211" s="1101"/>
      <c r="BJ211" s="1101"/>
      <c r="BK211" s="1101"/>
      <c r="BL211" s="1101"/>
      <c r="BM211" s="1101"/>
      <c r="BN211" s="115" t="s">
        <v>1072</v>
      </c>
      <c r="BO211" s="1101"/>
      <c r="BP211" s="1101"/>
      <c r="BQ211" s="1101"/>
      <c r="BR211" s="1101"/>
      <c r="BS211" s="1101"/>
      <c r="BT211" s="26" t="s">
        <v>1073</v>
      </c>
    </row>
    <row r="212" spans="1:72" ht="12.95" customHeight="1">
      <c r="A212" s="1101"/>
      <c r="B212" s="1101"/>
      <c r="C212" s="17"/>
      <c r="D212" s="1101" t="s">
        <v>1074</v>
      </c>
      <c r="E212" s="1101"/>
      <c r="F212" s="1101"/>
      <c r="G212" s="1101"/>
      <c r="H212" s="1101"/>
      <c r="I212" s="1101"/>
      <c r="J212" s="1101"/>
      <c r="K212" s="1101"/>
      <c r="L212" s="1101"/>
      <c r="M212" s="1101"/>
      <c r="N212" s="1101"/>
      <c r="O212" s="1101"/>
      <c r="P212" s="1101"/>
      <c r="Q212" s="1101"/>
      <c r="R212" s="1101"/>
      <c r="S212" s="1101"/>
      <c r="T212" s="1101"/>
      <c r="U212" s="1101"/>
      <c r="V212" s="1101"/>
      <c r="W212" s="1101"/>
      <c r="X212" s="1101"/>
      <c r="Y212" s="1376"/>
      <c r="Z212" s="1376"/>
      <c r="AA212" s="1101"/>
      <c r="AB212" s="1499">
        <f>IFERROR(Y212/AG440,"")</f>
        <v>0</v>
      </c>
      <c r="AC212" s="1500"/>
      <c r="AD212" s="1101"/>
      <c r="AE212" s="1101"/>
      <c r="AF212" s="1101"/>
      <c r="AG212" s="1101"/>
      <c r="AH212" s="1101"/>
      <c r="AI212" s="1101"/>
      <c r="AJ212" s="1101"/>
      <c r="AK212" s="1101"/>
      <c r="AL212" s="1101"/>
      <c r="AM212" s="1101"/>
      <c r="AN212" s="1101"/>
      <c r="AO212" s="1101"/>
      <c r="AP212" s="1101"/>
      <c r="AQ212" s="1101"/>
      <c r="AR212" s="1101"/>
      <c r="AS212" s="1101"/>
      <c r="AT212" s="1101"/>
      <c r="AU212" s="1101"/>
      <c r="AV212" s="1101"/>
      <c r="AW212" s="1101"/>
      <c r="AX212" s="1101"/>
      <c r="AY212" s="1101"/>
      <c r="AZ212" s="1101"/>
      <c r="BA212" s="1101"/>
      <c r="BB212" s="1101"/>
      <c r="BC212" s="1101" t="s">
        <v>294</v>
      </c>
      <c r="BD212" s="1101"/>
      <c r="BE212" s="1101"/>
      <c r="BF212" s="1101"/>
      <c r="BG212" s="1101"/>
      <c r="BH212" s="1101"/>
      <c r="BI212" s="1101" t="s">
        <v>1075</v>
      </c>
      <c r="BJ212" s="1101"/>
      <c r="BK212" s="1101"/>
      <c r="BL212" s="1101"/>
      <c r="BM212" s="1101"/>
      <c r="BN212" s="115" t="s">
        <v>1076</v>
      </c>
      <c r="BO212" s="1101"/>
      <c r="BP212" s="1101"/>
      <c r="BQ212" s="1101"/>
      <c r="BR212" s="1101"/>
      <c r="BS212" s="1101"/>
      <c r="BT212" s="26" t="s">
        <v>1077</v>
      </c>
    </row>
    <row r="213" spans="1:72" ht="12.95" customHeight="1">
      <c r="A213" s="1101"/>
      <c r="B213" s="1101"/>
      <c r="C213" s="1101"/>
      <c r="D213" s="957" t="s">
        <v>1078</v>
      </c>
      <c r="E213" s="1101"/>
      <c r="F213" s="1101"/>
      <c r="G213" s="1101"/>
      <c r="H213" s="1101"/>
      <c r="I213" s="1101"/>
      <c r="J213" s="1101"/>
      <c r="K213" s="1101"/>
      <c r="L213" s="1101"/>
      <c r="M213" s="1101"/>
      <c r="N213" s="1101"/>
      <c r="O213" s="1101"/>
      <c r="P213" s="1101"/>
      <c r="Q213" s="1101"/>
      <c r="R213" s="1101"/>
      <c r="S213" s="1101"/>
      <c r="T213" s="1101"/>
      <c r="U213" s="1101"/>
      <c r="V213" s="1101"/>
      <c r="W213" s="1101"/>
      <c r="X213" s="1101"/>
      <c r="Y213" s="1101"/>
      <c r="Z213" s="1101"/>
      <c r="AA213" s="1101"/>
      <c r="AB213" s="1101"/>
      <c r="AC213" s="1101"/>
      <c r="AD213" s="1101"/>
      <c r="AE213" s="1101"/>
      <c r="AF213" s="1101"/>
      <c r="AG213" s="1101"/>
      <c r="AH213" s="1101"/>
      <c r="AI213" s="1101"/>
      <c r="AJ213" s="1101"/>
      <c r="AK213" s="1101"/>
      <c r="AL213" s="1101"/>
      <c r="AM213" s="1101"/>
      <c r="AN213" s="1101"/>
      <c r="AO213" s="1101"/>
      <c r="AP213" s="1101"/>
      <c r="AQ213" s="1101"/>
      <c r="AR213" s="1101"/>
      <c r="AS213" s="1101"/>
      <c r="AT213" s="1101"/>
      <c r="AU213" s="1101"/>
      <c r="AV213" s="1101"/>
      <c r="AW213" s="1101"/>
      <c r="AX213" s="1101"/>
      <c r="AY213" s="1101"/>
      <c r="AZ213" s="1101"/>
      <c r="BA213" s="1101"/>
      <c r="BB213" s="1101"/>
      <c r="BC213" s="1101" t="s">
        <v>1079</v>
      </c>
      <c r="BD213" s="1101"/>
      <c r="BE213" s="1101"/>
      <c r="BF213" s="1101"/>
      <c r="BG213" s="1101"/>
      <c r="BH213" s="1101"/>
      <c r="BI213" s="1101" t="s">
        <v>1080</v>
      </c>
      <c r="BJ213" s="1101"/>
      <c r="BK213" s="1101"/>
      <c r="BL213" s="1101"/>
      <c r="BM213" s="1101"/>
      <c r="BN213" s="115" t="s">
        <v>1081</v>
      </c>
      <c r="BO213" s="1101"/>
      <c r="BP213" s="1101"/>
      <c r="BQ213" s="1101"/>
      <c r="BR213" s="1101"/>
      <c r="BS213" s="1101"/>
      <c r="BT213" s="26" t="s">
        <v>1082</v>
      </c>
    </row>
    <row r="214" spans="1:72" ht="12.95" customHeight="1">
      <c r="A214" s="1101"/>
      <c r="B214" s="1101"/>
      <c r="C214" s="1101"/>
      <c r="D214" s="1491" t="s">
        <v>299</v>
      </c>
      <c r="E214" s="1491"/>
      <c r="F214" s="1491"/>
      <c r="G214" s="1491"/>
      <c r="H214" s="1491"/>
      <c r="I214" s="1491"/>
      <c r="J214" s="1491"/>
      <c r="K214" s="1491"/>
      <c r="L214" s="1491"/>
      <c r="M214" s="1491"/>
      <c r="N214" s="1491"/>
      <c r="O214" s="1491"/>
      <c r="P214" s="1491"/>
      <c r="Q214" s="1491"/>
      <c r="R214" s="1491"/>
      <c r="S214" s="1491"/>
      <c r="T214" s="1491"/>
      <c r="U214" s="1491"/>
      <c r="V214" s="1491"/>
      <c r="W214" s="1491"/>
      <c r="X214" s="1491"/>
      <c r="Y214" s="1491"/>
      <c r="Z214" s="1491"/>
      <c r="AA214" s="1101"/>
      <c r="AB214" s="1101"/>
      <c r="AC214" s="1101"/>
      <c r="AD214" s="1101"/>
      <c r="AE214" s="1101"/>
      <c r="AF214" s="1101"/>
      <c r="AG214" s="1101"/>
      <c r="AH214" s="1101"/>
      <c r="AI214" s="1101"/>
      <c r="AJ214" s="1101"/>
      <c r="AK214" s="1101"/>
      <c r="AL214" s="1101"/>
      <c r="AM214" s="1101"/>
      <c r="AN214" s="1101"/>
      <c r="AO214" s="1101"/>
      <c r="AP214" s="1101"/>
      <c r="AQ214" s="1101"/>
      <c r="AR214" s="1101"/>
      <c r="AS214" s="1101"/>
      <c r="AT214" s="1101"/>
      <c r="AU214" s="17"/>
      <c r="AV214" s="17"/>
      <c r="AW214" s="17"/>
      <c r="AX214" s="17"/>
      <c r="AY214" s="17"/>
      <c r="AZ214" s="1101"/>
      <c r="BA214" s="1101"/>
      <c r="BB214" s="1101"/>
      <c r="BC214" s="1101" t="s">
        <v>1083</v>
      </c>
      <c r="BD214" s="1101"/>
      <c r="BE214" s="1101"/>
      <c r="BF214" s="1101"/>
      <c r="BG214" s="1101"/>
      <c r="BH214" s="1101"/>
      <c r="BI214" s="1101" t="s">
        <v>1084</v>
      </c>
      <c r="BJ214" s="1101"/>
      <c r="BK214" s="1101"/>
      <c r="BL214" s="1101"/>
      <c r="BM214" s="1101"/>
      <c r="BN214" s="115" t="s">
        <v>1085</v>
      </c>
      <c r="BO214" s="1101"/>
      <c r="BP214" s="1101"/>
      <c r="BQ214" s="1101"/>
      <c r="BR214" s="1101"/>
      <c r="BS214" s="1101"/>
      <c r="BT214" s="26" t="s">
        <v>1086</v>
      </c>
    </row>
    <row r="215" spans="1:72" ht="12.95" customHeight="1">
      <c r="A215" s="1101"/>
      <c r="B215" s="1101"/>
      <c r="C215" s="1101"/>
      <c r="D215" s="2" t="s">
        <v>1087</v>
      </c>
      <c r="E215" s="1101"/>
      <c r="F215" s="1101"/>
      <c r="G215" s="1101"/>
      <c r="H215" s="1101"/>
      <c r="I215" s="1101"/>
      <c r="J215" s="1101"/>
      <c r="K215" s="1101"/>
      <c r="L215" s="1101"/>
      <c r="M215" s="1101"/>
      <c r="N215" s="1101"/>
      <c r="O215" s="1101"/>
      <c r="P215" s="1101"/>
      <c r="Q215" s="1101"/>
      <c r="R215" s="1101"/>
      <c r="S215" s="1101"/>
      <c r="T215" s="1101"/>
      <c r="U215" s="1101"/>
      <c r="V215" s="1101"/>
      <c r="W215" s="1101"/>
      <c r="X215" s="1101"/>
      <c r="Y215" s="1101"/>
      <c r="Z215" s="1180"/>
      <c r="AA215" s="1101"/>
      <c r="AB215" s="1422"/>
      <c r="AC215" s="1422"/>
      <c r="AD215" s="1422"/>
      <c r="AE215" s="1422"/>
      <c r="AF215" s="1422"/>
      <c r="AG215" s="1422"/>
      <c r="AH215" s="1422"/>
      <c r="AI215" s="1422"/>
      <c r="AJ215" s="1422"/>
      <c r="AK215" s="1422"/>
      <c r="AL215" s="1422"/>
      <c r="AM215" s="17"/>
      <c r="AN215" s="17"/>
      <c r="AO215" s="17"/>
      <c r="AP215" s="17"/>
      <c r="AQ215" s="17"/>
      <c r="AR215" s="17"/>
      <c r="AS215" s="17"/>
      <c r="AT215" s="17"/>
      <c r="AU215" s="17"/>
      <c r="AV215" s="17"/>
      <c r="AW215" s="17"/>
      <c r="AX215" s="17"/>
      <c r="AY215" s="17"/>
      <c r="AZ215" s="1101"/>
      <c r="BA215" s="1101"/>
      <c r="BB215" s="1101"/>
      <c r="BC215" s="1101" t="s">
        <v>1088</v>
      </c>
      <c r="BD215" s="1101"/>
      <c r="BE215" s="1101"/>
      <c r="BF215" s="1101"/>
      <c r="BG215" s="1101"/>
      <c r="BH215" s="1101"/>
      <c r="BI215" s="2" t="s">
        <v>1089</v>
      </c>
      <c r="BJ215" s="1101"/>
      <c r="BK215" s="1101"/>
      <c r="BL215" s="1101"/>
      <c r="BM215" s="1101"/>
      <c r="BN215" s="1101"/>
      <c r="BO215" s="1101"/>
      <c r="BP215" s="1101"/>
      <c r="BQ215" s="1101"/>
      <c r="BR215" s="1101"/>
      <c r="BS215" s="1101"/>
      <c r="BT215" s="1101"/>
    </row>
    <row r="216" spans="1:72" ht="12.95" customHeight="1">
      <c r="A216" s="1101"/>
      <c r="B216" s="1101"/>
      <c r="C216" s="1101"/>
      <c r="D216" s="2" t="s">
        <v>1090</v>
      </c>
      <c r="E216" s="1101"/>
      <c r="F216" s="1101"/>
      <c r="G216" s="1101"/>
      <c r="H216" s="1101"/>
      <c r="I216" s="1101"/>
      <c r="J216" s="1101"/>
      <c r="K216" s="1101"/>
      <c r="L216" s="1101"/>
      <c r="M216" s="1101"/>
      <c r="N216" s="1101"/>
      <c r="O216" s="1101"/>
      <c r="P216" s="1101"/>
      <c r="Q216" s="1101"/>
      <c r="R216" s="1101"/>
      <c r="S216" s="1101"/>
      <c r="T216" s="1101"/>
      <c r="U216" s="1101"/>
      <c r="V216" s="1101"/>
      <c r="W216" s="1101"/>
      <c r="X216" s="1101"/>
      <c r="Y216" s="1101"/>
      <c r="Z216" s="1180"/>
      <c r="AA216" s="1101"/>
      <c r="AB216" s="1422"/>
      <c r="AC216" s="1422"/>
      <c r="AD216" s="1422"/>
      <c r="AE216" s="1422"/>
      <c r="AF216" s="1422"/>
      <c r="AG216" s="1422"/>
      <c r="AH216" s="1422"/>
      <c r="AI216" s="1422"/>
      <c r="AJ216" s="1422"/>
      <c r="AK216" s="1422"/>
      <c r="AL216" s="1422"/>
      <c r="AM216" s="17"/>
      <c r="AN216" s="17"/>
      <c r="AO216" s="17"/>
      <c r="AP216" s="17"/>
      <c r="AQ216" s="17"/>
      <c r="AR216" s="17"/>
      <c r="AS216" s="17"/>
      <c r="AT216" s="17"/>
      <c r="AU216" s="17"/>
      <c r="AV216" s="17"/>
      <c r="AW216" s="17"/>
      <c r="AX216" s="17"/>
      <c r="AY216" s="17"/>
      <c r="AZ216" s="1101"/>
      <c r="BA216" s="1101"/>
      <c r="BB216" s="1101"/>
      <c r="BC216" s="1101" t="s">
        <v>1091</v>
      </c>
      <c r="BD216" s="1101"/>
      <c r="BE216" s="1101"/>
      <c r="BF216" s="1101"/>
      <c r="BG216" s="1101"/>
      <c r="BH216" s="1101"/>
      <c r="BI216" s="2" t="s">
        <v>1049</v>
      </c>
      <c r="BJ216" s="1101"/>
      <c r="BK216" s="1101"/>
      <c r="BL216" s="1101"/>
      <c r="BM216" s="1101"/>
      <c r="BN216" s="1101"/>
      <c r="BO216" s="1101"/>
      <c r="BP216" s="1101"/>
      <c r="BQ216" s="1101"/>
      <c r="BR216" s="1101"/>
      <c r="BS216" s="1101"/>
      <c r="BT216" s="1101"/>
    </row>
    <row r="217" spans="1:72" ht="12.95" customHeight="1">
      <c r="A217" s="1101"/>
      <c r="B217" s="1101"/>
      <c r="C217" s="1101"/>
      <c r="D217" s="2"/>
      <c r="E217" s="1101"/>
      <c r="F217" s="1101"/>
      <c r="G217" s="1101"/>
      <c r="H217" s="1101"/>
      <c r="I217" s="1101"/>
      <c r="J217" s="1101"/>
      <c r="K217" s="1101"/>
      <c r="L217" s="1101"/>
      <c r="M217" s="1101"/>
      <c r="N217" s="1101"/>
      <c r="O217" s="1101"/>
      <c r="P217" s="1101"/>
      <c r="Q217" s="1101"/>
      <c r="R217" s="1101"/>
      <c r="S217" s="1101"/>
      <c r="T217" s="1101"/>
      <c r="U217" s="1101"/>
      <c r="V217" s="1101"/>
      <c r="W217" s="1101"/>
      <c r="X217" s="1101"/>
      <c r="Y217" s="1101"/>
      <c r="Z217" s="1180"/>
      <c r="AA217" s="1101"/>
      <c r="AB217" s="17"/>
      <c r="AC217" s="17"/>
      <c r="AD217" s="17"/>
      <c r="AE217" s="17"/>
      <c r="AF217" s="17"/>
      <c r="AG217" s="17"/>
      <c r="AH217" s="17"/>
      <c r="AI217" s="17"/>
      <c r="AJ217" s="17"/>
      <c r="AK217" s="17"/>
      <c r="AL217" s="17"/>
      <c r="AM217" s="17"/>
      <c r="AN217" s="17"/>
      <c r="AO217" s="17"/>
      <c r="AP217" s="17"/>
      <c r="AQ217" s="17"/>
      <c r="AR217" s="17"/>
      <c r="AS217" s="17"/>
      <c r="AT217" s="17"/>
      <c r="AU217" s="1101"/>
      <c r="AV217" s="1101"/>
      <c r="AW217" s="1101"/>
      <c r="AX217" s="1101"/>
      <c r="AY217" s="1101"/>
      <c r="AZ217" s="1101"/>
      <c r="BA217" s="1101"/>
      <c r="BB217" s="1101"/>
      <c r="BC217" s="1101" t="s">
        <v>1092</v>
      </c>
      <c r="BD217" s="1101"/>
      <c r="BE217" s="1101"/>
      <c r="BF217" s="1101"/>
      <c r="BG217" s="1101"/>
      <c r="BH217" s="1101"/>
      <c r="BI217" s="2" t="s">
        <v>1093</v>
      </c>
      <c r="BJ217" s="1101"/>
      <c r="BK217" s="1101"/>
      <c r="BL217" s="1101"/>
      <c r="BM217" s="1101"/>
      <c r="BN217" s="1101"/>
      <c r="BO217" s="1101"/>
      <c r="BP217" s="1101"/>
      <c r="BQ217" s="1101"/>
      <c r="BR217" s="1101"/>
      <c r="BS217" s="1101"/>
      <c r="BT217" s="1101"/>
    </row>
    <row r="218" spans="1:72" ht="12.95" customHeight="1">
      <c r="A218" s="1" t="s">
        <v>1094</v>
      </c>
      <c r="B218" s="1101"/>
      <c r="C218" s="1" t="s">
        <v>1095</v>
      </c>
      <c r="D218" s="18"/>
      <c r="E218" s="1101"/>
      <c r="F218" s="1101"/>
      <c r="G218" s="1101"/>
      <c r="H218" s="1101"/>
      <c r="I218" s="1101"/>
      <c r="J218" s="1101"/>
      <c r="K218" s="1101"/>
      <c r="L218" s="1101"/>
      <c r="M218" s="1101"/>
      <c r="N218" s="1101"/>
      <c r="O218" s="1101"/>
      <c r="P218" s="1101"/>
      <c r="Q218" s="1101"/>
      <c r="R218" s="1101"/>
      <c r="S218" s="1101"/>
      <c r="T218" s="1101"/>
      <c r="U218" s="1101"/>
      <c r="V218" s="1101"/>
      <c r="W218" s="1101"/>
      <c r="X218" s="1101"/>
      <c r="Y218" s="1101"/>
      <c r="Z218" s="1101"/>
      <c r="AA218" s="1101"/>
      <c r="AB218" s="1101"/>
      <c r="AC218" s="1101"/>
      <c r="AD218" s="1101"/>
      <c r="AE218" s="1101"/>
      <c r="AF218" s="1101"/>
      <c r="AG218" s="1101"/>
      <c r="AH218" s="1101"/>
      <c r="AI218" s="1101"/>
      <c r="AJ218" s="1101"/>
      <c r="AK218" s="1101"/>
      <c r="AL218" s="1101"/>
      <c r="AM218" s="1101"/>
      <c r="AN218" s="1101"/>
      <c r="AO218" s="1101"/>
      <c r="AP218" s="1101"/>
      <c r="AQ218" s="1101"/>
      <c r="AR218" s="1101"/>
      <c r="AS218" s="1101"/>
      <c r="AT218" s="1101"/>
      <c r="AU218" s="1101"/>
      <c r="AV218" s="1101"/>
      <c r="AW218" s="1101"/>
      <c r="AX218" s="1101"/>
      <c r="AY218" s="1101"/>
      <c r="AZ218" s="1101"/>
      <c r="BA218" s="1101"/>
      <c r="BB218" s="1101"/>
      <c r="BC218" s="1101" t="s">
        <v>1096</v>
      </c>
      <c r="BD218" s="1101"/>
      <c r="BE218" s="1101"/>
      <c r="BF218" s="1101"/>
      <c r="BG218" s="1101"/>
      <c r="BH218" s="1101"/>
      <c r="BI218" s="1101"/>
      <c r="BJ218" s="1101"/>
      <c r="BK218" s="1101"/>
      <c r="BL218" s="1101"/>
      <c r="BM218" s="1101"/>
      <c r="BN218" s="1101"/>
      <c r="BO218" s="1101"/>
      <c r="BP218" s="1101"/>
      <c r="BQ218" s="1101"/>
      <c r="BR218" s="1101"/>
      <c r="BS218" s="1101"/>
      <c r="BT218" s="1101"/>
    </row>
    <row r="219" spans="1:72" ht="12.95" customHeight="1">
      <c r="A219" s="1"/>
      <c r="B219" s="1101"/>
      <c r="C219" s="1"/>
      <c r="D219" s="2" t="s">
        <v>1097</v>
      </c>
      <c r="E219" s="1101"/>
      <c r="F219" s="1101"/>
      <c r="G219" s="1101"/>
      <c r="H219" s="1101"/>
      <c r="I219" s="1101"/>
      <c r="J219" s="1101"/>
      <c r="K219" s="1101"/>
      <c r="L219" s="1101"/>
      <c r="M219" s="1101"/>
      <c r="N219" s="1101"/>
      <c r="O219" s="1101"/>
      <c r="P219" s="1101"/>
      <c r="Q219" s="1101"/>
      <c r="R219" s="1101"/>
      <c r="S219" s="1101"/>
      <c r="T219" s="1101"/>
      <c r="U219" s="1101"/>
      <c r="V219" s="1101"/>
      <c r="W219" s="1101"/>
      <c r="X219" s="1101"/>
      <c r="Y219" s="1101"/>
      <c r="Z219" s="1101"/>
      <c r="AA219" s="1101"/>
      <c r="AB219" s="1101"/>
      <c r="AC219" s="1101"/>
      <c r="AD219" s="1101"/>
      <c r="AE219" s="1101"/>
      <c r="AF219" s="1101"/>
      <c r="AG219" s="1101"/>
      <c r="AH219" s="1101"/>
      <c r="AI219" s="1101"/>
      <c r="AJ219" s="1101"/>
      <c r="AK219" s="1101"/>
      <c r="AL219" s="1101"/>
      <c r="AM219" s="1101"/>
      <c r="AN219" s="1101"/>
      <c r="AO219" s="1101"/>
      <c r="AP219" s="1101"/>
      <c r="AQ219" s="1101"/>
      <c r="AR219" s="1101"/>
      <c r="AS219" s="1101"/>
      <c r="AT219" s="1101"/>
      <c r="AU219" s="1101"/>
      <c r="AV219" s="1101"/>
      <c r="AW219" s="1101"/>
      <c r="AX219" s="1101"/>
      <c r="AY219" s="1101"/>
      <c r="AZ219" s="2"/>
      <c r="BA219" s="2"/>
      <c r="BB219" s="1101"/>
      <c r="BC219" s="1101" t="s">
        <v>1098</v>
      </c>
      <c r="BD219" s="1101"/>
      <c r="BE219" s="1101"/>
      <c r="BF219" s="1101"/>
      <c r="BG219" s="1101"/>
      <c r="BH219" s="1101"/>
      <c r="BI219" s="1101"/>
      <c r="BJ219" s="1101"/>
      <c r="BK219" s="1101"/>
      <c r="BL219" s="1101"/>
      <c r="BM219" s="1101"/>
      <c r="BN219" s="1101"/>
      <c r="BO219" s="1101"/>
      <c r="BP219" s="1101"/>
      <c r="BQ219" s="1101"/>
      <c r="BR219" s="1101"/>
      <c r="BS219" s="1101"/>
      <c r="BT219" s="1101"/>
    </row>
    <row r="220" spans="1:72" ht="12.95" customHeight="1">
      <c r="A220" s="1"/>
      <c r="B220" s="1101"/>
      <c r="C220" s="1"/>
      <c r="D220" s="1388" t="s">
        <v>1044</v>
      </c>
      <c r="E220" s="1388"/>
      <c r="F220" s="1388"/>
      <c r="G220" s="1388"/>
      <c r="H220" s="1388"/>
      <c r="I220" s="1388"/>
      <c r="J220" s="1388"/>
      <c r="K220" s="1388"/>
      <c r="L220" s="1388"/>
      <c r="M220" s="1388"/>
      <c r="N220" s="1388"/>
      <c r="O220" s="1388"/>
      <c r="P220" s="1388"/>
      <c r="Q220" s="1388"/>
      <c r="R220" s="1388"/>
      <c r="S220" s="1388"/>
      <c r="T220" s="1388"/>
      <c r="U220" s="1388"/>
      <c r="V220" s="1388"/>
      <c r="W220" s="1388"/>
      <c r="X220" s="1388"/>
      <c r="Y220" s="1388"/>
      <c r="Z220" s="1388"/>
      <c r="AA220" s="1101"/>
      <c r="AB220" s="1101"/>
      <c r="AC220" s="1101"/>
      <c r="AD220" s="1101"/>
      <c r="AE220" s="1101"/>
      <c r="AF220" s="1101"/>
      <c r="AG220" s="1101"/>
      <c r="AH220" s="1101"/>
      <c r="AI220" s="1101"/>
      <c r="AJ220" s="1101"/>
      <c r="AK220" s="1101"/>
      <c r="AL220" s="1101"/>
      <c r="AM220" s="1101"/>
      <c r="AN220" s="1101"/>
      <c r="AO220" s="1101"/>
      <c r="AP220" s="1101"/>
      <c r="AQ220" s="1101"/>
      <c r="AR220" s="1101"/>
      <c r="AS220" s="1101"/>
      <c r="AT220" s="1101"/>
      <c r="AU220" s="1101"/>
      <c r="AV220" s="1101"/>
      <c r="AW220" s="1101"/>
      <c r="AX220" s="1101"/>
      <c r="AY220" s="1101"/>
      <c r="AZ220" s="1101"/>
      <c r="BA220" s="2"/>
      <c r="BB220" s="1101"/>
      <c r="BC220" s="1101" t="s">
        <v>1099</v>
      </c>
      <c r="BD220" s="1101"/>
      <c r="BE220" s="1101"/>
      <c r="BF220" s="1101"/>
      <c r="BG220" s="1101"/>
      <c r="BH220" s="1101"/>
      <c r="BI220" s="1101"/>
      <c r="BJ220" s="1101"/>
      <c r="BK220" s="1101"/>
      <c r="BL220" s="1101"/>
      <c r="BM220" s="1101"/>
      <c r="BN220" s="1101"/>
      <c r="BO220" s="1101"/>
      <c r="BP220" s="1101"/>
      <c r="BQ220" s="1101"/>
      <c r="BR220" s="1101"/>
      <c r="BS220" s="1101"/>
      <c r="BT220" s="1101"/>
    </row>
    <row r="221" spans="1:72" ht="12.95" customHeight="1">
      <c r="A221" s="1"/>
      <c r="B221" s="12"/>
      <c r="C221" s="1"/>
      <c r="D221" s="1101"/>
      <c r="E221" s="1101"/>
      <c r="F221" s="1101"/>
      <c r="G221" s="1101"/>
      <c r="H221" s="1101"/>
      <c r="I221" s="1101"/>
      <c r="J221" s="1101"/>
      <c r="K221" s="1101"/>
      <c r="L221" s="1101"/>
      <c r="M221" s="1101"/>
      <c r="N221" s="1101"/>
      <c r="O221" s="1101"/>
      <c r="P221" s="1101"/>
      <c r="Q221" s="1101"/>
      <c r="R221" s="1101"/>
      <c r="S221" s="1101"/>
      <c r="T221" s="1101"/>
      <c r="U221" s="1101"/>
      <c r="V221" s="1101"/>
      <c r="W221" s="1101"/>
      <c r="X221" s="1101"/>
      <c r="Y221" s="1101"/>
      <c r="Z221" s="1101"/>
      <c r="AA221" s="1101"/>
      <c r="AB221" s="1101"/>
      <c r="AC221" s="1101"/>
      <c r="AD221" s="1101"/>
      <c r="AE221" s="1101"/>
      <c r="AF221" s="1101"/>
      <c r="AG221" s="1101"/>
      <c r="AH221" s="1101"/>
      <c r="AI221" s="1101"/>
      <c r="AJ221" s="1101"/>
      <c r="AK221" s="1101"/>
      <c r="AL221" s="1101"/>
      <c r="AM221" s="1101"/>
      <c r="AN221" s="1101"/>
      <c r="AO221" s="1101"/>
      <c r="AP221" s="1101"/>
      <c r="AQ221" s="1101"/>
      <c r="AR221" s="1101"/>
      <c r="AS221" s="1101"/>
      <c r="AT221" s="1101"/>
      <c r="AU221" s="54"/>
      <c r="AV221" s="54"/>
      <c r="AW221" s="54"/>
      <c r="AX221" s="54"/>
      <c r="AY221" s="54"/>
      <c r="AZ221" s="1101"/>
      <c r="BA221" s="2"/>
      <c r="BB221" s="1101"/>
      <c r="BC221" s="1101"/>
      <c r="BD221" s="1101"/>
      <c r="BE221" s="1101"/>
      <c r="BF221" s="1101"/>
      <c r="BG221" s="1101"/>
      <c r="BH221" s="1101"/>
      <c r="BI221" s="1101"/>
      <c r="BJ221" s="1101"/>
      <c r="BK221" s="1101"/>
      <c r="BL221" s="1101"/>
      <c r="BM221" s="1101"/>
      <c r="BN221" s="1101"/>
      <c r="BO221" s="1101"/>
      <c r="BP221" s="1101"/>
      <c r="BQ221" s="1101"/>
      <c r="BR221" s="1101"/>
      <c r="BS221" s="1101"/>
      <c r="BT221" s="1101"/>
    </row>
    <row r="222" spans="1:72" ht="12.95" customHeight="1">
      <c r="A222" s="1489" t="s">
        <v>1100</v>
      </c>
      <c r="B222" s="1489"/>
      <c r="C222" s="1489"/>
      <c r="D222" s="1489"/>
      <c r="E222" s="1489"/>
      <c r="F222" s="1489"/>
      <c r="G222" s="1489"/>
      <c r="H222" s="1489"/>
      <c r="I222" s="1489"/>
      <c r="J222" s="1489"/>
      <c r="K222" s="1489"/>
      <c r="L222" s="1489"/>
      <c r="M222" s="1489"/>
      <c r="N222" s="1489"/>
      <c r="O222" s="1489"/>
      <c r="P222" s="1489"/>
      <c r="Q222" s="1489"/>
      <c r="R222" s="1489"/>
      <c r="S222" s="1489"/>
      <c r="T222" s="1489"/>
      <c r="U222" s="1489"/>
      <c r="V222" s="1489"/>
      <c r="W222" s="1489"/>
      <c r="X222" s="1489"/>
      <c r="Y222" s="1489"/>
      <c r="Z222" s="1489"/>
      <c r="AA222" s="1489"/>
      <c r="AB222" s="1489"/>
      <c r="AC222" s="1489"/>
      <c r="AD222" s="1489"/>
      <c r="AE222" s="1489"/>
      <c r="AF222" s="1489"/>
      <c r="AG222" s="1489"/>
      <c r="AH222" s="1489"/>
      <c r="AI222" s="1489"/>
      <c r="AJ222" s="1489"/>
      <c r="AK222" s="1489"/>
      <c r="AL222" s="1489"/>
      <c r="AM222" s="1489"/>
      <c r="AN222" s="1489"/>
      <c r="AO222" s="1489"/>
      <c r="AP222" s="1489"/>
      <c r="AQ222" s="1489"/>
      <c r="AR222" s="1489"/>
      <c r="AS222" s="1489"/>
      <c r="AT222" s="1489"/>
      <c r="AU222" s="54"/>
      <c r="AV222" s="54"/>
      <c r="AW222" s="54"/>
      <c r="AX222" s="54"/>
      <c r="AY222" s="54"/>
      <c r="AZ222" s="2"/>
      <c r="BA222" s="2"/>
      <c r="BB222" s="1101"/>
      <c r="BC222" s="1101"/>
      <c r="BD222" s="1101"/>
      <c r="BE222" s="1101"/>
      <c r="BF222" s="1101"/>
      <c r="BG222" s="1101"/>
      <c r="BH222" s="1101"/>
      <c r="BI222" s="1101"/>
      <c r="BJ222" s="1101"/>
      <c r="BK222" s="1101"/>
      <c r="BL222" s="1101"/>
      <c r="BM222" s="1101"/>
      <c r="BN222" s="1101"/>
      <c r="BO222" s="1101"/>
      <c r="BP222" s="2"/>
      <c r="BQ222" s="1101"/>
      <c r="BR222" s="1101"/>
      <c r="BS222" s="1101"/>
      <c r="BT222" s="1101"/>
    </row>
    <row r="223" spans="1:72" ht="12.95" customHeight="1">
      <c r="A223" s="1489"/>
      <c r="B223" s="1489"/>
      <c r="C223" s="1489"/>
      <c r="D223" s="1489"/>
      <c r="E223" s="1489"/>
      <c r="F223" s="1489"/>
      <c r="G223" s="1489"/>
      <c r="H223" s="1489"/>
      <c r="I223" s="1489"/>
      <c r="J223" s="1489"/>
      <c r="K223" s="1489"/>
      <c r="L223" s="1489"/>
      <c r="M223" s="1489"/>
      <c r="N223" s="1489"/>
      <c r="O223" s="1489"/>
      <c r="P223" s="1489"/>
      <c r="Q223" s="1489"/>
      <c r="R223" s="1489"/>
      <c r="S223" s="1489"/>
      <c r="T223" s="1489"/>
      <c r="U223" s="1489"/>
      <c r="V223" s="1489"/>
      <c r="W223" s="1489"/>
      <c r="X223" s="1489"/>
      <c r="Y223" s="1489"/>
      <c r="Z223" s="1489"/>
      <c r="AA223" s="1489"/>
      <c r="AB223" s="1489"/>
      <c r="AC223" s="1489"/>
      <c r="AD223" s="1489"/>
      <c r="AE223" s="1489"/>
      <c r="AF223" s="1489"/>
      <c r="AG223" s="1489"/>
      <c r="AH223" s="1489"/>
      <c r="AI223" s="1489"/>
      <c r="AJ223" s="1489"/>
      <c r="AK223" s="1489"/>
      <c r="AL223" s="1489"/>
      <c r="AM223" s="1489"/>
      <c r="AN223" s="1489"/>
      <c r="AO223" s="1489"/>
      <c r="AP223" s="1489"/>
      <c r="AQ223" s="1489"/>
      <c r="AR223" s="1489"/>
      <c r="AS223" s="1489"/>
      <c r="AT223" s="1489"/>
      <c r="AU223" s="1101"/>
      <c r="AV223" s="1101"/>
      <c r="AW223" s="1101"/>
      <c r="AX223" s="1101"/>
      <c r="AY223" s="1101"/>
      <c r="AZ223" s="1101"/>
      <c r="BA223" s="2"/>
      <c r="BB223" s="2"/>
      <c r="BC223" s="1101"/>
      <c r="BD223" s="1101"/>
      <c r="BE223" s="1101"/>
      <c r="BF223" s="1101"/>
      <c r="BG223" s="1101"/>
      <c r="BH223" s="1101"/>
      <c r="BI223" s="1101"/>
      <c r="BJ223" s="1101"/>
      <c r="BK223" s="1101"/>
      <c r="BL223" s="1101"/>
      <c r="BM223" s="1101"/>
      <c r="BN223" s="1101"/>
      <c r="BO223" s="1101"/>
      <c r="BP223" s="1101"/>
      <c r="BQ223" s="2"/>
      <c r="BR223" s="1101"/>
      <c r="BS223" s="1101"/>
      <c r="BT223" s="1101"/>
    </row>
    <row r="224" spans="1:72" ht="12.95" customHeight="1">
      <c r="A224" s="1101"/>
      <c r="B224" s="1101"/>
      <c r="C224" s="1101"/>
      <c r="D224" s="1101"/>
      <c r="E224" s="1101"/>
      <c r="F224" s="1101"/>
      <c r="G224" s="1101"/>
      <c r="H224" s="1101"/>
      <c r="I224" s="1101"/>
      <c r="J224" s="1101"/>
      <c r="K224" s="1101"/>
      <c r="L224" s="1101"/>
      <c r="M224" s="1101"/>
      <c r="N224" s="1101"/>
      <c r="O224" s="1101"/>
      <c r="P224" s="1101"/>
      <c r="Q224" s="1101"/>
      <c r="R224" s="1101"/>
      <c r="S224" s="1101"/>
      <c r="T224" s="1101"/>
      <c r="U224" s="1101"/>
      <c r="V224" s="1101"/>
      <c r="W224" s="1101"/>
      <c r="X224" s="1101"/>
      <c r="Y224" s="1101"/>
      <c r="Z224" s="1101"/>
      <c r="AA224" s="1101"/>
      <c r="AB224" s="1101"/>
      <c r="AC224" s="1101"/>
      <c r="AD224" s="1101"/>
      <c r="AE224" s="1101"/>
      <c r="AF224" s="1101"/>
      <c r="AG224" s="1101"/>
      <c r="AH224" s="1101"/>
      <c r="AI224" s="1101"/>
      <c r="AJ224" s="1101"/>
      <c r="AK224" s="1101"/>
      <c r="AL224" s="1101"/>
      <c r="AM224" s="1101"/>
      <c r="AN224" s="1101"/>
      <c r="AO224" s="1101"/>
      <c r="AP224" s="1101"/>
      <c r="AQ224" s="1101"/>
      <c r="AR224" s="1101"/>
      <c r="AS224" s="1101"/>
      <c r="AT224" s="1101"/>
      <c r="AU224" s="1101"/>
      <c r="AV224" s="1101"/>
      <c r="AW224" s="1101"/>
      <c r="AX224" s="1101"/>
      <c r="AY224" s="1101"/>
      <c r="AZ224" s="2"/>
      <c r="BA224" s="2"/>
      <c r="BB224" s="2"/>
      <c r="BC224" s="1101"/>
      <c r="BD224" s="1101"/>
      <c r="BE224" s="1101"/>
      <c r="BF224" s="1101"/>
      <c r="BG224" s="1101"/>
      <c r="BH224" s="1101"/>
      <c r="BI224" s="1101"/>
      <c r="BJ224" s="1101"/>
      <c r="BK224" s="1101"/>
      <c r="BL224" s="1101"/>
      <c r="BM224" s="1101"/>
      <c r="BN224" s="1101"/>
      <c r="BO224" s="1101"/>
      <c r="BP224" s="1101"/>
      <c r="BQ224" s="2"/>
      <c r="BR224" s="1101"/>
      <c r="BS224" s="1101"/>
      <c r="BT224" s="1101"/>
    </row>
    <row r="225" spans="1:69" ht="12.95" customHeight="1">
      <c r="A225" s="1" t="s">
        <v>919</v>
      </c>
      <c r="B225" s="1"/>
      <c r="C225" s="1" t="s">
        <v>1101</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1101"/>
      <c r="AL225" s="1101"/>
      <c r="AM225" s="1101"/>
      <c r="AN225" s="1101"/>
      <c r="AO225" s="1101"/>
      <c r="AP225" s="1101"/>
      <c r="AQ225" s="1101"/>
      <c r="AR225" s="1101"/>
      <c r="AS225" s="1101"/>
      <c r="AT225" s="1101"/>
      <c r="AU225" s="2"/>
      <c r="AV225" s="2"/>
      <c r="AW225" s="2"/>
      <c r="AX225" s="2"/>
      <c r="AY225" s="2"/>
      <c r="AZ225" s="1101"/>
      <c r="BA225" s="1101"/>
      <c r="BB225" s="1101"/>
      <c r="BC225" s="1101"/>
      <c r="BD225" s="1101"/>
      <c r="BE225" s="1101"/>
      <c r="BF225" s="1101"/>
      <c r="BG225" s="1101"/>
      <c r="BH225" s="1101"/>
      <c r="BI225" s="1101"/>
      <c r="BJ225" s="1101"/>
      <c r="BK225" s="1101"/>
      <c r="BL225" s="1101"/>
      <c r="BM225" s="1101"/>
      <c r="BN225" s="1101"/>
      <c r="BO225" s="2"/>
      <c r="BP225" s="1101"/>
      <c r="BQ225" s="1101"/>
    </row>
    <row r="226" spans="1:69" ht="12.95" customHeight="1">
      <c r="A226" s="1101"/>
      <c r="B226" s="2"/>
      <c r="C226" s="1101"/>
      <c r="D226" s="2" t="s">
        <v>1102</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76" t="s">
        <v>299</v>
      </c>
      <c r="AJ226" s="1376"/>
      <c r="AK226" s="1101"/>
      <c r="AL226" s="2"/>
      <c r="AM226" s="2"/>
      <c r="AN226" s="2"/>
      <c r="AO226" s="2"/>
      <c r="AP226" s="2"/>
      <c r="AQ226" s="2"/>
      <c r="AR226" s="2"/>
      <c r="AS226" s="2"/>
      <c r="AT226" s="2"/>
      <c r="AU226" s="2"/>
      <c r="AV226" s="2"/>
      <c r="AW226" s="2"/>
      <c r="AX226" s="2"/>
      <c r="AY226" s="2"/>
      <c r="AZ226" s="2"/>
      <c r="BA226" s="1101"/>
      <c r="BB226" s="118" t="s">
        <v>1103</v>
      </c>
      <c r="BC226" s="1101"/>
      <c r="BD226" s="1101"/>
      <c r="BE226" s="1101"/>
      <c r="BF226" s="1101"/>
      <c r="BG226" s="152">
        <f>IF(AND(AND($M$249="for profit",$M$257="for profit",$M$265="nonprofit")),2,0)</f>
        <v>0</v>
      </c>
      <c r="BH226" s="1101"/>
      <c r="BI226" s="1101"/>
      <c r="BJ226" s="1101"/>
      <c r="BK226" s="1101"/>
      <c r="BL226" s="1101"/>
      <c r="BM226" s="1101"/>
      <c r="BN226" s="1101"/>
      <c r="BO226" s="2"/>
      <c r="BP226" s="1101"/>
      <c r="BQ226" s="1101"/>
    </row>
    <row r="227" spans="1:69" ht="12.95" customHeight="1">
      <c r="A227" s="1101"/>
      <c r="B227" s="2"/>
      <c r="C227" s="1101"/>
      <c r="D227" s="2" t="s">
        <v>1104</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76" t="s">
        <v>894</v>
      </c>
      <c r="AJ227" s="1376"/>
      <c r="AK227" s="1101"/>
      <c r="AL227" s="2"/>
      <c r="AM227" s="2"/>
      <c r="AN227" s="2"/>
      <c r="AO227" s="2"/>
      <c r="AP227" s="2"/>
      <c r="AQ227" s="2"/>
      <c r="AR227" s="2"/>
      <c r="AS227" s="2"/>
      <c r="AT227" s="2"/>
      <c r="AU227" s="2"/>
      <c r="AV227" s="2"/>
      <c r="AW227" s="2"/>
      <c r="AX227" s="2"/>
      <c r="AY227" s="2"/>
      <c r="AZ227" s="1101"/>
      <c r="BA227" s="2"/>
      <c r="BB227" s="118" t="s">
        <v>1103</v>
      </c>
      <c r="BC227" s="1101"/>
      <c r="BD227" s="1101"/>
      <c r="BE227" s="1101"/>
      <c r="BF227" s="1101"/>
      <c r="BG227" s="152">
        <f>IF(AND(AND($M$249="for profit",$M$257="nonprofit",$M$265="for profit")),2,0)</f>
        <v>0</v>
      </c>
      <c r="BH227" s="1101"/>
      <c r="BI227" s="1101"/>
      <c r="BJ227" s="1101"/>
      <c r="BK227" s="1101"/>
      <c r="BL227" s="1101"/>
      <c r="BM227" s="1101"/>
      <c r="BN227" s="1101"/>
      <c r="BO227" s="1101"/>
      <c r="BP227" s="1101"/>
      <c r="BQ227" s="2"/>
    </row>
    <row r="228" spans="1:69" ht="12.95" customHeight="1">
      <c r="A228" s="1101"/>
      <c r="B228" s="2"/>
      <c r="C228" s="1101"/>
      <c r="D228" s="2" t="s">
        <v>1105</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76" t="s">
        <v>894</v>
      </c>
      <c r="AJ228" s="1376"/>
      <c r="AK228" s="1101"/>
      <c r="AL228" s="2"/>
      <c r="AM228" s="2"/>
      <c r="AN228" s="2"/>
      <c r="AO228" s="2"/>
      <c r="AP228" s="2"/>
      <c r="AQ228" s="2"/>
      <c r="AR228" s="2"/>
      <c r="AS228" s="2"/>
      <c r="AT228" s="2"/>
      <c r="AU228" s="2"/>
      <c r="AV228" s="2"/>
      <c r="AW228" s="2"/>
      <c r="AX228" s="2"/>
      <c r="AY228" s="2"/>
      <c r="AZ228" s="2"/>
      <c r="BA228" s="2"/>
      <c r="BB228" s="118" t="s">
        <v>1103</v>
      </c>
      <c r="BC228" s="1101"/>
      <c r="BD228" s="1101"/>
      <c r="BE228" s="1101"/>
      <c r="BF228" s="1101"/>
      <c r="BG228" s="152">
        <f>IF(AND(AND($M$249="nonprofit",$M$257="for profit",$M$265="for profit")),2,0)</f>
        <v>0</v>
      </c>
      <c r="BH228" s="1101"/>
      <c r="BI228" s="1101"/>
      <c r="BJ228" s="1101"/>
      <c r="BK228" s="1101"/>
      <c r="BL228" s="1101"/>
      <c r="BM228" s="1101"/>
      <c r="BN228" s="1101"/>
      <c r="BO228" s="1101"/>
      <c r="BP228" s="1101"/>
      <c r="BQ228" s="2"/>
    </row>
    <row r="229" spans="1:69" ht="12.95" customHeight="1">
      <c r="A229" s="1101"/>
      <c r="B229" s="2"/>
      <c r="C229" s="1101"/>
      <c r="D229" s="2" t="s">
        <v>1106</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76" t="s">
        <v>299</v>
      </c>
      <c r="AJ229" s="1376"/>
      <c r="AK229" s="1101"/>
      <c r="AL229" s="2"/>
      <c r="AM229" s="2"/>
      <c r="AN229" s="2"/>
      <c r="AO229" s="2"/>
      <c r="AP229" s="2"/>
      <c r="AQ229" s="2"/>
      <c r="AR229" s="2"/>
      <c r="AS229" s="2"/>
      <c r="AT229" s="2"/>
      <c r="AU229" s="2"/>
      <c r="AV229" s="2"/>
      <c r="AW229" s="2"/>
      <c r="AX229" s="2"/>
      <c r="AY229" s="2"/>
      <c r="AZ229" s="1101"/>
      <c r="BA229" s="2"/>
      <c r="BB229" s="118" t="s">
        <v>1103</v>
      </c>
      <c r="BC229" s="1101"/>
      <c r="BD229" s="1101"/>
      <c r="BE229" s="1101"/>
      <c r="BF229" s="1101"/>
      <c r="BG229" s="152">
        <f>IF(AND(AND($M$249="for profit",$M$257="nonprofit",$M$265="(select one)")),2,0)</f>
        <v>2</v>
      </c>
      <c r="BH229" s="1101"/>
      <c r="BI229" s="1101"/>
      <c r="BJ229" s="1101"/>
      <c r="BK229" s="1101"/>
      <c r="BL229" s="1101"/>
      <c r="BM229" s="1101"/>
      <c r="BN229" s="1101"/>
      <c r="BO229" s="2"/>
      <c r="BP229" s="1101"/>
      <c r="BQ229" s="1101"/>
    </row>
    <row r="230" spans="1:69" ht="12.95" customHeight="1">
      <c r="A230" s="1101"/>
      <c r="B230" s="2"/>
      <c r="C230" s="1101"/>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1101"/>
      <c r="AL230" s="2"/>
      <c r="AM230" s="2"/>
      <c r="AN230" s="2"/>
      <c r="AO230" s="2"/>
      <c r="AP230" s="2"/>
      <c r="AQ230" s="2"/>
      <c r="AR230" s="2"/>
      <c r="AS230" s="2"/>
      <c r="AT230" s="2"/>
      <c r="AU230" s="2"/>
      <c r="AV230" s="2"/>
      <c r="AW230" s="2"/>
      <c r="AX230" s="2"/>
      <c r="AY230" s="2"/>
      <c r="AZ230" s="1101"/>
      <c r="BA230" s="2"/>
      <c r="BB230" s="118" t="s">
        <v>1103</v>
      </c>
      <c r="BC230" s="1101"/>
      <c r="BD230" s="1101"/>
      <c r="BE230" s="1101"/>
      <c r="BF230" s="1101"/>
      <c r="BG230" s="151">
        <f>IF(AND(AND($M$249="nonprofit",$M$257="for profit",$M$265="(select one)")),2,0)</f>
        <v>0</v>
      </c>
      <c r="BH230" s="1101"/>
      <c r="BI230" s="1101"/>
      <c r="BJ230" s="1101"/>
      <c r="BK230" s="1101"/>
      <c r="BL230" s="1101"/>
      <c r="BM230" s="1101"/>
      <c r="BN230" s="1101"/>
      <c r="BO230" s="2"/>
      <c r="BP230" s="1101"/>
      <c r="BQ230" s="1101"/>
    </row>
    <row r="231" spans="1:69" ht="12.95" customHeight="1">
      <c r="A231" s="1" t="s">
        <v>960</v>
      </c>
      <c r="B231" s="2"/>
      <c r="C231" s="1" t="s">
        <v>1107</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1101"/>
      <c r="AL231" s="2"/>
      <c r="AM231" s="2"/>
      <c r="AN231" s="2"/>
      <c r="AO231" s="2"/>
      <c r="AP231" s="2"/>
      <c r="AQ231" s="2"/>
      <c r="AR231" s="2"/>
      <c r="AS231" s="2"/>
      <c r="AT231" s="2"/>
      <c r="AU231" s="1101"/>
      <c r="AV231" s="1101"/>
      <c r="AW231" s="1101"/>
      <c r="AX231" s="1101"/>
      <c r="AY231" s="1101"/>
      <c r="AZ231" s="1101"/>
      <c r="BA231" s="2"/>
      <c r="BB231" s="118"/>
      <c r="BC231" s="1101"/>
      <c r="BD231" s="1101"/>
      <c r="BE231" s="1101"/>
      <c r="BF231" s="1101"/>
      <c r="BG231" s="118"/>
      <c r="BH231" s="1101"/>
      <c r="BI231" s="1101"/>
      <c r="BJ231" s="1101"/>
      <c r="BK231" s="1101"/>
      <c r="BL231" s="1101"/>
      <c r="BM231" s="1101"/>
      <c r="BN231" s="1101"/>
      <c r="BO231" s="1101"/>
      <c r="BP231" s="1101"/>
      <c r="BQ231" s="2"/>
    </row>
    <row r="232" spans="1:69" ht="12.95" customHeight="1">
      <c r="A232" s="1101"/>
      <c r="B232" s="1101"/>
      <c r="C232" s="1101"/>
      <c r="D232" s="2" t="s">
        <v>1108</v>
      </c>
      <c r="E232" s="2"/>
      <c r="F232" s="2"/>
      <c r="G232" s="2"/>
      <c r="H232" s="2"/>
      <c r="I232" s="2"/>
      <c r="J232" s="2"/>
      <c r="K232" s="2"/>
      <c r="L232" s="1101"/>
      <c r="M232" s="1509" t="str">
        <f>H16</f>
        <v>Rancho Niguel Community Partners, LP</v>
      </c>
      <c r="N232" s="1509"/>
      <c r="O232" s="1509"/>
      <c r="P232" s="1509"/>
      <c r="Q232" s="1509"/>
      <c r="R232" s="1509"/>
      <c r="S232" s="1509"/>
      <c r="T232" s="1509"/>
      <c r="U232" s="1509"/>
      <c r="V232" s="1509"/>
      <c r="W232" s="1509"/>
      <c r="X232" s="1509"/>
      <c r="Y232" s="1509"/>
      <c r="Z232" s="1509"/>
      <c r="AA232" s="1509"/>
      <c r="AB232" s="1509"/>
      <c r="AC232" s="1509"/>
      <c r="AD232" s="1509"/>
      <c r="AE232" s="1509"/>
      <c r="AF232" s="1509"/>
      <c r="AG232" s="1509"/>
      <c r="AH232" s="1509"/>
      <c r="AI232" s="1509"/>
      <c r="AJ232" s="1509"/>
      <c r="AK232" s="1509"/>
      <c r="AL232" s="1101"/>
      <c r="AM232" s="1101"/>
      <c r="AN232" s="1101"/>
      <c r="AO232" s="1101"/>
      <c r="AP232" s="1101"/>
      <c r="AQ232" s="1101"/>
      <c r="AR232" s="1101"/>
      <c r="AS232" s="1101"/>
      <c r="AT232" s="1101"/>
      <c r="AU232" s="1101"/>
      <c r="AV232" s="1101"/>
      <c r="AW232" s="1101"/>
      <c r="AX232" s="1101"/>
      <c r="AY232" s="1101"/>
      <c r="AZ232" s="2"/>
      <c r="BA232" s="2"/>
      <c r="BB232" s="119" t="s">
        <v>1103</v>
      </c>
      <c r="BC232" s="1101"/>
      <c r="BD232" s="1101"/>
      <c r="BE232" s="1101"/>
      <c r="BF232" s="1101"/>
      <c r="BG232" s="152">
        <f>IF(AND(AND($M$249="nonprofit",$M$257="nonprofit",$M$265="for profit")),2,0)</f>
        <v>0</v>
      </c>
      <c r="BH232" s="1101"/>
      <c r="BI232" s="1101"/>
      <c r="BJ232" s="1101"/>
      <c r="BK232" s="1101"/>
      <c r="BL232" s="1101"/>
      <c r="BM232" s="1101"/>
      <c r="BN232" s="1101"/>
      <c r="BO232" s="1101"/>
      <c r="BP232" s="1101"/>
      <c r="BQ232" s="2"/>
    </row>
    <row r="233" spans="1:69" ht="12.95" customHeight="1">
      <c r="A233" s="1101"/>
      <c r="B233" s="1101"/>
      <c r="C233" s="1101"/>
      <c r="D233" s="2" t="s">
        <v>1109</v>
      </c>
      <c r="E233" s="2"/>
      <c r="F233" s="2"/>
      <c r="G233" s="2"/>
      <c r="H233" s="2"/>
      <c r="I233" s="2"/>
      <c r="J233" s="2"/>
      <c r="K233" s="2"/>
      <c r="L233" s="1101"/>
      <c r="M233" s="1388" t="s">
        <v>1110</v>
      </c>
      <c r="N233" s="1388"/>
      <c r="O233" s="1388"/>
      <c r="P233" s="1388"/>
      <c r="Q233" s="1388"/>
      <c r="R233" s="1388"/>
      <c r="S233" s="1388"/>
      <c r="T233" s="1388"/>
      <c r="U233" s="1388"/>
      <c r="V233" s="1388"/>
      <c r="W233" s="1388"/>
      <c r="X233" s="1388"/>
      <c r="Y233" s="1388"/>
      <c r="Z233" s="1388"/>
      <c r="AA233" s="1388"/>
      <c r="AB233" s="1388"/>
      <c r="AC233" s="1388"/>
      <c r="AD233" s="1388"/>
      <c r="AE233" s="1388"/>
      <c r="AF233" s="1101"/>
      <c r="AG233" s="1101"/>
      <c r="AH233" s="1101"/>
      <c r="AI233" s="1101"/>
      <c r="AJ233" s="1101"/>
      <c r="AK233" s="1101"/>
      <c r="AL233" s="1101"/>
      <c r="AM233" s="1101"/>
      <c r="AN233" s="1101"/>
      <c r="AO233" s="1101"/>
      <c r="AP233" s="1101"/>
      <c r="AQ233" s="1101"/>
      <c r="AR233" s="1101"/>
      <c r="AS233" s="1101"/>
      <c r="AT233" s="1101"/>
      <c r="AU233" s="1101"/>
      <c r="AV233" s="1101"/>
      <c r="AW233" s="1101"/>
      <c r="AX233" s="1101"/>
      <c r="AY233" s="1101"/>
      <c r="AZ233" s="1101"/>
      <c r="BA233" s="1101"/>
      <c r="BB233" s="119" t="s">
        <v>1103</v>
      </c>
      <c r="BC233" s="1101"/>
      <c r="BD233" s="1101"/>
      <c r="BE233" s="1101"/>
      <c r="BF233" s="1101"/>
      <c r="BG233" s="152">
        <f>IF(AND(AND($M$249="nonprofit",$M$257="for profit",$M$265="nonprofit")),2,0)</f>
        <v>0</v>
      </c>
      <c r="BH233" s="1101"/>
      <c r="BI233" s="1101"/>
      <c r="BJ233" s="1101"/>
      <c r="BK233" s="1101"/>
      <c r="BL233" s="1101"/>
      <c r="BM233" s="1101"/>
      <c r="BN233" s="1101"/>
      <c r="BO233" s="1101"/>
      <c r="BP233" s="1101"/>
      <c r="BQ233" s="1101"/>
    </row>
    <row r="234" spans="1:69" ht="12.95" customHeight="1">
      <c r="A234" s="1101"/>
      <c r="B234" s="1101"/>
      <c r="C234" s="1101"/>
      <c r="D234" s="2" t="s">
        <v>979</v>
      </c>
      <c r="E234" s="2"/>
      <c r="F234" s="1101"/>
      <c r="G234" s="1101"/>
      <c r="H234" s="1101"/>
      <c r="I234" s="1101"/>
      <c r="J234" s="1101"/>
      <c r="K234" s="1101"/>
      <c r="L234" s="1101"/>
      <c r="M234" s="1388" t="s">
        <v>1111</v>
      </c>
      <c r="N234" s="1388"/>
      <c r="O234" s="1388"/>
      <c r="P234" s="1388"/>
      <c r="Q234" s="1388"/>
      <c r="R234" s="1388"/>
      <c r="S234" s="1388"/>
      <c r="T234" s="1388"/>
      <c r="U234" s="1101"/>
      <c r="V234" s="840" t="s">
        <v>1112</v>
      </c>
      <c r="W234" s="1377" t="s">
        <v>1113</v>
      </c>
      <c r="X234" s="1377"/>
      <c r="Y234" s="2" t="s">
        <v>983</v>
      </c>
      <c r="Z234" s="1101"/>
      <c r="AA234" s="1101"/>
      <c r="AB234" s="1101"/>
      <c r="AC234" s="1388">
        <v>92614</v>
      </c>
      <c r="AD234" s="1388"/>
      <c r="AE234" s="1388"/>
      <c r="AF234" s="1101"/>
      <c r="AG234" s="1101"/>
      <c r="AH234" s="1101"/>
      <c r="AI234" s="1101"/>
      <c r="AJ234" s="1101"/>
      <c r="AK234" s="1101"/>
      <c r="AL234" s="1101"/>
      <c r="AM234" s="1101"/>
      <c r="AN234" s="1101"/>
      <c r="AO234" s="1101"/>
      <c r="AP234" s="1101"/>
      <c r="AQ234" s="1101"/>
      <c r="AR234" s="1101"/>
      <c r="AS234" s="1101"/>
      <c r="AT234" s="1101"/>
      <c r="AU234" s="2"/>
      <c r="AV234" s="2"/>
      <c r="AW234" s="2"/>
      <c r="AX234" s="2"/>
      <c r="AY234" s="2"/>
      <c r="AZ234" s="2"/>
      <c r="BA234" s="1101"/>
      <c r="BB234" s="119" t="s">
        <v>1103</v>
      </c>
      <c r="BC234" s="1101"/>
      <c r="BD234" s="1101"/>
      <c r="BE234" s="1101"/>
      <c r="BF234" s="1101"/>
      <c r="BG234" s="151">
        <f>IF(AND(AND($M$249="for profit",$M$257="nonprofit",$M$265="nonprofit")),2,0)</f>
        <v>0</v>
      </c>
      <c r="BH234" s="1101"/>
      <c r="BI234" s="1101"/>
      <c r="BJ234" s="1101"/>
      <c r="BK234" s="1101"/>
      <c r="BL234" s="1101"/>
      <c r="BM234" s="1101"/>
      <c r="BN234" s="1101"/>
      <c r="BO234" s="2"/>
      <c r="BP234" s="1101"/>
      <c r="BQ234" s="1101"/>
    </row>
    <row r="235" spans="1:69" ht="12.95" customHeight="1">
      <c r="A235" s="1101"/>
      <c r="B235" s="1101"/>
      <c r="C235" s="1101"/>
      <c r="D235" s="2" t="s">
        <v>1114</v>
      </c>
      <c r="E235" s="2"/>
      <c r="F235" s="2"/>
      <c r="G235" s="2"/>
      <c r="H235" s="2"/>
      <c r="I235" s="2"/>
      <c r="J235" s="2"/>
      <c r="K235" s="1031"/>
      <c r="L235" s="1101"/>
      <c r="M235" s="1388" t="s">
        <v>1115</v>
      </c>
      <c r="N235" s="1388"/>
      <c r="O235" s="1388"/>
      <c r="P235" s="1388"/>
      <c r="Q235" s="1388"/>
      <c r="R235" s="1388"/>
      <c r="S235" s="1388"/>
      <c r="T235" s="1388"/>
      <c r="U235" s="1388"/>
      <c r="V235" s="1388"/>
      <c r="W235" s="1388"/>
      <c r="X235" s="1388"/>
      <c r="Y235" s="1388"/>
      <c r="Z235" s="1388"/>
      <c r="AA235" s="1388"/>
      <c r="AB235" s="1388"/>
      <c r="AC235" s="1388"/>
      <c r="AD235" s="1388"/>
      <c r="AE235" s="1388"/>
      <c r="AF235" s="1101"/>
      <c r="AG235" s="1101"/>
      <c r="AH235" s="1101"/>
      <c r="AI235" s="2"/>
      <c r="AJ235" s="2"/>
      <c r="AK235" s="2"/>
      <c r="AL235" s="2"/>
      <c r="AM235" s="2"/>
      <c r="AN235" s="2"/>
      <c r="AO235" s="2"/>
      <c r="AP235" s="2"/>
      <c r="AQ235" s="2"/>
      <c r="AR235" s="2"/>
      <c r="AS235" s="2"/>
      <c r="AT235" s="2"/>
      <c r="AU235" s="1101"/>
      <c r="AV235" s="1101"/>
      <c r="AW235" s="1101"/>
      <c r="AX235" s="1101"/>
      <c r="AY235" s="1101"/>
      <c r="AZ235" s="1101"/>
      <c r="BA235" s="1101"/>
      <c r="BB235" s="119"/>
      <c r="BC235" s="1101"/>
      <c r="BD235" s="1101"/>
      <c r="BE235" s="1101"/>
      <c r="BF235" s="1101"/>
      <c r="BG235" s="118"/>
      <c r="BH235" s="1101"/>
      <c r="BI235" s="1101"/>
      <c r="BJ235" s="1101"/>
      <c r="BK235" s="1101"/>
      <c r="BL235" s="1101"/>
      <c r="BM235" s="1101"/>
      <c r="BN235" s="1101"/>
      <c r="BO235" s="1101"/>
      <c r="BP235" s="1101"/>
      <c r="BQ235" s="1101"/>
    </row>
    <row r="236" spans="1:69" ht="12.95" customHeight="1">
      <c r="A236" s="1101"/>
      <c r="B236" s="1101"/>
      <c r="C236" s="1101"/>
      <c r="D236" s="2" t="s">
        <v>1116</v>
      </c>
      <c r="E236" s="2"/>
      <c r="F236" s="2"/>
      <c r="G236" s="1101"/>
      <c r="H236" s="1101"/>
      <c r="I236" s="1101"/>
      <c r="J236" s="1101"/>
      <c r="K236" s="1101"/>
      <c r="L236" s="1101"/>
      <c r="M236" s="1394" t="s">
        <v>1117</v>
      </c>
      <c r="N236" s="1394"/>
      <c r="O236" s="1394"/>
      <c r="P236" s="1394"/>
      <c r="Q236" s="1394"/>
      <c r="R236" s="1394"/>
      <c r="S236" s="2" t="s">
        <v>1118</v>
      </c>
      <c r="T236" s="2"/>
      <c r="U236" s="1377"/>
      <c r="V236" s="1377"/>
      <c r="W236" s="1377"/>
      <c r="X236" s="2" t="s">
        <v>1119</v>
      </c>
      <c r="Y236" s="1101"/>
      <c r="Z236" s="1394"/>
      <c r="AA236" s="1394"/>
      <c r="AB236" s="1394"/>
      <c r="AC236" s="1394"/>
      <c r="AD236" s="1394"/>
      <c r="AE236" s="1394"/>
      <c r="AF236" s="1101"/>
      <c r="AG236" s="1101"/>
      <c r="AH236" s="1101"/>
      <c r="AI236" s="1101"/>
      <c r="AJ236" s="1101"/>
      <c r="AK236" s="1101"/>
      <c r="AL236" s="1101"/>
      <c r="AM236" s="1101"/>
      <c r="AN236" s="1101"/>
      <c r="AO236" s="1101"/>
      <c r="AP236" s="1101"/>
      <c r="AQ236" s="1101"/>
      <c r="AR236" s="1101"/>
      <c r="AS236" s="1101"/>
      <c r="AT236" s="1101"/>
      <c r="AU236" s="2"/>
      <c r="AV236" s="2"/>
      <c r="AW236" s="2"/>
      <c r="AX236" s="2"/>
      <c r="AY236" s="2"/>
      <c r="AZ236" s="2"/>
      <c r="BA236" s="1101"/>
      <c r="BB236" s="118" t="s">
        <v>1120</v>
      </c>
      <c r="BC236" s="1101"/>
      <c r="BD236" s="1101"/>
      <c r="BE236" s="1101"/>
      <c r="BF236" s="1101"/>
      <c r="BG236" s="152">
        <f>IF(AND(AND($M$249="nonprofit",$M$257="nonprofit",$M$265="(select one)")),1,0)</f>
        <v>0</v>
      </c>
      <c r="BH236" s="1101"/>
      <c r="BI236" s="1101"/>
      <c r="BJ236" s="1101"/>
      <c r="BK236" s="1101"/>
      <c r="BL236" s="1101"/>
      <c r="BM236" s="1101"/>
      <c r="BN236" s="1101"/>
      <c r="BO236" s="1101"/>
      <c r="BP236" s="1101"/>
      <c r="BQ236" s="1101"/>
    </row>
    <row r="237" spans="1:69" ht="12.95" customHeight="1">
      <c r="A237" s="1101"/>
      <c r="B237" s="1101"/>
      <c r="C237" s="1101"/>
      <c r="D237" s="2" t="s">
        <v>1121</v>
      </c>
      <c r="E237" s="2"/>
      <c r="F237" s="2"/>
      <c r="G237" s="1101"/>
      <c r="H237" s="1101"/>
      <c r="I237" s="1101"/>
      <c r="J237" s="1101"/>
      <c r="K237" s="1101"/>
      <c r="L237" s="1101"/>
      <c r="M237" s="1482" t="s">
        <v>1122</v>
      </c>
      <c r="N237" s="1482"/>
      <c r="O237" s="1482"/>
      <c r="P237" s="1482"/>
      <c r="Q237" s="1482"/>
      <c r="R237" s="1482"/>
      <c r="S237" s="1482"/>
      <c r="T237" s="1482"/>
      <c r="U237" s="1482"/>
      <c r="V237" s="1482"/>
      <c r="W237" s="1482"/>
      <c r="X237" s="1482"/>
      <c r="Y237" s="1482"/>
      <c r="Z237" s="1482"/>
      <c r="AA237" s="1482"/>
      <c r="AB237" s="1482"/>
      <c r="AC237" s="1482"/>
      <c r="AD237" s="1482"/>
      <c r="AE237" s="1482"/>
      <c r="AF237" s="2"/>
      <c r="AG237" s="2"/>
      <c r="AH237" s="2"/>
      <c r="AI237" s="2"/>
      <c r="AJ237" s="2"/>
      <c r="AK237" s="2"/>
      <c r="AL237" s="2"/>
      <c r="AM237" s="2"/>
      <c r="AN237" s="2"/>
      <c r="AO237" s="2"/>
      <c r="AP237" s="2"/>
      <c r="AQ237" s="2"/>
      <c r="AR237" s="2"/>
      <c r="AS237" s="2"/>
      <c r="AT237" s="2"/>
      <c r="AU237" s="2"/>
      <c r="AV237" s="2"/>
      <c r="AW237" s="2"/>
      <c r="AX237" s="2"/>
      <c r="AY237" s="2"/>
      <c r="AZ237" s="1101"/>
      <c r="BA237" s="1101"/>
      <c r="BB237" s="118" t="s">
        <v>1120</v>
      </c>
      <c r="BC237" s="1101"/>
      <c r="BD237" s="1101"/>
      <c r="BE237" s="1101"/>
      <c r="BF237" s="1101"/>
      <c r="BG237" s="152">
        <f>IF(AND(AND($M$249="nonprofit",$M$257="nonprofit",$M$265="nonprofit")),1,0)</f>
        <v>0</v>
      </c>
      <c r="BH237" s="1101"/>
      <c r="BI237" s="1101"/>
      <c r="BJ237" s="1101"/>
      <c r="BK237" s="1101"/>
      <c r="BL237" s="1101"/>
      <c r="BM237" s="1101"/>
      <c r="BN237" s="1101"/>
      <c r="BO237" s="1101"/>
      <c r="BP237" s="1101"/>
      <c r="BQ237" s="1101"/>
    </row>
    <row r="238" spans="1:69" ht="12.95" customHeight="1">
      <c r="A238" s="1" t="s">
        <v>1038</v>
      </c>
      <c r="B238" s="1101"/>
      <c r="C238" s="1" t="s">
        <v>1123</v>
      </c>
      <c r="D238" s="1101"/>
      <c r="E238" s="1101"/>
      <c r="F238" s="1101"/>
      <c r="G238" s="1101"/>
      <c r="H238" s="1101"/>
      <c r="I238" s="1101"/>
      <c r="J238" s="1101"/>
      <c r="K238" s="1101"/>
      <c r="L238" s="1101"/>
      <c r="M238" s="1389" t="s">
        <v>1092</v>
      </c>
      <c r="N238" s="1389"/>
      <c r="O238" s="1389"/>
      <c r="P238" s="1389"/>
      <c r="Q238" s="1389"/>
      <c r="R238" s="1389"/>
      <c r="S238" s="1389"/>
      <c r="T238" s="1389"/>
      <c r="U238" s="118" t="s">
        <v>1124</v>
      </c>
      <c r="V238" s="118"/>
      <c r="W238" s="118"/>
      <c r="X238" s="118"/>
      <c r="Y238" s="118"/>
      <c r="Z238" s="118"/>
      <c r="AA238" s="1486"/>
      <c r="AB238" s="1486"/>
      <c r="AC238" s="1486"/>
      <c r="AD238" s="1486"/>
      <c r="AE238" s="1486"/>
      <c r="AF238" s="1486"/>
      <c r="AG238" s="1486"/>
      <c r="AH238" s="1486"/>
      <c r="AI238" s="1486"/>
      <c r="AJ238" s="1486"/>
      <c r="AK238" s="1486"/>
      <c r="AL238" s="2"/>
      <c r="AM238" s="2"/>
      <c r="AN238" s="2"/>
      <c r="AO238" s="2"/>
      <c r="AP238" s="2"/>
      <c r="AQ238" s="2"/>
      <c r="AR238" s="2"/>
      <c r="AS238" s="2"/>
      <c r="AT238" s="2"/>
      <c r="AU238" s="2"/>
      <c r="AV238" s="2"/>
      <c r="AW238" s="2"/>
      <c r="AX238" s="2"/>
      <c r="AY238" s="2"/>
      <c r="AZ238" s="1101"/>
      <c r="BA238" s="1101"/>
      <c r="BB238" s="118" t="s">
        <v>1120</v>
      </c>
      <c r="BC238" s="1101"/>
      <c r="BD238" s="1101"/>
      <c r="BE238" s="1101"/>
      <c r="BF238" s="1101"/>
      <c r="BG238" s="152">
        <f>IF(AND(AND($M$249="nonprofit",$M$257="(select one)",$M$265="(select one)")),1,0)</f>
        <v>0</v>
      </c>
      <c r="BH238" s="1101"/>
      <c r="BI238" s="1101"/>
      <c r="BJ238" s="1101"/>
      <c r="BK238" s="1101"/>
      <c r="BL238" s="1101"/>
      <c r="BM238" s="1101"/>
      <c r="BN238" s="2"/>
      <c r="BO238" s="1101"/>
      <c r="BP238" s="1101"/>
      <c r="BQ238" s="1101"/>
    </row>
    <row r="239" spans="1:69" ht="12.95" customHeight="1">
      <c r="A239" s="1101"/>
      <c r="B239" s="1101"/>
      <c r="C239" s="1101"/>
      <c r="D239" s="1101" t="s">
        <v>1125</v>
      </c>
      <c r="E239" s="1101"/>
      <c r="F239" s="1101"/>
      <c r="G239" s="1101"/>
      <c r="H239" s="1101"/>
      <c r="I239" s="1101"/>
      <c r="J239" s="1101"/>
      <c r="K239" s="1101"/>
      <c r="L239" s="1101"/>
      <c r="M239" s="1390"/>
      <c r="N239" s="1390"/>
      <c r="O239" s="1390"/>
      <c r="P239" s="1390"/>
      <c r="Q239" s="1390"/>
      <c r="R239" s="1390"/>
      <c r="S239" s="1390"/>
      <c r="T239" s="1390"/>
      <c r="U239" s="1390"/>
      <c r="V239" s="1390"/>
      <c r="W239" s="1390"/>
      <c r="X239" s="1390"/>
      <c r="Y239" s="1390"/>
      <c r="Z239" s="1390"/>
      <c r="AA239" s="1390"/>
      <c r="AB239" s="1390"/>
      <c r="AC239" s="1390"/>
      <c r="AD239" s="1390"/>
      <c r="AE239" s="1390"/>
      <c r="AF239" s="2"/>
      <c r="AG239" s="2"/>
      <c r="AH239" s="2"/>
      <c r="AI239" s="2"/>
      <c r="AJ239" s="2"/>
      <c r="AK239" s="2"/>
      <c r="AL239" s="2"/>
      <c r="AM239" s="2"/>
      <c r="AN239" s="2"/>
      <c r="AO239" s="2"/>
      <c r="AP239" s="2"/>
      <c r="AQ239" s="2"/>
      <c r="AR239" s="2"/>
      <c r="AS239" s="2"/>
      <c r="AT239" s="2"/>
      <c r="AU239" s="1101"/>
      <c r="AV239" s="1101"/>
      <c r="AW239" s="1101"/>
      <c r="AX239" s="1101"/>
      <c r="AY239" s="1101"/>
      <c r="AZ239" s="1101"/>
      <c r="BA239" s="1101"/>
      <c r="BB239" s="118" t="s">
        <v>1126</v>
      </c>
      <c r="BC239" s="1101"/>
      <c r="BD239" s="1101"/>
      <c r="BE239" s="1101"/>
      <c r="BF239" s="1101"/>
      <c r="BG239" s="152">
        <f>IF(AND(AND($M$249="for profit",$M$257="for profit",$M$265="(select one)")),3,0)</f>
        <v>0</v>
      </c>
      <c r="BH239" s="1101"/>
      <c r="BI239" s="1101"/>
      <c r="BJ239" s="1101"/>
      <c r="BK239" s="1101"/>
      <c r="BL239" s="1101"/>
      <c r="BM239" s="1101"/>
      <c r="BN239" s="1101"/>
      <c r="BO239" s="1101"/>
      <c r="BP239" s="1101"/>
      <c r="BQ239" s="1101"/>
    </row>
    <row r="240" spans="1:69" ht="12.95" customHeight="1">
      <c r="A240" s="1101"/>
      <c r="B240" s="1101"/>
      <c r="C240" s="1101"/>
      <c r="D240" s="2"/>
      <c r="E240" s="1101"/>
      <c r="F240" s="1101"/>
      <c r="G240" s="1101"/>
      <c r="H240" s="1101"/>
      <c r="I240" s="1101"/>
      <c r="J240" s="1101"/>
      <c r="K240" s="1101"/>
      <c r="L240" s="1101"/>
      <c r="M240" s="1101"/>
      <c r="N240" s="1101"/>
      <c r="O240" s="1101"/>
      <c r="P240" s="1101"/>
      <c r="Q240" s="1101"/>
      <c r="R240" s="1101"/>
      <c r="S240" s="1101"/>
      <c r="T240" s="1101"/>
      <c r="U240" s="1101"/>
      <c r="V240" s="1101"/>
      <c r="W240" s="1101"/>
      <c r="X240" s="1101"/>
      <c r="Y240" s="1101"/>
      <c r="Z240" s="1101"/>
      <c r="AA240" s="1101"/>
      <c r="AB240" s="1101"/>
      <c r="AC240" s="1101"/>
      <c r="AD240" s="1101"/>
      <c r="AE240" s="1101"/>
      <c r="AF240" s="1101"/>
      <c r="AG240" s="1101"/>
      <c r="AH240" s="1101"/>
      <c r="AI240" s="1101"/>
      <c r="AJ240" s="1101"/>
      <c r="AK240" s="1101"/>
      <c r="AL240" s="1101"/>
      <c r="AM240" s="1101"/>
      <c r="AN240" s="1101"/>
      <c r="AO240" s="1101"/>
      <c r="AP240" s="1101"/>
      <c r="AQ240" s="1101"/>
      <c r="AR240" s="1101"/>
      <c r="AS240" s="1101"/>
      <c r="AT240" s="1101"/>
      <c r="AU240" s="1101"/>
      <c r="AV240" s="1101"/>
      <c r="AW240" s="1101"/>
      <c r="AX240" s="1101"/>
      <c r="AY240" s="1101"/>
      <c r="AZ240" s="1101"/>
      <c r="BA240" s="1101"/>
      <c r="BB240" s="118" t="s">
        <v>1126</v>
      </c>
      <c r="BC240" s="1101"/>
      <c r="BD240" s="1101"/>
      <c r="BE240" s="1101"/>
      <c r="BF240" s="1101"/>
      <c r="BG240" s="152">
        <f>IF(AND(AND($M$249="for profit",$M$257="for profit",$M$265="for profit")),3,0)</f>
        <v>0</v>
      </c>
      <c r="BH240" s="1101"/>
      <c r="BI240" s="1101"/>
      <c r="BJ240" s="1101"/>
      <c r="BK240" s="1101"/>
      <c r="BL240" s="1101"/>
      <c r="BM240" s="1101"/>
      <c r="BN240" s="1101"/>
      <c r="BO240" s="1101"/>
      <c r="BP240" s="1101"/>
      <c r="BQ240" s="1101"/>
    </row>
    <row r="241" spans="1:71" ht="12.95" customHeight="1">
      <c r="A241" s="1" t="s">
        <v>1056</v>
      </c>
      <c r="B241" s="1101"/>
      <c r="C241" s="1" t="s">
        <v>1127</v>
      </c>
      <c r="D241" s="2"/>
      <c r="E241" s="1101"/>
      <c r="F241" s="1101"/>
      <c r="G241" s="1101"/>
      <c r="H241" s="1101"/>
      <c r="I241" s="1101"/>
      <c r="J241" s="1101"/>
      <c r="K241" s="1101"/>
      <c r="L241" s="7"/>
      <c r="M241" s="7"/>
      <c r="N241" s="7"/>
      <c r="O241" s="1101"/>
      <c r="P241" s="1101"/>
      <c r="Q241" s="1101"/>
      <c r="R241" s="1101"/>
      <c r="S241" s="1101"/>
      <c r="T241" s="1101"/>
      <c r="U241" s="1101"/>
      <c r="V241" s="1101"/>
      <c r="W241" s="1101"/>
      <c r="X241" s="1101"/>
      <c r="Y241" s="1101"/>
      <c r="Z241" s="1101"/>
      <c r="AA241" s="1101"/>
      <c r="AB241" s="1101"/>
      <c r="AC241" s="1101"/>
      <c r="AD241" s="1101"/>
      <c r="AE241" s="1101"/>
      <c r="AF241" s="1101"/>
      <c r="AG241" s="1101"/>
      <c r="AH241" s="1101"/>
      <c r="AI241" s="1101"/>
      <c r="AJ241" s="1101"/>
      <c r="AK241" s="1101"/>
      <c r="AL241" s="1101"/>
      <c r="AM241" s="1101"/>
      <c r="AN241" s="1101"/>
      <c r="AO241" s="1101"/>
      <c r="AP241" s="1101"/>
      <c r="AQ241" s="1101"/>
      <c r="AR241" s="1101"/>
      <c r="AS241" s="1101"/>
      <c r="AT241" s="1101"/>
      <c r="AU241" s="2"/>
      <c r="AV241" s="2"/>
      <c r="AW241" s="2"/>
      <c r="AX241" s="2"/>
      <c r="AY241" s="2"/>
      <c r="AZ241" s="1101"/>
      <c r="BA241" s="1101"/>
      <c r="BB241" s="118" t="s">
        <v>1126</v>
      </c>
      <c r="BC241" s="1101"/>
      <c r="BD241" s="1101"/>
      <c r="BE241" s="1101"/>
      <c r="BF241" s="1101"/>
      <c r="BG241" s="152">
        <f>IF(AND(AND($M$249="for profit",$M$257="(select one)",$M$265="(select one)")),3,0)</f>
        <v>0</v>
      </c>
      <c r="BH241" s="1101"/>
      <c r="BI241" s="1101"/>
      <c r="BJ241" s="1101"/>
      <c r="BK241" s="1101"/>
      <c r="BL241" s="1101"/>
      <c r="BM241" s="1101"/>
      <c r="BN241" s="1101"/>
      <c r="BO241" s="1101"/>
      <c r="BP241" s="1101"/>
      <c r="BQ241" s="1101"/>
      <c r="BR241" s="1101"/>
      <c r="BS241" s="1101"/>
    </row>
    <row r="242" spans="1:71" ht="12.95" customHeight="1">
      <c r="A242" s="1101"/>
      <c r="B242" s="1101"/>
      <c r="C242" s="1101"/>
      <c r="D242" s="2"/>
      <c r="E242" s="1101"/>
      <c r="F242" s="1101"/>
      <c r="G242" s="1101"/>
      <c r="H242" s="1101"/>
      <c r="I242" s="1101"/>
      <c r="J242" s="1101"/>
      <c r="K242" s="1101"/>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AU242" s="1101"/>
      <c r="AV242" s="1101"/>
      <c r="AW242" s="1101"/>
      <c r="AX242" s="1101"/>
      <c r="AY242" s="1101"/>
      <c r="AZ242" s="1101"/>
      <c r="BA242" s="1101"/>
      <c r="BB242" s="1101"/>
      <c r="BC242" s="1101"/>
      <c r="BD242" s="1101"/>
      <c r="BE242" s="1101"/>
      <c r="BF242" s="1101"/>
      <c r="BG242" s="1101"/>
      <c r="BH242" s="1101"/>
      <c r="BI242" s="1101"/>
      <c r="BJ242" s="1101"/>
      <c r="BK242" s="1101"/>
      <c r="BL242" s="1101"/>
      <c r="BM242" s="1101"/>
      <c r="BN242" s="1101"/>
      <c r="BO242" s="2"/>
      <c r="BP242" s="2"/>
      <c r="BQ242" s="2"/>
      <c r="BR242" s="2"/>
      <c r="BS242" s="2"/>
    </row>
    <row r="243" spans="1:71" ht="12.95" customHeight="1">
      <c r="A243" s="1031"/>
      <c r="B243" s="2"/>
      <c r="C243" s="38" t="s">
        <v>1128</v>
      </c>
      <c r="D243" s="2" t="s">
        <v>1129</v>
      </c>
      <c r="E243" s="2"/>
      <c r="F243" s="2"/>
      <c r="G243" s="2"/>
      <c r="H243" s="2"/>
      <c r="I243" s="2"/>
      <c r="J243" s="2"/>
      <c r="K243" s="2"/>
      <c r="L243" s="2"/>
      <c r="M243" s="1484" t="s">
        <v>1130</v>
      </c>
      <c r="N243" s="1484"/>
      <c r="O243" s="1484"/>
      <c r="P243" s="1484"/>
      <c r="Q243" s="1484"/>
      <c r="R243" s="1484"/>
      <c r="S243" s="1484"/>
      <c r="T243" s="1484"/>
      <c r="U243" s="1484"/>
      <c r="V243" s="1484"/>
      <c r="W243" s="1484"/>
      <c r="X243" s="1484"/>
      <c r="Y243" s="1484"/>
      <c r="Z243" s="1484"/>
      <c r="AA243" s="1484"/>
      <c r="AB243" s="1484"/>
      <c r="AC243" s="1484"/>
      <c r="AD243" s="1484"/>
      <c r="AE243" s="1484"/>
      <c r="AF243" s="1484" t="s">
        <v>1131</v>
      </c>
      <c r="AG243" s="1484"/>
      <c r="AH243" s="1484"/>
      <c r="AI243" s="1484"/>
      <c r="AJ243" s="1484"/>
      <c r="AK243" s="1484"/>
      <c r="AL243" s="1101"/>
      <c r="AM243" s="1101"/>
      <c r="AN243" s="1101"/>
      <c r="AO243" s="1101"/>
      <c r="AP243" s="1101"/>
      <c r="AQ243" s="1101"/>
      <c r="AR243" s="1101"/>
      <c r="AS243" s="1101"/>
      <c r="AT243" s="1101"/>
      <c r="AU243" s="2"/>
      <c r="AV243" s="2"/>
      <c r="AW243" s="2"/>
      <c r="AX243" s="2"/>
      <c r="AY243" s="2"/>
      <c r="AZ243" s="1101"/>
      <c r="BA243" s="1101"/>
      <c r="BB243" s="1101"/>
      <c r="BC243" s="1101"/>
      <c r="BD243" s="1101"/>
      <c r="BE243" s="1101"/>
      <c r="BF243" s="1101"/>
      <c r="BG243" s="1101">
        <f>SUM(BG226:BG241)</f>
        <v>2</v>
      </c>
      <c r="BH243" s="1101"/>
      <c r="BI243" s="1101"/>
      <c r="BJ243" s="1101"/>
      <c r="BK243" s="1101"/>
      <c r="BL243" s="1101"/>
      <c r="BM243" s="1101"/>
      <c r="BN243" s="1101"/>
      <c r="BO243" s="1101"/>
      <c r="BP243" s="1101"/>
      <c r="BQ243" s="1101"/>
      <c r="BR243" s="1101"/>
      <c r="BS243" s="1101"/>
    </row>
    <row r="244" spans="1:71" ht="12.95" customHeight="1">
      <c r="A244" s="1031"/>
      <c r="B244" s="2"/>
      <c r="C244" s="2"/>
      <c r="D244" s="2" t="s">
        <v>1109</v>
      </c>
      <c r="E244" s="2"/>
      <c r="F244" s="2"/>
      <c r="G244" s="2"/>
      <c r="H244" s="2"/>
      <c r="I244" s="2"/>
      <c r="J244" s="2"/>
      <c r="K244" s="2"/>
      <c r="L244" s="2"/>
      <c r="M244" s="1388" t="s">
        <v>1110</v>
      </c>
      <c r="N244" s="1388"/>
      <c r="O244" s="1388"/>
      <c r="P244" s="1388"/>
      <c r="Q244" s="1388"/>
      <c r="R244" s="1388"/>
      <c r="S244" s="1388"/>
      <c r="T244" s="1388"/>
      <c r="U244" s="1388"/>
      <c r="V244" s="1388"/>
      <c r="W244" s="1388"/>
      <c r="X244" s="1388"/>
      <c r="Y244" s="1388"/>
      <c r="Z244" s="1388"/>
      <c r="AA244" s="1388"/>
      <c r="AB244" s="1388"/>
      <c r="AC244" s="1388"/>
      <c r="AD244" s="1388"/>
      <c r="AE244" s="1388"/>
      <c r="AF244" s="2" t="s">
        <v>1132</v>
      </c>
      <c r="AG244" s="1101"/>
      <c r="AH244" s="1101"/>
      <c r="AI244" s="1101"/>
      <c r="AJ244" s="1101"/>
      <c r="AK244" s="1101"/>
      <c r="AL244" s="2"/>
      <c r="AM244" s="2"/>
      <c r="AN244" s="2"/>
      <c r="AO244" s="2"/>
      <c r="AP244" s="2"/>
      <c r="AQ244" s="2"/>
      <c r="AR244" s="2"/>
      <c r="AS244" s="2"/>
      <c r="AT244" s="2"/>
      <c r="AU244" s="1101"/>
      <c r="AV244" s="1101"/>
      <c r="AW244" s="1101"/>
      <c r="AX244" s="1101"/>
      <c r="AY244" s="1101"/>
      <c r="AZ244" s="1101"/>
      <c r="BA244" s="1101"/>
      <c r="BB244" s="1101" t="s">
        <v>294</v>
      </c>
      <c r="BC244" s="1101"/>
      <c r="BD244" s="1101"/>
      <c r="BE244" s="1101"/>
      <c r="BF244" s="1101"/>
      <c r="BG244" s="1101">
        <v>1</v>
      </c>
      <c r="BH244" s="1101" t="s">
        <v>1133</v>
      </c>
      <c r="BI244" s="1101"/>
      <c r="BJ244" s="1101"/>
      <c r="BK244" s="1101"/>
      <c r="BL244" s="1101"/>
      <c r="BM244" s="1101"/>
      <c r="BN244" s="1101"/>
      <c r="BO244" s="1101"/>
      <c r="BP244" s="1101"/>
      <c r="BQ244" s="1101"/>
      <c r="BR244" s="1101"/>
      <c r="BS244" s="1101"/>
    </row>
    <row r="245" spans="1:71" ht="12.95" customHeight="1">
      <c r="A245" s="1031"/>
      <c r="B245" s="2"/>
      <c r="C245" s="2"/>
      <c r="D245" s="2" t="s">
        <v>979</v>
      </c>
      <c r="E245" s="2"/>
      <c r="F245" s="1101"/>
      <c r="G245" s="1101"/>
      <c r="H245" s="1101"/>
      <c r="I245" s="1101"/>
      <c r="J245" s="1101"/>
      <c r="K245" s="1101"/>
      <c r="L245" s="1101"/>
      <c r="M245" s="1388" t="s">
        <v>1111</v>
      </c>
      <c r="N245" s="1388"/>
      <c r="O245" s="1388"/>
      <c r="P245" s="1388"/>
      <c r="Q245" s="1388"/>
      <c r="R245" s="1388"/>
      <c r="S245" s="1388"/>
      <c r="T245" s="1388"/>
      <c r="U245" s="1101"/>
      <c r="V245" s="840" t="s">
        <v>1112</v>
      </c>
      <c r="W245" s="1377" t="s">
        <v>1113</v>
      </c>
      <c r="X245" s="1377"/>
      <c r="Y245" s="2" t="s">
        <v>983</v>
      </c>
      <c r="Z245" s="1101"/>
      <c r="AA245" s="1101"/>
      <c r="AB245" s="1101"/>
      <c r="AC245" s="1388">
        <v>92614</v>
      </c>
      <c r="AD245" s="1388"/>
      <c r="AE245" s="1388"/>
      <c r="AF245" s="2" t="s">
        <v>1134</v>
      </c>
      <c r="AG245" s="1101"/>
      <c r="AH245" s="1101"/>
      <c r="AI245" s="1101"/>
      <c r="AJ245" s="1101"/>
      <c r="AK245" s="1101"/>
      <c r="AL245" s="1101"/>
      <c r="AM245" s="1101"/>
      <c r="AN245" s="1101"/>
      <c r="AO245" s="1101"/>
      <c r="AP245" s="1101"/>
      <c r="AQ245" s="1101"/>
      <c r="AR245" s="1101"/>
      <c r="AS245" s="1101"/>
      <c r="AT245" s="1101"/>
      <c r="AU245" s="2"/>
      <c r="AV245" s="2"/>
      <c r="AW245" s="2"/>
      <c r="AX245" s="2"/>
      <c r="AY245" s="2"/>
      <c r="AZ245" s="1101"/>
      <c r="BA245" s="1101"/>
      <c r="BB245" s="2" t="s">
        <v>1135</v>
      </c>
      <c r="BC245" s="1101"/>
      <c r="BD245" s="1101"/>
      <c r="BE245" s="1101"/>
      <c r="BF245" s="1101"/>
      <c r="BG245" s="1101">
        <v>2</v>
      </c>
      <c r="BH245" s="1101" t="s">
        <v>1091</v>
      </c>
      <c r="BI245" s="1101"/>
      <c r="BJ245" s="1101"/>
      <c r="BK245" s="1101"/>
      <c r="BL245" s="1101"/>
      <c r="BM245" s="1101"/>
      <c r="BN245" s="1101"/>
      <c r="BO245" s="1033" t="str">
        <f>VLOOKUP(BG243,BG244:BH247,2,FALSE)</f>
        <v>Joint Venture</v>
      </c>
      <c r="BP245" s="1101"/>
      <c r="BQ245" s="1101"/>
      <c r="BR245" s="1101"/>
      <c r="BS245" s="1101"/>
    </row>
    <row r="246" spans="1:71" ht="12.95" customHeight="1">
      <c r="A246" s="1031"/>
      <c r="B246" s="2"/>
      <c r="C246" s="2"/>
      <c r="D246" s="2" t="s">
        <v>1114</v>
      </c>
      <c r="E246" s="2"/>
      <c r="F246" s="2"/>
      <c r="G246" s="2"/>
      <c r="H246" s="2"/>
      <c r="I246" s="2"/>
      <c r="J246" s="2"/>
      <c r="K246" s="2"/>
      <c r="L246" s="1031"/>
      <c r="M246" s="1388" t="s">
        <v>1115</v>
      </c>
      <c r="N246" s="1388"/>
      <c r="O246" s="1388"/>
      <c r="P246" s="1388"/>
      <c r="Q246" s="1388"/>
      <c r="R246" s="1388"/>
      <c r="S246" s="1388"/>
      <c r="T246" s="1388"/>
      <c r="U246" s="1388"/>
      <c r="V246" s="1388"/>
      <c r="W246" s="1388"/>
      <c r="X246" s="1388"/>
      <c r="Y246" s="1388"/>
      <c r="Z246" s="1388"/>
      <c r="AA246" s="1388"/>
      <c r="AB246" s="1388"/>
      <c r="AC246" s="1388"/>
      <c r="AD246" s="1388"/>
      <c r="AE246" s="1388"/>
      <c r="AF246" s="1101"/>
      <c r="AG246" s="1101"/>
      <c r="AH246" s="1488">
        <v>8.9999999999999993E-3</v>
      </c>
      <c r="AI246" s="1488"/>
      <c r="AJ246" s="1488"/>
      <c r="AK246" s="1488"/>
      <c r="AL246" s="2"/>
      <c r="AM246" s="2"/>
      <c r="AN246" s="2"/>
      <c r="AO246" s="2"/>
      <c r="AP246" s="2"/>
      <c r="AQ246" s="2"/>
      <c r="AR246" s="2"/>
      <c r="AS246" s="2"/>
      <c r="AT246" s="2"/>
      <c r="AU246" s="1101"/>
      <c r="AV246" s="1101"/>
      <c r="AW246" s="1101"/>
      <c r="AX246" s="1101"/>
      <c r="AY246" s="1101"/>
      <c r="AZ246" s="1101"/>
      <c r="BA246" s="1101"/>
      <c r="BB246" s="2" t="s">
        <v>1136</v>
      </c>
      <c r="BC246" s="1101"/>
      <c r="BD246" s="1101"/>
      <c r="BE246" s="1101"/>
      <c r="BF246" s="1101"/>
      <c r="BG246" s="1101">
        <v>3</v>
      </c>
      <c r="BH246" s="1101" t="s">
        <v>1137</v>
      </c>
      <c r="BI246" s="1101"/>
      <c r="BJ246" s="1101"/>
      <c r="BK246" s="1101"/>
      <c r="BL246" s="1101"/>
      <c r="BM246" s="1101"/>
      <c r="BN246" s="2"/>
      <c r="BO246" s="1101"/>
      <c r="BP246" s="1101"/>
      <c r="BQ246" s="1101"/>
      <c r="BR246" s="1101"/>
      <c r="BS246" s="1101"/>
    </row>
    <row r="247" spans="1:71" ht="12.95" customHeight="1">
      <c r="A247" s="1031"/>
      <c r="B247" s="2"/>
      <c r="C247" s="2"/>
      <c r="D247" s="2" t="s">
        <v>1116</v>
      </c>
      <c r="E247" s="2"/>
      <c r="F247" s="2"/>
      <c r="G247" s="1101"/>
      <c r="H247" s="1101"/>
      <c r="I247" s="1101"/>
      <c r="J247" s="1101"/>
      <c r="K247" s="1101"/>
      <c r="L247" s="1101"/>
      <c r="M247" s="1394" t="s">
        <v>1117</v>
      </c>
      <c r="N247" s="1394"/>
      <c r="O247" s="1394"/>
      <c r="P247" s="1394"/>
      <c r="Q247" s="1394"/>
      <c r="R247" s="1394"/>
      <c r="S247" s="2" t="s">
        <v>1118</v>
      </c>
      <c r="T247" s="2"/>
      <c r="U247" s="1377"/>
      <c r="V247" s="1377"/>
      <c r="W247" s="1377"/>
      <c r="X247" s="2" t="s">
        <v>1119</v>
      </c>
      <c r="Y247" s="1101"/>
      <c r="Z247" s="1394"/>
      <c r="AA247" s="1394"/>
      <c r="AB247" s="1394"/>
      <c r="AC247" s="1394"/>
      <c r="AD247" s="1394"/>
      <c r="AE247" s="1394"/>
      <c r="AF247" s="1101"/>
      <c r="AG247" s="1101"/>
      <c r="AH247" s="1101"/>
      <c r="AI247" s="1101"/>
      <c r="AJ247" s="1101"/>
      <c r="AK247" s="1101"/>
      <c r="AL247" s="1101"/>
      <c r="AM247" s="1101"/>
      <c r="AN247" s="1101"/>
      <c r="AO247" s="1101"/>
      <c r="AP247" s="1101"/>
      <c r="AQ247" s="1101"/>
      <c r="AR247" s="1101"/>
      <c r="AS247" s="1101"/>
      <c r="AT247" s="1101"/>
      <c r="AU247" s="2"/>
      <c r="AV247" s="2"/>
      <c r="AW247" s="2"/>
      <c r="AX247" s="2"/>
      <c r="AY247" s="2"/>
      <c r="AZ247" s="1101"/>
      <c r="BA247" s="1101"/>
      <c r="BB247" s="1101"/>
      <c r="BC247" s="1101"/>
      <c r="BD247" s="1101"/>
      <c r="BE247" s="1101"/>
      <c r="BF247" s="1101"/>
      <c r="BG247" s="1101">
        <v>0</v>
      </c>
      <c r="BH247" s="2"/>
      <c r="BI247" s="1101"/>
      <c r="BJ247" s="1101"/>
      <c r="BK247" s="1101"/>
      <c r="BL247" s="1101"/>
      <c r="BM247" s="1101"/>
      <c r="BN247" s="2"/>
      <c r="BO247" s="1101"/>
      <c r="BP247" s="1101"/>
      <c r="BQ247" s="1101"/>
      <c r="BR247" s="1101"/>
      <c r="BS247" s="1101"/>
    </row>
    <row r="248" spans="1:71" ht="12.95" customHeight="1">
      <c r="A248" s="1031"/>
      <c r="B248" s="2"/>
      <c r="C248" s="2"/>
      <c r="D248" s="2" t="s">
        <v>1121</v>
      </c>
      <c r="E248" s="2"/>
      <c r="F248" s="2"/>
      <c r="G248" s="1101"/>
      <c r="H248" s="1101"/>
      <c r="I248" s="1101"/>
      <c r="J248" s="1101"/>
      <c r="K248" s="1101"/>
      <c r="L248" s="1101"/>
      <c r="M248" s="1482" t="s">
        <v>1122</v>
      </c>
      <c r="N248" s="1482"/>
      <c r="O248" s="1482"/>
      <c r="P248" s="1482"/>
      <c r="Q248" s="1482"/>
      <c r="R248" s="1482"/>
      <c r="S248" s="1482"/>
      <c r="T248" s="1482"/>
      <c r="U248" s="1482"/>
      <c r="V248" s="1482"/>
      <c r="W248" s="1482"/>
      <c r="X248" s="1482"/>
      <c r="Y248" s="1482"/>
      <c r="Z248" s="1482"/>
      <c r="AA248" s="1482"/>
      <c r="AB248" s="1482"/>
      <c r="AC248" s="1482"/>
      <c r="AD248" s="1482"/>
      <c r="AE248" s="1482"/>
      <c r="AF248" s="1101"/>
      <c r="AG248" s="2"/>
      <c r="AH248" s="2"/>
      <c r="AI248" s="2"/>
      <c r="AJ248" s="2"/>
      <c r="AK248" s="2"/>
      <c r="AL248" s="2"/>
      <c r="AM248" s="2"/>
      <c r="AN248" s="2"/>
      <c r="AO248" s="2"/>
      <c r="AP248" s="2"/>
      <c r="AQ248" s="2"/>
      <c r="AR248" s="2"/>
      <c r="AS248" s="2"/>
      <c r="AT248" s="2"/>
      <c r="AU248" s="1101"/>
      <c r="AV248" s="1101"/>
      <c r="AW248" s="1101"/>
      <c r="AX248" s="1101"/>
      <c r="AY248" s="1101"/>
      <c r="AZ248" s="1101"/>
      <c r="BA248" s="1101"/>
      <c r="BB248" s="1101"/>
      <c r="BC248" s="1101"/>
      <c r="BD248" s="1101"/>
      <c r="BE248" s="1101"/>
      <c r="BF248" s="1101"/>
      <c r="BG248" s="1101"/>
      <c r="BH248" s="1101"/>
      <c r="BI248" s="1101"/>
      <c r="BJ248" s="1101"/>
      <c r="BK248" s="1101"/>
      <c r="BL248" s="1101"/>
      <c r="BM248" s="1101"/>
      <c r="BN248" s="2"/>
      <c r="BO248" s="1101"/>
      <c r="BP248" s="1101"/>
      <c r="BQ248" s="1101"/>
      <c r="BR248" s="1101"/>
      <c r="BS248" s="1101"/>
    </row>
    <row r="249" spans="1:71" ht="12.95" customHeight="1">
      <c r="A249" s="1133"/>
      <c r="B249" s="2"/>
      <c r="C249" s="38"/>
      <c r="D249" s="2" t="s">
        <v>1138</v>
      </c>
      <c r="E249" s="2"/>
      <c r="F249" s="2"/>
      <c r="G249" s="2"/>
      <c r="H249" s="2"/>
      <c r="I249" s="2"/>
      <c r="J249" s="2"/>
      <c r="K249" s="2"/>
      <c r="L249" s="2"/>
      <c r="M249" s="1389" t="s">
        <v>1137</v>
      </c>
      <c r="N249" s="1389"/>
      <c r="O249" s="1389"/>
      <c r="P249" s="1389"/>
      <c r="Q249" s="1389"/>
      <c r="R249" s="1389"/>
      <c r="S249" s="1389"/>
      <c r="T249" s="1389"/>
      <c r="U249" s="118" t="s">
        <v>1124</v>
      </c>
      <c r="V249" s="118"/>
      <c r="W249" s="118"/>
      <c r="X249" s="118"/>
      <c r="Y249" s="118"/>
      <c r="Z249" s="118"/>
      <c r="AA249" s="1486"/>
      <c r="AB249" s="1486"/>
      <c r="AC249" s="1486"/>
      <c r="AD249" s="1486"/>
      <c r="AE249" s="1486"/>
      <c r="AF249" s="1486"/>
      <c r="AG249" s="1486"/>
      <c r="AH249" s="1486"/>
      <c r="AI249" s="1486"/>
      <c r="AJ249" s="1486"/>
      <c r="AK249" s="1486"/>
      <c r="AL249" s="1101"/>
      <c r="AM249" s="1101"/>
      <c r="AN249" s="1101"/>
      <c r="AO249" s="1101"/>
      <c r="AP249" s="1101"/>
      <c r="AQ249" s="1101"/>
      <c r="AR249" s="1101"/>
      <c r="AS249" s="1101"/>
      <c r="AT249" s="1101"/>
      <c r="AU249" s="1101"/>
      <c r="AV249" s="1101"/>
      <c r="AW249" s="1101"/>
      <c r="AX249" s="1101"/>
      <c r="AY249" s="1101"/>
      <c r="AZ249" s="1101"/>
      <c r="BA249" s="1101"/>
      <c r="BB249" s="1101"/>
      <c r="BC249" s="1101"/>
      <c r="BD249" s="1101"/>
      <c r="BE249" s="1101"/>
      <c r="BF249" s="1101"/>
      <c r="BG249" s="1101"/>
      <c r="BH249" s="1101"/>
      <c r="BI249" s="1101"/>
      <c r="BJ249" s="1101"/>
      <c r="BK249" s="1101"/>
      <c r="BL249" s="1101"/>
      <c r="BM249" s="1101"/>
      <c r="BN249" s="2"/>
      <c r="BO249" s="1101"/>
      <c r="BP249" s="1101"/>
      <c r="BQ249" s="1101"/>
      <c r="BR249" s="1101"/>
      <c r="BS249" s="1101"/>
    </row>
    <row r="250" spans="1:71" ht="12.95" customHeight="1">
      <c r="A250" s="1031"/>
      <c r="B250" s="2"/>
      <c r="C250" s="2"/>
      <c r="D250" s="2"/>
      <c r="E250" s="2"/>
      <c r="F250" s="2"/>
      <c r="G250" s="2"/>
      <c r="H250" s="2"/>
      <c r="I250" s="2"/>
      <c r="J250" s="2"/>
      <c r="K250" s="2"/>
      <c r="L250" s="2"/>
      <c r="M250" s="1101"/>
      <c r="N250" s="1101"/>
      <c r="O250" s="1101"/>
      <c r="P250" s="1101"/>
      <c r="Q250" s="1101"/>
      <c r="R250" s="1101"/>
      <c r="S250" s="1101"/>
      <c r="T250" s="1101"/>
      <c r="U250" s="1101"/>
      <c r="V250" s="1101"/>
      <c r="W250" s="1101"/>
      <c r="X250" s="1101"/>
      <c r="Y250" s="1101"/>
      <c r="Z250" s="1101"/>
      <c r="AA250" s="1101"/>
      <c r="AB250" s="1101"/>
      <c r="AC250" s="1101"/>
      <c r="AD250" s="1101"/>
      <c r="AE250" s="1101"/>
      <c r="AF250" s="1101"/>
      <c r="AG250" s="2"/>
      <c r="AH250" s="2"/>
      <c r="AI250" s="2"/>
      <c r="AJ250" s="2"/>
      <c r="AK250" s="1101"/>
      <c r="AL250" s="1101"/>
      <c r="AM250" s="1101"/>
      <c r="AN250" s="1101"/>
      <c r="AO250" s="1101"/>
      <c r="AP250" s="1101"/>
      <c r="AQ250" s="1101"/>
      <c r="AR250" s="1101"/>
      <c r="AS250" s="1101"/>
      <c r="AT250" s="1101"/>
      <c r="AU250" s="1101"/>
      <c r="AV250" s="1101"/>
      <c r="AW250" s="1101"/>
      <c r="AX250" s="1101"/>
      <c r="AY250" s="1101"/>
      <c r="AZ250" s="1101"/>
      <c r="BA250" s="1101"/>
      <c r="BB250" s="1101"/>
      <c r="BC250" s="1101"/>
      <c r="BD250" s="1101"/>
      <c r="BE250" s="1101"/>
      <c r="BF250" s="1101"/>
      <c r="BG250" s="1101"/>
      <c r="BH250" s="1101"/>
      <c r="BI250" s="1101"/>
      <c r="BJ250" s="1101"/>
      <c r="BK250" s="1101"/>
      <c r="BL250" s="1101"/>
      <c r="BM250" s="1101"/>
      <c r="BN250" s="2"/>
      <c r="BO250" s="1101"/>
      <c r="BP250" s="1101"/>
      <c r="BQ250" s="1101"/>
      <c r="BR250" s="1101"/>
      <c r="BS250" s="1101"/>
    </row>
    <row r="251" spans="1:71" ht="12.95" customHeight="1">
      <c r="A251" s="1"/>
      <c r="B251" s="2"/>
      <c r="C251" s="38" t="s">
        <v>1139</v>
      </c>
      <c r="D251" s="2" t="s">
        <v>1140</v>
      </c>
      <c r="E251" s="2"/>
      <c r="F251" s="2"/>
      <c r="G251" s="2"/>
      <c r="H251" s="2"/>
      <c r="I251" s="2"/>
      <c r="J251" s="2"/>
      <c r="K251" s="2"/>
      <c r="L251" s="2"/>
      <c r="M251" s="1484" t="s">
        <v>1141</v>
      </c>
      <c r="N251" s="1484"/>
      <c r="O251" s="1484"/>
      <c r="P251" s="1484"/>
      <c r="Q251" s="1484"/>
      <c r="R251" s="1484"/>
      <c r="S251" s="1484"/>
      <c r="T251" s="1484"/>
      <c r="U251" s="1484"/>
      <c r="V251" s="1484"/>
      <c r="W251" s="1484"/>
      <c r="X251" s="1484"/>
      <c r="Y251" s="1484"/>
      <c r="Z251" s="1484"/>
      <c r="AA251" s="1484"/>
      <c r="AB251" s="1484"/>
      <c r="AC251" s="1484"/>
      <c r="AD251" s="1484"/>
      <c r="AE251" s="1484"/>
      <c r="AF251" s="1484" t="s">
        <v>1142</v>
      </c>
      <c r="AG251" s="1484"/>
      <c r="AH251" s="1484"/>
      <c r="AI251" s="1484"/>
      <c r="AJ251" s="1484"/>
      <c r="AK251" s="1484"/>
      <c r="AL251" s="1101"/>
      <c r="AM251" s="1101"/>
      <c r="AN251" s="1101"/>
      <c r="AO251" s="1101"/>
      <c r="AP251" s="1101"/>
      <c r="AQ251" s="1101"/>
      <c r="AR251" s="1101"/>
      <c r="AS251" s="1101"/>
      <c r="AT251" s="1101"/>
      <c r="AU251" s="2"/>
      <c r="AV251" s="2"/>
      <c r="AW251" s="2"/>
      <c r="AX251" s="2"/>
      <c r="AY251" s="2"/>
      <c r="AZ251" s="1101"/>
      <c r="BA251" s="1101"/>
      <c r="BB251" s="1101"/>
      <c r="BC251" s="1101"/>
      <c r="BD251" s="1101"/>
      <c r="BE251" s="1101"/>
      <c r="BF251" s="1101"/>
      <c r="BG251" s="1101"/>
      <c r="BH251" s="1101"/>
      <c r="BI251" s="1101"/>
      <c r="BJ251" s="1101"/>
      <c r="BK251" s="1101"/>
      <c r="BL251" s="1101"/>
      <c r="BM251" s="1101"/>
      <c r="BN251" s="2"/>
      <c r="BO251" s="1101"/>
      <c r="BP251" s="1101"/>
      <c r="BQ251" s="1101"/>
      <c r="BR251" s="1101"/>
      <c r="BS251" s="1101"/>
    </row>
    <row r="252" spans="1:71" ht="12.95" customHeight="1">
      <c r="A252" s="1031"/>
      <c r="B252" s="2"/>
      <c r="C252" s="2"/>
      <c r="D252" s="2" t="s">
        <v>1109</v>
      </c>
      <c r="E252" s="2"/>
      <c r="F252" s="2"/>
      <c r="G252" s="2"/>
      <c r="H252" s="2"/>
      <c r="I252" s="2"/>
      <c r="J252" s="2"/>
      <c r="K252" s="2"/>
      <c r="L252" s="2"/>
      <c r="M252" s="1388" t="s">
        <v>1143</v>
      </c>
      <c r="N252" s="1388"/>
      <c r="O252" s="1388"/>
      <c r="P252" s="1388"/>
      <c r="Q252" s="1388"/>
      <c r="R252" s="1388"/>
      <c r="S252" s="1388"/>
      <c r="T252" s="1388"/>
      <c r="U252" s="1388"/>
      <c r="V252" s="1388"/>
      <c r="W252" s="1388"/>
      <c r="X252" s="1388"/>
      <c r="Y252" s="1388"/>
      <c r="Z252" s="1388"/>
      <c r="AA252" s="1388"/>
      <c r="AB252" s="1388"/>
      <c r="AC252" s="1388"/>
      <c r="AD252" s="1388"/>
      <c r="AE252" s="1388"/>
      <c r="AF252" s="2" t="s">
        <v>1132</v>
      </c>
      <c r="AG252" s="1101"/>
      <c r="AH252" s="1101"/>
      <c r="AI252" s="1101"/>
      <c r="AJ252" s="1101"/>
      <c r="AK252" s="1101"/>
      <c r="AL252" s="2"/>
      <c r="AM252" s="2"/>
      <c r="AN252" s="2"/>
      <c r="AO252" s="2"/>
      <c r="AP252" s="2"/>
      <c r="AQ252" s="2"/>
      <c r="AR252" s="2"/>
      <c r="AS252" s="2"/>
      <c r="AT252" s="2"/>
      <c r="AU252" s="1101"/>
      <c r="AV252" s="1101"/>
      <c r="AW252" s="1101"/>
      <c r="AX252" s="1101"/>
      <c r="AY252" s="1101"/>
      <c r="AZ252" s="1101"/>
      <c r="BA252" s="1101"/>
      <c r="BB252" s="1101"/>
      <c r="BC252" s="1101"/>
      <c r="BD252" s="1101"/>
      <c r="BE252" s="1101"/>
      <c r="BF252" s="1101"/>
      <c r="BG252" s="1101"/>
      <c r="BH252" s="1101"/>
      <c r="BI252" s="1101"/>
      <c r="BJ252" s="1101"/>
      <c r="BK252" s="1101"/>
      <c r="BL252" s="1101"/>
      <c r="BM252" s="1101"/>
      <c r="BN252" s="2"/>
      <c r="BO252" s="1101"/>
      <c r="BP252" s="1101"/>
      <c r="BQ252" s="1101"/>
      <c r="BR252" s="1101"/>
      <c r="BS252" s="1101"/>
    </row>
    <row r="253" spans="1:71" ht="12.95" customHeight="1">
      <c r="A253" s="1031"/>
      <c r="B253" s="2"/>
      <c r="C253" s="2"/>
      <c r="D253" s="2" t="s">
        <v>979</v>
      </c>
      <c r="E253" s="2"/>
      <c r="F253" s="1101"/>
      <c r="G253" s="1101"/>
      <c r="H253" s="1101"/>
      <c r="I253" s="1101"/>
      <c r="J253" s="1101"/>
      <c r="K253" s="1101"/>
      <c r="L253" s="1101"/>
      <c r="M253" s="1388" t="s">
        <v>1144</v>
      </c>
      <c r="N253" s="1388"/>
      <c r="O253" s="1388"/>
      <c r="P253" s="1388"/>
      <c r="Q253" s="1388"/>
      <c r="R253" s="1388"/>
      <c r="S253" s="1388"/>
      <c r="T253" s="1388"/>
      <c r="U253" s="1101"/>
      <c r="V253" s="840" t="s">
        <v>1112</v>
      </c>
      <c r="W253" s="1377" t="s">
        <v>1145</v>
      </c>
      <c r="X253" s="1377"/>
      <c r="Y253" s="2" t="s">
        <v>983</v>
      </c>
      <c r="Z253" s="1101"/>
      <c r="AA253" s="1101"/>
      <c r="AB253" s="1101"/>
      <c r="AC253" s="1388">
        <v>97703</v>
      </c>
      <c r="AD253" s="1388"/>
      <c r="AE253" s="1388"/>
      <c r="AF253" s="2" t="s">
        <v>1134</v>
      </c>
      <c r="AG253" s="1101"/>
      <c r="AH253" s="1101"/>
      <c r="AI253" s="1101"/>
      <c r="AJ253" s="1101"/>
      <c r="AK253" s="1101"/>
      <c r="AL253" s="1101"/>
      <c r="AM253" s="1101"/>
      <c r="AN253" s="1101"/>
      <c r="AO253" s="1101"/>
      <c r="AP253" s="1101"/>
      <c r="AQ253" s="1101"/>
      <c r="AR253" s="1101"/>
      <c r="AS253" s="1101"/>
      <c r="AT253" s="1101"/>
      <c r="AU253" s="2"/>
      <c r="AV253" s="2"/>
      <c r="AW253" s="2"/>
      <c r="AX253" s="2"/>
      <c r="AY253" s="2"/>
      <c r="AZ253" s="1101"/>
      <c r="BA253" s="1101"/>
      <c r="BB253" s="1101"/>
      <c r="BC253" s="1101"/>
      <c r="BD253" s="1101"/>
      <c r="BE253" s="1101"/>
      <c r="BF253" s="1101"/>
      <c r="BG253" s="1101"/>
      <c r="BH253" s="1101"/>
      <c r="BI253" s="1101"/>
      <c r="BJ253" s="1101"/>
      <c r="BK253" s="1101"/>
      <c r="BL253" s="1101"/>
      <c r="BM253" s="1101"/>
      <c r="BN253" s="2"/>
      <c r="BO253" s="1101"/>
      <c r="BP253" s="1101"/>
      <c r="BQ253" s="1101"/>
      <c r="BR253" s="1101"/>
      <c r="BS253" s="1101"/>
    </row>
    <row r="254" spans="1:71" ht="12.95" customHeight="1">
      <c r="A254" s="1031"/>
      <c r="B254" s="2"/>
      <c r="C254" s="2"/>
      <c r="D254" s="2" t="s">
        <v>1114</v>
      </c>
      <c r="E254" s="2"/>
      <c r="F254" s="2"/>
      <c r="G254" s="2"/>
      <c r="H254" s="2"/>
      <c r="I254" s="2"/>
      <c r="J254" s="2"/>
      <c r="K254" s="2"/>
      <c r="L254" s="1031"/>
      <c r="M254" s="1388" t="s">
        <v>1146</v>
      </c>
      <c r="N254" s="1388"/>
      <c r="O254" s="1388"/>
      <c r="P254" s="1388"/>
      <c r="Q254" s="1388"/>
      <c r="R254" s="1388"/>
      <c r="S254" s="1388"/>
      <c r="T254" s="1388"/>
      <c r="U254" s="1388"/>
      <c r="V254" s="1388"/>
      <c r="W254" s="1388"/>
      <c r="X254" s="1388"/>
      <c r="Y254" s="1388"/>
      <c r="Z254" s="1388"/>
      <c r="AA254" s="1388"/>
      <c r="AB254" s="1388"/>
      <c r="AC254" s="1388"/>
      <c r="AD254" s="1388"/>
      <c r="AE254" s="1388"/>
      <c r="AF254" s="1101"/>
      <c r="AG254" s="1101"/>
      <c r="AH254" s="1488">
        <v>1E-3</v>
      </c>
      <c r="AI254" s="1488"/>
      <c r="AJ254" s="1488"/>
      <c r="AK254" s="1488"/>
      <c r="AL254" s="2"/>
      <c r="AM254" s="2"/>
      <c r="AN254" s="2"/>
      <c r="AO254" s="2"/>
      <c r="AP254" s="2"/>
      <c r="AQ254" s="2"/>
      <c r="AR254" s="2"/>
      <c r="AS254" s="2"/>
      <c r="AT254" s="2"/>
      <c r="AU254" s="1101"/>
      <c r="AV254" s="1101"/>
      <c r="AW254" s="1101"/>
      <c r="AX254" s="1101"/>
      <c r="AY254" s="1101"/>
      <c r="AZ254" s="1101"/>
      <c r="BA254" s="1101"/>
      <c r="BB254" s="1101"/>
      <c r="BC254" s="1101"/>
      <c r="BD254" s="1101"/>
      <c r="BE254" s="1101"/>
      <c r="BF254" s="1101"/>
      <c r="BG254" s="1101"/>
      <c r="BH254" s="1101"/>
      <c r="BI254" s="1101"/>
      <c r="BJ254" s="1101"/>
      <c r="BK254" s="1101"/>
      <c r="BL254" s="1101"/>
      <c r="BM254" s="1101"/>
      <c r="BN254" s="1101"/>
      <c r="BO254" s="1101"/>
      <c r="BP254" s="1101"/>
      <c r="BQ254" s="1101"/>
      <c r="BR254" s="1101"/>
      <c r="BS254" s="1101"/>
    </row>
    <row r="255" spans="1:71" ht="12.95" customHeight="1">
      <c r="A255" s="1031"/>
      <c r="B255" s="2"/>
      <c r="C255" s="2"/>
      <c r="D255" s="2" t="s">
        <v>1116</v>
      </c>
      <c r="E255" s="2"/>
      <c r="F255" s="2"/>
      <c r="G255" s="1101"/>
      <c r="H255" s="1101"/>
      <c r="I255" s="1101"/>
      <c r="J255" s="1101"/>
      <c r="K255" s="1101"/>
      <c r="L255" s="1101"/>
      <c r="M255" s="1394" t="s">
        <v>1147</v>
      </c>
      <c r="N255" s="1394"/>
      <c r="O255" s="1394"/>
      <c r="P255" s="1394"/>
      <c r="Q255" s="1394"/>
      <c r="R255" s="1394"/>
      <c r="S255" s="2" t="s">
        <v>1118</v>
      </c>
      <c r="T255" s="2"/>
      <c r="U255" s="1377"/>
      <c r="V255" s="1377"/>
      <c r="W255" s="1377"/>
      <c r="X255" s="2" t="s">
        <v>1119</v>
      </c>
      <c r="Y255" s="1101"/>
      <c r="Z255" s="1394"/>
      <c r="AA255" s="1394"/>
      <c r="AB255" s="1394"/>
      <c r="AC255" s="1394"/>
      <c r="AD255" s="1394"/>
      <c r="AE255" s="1394"/>
      <c r="AF255" s="1101"/>
      <c r="AG255" s="1101"/>
      <c r="AH255" s="1101"/>
      <c r="AI255" s="1101"/>
      <c r="AJ255" s="1101"/>
      <c r="AK255" s="1101"/>
      <c r="AL255" s="1101"/>
      <c r="AM255" s="1101"/>
      <c r="AN255" s="1101"/>
      <c r="AO255" s="1101"/>
      <c r="AP255" s="1101"/>
      <c r="AQ255" s="1101"/>
      <c r="AR255" s="1101"/>
      <c r="AS255" s="1101"/>
      <c r="AT255" s="1101"/>
      <c r="AU255" s="2"/>
      <c r="AV255" s="2"/>
      <c r="AW255" s="2"/>
      <c r="AX255" s="2"/>
      <c r="AY255" s="2"/>
      <c r="AZ255" s="1101"/>
      <c r="BA255" s="1101"/>
      <c r="BB255" s="1101"/>
      <c r="BC255" s="1101"/>
      <c r="BD255" s="1101"/>
      <c r="BE255" s="1101"/>
      <c r="BF255" s="1101"/>
      <c r="BG255" s="1101"/>
      <c r="BH255" s="1101"/>
      <c r="BI255" s="1101"/>
      <c r="BJ255" s="1101"/>
      <c r="BK255" s="1101"/>
      <c r="BL255" s="1101"/>
      <c r="BM255" s="1101"/>
      <c r="BN255" s="2"/>
      <c r="BO255" s="1101"/>
      <c r="BP255" s="1101"/>
      <c r="BQ255" s="1101"/>
      <c r="BR255" s="1101"/>
      <c r="BS255" s="1101"/>
    </row>
    <row r="256" spans="1:71" ht="12.95" customHeight="1">
      <c r="A256" s="1031"/>
      <c r="B256" s="2"/>
      <c r="C256" s="2"/>
      <c r="D256" s="2" t="s">
        <v>1121</v>
      </c>
      <c r="E256" s="2"/>
      <c r="F256" s="2"/>
      <c r="G256" s="1101"/>
      <c r="H256" s="1101"/>
      <c r="I256" s="1101"/>
      <c r="J256" s="1101"/>
      <c r="K256" s="1101"/>
      <c r="L256" s="1101"/>
      <c r="M256" s="1482" t="s">
        <v>1148</v>
      </c>
      <c r="N256" s="1482"/>
      <c r="O256" s="1482"/>
      <c r="P256" s="1482"/>
      <c r="Q256" s="1482"/>
      <c r="R256" s="1482"/>
      <c r="S256" s="1482"/>
      <c r="T256" s="1482"/>
      <c r="U256" s="1482"/>
      <c r="V256" s="1482"/>
      <c r="W256" s="1482"/>
      <c r="X256" s="1482"/>
      <c r="Y256" s="1482"/>
      <c r="Z256" s="1482"/>
      <c r="AA256" s="1482"/>
      <c r="AB256" s="1482"/>
      <c r="AC256" s="1482"/>
      <c r="AD256" s="1482"/>
      <c r="AE256" s="1482"/>
      <c r="AF256" s="1101"/>
      <c r="AG256" s="2"/>
      <c r="AH256" s="2"/>
      <c r="AI256" s="2"/>
      <c r="AJ256" s="2"/>
      <c r="AK256" s="2"/>
      <c r="AL256" s="2"/>
      <c r="AM256" s="2"/>
      <c r="AN256" s="2"/>
      <c r="AO256" s="2"/>
      <c r="AP256" s="2"/>
      <c r="AQ256" s="2"/>
      <c r="AR256" s="2"/>
      <c r="AS256" s="2"/>
      <c r="AT256" s="2"/>
      <c r="AU256" s="2"/>
      <c r="AV256" s="2"/>
      <c r="AW256" s="2"/>
      <c r="AX256" s="2"/>
      <c r="AY256" s="2"/>
      <c r="AZ256" s="1101"/>
      <c r="BA256" s="1101"/>
      <c r="BB256" s="1101"/>
      <c r="BC256" s="1101"/>
      <c r="BD256" s="1101"/>
      <c r="BE256" s="1101"/>
      <c r="BF256" s="1101"/>
      <c r="BG256" s="1101"/>
      <c r="BH256" s="1101"/>
      <c r="BI256" s="1101"/>
      <c r="BJ256" s="1101"/>
      <c r="BK256" s="1101"/>
      <c r="BL256" s="1101"/>
      <c r="BM256" s="1101"/>
      <c r="BN256" s="2"/>
      <c r="BO256" s="1101"/>
      <c r="BP256" s="1101"/>
      <c r="BQ256" s="1101"/>
      <c r="BR256" s="1101"/>
      <c r="BS256" s="1101"/>
    </row>
    <row r="257" spans="1:66" ht="12.95" customHeight="1">
      <c r="A257" s="1133"/>
      <c r="B257" s="2"/>
      <c r="C257" s="38"/>
      <c r="D257" s="2" t="s">
        <v>1138</v>
      </c>
      <c r="E257" s="2"/>
      <c r="F257" s="2"/>
      <c r="G257" s="2"/>
      <c r="H257" s="2"/>
      <c r="I257" s="2"/>
      <c r="J257" s="2"/>
      <c r="K257" s="2"/>
      <c r="L257" s="2"/>
      <c r="M257" s="1389" t="s">
        <v>1133</v>
      </c>
      <c r="N257" s="1389"/>
      <c r="O257" s="1389"/>
      <c r="P257" s="1389"/>
      <c r="Q257" s="1389"/>
      <c r="R257" s="1389"/>
      <c r="S257" s="1389"/>
      <c r="T257" s="1389"/>
      <c r="U257" s="118" t="s">
        <v>1124</v>
      </c>
      <c r="V257" s="118"/>
      <c r="W257" s="118"/>
      <c r="X257" s="118"/>
      <c r="Y257" s="118"/>
      <c r="Z257" s="118"/>
      <c r="AA257" s="1486" t="s">
        <v>1149</v>
      </c>
      <c r="AB257" s="1486"/>
      <c r="AC257" s="1486"/>
      <c r="AD257" s="1486"/>
      <c r="AE257" s="1486"/>
      <c r="AF257" s="1486"/>
      <c r="AG257" s="1486"/>
      <c r="AH257" s="1486"/>
      <c r="AI257" s="1486"/>
      <c r="AJ257" s="1486"/>
      <c r="AK257" s="1486"/>
      <c r="AL257" s="2"/>
      <c r="AM257" s="2"/>
      <c r="AN257" s="2"/>
      <c r="AO257" s="2"/>
      <c r="AP257" s="2"/>
      <c r="AQ257" s="2"/>
      <c r="AR257" s="2"/>
      <c r="AS257" s="2"/>
      <c r="AT257" s="2"/>
      <c r="AU257" s="2"/>
      <c r="AV257" s="2"/>
      <c r="AW257" s="2"/>
      <c r="AX257" s="2"/>
      <c r="AY257" s="2"/>
      <c r="AZ257" s="1101"/>
      <c r="BA257" s="1101"/>
      <c r="BB257" s="1101"/>
      <c r="BC257" s="1101"/>
      <c r="BD257" s="1101"/>
      <c r="BE257" s="1101"/>
      <c r="BF257" s="1101"/>
      <c r="BG257" s="1101"/>
      <c r="BH257" s="1101"/>
      <c r="BI257" s="1101"/>
      <c r="BJ257" s="1101"/>
      <c r="BK257" s="1101"/>
      <c r="BL257" s="1101"/>
      <c r="BM257" s="1101"/>
      <c r="BN257" s="2"/>
    </row>
    <row r="258" spans="1:66" ht="12.95" customHeight="1">
      <c r="A258" s="1133"/>
      <c r="B258" s="2"/>
      <c r="C258" s="38"/>
      <c r="D258" s="2"/>
      <c r="E258" s="2"/>
      <c r="F258" s="2"/>
      <c r="G258" s="2"/>
      <c r="H258" s="2"/>
      <c r="I258" s="2"/>
      <c r="J258" s="2"/>
      <c r="K258" s="2"/>
      <c r="L258" s="2"/>
      <c r="M258" s="7"/>
      <c r="N258" s="7"/>
      <c r="O258" s="7"/>
      <c r="P258" s="7"/>
      <c r="Q258" s="7"/>
      <c r="R258" s="7"/>
      <c r="S258" s="7"/>
      <c r="T258" s="7"/>
      <c r="U258" s="1120"/>
      <c r="V258" s="1120"/>
      <c r="W258" s="1120"/>
      <c r="X258" s="1120"/>
      <c r="Y258" s="1120"/>
      <c r="Z258" s="1120"/>
      <c r="AA258" s="1120"/>
      <c r="AB258" s="1120"/>
      <c r="AC258" s="1120"/>
      <c r="AD258" s="1120"/>
      <c r="AE258" s="2"/>
      <c r="AF258" s="2"/>
      <c r="AG258" s="2"/>
      <c r="AH258" s="2"/>
      <c r="AI258" s="2"/>
      <c r="AJ258" s="2"/>
      <c r="AK258" s="2"/>
      <c r="AL258" s="2"/>
      <c r="AM258" s="2"/>
      <c r="AN258" s="2"/>
      <c r="AO258" s="2"/>
      <c r="AP258" s="2"/>
      <c r="AQ258" s="2"/>
      <c r="AR258" s="2"/>
      <c r="AS258" s="2"/>
      <c r="AT258" s="2"/>
      <c r="AU258" s="2"/>
      <c r="AV258" s="2"/>
      <c r="AW258" s="2"/>
      <c r="AX258" s="2"/>
      <c r="AY258" s="2"/>
      <c r="AZ258" s="1101"/>
      <c r="BA258" s="1101"/>
      <c r="BB258" s="1101"/>
      <c r="BC258" s="1101"/>
      <c r="BD258" s="1101"/>
      <c r="BE258" s="1101"/>
      <c r="BF258" s="1101"/>
      <c r="BG258" s="1101"/>
      <c r="BH258" s="1101"/>
      <c r="BI258" s="1101"/>
      <c r="BJ258" s="1101"/>
      <c r="BK258" s="1101"/>
      <c r="BL258" s="1101"/>
      <c r="BM258" s="1101"/>
      <c r="BN258" s="2"/>
    </row>
    <row r="259" spans="1:66" ht="12.95" customHeight="1">
      <c r="A259" s="1133"/>
      <c r="B259" s="2"/>
      <c r="C259" s="38" t="s">
        <v>1150</v>
      </c>
      <c r="D259" s="2" t="s">
        <v>1129</v>
      </c>
      <c r="E259" s="2"/>
      <c r="F259" s="2"/>
      <c r="G259" s="2"/>
      <c r="H259" s="2"/>
      <c r="I259" s="2"/>
      <c r="J259" s="2"/>
      <c r="K259" s="2"/>
      <c r="L259" s="2"/>
      <c r="M259" s="1484"/>
      <c r="N259" s="1484"/>
      <c r="O259" s="1484"/>
      <c r="P259" s="1484"/>
      <c r="Q259" s="1484"/>
      <c r="R259" s="1484"/>
      <c r="S259" s="1484"/>
      <c r="T259" s="1484"/>
      <c r="U259" s="1484"/>
      <c r="V259" s="1484"/>
      <c r="W259" s="1484"/>
      <c r="X259" s="1484"/>
      <c r="Y259" s="1484"/>
      <c r="Z259" s="1484"/>
      <c r="AA259" s="1484"/>
      <c r="AB259" s="1484"/>
      <c r="AC259" s="1484"/>
      <c r="AD259" s="1484"/>
      <c r="AE259" s="1484"/>
      <c r="AF259" s="1484" t="s">
        <v>294</v>
      </c>
      <c r="AG259" s="1484"/>
      <c r="AH259" s="1484"/>
      <c r="AI259" s="1484"/>
      <c r="AJ259" s="1484"/>
      <c r="AK259" s="1484"/>
      <c r="AL259" s="2"/>
      <c r="AM259" s="2"/>
      <c r="AN259" s="2"/>
      <c r="AO259" s="2"/>
      <c r="AP259" s="2"/>
      <c r="AQ259" s="2"/>
      <c r="AR259" s="2"/>
      <c r="AS259" s="2"/>
      <c r="AT259" s="2"/>
      <c r="AU259" s="2"/>
      <c r="AV259" s="2"/>
      <c r="AW259" s="2"/>
      <c r="AX259" s="2"/>
      <c r="AY259" s="2"/>
      <c r="AZ259" s="1101"/>
      <c r="BA259" s="1101"/>
      <c r="BB259" s="1101"/>
      <c r="BC259" s="1101"/>
      <c r="BD259" s="1101"/>
      <c r="BE259" s="1101"/>
      <c r="BF259" s="1101"/>
      <c r="BG259" s="1101"/>
      <c r="BH259" s="1101"/>
      <c r="BI259" s="1101"/>
      <c r="BJ259" s="1101"/>
      <c r="BK259" s="1101"/>
      <c r="BL259" s="1101"/>
      <c r="BM259" s="1101"/>
      <c r="BN259" s="2"/>
    </row>
    <row r="260" spans="1:66" ht="12.95" customHeight="1">
      <c r="A260" s="1133"/>
      <c r="B260" s="2"/>
      <c r="C260" s="2"/>
      <c r="D260" s="2" t="s">
        <v>1109</v>
      </c>
      <c r="E260" s="2"/>
      <c r="F260" s="2"/>
      <c r="G260" s="2"/>
      <c r="H260" s="2"/>
      <c r="I260" s="2"/>
      <c r="J260" s="2"/>
      <c r="K260" s="2"/>
      <c r="L260" s="2"/>
      <c r="M260" s="1388"/>
      <c r="N260" s="1388"/>
      <c r="O260" s="1388"/>
      <c r="P260" s="1388"/>
      <c r="Q260" s="1388"/>
      <c r="R260" s="1388"/>
      <c r="S260" s="1388"/>
      <c r="T260" s="1388"/>
      <c r="U260" s="1388"/>
      <c r="V260" s="1388"/>
      <c r="W260" s="1388"/>
      <c r="X260" s="1388"/>
      <c r="Y260" s="1388"/>
      <c r="Z260" s="1388"/>
      <c r="AA260" s="1388"/>
      <c r="AB260" s="1388"/>
      <c r="AC260" s="1388"/>
      <c r="AD260" s="1388"/>
      <c r="AE260" s="1388"/>
      <c r="AF260" s="2" t="s">
        <v>1132</v>
      </c>
      <c r="AG260" s="1101"/>
      <c r="AH260" s="1101"/>
      <c r="AI260" s="1101"/>
      <c r="AJ260" s="1101"/>
      <c r="AK260" s="1101"/>
      <c r="AL260" s="2"/>
      <c r="AM260" s="2"/>
      <c r="AN260" s="2"/>
      <c r="AO260" s="2"/>
      <c r="AP260" s="2"/>
      <c r="AQ260" s="2"/>
      <c r="AR260" s="2"/>
      <c r="AS260" s="2"/>
      <c r="AT260" s="2"/>
      <c r="AU260" s="2"/>
      <c r="AV260" s="2"/>
      <c r="AW260" s="2"/>
      <c r="AX260" s="2"/>
      <c r="AY260" s="2"/>
      <c r="AZ260" s="1101"/>
      <c r="BA260" s="1101"/>
      <c r="BB260" s="1101"/>
      <c r="BC260" s="1101"/>
      <c r="BD260" s="1101"/>
      <c r="BE260" s="1101"/>
      <c r="BF260" s="1101"/>
      <c r="BG260" s="1101"/>
      <c r="BH260" s="1101"/>
      <c r="BI260" s="1101"/>
      <c r="BJ260" s="1101"/>
      <c r="BK260" s="1101"/>
      <c r="BL260" s="1101"/>
      <c r="BM260" s="1101"/>
      <c r="BN260" s="2"/>
    </row>
    <row r="261" spans="1:66" ht="12.95" customHeight="1">
      <c r="A261" s="1133"/>
      <c r="B261" s="2"/>
      <c r="C261" s="2"/>
      <c r="D261" s="2" t="s">
        <v>979</v>
      </c>
      <c r="E261" s="2"/>
      <c r="F261" s="1101"/>
      <c r="G261" s="1101"/>
      <c r="H261" s="1101"/>
      <c r="I261" s="1101"/>
      <c r="J261" s="1101"/>
      <c r="K261" s="1101"/>
      <c r="L261" s="1101"/>
      <c r="M261" s="1388"/>
      <c r="N261" s="1388"/>
      <c r="O261" s="1388"/>
      <c r="P261" s="1388"/>
      <c r="Q261" s="1388"/>
      <c r="R261" s="1388"/>
      <c r="S261" s="1388"/>
      <c r="T261" s="1388"/>
      <c r="U261" s="1101"/>
      <c r="V261" s="840" t="s">
        <v>1112</v>
      </c>
      <c r="W261" s="1377"/>
      <c r="X261" s="1377"/>
      <c r="Y261" s="2" t="s">
        <v>983</v>
      </c>
      <c r="Z261" s="1101"/>
      <c r="AA261" s="1101"/>
      <c r="AB261" s="1101"/>
      <c r="AC261" s="1388"/>
      <c r="AD261" s="1388"/>
      <c r="AE261" s="1388"/>
      <c r="AF261" s="2" t="s">
        <v>1134</v>
      </c>
      <c r="AG261" s="1101"/>
      <c r="AH261" s="1101"/>
      <c r="AI261" s="1101"/>
      <c r="AJ261" s="1101"/>
      <c r="AK261" s="1101"/>
      <c r="AL261" s="2"/>
      <c r="AM261" s="2"/>
      <c r="AN261" s="2"/>
      <c r="AO261" s="2"/>
      <c r="AP261" s="2"/>
      <c r="AQ261" s="2"/>
      <c r="AR261" s="2"/>
      <c r="AS261" s="2"/>
      <c r="AT261" s="2"/>
      <c r="AU261" s="2"/>
      <c r="AV261" s="2"/>
      <c r="AW261" s="2"/>
      <c r="AX261" s="2"/>
      <c r="AY261" s="2"/>
      <c r="AZ261" s="1101"/>
      <c r="BA261" s="1101"/>
      <c r="BB261" s="1101"/>
      <c r="BC261" s="1101"/>
      <c r="BD261" s="1101"/>
      <c r="BE261" s="1101"/>
      <c r="BF261" s="1101"/>
      <c r="BG261" s="1101"/>
      <c r="BH261" s="1101"/>
      <c r="BI261" s="1101"/>
      <c r="BJ261" s="1101"/>
      <c r="BK261" s="1101"/>
      <c r="BL261" s="1101"/>
      <c r="BM261" s="1101"/>
      <c r="BN261" s="2"/>
    </row>
    <row r="262" spans="1:66" ht="12.95" customHeight="1">
      <c r="A262" s="1133"/>
      <c r="B262" s="2"/>
      <c r="C262" s="2"/>
      <c r="D262" s="2" t="s">
        <v>1114</v>
      </c>
      <c r="E262" s="2"/>
      <c r="F262" s="2"/>
      <c r="G262" s="2"/>
      <c r="H262" s="2"/>
      <c r="I262" s="2"/>
      <c r="J262" s="2"/>
      <c r="K262" s="2"/>
      <c r="L262" s="1031"/>
      <c r="M262" s="1388"/>
      <c r="N262" s="1388"/>
      <c r="O262" s="1388"/>
      <c r="P262" s="1388"/>
      <c r="Q262" s="1388"/>
      <c r="R262" s="1388"/>
      <c r="S262" s="1388"/>
      <c r="T262" s="1388"/>
      <c r="U262" s="1388"/>
      <c r="V262" s="1388"/>
      <c r="W262" s="1388"/>
      <c r="X262" s="1388"/>
      <c r="Y262" s="1388"/>
      <c r="Z262" s="1388"/>
      <c r="AA262" s="1388"/>
      <c r="AB262" s="1388"/>
      <c r="AC262" s="1388"/>
      <c r="AD262" s="1388"/>
      <c r="AE262" s="1388"/>
      <c r="AF262" s="1101"/>
      <c r="AG262" s="1101"/>
      <c r="AH262" s="1488"/>
      <c r="AI262" s="1488"/>
      <c r="AJ262" s="1488"/>
      <c r="AK262" s="1488"/>
      <c r="AL262" s="2"/>
      <c r="AM262" s="2"/>
      <c r="AN262" s="2"/>
      <c r="AO262" s="2"/>
      <c r="AP262" s="2"/>
      <c r="AQ262" s="2"/>
      <c r="AR262" s="2"/>
      <c r="AS262" s="2"/>
      <c r="AT262" s="2"/>
      <c r="AU262" s="2"/>
      <c r="AV262" s="2"/>
      <c r="AW262" s="2"/>
      <c r="AX262" s="2"/>
      <c r="AY262" s="2"/>
      <c r="AZ262" s="1101"/>
      <c r="BA262" s="1101"/>
      <c r="BB262" s="1101"/>
      <c r="BC262" s="1101"/>
      <c r="BD262" s="1101"/>
      <c r="BE262" s="1101"/>
      <c r="BF262" s="1101"/>
      <c r="BG262" s="1101"/>
      <c r="BH262" s="1101"/>
      <c r="BI262" s="1101"/>
      <c r="BJ262" s="1101"/>
      <c r="BK262" s="1101"/>
      <c r="BL262" s="1101"/>
      <c r="BM262" s="1101"/>
      <c r="BN262" s="2"/>
    </row>
    <row r="263" spans="1:66" ht="12.95" customHeight="1">
      <c r="A263" s="1133"/>
      <c r="B263" s="2"/>
      <c r="C263" s="2"/>
      <c r="D263" s="2" t="s">
        <v>1116</v>
      </c>
      <c r="E263" s="2"/>
      <c r="F263" s="2"/>
      <c r="G263" s="1101"/>
      <c r="H263" s="1101"/>
      <c r="I263" s="1101"/>
      <c r="J263" s="1101"/>
      <c r="K263" s="1101"/>
      <c r="L263" s="1101"/>
      <c r="M263" s="1394"/>
      <c r="N263" s="1394"/>
      <c r="O263" s="1394"/>
      <c r="P263" s="1394"/>
      <c r="Q263" s="1394"/>
      <c r="R263" s="1394"/>
      <c r="S263" s="2" t="s">
        <v>1118</v>
      </c>
      <c r="T263" s="2"/>
      <c r="U263" s="1377"/>
      <c r="V263" s="1377"/>
      <c r="W263" s="1377"/>
      <c r="X263" s="2" t="s">
        <v>1119</v>
      </c>
      <c r="Y263" s="1101"/>
      <c r="Z263" s="1394"/>
      <c r="AA263" s="1394"/>
      <c r="AB263" s="1394"/>
      <c r="AC263" s="1394"/>
      <c r="AD263" s="1394"/>
      <c r="AE263" s="1394"/>
      <c r="AF263" s="1101"/>
      <c r="AG263" s="1101"/>
      <c r="AH263" s="1101"/>
      <c r="AI263" s="1101"/>
      <c r="AJ263" s="1101"/>
      <c r="AK263" s="1101"/>
      <c r="AL263" s="2"/>
      <c r="AM263" s="2"/>
      <c r="AN263" s="2"/>
      <c r="AO263" s="2"/>
      <c r="AP263" s="2"/>
      <c r="AQ263" s="2"/>
      <c r="AR263" s="2"/>
      <c r="AS263" s="2"/>
      <c r="AT263" s="2"/>
      <c r="AU263" s="2"/>
      <c r="AV263" s="2"/>
      <c r="AW263" s="2"/>
      <c r="AX263" s="2"/>
      <c r="AY263" s="2"/>
      <c r="AZ263" s="1101"/>
      <c r="BA263" s="1101"/>
      <c r="BB263" s="1101"/>
      <c r="BC263" s="1101"/>
      <c r="BD263" s="1101"/>
      <c r="BE263" s="1101"/>
      <c r="BF263" s="1101"/>
      <c r="BG263" s="1101"/>
      <c r="BH263" s="1101"/>
      <c r="BI263" s="1101"/>
      <c r="BJ263" s="1101"/>
      <c r="BK263" s="1101"/>
      <c r="BL263" s="1101"/>
      <c r="BM263" s="1101"/>
      <c r="BN263" s="2"/>
    </row>
    <row r="264" spans="1:66" ht="12.95" customHeight="1">
      <c r="A264" s="1133"/>
      <c r="B264" s="2"/>
      <c r="C264" s="2"/>
      <c r="D264" s="2" t="s">
        <v>1121</v>
      </c>
      <c r="E264" s="2"/>
      <c r="F264" s="2"/>
      <c r="G264" s="1101"/>
      <c r="H264" s="1101"/>
      <c r="I264" s="1101"/>
      <c r="J264" s="1101"/>
      <c r="K264" s="1101"/>
      <c r="L264" s="1101"/>
      <c r="M264" s="1482"/>
      <c r="N264" s="1482"/>
      <c r="O264" s="1482"/>
      <c r="P264" s="1482"/>
      <c r="Q264" s="1482"/>
      <c r="R264" s="1482"/>
      <c r="S264" s="1482"/>
      <c r="T264" s="1482"/>
      <c r="U264" s="1482"/>
      <c r="V264" s="1482"/>
      <c r="W264" s="1482"/>
      <c r="X264" s="1482"/>
      <c r="Y264" s="1482"/>
      <c r="Z264" s="1482"/>
      <c r="AA264" s="1483"/>
      <c r="AB264" s="1483"/>
      <c r="AC264" s="1483"/>
      <c r="AD264" s="1483"/>
      <c r="AE264" s="1483"/>
      <c r="AF264" s="1101"/>
      <c r="AG264" s="2"/>
      <c r="AH264" s="2"/>
      <c r="AI264" s="2"/>
      <c r="AJ264" s="2"/>
      <c r="AK264" s="2"/>
      <c r="AL264" s="2"/>
      <c r="AM264" s="2"/>
      <c r="AN264" s="2"/>
      <c r="AO264" s="2"/>
      <c r="AP264" s="2"/>
      <c r="AQ264" s="2"/>
      <c r="AR264" s="2"/>
      <c r="AS264" s="2"/>
      <c r="AT264" s="2"/>
      <c r="AU264" s="2"/>
      <c r="AV264" s="2"/>
      <c r="AW264" s="2"/>
      <c r="AX264" s="2"/>
      <c r="AY264" s="2"/>
      <c r="AZ264" s="1101"/>
      <c r="BA264" s="1101"/>
      <c r="BB264" s="1101"/>
      <c r="BC264" s="1101"/>
      <c r="BD264" s="1101"/>
      <c r="BE264" s="1101"/>
      <c r="BF264" s="1101"/>
      <c r="BG264" s="1101"/>
      <c r="BH264" s="1101"/>
      <c r="BI264" s="1101"/>
      <c r="BJ264" s="1101"/>
      <c r="BK264" s="1101"/>
      <c r="BL264" s="1101"/>
      <c r="BM264" s="1101"/>
      <c r="BN264" s="2"/>
    </row>
    <row r="265" spans="1:66" ht="12.95" customHeight="1">
      <c r="A265" s="1133"/>
      <c r="B265" s="2"/>
      <c r="C265" s="38"/>
      <c r="D265" s="2" t="s">
        <v>1138</v>
      </c>
      <c r="E265" s="2"/>
      <c r="F265" s="2"/>
      <c r="G265" s="2"/>
      <c r="H265" s="2"/>
      <c r="I265" s="2"/>
      <c r="J265" s="2"/>
      <c r="K265" s="2"/>
      <c r="L265" s="2"/>
      <c r="M265" s="1389" t="s">
        <v>294</v>
      </c>
      <c r="N265" s="1389"/>
      <c r="O265" s="1389"/>
      <c r="P265" s="1389"/>
      <c r="Q265" s="1389"/>
      <c r="R265" s="1389"/>
      <c r="S265" s="1389"/>
      <c r="T265" s="1389"/>
      <c r="U265" s="118" t="s">
        <v>1124</v>
      </c>
      <c r="V265" s="118"/>
      <c r="W265" s="118"/>
      <c r="X265" s="118"/>
      <c r="Y265" s="118"/>
      <c r="Z265" s="118"/>
      <c r="AA265" s="1487"/>
      <c r="AB265" s="1487"/>
      <c r="AC265" s="1487"/>
      <c r="AD265" s="1487"/>
      <c r="AE265" s="1487"/>
      <c r="AF265" s="1487"/>
      <c r="AG265" s="1487"/>
      <c r="AH265" s="1487"/>
      <c r="AI265" s="1487"/>
      <c r="AJ265" s="1487"/>
      <c r="AK265" s="1487"/>
      <c r="AL265" s="2"/>
      <c r="AM265" s="2"/>
      <c r="AN265" s="2"/>
      <c r="AO265" s="2"/>
      <c r="AP265" s="2"/>
      <c r="AQ265" s="2"/>
      <c r="AR265" s="2"/>
      <c r="AS265" s="2"/>
      <c r="AT265" s="2"/>
      <c r="AU265" s="1101"/>
      <c r="AV265" s="1101"/>
      <c r="AW265" s="1101"/>
      <c r="AX265" s="1101"/>
      <c r="AY265" s="1101"/>
      <c r="AZ265" s="1101"/>
      <c r="BA265" s="1101"/>
      <c r="BB265" s="1101"/>
      <c r="BC265" s="1101"/>
      <c r="BD265" s="1101"/>
      <c r="BE265" s="1101"/>
      <c r="BF265" s="1101"/>
      <c r="BG265" s="1101"/>
      <c r="BH265" s="1101"/>
      <c r="BI265" s="1101"/>
      <c r="BJ265" s="1101"/>
      <c r="BK265" s="1101"/>
      <c r="BL265" s="1101"/>
      <c r="BM265" s="1101"/>
      <c r="BN265" s="2"/>
    </row>
    <row r="266" spans="1:66" ht="12.95" customHeight="1">
      <c r="A266" s="1031"/>
      <c r="B266" s="2"/>
      <c r="C266" s="2"/>
      <c r="D266" s="2"/>
      <c r="E266" s="2"/>
      <c r="F266" s="2"/>
      <c r="G266" s="1101"/>
      <c r="H266" s="1101"/>
      <c r="I266" s="1101"/>
      <c r="J266" s="94"/>
      <c r="K266" s="1120"/>
      <c r="L266" s="1120"/>
      <c r="M266" s="1120"/>
      <c r="N266" s="1120"/>
      <c r="O266" s="1120"/>
      <c r="P266" s="1120"/>
      <c r="Q266" s="1120"/>
      <c r="R266" s="1120"/>
      <c r="S266" s="1120"/>
      <c r="T266" s="1120"/>
      <c r="U266" s="1120"/>
      <c r="V266" s="1120"/>
      <c r="W266" s="1120"/>
      <c r="X266" s="1120"/>
      <c r="Y266" s="1120"/>
      <c r="Z266" s="1101"/>
      <c r="AA266" s="1101"/>
      <c r="AB266" s="1101"/>
      <c r="AC266" s="1101"/>
      <c r="AD266" s="33"/>
      <c r="AE266" s="33"/>
      <c r="AF266" s="1101"/>
      <c r="AG266" s="1101"/>
      <c r="AH266" s="1101"/>
      <c r="AI266" s="1101"/>
      <c r="AJ266" s="1101"/>
      <c r="AK266" s="1101"/>
      <c r="AL266" s="1101"/>
      <c r="AM266" s="1101"/>
      <c r="AN266" s="1101"/>
      <c r="AO266" s="1101"/>
      <c r="AP266" s="1101"/>
      <c r="AQ266" s="1101"/>
      <c r="AR266" s="1101"/>
      <c r="AS266" s="1101"/>
      <c r="AT266" s="1101"/>
      <c r="AU266" s="1101"/>
      <c r="AV266" s="1101"/>
      <c r="AW266" s="1101"/>
      <c r="AX266" s="1101"/>
      <c r="AY266" s="1101"/>
      <c r="AZ266" s="1101"/>
      <c r="BA266" s="1101"/>
      <c r="BB266" s="1101"/>
      <c r="BC266" s="1101"/>
      <c r="BD266" s="1101"/>
      <c r="BE266" s="1101"/>
      <c r="BF266" s="1101"/>
      <c r="BG266" s="1101"/>
      <c r="BH266" s="1101"/>
      <c r="BI266" s="1101"/>
      <c r="BJ266" s="1101"/>
      <c r="BK266" s="1101"/>
      <c r="BL266" s="1101"/>
      <c r="BM266" s="1101"/>
      <c r="BN266" s="2"/>
    </row>
    <row r="267" spans="1:66" ht="12.95" customHeight="1">
      <c r="A267" s="1124" t="s">
        <v>1068</v>
      </c>
      <c r="B267" s="2"/>
      <c r="C267" s="1" t="s">
        <v>1151</v>
      </c>
      <c r="D267" s="2"/>
      <c r="E267" s="2"/>
      <c r="F267" s="2"/>
      <c r="G267" s="2"/>
      <c r="H267" s="2"/>
      <c r="I267" s="2"/>
      <c r="J267" s="2"/>
      <c r="K267" s="2"/>
      <c r="L267" s="2"/>
      <c r="M267" s="1120"/>
      <c r="N267" s="1120"/>
      <c r="O267" s="1120"/>
      <c r="P267" s="1120"/>
      <c r="Q267" s="1120"/>
      <c r="R267" s="1101"/>
      <c r="S267" s="1101"/>
      <c r="T267" s="1485" t="str">
        <f>IFERROR(BO245,"")</f>
        <v>Joint Venture</v>
      </c>
      <c r="U267" s="1485"/>
      <c r="V267" s="1485"/>
      <c r="W267" s="1485"/>
      <c r="X267" s="1485"/>
      <c r="Y267" s="1101"/>
      <c r="Z267" s="203" t="s">
        <v>1152</v>
      </c>
      <c r="AA267" s="204"/>
      <c r="AB267" s="204"/>
      <c r="AC267" s="204"/>
      <c r="AD267" s="205"/>
      <c r="AE267" s="205"/>
      <c r="AF267" s="205"/>
      <c r="AG267" s="205"/>
      <c r="AH267" s="205"/>
      <c r="AI267" s="205"/>
      <c r="AJ267" s="205"/>
      <c r="AK267" s="205"/>
      <c r="AL267" s="39"/>
      <c r="AM267" s="1101"/>
      <c r="AN267" s="1101"/>
      <c r="AO267" s="1101"/>
      <c r="AP267" s="1101"/>
      <c r="AQ267" s="1101"/>
      <c r="AR267" s="1101"/>
      <c r="AS267" s="1101"/>
      <c r="AT267" s="1101"/>
      <c r="AU267" s="1101"/>
      <c r="AV267" s="1101"/>
      <c r="AW267" s="1101"/>
      <c r="AX267" s="1101"/>
      <c r="AY267" s="1101"/>
      <c r="AZ267" s="1101"/>
      <c r="BA267" s="1101"/>
      <c r="BB267" s="1101"/>
      <c r="BC267" s="1101"/>
      <c r="BD267" s="1101"/>
      <c r="BE267" s="1101"/>
      <c r="BF267" s="1101"/>
      <c r="BG267" s="1101"/>
      <c r="BH267" s="1101"/>
      <c r="BI267" s="1101"/>
      <c r="BJ267" s="1101"/>
      <c r="BK267" s="1101"/>
      <c r="BL267" s="1101"/>
      <c r="BM267" s="1101"/>
      <c r="BN267" s="2"/>
    </row>
    <row r="268" spans="1:66" ht="12.95" customHeight="1">
      <c r="A268" s="1"/>
      <c r="B268" s="2"/>
      <c r="C268" s="1"/>
      <c r="D268" s="1101"/>
      <c r="E268" s="1101"/>
      <c r="F268" s="1101"/>
      <c r="G268" s="1101"/>
      <c r="H268" s="1101"/>
      <c r="I268" s="2"/>
      <c r="J268" s="2"/>
      <c r="K268" s="2"/>
      <c r="L268" s="2"/>
      <c r="M268" s="1120"/>
      <c r="N268" s="1120"/>
      <c r="O268" s="1120"/>
      <c r="P268" s="1120"/>
      <c r="Q268" s="1120"/>
      <c r="R268" s="1101"/>
      <c r="S268" s="1101"/>
      <c r="T268" s="2"/>
      <c r="U268" s="2"/>
      <c r="V268" s="2"/>
      <c r="W268" s="1120"/>
      <c r="X268" s="1101"/>
      <c r="Y268" s="1101"/>
      <c r="Z268" s="206" t="s">
        <v>1153</v>
      </c>
      <c r="AA268" s="1101"/>
      <c r="AB268" s="1101"/>
      <c r="AC268" s="1101"/>
      <c r="AD268" s="1101"/>
      <c r="AE268" s="1101"/>
      <c r="AF268" s="2"/>
      <c r="AG268" s="2"/>
      <c r="AH268" s="2"/>
      <c r="AI268" s="2"/>
      <c r="AJ268" s="2"/>
      <c r="AK268" s="1101"/>
      <c r="AL268" s="42"/>
      <c r="AM268" s="1101"/>
      <c r="AN268" s="1101"/>
      <c r="AO268" s="1101"/>
      <c r="AP268" s="1101"/>
      <c r="AQ268" s="1101"/>
      <c r="AR268" s="1101"/>
      <c r="AS268" s="1101"/>
      <c r="AT268" s="1101"/>
      <c r="AU268" s="1101"/>
      <c r="AV268" s="1101"/>
      <c r="AW268" s="1101"/>
      <c r="AX268" s="1101"/>
      <c r="AY268" s="1101"/>
      <c r="AZ268" s="1101"/>
      <c r="BA268" s="1101"/>
      <c r="BB268" s="1101"/>
      <c r="BC268" s="1101"/>
      <c r="BD268" s="1101"/>
      <c r="BE268" s="1101"/>
      <c r="BF268" s="1101"/>
      <c r="BG268" s="1101"/>
      <c r="BH268" s="1101"/>
      <c r="BI268" s="1101"/>
      <c r="BJ268" s="1101"/>
      <c r="BK268" s="1101"/>
      <c r="BL268" s="1101"/>
      <c r="BM268" s="1101"/>
      <c r="BN268" s="2"/>
    </row>
    <row r="269" spans="1:66" ht="12.95" customHeight="1">
      <c r="A269" s="1" t="s">
        <v>1094</v>
      </c>
      <c r="B269" s="2"/>
      <c r="C269" s="1" t="s">
        <v>123</v>
      </c>
      <c r="D269" s="2"/>
      <c r="E269" s="2"/>
      <c r="F269" s="2"/>
      <c r="G269" s="2"/>
      <c r="H269" s="2"/>
      <c r="I269" s="2"/>
      <c r="J269" s="2"/>
      <c r="K269" s="2"/>
      <c r="L269" s="2"/>
      <c r="M269" s="2"/>
      <c r="N269" s="2"/>
      <c r="O269" s="2"/>
      <c r="P269" s="2"/>
      <c r="Q269" s="2"/>
      <c r="R269" s="2"/>
      <c r="S269" s="2"/>
      <c r="T269" s="2"/>
      <c r="U269" s="2"/>
      <c r="V269" s="2"/>
      <c r="W269" s="2"/>
      <c r="X269" s="1101"/>
      <c r="Y269" s="1101"/>
      <c r="Z269" s="207" t="s">
        <v>1154</v>
      </c>
      <c r="AA269" s="33"/>
      <c r="AB269" s="33"/>
      <c r="AC269" s="33"/>
      <c r="AD269" s="33"/>
      <c r="AE269" s="33"/>
      <c r="AF269" s="729"/>
      <c r="AG269" s="729"/>
      <c r="AH269" s="729"/>
      <c r="AI269" s="729"/>
      <c r="AJ269" s="729"/>
      <c r="AK269" s="33"/>
      <c r="AL269" s="34"/>
      <c r="AM269" s="1101"/>
      <c r="AN269" s="1101"/>
      <c r="AO269" s="1101"/>
      <c r="AP269" s="1101"/>
      <c r="AQ269" s="1101"/>
      <c r="AR269" s="1101"/>
      <c r="AS269" s="1101"/>
      <c r="AT269" s="1101"/>
      <c r="AU269" s="1101"/>
      <c r="AV269" s="1101"/>
      <c r="AW269" s="1101"/>
      <c r="AX269" s="1101"/>
      <c r="AY269" s="1101"/>
      <c r="AZ269" s="1101"/>
      <c r="BA269" s="1101"/>
      <c r="BB269" s="1101"/>
      <c r="BC269" s="1101"/>
      <c r="BD269" s="1101"/>
      <c r="BE269" s="1101"/>
      <c r="BF269" s="1101"/>
      <c r="BG269" s="1101"/>
      <c r="BH269" s="1101"/>
      <c r="BI269" s="1101"/>
      <c r="BJ269" s="1101"/>
      <c r="BK269" s="1101"/>
      <c r="BL269" s="1101"/>
      <c r="BM269" s="1101"/>
      <c r="BN269" s="2"/>
    </row>
    <row r="270" spans="1:66" ht="12.95" customHeight="1">
      <c r="A270" s="2"/>
      <c r="B270" s="27">
        <v>0</v>
      </c>
      <c r="C270" s="1101"/>
      <c r="D270" s="1388" t="s">
        <v>1135</v>
      </c>
      <c r="E270" s="1388"/>
      <c r="F270" s="1388"/>
      <c r="G270" s="1388"/>
      <c r="H270" s="1388"/>
      <c r="I270" s="1101"/>
      <c r="J270" s="1101" t="s">
        <v>1155</v>
      </c>
      <c r="K270" s="1101"/>
      <c r="L270" s="1101"/>
      <c r="M270" s="1101"/>
      <c r="N270" s="1101"/>
      <c r="O270" s="1101"/>
      <c r="P270" s="1101"/>
      <c r="Q270" s="1101"/>
      <c r="R270" s="1101"/>
      <c r="S270" s="1101"/>
      <c r="T270" s="1101"/>
      <c r="U270" s="1101"/>
      <c r="V270" s="1101"/>
      <c r="W270" s="1101"/>
      <c r="X270" s="1481"/>
      <c r="Y270" s="1481"/>
      <c r="Z270" s="1481"/>
      <c r="AA270" s="1481"/>
      <c r="AB270" s="1481"/>
      <c r="AC270" s="1481"/>
      <c r="AD270" s="1101"/>
      <c r="AE270" s="1101"/>
      <c r="AF270" s="1101"/>
      <c r="AG270" s="1101"/>
      <c r="AH270" s="1101"/>
      <c r="AI270" s="1101"/>
      <c r="AJ270" s="1101"/>
      <c r="AK270" s="1101"/>
      <c r="AL270" s="1101"/>
      <c r="AM270" s="1101"/>
      <c r="AN270" s="1101"/>
      <c r="AO270" s="1101"/>
      <c r="AP270" s="1101"/>
      <c r="AQ270" s="1101"/>
      <c r="AR270" s="1101"/>
      <c r="AS270" s="1101"/>
      <c r="AT270" s="1101"/>
      <c r="AU270" s="2"/>
      <c r="AV270" s="2"/>
      <c r="AW270" s="2"/>
      <c r="AX270" s="2"/>
      <c r="AY270" s="2"/>
      <c r="AZ270" s="1101"/>
      <c r="BA270" s="1101"/>
      <c r="BB270" s="1101"/>
      <c r="BC270" s="1101"/>
      <c r="BD270" s="1101"/>
      <c r="BE270" s="1101"/>
      <c r="BF270" s="1101"/>
      <c r="BG270" s="1101"/>
      <c r="BH270" s="1101"/>
      <c r="BI270" s="1101"/>
      <c r="BJ270" s="1101"/>
      <c r="BK270" s="1101"/>
      <c r="BL270" s="1101"/>
      <c r="BM270" s="1101"/>
      <c r="BN270" s="2"/>
    </row>
    <row r="271" spans="1:66" ht="12.95" customHeight="1">
      <c r="A271" s="2"/>
      <c r="B271" s="1031"/>
      <c r="C271" s="1101"/>
      <c r="D271" s="28" t="s">
        <v>1156</v>
      </c>
      <c r="E271" s="2"/>
      <c r="F271" s="2"/>
      <c r="G271" s="2"/>
      <c r="H271" s="2"/>
      <c r="I271" s="2"/>
      <c r="J271" s="2"/>
      <c r="K271" s="2"/>
      <c r="L271" s="2"/>
      <c r="M271" s="2"/>
      <c r="N271" s="2"/>
      <c r="O271" s="2"/>
      <c r="P271" s="2"/>
      <c r="Q271" s="2"/>
      <c r="R271" s="2"/>
      <c r="S271" s="2"/>
      <c r="T271" s="2"/>
      <c r="U271" s="2"/>
      <c r="V271" s="2"/>
      <c r="W271" s="2"/>
      <c r="X271" s="2"/>
      <c r="Y271" s="2"/>
      <c r="Z271" s="2"/>
      <c r="AA271" s="2"/>
      <c r="AB271" s="1101"/>
      <c r="AC271" s="1101"/>
      <c r="AD271" s="1101"/>
      <c r="AE271" s="1101"/>
      <c r="AF271" s="1101"/>
      <c r="AG271" s="1101"/>
      <c r="AH271" s="2"/>
      <c r="AI271" s="2"/>
      <c r="AJ271" s="2"/>
      <c r="AK271" s="2"/>
      <c r="AL271" s="2"/>
      <c r="AM271" s="2"/>
      <c r="AN271" s="2"/>
      <c r="AO271" s="2"/>
      <c r="AP271" s="2"/>
      <c r="AQ271" s="2"/>
      <c r="AR271" s="2"/>
      <c r="AS271" s="2"/>
      <c r="AT271" s="2"/>
      <c r="AU271" s="2"/>
      <c r="AV271" s="2"/>
      <c r="AW271" s="2"/>
      <c r="AX271" s="2"/>
      <c r="AY271" s="2"/>
      <c r="AZ271" s="1101"/>
      <c r="BA271" s="1101"/>
      <c r="BB271" s="1101"/>
      <c r="BC271" s="1101"/>
      <c r="BD271" s="1101"/>
      <c r="BE271" s="1101"/>
      <c r="BF271" s="1101"/>
      <c r="BG271" s="1101"/>
      <c r="BH271" s="1101"/>
      <c r="BI271" s="1101"/>
      <c r="BJ271" s="1101"/>
      <c r="BK271" s="1101"/>
      <c r="BL271" s="1101"/>
      <c r="BM271" s="1101"/>
      <c r="BN271" s="2"/>
    </row>
    <row r="272" spans="1:66" ht="12.95" customHeight="1">
      <c r="A272" s="1120"/>
      <c r="B272" s="1120"/>
      <c r="C272" s="1120"/>
      <c r="D272" s="1120"/>
      <c r="E272" s="1120"/>
      <c r="F272" s="1120"/>
      <c r="G272" s="1120"/>
      <c r="H272" s="1120"/>
      <c r="I272" s="1120"/>
      <c r="J272" s="1120"/>
      <c r="K272" s="1120"/>
      <c r="L272" s="1120"/>
      <c r="M272" s="1120"/>
      <c r="N272" s="1120"/>
      <c r="O272" s="1120"/>
      <c r="P272" s="1120"/>
      <c r="Q272" s="1120"/>
      <c r="R272" s="1120"/>
      <c r="S272" s="1120"/>
      <c r="T272" s="1120"/>
      <c r="U272" s="2"/>
      <c r="V272" s="2"/>
      <c r="W272" s="27"/>
      <c r="X272" s="2"/>
      <c r="Y272" s="2"/>
      <c r="Z272" s="1157"/>
      <c r="AA272" s="1157"/>
      <c r="AB272" s="1157"/>
      <c r="AC272" s="1157"/>
      <c r="AD272" s="1157"/>
      <c r="AE272" s="2"/>
      <c r="AF272" s="1101"/>
      <c r="AG272" s="1101"/>
      <c r="AH272" s="1101"/>
      <c r="AI272" s="1101"/>
      <c r="AJ272" s="1101"/>
      <c r="AK272" s="2"/>
      <c r="AL272" s="2"/>
      <c r="AM272" s="2"/>
      <c r="AN272" s="2"/>
      <c r="AO272" s="2"/>
      <c r="AP272" s="2"/>
      <c r="AQ272" s="2"/>
      <c r="AR272" s="2"/>
      <c r="AS272" s="2"/>
      <c r="AT272" s="2"/>
      <c r="AU272" s="1101"/>
      <c r="AV272" s="1101"/>
      <c r="AW272" s="1101"/>
      <c r="AX272" s="1101"/>
      <c r="AY272" s="1101"/>
      <c r="AZ272" s="1101"/>
      <c r="BA272" s="1101"/>
      <c r="BB272" s="1101"/>
      <c r="BC272" s="1101"/>
      <c r="BD272" s="1101"/>
      <c r="BE272" s="1101"/>
      <c r="BF272" s="1101"/>
      <c r="BG272" s="1101"/>
      <c r="BH272" s="1101"/>
      <c r="BI272" s="1101"/>
      <c r="BJ272" s="1101"/>
      <c r="BK272" s="1101"/>
      <c r="BL272" s="1101"/>
      <c r="BM272" s="1101"/>
      <c r="BN272" s="2"/>
    </row>
    <row r="273" spans="1:66" ht="12.95" customHeight="1">
      <c r="A273" s="1" t="s">
        <v>1157</v>
      </c>
      <c r="B273" s="1"/>
      <c r="C273" s="1" t="s">
        <v>127</v>
      </c>
      <c r="D273" s="2"/>
      <c r="E273" s="2"/>
      <c r="F273" s="2"/>
      <c r="G273" s="2"/>
      <c r="H273" s="2"/>
      <c r="I273" s="2"/>
      <c r="J273" s="2"/>
      <c r="K273" s="2"/>
      <c r="L273" s="2"/>
      <c r="M273" s="2"/>
      <c r="N273" s="2"/>
      <c r="O273" s="2"/>
      <c r="P273" s="2"/>
      <c r="Q273" s="2"/>
      <c r="R273" s="2"/>
      <c r="S273" s="2"/>
      <c r="T273" s="2"/>
      <c r="U273" s="1101"/>
      <c r="V273" s="1101"/>
      <c r="W273" s="1101"/>
      <c r="X273" s="1101"/>
      <c r="Y273" s="1101"/>
      <c r="Z273" s="1101"/>
      <c r="AA273" s="1101"/>
      <c r="AB273" s="1101"/>
      <c r="AC273" s="1101"/>
      <c r="AD273" s="1101"/>
      <c r="AE273" s="1101"/>
      <c r="AF273" s="1101"/>
      <c r="AG273" s="1101"/>
      <c r="AH273" s="1101"/>
      <c r="AI273" s="1101"/>
      <c r="AJ273" s="1101"/>
      <c r="AK273" s="1101"/>
      <c r="AL273" s="1101"/>
      <c r="AM273" s="1101"/>
      <c r="AN273" s="1101"/>
      <c r="AO273" s="1101"/>
      <c r="AP273" s="1101"/>
      <c r="AQ273" s="1101"/>
      <c r="AR273" s="1101"/>
      <c r="AS273" s="1101"/>
      <c r="AT273" s="1101"/>
      <c r="AU273" s="2"/>
      <c r="AV273" s="2"/>
      <c r="AW273" s="2"/>
      <c r="AX273" s="2"/>
      <c r="AY273" s="2"/>
      <c r="AZ273" s="1101"/>
      <c r="BA273" s="1101"/>
      <c r="BB273" s="1101"/>
      <c r="BC273" s="1101"/>
      <c r="BD273" s="1101"/>
      <c r="BE273" s="1101"/>
      <c r="BF273" s="1101"/>
      <c r="BG273" s="1101"/>
      <c r="BH273" s="1101"/>
      <c r="BI273" s="1101"/>
      <c r="BJ273" s="1101"/>
      <c r="BK273" s="1101"/>
      <c r="BL273" s="1101"/>
      <c r="BM273" s="1101"/>
      <c r="BN273" s="2"/>
    </row>
    <row r="274" spans="1:66" ht="12.95" customHeight="1">
      <c r="A274" s="1101"/>
      <c r="B274" s="1101"/>
      <c r="C274" s="1101"/>
      <c r="D274" s="2" t="s">
        <v>1158</v>
      </c>
      <c r="E274" s="2"/>
      <c r="F274" s="2"/>
      <c r="G274" s="2"/>
      <c r="H274" s="2"/>
      <c r="I274" s="2"/>
      <c r="J274" s="2"/>
      <c r="K274" s="2"/>
      <c r="L274" s="1484" t="s">
        <v>1159</v>
      </c>
      <c r="M274" s="1484"/>
      <c r="N274" s="1484"/>
      <c r="O274" s="1484"/>
      <c r="P274" s="1484"/>
      <c r="Q274" s="1484"/>
      <c r="R274" s="1484"/>
      <c r="S274" s="1484"/>
      <c r="T274" s="1484"/>
      <c r="U274" s="1484"/>
      <c r="V274" s="1484"/>
      <c r="W274" s="1484"/>
      <c r="X274" s="1484"/>
      <c r="Y274" s="1484"/>
      <c r="Z274" s="1484"/>
      <c r="AA274" s="1484"/>
      <c r="AB274" s="1484"/>
      <c r="AC274" s="1484"/>
      <c r="AD274" s="1484"/>
      <c r="AE274" s="1484"/>
      <c r="AF274" s="1484"/>
      <c r="AG274" s="1484"/>
      <c r="AH274" s="1484"/>
      <c r="AI274" s="1484"/>
      <c r="AJ274" s="1484"/>
      <c r="AK274" s="2"/>
      <c r="AL274" s="2"/>
      <c r="AM274" s="2"/>
      <c r="AN274" s="2"/>
      <c r="AO274" s="2"/>
      <c r="AP274" s="2"/>
      <c r="AQ274" s="2"/>
      <c r="AR274" s="2"/>
      <c r="AS274" s="2"/>
      <c r="AT274" s="2"/>
      <c r="AU274" s="2"/>
      <c r="AV274" s="2"/>
      <c r="AW274" s="2"/>
      <c r="AX274" s="2"/>
      <c r="AY274" s="2"/>
      <c r="AZ274" s="1101"/>
      <c r="BA274" s="1101"/>
      <c r="BB274" s="1101"/>
      <c r="BC274" s="1101"/>
      <c r="BD274" s="1101"/>
      <c r="BE274" s="1101"/>
      <c r="BF274" s="1101"/>
      <c r="BG274" s="1101"/>
      <c r="BH274" s="1101"/>
      <c r="BI274" s="1101"/>
      <c r="BJ274" s="1101"/>
      <c r="BK274" s="1101"/>
      <c r="BL274" s="1101"/>
      <c r="BM274" s="1101"/>
      <c r="BN274" s="2"/>
    </row>
    <row r="275" spans="1:66" ht="12.95" customHeight="1">
      <c r="A275" s="1101"/>
      <c r="B275" s="1101"/>
      <c r="C275" s="1101"/>
      <c r="D275" s="2" t="s">
        <v>1109</v>
      </c>
      <c r="E275" s="2"/>
      <c r="F275" s="2"/>
      <c r="G275" s="2"/>
      <c r="H275" s="2"/>
      <c r="I275" s="2"/>
      <c r="J275" s="2"/>
      <c r="K275" s="2"/>
      <c r="L275" s="1388" t="s">
        <v>1110</v>
      </c>
      <c r="M275" s="1388"/>
      <c r="N275" s="1388"/>
      <c r="O275" s="1388"/>
      <c r="P275" s="1388"/>
      <c r="Q275" s="1388"/>
      <c r="R275" s="1388"/>
      <c r="S275" s="1388"/>
      <c r="T275" s="1388"/>
      <c r="U275" s="1388"/>
      <c r="V275" s="1388"/>
      <c r="W275" s="1388"/>
      <c r="X275" s="1388"/>
      <c r="Y275" s="1388"/>
      <c r="Z275" s="1388"/>
      <c r="AA275" s="1388"/>
      <c r="AB275" s="1388"/>
      <c r="AC275" s="1388"/>
      <c r="AD275" s="1388"/>
      <c r="AE275" s="1101"/>
      <c r="AF275" s="1101"/>
      <c r="AG275" s="1101"/>
      <c r="AH275" s="1101"/>
      <c r="AI275" s="1101"/>
      <c r="AJ275" s="1101"/>
      <c r="AK275" s="2"/>
      <c r="AL275" s="2"/>
      <c r="AM275" s="2"/>
      <c r="AN275" s="2"/>
      <c r="AO275" s="2"/>
      <c r="AP275" s="2"/>
      <c r="AQ275" s="2"/>
      <c r="AR275" s="2"/>
      <c r="AS275" s="2"/>
      <c r="AT275" s="2"/>
      <c r="AU275" s="2"/>
      <c r="AV275" s="2"/>
      <c r="AW275" s="2"/>
      <c r="AX275" s="2"/>
      <c r="AY275" s="2"/>
      <c r="AZ275" s="1101"/>
      <c r="BA275" s="1101"/>
      <c r="BB275" s="1101"/>
      <c r="BC275" s="1101"/>
      <c r="BD275" s="1101"/>
      <c r="BE275" s="1101"/>
      <c r="BF275" s="1101"/>
      <c r="BG275" s="1101"/>
      <c r="BH275" s="1101"/>
      <c r="BI275" s="1101"/>
      <c r="BJ275" s="1101"/>
      <c r="BK275" s="1101"/>
      <c r="BL275" s="1101"/>
      <c r="BM275" s="1101"/>
      <c r="BN275" s="2"/>
    </row>
    <row r="276" spans="1:66" ht="12.95" customHeight="1">
      <c r="A276" s="1101"/>
      <c r="B276" s="1101"/>
      <c r="C276" s="1101"/>
      <c r="D276" s="2" t="s">
        <v>979</v>
      </c>
      <c r="E276" s="2"/>
      <c r="F276" s="1101"/>
      <c r="G276" s="1101"/>
      <c r="H276" s="1101"/>
      <c r="I276" s="1101"/>
      <c r="J276" s="1101"/>
      <c r="K276" s="1101"/>
      <c r="L276" s="1388" t="s">
        <v>1111</v>
      </c>
      <c r="M276" s="1388"/>
      <c r="N276" s="1388"/>
      <c r="O276" s="1388"/>
      <c r="P276" s="1388"/>
      <c r="Q276" s="1388"/>
      <c r="R276" s="1388"/>
      <c r="S276" s="1388"/>
      <c r="T276" s="1101"/>
      <c r="U276" s="840" t="s">
        <v>1112</v>
      </c>
      <c r="V276" s="1377" t="s">
        <v>1113</v>
      </c>
      <c r="W276" s="1377"/>
      <c r="X276" s="2" t="s">
        <v>983</v>
      </c>
      <c r="Y276" s="1101"/>
      <c r="Z276" s="1101"/>
      <c r="AA276" s="1101"/>
      <c r="AB276" s="1388">
        <v>92614</v>
      </c>
      <c r="AC276" s="1388"/>
      <c r="AD276" s="1388"/>
      <c r="AE276" s="1101"/>
      <c r="AF276" s="1101"/>
      <c r="AG276" s="1101"/>
      <c r="AH276" s="1101"/>
      <c r="AI276" s="1101"/>
      <c r="AJ276" s="1101"/>
      <c r="AK276" s="2"/>
      <c r="AL276" s="2"/>
      <c r="AM276" s="2"/>
      <c r="AN276" s="2"/>
      <c r="AO276" s="2"/>
      <c r="AP276" s="2"/>
      <c r="AQ276" s="2"/>
      <c r="AR276" s="2"/>
      <c r="AS276" s="2"/>
      <c r="AT276" s="2"/>
      <c r="AU276" s="2"/>
      <c r="AV276" s="2"/>
      <c r="AW276" s="2"/>
      <c r="AX276" s="2"/>
      <c r="AY276" s="2"/>
      <c r="AZ276" s="1101"/>
      <c r="BA276" s="1101"/>
      <c r="BB276" s="1101"/>
      <c r="BC276" s="1101"/>
      <c r="BD276" s="1101"/>
      <c r="BE276" s="1101"/>
      <c r="BF276" s="1101"/>
      <c r="BG276" s="1101"/>
      <c r="BH276" s="1101"/>
      <c r="BI276" s="1101"/>
      <c r="BJ276" s="1101"/>
      <c r="BK276" s="1101"/>
      <c r="BL276" s="1101"/>
      <c r="BM276" s="1101"/>
      <c r="BN276" s="2"/>
    </row>
    <row r="277" spans="1:66" ht="12.95" customHeight="1">
      <c r="A277" s="1101"/>
      <c r="B277" s="1101"/>
      <c r="C277" s="1101"/>
      <c r="D277" s="2" t="s">
        <v>1114</v>
      </c>
      <c r="E277" s="2"/>
      <c r="F277" s="2"/>
      <c r="G277" s="2"/>
      <c r="H277" s="2"/>
      <c r="I277" s="2"/>
      <c r="J277" s="2"/>
      <c r="K277" s="1031"/>
      <c r="L277" s="1388" t="s">
        <v>1160</v>
      </c>
      <c r="M277" s="1388"/>
      <c r="N277" s="1388"/>
      <c r="O277" s="1388"/>
      <c r="P277" s="1388"/>
      <c r="Q277" s="1388"/>
      <c r="R277" s="1388"/>
      <c r="S277" s="1388"/>
      <c r="T277" s="1388"/>
      <c r="U277" s="1388"/>
      <c r="V277" s="1388"/>
      <c r="W277" s="1388"/>
      <c r="X277" s="1388"/>
      <c r="Y277" s="1388"/>
      <c r="Z277" s="1388"/>
      <c r="AA277" s="1388"/>
      <c r="AB277" s="1388"/>
      <c r="AC277" s="1388"/>
      <c r="AD277" s="1388"/>
      <c r="AE277" s="1101"/>
      <c r="AF277" s="1101"/>
      <c r="AG277" s="1101"/>
      <c r="AH277" s="1101"/>
      <c r="AI277" s="2"/>
      <c r="AJ277" s="2"/>
      <c r="AK277" s="2"/>
      <c r="AL277" s="2"/>
      <c r="AM277" s="2"/>
      <c r="AN277" s="2"/>
      <c r="AO277" s="2"/>
      <c r="AP277" s="2"/>
      <c r="AQ277" s="2"/>
      <c r="AR277" s="2"/>
      <c r="AS277" s="2"/>
      <c r="AT277" s="2"/>
      <c r="AU277" s="1101"/>
      <c r="AV277" s="1101"/>
      <c r="AW277" s="1101"/>
      <c r="AX277" s="1101"/>
      <c r="AY277" s="1101"/>
      <c r="AZ277" s="1101"/>
      <c r="BA277" s="1101"/>
      <c r="BB277" s="1101"/>
      <c r="BC277" s="1101"/>
      <c r="BD277" s="1101"/>
      <c r="BE277" s="1101"/>
      <c r="BF277" s="1101"/>
      <c r="BG277" s="1101"/>
      <c r="BH277" s="1101"/>
      <c r="BI277" s="1101"/>
      <c r="BJ277" s="1101"/>
      <c r="BK277" s="1101"/>
      <c r="BL277" s="1101"/>
      <c r="BM277" s="1101"/>
      <c r="BN277" s="2"/>
    </row>
    <row r="278" spans="1:66" ht="12.95" customHeight="1">
      <c r="A278" s="1101"/>
      <c r="B278" s="1101"/>
      <c r="C278" s="1101"/>
      <c r="D278" s="2" t="s">
        <v>1116</v>
      </c>
      <c r="E278" s="2"/>
      <c r="F278" s="2"/>
      <c r="G278" s="1101"/>
      <c r="H278" s="1101"/>
      <c r="I278" s="1101"/>
      <c r="J278" s="1101"/>
      <c r="K278" s="1101"/>
      <c r="L278" s="1394" t="s">
        <v>1161</v>
      </c>
      <c r="M278" s="1394"/>
      <c r="N278" s="1394"/>
      <c r="O278" s="1394"/>
      <c r="P278" s="1394"/>
      <c r="Q278" s="1394"/>
      <c r="R278" s="2" t="s">
        <v>1118</v>
      </c>
      <c r="S278" s="2"/>
      <c r="T278" s="1377"/>
      <c r="U278" s="1377"/>
      <c r="V278" s="1377"/>
      <c r="W278" s="2" t="s">
        <v>1119</v>
      </c>
      <c r="X278" s="1101"/>
      <c r="Y278" s="1394"/>
      <c r="Z278" s="1394"/>
      <c r="AA278" s="1394"/>
      <c r="AB278" s="1394"/>
      <c r="AC278" s="1394"/>
      <c r="AD278" s="1394"/>
      <c r="AE278" s="1101"/>
      <c r="AF278" s="1101"/>
      <c r="AG278" s="1101"/>
      <c r="AH278" s="1101"/>
      <c r="AI278" s="1101"/>
      <c r="AJ278" s="1101"/>
      <c r="AK278" s="1101"/>
      <c r="AL278" s="1101"/>
      <c r="AM278" s="1101"/>
      <c r="AN278" s="1101"/>
      <c r="AO278" s="1101"/>
      <c r="AP278" s="1101"/>
      <c r="AQ278" s="1101"/>
      <c r="AR278" s="1101"/>
      <c r="AS278" s="1101"/>
      <c r="AT278" s="1101"/>
      <c r="AU278" s="1101"/>
      <c r="AV278" s="1101"/>
      <c r="AW278" s="1101"/>
      <c r="AX278" s="1101"/>
      <c r="AY278" s="1101"/>
      <c r="AZ278" s="1101"/>
      <c r="BA278" s="1101"/>
      <c r="BB278" s="1101"/>
      <c r="BC278" s="1101"/>
      <c r="BD278" s="1101"/>
      <c r="BE278" s="1101"/>
      <c r="BF278" s="1101"/>
      <c r="BG278" s="1101"/>
      <c r="BH278" s="1101"/>
      <c r="BI278" s="1101"/>
      <c r="BJ278" s="1101"/>
      <c r="BK278" s="1101"/>
      <c r="BL278" s="1101"/>
      <c r="BM278" s="1101"/>
      <c r="BN278" s="2"/>
    </row>
    <row r="279" spans="1:66" ht="12.95" customHeight="1">
      <c r="A279" s="1101"/>
      <c r="B279" s="1101"/>
      <c r="C279" s="1101"/>
      <c r="D279" s="2" t="s">
        <v>1121</v>
      </c>
      <c r="E279" s="2"/>
      <c r="F279" s="2"/>
      <c r="G279" s="1101"/>
      <c r="H279" s="1101"/>
      <c r="I279" s="1101"/>
      <c r="J279" s="1101"/>
      <c r="K279" s="1101"/>
      <c r="L279" s="1482" t="s">
        <v>1162</v>
      </c>
      <c r="M279" s="1482"/>
      <c r="N279" s="1482"/>
      <c r="O279" s="1482"/>
      <c r="P279" s="1482"/>
      <c r="Q279" s="1482"/>
      <c r="R279" s="1482"/>
      <c r="S279" s="1482"/>
      <c r="T279" s="1482"/>
      <c r="U279" s="1482"/>
      <c r="V279" s="1482"/>
      <c r="W279" s="1482"/>
      <c r="X279" s="1482"/>
      <c r="Y279" s="1482"/>
      <c r="Z279" s="1482"/>
      <c r="AA279" s="1482"/>
      <c r="AB279" s="1482"/>
      <c r="AC279" s="1482"/>
      <c r="AD279" s="1482"/>
      <c r="AE279" s="1101"/>
      <c r="AF279" s="2"/>
      <c r="AG279" s="2"/>
      <c r="AH279" s="2"/>
      <c r="AI279" s="2"/>
      <c r="AJ279" s="2"/>
      <c r="AK279" s="1101"/>
      <c r="AL279" s="1101"/>
      <c r="AM279" s="1101"/>
      <c r="AN279" s="1101"/>
      <c r="AO279" s="1101"/>
      <c r="AP279" s="1101"/>
      <c r="AQ279" s="1101"/>
      <c r="AR279" s="1101"/>
      <c r="AS279" s="1101"/>
      <c r="AT279" s="1101"/>
      <c r="AU279" s="2"/>
      <c r="AV279" s="2"/>
      <c r="AW279" s="2"/>
      <c r="AX279" s="2"/>
      <c r="AY279" s="2"/>
      <c r="AZ279" s="1101"/>
      <c r="BA279" s="1101"/>
      <c r="BB279" s="1101"/>
      <c r="BC279" s="1101"/>
      <c r="BD279" s="1101"/>
      <c r="BE279" s="1101"/>
      <c r="BF279" s="1101"/>
      <c r="BG279" s="1101"/>
      <c r="BH279" s="1101"/>
      <c r="BI279" s="1101"/>
      <c r="BJ279" s="1101"/>
      <c r="BK279" s="1101"/>
      <c r="BL279" s="1101"/>
      <c r="BM279" s="1101"/>
      <c r="BN279" s="2"/>
    </row>
    <row r="280" spans="1:66" ht="12.95" customHeight="1">
      <c r="A280" s="1101"/>
      <c r="B280" s="1101"/>
      <c r="C280" s="1101"/>
      <c r="D280" s="2" t="s">
        <v>1163</v>
      </c>
      <c r="E280" s="2"/>
      <c r="F280" s="2"/>
      <c r="G280" s="2"/>
      <c r="H280" s="2"/>
      <c r="I280" s="2"/>
      <c r="J280" s="1101"/>
      <c r="K280" s="1101"/>
      <c r="L280" s="1377" t="s">
        <v>1164</v>
      </c>
      <c r="M280" s="1377"/>
      <c r="N280" s="1377"/>
      <c r="O280" s="1377"/>
      <c r="P280" s="1377"/>
      <c r="Q280" s="1377"/>
      <c r="R280" s="1377"/>
      <c r="S280" s="1377"/>
      <c r="T280" s="1377"/>
      <c r="U280" s="1377"/>
      <c r="V280" s="1377"/>
      <c r="W280" s="1377"/>
      <c r="X280" s="1377"/>
      <c r="Y280" s="1377"/>
      <c r="Z280" s="1377"/>
      <c r="AA280" s="1377"/>
      <c r="AB280" s="1377"/>
      <c r="AC280" s="1377"/>
      <c r="AD280" s="1377"/>
      <c r="AE280" s="1101"/>
      <c r="AF280" s="1101"/>
      <c r="AG280" s="1101"/>
      <c r="AH280" s="1101"/>
      <c r="AI280" s="1101"/>
      <c r="AJ280" s="1101"/>
      <c r="AK280" s="2"/>
      <c r="AL280" s="2"/>
      <c r="AM280" s="2"/>
      <c r="AN280" s="2"/>
      <c r="AO280" s="2"/>
      <c r="AP280" s="2"/>
      <c r="AQ280" s="2"/>
      <c r="AR280" s="2"/>
      <c r="AS280" s="2"/>
      <c r="AT280" s="2"/>
      <c r="AU280" s="1101"/>
      <c r="AV280" s="1101"/>
      <c r="AW280" s="1101"/>
      <c r="AX280" s="1101"/>
      <c r="AY280" s="1101"/>
      <c r="AZ280" s="1101"/>
      <c r="BA280" s="1101"/>
      <c r="BB280" s="1101"/>
      <c r="BC280" s="1101"/>
      <c r="BD280" s="1101"/>
      <c r="BE280" s="1101"/>
      <c r="BF280" s="1101"/>
      <c r="BG280" s="1101"/>
      <c r="BH280" s="1101"/>
      <c r="BI280" s="1101"/>
      <c r="BJ280" s="1101"/>
      <c r="BK280" s="1101"/>
      <c r="BL280" s="1101"/>
      <c r="BM280" s="1101"/>
      <c r="BN280" s="2"/>
    </row>
    <row r="281" spans="1:66" ht="12.95" customHeight="1">
      <c r="A281" s="1101"/>
      <c r="B281" s="1101"/>
      <c r="C281" s="1101"/>
      <c r="D281" s="1101"/>
      <c r="E281" s="1101"/>
      <c r="F281" s="1101"/>
      <c r="G281" s="1101"/>
      <c r="H281" s="1101"/>
      <c r="I281" s="1101"/>
      <c r="J281" s="1101"/>
      <c r="K281" s="1101"/>
      <c r="L281" s="18" t="s">
        <v>1165</v>
      </c>
      <c r="M281" s="1101"/>
      <c r="N281" s="1101"/>
      <c r="O281" s="1101"/>
      <c r="P281" s="1101"/>
      <c r="Q281" s="1101"/>
      <c r="R281" s="1101"/>
      <c r="S281" s="1101"/>
      <c r="T281" s="1101"/>
      <c r="U281" s="1101"/>
      <c r="V281" s="1101"/>
      <c r="W281" s="1101"/>
      <c r="X281" s="1101"/>
      <c r="Y281" s="1101"/>
      <c r="Z281" s="1101"/>
      <c r="AA281" s="1101"/>
      <c r="AB281" s="1101"/>
      <c r="AC281" s="1101"/>
      <c r="AD281" s="1101"/>
      <c r="AE281" s="1101"/>
      <c r="AF281" s="1101"/>
      <c r="AG281" s="1101"/>
      <c r="AH281" s="1101"/>
      <c r="AI281" s="1101"/>
      <c r="AJ281" s="1101"/>
      <c r="AK281" s="1101"/>
      <c r="AL281" s="1101"/>
      <c r="AM281" s="1101"/>
      <c r="AN281" s="1101"/>
      <c r="AO281" s="1101"/>
      <c r="AP281" s="1101"/>
      <c r="AQ281" s="1101"/>
      <c r="AR281" s="1101"/>
      <c r="AS281" s="1101"/>
      <c r="AT281" s="1101"/>
      <c r="AU281" s="54"/>
      <c r="AV281" s="54"/>
      <c r="AW281" s="54"/>
      <c r="AX281" s="54"/>
      <c r="AY281" s="54"/>
      <c r="AZ281" s="1101"/>
      <c r="BA281" s="1101"/>
      <c r="BB281" s="1101"/>
      <c r="BC281" s="1101"/>
      <c r="BD281" s="1101"/>
      <c r="BE281" s="1101"/>
      <c r="BF281" s="1101"/>
      <c r="BG281" s="1101"/>
      <c r="BH281" s="1101"/>
      <c r="BI281" s="1101"/>
      <c r="BJ281" s="1101"/>
      <c r="BK281" s="1101"/>
      <c r="BL281" s="1101"/>
      <c r="BM281" s="1101"/>
      <c r="BN281" s="2"/>
    </row>
    <row r="282" spans="1:66" ht="12.95" customHeight="1">
      <c r="A282" s="1489" t="s">
        <v>1166</v>
      </c>
      <c r="B282" s="1489"/>
      <c r="C282" s="1489"/>
      <c r="D282" s="1489"/>
      <c r="E282" s="1489"/>
      <c r="F282" s="1489"/>
      <c r="G282" s="1489"/>
      <c r="H282" s="1489"/>
      <c r="I282" s="1489"/>
      <c r="J282" s="1489"/>
      <c r="K282" s="1489"/>
      <c r="L282" s="1489"/>
      <c r="M282" s="1489"/>
      <c r="N282" s="1489"/>
      <c r="O282" s="1489"/>
      <c r="P282" s="1489"/>
      <c r="Q282" s="1489"/>
      <c r="R282" s="1489"/>
      <c r="S282" s="1489"/>
      <c r="T282" s="1489"/>
      <c r="U282" s="1489"/>
      <c r="V282" s="1489"/>
      <c r="W282" s="1489"/>
      <c r="X282" s="1489"/>
      <c r="Y282" s="1489"/>
      <c r="Z282" s="1489"/>
      <c r="AA282" s="1489"/>
      <c r="AB282" s="1489"/>
      <c r="AC282" s="1489"/>
      <c r="AD282" s="1489"/>
      <c r="AE282" s="1489"/>
      <c r="AF282" s="1489"/>
      <c r="AG282" s="1489"/>
      <c r="AH282" s="1489"/>
      <c r="AI282" s="1489"/>
      <c r="AJ282" s="1489"/>
      <c r="AK282" s="1489"/>
      <c r="AL282" s="1489"/>
      <c r="AM282" s="1489"/>
      <c r="AN282" s="1489"/>
      <c r="AO282" s="1489"/>
      <c r="AP282" s="1489"/>
      <c r="AQ282" s="1489"/>
      <c r="AR282" s="1489"/>
      <c r="AS282" s="1489"/>
      <c r="AT282" s="1489"/>
      <c r="AU282" s="54"/>
      <c r="AV282" s="54"/>
      <c r="AW282" s="54"/>
      <c r="AX282" s="54"/>
      <c r="AY282" s="54"/>
      <c r="AZ282" s="1101"/>
      <c r="BA282" s="1101"/>
      <c r="BB282" s="1101"/>
      <c r="BC282" s="1101"/>
      <c r="BD282" s="1101"/>
      <c r="BE282" s="1101"/>
      <c r="BF282" s="1101"/>
      <c r="BG282" s="1101"/>
      <c r="BH282" s="1101"/>
      <c r="BI282" s="1101"/>
      <c r="BJ282" s="1101"/>
      <c r="BK282" s="1101"/>
      <c r="BL282" s="1101"/>
      <c r="BM282" s="1101"/>
      <c r="BN282" s="2"/>
    </row>
    <row r="283" spans="1:66" ht="12.95" customHeight="1">
      <c r="A283" s="1489"/>
      <c r="B283" s="1489"/>
      <c r="C283" s="1489"/>
      <c r="D283" s="1489"/>
      <c r="E283" s="1489"/>
      <c r="F283" s="1489"/>
      <c r="G283" s="1489"/>
      <c r="H283" s="1489"/>
      <c r="I283" s="1489"/>
      <c r="J283" s="1489"/>
      <c r="K283" s="1489"/>
      <c r="L283" s="1489"/>
      <c r="M283" s="1489"/>
      <c r="N283" s="1489"/>
      <c r="O283" s="1489"/>
      <c r="P283" s="1489"/>
      <c r="Q283" s="1489"/>
      <c r="R283" s="1489"/>
      <c r="S283" s="1489"/>
      <c r="T283" s="1489"/>
      <c r="U283" s="1489"/>
      <c r="V283" s="1489"/>
      <c r="W283" s="1489"/>
      <c r="X283" s="1489"/>
      <c r="Y283" s="1489"/>
      <c r="Z283" s="1489"/>
      <c r="AA283" s="1489"/>
      <c r="AB283" s="1489"/>
      <c r="AC283" s="1489"/>
      <c r="AD283" s="1489"/>
      <c r="AE283" s="1489"/>
      <c r="AF283" s="1489"/>
      <c r="AG283" s="1489"/>
      <c r="AH283" s="1489"/>
      <c r="AI283" s="1489"/>
      <c r="AJ283" s="1489"/>
      <c r="AK283" s="1489"/>
      <c r="AL283" s="1489"/>
      <c r="AM283" s="1489"/>
      <c r="AN283" s="1489"/>
      <c r="AO283" s="1489"/>
      <c r="AP283" s="1489"/>
      <c r="AQ283" s="1489"/>
      <c r="AR283" s="1489"/>
      <c r="AS283" s="1489"/>
      <c r="AT283" s="1489"/>
      <c r="AU283" s="20"/>
      <c r="AV283" s="20"/>
      <c r="AW283" s="20"/>
      <c r="AX283" s="20"/>
      <c r="AY283" s="20"/>
      <c r="AZ283" s="1101"/>
      <c r="BA283" s="1101"/>
      <c r="BB283" s="1101"/>
      <c r="BC283" s="1101"/>
      <c r="BD283" s="1101"/>
      <c r="BE283" s="1101"/>
      <c r="BF283" s="1101"/>
      <c r="BG283" s="1101"/>
      <c r="BH283" s="1101"/>
      <c r="BI283" s="1101"/>
      <c r="BJ283" s="1101"/>
      <c r="BK283" s="1101"/>
      <c r="BL283" s="1101"/>
      <c r="BM283" s="1101"/>
      <c r="BN283" s="2"/>
    </row>
    <row r="284" spans="1:66" ht="12.95" customHeight="1">
      <c r="A284" s="1101"/>
      <c r="B284" s="1101"/>
      <c r="C284" s="1101"/>
      <c r="D284" s="1101"/>
      <c r="E284" s="1101"/>
      <c r="F284" s="1101"/>
      <c r="G284" s="1101"/>
      <c r="H284" s="110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AU284" s="1101"/>
      <c r="AV284" s="1101"/>
      <c r="AW284" s="1101"/>
      <c r="AX284" s="1101"/>
      <c r="AY284" s="1101"/>
      <c r="AZ284" s="1101"/>
      <c r="BA284" s="1101"/>
      <c r="BB284" s="1101"/>
      <c r="BC284" s="1101"/>
      <c r="BD284" s="1101"/>
      <c r="BE284" s="1101"/>
      <c r="BF284" s="1101"/>
      <c r="BG284" s="1101"/>
      <c r="BH284" s="1101"/>
      <c r="BI284" s="1101"/>
      <c r="BJ284" s="1101"/>
      <c r="BK284" s="1101"/>
      <c r="BL284" s="1101"/>
      <c r="BM284" s="1101"/>
      <c r="BN284" s="2"/>
    </row>
    <row r="285" spans="1:66" ht="12.95" customHeight="1">
      <c r="A285" s="1" t="s">
        <v>919</v>
      </c>
      <c r="B285" s="1101"/>
      <c r="C285" s="1" t="s">
        <v>1167</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1101"/>
      <c r="AM285" s="1101"/>
      <c r="AN285" s="1101"/>
      <c r="AO285" s="1101"/>
      <c r="AP285" s="1101"/>
      <c r="AQ285" s="1101"/>
      <c r="AR285" s="1101"/>
      <c r="AS285" s="1101"/>
      <c r="AT285" s="1101"/>
      <c r="AU285" s="1101"/>
      <c r="AV285" s="1101"/>
      <c r="AW285" s="1101"/>
      <c r="AX285" s="1101"/>
      <c r="AY285" s="1101"/>
      <c r="AZ285" s="1101"/>
      <c r="BA285" s="1101"/>
      <c r="BB285" s="1101"/>
      <c r="BC285" s="1101"/>
      <c r="BD285" s="1101"/>
      <c r="BE285" s="1101"/>
      <c r="BF285" s="1101"/>
      <c r="BG285" s="1101"/>
      <c r="BH285" s="1101"/>
      <c r="BI285" s="1101"/>
      <c r="BJ285" s="1101"/>
      <c r="BK285" s="1101"/>
      <c r="BL285" s="1101"/>
      <c r="BM285" s="1101"/>
      <c r="BN285" s="2"/>
    </row>
    <row r="286" spans="1:66" ht="12.95" customHeight="1">
      <c r="A286" s="110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1101"/>
      <c r="AM286" s="1101"/>
      <c r="AN286" s="1101"/>
      <c r="AO286" s="1101"/>
      <c r="AP286" s="1101"/>
      <c r="AQ286" s="1101"/>
      <c r="AR286" s="1101"/>
      <c r="AS286" s="1101"/>
      <c r="AT286" s="1101"/>
      <c r="AU286" s="1101"/>
      <c r="AV286" s="1101"/>
      <c r="AW286" s="1101"/>
      <c r="AX286" s="1101"/>
      <c r="AY286" s="1101"/>
      <c r="AZ286" s="1101"/>
      <c r="BA286" s="1101"/>
      <c r="BB286" s="1101"/>
      <c r="BC286" s="1101"/>
      <c r="BD286" s="1101"/>
      <c r="BE286" s="1101"/>
      <c r="BF286" s="1101"/>
      <c r="BG286" s="1101"/>
      <c r="BH286" s="1101"/>
      <c r="BI286" s="1101"/>
      <c r="BJ286" s="1101"/>
      <c r="BK286" s="1101"/>
      <c r="BL286" s="1101"/>
      <c r="BM286" s="1101"/>
      <c r="BN286" s="2"/>
    </row>
    <row r="287" spans="1:66" ht="12.95" customHeight="1">
      <c r="A287" s="1101"/>
      <c r="B287" s="2" t="s">
        <v>1168</v>
      </c>
      <c r="C287" s="2"/>
      <c r="D287" s="2"/>
      <c r="E287" s="2"/>
      <c r="F287" s="2"/>
      <c r="G287" s="1101"/>
      <c r="H287" s="1390" t="s">
        <v>1159</v>
      </c>
      <c r="I287" s="1390"/>
      <c r="J287" s="1390"/>
      <c r="K287" s="1390"/>
      <c r="L287" s="1390"/>
      <c r="M287" s="1390"/>
      <c r="N287" s="1390"/>
      <c r="O287" s="1390"/>
      <c r="P287" s="1390"/>
      <c r="Q287" s="1390"/>
      <c r="R287" s="1390"/>
      <c r="S287" s="1101"/>
      <c r="T287" s="2" t="s">
        <v>1169</v>
      </c>
      <c r="U287" s="1101"/>
      <c r="V287" s="2"/>
      <c r="W287" s="2"/>
      <c r="X287" s="2"/>
      <c r="Y287" s="2"/>
      <c r="Z287" s="1101"/>
      <c r="AA287" s="1390" t="s">
        <v>1170</v>
      </c>
      <c r="AB287" s="1390"/>
      <c r="AC287" s="1390"/>
      <c r="AD287" s="1390"/>
      <c r="AE287" s="1390"/>
      <c r="AF287" s="1390"/>
      <c r="AG287" s="1390"/>
      <c r="AH287" s="1390"/>
      <c r="AI287" s="1390"/>
      <c r="AJ287" s="1390"/>
      <c r="AK287" s="1390"/>
      <c r="AL287" s="1101"/>
      <c r="AM287" s="1101"/>
      <c r="AN287" s="1101"/>
      <c r="AO287" s="1101"/>
      <c r="AP287" s="1101"/>
      <c r="AQ287" s="1101"/>
      <c r="AR287" s="1101"/>
      <c r="AS287" s="1101"/>
      <c r="AT287" s="1101"/>
      <c r="AU287" s="1101"/>
      <c r="AV287" s="1101"/>
      <c r="AW287" s="1101"/>
      <c r="AX287" s="1101"/>
      <c r="AY287" s="1101"/>
      <c r="AZ287" s="1101"/>
      <c r="BA287" s="1101"/>
      <c r="BB287" s="1101"/>
      <c r="BC287" s="1101"/>
      <c r="BD287" s="1101"/>
      <c r="BE287" s="1101"/>
      <c r="BF287" s="1101"/>
      <c r="BG287" s="1101"/>
      <c r="BH287" s="1101"/>
      <c r="BI287" s="1101"/>
      <c r="BJ287" s="1101"/>
      <c r="BK287" s="1101"/>
      <c r="BL287" s="1101"/>
      <c r="BM287" s="1101"/>
      <c r="BN287" s="2"/>
    </row>
    <row r="288" spans="1:66" ht="12.95" customHeight="1">
      <c r="A288" s="1101"/>
      <c r="B288" s="2" t="s">
        <v>1171</v>
      </c>
      <c r="C288" s="2"/>
      <c r="D288" s="2"/>
      <c r="E288" s="2"/>
      <c r="F288" s="2"/>
      <c r="G288" s="1101"/>
      <c r="H288" s="1389" t="s">
        <v>1110</v>
      </c>
      <c r="I288" s="1389"/>
      <c r="J288" s="1389"/>
      <c r="K288" s="1389"/>
      <c r="L288" s="1389"/>
      <c r="M288" s="1389"/>
      <c r="N288" s="1389"/>
      <c r="O288" s="1389"/>
      <c r="P288" s="1389"/>
      <c r="Q288" s="1389"/>
      <c r="R288" s="1389"/>
      <c r="S288" s="1101"/>
      <c r="T288" s="2" t="s">
        <v>1171</v>
      </c>
      <c r="U288" s="1101"/>
      <c r="V288" s="2"/>
      <c r="W288" s="2"/>
      <c r="X288" s="2"/>
      <c r="Y288" s="2"/>
      <c r="Z288" s="1101"/>
      <c r="AA288" s="1389" t="s">
        <v>1172</v>
      </c>
      <c r="AB288" s="1389"/>
      <c r="AC288" s="1389"/>
      <c r="AD288" s="1389"/>
      <c r="AE288" s="1389"/>
      <c r="AF288" s="1389"/>
      <c r="AG288" s="1389"/>
      <c r="AH288" s="1389"/>
      <c r="AI288" s="1389"/>
      <c r="AJ288" s="1389"/>
      <c r="AK288" s="1389"/>
      <c r="AL288" s="1101"/>
      <c r="AM288" s="1101"/>
      <c r="AN288" s="1101"/>
      <c r="AO288" s="1101"/>
      <c r="AP288" s="1101"/>
      <c r="AQ288" s="1101"/>
      <c r="AR288" s="1101"/>
      <c r="AS288" s="1101"/>
      <c r="AT288" s="1101"/>
      <c r="AU288" s="1101"/>
      <c r="AV288" s="1101"/>
      <c r="AW288" s="1101"/>
      <c r="AX288" s="1101"/>
      <c r="AY288" s="1101"/>
      <c r="AZ288" s="1101"/>
      <c r="BA288" s="1101"/>
      <c r="BB288" s="1101"/>
      <c r="BC288" s="1101"/>
      <c r="BD288" s="1101"/>
      <c r="BE288" s="1101"/>
      <c r="BF288" s="1101"/>
      <c r="BG288" s="1101"/>
      <c r="BH288" s="1101"/>
      <c r="BI288" s="1101"/>
      <c r="BJ288" s="1101"/>
      <c r="BK288" s="1101"/>
      <c r="BL288" s="1101"/>
      <c r="BM288" s="1101"/>
      <c r="BN288" s="2"/>
    </row>
    <row r="289" spans="2:66" ht="12.95" customHeight="1">
      <c r="B289" s="2" t="s">
        <v>1173</v>
      </c>
      <c r="C289" s="2"/>
      <c r="D289" s="2"/>
      <c r="E289" s="2"/>
      <c r="F289" s="2"/>
      <c r="G289" s="1101"/>
      <c r="H289" s="1389" t="s">
        <v>1174</v>
      </c>
      <c r="I289" s="1389"/>
      <c r="J289" s="1389"/>
      <c r="K289" s="1389"/>
      <c r="L289" s="1389"/>
      <c r="M289" s="1389"/>
      <c r="N289" s="1389"/>
      <c r="O289" s="1389"/>
      <c r="P289" s="1389"/>
      <c r="Q289" s="1389"/>
      <c r="R289" s="1389"/>
      <c r="S289" s="1101"/>
      <c r="T289" s="2" t="s">
        <v>1175</v>
      </c>
      <c r="U289" s="1101"/>
      <c r="V289" s="2"/>
      <c r="W289" s="2"/>
      <c r="X289" s="2"/>
      <c r="Y289" s="2"/>
      <c r="Z289" s="1101"/>
      <c r="AA289" s="1389" t="s">
        <v>1176</v>
      </c>
      <c r="AB289" s="1389"/>
      <c r="AC289" s="1389"/>
      <c r="AD289" s="1389"/>
      <c r="AE289" s="1389"/>
      <c r="AF289" s="1389"/>
      <c r="AG289" s="1389"/>
      <c r="AH289" s="1389"/>
      <c r="AI289" s="1389"/>
      <c r="AJ289" s="1389"/>
      <c r="AK289" s="1389"/>
      <c r="AL289" s="1101"/>
      <c r="AM289" s="1101"/>
      <c r="AN289" s="1101"/>
      <c r="AO289" s="1101"/>
      <c r="AP289" s="1101"/>
      <c r="AQ289" s="1101"/>
      <c r="AR289" s="1101"/>
      <c r="AS289" s="1101"/>
      <c r="AT289" s="1101"/>
      <c r="AU289" s="1101"/>
      <c r="AV289" s="1101"/>
      <c r="AW289" s="1101"/>
      <c r="AX289" s="1101"/>
      <c r="AY289" s="1101"/>
      <c r="AZ289" s="1101"/>
      <c r="BA289" s="1101"/>
      <c r="BB289" s="1101"/>
      <c r="BC289" s="1101"/>
      <c r="BD289" s="1101"/>
      <c r="BE289" s="1101"/>
      <c r="BF289" s="1101"/>
      <c r="BG289" s="1101"/>
      <c r="BH289" s="1101"/>
      <c r="BI289" s="1101"/>
      <c r="BJ289" s="1101"/>
      <c r="BK289" s="1101"/>
      <c r="BL289" s="1101"/>
      <c r="BM289" s="1101"/>
      <c r="BN289" s="2"/>
    </row>
    <row r="290" spans="2:66" ht="12.95" customHeight="1">
      <c r="B290" s="2" t="s">
        <v>1114</v>
      </c>
      <c r="C290" s="2"/>
      <c r="D290" s="2"/>
      <c r="E290" s="2"/>
      <c r="F290" s="2"/>
      <c r="G290" s="1101"/>
      <c r="H290" s="1389" t="s">
        <v>1160</v>
      </c>
      <c r="I290" s="1389"/>
      <c r="J290" s="1389"/>
      <c r="K290" s="1389"/>
      <c r="L290" s="1389"/>
      <c r="M290" s="1389"/>
      <c r="N290" s="1389"/>
      <c r="O290" s="1389"/>
      <c r="P290" s="1389"/>
      <c r="Q290" s="1389"/>
      <c r="R290" s="1389"/>
      <c r="S290" s="1101"/>
      <c r="T290" s="2" t="s">
        <v>1114</v>
      </c>
      <c r="U290" s="1101"/>
      <c r="V290" s="2"/>
      <c r="W290" s="2"/>
      <c r="X290" s="2"/>
      <c r="Y290" s="2"/>
      <c r="Z290" s="1101"/>
      <c r="AA290" s="1389" t="s">
        <v>1177</v>
      </c>
      <c r="AB290" s="1389"/>
      <c r="AC290" s="1389"/>
      <c r="AD290" s="1389"/>
      <c r="AE290" s="1389"/>
      <c r="AF290" s="1389"/>
      <c r="AG290" s="1389"/>
      <c r="AH290" s="1389"/>
      <c r="AI290" s="1389"/>
      <c r="AJ290" s="1389"/>
      <c r="AK290" s="1389"/>
      <c r="AL290" s="1101"/>
      <c r="AM290" s="1101"/>
      <c r="AN290" s="1101"/>
      <c r="AO290" s="1101"/>
      <c r="AP290" s="1101"/>
      <c r="AQ290" s="1101"/>
      <c r="AR290" s="1101"/>
      <c r="AS290" s="1101"/>
      <c r="AT290" s="1101"/>
      <c r="AU290" s="1101"/>
      <c r="AV290" s="1101"/>
      <c r="AW290" s="1101"/>
      <c r="AX290" s="1101"/>
      <c r="AY290" s="1101"/>
      <c r="AZ290" s="1101"/>
      <c r="BA290" s="1101"/>
      <c r="BB290" s="1101"/>
      <c r="BC290" s="1101"/>
      <c r="BD290" s="1101"/>
      <c r="BE290" s="1101"/>
      <c r="BF290" s="1101"/>
      <c r="BG290" s="1101"/>
      <c r="BH290" s="1101"/>
      <c r="BI290" s="1101"/>
      <c r="BJ290" s="1101"/>
      <c r="BK290" s="1101"/>
      <c r="BL290" s="1101"/>
      <c r="BM290" s="1101"/>
      <c r="BN290" s="2"/>
    </row>
    <row r="291" spans="2:66" ht="12.95" customHeight="1">
      <c r="B291" s="2" t="s">
        <v>1116</v>
      </c>
      <c r="C291" s="2"/>
      <c r="D291" s="2"/>
      <c r="E291" s="2"/>
      <c r="F291" s="2"/>
      <c r="G291" s="2"/>
      <c r="H291" s="1469" t="s">
        <v>1161</v>
      </c>
      <c r="I291" s="1469"/>
      <c r="J291" s="1469"/>
      <c r="K291" s="1469"/>
      <c r="L291" s="1469"/>
      <c r="M291" s="1469"/>
      <c r="N291" s="2" t="s">
        <v>1118</v>
      </c>
      <c r="O291" s="2"/>
      <c r="P291" s="1388"/>
      <c r="Q291" s="1388"/>
      <c r="R291" s="1388"/>
      <c r="S291" s="2"/>
      <c r="T291" s="2" t="s">
        <v>1116</v>
      </c>
      <c r="U291" s="1101"/>
      <c r="V291" s="2"/>
      <c r="W291" s="2"/>
      <c r="X291" s="2"/>
      <c r="Y291" s="2"/>
      <c r="Z291" s="1101"/>
      <c r="AA291" s="1469" t="s">
        <v>1178</v>
      </c>
      <c r="AB291" s="1469"/>
      <c r="AC291" s="1469"/>
      <c r="AD291" s="1469"/>
      <c r="AE291" s="1469"/>
      <c r="AF291" s="1469"/>
      <c r="AG291" s="2" t="s">
        <v>1118</v>
      </c>
      <c r="AH291" s="2"/>
      <c r="AI291" s="1388"/>
      <c r="AJ291" s="1388"/>
      <c r="AK291" s="1388"/>
      <c r="AL291" s="1101"/>
      <c r="AM291" s="1101"/>
      <c r="AN291" s="1101"/>
      <c r="AO291" s="1101"/>
      <c r="AP291" s="1101"/>
      <c r="AQ291" s="1101"/>
      <c r="AR291" s="1101"/>
      <c r="AS291" s="1101"/>
      <c r="AT291" s="1101"/>
      <c r="AU291" s="1101"/>
      <c r="AV291" s="1101"/>
      <c r="AW291" s="1101"/>
      <c r="AX291" s="1101"/>
      <c r="AY291" s="1101"/>
      <c r="AZ291" s="1101"/>
      <c r="BA291" s="1101"/>
      <c r="BB291" s="1101"/>
      <c r="BC291" s="1101"/>
      <c r="BD291" s="1101"/>
      <c r="BE291" s="1101"/>
      <c r="BF291" s="1101"/>
      <c r="BG291" s="1101"/>
      <c r="BH291" s="1101"/>
      <c r="BI291" s="1101"/>
      <c r="BJ291" s="1101"/>
      <c r="BK291" s="1101"/>
      <c r="BL291" s="1101"/>
      <c r="BM291" s="1101"/>
      <c r="BN291" s="2"/>
    </row>
    <row r="292" spans="2:66" ht="12.95" customHeight="1">
      <c r="B292" s="2" t="s">
        <v>1119</v>
      </c>
      <c r="C292" s="2"/>
      <c r="D292" s="2"/>
      <c r="E292" s="2"/>
      <c r="F292" s="2"/>
      <c r="G292" s="2"/>
      <c r="H292" s="1394"/>
      <c r="I292" s="1394"/>
      <c r="J292" s="1394"/>
      <c r="K292" s="1394"/>
      <c r="L292" s="1394"/>
      <c r="M292" s="1394"/>
      <c r="N292" s="2"/>
      <c r="O292" s="2"/>
      <c r="P292" s="1120"/>
      <c r="Q292" s="1120"/>
      <c r="R292" s="1120"/>
      <c r="S292" s="2"/>
      <c r="T292" s="2" t="s">
        <v>1119</v>
      </c>
      <c r="U292" s="1101"/>
      <c r="V292" s="2"/>
      <c r="W292" s="2"/>
      <c r="X292" s="2"/>
      <c r="Y292" s="2"/>
      <c r="Z292" s="1101"/>
      <c r="AA292" s="1394"/>
      <c r="AB292" s="1394"/>
      <c r="AC292" s="1394"/>
      <c r="AD292" s="1394"/>
      <c r="AE292" s="1394"/>
      <c r="AF292" s="1394"/>
      <c r="AG292" s="2"/>
      <c r="AH292" s="2"/>
      <c r="AI292" s="1120"/>
      <c r="AJ292" s="1120"/>
      <c r="AK292" s="1120"/>
      <c r="AL292" s="1101"/>
      <c r="AM292" s="1101"/>
      <c r="AN292" s="1101"/>
      <c r="AO292" s="1101"/>
      <c r="AP292" s="1101"/>
      <c r="AQ292" s="1101"/>
      <c r="AR292" s="1101"/>
      <c r="AS292" s="1101"/>
      <c r="AT292" s="1101"/>
      <c r="AU292" s="1101"/>
      <c r="AV292" s="1101"/>
      <c r="AW292" s="1101"/>
      <c r="AX292" s="1101"/>
      <c r="AY292" s="1101"/>
      <c r="AZ292" s="1101"/>
      <c r="BA292" s="1101"/>
      <c r="BB292" s="1101"/>
      <c r="BC292" s="1101"/>
      <c r="BD292" s="1101"/>
      <c r="BE292" s="1101"/>
      <c r="BF292" s="1101"/>
      <c r="BG292" s="1101"/>
      <c r="BH292" s="1101"/>
      <c r="BI292" s="1101"/>
      <c r="BJ292" s="1101"/>
      <c r="BK292" s="1101"/>
      <c r="BL292" s="1101"/>
      <c r="BM292" s="1101"/>
      <c r="BN292" s="2"/>
    </row>
    <row r="293" spans="2:66" ht="12.95" customHeight="1">
      <c r="B293" s="2" t="s">
        <v>1179</v>
      </c>
      <c r="C293" s="2"/>
      <c r="D293" s="2"/>
      <c r="E293" s="2"/>
      <c r="F293" s="2"/>
      <c r="G293" s="2"/>
      <c r="H293" s="1389" t="s">
        <v>1162</v>
      </c>
      <c r="I293" s="1389"/>
      <c r="J293" s="1389"/>
      <c r="K293" s="1389"/>
      <c r="L293" s="1389"/>
      <c r="M293" s="1389"/>
      <c r="N293" s="1390"/>
      <c r="O293" s="1390"/>
      <c r="P293" s="1390"/>
      <c r="Q293" s="1390"/>
      <c r="R293" s="1390"/>
      <c r="S293" s="2"/>
      <c r="T293" s="2" t="s">
        <v>1179</v>
      </c>
      <c r="U293" s="1101"/>
      <c r="V293" s="2"/>
      <c r="W293" s="2"/>
      <c r="X293" s="2"/>
      <c r="Y293" s="2"/>
      <c r="Z293" s="1101"/>
      <c r="AA293" s="1389" t="s">
        <v>1180</v>
      </c>
      <c r="AB293" s="1389"/>
      <c r="AC293" s="1389"/>
      <c r="AD293" s="1389"/>
      <c r="AE293" s="1389"/>
      <c r="AF293" s="1389"/>
      <c r="AG293" s="1390"/>
      <c r="AH293" s="1390"/>
      <c r="AI293" s="1390"/>
      <c r="AJ293" s="1390"/>
      <c r="AK293" s="1390"/>
      <c r="AL293" s="1101"/>
      <c r="AM293" s="1101"/>
      <c r="AN293" s="1101"/>
      <c r="AO293" s="1101"/>
      <c r="AP293" s="1101"/>
      <c r="AQ293" s="1101"/>
      <c r="AR293" s="1101"/>
      <c r="AS293" s="1101"/>
      <c r="AT293" s="1101"/>
      <c r="AU293" s="1101"/>
      <c r="AV293" s="1101"/>
      <c r="AW293" s="1101"/>
      <c r="AX293" s="1101"/>
      <c r="AY293" s="1101"/>
      <c r="AZ293" s="1101"/>
      <c r="BA293" s="1101"/>
      <c r="BB293" s="1101"/>
      <c r="BC293" s="1101"/>
      <c r="BD293" s="1101"/>
      <c r="BE293" s="1101"/>
      <c r="BF293" s="1101"/>
      <c r="BG293" s="1101"/>
      <c r="BH293" s="1101"/>
      <c r="BI293" s="1101"/>
      <c r="BJ293" s="1101"/>
      <c r="BK293" s="1101"/>
      <c r="BL293" s="1101"/>
      <c r="BM293" s="1101"/>
      <c r="BN293" s="2"/>
    </row>
    <row r="294" spans="2:66" ht="12.95" customHeight="1">
      <c r="B294" s="2"/>
      <c r="C294" s="2"/>
      <c r="D294" s="2"/>
      <c r="E294" s="2"/>
      <c r="F294" s="2"/>
      <c r="G294" s="2"/>
      <c r="H294" s="2"/>
      <c r="I294" s="2"/>
      <c r="J294" s="2"/>
      <c r="K294" s="2"/>
      <c r="L294" s="2"/>
      <c r="M294" s="2"/>
      <c r="N294" s="2"/>
      <c r="O294" s="2"/>
      <c r="P294" s="2"/>
      <c r="Q294" s="2"/>
      <c r="R294" s="2"/>
      <c r="S294" s="2"/>
      <c r="T294" s="2"/>
      <c r="U294" s="1101"/>
      <c r="V294" s="2"/>
      <c r="W294" s="2"/>
      <c r="X294" s="2"/>
      <c r="Y294" s="2"/>
      <c r="Z294" s="1101"/>
      <c r="AA294" s="2"/>
      <c r="AB294" s="2"/>
      <c r="AC294" s="2"/>
      <c r="AD294" s="2"/>
      <c r="AE294" s="2"/>
      <c r="AF294" s="2"/>
      <c r="AG294" s="2"/>
      <c r="AH294" s="2"/>
      <c r="AI294" s="2"/>
      <c r="AJ294" s="2"/>
      <c r="AK294" s="2"/>
      <c r="AL294" s="1101"/>
      <c r="AM294" s="1101"/>
      <c r="AN294" s="1101"/>
      <c r="AO294" s="1101"/>
      <c r="AP294" s="1101"/>
      <c r="AQ294" s="1101"/>
      <c r="AR294" s="1101"/>
      <c r="AS294" s="1101"/>
      <c r="AT294" s="1101"/>
      <c r="AU294" s="1101"/>
      <c r="AV294" s="1101"/>
      <c r="AW294" s="1101"/>
      <c r="AX294" s="1101"/>
      <c r="AY294" s="1101"/>
      <c r="AZ294" s="1101"/>
      <c r="BA294" s="1101"/>
      <c r="BB294" s="1101"/>
      <c r="BC294" s="1101"/>
      <c r="BD294" s="1101"/>
      <c r="BE294" s="1101"/>
      <c r="BF294" s="1101"/>
      <c r="BG294" s="1101"/>
      <c r="BH294" s="1101"/>
      <c r="BI294" s="1101"/>
      <c r="BJ294" s="1101"/>
      <c r="BK294" s="1101"/>
      <c r="BL294" s="1101"/>
      <c r="BM294" s="1101"/>
      <c r="BN294" s="2"/>
    </row>
    <row r="295" spans="2:66" ht="12.95" customHeight="1">
      <c r="B295" s="2" t="s">
        <v>1181</v>
      </c>
      <c r="C295" s="2"/>
      <c r="D295" s="2"/>
      <c r="E295" s="2"/>
      <c r="F295" s="2"/>
      <c r="G295" s="1101"/>
      <c r="H295" s="1390" t="s">
        <v>1182</v>
      </c>
      <c r="I295" s="1390"/>
      <c r="J295" s="1390"/>
      <c r="K295" s="1390"/>
      <c r="L295" s="1390"/>
      <c r="M295" s="1390"/>
      <c r="N295" s="1390"/>
      <c r="O295" s="1390"/>
      <c r="P295" s="1390"/>
      <c r="Q295" s="1390"/>
      <c r="R295" s="1390"/>
      <c r="S295" s="1101"/>
      <c r="T295" s="2" t="s">
        <v>1183</v>
      </c>
      <c r="U295" s="1101"/>
      <c r="V295" s="2"/>
      <c r="W295" s="2"/>
      <c r="X295" s="2"/>
      <c r="Y295" s="2"/>
      <c r="Z295" s="1101"/>
      <c r="AA295" s="1390" t="s">
        <v>1184</v>
      </c>
      <c r="AB295" s="1390"/>
      <c r="AC295" s="1390"/>
      <c r="AD295" s="1390"/>
      <c r="AE295" s="1390"/>
      <c r="AF295" s="1390"/>
      <c r="AG295" s="1390"/>
      <c r="AH295" s="1390"/>
      <c r="AI295" s="1390"/>
      <c r="AJ295" s="1390"/>
      <c r="AK295" s="1390"/>
      <c r="AL295" s="1101"/>
      <c r="AM295" s="1101"/>
      <c r="AN295" s="1101"/>
      <c r="AO295" s="1101"/>
      <c r="AP295" s="1101"/>
      <c r="AQ295" s="1101"/>
      <c r="AR295" s="1101"/>
      <c r="AS295" s="1101"/>
      <c r="AT295" s="1101"/>
      <c r="AU295" s="1101"/>
      <c r="AV295" s="1101"/>
      <c r="AW295" s="1101"/>
      <c r="AX295" s="1101"/>
      <c r="AY295" s="1101"/>
      <c r="AZ295" s="1101"/>
      <c r="BA295" s="1101"/>
      <c r="BB295" s="1101"/>
      <c r="BC295" s="1101"/>
      <c r="BD295" s="1101"/>
      <c r="BE295" s="1101"/>
      <c r="BF295" s="1101"/>
      <c r="BG295" s="1101"/>
      <c r="BH295" s="1101"/>
      <c r="BI295" s="1101"/>
      <c r="BJ295" s="1101"/>
      <c r="BK295" s="1101"/>
      <c r="BL295" s="1101"/>
      <c r="BM295" s="1101"/>
      <c r="BN295" s="2"/>
    </row>
    <row r="296" spans="2:66" ht="12.95" customHeight="1">
      <c r="B296" s="2" t="s">
        <v>1171</v>
      </c>
      <c r="C296" s="2"/>
      <c r="D296" s="2"/>
      <c r="E296" s="2"/>
      <c r="F296" s="2"/>
      <c r="G296" s="1101"/>
      <c r="H296" s="1389" t="s">
        <v>1185</v>
      </c>
      <c r="I296" s="1389"/>
      <c r="J296" s="1389"/>
      <c r="K296" s="1389"/>
      <c r="L296" s="1389"/>
      <c r="M296" s="1389"/>
      <c r="N296" s="1389"/>
      <c r="O296" s="1389"/>
      <c r="P296" s="1389"/>
      <c r="Q296" s="1389"/>
      <c r="R296" s="1389"/>
      <c r="S296" s="1101"/>
      <c r="T296" s="2" t="s">
        <v>1171</v>
      </c>
      <c r="U296" s="1101"/>
      <c r="V296" s="2"/>
      <c r="W296" s="2"/>
      <c r="X296" s="2"/>
      <c r="Y296" s="2"/>
      <c r="Z296" s="1101"/>
      <c r="AA296" s="1389" t="s">
        <v>1186</v>
      </c>
      <c r="AB296" s="1389"/>
      <c r="AC296" s="1389"/>
      <c r="AD296" s="1389"/>
      <c r="AE296" s="1389"/>
      <c r="AF296" s="1389"/>
      <c r="AG296" s="1389"/>
      <c r="AH296" s="1389"/>
      <c r="AI296" s="1389"/>
      <c r="AJ296" s="1389"/>
      <c r="AK296" s="1389"/>
      <c r="AL296" s="1101"/>
      <c r="AM296" s="1101"/>
      <c r="AN296" s="1101"/>
      <c r="AO296" s="1101"/>
      <c r="AP296" s="1101"/>
      <c r="AQ296" s="1101"/>
      <c r="AR296" s="1101"/>
      <c r="AS296" s="1101"/>
      <c r="AT296" s="1101"/>
      <c r="AU296" s="1101"/>
      <c r="AV296" s="1101"/>
      <c r="AW296" s="1101"/>
      <c r="AX296" s="1101"/>
      <c r="AY296" s="1101"/>
      <c r="AZ296" s="1101"/>
      <c r="BA296" s="1101"/>
      <c r="BB296" s="1101"/>
      <c r="BC296" s="1101"/>
      <c r="BD296" s="1101"/>
      <c r="BE296" s="1101"/>
      <c r="BF296" s="1101"/>
      <c r="BG296" s="1101"/>
      <c r="BH296" s="1101"/>
      <c r="BI296" s="1101"/>
      <c r="BJ296" s="1101"/>
      <c r="BK296" s="1101"/>
      <c r="BL296" s="1101"/>
      <c r="BM296" s="1101"/>
      <c r="BN296" s="2"/>
    </row>
    <row r="297" spans="2:66" ht="12.95" customHeight="1">
      <c r="B297" s="2" t="s">
        <v>1173</v>
      </c>
      <c r="C297" s="2"/>
      <c r="D297" s="2"/>
      <c r="E297" s="2"/>
      <c r="F297" s="2"/>
      <c r="G297" s="1101"/>
      <c r="H297" s="1389" t="s">
        <v>1187</v>
      </c>
      <c r="I297" s="1389"/>
      <c r="J297" s="1389"/>
      <c r="K297" s="1389"/>
      <c r="L297" s="1389"/>
      <c r="M297" s="1389"/>
      <c r="N297" s="1389"/>
      <c r="O297" s="1389"/>
      <c r="P297" s="1389"/>
      <c r="Q297" s="1389"/>
      <c r="R297" s="1389"/>
      <c r="S297" s="1101"/>
      <c r="T297" s="2" t="s">
        <v>1175</v>
      </c>
      <c r="U297" s="1101"/>
      <c r="V297" s="2"/>
      <c r="W297" s="2"/>
      <c r="X297" s="2"/>
      <c r="Y297" s="2"/>
      <c r="Z297" s="1101"/>
      <c r="AA297" s="1389" t="s">
        <v>1188</v>
      </c>
      <c r="AB297" s="1389"/>
      <c r="AC297" s="1389"/>
      <c r="AD297" s="1389"/>
      <c r="AE297" s="1389"/>
      <c r="AF297" s="1389"/>
      <c r="AG297" s="1389"/>
      <c r="AH297" s="1389"/>
      <c r="AI297" s="1389"/>
      <c r="AJ297" s="1389"/>
      <c r="AK297" s="1389"/>
      <c r="AL297" s="1101"/>
      <c r="AM297" s="1101"/>
      <c r="AN297" s="1101"/>
      <c r="AO297" s="1101"/>
      <c r="AP297" s="1101"/>
      <c r="AQ297" s="1101"/>
      <c r="AR297" s="1101"/>
      <c r="AS297" s="1101"/>
      <c r="AT297" s="1101"/>
      <c r="AU297" s="1101"/>
      <c r="AV297" s="1101"/>
      <c r="AW297" s="1101"/>
      <c r="AX297" s="1101"/>
      <c r="AY297" s="1101"/>
      <c r="AZ297" s="1101"/>
      <c r="BA297" s="1101"/>
      <c r="BB297" s="1101"/>
      <c r="BC297" s="1101"/>
      <c r="BD297" s="1101"/>
      <c r="BE297" s="1101"/>
      <c r="BF297" s="1101"/>
      <c r="BG297" s="1101"/>
      <c r="BH297" s="1101"/>
      <c r="BI297" s="1101"/>
      <c r="BJ297" s="1101"/>
      <c r="BK297" s="1101"/>
      <c r="BL297" s="1101"/>
      <c r="BM297" s="1101"/>
      <c r="BN297" s="2"/>
    </row>
    <row r="298" spans="2:66" ht="12.95" customHeight="1">
      <c r="B298" s="2" t="s">
        <v>1114</v>
      </c>
      <c r="C298" s="2"/>
      <c r="D298" s="2"/>
      <c r="E298" s="2"/>
      <c r="F298" s="2"/>
      <c r="G298" s="1101"/>
      <c r="H298" s="1389" t="s">
        <v>1189</v>
      </c>
      <c r="I298" s="1389"/>
      <c r="J298" s="1389"/>
      <c r="K298" s="1389"/>
      <c r="L298" s="1389"/>
      <c r="M298" s="1389"/>
      <c r="N298" s="1389"/>
      <c r="O298" s="1389"/>
      <c r="P298" s="1389"/>
      <c r="Q298" s="1389"/>
      <c r="R298" s="1389"/>
      <c r="S298" s="1101"/>
      <c r="T298" s="2" t="s">
        <v>1114</v>
      </c>
      <c r="U298" s="1101"/>
      <c r="V298" s="2"/>
      <c r="W298" s="2"/>
      <c r="X298" s="2"/>
      <c r="Y298" s="2"/>
      <c r="Z298" s="1101"/>
      <c r="AA298" s="1389" t="s">
        <v>1190</v>
      </c>
      <c r="AB298" s="1389"/>
      <c r="AC298" s="1389"/>
      <c r="AD298" s="1389"/>
      <c r="AE298" s="1389"/>
      <c r="AF298" s="1389"/>
      <c r="AG298" s="1389"/>
      <c r="AH298" s="1389"/>
      <c r="AI298" s="1389"/>
      <c r="AJ298" s="1389"/>
      <c r="AK298" s="1389"/>
      <c r="AL298" s="1101"/>
      <c r="AM298" s="1101"/>
      <c r="AN298" s="1101"/>
      <c r="AO298" s="1101"/>
      <c r="AP298" s="1101"/>
      <c r="AQ298" s="1101"/>
      <c r="AR298" s="1101"/>
      <c r="AS298" s="1101"/>
      <c r="AT298" s="1101"/>
      <c r="AU298" s="1101"/>
      <c r="AV298" s="1101"/>
      <c r="AW298" s="1101"/>
      <c r="AX298" s="1101"/>
      <c r="AY298" s="1101"/>
      <c r="AZ298" s="1101"/>
      <c r="BA298" s="1101"/>
      <c r="BB298" s="1101"/>
      <c r="BC298" s="1101"/>
      <c r="BD298" s="1101"/>
      <c r="BE298" s="1101"/>
      <c r="BF298" s="1101"/>
      <c r="BG298" s="1101"/>
      <c r="BH298" s="1101"/>
      <c r="BI298" s="1101"/>
      <c r="BJ298" s="1101"/>
      <c r="BK298" s="1101"/>
      <c r="BL298" s="1101"/>
      <c r="BM298" s="1101"/>
      <c r="BN298" s="2"/>
    </row>
    <row r="299" spans="2:66" ht="12.95" customHeight="1">
      <c r="B299" s="2" t="s">
        <v>1116</v>
      </c>
      <c r="C299" s="2"/>
      <c r="D299" s="2"/>
      <c r="E299" s="2"/>
      <c r="F299" s="2"/>
      <c r="G299" s="2"/>
      <c r="H299" s="1469" t="s">
        <v>1191</v>
      </c>
      <c r="I299" s="1469"/>
      <c r="J299" s="1469"/>
      <c r="K299" s="1469"/>
      <c r="L299" s="1469"/>
      <c r="M299" s="1469"/>
      <c r="N299" s="2" t="s">
        <v>1118</v>
      </c>
      <c r="O299" s="2"/>
      <c r="P299" s="1388"/>
      <c r="Q299" s="1388"/>
      <c r="R299" s="1388"/>
      <c r="S299" s="2"/>
      <c r="T299" s="2" t="s">
        <v>1116</v>
      </c>
      <c r="U299" s="1101"/>
      <c r="V299" s="2"/>
      <c r="W299" s="2"/>
      <c r="X299" s="2"/>
      <c r="Y299" s="2"/>
      <c r="Z299" s="1101"/>
      <c r="AA299" s="1469" t="s">
        <v>1192</v>
      </c>
      <c r="AB299" s="1469"/>
      <c r="AC299" s="1469"/>
      <c r="AD299" s="1469"/>
      <c r="AE299" s="1469"/>
      <c r="AF299" s="1469"/>
      <c r="AG299" s="2" t="s">
        <v>1118</v>
      </c>
      <c r="AH299" s="2"/>
      <c r="AI299" s="1388"/>
      <c r="AJ299" s="1388"/>
      <c r="AK299" s="1388"/>
      <c r="AL299" s="1101"/>
      <c r="AM299" s="1101"/>
      <c r="AN299" s="1101"/>
      <c r="AO299" s="1101"/>
      <c r="AP299" s="1101"/>
      <c r="AQ299" s="1101"/>
      <c r="AR299" s="1101"/>
      <c r="AS299" s="1101"/>
      <c r="AT299" s="1101"/>
      <c r="AU299" s="1101"/>
      <c r="AV299" s="1101"/>
      <c r="AW299" s="1101"/>
      <c r="AX299" s="1101"/>
      <c r="AY299" s="1101"/>
      <c r="AZ299" s="1101"/>
      <c r="BA299" s="1101"/>
      <c r="BB299" s="1101"/>
      <c r="BC299" s="1101"/>
      <c r="BD299" s="1101"/>
      <c r="BE299" s="1101"/>
      <c r="BF299" s="1101"/>
      <c r="BG299" s="1101"/>
      <c r="BH299" s="1101"/>
      <c r="BI299" s="1101"/>
      <c r="BJ299" s="1101"/>
      <c r="BK299" s="1101"/>
      <c r="BL299" s="1101"/>
      <c r="BM299" s="1101"/>
      <c r="BN299" s="2"/>
    </row>
    <row r="300" spans="2:66" ht="12.95" customHeight="1">
      <c r="B300" s="2" t="s">
        <v>1119</v>
      </c>
      <c r="C300" s="2"/>
      <c r="D300" s="2"/>
      <c r="E300" s="2"/>
      <c r="F300" s="2"/>
      <c r="G300" s="2"/>
      <c r="H300" s="1394"/>
      <c r="I300" s="1394"/>
      <c r="J300" s="1394"/>
      <c r="K300" s="1394"/>
      <c r="L300" s="1394"/>
      <c r="M300" s="1394"/>
      <c r="N300" s="2"/>
      <c r="O300" s="2"/>
      <c r="P300" s="1120"/>
      <c r="Q300" s="1120"/>
      <c r="R300" s="1120"/>
      <c r="S300" s="2"/>
      <c r="T300" s="2" t="s">
        <v>1119</v>
      </c>
      <c r="U300" s="1101"/>
      <c r="V300" s="2"/>
      <c r="W300" s="2"/>
      <c r="X300" s="2"/>
      <c r="Y300" s="2"/>
      <c r="Z300" s="1101"/>
      <c r="AA300" s="1394"/>
      <c r="AB300" s="1394"/>
      <c r="AC300" s="1394"/>
      <c r="AD300" s="1394"/>
      <c r="AE300" s="1394"/>
      <c r="AF300" s="1394"/>
      <c r="AG300" s="2"/>
      <c r="AH300" s="2"/>
      <c r="AI300" s="1120"/>
      <c r="AJ300" s="1120"/>
      <c r="AK300" s="1120"/>
      <c r="AL300" s="1101"/>
      <c r="AM300" s="1101"/>
      <c r="AN300" s="1101"/>
      <c r="AO300" s="1101"/>
      <c r="AP300" s="1101"/>
      <c r="AQ300" s="1101"/>
      <c r="AR300" s="1101"/>
      <c r="AS300" s="1101"/>
      <c r="AT300" s="1101"/>
      <c r="AU300" s="1101"/>
      <c r="AV300" s="1101"/>
      <c r="AW300" s="1101"/>
      <c r="AX300" s="1101"/>
      <c r="AY300" s="1101"/>
      <c r="AZ300" s="1101"/>
      <c r="BA300" s="1101"/>
      <c r="BB300" s="1101"/>
      <c r="BC300" s="1101"/>
      <c r="BD300" s="1101"/>
      <c r="BE300" s="1101"/>
      <c r="BF300" s="1101"/>
      <c r="BG300" s="1101"/>
      <c r="BH300" s="1101"/>
      <c r="BI300" s="1101"/>
      <c r="BJ300" s="1101"/>
      <c r="BK300" s="1101"/>
      <c r="BL300" s="1101"/>
      <c r="BM300" s="1101"/>
      <c r="BN300" s="2"/>
    </row>
    <row r="301" spans="2:66" ht="12.95" customHeight="1">
      <c r="B301" s="2" t="s">
        <v>1179</v>
      </c>
      <c r="C301" s="2"/>
      <c r="D301" s="2"/>
      <c r="E301" s="2"/>
      <c r="F301" s="2"/>
      <c r="G301" s="2"/>
      <c r="H301" s="1389" t="s">
        <v>1193</v>
      </c>
      <c r="I301" s="1389"/>
      <c r="J301" s="1389"/>
      <c r="K301" s="1389"/>
      <c r="L301" s="1389"/>
      <c r="M301" s="1389"/>
      <c r="N301" s="1390"/>
      <c r="O301" s="1390"/>
      <c r="P301" s="1390"/>
      <c r="Q301" s="1390"/>
      <c r="R301" s="1390"/>
      <c r="S301" s="2"/>
      <c r="T301" s="2" t="s">
        <v>1179</v>
      </c>
      <c r="U301" s="1101"/>
      <c r="V301" s="2"/>
      <c r="W301" s="2"/>
      <c r="X301" s="2"/>
      <c r="Y301" s="2"/>
      <c r="Z301" s="1101"/>
      <c r="AA301" s="1389" t="s">
        <v>1194</v>
      </c>
      <c r="AB301" s="1389"/>
      <c r="AC301" s="1389"/>
      <c r="AD301" s="1389"/>
      <c r="AE301" s="1389"/>
      <c r="AF301" s="1389"/>
      <c r="AG301" s="1390"/>
      <c r="AH301" s="1390"/>
      <c r="AI301" s="1390"/>
      <c r="AJ301" s="1390"/>
      <c r="AK301" s="1390"/>
      <c r="AL301" s="1101"/>
      <c r="AM301" s="1101"/>
      <c r="AN301" s="1101"/>
      <c r="AO301" s="1101"/>
      <c r="AP301" s="1101"/>
      <c r="AQ301" s="1101"/>
      <c r="AR301" s="1101"/>
      <c r="AS301" s="1101"/>
      <c r="AT301" s="1101"/>
      <c r="AU301" s="1101"/>
      <c r="AV301" s="1101"/>
      <c r="AW301" s="1101"/>
      <c r="AX301" s="1101"/>
      <c r="AY301" s="1101"/>
      <c r="AZ301" s="1101"/>
      <c r="BA301" s="1101"/>
      <c r="BB301" s="1101"/>
      <c r="BC301" s="1101"/>
      <c r="BD301" s="1101"/>
      <c r="BE301" s="1101"/>
      <c r="BF301" s="1101"/>
      <c r="BG301" s="1101"/>
      <c r="BH301" s="1101"/>
      <c r="BI301" s="1101"/>
      <c r="BJ301" s="1101"/>
      <c r="BK301" s="1101"/>
      <c r="BL301" s="1101"/>
      <c r="BM301" s="1101"/>
      <c r="BN301" s="2"/>
    </row>
    <row r="302" spans="2:66" ht="12.95" customHeight="1">
      <c r="B302" s="1101"/>
      <c r="C302" s="1101"/>
      <c r="D302" s="1101"/>
      <c r="E302" s="1101"/>
      <c r="F302" s="1101"/>
      <c r="G302" s="1101"/>
      <c r="H302" s="1101"/>
      <c r="I302" s="1101"/>
      <c r="J302" s="1101"/>
      <c r="K302" s="1101"/>
      <c r="L302" s="1101"/>
      <c r="M302" s="1101"/>
      <c r="N302" s="1101"/>
      <c r="O302" s="1101"/>
      <c r="P302" s="1101"/>
      <c r="Q302" s="1101"/>
      <c r="R302" s="1101"/>
      <c r="S302" s="1101"/>
      <c r="T302" s="1101"/>
      <c r="U302" s="1101"/>
      <c r="V302" s="1101"/>
      <c r="W302" s="1101"/>
      <c r="X302" s="1101"/>
      <c r="Y302" s="1101"/>
      <c r="Z302" s="1101"/>
      <c r="AA302" s="1101"/>
      <c r="AB302" s="1101"/>
      <c r="AC302" s="1101"/>
      <c r="AD302" s="1101"/>
      <c r="AE302" s="1101"/>
      <c r="AF302" s="1101"/>
      <c r="AG302" s="1101"/>
      <c r="AH302" s="1101"/>
      <c r="AI302" s="1101"/>
      <c r="AJ302" s="1101"/>
      <c r="AK302" s="1101"/>
      <c r="AL302" s="1101"/>
      <c r="AM302" s="1101"/>
      <c r="AN302" s="1101"/>
      <c r="AO302" s="1101"/>
      <c r="AP302" s="1101"/>
      <c r="AQ302" s="1101"/>
      <c r="AR302" s="1101"/>
      <c r="AS302" s="1101"/>
      <c r="AT302" s="1101"/>
      <c r="AU302" s="1101"/>
      <c r="AV302" s="1101"/>
      <c r="AW302" s="1101"/>
      <c r="AX302" s="1101"/>
      <c r="AY302" s="1101"/>
      <c r="AZ302" s="1101"/>
      <c r="BA302" s="1101"/>
      <c r="BB302" s="1101"/>
      <c r="BC302" s="1101"/>
      <c r="BD302" s="1101"/>
      <c r="BE302" s="1101"/>
      <c r="BF302" s="1101"/>
      <c r="BG302" s="1101"/>
      <c r="BH302" s="1101"/>
      <c r="BI302" s="1101"/>
      <c r="BJ302" s="1101"/>
      <c r="BK302" s="1101"/>
      <c r="BL302" s="1101"/>
      <c r="BM302" s="1101"/>
      <c r="BN302" s="2"/>
    </row>
    <row r="303" spans="2:66" ht="12.95" customHeight="1">
      <c r="B303" s="2" t="s">
        <v>1195</v>
      </c>
      <c r="C303" s="2"/>
      <c r="D303" s="2"/>
      <c r="E303" s="2"/>
      <c r="F303" s="2"/>
      <c r="G303" s="1101"/>
      <c r="H303" s="1390" t="s">
        <v>1196</v>
      </c>
      <c r="I303" s="1390"/>
      <c r="J303" s="1390"/>
      <c r="K303" s="1390"/>
      <c r="L303" s="1390"/>
      <c r="M303" s="1390"/>
      <c r="N303" s="1390"/>
      <c r="O303" s="1390"/>
      <c r="P303" s="1390"/>
      <c r="Q303" s="1390"/>
      <c r="R303" s="1390"/>
      <c r="S303" s="1101"/>
      <c r="T303" s="2" t="s">
        <v>1197</v>
      </c>
      <c r="U303" s="1101"/>
      <c r="V303" s="2"/>
      <c r="W303" s="2"/>
      <c r="X303" s="2"/>
      <c r="Y303" s="2"/>
      <c r="Z303" s="1101"/>
      <c r="AA303" s="1390" t="s">
        <v>1198</v>
      </c>
      <c r="AB303" s="1390"/>
      <c r="AC303" s="1390"/>
      <c r="AD303" s="1390"/>
      <c r="AE303" s="1390"/>
      <c r="AF303" s="1390"/>
      <c r="AG303" s="1390"/>
      <c r="AH303" s="1390"/>
      <c r="AI303" s="1390"/>
      <c r="AJ303" s="1390"/>
      <c r="AK303" s="1390"/>
      <c r="AL303" s="1101"/>
      <c r="AM303" s="1101"/>
      <c r="AN303" s="1101"/>
      <c r="AO303" s="1101"/>
      <c r="AP303" s="1101"/>
      <c r="AQ303" s="1101"/>
      <c r="AR303" s="1101"/>
      <c r="AS303" s="1101"/>
      <c r="AT303" s="1101"/>
      <c r="AU303" s="1101"/>
      <c r="AV303" s="1101"/>
      <c r="AW303" s="1101"/>
      <c r="AX303" s="1101"/>
      <c r="AY303" s="1101"/>
      <c r="AZ303" s="1101"/>
      <c r="BA303" s="1101"/>
      <c r="BB303" s="1101"/>
      <c r="BC303" s="1101"/>
      <c r="BD303" s="1101"/>
      <c r="BE303" s="1101"/>
      <c r="BF303" s="1101"/>
      <c r="BG303" s="1101"/>
      <c r="BH303" s="1101"/>
      <c r="BI303" s="1101"/>
      <c r="BJ303" s="1101"/>
      <c r="BK303" s="1101"/>
      <c r="BL303" s="1101"/>
      <c r="BM303" s="1101"/>
      <c r="BN303" s="2"/>
    </row>
    <row r="304" spans="2:66" ht="12.95" customHeight="1">
      <c r="B304" s="2" t="s">
        <v>1171</v>
      </c>
      <c r="C304" s="2"/>
      <c r="D304" s="2"/>
      <c r="E304" s="2"/>
      <c r="F304" s="2"/>
      <c r="G304" s="1101"/>
      <c r="H304" s="1389" t="s">
        <v>1199</v>
      </c>
      <c r="I304" s="1389"/>
      <c r="J304" s="1389"/>
      <c r="K304" s="1389"/>
      <c r="L304" s="1389"/>
      <c r="M304" s="1389"/>
      <c r="N304" s="1389"/>
      <c r="O304" s="1389"/>
      <c r="P304" s="1389"/>
      <c r="Q304" s="1389"/>
      <c r="R304" s="1389"/>
      <c r="S304" s="1101"/>
      <c r="T304" s="2" t="s">
        <v>1171</v>
      </c>
      <c r="U304" s="1101"/>
      <c r="V304" s="2"/>
      <c r="W304" s="2"/>
      <c r="X304" s="2"/>
      <c r="Y304" s="2"/>
      <c r="Z304" s="1101"/>
      <c r="AA304" s="1389" t="s">
        <v>1200</v>
      </c>
      <c r="AB304" s="1389"/>
      <c r="AC304" s="1389"/>
      <c r="AD304" s="1389"/>
      <c r="AE304" s="1389"/>
      <c r="AF304" s="1389"/>
      <c r="AG304" s="1389"/>
      <c r="AH304" s="1389"/>
      <c r="AI304" s="1389"/>
      <c r="AJ304" s="1389"/>
      <c r="AK304" s="1389"/>
      <c r="AL304" s="1101"/>
      <c r="AM304" s="1101"/>
      <c r="AN304" s="1101"/>
      <c r="AO304" s="1101"/>
      <c r="AP304" s="1101"/>
      <c r="AQ304" s="1101"/>
      <c r="AR304" s="1101"/>
      <c r="AS304" s="1101"/>
      <c r="AT304" s="1101"/>
      <c r="AU304" s="1101"/>
      <c r="AV304" s="1101"/>
      <c r="AW304" s="1101"/>
      <c r="AX304" s="1101"/>
      <c r="AY304" s="1101"/>
      <c r="AZ304" s="1101"/>
      <c r="BA304" s="1101"/>
      <c r="BB304" s="1101"/>
      <c r="BC304" s="1101"/>
      <c r="BD304" s="1101"/>
      <c r="BE304" s="1101"/>
      <c r="BF304" s="1101"/>
      <c r="BG304" s="1101"/>
      <c r="BH304" s="1101"/>
      <c r="BI304" s="1101"/>
      <c r="BJ304" s="1101"/>
      <c r="BK304" s="1101"/>
      <c r="BL304" s="1101"/>
      <c r="BM304" s="1101"/>
      <c r="BN304" s="2"/>
    </row>
    <row r="305" spans="2:66" ht="12.95" customHeight="1">
      <c r="B305" s="2" t="s">
        <v>1173</v>
      </c>
      <c r="C305" s="2"/>
      <c r="D305" s="2"/>
      <c r="E305" s="2"/>
      <c r="F305" s="2"/>
      <c r="G305" s="1101"/>
      <c r="H305" s="1389" t="s">
        <v>1201</v>
      </c>
      <c r="I305" s="1389"/>
      <c r="J305" s="1389"/>
      <c r="K305" s="1389"/>
      <c r="L305" s="1389"/>
      <c r="M305" s="1389"/>
      <c r="N305" s="1389"/>
      <c r="O305" s="1389"/>
      <c r="P305" s="1389"/>
      <c r="Q305" s="1389"/>
      <c r="R305" s="1389"/>
      <c r="S305" s="1101"/>
      <c r="T305" s="2" t="s">
        <v>1175</v>
      </c>
      <c r="U305" s="1101"/>
      <c r="V305" s="2"/>
      <c r="W305" s="2"/>
      <c r="X305" s="2"/>
      <c r="Y305" s="2"/>
      <c r="Z305" s="1101"/>
      <c r="AA305" s="1389" t="s">
        <v>1202</v>
      </c>
      <c r="AB305" s="1389"/>
      <c r="AC305" s="1389"/>
      <c r="AD305" s="1389"/>
      <c r="AE305" s="1389"/>
      <c r="AF305" s="1389"/>
      <c r="AG305" s="1389"/>
      <c r="AH305" s="1389"/>
      <c r="AI305" s="1389"/>
      <c r="AJ305" s="1389"/>
      <c r="AK305" s="1389"/>
      <c r="AL305" s="1101"/>
      <c r="AM305" s="1101"/>
      <c r="AN305" s="1101"/>
      <c r="AO305" s="1101"/>
      <c r="AP305" s="1101"/>
      <c r="AQ305" s="1101"/>
      <c r="AR305" s="1101"/>
      <c r="AS305" s="1101"/>
      <c r="AT305" s="1101"/>
      <c r="AU305" s="1101"/>
      <c r="AV305" s="1101"/>
      <c r="AW305" s="1101"/>
      <c r="AX305" s="1101"/>
      <c r="AY305" s="1101"/>
      <c r="AZ305" s="1101"/>
      <c r="BA305" s="1101"/>
      <c r="BB305" s="1101"/>
      <c r="BC305" s="1101"/>
      <c r="BD305" s="1101"/>
      <c r="BE305" s="1101"/>
      <c r="BF305" s="1101"/>
      <c r="BG305" s="1101"/>
      <c r="BH305" s="1101"/>
      <c r="BI305" s="1101"/>
      <c r="BJ305" s="1101"/>
      <c r="BK305" s="1101"/>
      <c r="BL305" s="1101"/>
      <c r="BM305" s="1101"/>
      <c r="BN305" s="2"/>
    </row>
    <row r="306" spans="2:66" ht="12.95" customHeight="1">
      <c r="B306" s="2" t="s">
        <v>1114</v>
      </c>
      <c r="C306" s="2"/>
      <c r="D306" s="2"/>
      <c r="E306" s="2"/>
      <c r="F306" s="2"/>
      <c r="G306" s="1101"/>
      <c r="H306" s="1389" t="s">
        <v>1203</v>
      </c>
      <c r="I306" s="1389"/>
      <c r="J306" s="1389"/>
      <c r="K306" s="1389"/>
      <c r="L306" s="1389"/>
      <c r="M306" s="1389"/>
      <c r="N306" s="1389"/>
      <c r="O306" s="1389"/>
      <c r="P306" s="1389"/>
      <c r="Q306" s="1389"/>
      <c r="R306" s="1389"/>
      <c r="S306" s="1101"/>
      <c r="T306" s="2" t="s">
        <v>1114</v>
      </c>
      <c r="U306" s="1101"/>
      <c r="V306" s="2"/>
      <c r="W306" s="2"/>
      <c r="X306" s="2"/>
      <c r="Y306" s="2"/>
      <c r="Z306" s="1101"/>
      <c r="AA306" s="1389" t="s">
        <v>1204</v>
      </c>
      <c r="AB306" s="1389"/>
      <c r="AC306" s="1389"/>
      <c r="AD306" s="1389"/>
      <c r="AE306" s="1389"/>
      <c r="AF306" s="1389"/>
      <c r="AG306" s="1389"/>
      <c r="AH306" s="1389"/>
      <c r="AI306" s="1389"/>
      <c r="AJ306" s="1389"/>
      <c r="AK306" s="1389"/>
      <c r="AL306" s="1101"/>
      <c r="AM306" s="1101"/>
      <c r="AN306" s="1101"/>
      <c r="AO306" s="1101"/>
      <c r="AP306" s="1101"/>
      <c r="AQ306" s="1101"/>
      <c r="AR306" s="1101"/>
      <c r="AS306" s="1101"/>
      <c r="AT306" s="1101"/>
      <c r="AU306" s="1101"/>
      <c r="AV306" s="1101"/>
      <c r="AW306" s="1101"/>
      <c r="AX306" s="1101"/>
      <c r="AY306" s="1101"/>
      <c r="AZ306" s="1101"/>
      <c r="BA306" s="1101"/>
      <c r="BB306" s="1101"/>
      <c r="BC306" s="1101"/>
      <c r="BD306" s="1101"/>
      <c r="BE306" s="1101"/>
      <c r="BF306" s="1101"/>
      <c r="BG306" s="1101"/>
      <c r="BH306" s="1101"/>
      <c r="BI306" s="1101"/>
      <c r="BJ306" s="1101"/>
      <c r="BK306" s="1101"/>
      <c r="BL306" s="1101"/>
      <c r="BM306" s="1101"/>
      <c r="BN306" s="2"/>
    </row>
    <row r="307" spans="2:66" ht="12.95" customHeight="1">
      <c r="B307" s="2" t="s">
        <v>1116</v>
      </c>
      <c r="C307" s="2"/>
      <c r="D307" s="2"/>
      <c r="E307" s="2"/>
      <c r="F307" s="2"/>
      <c r="G307" s="2"/>
      <c r="H307" s="1469" t="s">
        <v>1205</v>
      </c>
      <c r="I307" s="1469"/>
      <c r="J307" s="1469"/>
      <c r="K307" s="1469"/>
      <c r="L307" s="1469"/>
      <c r="M307" s="1469"/>
      <c r="N307" s="2" t="s">
        <v>1118</v>
      </c>
      <c r="O307" s="2"/>
      <c r="P307" s="1388"/>
      <c r="Q307" s="1388"/>
      <c r="R307" s="1388"/>
      <c r="S307" s="2"/>
      <c r="T307" s="2" t="s">
        <v>1116</v>
      </c>
      <c r="U307" s="1101"/>
      <c r="V307" s="2"/>
      <c r="W307" s="2"/>
      <c r="X307" s="2"/>
      <c r="Y307" s="2"/>
      <c r="Z307" s="1101"/>
      <c r="AA307" s="1469" t="s">
        <v>1206</v>
      </c>
      <c r="AB307" s="1469"/>
      <c r="AC307" s="1469"/>
      <c r="AD307" s="1469"/>
      <c r="AE307" s="1469"/>
      <c r="AF307" s="1469"/>
      <c r="AG307" s="2" t="s">
        <v>1118</v>
      </c>
      <c r="AH307" s="2"/>
      <c r="AI307" s="1388"/>
      <c r="AJ307" s="1388"/>
      <c r="AK307" s="1388"/>
      <c r="AL307" s="1101"/>
      <c r="AM307" s="1101"/>
      <c r="AN307" s="1101"/>
      <c r="AO307" s="1101"/>
      <c r="AP307" s="1101"/>
      <c r="AQ307" s="1101"/>
      <c r="AR307" s="1101"/>
      <c r="AS307" s="1101"/>
      <c r="AT307" s="1101"/>
      <c r="AU307" s="1101"/>
      <c r="AV307" s="1101"/>
      <c r="AW307" s="1101"/>
      <c r="AX307" s="1101"/>
      <c r="AY307" s="1101"/>
      <c r="AZ307" s="1101"/>
      <c r="BA307" s="1101"/>
      <c r="BB307" s="1101"/>
      <c r="BC307" s="1101"/>
      <c r="BD307" s="1101"/>
      <c r="BE307" s="1101"/>
      <c r="BF307" s="1101"/>
      <c r="BG307" s="1101"/>
      <c r="BH307" s="1101"/>
      <c r="BI307" s="1101"/>
      <c r="BJ307" s="1101"/>
      <c r="BK307" s="1101"/>
      <c r="BL307" s="1101"/>
      <c r="BM307" s="1101"/>
      <c r="BN307" s="2"/>
    </row>
    <row r="308" spans="2:66" ht="12.95" customHeight="1">
      <c r="B308" s="2" t="s">
        <v>1119</v>
      </c>
      <c r="C308" s="2"/>
      <c r="D308" s="2"/>
      <c r="E308" s="2"/>
      <c r="F308" s="2"/>
      <c r="G308" s="2"/>
      <c r="H308" s="1394" t="s">
        <v>1207</v>
      </c>
      <c r="I308" s="1394"/>
      <c r="J308" s="1394"/>
      <c r="K308" s="1394"/>
      <c r="L308" s="1394"/>
      <c r="M308" s="1394"/>
      <c r="N308" s="2"/>
      <c r="O308" s="2"/>
      <c r="P308" s="1120"/>
      <c r="Q308" s="1120"/>
      <c r="R308" s="1120"/>
      <c r="S308" s="2"/>
      <c r="T308" s="2" t="s">
        <v>1119</v>
      </c>
      <c r="U308" s="1101"/>
      <c r="V308" s="2"/>
      <c r="W308" s="2"/>
      <c r="X308" s="2"/>
      <c r="Y308" s="2"/>
      <c r="Z308" s="1101"/>
      <c r="AA308" s="1394"/>
      <c r="AB308" s="1394"/>
      <c r="AC308" s="1394"/>
      <c r="AD308" s="1394"/>
      <c r="AE308" s="1394"/>
      <c r="AF308" s="1394"/>
      <c r="AG308" s="2"/>
      <c r="AH308" s="2"/>
      <c r="AI308" s="1120"/>
      <c r="AJ308" s="1120"/>
      <c r="AK308" s="1120"/>
      <c r="AL308" s="1101"/>
      <c r="AM308" s="1101"/>
      <c r="AN308" s="1101"/>
      <c r="AO308" s="1101"/>
      <c r="AP308" s="1101"/>
      <c r="AQ308" s="1101"/>
      <c r="AR308" s="1101"/>
      <c r="AS308" s="1101"/>
      <c r="AT308" s="1101"/>
      <c r="AU308" s="1101"/>
      <c r="AV308" s="1101"/>
      <c r="AW308" s="1101"/>
      <c r="AX308" s="1101"/>
      <c r="AY308" s="1101"/>
      <c r="AZ308" s="1101"/>
      <c r="BA308" s="1101"/>
      <c r="BB308" s="1101"/>
      <c r="BC308" s="1101"/>
      <c r="BD308" s="1101"/>
      <c r="BE308" s="1101"/>
      <c r="BF308" s="1101"/>
      <c r="BG308" s="1101"/>
      <c r="BH308" s="1101"/>
      <c r="BI308" s="1101"/>
      <c r="BJ308" s="1101"/>
      <c r="BK308" s="1101"/>
      <c r="BL308" s="1101"/>
      <c r="BM308" s="1101"/>
      <c r="BN308" s="2"/>
    </row>
    <row r="309" spans="2:66" ht="12.95" customHeight="1">
      <c r="B309" s="2" t="s">
        <v>1179</v>
      </c>
      <c r="C309" s="2"/>
      <c r="D309" s="2"/>
      <c r="E309" s="2"/>
      <c r="F309" s="2"/>
      <c r="G309" s="2"/>
      <c r="H309" s="1389" t="s">
        <v>1208</v>
      </c>
      <c r="I309" s="1389"/>
      <c r="J309" s="1389"/>
      <c r="K309" s="1389"/>
      <c r="L309" s="1389"/>
      <c r="M309" s="1389"/>
      <c r="N309" s="1390"/>
      <c r="O309" s="1390"/>
      <c r="P309" s="1390"/>
      <c r="Q309" s="1390"/>
      <c r="R309" s="1390"/>
      <c r="S309" s="2"/>
      <c r="T309" s="2" t="s">
        <v>1179</v>
      </c>
      <c r="U309" s="1101"/>
      <c r="V309" s="2"/>
      <c r="W309" s="2"/>
      <c r="X309" s="2"/>
      <c r="Y309" s="2"/>
      <c r="Z309" s="1101"/>
      <c r="AA309" s="1389" t="s">
        <v>1209</v>
      </c>
      <c r="AB309" s="1389"/>
      <c r="AC309" s="1389"/>
      <c r="AD309" s="1389"/>
      <c r="AE309" s="1389"/>
      <c r="AF309" s="1389"/>
      <c r="AG309" s="1390"/>
      <c r="AH309" s="1390"/>
      <c r="AI309" s="1390"/>
      <c r="AJ309" s="1390"/>
      <c r="AK309" s="1390"/>
      <c r="AL309" s="1101"/>
      <c r="AM309" s="1101"/>
      <c r="AN309" s="1101"/>
      <c r="AO309" s="1101"/>
      <c r="AP309" s="1101"/>
      <c r="AQ309" s="1101"/>
      <c r="AR309" s="1101"/>
      <c r="AS309" s="1101"/>
      <c r="AT309" s="1101"/>
      <c r="AU309" s="1101"/>
      <c r="AV309" s="1101"/>
      <c r="AW309" s="1101"/>
      <c r="AX309" s="1101"/>
      <c r="AY309" s="1101"/>
      <c r="AZ309" s="1101"/>
      <c r="BA309" s="1101"/>
      <c r="BB309" s="1101"/>
      <c r="BC309" s="1101"/>
      <c r="BD309" s="1101"/>
      <c r="BE309" s="1101"/>
      <c r="BF309" s="1101"/>
      <c r="BG309" s="1101"/>
      <c r="BH309" s="1101"/>
      <c r="BI309" s="1101"/>
      <c r="BJ309" s="1101"/>
      <c r="BK309" s="1101"/>
      <c r="BL309" s="1101"/>
      <c r="BM309" s="1101"/>
      <c r="BN309" s="2"/>
    </row>
    <row r="310" spans="2:66" ht="12.95" customHeight="1">
      <c r="B310" s="2"/>
      <c r="C310" s="2"/>
      <c r="D310" s="2"/>
      <c r="E310" s="2"/>
      <c r="F310" s="2"/>
      <c r="G310" s="2"/>
      <c r="H310" s="7"/>
      <c r="I310" s="7"/>
      <c r="J310" s="7"/>
      <c r="K310" s="7"/>
      <c r="L310" s="7"/>
      <c r="M310" s="7"/>
      <c r="N310" s="7"/>
      <c r="O310" s="7"/>
      <c r="P310" s="7"/>
      <c r="Q310" s="7"/>
      <c r="R310" s="7"/>
      <c r="S310" s="2"/>
      <c r="T310" s="2"/>
      <c r="U310" s="1101"/>
      <c r="V310" s="2"/>
      <c r="W310" s="2"/>
      <c r="X310" s="2"/>
      <c r="Y310" s="2"/>
      <c r="Z310" s="1101"/>
      <c r="AA310" s="7"/>
      <c r="AB310" s="7"/>
      <c r="AC310" s="7"/>
      <c r="AD310" s="7"/>
      <c r="AE310" s="7"/>
      <c r="AF310" s="7"/>
      <c r="AG310" s="7"/>
      <c r="AH310" s="7"/>
      <c r="AI310" s="7"/>
      <c r="AJ310" s="7"/>
      <c r="AK310" s="7"/>
      <c r="AL310" s="1101"/>
      <c r="AM310" s="1101"/>
      <c r="AN310" s="1101"/>
      <c r="AO310" s="1101"/>
      <c r="AP310" s="1101"/>
      <c r="AQ310" s="1101"/>
      <c r="AR310" s="1101"/>
      <c r="AS310" s="1101"/>
      <c r="AT310" s="1101"/>
      <c r="AU310" s="1101"/>
      <c r="AV310" s="1101"/>
      <c r="AW310" s="1101"/>
      <c r="AX310" s="1101"/>
      <c r="AY310" s="1101"/>
      <c r="AZ310" s="1101"/>
      <c r="BA310" s="1101"/>
      <c r="BB310" s="1101"/>
      <c r="BC310" s="1101"/>
      <c r="BD310" s="1101"/>
      <c r="BE310" s="1101"/>
      <c r="BF310" s="1101"/>
      <c r="BG310" s="1101"/>
      <c r="BH310" s="1101"/>
      <c r="BI310" s="1101"/>
      <c r="BJ310" s="1101"/>
      <c r="BK310" s="1101"/>
      <c r="BL310" s="1101"/>
      <c r="BM310" s="1101"/>
      <c r="BN310" s="2"/>
    </row>
    <row r="311" spans="2:66" ht="12.95" customHeight="1">
      <c r="B311" s="2" t="s">
        <v>1210</v>
      </c>
      <c r="C311" s="2"/>
      <c r="D311" s="2"/>
      <c r="E311" s="2"/>
      <c r="F311" s="2"/>
      <c r="G311" s="1101"/>
      <c r="H311" s="1390" t="s">
        <v>1196</v>
      </c>
      <c r="I311" s="1390"/>
      <c r="J311" s="1390"/>
      <c r="K311" s="1390"/>
      <c r="L311" s="1390"/>
      <c r="M311" s="1390"/>
      <c r="N311" s="1390"/>
      <c r="O311" s="1390"/>
      <c r="P311" s="1390"/>
      <c r="Q311" s="1390"/>
      <c r="R311" s="1390"/>
      <c r="S311" s="2"/>
      <c r="T311" s="2" t="s">
        <v>1211</v>
      </c>
      <c r="U311" s="1101"/>
      <c r="V311" s="2"/>
      <c r="W311" s="2"/>
      <c r="X311" s="2"/>
      <c r="Y311" s="2"/>
      <c r="Z311" s="1101"/>
      <c r="AA311" s="1390" t="s">
        <v>1212</v>
      </c>
      <c r="AB311" s="1390"/>
      <c r="AC311" s="1390"/>
      <c r="AD311" s="1390"/>
      <c r="AE311" s="1390"/>
      <c r="AF311" s="1390"/>
      <c r="AG311" s="1390"/>
      <c r="AH311" s="1390"/>
      <c r="AI311" s="1390"/>
      <c r="AJ311" s="1390"/>
      <c r="AK311" s="1390"/>
      <c r="AL311" s="1101"/>
      <c r="AM311" s="1101"/>
      <c r="AN311" s="1101"/>
      <c r="AO311" s="1101"/>
      <c r="AP311" s="1101"/>
      <c r="AQ311" s="1101"/>
      <c r="AR311" s="1101"/>
      <c r="AS311" s="1101"/>
      <c r="AT311" s="1101"/>
      <c r="AU311" s="1101"/>
      <c r="AV311" s="1101"/>
      <c r="AW311" s="1101"/>
      <c r="AX311" s="1101"/>
      <c r="AY311" s="1101"/>
      <c r="AZ311" s="1101"/>
      <c r="BA311" s="1101"/>
      <c r="BB311" s="1101"/>
      <c r="BC311" s="1101"/>
      <c r="BD311" s="1101"/>
      <c r="BE311" s="1101"/>
      <c r="BF311" s="1101"/>
      <c r="BG311" s="1101"/>
      <c r="BH311" s="1101"/>
      <c r="BI311" s="1101"/>
      <c r="BJ311" s="1101"/>
      <c r="BK311" s="1101"/>
      <c r="BL311" s="1101"/>
      <c r="BM311" s="1101"/>
      <c r="BN311" s="2"/>
    </row>
    <row r="312" spans="2:66" ht="12.95" customHeight="1">
      <c r="B312" s="2" t="s">
        <v>1171</v>
      </c>
      <c r="C312" s="2"/>
      <c r="D312" s="2"/>
      <c r="E312" s="2"/>
      <c r="F312" s="2"/>
      <c r="G312" s="1101"/>
      <c r="H312" s="1389" t="s">
        <v>1199</v>
      </c>
      <c r="I312" s="1389"/>
      <c r="J312" s="1389"/>
      <c r="K312" s="1389"/>
      <c r="L312" s="1389"/>
      <c r="M312" s="1389"/>
      <c r="N312" s="1389"/>
      <c r="O312" s="1389"/>
      <c r="P312" s="1389"/>
      <c r="Q312" s="1389"/>
      <c r="R312" s="1389"/>
      <c r="S312" s="2"/>
      <c r="T312" s="2" t="s">
        <v>1171</v>
      </c>
      <c r="U312" s="1101"/>
      <c r="V312" s="2"/>
      <c r="W312" s="2"/>
      <c r="X312" s="2"/>
      <c r="Y312" s="2"/>
      <c r="Z312" s="1101"/>
      <c r="AA312" s="1389" t="s">
        <v>1110</v>
      </c>
      <c r="AB312" s="1389"/>
      <c r="AC312" s="1389"/>
      <c r="AD312" s="1389"/>
      <c r="AE312" s="1389"/>
      <c r="AF312" s="1389"/>
      <c r="AG312" s="1389"/>
      <c r="AH312" s="1389"/>
      <c r="AI312" s="1389"/>
      <c r="AJ312" s="1389"/>
      <c r="AK312" s="1389"/>
      <c r="AL312" s="1101"/>
      <c r="AM312" s="1101"/>
      <c r="AN312" s="1101"/>
      <c r="AO312" s="1101"/>
      <c r="AP312" s="1101"/>
      <c r="AQ312" s="1101"/>
      <c r="AR312" s="1101"/>
      <c r="AS312" s="1101"/>
      <c r="AT312" s="1101"/>
      <c r="AU312" s="1101"/>
      <c r="AV312" s="1101"/>
      <c r="AW312" s="1101"/>
      <c r="AX312" s="1101"/>
      <c r="AY312" s="1101"/>
      <c r="AZ312" s="1101"/>
      <c r="BA312" s="1101"/>
      <c r="BB312" s="1101"/>
      <c r="BC312" s="1101"/>
      <c r="BD312" s="1101"/>
      <c r="BE312" s="1101"/>
      <c r="BF312" s="1101"/>
      <c r="BG312" s="1101"/>
      <c r="BH312" s="1101"/>
      <c r="BI312" s="1101"/>
      <c r="BJ312" s="1101"/>
      <c r="BK312" s="1101"/>
      <c r="BL312" s="1101"/>
      <c r="BM312" s="1101"/>
      <c r="BN312" s="2"/>
    </row>
    <row r="313" spans="2:66" ht="12.95" customHeight="1">
      <c r="B313" s="2" t="s">
        <v>1173</v>
      </c>
      <c r="C313" s="2"/>
      <c r="D313" s="2"/>
      <c r="E313" s="2"/>
      <c r="F313" s="2"/>
      <c r="G313" s="1101"/>
      <c r="H313" s="1389" t="s">
        <v>1201</v>
      </c>
      <c r="I313" s="1389"/>
      <c r="J313" s="1389"/>
      <c r="K313" s="1389"/>
      <c r="L313" s="1389"/>
      <c r="M313" s="1389"/>
      <c r="N313" s="1389"/>
      <c r="O313" s="1389"/>
      <c r="P313" s="1389"/>
      <c r="Q313" s="1389"/>
      <c r="R313" s="1389"/>
      <c r="S313" s="2"/>
      <c r="T313" s="2" t="s">
        <v>1175</v>
      </c>
      <c r="U313" s="1101"/>
      <c r="V313" s="2"/>
      <c r="W313" s="2"/>
      <c r="X313" s="2"/>
      <c r="Y313" s="2"/>
      <c r="Z313" s="1101"/>
      <c r="AA313" s="1389" t="s">
        <v>1174</v>
      </c>
      <c r="AB313" s="1389"/>
      <c r="AC313" s="1389"/>
      <c r="AD313" s="1389"/>
      <c r="AE313" s="1389"/>
      <c r="AF313" s="1389"/>
      <c r="AG313" s="1389"/>
      <c r="AH313" s="1389"/>
      <c r="AI313" s="1389"/>
      <c r="AJ313" s="1389"/>
      <c r="AK313" s="1389"/>
      <c r="AL313" s="1101"/>
      <c r="AM313" s="1101"/>
      <c r="AN313" s="1101"/>
      <c r="AO313" s="1101"/>
      <c r="AP313" s="1101"/>
      <c r="AQ313" s="1101"/>
      <c r="AR313" s="1101"/>
      <c r="AS313" s="1101"/>
      <c r="AT313" s="1101"/>
      <c r="AU313" s="1101"/>
      <c r="AV313" s="1101"/>
      <c r="AW313" s="1101"/>
      <c r="AX313" s="1101"/>
      <c r="AY313" s="1101"/>
      <c r="AZ313" s="1101"/>
      <c r="BA313" s="1101"/>
      <c r="BB313" s="1101"/>
      <c r="BC313" s="1101"/>
      <c r="BD313" s="1101"/>
      <c r="BE313" s="1101"/>
      <c r="BF313" s="1101"/>
      <c r="BG313" s="1101"/>
      <c r="BH313" s="1101"/>
      <c r="BI313" s="1101"/>
      <c r="BJ313" s="1101"/>
      <c r="BK313" s="1101"/>
      <c r="BL313" s="1101"/>
      <c r="BM313" s="1101"/>
      <c r="BN313" s="2"/>
    </row>
    <row r="314" spans="2:66" ht="12.95" customHeight="1">
      <c r="B314" s="2" t="s">
        <v>1114</v>
      </c>
      <c r="C314" s="2"/>
      <c r="D314" s="2"/>
      <c r="E314" s="2"/>
      <c r="F314" s="2"/>
      <c r="G314" s="1101"/>
      <c r="H314" s="1389" t="s">
        <v>1203</v>
      </c>
      <c r="I314" s="1389"/>
      <c r="J314" s="1389"/>
      <c r="K314" s="1389"/>
      <c r="L314" s="1389"/>
      <c r="M314" s="1389"/>
      <c r="N314" s="1389"/>
      <c r="O314" s="1389"/>
      <c r="P314" s="1389"/>
      <c r="Q314" s="1389"/>
      <c r="R314" s="1389"/>
      <c r="S314" s="2"/>
      <c r="T314" s="2" t="s">
        <v>1114</v>
      </c>
      <c r="U314" s="1101"/>
      <c r="V314" s="2"/>
      <c r="W314" s="2"/>
      <c r="X314" s="2"/>
      <c r="Y314" s="2"/>
      <c r="Z314" s="1101"/>
      <c r="AA314" s="1389" t="s">
        <v>1213</v>
      </c>
      <c r="AB314" s="1389"/>
      <c r="AC314" s="1389"/>
      <c r="AD314" s="1389"/>
      <c r="AE314" s="1389"/>
      <c r="AF314" s="1389"/>
      <c r="AG314" s="1389"/>
      <c r="AH314" s="1389"/>
      <c r="AI314" s="1389"/>
      <c r="AJ314" s="1389"/>
      <c r="AK314" s="1389"/>
      <c r="AL314" s="1101"/>
      <c r="AM314" s="1101"/>
      <c r="AN314" s="1101"/>
      <c r="AO314" s="1101"/>
      <c r="AP314" s="1101"/>
      <c r="AQ314" s="1101"/>
      <c r="AR314" s="1101"/>
      <c r="AS314" s="1101"/>
      <c r="AT314" s="1101"/>
      <c r="AU314" s="1101"/>
      <c r="AV314" s="1101"/>
      <c r="AW314" s="1101"/>
      <c r="AX314" s="1101"/>
      <c r="AY314" s="1101"/>
      <c r="AZ314" s="1101"/>
      <c r="BA314" s="1101"/>
      <c r="BB314" s="1101"/>
      <c r="BC314" s="1101"/>
      <c r="BD314" s="1101"/>
      <c r="BE314" s="1101"/>
      <c r="BF314" s="1101"/>
      <c r="BG314" s="1101"/>
      <c r="BH314" s="1101"/>
      <c r="BI314" s="1101"/>
      <c r="BJ314" s="1101"/>
      <c r="BK314" s="1101"/>
      <c r="BL314" s="1101"/>
      <c r="BM314" s="1101"/>
      <c r="BN314" s="2"/>
    </row>
    <row r="315" spans="2:66" ht="12.95" customHeight="1">
      <c r="B315" s="2" t="s">
        <v>1116</v>
      </c>
      <c r="C315" s="2"/>
      <c r="D315" s="2"/>
      <c r="E315" s="2"/>
      <c r="F315" s="2"/>
      <c r="G315" s="2"/>
      <c r="H315" s="1469" t="s">
        <v>1205</v>
      </c>
      <c r="I315" s="1469"/>
      <c r="J315" s="1469"/>
      <c r="K315" s="1469"/>
      <c r="L315" s="1469"/>
      <c r="M315" s="1469"/>
      <c r="N315" s="2" t="s">
        <v>1118</v>
      </c>
      <c r="O315" s="2"/>
      <c r="P315" s="1388"/>
      <c r="Q315" s="1388"/>
      <c r="R315" s="1388"/>
      <c r="S315" s="2"/>
      <c r="T315" s="2" t="s">
        <v>1116</v>
      </c>
      <c r="U315" s="1101"/>
      <c r="V315" s="2"/>
      <c r="W315" s="2"/>
      <c r="X315" s="2"/>
      <c r="Y315" s="2"/>
      <c r="Z315" s="1101"/>
      <c r="AA315" s="1469" t="s">
        <v>1214</v>
      </c>
      <c r="AB315" s="1469"/>
      <c r="AC315" s="1469"/>
      <c r="AD315" s="1469"/>
      <c r="AE315" s="1469"/>
      <c r="AF315" s="1469"/>
      <c r="AG315" s="2" t="s">
        <v>1118</v>
      </c>
      <c r="AH315" s="2"/>
      <c r="AI315" s="1388"/>
      <c r="AJ315" s="1388"/>
      <c r="AK315" s="1388"/>
      <c r="AL315" s="1101"/>
      <c r="AM315" s="1101"/>
      <c r="AN315" s="1101"/>
      <c r="AO315" s="1101"/>
      <c r="AP315" s="1101"/>
      <c r="AQ315" s="1101"/>
      <c r="AR315" s="1101"/>
      <c r="AS315" s="1101"/>
      <c r="AT315" s="1101"/>
      <c r="AU315" s="1101"/>
      <c r="AV315" s="1101"/>
      <c r="AW315" s="1101"/>
      <c r="AX315" s="1101"/>
      <c r="AY315" s="1101"/>
      <c r="AZ315" s="1101"/>
      <c r="BA315" s="1101"/>
      <c r="BB315" s="1101"/>
      <c r="BC315" s="1101"/>
      <c r="BD315" s="1101"/>
      <c r="BE315" s="1101"/>
      <c r="BF315" s="1101"/>
      <c r="BG315" s="1101"/>
      <c r="BH315" s="1101"/>
      <c r="BI315" s="1101"/>
      <c r="BJ315" s="1101"/>
      <c r="BK315" s="1101"/>
      <c r="BL315" s="1101"/>
      <c r="BM315" s="1101"/>
      <c r="BN315" s="2"/>
    </row>
    <row r="316" spans="2:66" ht="12.95" customHeight="1">
      <c r="B316" s="2" t="s">
        <v>1119</v>
      </c>
      <c r="C316" s="2"/>
      <c r="D316" s="2"/>
      <c r="E316" s="2"/>
      <c r="F316" s="2"/>
      <c r="G316" s="2"/>
      <c r="H316" s="1394" t="s">
        <v>1207</v>
      </c>
      <c r="I316" s="1394"/>
      <c r="J316" s="1394"/>
      <c r="K316" s="1394"/>
      <c r="L316" s="1394"/>
      <c r="M316" s="1394"/>
      <c r="N316" s="2"/>
      <c r="O316" s="2"/>
      <c r="P316" s="1120"/>
      <c r="Q316" s="1120"/>
      <c r="R316" s="1120"/>
      <c r="S316" s="2"/>
      <c r="T316" s="2" t="s">
        <v>1119</v>
      </c>
      <c r="U316" s="1101"/>
      <c r="V316" s="2"/>
      <c r="W316" s="2"/>
      <c r="X316" s="2"/>
      <c r="Y316" s="2"/>
      <c r="Z316" s="1101"/>
      <c r="AA316" s="1394"/>
      <c r="AB316" s="1394"/>
      <c r="AC316" s="1394"/>
      <c r="AD316" s="1394"/>
      <c r="AE316" s="1394"/>
      <c r="AF316" s="1394"/>
      <c r="AG316" s="2"/>
      <c r="AH316" s="2"/>
      <c r="AI316" s="1120"/>
      <c r="AJ316" s="1120"/>
      <c r="AK316" s="1120"/>
      <c r="AL316" s="1101"/>
      <c r="AM316" s="1101"/>
      <c r="AN316" s="1101"/>
      <c r="AO316" s="1101"/>
      <c r="AP316" s="1101"/>
      <c r="AQ316" s="1101"/>
      <c r="AR316" s="1101"/>
      <c r="AS316" s="1101"/>
      <c r="AT316" s="1101"/>
      <c r="AU316" s="1101"/>
      <c r="AV316" s="1101"/>
      <c r="AW316" s="1101"/>
      <c r="AX316" s="1101"/>
      <c r="AY316" s="1101"/>
      <c r="AZ316" s="1101"/>
      <c r="BA316" s="1101"/>
      <c r="BB316" s="1101"/>
      <c r="BC316" s="1101"/>
      <c r="BD316" s="1101"/>
      <c r="BE316" s="1101"/>
      <c r="BF316" s="1101"/>
      <c r="BG316" s="1101"/>
      <c r="BH316" s="1101"/>
      <c r="BI316" s="1101"/>
      <c r="BJ316" s="1101"/>
      <c r="BK316" s="1101"/>
      <c r="BL316" s="1101"/>
      <c r="BM316" s="1101"/>
      <c r="BN316" s="2"/>
    </row>
    <row r="317" spans="2:66" ht="12.95" customHeight="1">
      <c r="B317" s="2" t="s">
        <v>1179</v>
      </c>
      <c r="C317" s="2"/>
      <c r="D317" s="2"/>
      <c r="E317" s="2"/>
      <c r="F317" s="2"/>
      <c r="G317" s="2"/>
      <c r="H317" s="1389" t="s">
        <v>1208</v>
      </c>
      <c r="I317" s="1389"/>
      <c r="J317" s="1389"/>
      <c r="K317" s="1389"/>
      <c r="L317" s="1389"/>
      <c r="M317" s="1389"/>
      <c r="N317" s="1390"/>
      <c r="O317" s="1390"/>
      <c r="P317" s="1390"/>
      <c r="Q317" s="1390"/>
      <c r="R317" s="1390"/>
      <c r="S317" s="2"/>
      <c r="T317" s="2" t="s">
        <v>1179</v>
      </c>
      <c r="U317" s="1101"/>
      <c r="V317" s="2"/>
      <c r="W317" s="2"/>
      <c r="X317" s="2"/>
      <c r="Y317" s="2"/>
      <c r="Z317" s="1101"/>
      <c r="AA317" s="1389" t="s">
        <v>1215</v>
      </c>
      <c r="AB317" s="1389"/>
      <c r="AC317" s="1389"/>
      <c r="AD317" s="1389"/>
      <c r="AE317" s="1389"/>
      <c r="AF317" s="1389"/>
      <c r="AG317" s="1390"/>
      <c r="AH317" s="1390"/>
      <c r="AI317" s="1390"/>
      <c r="AJ317" s="1390"/>
      <c r="AK317" s="1390"/>
      <c r="AL317" s="1101"/>
      <c r="AM317" s="1101"/>
      <c r="AN317" s="1101"/>
      <c r="AO317" s="1101"/>
      <c r="AP317" s="1101"/>
      <c r="AQ317" s="1101"/>
      <c r="AR317" s="1101"/>
      <c r="AS317" s="1101"/>
      <c r="AT317" s="1101"/>
      <c r="AU317" s="1101"/>
      <c r="AV317" s="1101"/>
      <c r="AW317" s="1101"/>
      <c r="AX317" s="1101"/>
      <c r="AY317" s="1101"/>
      <c r="AZ317" s="1101"/>
      <c r="BA317" s="1101"/>
      <c r="BB317" s="1101"/>
      <c r="BC317" s="1101"/>
      <c r="BD317" s="1101"/>
      <c r="BE317" s="1101"/>
      <c r="BF317" s="1101"/>
      <c r="BG317" s="1101"/>
      <c r="BH317" s="1101"/>
      <c r="BI317" s="1101"/>
      <c r="BJ317" s="1101"/>
      <c r="BK317" s="1101"/>
      <c r="BL317" s="1101"/>
      <c r="BM317" s="1101"/>
      <c r="BN317" s="2"/>
    </row>
    <row r="318" spans="2:66" ht="12.95" customHeight="1">
      <c r="B318" s="1101"/>
      <c r="C318" s="1101"/>
      <c r="D318" s="1101"/>
      <c r="E318" s="1101"/>
      <c r="F318" s="1101"/>
      <c r="G318" s="1101"/>
      <c r="H318" s="1101"/>
      <c r="I318" s="1101"/>
      <c r="J318" s="1101"/>
      <c r="K318" s="1101"/>
      <c r="L318" s="1101"/>
      <c r="M318" s="1101"/>
      <c r="N318" s="1101"/>
      <c r="O318" s="1101"/>
      <c r="P318" s="1101"/>
      <c r="Q318" s="1101"/>
      <c r="R318" s="1101"/>
      <c r="S318" s="1101"/>
      <c r="T318" s="1101"/>
      <c r="U318" s="1101"/>
      <c r="V318" s="1101"/>
      <c r="W318" s="1101"/>
      <c r="X318" s="1101"/>
      <c r="Y318" s="1101"/>
      <c r="Z318" s="1101"/>
      <c r="AA318" s="1101"/>
      <c r="AB318" s="1101"/>
      <c r="AC318" s="1101"/>
      <c r="AD318" s="1101"/>
      <c r="AE318" s="1101"/>
      <c r="AF318" s="1101"/>
      <c r="AG318" s="1101"/>
      <c r="AH318" s="1101"/>
      <c r="AI318" s="1101"/>
      <c r="AJ318" s="1101"/>
      <c r="AK318" s="1101"/>
      <c r="AL318" s="1101"/>
      <c r="AM318" s="1101"/>
      <c r="AN318" s="1101"/>
      <c r="AO318" s="1101"/>
      <c r="AP318" s="1101"/>
      <c r="AQ318" s="1101"/>
      <c r="AR318" s="1101"/>
      <c r="AS318" s="1101"/>
      <c r="AT318" s="1101"/>
      <c r="AU318" s="1101"/>
      <c r="AV318" s="1101"/>
      <c r="AW318" s="1101"/>
      <c r="AX318" s="1101"/>
      <c r="AY318" s="1101"/>
      <c r="AZ318" s="1101"/>
      <c r="BA318" s="1101"/>
      <c r="BB318" s="1101"/>
      <c r="BC318" s="1101"/>
      <c r="BD318" s="1101"/>
      <c r="BE318" s="1101"/>
      <c r="BF318" s="1101"/>
      <c r="BG318" s="1101"/>
      <c r="BH318" s="1101"/>
      <c r="BI318" s="1101"/>
      <c r="BJ318" s="1101"/>
      <c r="BK318" s="1101"/>
      <c r="BL318" s="1101"/>
      <c r="BM318" s="1101"/>
      <c r="BN318" s="2"/>
    </row>
    <row r="319" spans="2:66" ht="12.95" customHeight="1">
      <c r="B319" s="2" t="s">
        <v>1216</v>
      </c>
      <c r="C319" s="2"/>
      <c r="D319" s="2"/>
      <c r="E319" s="2"/>
      <c r="F319" s="2"/>
      <c r="G319" s="1101"/>
      <c r="H319" s="1390"/>
      <c r="I319" s="1390"/>
      <c r="J319" s="1390"/>
      <c r="K319" s="1390"/>
      <c r="L319" s="1390"/>
      <c r="M319" s="1390"/>
      <c r="N319" s="1390"/>
      <c r="O319" s="1390"/>
      <c r="P319" s="1390"/>
      <c r="Q319" s="1390"/>
      <c r="R319" s="1390"/>
      <c r="S319" s="1101"/>
      <c r="T319" s="2" t="s">
        <v>1217</v>
      </c>
      <c r="U319" s="1101"/>
      <c r="V319" s="2"/>
      <c r="W319" s="2"/>
      <c r="X319" s="2"/>
      <c r="Y319" s="2"/>
      <c r="Z319" s="1101"/>
      <c r="AA319" s="1390" t="s">
        <v>1218</v>
      </c>
      <c r="AB319" s="1390"/>
      <c r="AC319" s="1390"/>
      <c r="AD319" s="1390"/>
      <c r="AE319" s="1390"/>
      <c r="AF319" s="1390"/>
      <c r="AG319" s="1390"/>
      <c r="AH319" s="1390"/>
      <c r="AI319" s="1390"/>
      <c r="AJ319" s="1390"/>
      <c r="AK319" s="1390"/>
      <c r="AL319" s="1101"/>
      <c r="AM319" s="1101"/>
      <c r="AN319" s="1101"/>
      <c r="AO319" s="1101"/>
      <c r="AP319" s="1101"/>
      <c r="AQ319" s="1101"/>
      <c r="AR319" s="1101"/>
      <c r="AS319" s="1101"/>
      <c r="AT319" s="1101"/>
      <c r="AU319" s="1101"/>
      <c r="AV319" s="1101"/>
      <c r="AW319" s="1101"/>
      <c r="AX319" s="1101"/>
      <c r="AY319" s="1101"/>
      <c r="AZ319" s="1101"/>
      <c r="BA319" s="1101"/>
      <c r="BB319" s="1101"/>
      <c r="BC319" s="1101"/>
      <c r="BD319" s="1101"/>
      <c r="BE319" s="1101"/>
      <c r="BF319" s="1101"/>
      <c r="BG319" s="1101"/>
      <c r="BH319" s="1101"/>
      <c r="BI319" s="1101"/>
      <c r="BJ319" s="1101"/>
      <c r="BK319" s="1101"/>
      <c r="BL319" s="1101"/>
      <c r="BM319" s="1101"/>
      <c r="BN319" s="2"/>
    </row>
    <row r="320" spans="2:66" ht="12.95" customHeight="1">
      <c r="B320" s="2" t="s">
        <v>1171</v>
      </c>
      <c r="C320" s="2"/>
      <c r="D320" s="2"/>
      <c r="E320" s="2"/>
      <c r="F320" s="2"/>
      <c r="G320" s="1101"/>
      <c r="H320" s="1389"/>
      <c r="I320" s="1389"/>
      <c r="J320" s="1389"/>
      <c r="K320" s="1389"/>
      <c r="L320" s="1389"/>
      <c r="M320" s="1389"/>
      <c r="N320" s="1389"/>
      <c r="O320" s="1389"/>
      <c r="P320" s="1389"/>
      <c r="Q320" s="1389"/>
      <c r="R320" s="1389"/>
      <c r="S320" s="1101"/>
      <c r="T320" s="2" t="s">
        <v>1171</v>
      </c>
      <c r="U320" s="1101"/>
      <c r="V320" s="2"/>
      <c r="W320" s="2"/>
      <c r="X320" s="2"/>
      <c r="Y320" s="2"/>
      <c r="Z320" s="1101"/>
      <c r="AA320" s="1389" t="s">
        <v>1219</v>
      </c>
      <c r="AB320" s="1389"/>
      <c r="AC320" s="1389"/>
      <c r="AD320" s="1389"/>
      <c r="AE320" s="1389"/>
      <c r="AF320" s="1389"/>
      <c r="AG320" s="1389"/>
      <c r="AH320" s="1389"/>
      <c r="AI320" s="1389"/>
      <c r="AJ320" s="1389"/>
      <c r="AK320" s="1389"/>
      <c r="AL320" s="1101"/>
      <c r="AM320" s="1101"/>
      <c r="AN320" s="1101"/>
      <c r="AO320" s="1101"/>
      <c r="AP320" s="1101"/>
      <c r="AQ320" s="1101"/>
      <c r="AR320" s="1101"/>
      <c r="AS320" s="1101"/>
      <c r="AT320" s="1101"/>
      <c r="AU320" s="1101"/>
      <c r="AV320" s="1101"/>
      <c r="AW320" s="1101"/>
      <c r="AX320" s="1101"/>
      <c r="AY320" s="1101"/>
      <c r="AZ320" s="1101"/>
      <c r="BA320" s="1101"/>
      <c r="BB320" s="1101"/>
      <c r="BC320" s="1101"/>
      <c r="BD320" s="1101"/>
      <c r="BE320" s="1101"/>
      <c r="BF320" s="1101"/>
      <c r="BG320" s="1101"/>
      <c r="BH320" s="1101"/>
      <c r="BI320" s="1101"/>
      <c r="BJ320" s="1101"/>
      <c r="BK320" s="1101"/>
      <c r="BL320" s="1101"/>
      <c r="BM320" s="1101"/>
      <c r="BN320" s="2"/>
    </row>
    <row r="321" spans="2:66" ht="12.95" customHeight="1">
      <c r="B321" s="2" t="s">
        <v>1173</v>
      </c>
      <c r="C321" s="2"/>
      <c r="D321" s="2"/>
      <c r="E321" s="2"/>
      <c r="F321" s="2"/>
      <c r="G321" s="1101"/>
      <c r="H321" s="1389"/>
      <c r="I321" s="1389"/>
      <c r="J321" s="1389"/>
      <c r="K321" s="1389"/>
      <c r="L321" s="1389"/>
      <c r="M321" s="1389"/>
      <c r="N321" s="1389"/>
      <c r="O321" s="1389"/>
      <c r="P321" s="1389"/>
      <c r="Q321" s="1389"/>
      <c r="R321" s="1389"/>
      <c r="S321" s="1101"/>
      <c r="T321" s="2" t="s">
        <v>1175</v>
      </c>
      <c r="U321" s="1101"/>
      <c r="V321" s="2"/>
      <c r="W321" s="2"/>
      <c r="X321" s="2"/>
      <c r="Y321" s="2"/>
      <c r="Z321" s="1101"/>
      <c r="AA321" s="1389" t="s">
        <v>1220</v>
      </c>
      <c r="AB321" s="1389"/>
      <c r="AC321" s="1389"/>
      <c r="AD321" s="1389"/>
      <c r="AE321" s="1389"/>
      <c r="AF321" s="1389"/>
      <c r="AG321" s="1389"/>
      <c r="AH321" s="1389"/>
      <c r="AI321" s="1389"/>
      <c r="AJ321" s="1389"/>
      <c r="AK321" s="1389"/>
      <c r="AL321" s="1101"/>
      <c r="AM321" s="1101"/>
      <c r="AN321" s="1101"/>
      <c r="AO321" s="1101"/>
      <c r="AP321" s="1101"/>
      <c r="AQ321" s="1101"/>
      <c r="AR321" s="1101"/>
      <c r="AS321" s="1101"/>
      <c r="AT321" s="1101"/>
      <c r="AU321" s="1101"/>
      <c r="AV321" s="1101"/>
      <c r="AW321" s="1101"/>
      <c r="AX321" s="1101"/>
      <c r="AY321" s="1101"/>
      <c r="AZ321" s="1101"/>
      <c r="BA321" s="1101"/>
      <c r="BB321" s="1101"/>
      <c r="BC321" s="1101"/>
      <c r="BD321" s="1101"/>
      <c r="BE321" s="1101"/>
      <c r="BF321" s="1101"/>
      <c r="BG321" s="1101"/>
      <c r="BH321" s="1101"/>
      <c r="BI321" s="1101"/>
      <c r="BJ321" s="1101"/>
      <c r="BK321" s="1101"/>
      <c r="BL321" s="1101"/>
      <c r="BM321" s="1101"/>
      <c r="BN321" s="2"/>
    </row>
    <row r="322" spans="2:66" ht="12.95" customHeight="1">
      <c r="B322" s="2" t="s">
        <v>1114</v>
      </c>
      <c r="C322" s="2"/>
      <c r="D322" s="2"/>
      <c r="E322" s="2"/>
      <c r="F322" s="2"/>
      <c r="G322" s="1101"/>
      <c r="H322" s="1389"/>
      <c r="I322" s="1389"/>
      <c r="J322" s="1389"/>
      <c r="K322" s="1389"/>
      <c r="L322" s="1389"/>
      <c r="M322" s="1389"/>
      <c r="N322" s="1389"/>
      <c r="O322" s="1389"/>
      <c r="P322" s="1389"/>
      <c r="Q322" s="1389"/>
      <c r="R322" s="1389"/>
      <c r="S322" s="1101"/>
      <c r="T322" s="2" t="s">
        <v>1114</v>
      </c>
      <c r="U322" s="1101"/>
      <c r="V322" s="2"/>
      <c r="W322" s="2"/>
      <c r="X322" s="2"/>
      <c r="Y322" s="2"/>
      <c r="Z322" s="1101"/>
      <c r="AA322" s="1389" t="s">
        <v>1221</v>
      </c>
      <c r="AB322" s="1389"/>
      <c r="AC322" s="1389"/>
      <c r="AD322" s="1389"/>
      <c r="AE322" s="1389"/>
      <c r="AF322" s="1389"/>
      <c r="AG322" s="1389"/>
      <c r="AH322" s="1389"/>
      <c r="AI322" s="1389"/>
      <c r="AJ322" s="1389"/>
      <c r="AK322" s="1389"/>
      <c r="AL322" s="1101"/>
      <c r="AM322" s="1101"/>
      <c r="AN322" s="1101"/>
      <c r="AO322" s="1101"/>
      <c r="AP322" s="1101"/>
      <c r="AQ322" s="1101"/>
      <c r="AR322" s="1101"/>
      <c r="AS322" s="1101"/>
      <c r="AT322" s="1101"/>
      <c r="AU322" s="1101"/>
      <c r="AV322" s="1101"/>
      <c r="AW322" s="1101"/>
      <c r="AX322" s="1101"/>
      <c r="AY322" s="1101"/>
      <c r="AZ322" s="1101"/>
      <c r="BA322" s="1101"/>
      <c r="BB322" s="1101"/>
      <c r="BC322" s="1101"/>
      <c r="BD322" s="1101"/>
      <c r="BE322" s="1101"/>
      <c r="BF322" s="1101"/>
      <c r="BG322" s="1101"/>
      <c r="BH322" s="1101"/>
      <c r="BI322" s="1101"/>
      <c r="BJ322" s="1101"/>
      <c r="BK322" s="1101"/>
      <c r="BL322" s="1101"/>
      <c r="BM322" s="1101"/>
      <c r="BN322" s="2"/>
    </row>
    <row r="323" spans="2:66" ht="12.95" customHeight="1">
      <c r="B323" s="2" t="s">
        <v>1116</v>
      </c>
      <c r="C323" s="2"/>
      <c r="D323" s="2"/>
      <c r="E323" s="2"/>
      <c r="F323" s="2"/>
      <c r="G323" s="2"/>
      <c r="H323" s="1469"/>
      <c r="I323" s="1469"/>
      <c r="J323" s="1469"/>
      <c r="K323" s="1469"/>
      <c r="L323" s="1469"/>
      <c r="M323" s="1469"/>
      <c r="N323" s="2" t="s">
        <v>1118</v>
      </c>
      <c r="O323" s="2"/>
      <c r="P323" s="1388"/>
      <c r="Q323" s="1388"/>
      <c r="R323" s="1388"/>
      <c r="S323" s="2"/>
      <c r="T323" s="2" t="s">
        <v>1116</v>
      </c>
      <c r="U323" s="1101"/>
      <c r="V323" s="2"/>
      <c r="W323" s="2"/>
      <c r="X323" s="2"/>
      <c r="Y323" s="2"/>
      <c r="Z323" s="1101"/>
      <c r="AA323" s="1469" t="s">
        <v>1222</v>
      </c>
      <c r="AB323" s="1469"/>
      <c r="AC323" s="1469"/>
      <c r="AD323" s="1469"/>
      <c r="AE323" s="1469"/>
      <c r="AF323" s="1469"/>
      <c r="AG323" s="2" t="s">
        <v>1118</v>
      </c>
      <c r="AH323" s="2"/>
      <c r="AI323" s="1388"/>
      <c r="AJ323" s="1388"/>
      <c r="AK323" s="1388"/>
      <c r="AL323" s="1101"/>
      <c r="AM323" s="1101"/>
      <c r="AN323" s="1101"/>
      <c r="AO323" s="1101"/>
      <c r="AP323" s="1101"/>
      <c r="AQ323" s="1101"/>
      <c r="AR323" s="1101"/>
      <c r="AS323" s="1101"/>
      <c r="AT323" s="1101"/>
      <c r="AU323" s="1101"/>
      <c r="AV323" s="1101"/>
      <c r="AW323" s="1101"/>
      <c r="AX323" s="1101"/>
      <c r="AY323" s="1101"/>
      <c r="AZ323" s="1101"/>
      <c r="BA323" s="1101"/>
      <c r="BB323" s="1101"/>
      <c r="BC323" s="1101"/>
      <c r="BD323" s="1101"/>
      <c r="BE323" s="1101"/>
      <c r="BF323" s="1101"/>
      <c r="BG323" s="1101"/>
      <c r="BH323" s="1101"/>
      <c r="BI323" s="1101"/>
      <c r="BJ323" s="1101"/>
      <c r="BK323" s="1101"/>
      <c r="BL323" s="1101"/>
      <c r="BM323" s="1101"/>
      <c r="BN323" s="1101"/>
    </row>
    <row r="324" spans="2:66" ht="12.95" customHeight="1">
      <c r="B324" s="2" t="s">
        <v>1119</v>
      </c>
      <c r="C324" s="2"/>
      <c r="D324" s="2"/>
      <c r="E324" s="2"/>
      <c r="F324" s="2"/>
      <c r="G324" s="2"/>
      <c r="H324" s="1394"/>
      <c r="I324" s="1394"/>
      <c r="J324" s="1394"/>
      <c r="K324" s="1394"/>
      <c r="L324" s="1394"/>
      <c r="M324" s="1394"/>
      <c r="N324" s="2"/>
      <c r="O324" s="2"/>
      <c r="P324" s="1120"/>
      <c r="Q324" s="1120"/>
      <c r="R324" s="1120"/>
      <c r="S324" s="2"/>
      <c r="T324" s="2" t="s">
        <v>1119</v>
      </c>
      <c r="U324" s="1101"/>
      <c r="V324" s="2"/>
      <c r="W324" s="2"/>
      <c r="X324" s="2"/>
      <c r="Y324" s="2"/>
      <c r="Z324" s="1101"/>
      <c r="AA324" s="1394"/>
      <c r="AB324" s="1394"/>
      <c r="AC324" s="1394"/>
      <c r="AD324" s="1394"/>
      <c r="AE324" s="1394"/>
      <c r="AF324" s="1394"/>
      <c r="AG324" s="2"/>
      <c r="AH324" s="2"/>
      <c r="AI324" s="1120"/>
      <c r="AJ324" s="1120"/>
      <c r="AK324" s="1120"/>
      <c r="AL324" s="1101"/>
      <c r="AM324" s="1101"/>
      <c r="AN324" s="1101"/>
      <c r="AO324" s="1101"/>
      <c r="AP324" s="1101"/>
      <c r="AQ324" s="1101"/>
      <c r="AR324" s="1101"/>
      <c r="AS324" s="1101"/>
      <c r="AT324" s="1101"/>
      <c r="AU324" s="1101"/>
      <c r="AV324" s="1101"/>
      <c r="AW324" s="1101"/>
      <c r="AX324" s="1101"/>
      <c r="AY324" s="1101"/>
      <c r="AZ324" s="1101"/>
      <c r="BA324" s="1101"/>
      <c r="BB324" s="1101"/>
      <c r="BC324" s="1101"/>
      <c r="BD324" s="1101"/>
      <c r="BE324" s="1101"/>
      <c r="BF324" s="1101"/>
      <c r="BG324" s="1101"/>
      <c r="BH324" s="1101"/>
      <c r="BI324" s="1101"/>
      <c r="BJ324" s="1101"/>
      <c r="BK324" s="1101"/>
      <c r="BL324" s="1101"/>
      <c r="BM324" s="1101"/>
      <c r="BN324" s="1101"/>
    </row>
    <row r="325" spans="2:66" ht="12.95" customHeight="1">
      <c r="B325" s="2" t="s">
        <v>1179</v>
      </c>
      <c r="C325" s="2"/>
      <c r="D325" s="2"/>
      <c r="E325" s="2"/>
      <c r="F325" s="2"/>
      <c r="G325" s="2"/>
      <c r="H325" s="1389"/>
      <c r="I325" s="1389"/>
      <c r="J325" s="1389"/>
      <c r="K325" s="1389"/>
      <c r="L325" s="1389"/>
      <c r="M325" s="1389"/>
      <c r="N325" s="1390"/>
      <c r="O325" s="1390"/>
      <c r="P325" s="1390"/>
      <c r="Q325" s="1390"/>
      <c r="R325" s="1390"/>
      <c r="S325" s="2"/>
      <c r="T325" s="2" t="s">
        <v>1179</v>
      </c>
      <c r="U325" s="1101"/>
      <c r="V325" s="2"/>
      <c r="W325" s="2"/>
      <c r="X325" s="2"/>
      <c r="Y325" s="2"/>
      <c r="Z325" s="1101"/>
      <c r="AA325" s="1389" t="s">
        <v>1223</v>
      </c>
      <c r="AB325" s="1389"/>
      <c r="AC325" s="1389"/>
      <c r="AD325" s="1389"/>
      <c r="AE325" s="1389"/>
      <c r="AF325" s="1389"/>
      <c r="AG325" s="1390"/>
      <c r="AH325" s="1390"/>
      <c r="AI325" s="1390"/>
      <c r="AJ325" s="1390"/>
      <c r="AK325" s="1390"/>
      <c r="AL325" s="1101"/>
      <c r="AM325" s="1101"/>
      <c r="AN325" s="1101"/>
      <c r="AO325" s="1101"/>
      <c r="AP325" s="1101"/>
      <c r="AQ325" s="1101"/>
      <c r="AR325" s="1101"/>
      <c r="AS325" s="1101"/>
      <c r="AT325" s="1101"/>
      <c r="AU325" s="1101"/>
      <c r="AV325" s="1101"/>
      <c r="AW325" s="1101"/>
      <c r="AX325" s="1101"/>
      <c r="AY325" s="1101"/>
      <c r="AZ325" s="1101"/>
      <c r="BA325" s="1101"/>
      <c r="BB325" s="1101"/>
      <c r="BC325" s="1101"/>
      <c r="BD325" s="1101"/>
      <c r="BE325" s="1101"/>
      <c r="BF325" s="1101"/>
      <c r="BG325" s="1101"/>
      <c r="BH325" s="1101"/>
      <c r="BI325" s="1101"/>
      <c r="BJ325" s="1101"/>
      <c r="BK325" s="1101"/>
      <c r="BL325" s="1101"/>
      <c r="BM325" s="1101"/>
      <c r="BN325" s="1101"/>
    </row>
    <row r="326" spans="2:66" ht="12.95" customHeight="1">
      <c r="B326" s="2"/>
      <c r="C326" s="2"/>
      <c r="D326" s="2"/>
      <c r="E326" s="2"/>
      <c r="F326" s="2"/>
      <c r="G326" s="2"/>
      <c r="H326" s="1101"/>
      <c r="I326" s="1101"/>
      <c r="J326" s="1101"/>
      <c r="K326" s="1101"/>
      <c r="L326" s="1101"/>
      <c r="M326" s="1101"/>
      <c r="N326" s="1101"/>
      <c r="O326" s="1101"/>
      <c r="P326" s="1034"/>
      <c r="Q326" s="1034"/>
      <c r="R326" s="1034"/>
      <c r="S326" s="1034"/>
      <c r="T326" s="1034"/>
      <c r="U326" s="1034"/>
      <c r="V326" s="2"/>
      <c r="W326" s="2"/>
      <c r="X326" s="1120"/>
      <c r="Y326" s="1120"/>
      <c r="Z326" s="1120"/>
      <c r="AA326" s="1101"/>
      <c r="AB326" s="1101"/>
      <c r="AC326" s="1101"/>
      <c r="AD326" s="1101"/>
      <c r="AE326" s="1101"/>
      <c r="AF326" s="1101"/>
      <c r="AG326" s="1101"/>
      <c r="AH326" s="1101"/>
      <c r="AI326" s="1101"/>
      <c r="AJ326" s="1101"/>
      <c r="AK326" s="1101"/>
      <c r="AL326" s="1101"/>
      <c r="AM326" s="1101"/>
      <c r="AN326" s="1101"/>
      <c r="AO326" s="1101"/>
      <c r="AP326" s="1101"/>
      <c r="AQ326" s="1101"/>
      <c r="AR326" s="1101"/>
      <c r="AS326" s="1101"/>
      <c r="AT326" s="1101"/>
      <c r="AU326" s="1101"/>
      <c r="AV326" s="1101"/>
      <c r="AW326" s="1101"/>
      <c r="AX326" s="1101"/>
      <c r="AY326" s="1101"/>
      <c r="AZ326" s="1101"/>
      <c r="BA326" s="1101"/>
      <c r="BB326" s="1101"/>
      <c r="BC326" s="1101"/>
      <c r="BD326" s="1101"/>
      <c r="BE326" s="1101"/>
      <c r="BF326" s="1101"/>
      <c r="BG326" s="1101"/>
      <c r="BH326" s="1101"/>
      <c r="BI326" s="1101"/>
      <c r="BJ326" s="1101"/>
      <c r="BK326" s="1101"/>
      <c r="BL326" s="1101"/>
      <c r="BM326" s="1101"/>
      <c r="BN326" s="1101"/>
    </row>
    <row r="327" spans="2:66" ht="12.95" customHeight="1">
      <c r="B327" s="2" t="s">
        <v>1224</v>
      </c>
      <c r="C327" s="2"/>
      <c r="D327" s="2"/>
      <c r="E327" s="2"/>
      <c r="F327" s="2"/>
      <c r="G327" s="1101"/>
      <c r="H327" s="1390" t="s">
        <v>1218</v>
      </c>
      <c r="I327" s="1390"/>
      <c r="J327" s="1390"/>
      <c r="K327" s="1390"/>
      <c r="L327" s="1390"/>
      <c r="M327" s="1390"/>
      <c r="N327" s="1390"/>
      <c r="O327" s="1390"/>
      <c r="P327" s="1390"/>
      <c r="Q327" s="1390"/>
      <c r="R327" s="1390"/>
      <c r="S327" s="1101"/>
      <c r="T327" s="2" t="s">
        <v>1225</v>
      </c>
      <c r="U327" s="1101"/>
      <c r="V327" s="2"/>
      <c r="W327" s="2"/>
      <c r="X327" s="2"/>
      <c r="Y327" s="2"/>
      <c r="Z327" s="1101"/>
      <c r="AA327" s="1390" t="s">
        <v>1198</v>
      </c>
      <c r="AB327" s="1390"/>
      <c r="AC327" s="1390"/>
      <c r="AD327" s="1390"/>
      <c r="AE327" s="1390"/>
      <c r="AF327" s="1390"/>
      <c r="AG327" s="1390"/>
      <c r="AH327" s="1390"/>
      <c r="AI327" s="1390"/>
      <c r="AJ327" s="1390"/>
      <c r="AK327" s="1390"/>
      <c r="AL327" s="1101"/>
      <c r="AM327" s="1101"/>
      <c r="AN327" s="1101"/>
      <c r="AO327" s="1101"/>
      <c r="AP327" s="1101"/>
      <c r="AQ327" s="1101"/>
      <c r="AR327" s="1101"/>
      <c r="AS327" s="1101"/>
      <c r="AT327" s="1101"/>
      <c r="AU327" s="1101"/>
      <c r="AV327" s="1101"/>
      <c r="AW327" s="1101"/>
      <c r="AX327" s="1101"/>
      <c r="AY327" s="1101"/>
      <c r="AZ327" s="1101"/>
      <c r="BA327" s="1101"/>
      <c r="BB327" s="1101"/>
      <c r="BC327" s="1101"/>
      <c r="BD327" s="1101"/>
      <c r="BE327" s="1101"/>
      <c r="BF327" s="1101"/>
      <c r="BG327" s="1101"/>
      <c r="BH327" s="1101"/>
      <c r="BI327" s="1101"/>
      <c r="BJ327" s="1101"/>
      <c r="BK327" s="1101"/>
      <c r="BL327" s="1101"/>
      <c r="BM327" s="1101"/>
      <c r="BN327" s="1101"/>
    </row>
    <row r="328" spans="2:66" ht="12.95" customHeight="1">
      <c r="B328" s="2" t="s">
        <v>1171</v>
      </c>
      <c r="C328" s="2"/>
      <c r="D328" s="2"/>
      <c r="E328" s="2"/>
      <c r="F328" s="2"/>
      <c r="G328" s="1101"/>
      <c r="H328" s="1389" t="s">
        <v>1219</v>
      </c>
      <c r="I328" s="1389"/>
      <c r="J328" s="1389"/>
      <c r="K328" s="1389"/>
      <c r="L328" s="1389"/>
      <c r="M328" s="1389"/>
      <c r="N328" s="1389"/>
      <c r="O328" s="1389"/>
      <c r="P328" s="1389"/>
      <c r="Q328" s="1389"/>
      <c r="R328" s="1389"/>
      <c r="S328" s="1101"/>
      <c r="T328" s="2" t="s">
        <v>1171</v>
      </c>
      <c r="U328" s="1101"/>
      <c r="V328" s="2"/>
      <c r="W328" s="2"/>
      <c r="X328" s="2"/>
      <c r="Y328" s="2"/>
      <c r="Z328" s="1101"/>
      <c r="AA328" s="1389" t="s">
        <v>1200</v>
      </c>
      <c r="AB328" s="1389"/>
      <c r="AC328" s="1389"/>
      <c r="AD328" s="1389"/>
      <c r="AE328" s="1389"/>
      <c r="AF328" s="1389"/>
      <c r="AG328" s="1389"/>
      <c r="AH328" s="1389"/>
      <c r="AI328" s="1389"/>
      <c r="AJ328" s="1389"/>
      <c r="AK328" s="1389"/>
      <c r="AL328" s="1101"/>
      <c r="AM328" s="1101"/>
      <c r="AN328" s="1101"/>
      <c r="AO328" s="1101"/>
      <c r="AP328" s="1101"/>
      <c r="AQ328" s="1101"/>
      <c r="AR328" s="1101"/>
      <c r="AS328" s="1101"/>
      <c r="AT328" s="1101"/>
      <c r="AU328" s="1101"/>
      <c r="AV328" s="1101"/>
      <c r="AW328" s="1101"/>
      <c r="AX328" s="1101"/>
      <c r="AY328" s="1101"/>
      <c r="AZ328" s="1101"/>
      <c r="BA328" s="1101"/>
      <c r="BB328" s="1101"/>
      <c r="BC328" s="1101"/>
      <c r="BD328" s="1101"/>
      <c r="BE328" s="1101"/>
      <c r="BF328" s="1101"/>
      <c r="BG328" s="1101"/>
      <c r="BH328" s="1101"/>
      <c r="BI328" s="1101"/>
      <c r="BJ328" s="1101"/>
      <c r="BK328" s="1101"/>
      <c r="BL328" s="1101"/>
      <c r="BM328" s="1101"/>
      <c r="BN328" s="1101"/>
    </row>
    <row r="329" spans="2:66" ht="12.95" customHeight="1">
      <c r="B329" s="2" t="s">
        <v>1173</v>
      </c>
      <c r="C329" s="2"/>
      <c r="D329" s="2"/>
      <c r="E329" s="2"/>
      <c r="F329" s="2"/>
      <c r="G329" s="1101"/>
      <c r="H329" s="1389" t="s">
        <v>1220</v>
      </c>
      <c r="I329" s="1389"/>
      <c r="J329" s="1389"/>
      <c r="K329" s="1389"/>
      <c r="L329" s="1389"/>
      <c r="M329" s="1389"/>
      <c r="N329" s="1389"/>
      <c r="O329" s="1389"/>
      <c r="P329" s="1389"/>
      <c r="Q329" s="1389"/>
      <c r="R329" s="1389"/>
      <c r="S329" s="1101"/>
      <c r="T329" s="2" t="s">
        <v>1175</v>
      </c>
      <c r="U329" s="1101"/>
      <c r="V329" s="2"/>
      <c r="W329" s="2"/>
      <c r="X329" s="2"/>
      <c r="Y329" s="2"/>
      <c r="Z329" s="1101"/>
      <c r="AA329" s="1389" t="s">
        <v>1202</v>
      </c>
      <c r="AB329" s="1389"/>
      <c r="AC329" s="1389"/>
      <c r="AD329" s="1389"/>
      <c r="AE329" s="1389"/>
      <c r="AF329" s="1389"/>
      <c r="AG329" s="1389"/>
      <c r="AH329" s="1389"/>
      <c r="AI329" s="1389"/>
      <c r="AJ329" s="1389"/>
      <c r="AK329" s="1389"/>
      <c r="AL329" s="1101"/>
      <c r="AM329" s="1101"/>
      <c r="AN329" s="1101"/>
      <c r="AO329" s="1101"/>
      <c r="AP329" s="1101"/>
      <c r="AQ329" s="1101"/>
      <c r="AR329" s="1101"/>
      <c r="AS329" s="1101"/>
      <c r="AT329" s="1101"/>
      <c r="AU329" s="1101"/>
      <c r="AV329" s="1101"/>
      <c r="AW329" s="1101"/>
      <c r="AX329" s="1101"/>
      <c r="AY329" s="1101"/>
      <c r="AZ329" s="1101"/>
      <c r="BA329" s="1101"/>
      <c r="BB329" s="1101"/>
      <c r="BC329" s="1101"/>
      <c r="BD329" s="1101"/>
      <c r="BE329" s="1101"/>
      <c r="BF329" s="1101"/>
      <c r="BG329" s="1101"/>
      <c r="BH329" s="1101"/>
      <c r="BI329" s="1101"/>
      <c r="BJ329" s="1101"/>
      <c r="BK329" s="1101"/>
      <c r="BL329" s="1101"/>
      <c r="BM329" s="1101"/>
      <c r="BN329" s="1101"/>
    </row>
    <row r="330" spans="2:66" ht="12.95" customHeight="1">
      <c r="B330" s="2" t="s">
        <v>1114</v>
      </c>
      <c r="C330" s="2"/>
      <c r="D330" s="2"/>
      <c r="E330" s="2"/>
      <c r="F330" s="2"/>
      <c r="G330" s="1101"/>
      <c r="H330" s="1389" t="s">
        <v>1221</v>
      </c>
      <c r="I330" s="1389"/>
      <c r="J330" s="1389"/>
      <c r="K330" s="1389"/>
      <c r="L330" s="1389"/>
      <c r="M330" s="1389"/>
      <c r="N330" s="1389"/>
      <c r="O330" s="1389"/>
      <c r="P330" s="1389"/>
      <c r="Q330" s="1389"/>
      <c r="R330" s="1389"/>
      <c r="S330" s="1101"/>
      <c r="T330" s="2" t="s">
        <v>1114</v>
      </c>
      <c r="U330" s="1101"/>
      <c r="V330" s="2"/>
      <c r="W330" s="2"/>
      <c r="X330" s="2"/>
      <c r="Y330" s="2"/>
      <c r="Z330" s="1101"/>
      <c r="AA330" s="1389" t="s">
        <v>1204</v>
      </c>
      <c r="AB330" s="1389"/>
      <c r="AC330" s="1389"/>
      <c r="AD330" s="1389"/>
      <c r="AE330" s="1389"/>
      <c r="AF330" s="1389"/>
      <c r="AG330" s="1389"/>
      <c r="AH330" s="1389"/>
      <c r="AI330" s="1389"/>
      <c r="AJ330" s="1389"/>
      <c r="AK330" s="1389"/>
      <c r="AL330" s="1101"/>
      <c r="AM330" s="1101"/>
      <c r="AN330" s="1101"/>
      <c r="AO330" s="1101"/>
      <c r="AP330" s="1101"/>
      <c r="AQ330" s="1101"/>
      <c r="AR330" s="1101"/>
      <c r="AS330" s="1101"/>
      <c r="AT330" s="1101"/>
      <c r="AU330" s="1101"/>
      <c r="AV330" s="1101"/>
      <c r="AW330" s="1101"/>
      <c r="AX330" s="1101"/>
      <c r="AY330" s="1101"/>
      <c r="AZ330" s="1101"/>
      <c r="BA330" s="1101"/>
      <c r="BB330" s="1101"/>
      <c r="BC330" s="1101"/>
      <c r="BD330" s="1101"/>
      <c r="BE330" s="1101"/>
      <c r="BF330" s="1101"/>
      <c r="BG330" s="1101"/>
      <c r="BH330" s="1101"/>
      <c r="BI330" s="1101"/>
      <c r="BJ330" s="1101"/>
      <c r="BK330" s="1101"/>
      <c r="BL330" s="1101"/>
      <c r="BM330" s="1101"/>
      <c r="BN330" s="1101"/>
    </row>
    <row r="331" spans="2:66" ht="12.95" customHeight="1">
      <c r="B331" s="2" t="s">
        <v>1116</v>
      </c>
      <c r="C331" s="2"/>
      <c r="D331" s="2"/>
      <c r="E331" s="2"/>
      <c r="F331" s="2"/>
      <c r="G331" s="2"/>
      <c r="H331" s="1469" t="s">
        <v>1222</v>
      </c>
      <c r="I331" s="1469"/>
      <c r="J331" s="1469"/>
      <c r="K331" s="1469"/>
      <c r="L331" s="1469"/>
      <c r="M331" s="1469"/>
      <c r="N331" s="2" t="s">
        <v>1118</v>
      </c>
      <c r="O331" s="2"/>
      <c r="P331" s="1388"/>
      <c r="Q331" s="1388"/>
      <c r="R331" s="1388"/>
      <c r="S331" s="2"/>
      <c r="T331" s="2" t="s">
        <v>1116</v>
      </c>
      <c r="U331" s="1101"/>
      <c r="V331" s="2"/>
      <c r="W331" s="2"/>
      <c r="X331" s="2"/>
      <c r="Y331" s="2"/>
      <c r="Z331" s="1101"/>
      <c r="AA331" s="1469" t="s">
        <v>1206</v>
      </c>
      <c r="AB331" s="1469"/>
      <c r="AC331" s="1469"/>
      <c r="AD331" s="1469"/>
      <c r="AE331" s="1469"/>
      <c r="AF331" s="1469"/>
      <c r="AG331" s="2" t="s">
        <v>1118</v>
      </c>
      <c r="AH331" s="2"/>
      <c r="AI331" s="1388"/>
      <c r="AJ331" s="1388"/>
      <c r="AK331" s="1388"/>
      <c r="AL331" s="1101"/>
      <c r="AM331" s="1101"/>
      <c r="AN331" s="1101"/>
      <c r="AO331" s="1101"/>
      <c r="AP331" s="1101"/>
      <c r="AQ331" s="1101"/>
      <c r="AR331" s="1101"/>
      <c r="AS331" s="1101"/>
      <c r="AT331" s="1101"/>
      <c r="AU331" s="1101"/>
      <c r="AV331" s="1101"/>
      <c r="AW331" s="1101"/>
      <c r="AX331" s="1101"/>
      <c r="AY331" s="1101"/>
      <c r="AZ331" s="1101"/>
      <c r="BA331" s="1101"/>
      <c r="BB331" s="1101"/>
      <c r="BC331" s="1101"/>
      <c r="BD331" s="1101"/>
      <c r="BE331" s="1101"/>
      <c r="BF331" s="1101"/>
      <c r="BG331" s="1101"/>
      <c r="BH331" s="1101"/>
      <c r="BI331" s="1101"/>
      <c r="BJ331" s="1101"/>
      <c r="BK331" s="1101"/>
      <c r="BL331" s="1101"/>
      <c r="BM331" s="1101"/>
      <c r="BN331" s="1101"/>
    </row>
    <row r="332" spans="2:66" ht="12.95" customHeight="1">
      <c r="B332" s="2" t="s">
        <v>1119</v>
      </c>
      <c r="C332" s="2"/>
      <c r="D332" s="2"/>
      <c r="E332" s="2"/>
      <c r="F332" s="2"/>
      <c r="G332" s="2"/>
      <c r="H332" s="1394"/>
      <c r="I332" s="1394"/>
      <c r="J332" s="1394"/>
      <c r="K332" s="1394"/>
      <c r="L332" s="1394"/>
      <c r="M332" s="1394"/>
      <c r="N332" s="2"/>
      <c r="O332" s="2"/>
      <c r="P332" s="1120"/>
      <c r="Q332" s="1120"/>
      <c r="R332" s="1120"/>
      <c r="S332" s="2"/>
      <c r="T332" s="2" t="s">
        <v>1119</v>
      </c>
      <c r="U332" s="1101"/>
      <c r="V332" s="2"/>
      <c r="W332" s="2"/>
      <c r="X332" s="2"/>
      <c r="Y332" s="2"/>
      <c r="Z332" s="1101"/>
      <c r="AA332" s="1394"/>
      <c r="AB332" s="1394"/>
      <c r="AC332" s="1394"/>
      <c r="AD332" s="1394"/>
      <c r="AE332" s="1394"/>
      <c r="AF332" s="1394"/>
      <c r="AG332" s="2"/>
      <c r="AH332" s="2"/>
      <c r="AI332" s="1120"/>
      <c r="AJ332" s="1120"/>
      <c r="AK332" s="1120"/>
      <c r="AL332" s="1101"/>
      <c r="AM332" s="1101"/>
      <c r="AN332" s="1101"/>
      <c r="AO332" s="1101"/>
      <c r="AP332" s="1101"/>
      <c r="AQ332" s="1101"/>
      <c r="AR332" s="1101"/>
      <c r="AS332" s="1101"/>
      <c r="AT332" s="1101"/>
      <c r="AU332" s="1101"/>
      <c r="AV332" s="1101"/>
      <c r="AW332" s="1101"/>
      <c r="AX332" s="1101"/>
      <c r="AY332" s="1101"/>
      <c r="AZ332" s="1101"/>
      <c r="BA332" s="1101"/>
      <c r="BB332" s="1101"/>
      <c r="BC332" s="1101"/>
      <c r="BD332" s="1101"/>
      <c r="BE332" s="1101"/>
      <c r="BF332" s="1101"/>
      <c r="BG332" s="1101"/>
      <c r="BH332" s="1101"/>
      <c r="BI332" s="1101"/>
      <c r="BJ332" s="1101"/>
      <c r="BK332" s="1101"/>
      <c r="BL332" s="1101"/>
      <c r="BM332" s="1101"/>
      <c r="BN332" s="1101"/>
    </row>
    <row r="333" spans="2:66" ht="12.95" customHeight="1">
      <c r="B333" s="2" t="s">
        <v>1179</v>
      </c>
      <c r="C333" s="2"/>
      <c r="D333" s="2"/>
      <c r="E333" s="2"/>
      <c r="F333" s="2"/>
      <c r="G333" s="2"/>
      <c r="H333" s="1389" t="s">
        <v>1223</v>
      </c>
      <c r="I333" s="1389"/>
      <c r="J333" s="1389"/>
      <c r="K333" s="1389"/>
      <c r="L333" s="1389"/>
      <c r="M333" s="1389"/>
      <c r="N333" s="1390"/>
      <c r="O333" s="1390"/>
      <c r="P333" s="1390"/>
      <c r="Q333" s="1390"/>
      <c r="R333" s="1390"/>
      <c r="S333" s="2"/>
      <c r="T333" s="2" t="s">
        <v>1179</v>
      </c>
      <c r="U333" s="1101"/>
      <c r="V333" s="2"/>
      <c r="W333" s="2"/>
      <c r="X333" s="2"/>
      <c r="Y333" s="2"/>
      <c r="Z333" s="1101"/>
      <c r="AA333" s="1389" t="s">
        <v>1209</v>
      </c>
      <c r="AB333" s="1389"/>
      <c r="AC333" s="1389"/>
      <c r="AD333" s="1389"/>
      <c r="AE333" s="1389"/>
      <c r="AF333" s="1389"/>
      <c r="AG333" s="1390"/>
      <c r="AH333" s="1390"/>
      <c r="AI333" s="1390"/>
      <c r="AJ333" s="1390"/>
      <c r="AK333" s="1390"/>
      <c r="AL333" s="1101"/>
      <c r="AM333" s="1101"/>
      <c r="AN333" s="1101"/>
      <c r="AO333" s="1101"/>
      <c r="AP333" s="1101"/>
      <c r="AQ333" s="1101"/>
      <c r="AR333" s="1101"/>
      <c r="AS333" s="1101"/>
      <c r="AT333" s="1101"/>
      <c r="AU333" s="1101"/>
      <c r="AV333" s="1101"/>
      <c r="AW333" s="1101"/>
      <c r="AX333" s="1101"/>
      <c r="AY333" s="1101"/>
      <c r="AZ333" s="1101"/>
      <c r="BA333" s="1101"/>
      <c r="BB333" s="1101"/>
      <c r="BC333" s="1101"/>
      <c r="BD333" s="1101"/>
      <c r="BE333" s="1101"/>
      <c r="BF333" s="1101"/>
      <c r="BG333" s="1101"/>
      <c r="BH333" s="1101"/>
      <c r="BI333" s="1101"/>
      <c r="BJ333" s="1101"/>
      <c r="BK333" s="1101"/>
      <c r="BL333" s="1101"/>
      <c r="BM333" s="1101"/>
      <c r="BN333" s="1101"/>
    </row>
    <row r="334" spans="2:66" ht="12.95" customHeight="1">
      <c r="B334" s="2"/>
      <c r="C334" s="2"/>
      <c r="D334" s="2"/>
      <c r="E334" s="2"/>
      <c r="F334" s="2"/>
      <c r="G334" s="2"/>
      <c r="H334" s="1101"/>
      <c r="I334" s="1101"/>
      <c r="J334" s="1101"/>
      <c r="K334" s="1101"/>
      <c r="L334" s="1101"/>
      <c r="M334" s="1101"/>
      <c r="N334" s="1101"/>
      <c r="O334" s="1101"/>
      <c r="P334" s="1034"/>
      <c r="Q334" s="1034"/>
      <c r="R334" s="1034"/>
      <c r="S334" s="1034"/>
      <c r="T334" s="1034"/>
      <c r="U334" s="1034"/>
      <c r="V334" s="2"/>
      <c r="W334" s="2"/>
      <c r="X334" s="1120"/>
      <c r="Y334" s="1120"/>
      <c r="Z334" s="1120"/>
      <c r="AA334" s="1101"/>
      <c r="AB334" s="1101"/>
      <c r="AC334" s="1101"/>
      <c r="AD334" s="1101"/>
      <c r="AE334" s="1101"/>
      <c r="AF334" s="1101"/>
      <c r="AG334" s="1101"/>
      <c r="AH334" s="1101"/>
      <c r="AI334" s="1101"/>
      <c r="AJ334" s="1101"/>
      <c r="AK334" s="1101"/>
      <c r="AL334" s="1101"/>
      <c r="AM334" s="1101"/>
      <c r="AN334" s="1101"/>
      <c r="AO334" s="1101"/>
      <c r="AP334" s="1101"/>
      <c r="AQ334" s="1101"/>
      <c r="AR334" s="1101"/>
      <c r="AS334" s="1101"/>
      <c r="AT334" s="1101"/>
      <c r="AU334" s="1101"/>
      <c r="AV334" s="1101"/>
      <c r="AW334" s="1101"/>
      <c r="AX334" s="1101"/>
      <c r="AY334" s="1101"/>
      <c r="AZ334" s="1101"/>
      <c r="BA334" s="1101"/>
      <c r="BB334" s="1101"/>
      <c r="BC334" s="1101"/>
      <c r="BD334" s="1101"/>
      <c r="BE334" s="1101"/>
      <c r="BF334" s="1101"/>
      <c r="BG334" s="1101"/>
      <c r="BH334" s="1101"/>
      <c r="BI334" s="1101"/>
      <c r="BJ334" s="1101"/>
      <c r="BK334" s="1101"/>
      <c r="BL334" s="1101"/>
      <c r="BM334" s="1101"/>
      <c r="BN334" s="1101"/>
    </row>
    <row r="335" spans="2:66" ht="12.95" customHeight="1">
      <c r="B335" s="2" t="s">
        <v>1226</v>
      </c>
      <c r="C335" s="2"/>
      <c r="D335" s="2"/>
      <c r="E335" s="2"/>
      <c r="F335" s="2"/>
      <c r="G335" s="1101"/>
      <c r="H335" s="1390" t="s">
        <v>1227</v>
      </c>
      <c r="I335" s="1390"/>
      <c r="J335" s="1390"/>
      <c r="K335" s="1390"/>
      <c r="L335" s="1390"/>
      <c r="M335" s="1390"/>
      <c r="N335" s="1390"/>
      <c r="O335" s="1390"/>
      <c r="P335" s="1390"/>
      <c r="Q335" s="1390"/>
      <c r="R335" s="1390"/>
      <c r="S335" s="1101"/>
      <c r="T335" s="118" t="s">
        <v>1228</v>
      </c>
      <c r="U335" s="1101"/>
      <c r="V335" s="2"/>
      <c r="W335" s="2"/>
      <c r="X335" s="2"/>
      <c r="Y335" s="2"/>
      <c r="Z335" s="1101"/>
      <c r="AA335" s="1390" t="s">
        <v>1229</v>
      </c>
      <c r="AB335" s="1390"/>
      <c r="AC335" s="1390"/>
      <c r="AD335" s="1390"/>
      <c r="AE335" s="1390"/>
      <c r="AF335" s="1390"/>
      <c r="AG335" s="1390"/>
      <c r="AH335" s="1390"/>
      <c r="AI335" s="1390"/>
      <c r="AJ335" s="1390"/>
      <c r="AK335" s="1390"/>
      <c r="AL335" s="1101"/>
      <c r="AM335" s="1101"/>
      <c r="AN335" s="1101"/>
      <c r="AO335" s="1101"/>
      <c r="AP335" s="1101"/>
      <c r="AQ335" s="1101"/>
      <c r="AR335" s="1101"/>
      <c r="AS335" s="1101"/>
      <c r="AT335" s="1101"/>
      <c r="AU335" s="1101"/>
      <c r="AV335" s="1101"/>
      <c r="AW335" s="1101"/>
      <c r="AX335" s="1101"/>
      <c r="AY335" s="1101"/>
      <c r="AZ335" s="1101"/>
      <c r="BA335" s="1101"/>
      <c r="BB335" s="1101"/>
      <c r="BC335" s="1101"/>
      <c r="BD335" s="1101"/>
      <c r="BE335" s="1101"/>
      <c r="BF335" s="1101"/>
      <c r="BG335" s="1101"/>
      <c r="BH335" s="1101"/>
      <c r="BI335" s="1101"/>
      <c r="BJ335" s="1101"/>
      <c r="BK335" s="1101"/>
      <c r="BL335" s="1101"/>
      <c r="BM335" s="1101"/>
      <c r="BN335" s="1101"/>
    </row>
    <row r="336" spans="2:66" ht="12.95" customHeight="1">
      <c r="B336" s="2" t="s">
        <v>1171</v>
      </c>
      <c r="C336" s="2"/>
      <c r="D336" s="2"/>
      <c r="E336" s="2"/>
      <c r="F336" s="2"/>
      <c r="G336" s="1101"/>
      <c r="H336" s="1389" t="s">
        <v>1230</v>
      </c>
      <c r="I336" s="1389"/>
      <c r="J336" s="1389"/>
      <c r="K336" s="1389"/>
      <c r="L336" s="1389"/>
      <c r="M336" s="1389"/>
      <c r="N336" s="1389"/>
      <c r="O336" s="1389"/>
      <c r="P336" s="1389"/>
      <c r="Q336" s="1389"/>
      <c r="R336" s="1389"/>
      <c r="S336" s="1101"/>
      <c r="T336" s="2" t="s">
        <v>1171</v>
      </c>
      <c r="U336" s="1101"/>
      <c r="V336" s="2"/>
      <c r="W336" s="2"/>
      <c r="X336" s="2"/>
      <c r="Y336" s="2"/>
      <c r="Z336" s="1101"/>
      <c r="AA336" s="1389" t="s">
        <v>1231</v>
      </c>
      <c r="AB336" s="1389"/>
      <c r="AC336" s="1389"/>
      <c r="AD336" s="1389"/>
      <c r="AE336" s="1389"/>
      <c r="AF336" s="1389"/>
      <c r="AG336" s="1389"/>
      <c r="AH336" s="1389"/>
      <c r="AI336" s="1389"/>
      <c r="AJ336" s="1389"/>
      <c r="AK336" s="1389"/>
      <c r="AL336" s="1101"/>
      <c r="AM336" s="1101"/>
      <c r="AN336" s="1101"/>
      <c r="AO336" s="1101"/>
      <c r="AP336" s="1101"/>
      <c r="AQ336" s="1101"/>
      <c r="AR336" s="1101"/>
      <c r="AS336" s="1101"/>
      <c r="AT336" s="1101"/>
      <c r="AU336" s="1101"/>
      <c r="AV336" s="1101"/>
      <c r="AW336" s="1101"/>
      <c r="AX336" s="1101"/>
      <c r="AY336" s="1101"/>
      <c r="AZ336" s="1101"/>
      <c r="BA336" s="1101"/>
      <c r="BB336" s="1101"/>
      <c r="BC336" s="1101"/>
      <c r="BD336" s="1101"/>
      <c r="BE336" s="1101"/>
      <c r="BF336" s="1101"/>
      <c r="BG336" s="1101"/>
      <c r="BH336" s="1101"/>
      <c r="BI336" s="1101"/>
      <c r="BJ336" s="1101"/>
      <c r="BK336" s="1101"/>
      <c r="BL336" s="1101"/>
      <c r="BM336" s="1101"/>
      <c r="BN336" s="1101"/>
    </row>
    <row r="337" spans="1:66" ht="12.95" customHeight="1">
      <c r="A337" s="1101"/>
      <c r="B337" s="2" t="s">
        <v>1175</v>
      </c>
      <c r="C337" s="2"/>
      <c r="D337" s="2"/>
      <c r="E337" s="2"/>
      <c r="F337" s="2"/>
      <c r="G337" s="1101"/>
      <c r="H337" s="1389" t="s">
        <v>1232</v>
      </c>
      <c r="I337" s="1389"/>
      <c r="J337" s="1389"/>
      <c r="K337" s="1389"/>
      <c r="L337" s="1389"/>
      <c r="M337" s="1389"/>
      <c r="N337" s="1389"/>
      <c r="O337" s="1389"/>
      <c r="P337" s="1389"/>
      <c r="Q337" s="1389"/>
      <c r="R337" s="1389"/>
      <c r="S337" s="1101"/>
      <c r="T337" s="2" t="s">
        <v>1175</v>
      </c>
      <c r="U337" s="1101"/>
      <c r="V337" s="2"/>
      <c r="W337" s="2"/>
      <c r="X337" s="2"/>
      <c r="Y337" s="2"/>
      <c r="Z337" s="1101"/>
      <c r="AA337" s="1389" t="s">
        <v>1233</v>
      </c>
      <c r="AB337" s="1389"/>
      <c r="AC337" s="1389"/>
      <c r="AD337" s="1389"/>
      <c r="AE337" s="1389"/>
      <c r="AF337" s="1389"/>
      <c r="AG337" s="1389"/>
      <c r="AH337" s="1389"/>
      <c r="AI337" s="1389"/>
      <c r="AJ337" s="1389"/>
      <c r="AK337" s="1389"/>
      <c r="AL337" s="1101"/>
      <c r="AM337" s="1101"/>
      <c r="AN337" s="1101"/>
      <c r="AO337" s="1101"/>
      <c r="AP337" s="1101"/>
      <c r="AQ337" s="1101"/>
      <c r="AR337" s="1101"/>
      <c r="AS337" s="1101"/>
      <c r="AT337" s="1101"/>
      <c r="AU337" s="1101"/>
      <c r="AV337" s="1101"/>
      <c r="AW337" s="1101"/>
      <c r="AX337" s="1101"/>
      <c r="AY337" s="1101"/>
      <c r="AZ337" s="1101"/>
      <c r="BA337" s="1101"/>
      <c r="BB337" s="1101"/>
      <c r="BC337" s="1101"/>
      <c r="BD337" s="1101"/>
      <c r="BE337" s="1101"/>
      <c r="BF337" s="1101"/>
      <c r="BG337" s="1101"/>
      <c r="BH337" s="1101"/>
      <c r="BI337" s="1101"/>
      <c r="BJ337" s="1101"/>
      <c r="BK337" s="1101"/>
      <c r="BL337" s="1101"/>
      <c r="BM337" s="1101"/>
      <c r="BN337" s="1101"/>
    </row>
    <row r="338" spans="1:66" ht="12.95" customHeight="1">
      <c r="A338" s="1101"/>
      <c r="B338" s="2" t="s">
        <v>1114</v>
      </c>
      <c r="C338" s="2"/>
      <c r="D338" s="2"/>
      <c r="E338" s="2"/>
      <c r="F338" s="2"/>
      <c r="G338" s="2"/>
      <c r="H338" s="1389" t="s">
        <v>1234</v>
      </c>
      <c r="I338" s="1389"/>
      <c r="J338" s="1389"/>
      <c r="K338" s="1389"/>
      <c r="L338" s="1389"/>
      <c r="M338" s="1389"/>
      <c r="N338" s="1389"/>
      <c r="O338" s="1389"/>
      <c r="P338" s="1389"/>
      <c r="Q338" s="1389"/>
      <c r="R338" s="1389"/>
      <c r="S338" s="1101"/>
      <c r="T338" s="2" t="s">
        <v>1114</v>
      </c>
      <c r="U338" s="1101"/>
      <c r="V338" s="2"/>
      <c r="W338" s="2"/>
      <c r="X338" s="2"/>
      <c r="Y338" s="2"/>
      <c r="Z338" s="1101"/>
      <c r="AA338" s="1389" t="s">
        <v>1235</v>
      </c>
      <c r="AB338" s="1389"/>
      <c r="AC338" s="1389"/>
      <c r="AD338" s="1389"/>
      <c r="AE338" s="1389"/>
      <c r="AF338" s="1389"/>
      <c r="AG338" s="1389"/>
      <c r="AH338" s="1389"/>
      <c r="AI338" s="1389"/>
      <c r="AJ338" s="1389"/>
      <c r="AK338" s="1389"/>
      <c r="AL338" s="1101"/>
      <c r="AM338" s="1101"/>
      <c r="AN338" s="1101"/>
      <c r="AO338" s="1101"/>
      <c r="AP338" s="1101"/>
      <c r="AQ338" s="1101"/>
      <c r="AR338" s="1101"/>
      <c r="AS338" s="1101"/>
      <c r="AT338" s="1101"/>
      <c r="AU338" s="1101"/>
      <c r="AV338" s="1101"/>
      <c r="AW338" s="1101"/>
      <c r="AX338" s="1101"/>
      <c r="AY338" s="1101"/>
      <c r="AZ338" s="1101"/>
      <c r="BA338" s="1101"/>
      <c r="BB338" s="1101"/>
      <c r="BC338" s="1101"/>
      <c r="BD338" s="1101"/>
      <c r="BE338" s="1101"/>
      <c r="BF338" s="1101"/>
      <c r="BG338" s="1101"/>
      <c r="BH338" s="1101"/>
      <c r="BI338" s="1101"/>
      <c r="BJ338" s="1101"/>
      <c r="BK338" s="1101"/>
      <c r="BL338" s="1101"/>
      <c r="BM338" s="1101"/>
      <c r="BN338" s="1101"/>
    </row>
    <row r="339" spans="1:66" ht="12.95" customHeight="1">
      <c r="A339" s="1101"/>
      <c r="B339" s="2" t="s">
        <v>1116</v>
      </c>
      <c r="C339" s="2"/>
      <c r="D339" s="2"/>
      <c r="E339" s="2"/>
      <c r="F339" s="2"/>
      <c r="G339" s="2"/>
      <c r="H339" s="1469" t="s">
        <v>1236</v>
      </c>
      <c r="I339" s="1469"/>
      <c r="J339" s="1469"/>
      <c r="K339" s="1469"/>
      <c r="L339" s="1469"/>
      <c r="M339" s="1469"/>
      <c r="N339" s="2" t="s">
        <v>1118</v>
      </c>
      <c r="O339" s="2"/>
      <c r="P339" s="1388"/>
      <c r="Q339" s="1388"/>
      <c r="R339" s="1388"/>
      <c r="S339" s="2"/>
      <c r="T339" s="2" t="s">
        <v>1116</v>
      </c>
      <c r="U339" s="1101"/>
      <c r="V339" s="2"/>
      <c r="W339" s="2"/>
      <c r="X339" s="2"/>
      <c r="Y339" s="2"/>
      <c r="Z339" s="1101"/>
      <c r="AA339" s="1469" t="s">
        <v>1237</v>
      </c>
      <c r="AB339" s="1469"/>
      <c r="AC339" s="1469"/>
      <c r="AD339" s="1469"/>
      <c r="AE339" s="1469"/>
      <c r="AF339" s="1469"/>
      <c r="AG339" s="2" t="s">
        <v>1118</v>
      </c>
      <c r="AH339" s="2"/>
      <c r="AI339" s="1388"/>
      <c r="AJ339" s="1388"/>
      <c r="AK339" s="1388"/>
      <c r="AL339" s="1101"/>
      <c r="AM339" s="1101"/>
      <c r="AN339" s="1101"/>
      <c r="AO339" s="1101"/>
      <c r="AP339" s="1101"/>
      <c r="AQ339" s="1101"/>
      <c r="AR339" s="1101"/>
      <c r="AS339" s="1101"/>
      <c r="AT339" s="1101"/>
      <c r="AU339" s="1101"/>
      <c r="AV339" s="1101"/>
      <c r="AW339" s="1101"/>
      <c r="AX339" s="1101"/>
      <c r="AY339" s="1101"/>
      <c r="AZ339" s="1101"/>
      <c r="BA339" s="1101"/>
      <c r="BB339" s="1101"/>
      <c r="BC339" s="1101"/>
      <c r="BD339" s="1101"/>
      <c r="BE339" s="1101"/>
      <c r="BF339" s="1101"/>
      <c r="BG339" s="1101"/>
      <c r="BH339" s="1101"/>
      <c r="BI339" s="1101"/>
      <c r="BJ339" s="1101"/>
      <c r="BK339" s="1101"/>
      <c r="BL339" s="1101"/>
      <c r="BM339" s="1101"/>
      <c r="BN339" s="1101"/>
    </row>
    <row r="340" spans="1:66" ht="12.95" customHeight="1">
      <c r="A340" s="1101"/>
      <c r="B340" s="2" t="s">
        <v>1119</v>
      </c>
      <c r="C340" s="2"/>
      <c r="D340" s="2"/>
      <c r="E340" s="2"/>
      <c r="F340" s="2"/>
      <c r="G340" s="2"/>
      <c r="H340" s="1394"/>
      <c r="I340" s="1394"/>
      <c r="J340" s="1394"/>
      <c r="K340" s="1394"/>
      <c r="L340" s="1394"/>
      <c r="M340" s="1394"/>
      <c r="N340" s="2"/>
      <c r="O340" s="2"/>
      <c r="P340" s="1120"/>
      <c r="Q340" s="1120"/>
      <c r="R340" s="1120"/>
      <c r="S340" s="2"/>
      <c r="T340" s="2" t="s">
        <v>1119</v>
      </c>
      <c r="U340" s="1101"/>
      <c r="V340" s="2"/>
      <c r="W340" s="2"/>
      <c r="X340" s="2"/>
      <c r="Y340" s="2"/>
      <c r="Z340" s="1101"/>
      <c r="AA340" s="1394"/>
      <c r="AB340" s="1394"/>
      <c r="AC340" s="1394"/>
      <c r="AD340" s="1394"/>
      <c r="AE340" s="1394"/>
      <c r="AF340" s="1394"/>
      <c r="AG340" s="2"/>
      <c r="AH340" s="2"/>
      <c r="AI340" s="1120"/>
      <c r="AJ340" s="1120"/>
      <c r="AK340" s="1120"/>
      <c r="AL340" s="1101"/>
      <c r="AM340" s="1101"/>
      <c r="AN340" s="1101"/>
      <c r="AO340" s="1101"/>
      <c r="AP340" s="1101"/>
      <c r="AQ340" s="1101"/>
      <c r="AR340" s="1101"/>
      <c r="AS340" s="1101"/>
      <c r="AT340" s="1101"/>
      <c r="AU340" s="1101"/>
      <c r="AV340" s="1101"/>
      <c r="AW340" s="1101"/>
      <c r="AX340" s="1101"/>
      <c r="AY340" s="1101"/>
      <c r="AZ340" s="1101"/>
      <c r="BA340" s="1101"/>
      <c r="BB340" s="1101"/>
      <c r="BC340" s="1101"/>
      <c r="BD340" s="1101"/>
      <c r="BE340" s="1101"/>
      <c r="BF340" s="1101"/>
      <c r="BG340" s="1101"/>
      <c r="BH340" s="1101"/>
      <c r="BI340" s="1101"/>
      <c r="BJ340" s="1101"/>
      <c r="BK340" s="1101"/>
      <c r="BL340" s="1101"/>
      <c r="BM340" s="1101"/>
      <c r="BN340" s="1101"/>
    </row>
    <row r="341" spans="1:66" ht="12.95" customHeight="1">
      <c r="A341" s="1101"/>
      <c r="B341" s="2" t="s">
        <v>1179</v>
      </c>
      <c r="C341" s="2"/>
      <c r="D341" s="2"/>
      <c r="E341" s="2"/>
      <c r="F341" s="2"/>
      <c r="G341" s="2"/>
      <c r="H341" s="1389" t="s">
        <v>1238</v>
      </c>
      <c r="I341" s="1389"/>
      <c r="J341" s="1389"/>
      <c r="K341" s="1389"/>
      <c r="L341" s="1389"/>
      <c r="M341" s="1389"/>
      <c r="N341" s="1390"/>
      <c r="O341" s="1390"/>
      <c r="P341" s="1390"/>
      <c r="Q341" s="1390"/>
      <c r="R341" s="1390"/>
      <c r="S341" s="2"/>
      <c r="T341" s="2" t="s">
        <v>1179</v>
      </c>
      <c r="U341" s="1101"/>
      <c r="V341" s="2"/>
      <c r="W341" s="2"/>
      <c r="X341" s="2"/>
      <c r="Y341" s="2"/>
      <c r="Z341" s="1101"/>
      <c r="AA341" s="1389" t="s">
        <v>1239</v>
      </c>
      <c r="AB341" s="1389"/>
      <c r="AC341" s="1389"/>
      <c r="AD341" s="1389"/>
      <c r="AE341" s="1389"/>
      <c r="AF341" s="1389"/>
      <c r="AG341" s="1390"/>
      <c r="AH341" s="1390"/>
      <c r="AI341" s="1390"/>
      <c r="AJ341" s="1390"/>
      <c r="AK341" s="1390"/>
      <c r="AL341" s="1101"/>
      <c r="AM341" s="1101"/>
      <c r="AN341" s="1101"/>
      <c r="AO341" s="1101"/>
      <c r="AP341" s="1101"/>
      <c r="AQ341" s="1101"/>
      <c r="AR341" s="1101"/>
      <c r="AS341" s="1101"/>
      <c r="AT341" s="1101"/>
      <c r="AU341" s="1101"/>
      <c r="AV341" s="1101"/>
      <c r="AW341" s="1101"/>
      <c r="AX341" s="1101"/>
      <c r="AY341" s="1101"/>
      <c r="AZ341" s="1101"/>
      <c r="BA341" s="1101"/>
      <c r="BB341" s="1101"/>
      <c r="BC341" s="1101"/>
      <c r="BD341" s="1101"/>
      <c r="BE341" s="1101"/>
      <c r="BF341" s="1101"/>
      <c r="BG341" s="1101"/>
      <c r="BH341" s="1101"/>
      <c r="BI341" s="1101"/>
      <c r="BJ341" s="1101"/>
      <c r="BK341" s="1101"/>
      <c r="BL341" s="1101"/>
      <c r="BM341" s="1101"/>
      <c r="BN341" s="1101"/>
    </row>
    <row r="342" spans="1:66" ht="12.95" customHeight="1">
      <c r="A342" s="1101"/>
      <c r="B342" s="2"/>
      <c r="C342" s="2"/>
      <c r="D342" s="2"/>
      <c r="E342" s="2"/>
      <c r="F342" s="2"/>
      <c r="G342" s="2"/>
      <c r="H342" s="7"/>
      <c r="I342" s="7"/>
      <c r="J342" s="7"/>
      <c r="K342" s="7"/>
      <c r="L342" s="7"/>
      <c r="M342" s="7"/>
      <c r="N342" s="7"/>
      <c r="O342" s="7"/>
      <c r="P342" s="7"/>
      <c r="Q342" s="7"/>
      <c r="R342" s="7"/>
      <c r="S342" s="2"/>
      <c r="T342" s="2"/>
      <c r="U342" s="1101"/>
      <c r="V342" s="2"/>
      <c r="W342" s="2"/>
      <c r="X342" s="2"/>
      <c r="Y342" s="2"/>
      <c r="Z342" s="1101"/>
      <c r="AA342" s="7"/>
      <c r="AB342" s="7"/>
      <c r="AC342" s="7"/>
      <c r="AD342" s="7"/>
      <c r="AE342" s="7"/>
      <c r="AF342" s="7"/>
      <c r="AG342" s="7"/>
      <c r="AH342" s="7"/>
      <c r="AI342" s="7"/>
      <c r="AJ342" s="7"/>
      <c r="AK342" s="7"/>
      <c r="AL342" s="1101"/>
      <c r="AM342" s="1101"/>
      <c r="AN342" s="1101"/>
      <c r="AO342" s="1101"/>
      <c r="AP342" s="1101"/>
      <c r="AQ342" s="1101"/>
      <c r="AR342" s="1101"/>
      <c r="AS342" s="1101"/>
      <c r="AT342" s="1101"/>
      <c r="AU342" s="1101"/>
      <c r="AV342" s="1101"/>
      <c r="AW342" s="1101"/>
      <c r="AX342" s="1101"/>
      <c r="AY342" s="1101"/>
      <c r="AZ342" s="1101"/>
      <c r="BA342" s="1101"/>
      <c r="BB342" s="1101"/>
      <c r="BC342" s="1101"/>
      <c r="BD342" s="1101"/>
      <c r="BE342" s="1101"/>
      <c r="BF342" s="1101"/>
      <c r="BG342" s="1101"/>
      <c r="BH342" s="1101"/>
      <c r="BI342" s="1101"/>
      <c r="BJ342" s="1101"/>
      <c r="BK342" s="1101"/>
      <c r="BL342" s="1101"/>
      <c r="BM342" s="1101"/>
      <c r="BN342" s="1101" t="s">
        <v>299</v>
      </c>
    </row>
    <row r="343" spans="1:66" ht="12.95" customHeight="1">
      <c r="A343" s="1101"/>
      <c r="B343" s="2"/>
      <c r="C343" s="2"/>
      <c r="D343" s="2"/>
      <c r="E343" s="2"/>
      <c r="F343" s="2"/>
      <c r="G343" s="1101"/>
      <c r="H343" s="1101"/>
      <c r="I343" s="118" t="s">
        <v>1240</v>
      </c>
      <c r="J343" s="1101"/>
      <c r="K343" s="1101"/>
      <c r="L343" s="1101"/>
      <c r="M343" s="1101"/>
      <c r="N343" s="1101"/>
      <c r="O343" s="1101"/>
      <c r="P343" s="1390"/>
      <c r="Q343" s="1390"/>
      <c r="R343" s="1390"/>
      <c r="S343" s="1390"/>
      <c r="T343" s="1390"/>
      <c r="U343" s="1390"/>
      <c r="V343" s="1390"/>
      <c r="W343" s="1390"/>
      <c r="X343" s="1390"/>
      <c r="Y343" s="1390"/>
      <c r="Z343" s="1390"/>
      <c r="AA343" s="1390"/>
      <c r="AB343" s="1390"/>
      <c r="AC343" s="1390"/>
      <c r="AD343" s="1390"/>
      <c r="AE343" s="1390"/>
      <c r="AF343" s="1101"/>
      <c r="AG343" s="1101"/>
      <c r="AH343" s="1101"/>
      <c r="AI343" s="1101"/>
      <c r="AJ343" s="1101"/>
      <c r="AK343" s="1101"/>
      <c r="AL343" s="1101"/>
      <c r="AM343" s="1101"/>
      <c r="AN343" s="1101"/>
      <c r="AO343" s="1101"/>
      <c r="AP343" s="1101"/>
      <c r="AQ343" s="1101"/>
      <c r="AR343" s="1101"/>
      <c r="AS343" s="1101"/>
      <c r="AT343" s="1101"/>
      <c r="AU343" s="1101"/>
      <c r="AV343" s="1101"/>
      <c r="AW343" s="1101"/>
      <c r="AX343" s="1101"/>
      <c r="AY343" s="1101"/>
      <c r="AZ343" s="1101"/>
      <c r="BA343" s="1101"/>
      <c r="BB343" s="1101"/>
      <c r="BC343" s="1101"/>
      <c r="BD343" s="1101"/>
      <c r="BE343" s="1101"/>
      <c r="BF343" s="1101"/>
      <c r="BG343" s="1101"/>
      <c r="BH343" s="1101"/>
      <c r="BI343" s="1101"/>
      <c r="BJ343" s="1101"/>
      <c r="BK343" s="1101"/>
      <c r="BL343" s="1101"/>
      <c r="BM343" s="1101"/>
      <c r="BN343" s="1101" t="s">
        <v>837</v>
      </c>
    </row>
    <row r="344" spans="1:66" ht="12.95" customHeight="1">
      <c r="A344" s="1101"/>
      <c r="B344" s="2"/>
      <c r="C344" s="2"/>
      <c r="D344" s="2"/>
      <c r="E344" s="2"/>
      <c r="F344" s="2"/>
      <c r="G344" s="1101"/>
      <c r="H344" s="1101"/>
      <c r="I344" s="2" t="s">
        <v>1171</v>
      </c>
      <c r="J344" s="1101"/>
      <c r="K344" s="1101"/>
      <c r="L344" s="1101"/>
      <c r="M344" s="1101"/>
      <c r="N344" s="1101"/>
      <c r="O344" s="1101"/>
      <c r="P344" s="1389"/>
      <c r="Q344" s="1389"/>
      <c r="R344" s="1389"/>
      <c r="S344" s="1389"/>
      <c r="T344" s="1389"/>
      <c r="U344" s="1389"/>
      <c r="V344" s="1389"/>
      <c r="W344" s="1389"/>
      <c r="X344" s="1389"/>
      <c r="Y344" s="1389"/>
      <c r="Z344" s="1389"/>
      <c r="AA344" s="1389"/>
      <c r="AB344" s="1389"/>
      <c r="AC344" s="1389"/>
      <c r="AD344" s="1389"/>
      <c r="AE344" s="1389"/>
      <c r="AF344" s="1101"/>
      <c r="AG344" s="1101"/>
      <c r="AH344" s="1101"/>
      <c r="AI344" s="1101"/>
      <c r="AJ344" s="1101"/>
      <c r="AK344" s="1101"/>
      <c r="AL344" s="1101"/>
      <c r="AM344" s="1101"/>
      <c r="AN344" s="1101"/>
      <c r="AO344" s="1101"/>
      <c r="AP344" s="1101"/>
      <c r="AQ344" s="1101"/>
      <c r="AR344" s="1101"/>
      <c r="AS344" s="1101"/>
      <c r="AT344" s="1101"/>
      <c r="AU344" s="1101"/>
      <c r="AV344" s="1101"/>
      <c r="AW344" s="1101"/>
      <c r="AX344" s="1101"/>
      <c r="AY344" s="1101"/>
      <c r="AZ344" s="1101"/>
      <c r="BA344" s="1101"/>
      <c r="BB344" s="1101"/>
      <c r="BC344" s="1101"/>
      <c r="BD344" s="1101"/>
      <c r="BE344" s="1101"/>
      <c r="BF344" s="1101"/>
      <c r="BG344" s="1101"/>
      <c r="BH344" s="1101"/>
      <c r="BI344" s="1101"/>
      <c r="BJ344" s="1101"/>
      <c r="BK344" s="1101"/>
      <c r="BL344" s="1101"/>
      <c r="BM344" s="1101"/>
      <c r="BN344" s="1101" t="s">
        <v>894</v>
      </c>
    </row>
    <row r="345" spans="1:66" ht="12.95" customHeight="1">
      <c r="A345" s="1101"/>
      <c r="B345" s="2"/>
      <c r="C345" s="2"/>
      <c r="D345" s="2"/>
      <c r="E345" s="2"/>
      <c r="F345" s="2"/>
      <c r="G345" s="1101"/>
      <c r="H345" s="1101"/>
      <c r="I345" s="2" t="s">
        <v>1175</v>
      </c>
      <c r="J345" s="1101"/>
      <c r="K345" s="1101"/>
      <c r="L345" s="1101"/>
      <c r="M345" s="1101"/>
      <c r="N345" s="1101"/>
      <c r="O345" s="1101"/>
      <c r="P345" s="1389"/>
      <c r="Q345" s="1389"/>
      <c r="R345" s="1389"/>
      <c r="S345" s="1389"/>
      <c r="T345" s="1389"/>
      <c r="U345" s="1389"/>
      <c r="V345" s="1389"/>
      <c r="W345" s="1389"/>
      <c r="X345" s="1389"/>
      <c r="Y345" s="1389"/>
      <c r="Z345" s="1389"/>
      <c r="AA345" s="1389"/>
      <c r="AB345" s="1389"/>
      <c r="AC345" s="1389"/>
      <c r="AD345" s="1389"/>
      <c r="AE345" s="1389"/>
      <c r="AF345" s="1101"/>
      <c r="AG345" s="1101"/>
      <c r="AH345" s="1101"/>
      <c r="AI345" s="1101"/>
      <c r="AJ345" s="1101"/>
      <c r="AK345" s="1101"/>
      <c r="AL345" s="1101"/>
      <c r="AM345" s="1101"/>
      <c r="AN345" s="1101"/>
      <c r="AO345" s="1101"/>
      <c r="AP345" s="1101"/>
      <c r="AQ345" s="1101"/>
      <c r="AR345" s="1101"/>
      <c r="AS345" s="1101"/>
      <c r="AT345" s="1101"/>
      <c r="AU345" s="1101"/>
      <c r="AV345" s="1101"/>
      <c r="AW345" s="1101"/>
      <c r="AX345" s="1101"/>
      <c r="AY345" s="1101"/>
      <c r="AZ345" s="1101"/>
      <c r="BA345" s="1101"/>
      <c r="BB345" s="1101"/>
      <c r="BC345" s="1101"/>
      <c r="BD345" s="1101"/>
      <c r="BE345" s="1101"/>
      <c r="BF345" s="1101"/>
      <c r="BG345" s="1101"/>
      <c r="BH345" s="1101"/>
      <c r="BI345" s="1101"/>
      <c r="BJ345" s="1101"/>
      <c r="BK345" s="1101"/>
      <c r="BL345" s="1101"/>
      <c r="BM345" s="1101"/>
      <c r="BN345" s="1101"/>
    </row>
    <row r="346" spans="1:66" ht="12.95" customHeight="1">
      <c r="A346" s="1101"/>
      <c r="B346" s="2"/>
      <c r="C346" s="2"/>
      <c r="D346" s="2"/>
      <c r="E346" s="2"/>
      <c r="F346" s="2"/>
      <c r="G346" s="2"/>
      <c r="H346" s="1101"/>
      <c r="I346" s="2" t="s">
        <v>1114</v>
      </c>
      <c r="J346" s="1101"/>
      <c r="K346" s="1101"/>
      <c r="L346" s="1101"/>
      <c r="M346" s="1101"/>
      <c r="N346" s="1101"/>
      <c r="O346" s="1101"/>
      <c r="P346" s="1389"/>
      <c r="Q346" s="1389"/>
      <c r="R346" s="1389"/>
      <c r="S346" s="1389"/>
      <c r="T346" s="1389"/>
      <c r="U346" s="1389"/>
      <c r="V346" s="1389"/>
      <c r="W346" s="1389"/>
      <c r="X346" s="1389"/>
      <c r="Y346" s="1389"/>
      <c r="Z346" s="1389"/>
      <c r="AA346" s="1389"/>
      <c r="AB346" s="1389"/>
      <c r="AC346" s="1389"/>
      <c r="AD346" s="1389"/>
      <c r="AE346" s="1389"/>
      <c r="AF346" s="1101"/>
      <c r="AG346" s="1101"/>
      <c r="AH346" s="1101"/>
      <c r="AI346" s="1101"/>
      <c r="AJ346" s="1101"/>
      <c r="AK346" s="1101"/>
      <c r="AL346" s="1101"/>
      <c r="AM346" s="1101"/>
      <c r="AN346" s="1101"/>
      <c r="AO346" s="1101"/>
      <c r="AP346" s="1101"/>
      <c r="AQ346" s="1101"/>
      <c r="AR346" s="1101"/>
      <c r="AS346" s="1101"/>
      <c r="AT346" s="1101"/>
      <c r="AU346" s="1101"/>
      <c r="AV346" s="1101"/>
      <c r="AW346" s="1101"/>
      <c r="AX346" s="1101"/>
      <c r="AY346" s="1101"/>
      <c r="AZ346" s="1101"/>
      <c r="BA346" s="1101"/>
      <c r="BB346" s="1101"/>
      <c r="BC346" s="1101"/>
      <c r="BD346" s="1101"/>
      <c r="BE346" s="1101"/>
      <c r="BF346" s="1101"/>
      <c r="BG346" s="1101"/>
      <c r="BH346" s="1101"/>
      <c r="BI346" s="1101"/>
      <c r="BJ346" s="1101"/>
      <c r="BK346" s="1101"/>
      <c r="BL346" s="1101"/>
      <c r="BM346" s="1101"/>
      <c r="BN346" s="1101"/>
    </row>
    <row r="347" spans="1:66" ht="12.95" customHeight="1">
      <c r="A347" s="1101"/>
      <c r="B347" s="2"/>
      <c r="C347" s="2"/>
      <c r="D347" s="2"/>
      <c r="E347" s="2"/>
      <c r="F347" s="2"/>
      <c r="G347" s="2"/>
      <c r="H347" s="1035"/>
      <c r="I347" s="2" t="s">
        <v>1116</v>
      </c>
      <c r="J347" s="1101"/>
      <c r="K347" s="1101"/>
      <c r="L347" s="1101"/>
      <c r="M347" s="1101"/>
      <c r="N347" s="1101"/>
      <c r="O347" s="1101"/>
      <c r="P347" s="1394"/>
      <c r="Q347" s="1394"/>
      <c r="R347" s="1394"/>
      <c r="S347" s="1394"/>
      <c r="T347" s="1394"/>
      <c r="U347" s="1394"/>
      <c r="V347" s="1394"/>
      <c r="W347" s="1394"/>
      <c r="X347" s="1394"/>
      <c r="Y347" s="1394"/>
      <c r="Z347" s="1394"/>
      <c r="AA347" s="2" t="s">
        <v>1118</v>
      </c>
      <c r="AB347" s="2"/>
      <c r="AC347" s="1377"/>
      <c r="AD347" s="1377"/>
      <c r="AE347" s="1377"/>
      <c r="AF347" s="1035"/>
      <c r="AG347" s="2"/>
      <c r="AH347" s="2"/>
      <c r="AI347" s="2"/>
      <c r="AJ347" s="2"/>
      <c r="AK347" s="2"/>
      <c r="AL347" s="1101"/>
      <c r="AM347" s="1101"/>
      <c r="AN347" s="1101"/>
      <c r="AO347" s="1101"/>
      <c r="AP347" s="1101"/>
      <c r="AQ347" s="1101"/>
      <c r="AR347" s="1101"/>
      <c r="AS347" s="1101"/>
      <c r="AT347" s="1101"/>
      <c r="AU347" s="1101"/>
      <c r="AV347" s="1101"/>
      <c r="AW347" s="1101"/>
      <c r="AX347" s="1101"/>
      <c r="AY347" s="1101"/>
      <c r="AZ347" s="1101"/>
      <c r="BA347" s="1101"/>
      <c r="BB347" s="1101"/>
      <c r="BC347" s="1101"/>
      <c r="BD347" s="1101"/>
      <c r="BE347" s="1101"/>
      <c r="BF347" s="1101"/>
      <c r="BG347" s="1101"/>
      <c r="BH347" s="1101"/>
      <c r="BI347" s="1101"/>
      <c r="BJ347" s="1101"/>
      <c r="BK347" s="1101"/>
      <c r="BL347" s="1101"/>
      <c r="BM347" s="1101"/>
      <c r="BN347" s="1101"/>
    </row>
    <row r="348" spans="1:66" ht="12.95" customHeight="1">
      <c r="A348" s="1101"/>
      <c r="B348" s="2"/>
      <c r="C348" s="2"/>
      <c r="D348" s="2"/>
      <c r="E348" s="2"/>
      <c r="F348" s="2"/>
      <c r="G348" s="2"/>
      <c r="H348" s="1035"/>
      <c r="I348" s="2" t="s">
        <v>1119</v>
      </c>
      <c r="J348" s="1101"/>
      <c r="K348" s="1101"/>
      <c r="L348" s="1101"/>
      <c r="M348" s="1101"/>
      <c r="N348" s="1101"/>
      <c r="O348" s="1101"/>
      <c r="P348" s="1394"/>
      <c r="Q348" s="1394"/>
      <c r="R348" s="1394"/>
      <c r="S348" s="1394"/>
      <c r="T348" s="1394"/>
      <c r="U348" s="1394"/>
      <c r="V348" s="1394"/>
      <c r="W348" s="1394"/>
      <c r="X348" s="1394"/>
      <c r="Y348" s="1394"/>
      <c r="Z348" s="1394"/>
      <c r="AA348" s="1101"/>
      <c r="AB348" s="1101"/>
      <c r="AC348" s="1101"/>
      <c r="AD348" s="1101"/>
      <c r="AE348" s="1101"/>
      <c r="AF348" s="1035"/>
      <c r="AG348" s="2"/>
      <c r="AH348" s="2"/>
      <c r="AI348" s="1120"/>
      <c r="AJ348" s="1120"/>
      <c r="AK348" s="1120"/>
      <c r="AL348" s="1101"/>
      <c r="AM348" s="1101"/>
      <c r="AN348" s="1101"/>
      <c r="AO348" s="1101"/>
      <c r="AP348" s="1101"/>
      <c r="AQ348" s="1101"/>
      <c r="AR348" s="1101"/>
      <c r="AS348" s="1101"/>
      <c r="AT348" s="1101"/>
      <c r="AU348" s="1101"/>
      <c r="AV348" s="1101"/>
      <c r="AW348" s="1101"/>
      <c r="AX348" s="1101"/>
      <c r="AY348" s="1101"/>
      <c r="AZ348" s="1101"/>
      <c r="BA348" s="1101"/>
      <c r="BB348" s="1101"/>
      <c r="BC348" s="1101"/>
      <c r="BD348" s="1101"/>
      <c r="BE348" s="1101"/>
      <c r="BF348" s="1101"/>
      <c r="BG348" s="1101"/>
      <c r="BH348" s="1101"/>
      <c r="BI348" s="1101"/>
      <c r="BJ348" s="1101"/>
      <c r="BK348" s="1101"/>
      <c r="BL348" s="1101"/>
      <c r="BM348" s="1101"/>
      <c r="BN348" s="1101"/>
    </row>
    <row r="349" spans="1:66" ht="12.95" customHeight="1">
      <c r="A349" s="1101"/>
      <c r="B349" s="2"/>
      <c r="C349" s="2"/>
      <c r="D349" s="2"/>
      <c r="E349" s="2"/>
      <c r="F349" s="2"/>
      <c r="G349" s="2"/>
      <c r="H349" s="1101"/>
      <c r="I349" s="2" t="s">
        <v>1179</v>
      </c>
      <c r="J349" s="1101"/>
      <c r="K349" s="1101"/>
      <c r="L349" s="1101"/>
      <c r="M349" s="1101"/>
      <c r="N349" s="1101"/>
      <c r="O349" s="1101"/>
      <c r="P349" s="1390"/>
      <c r="Q349" s="1390"/>
      <c r="R349" s="1390"/>
      <c r="S349" s="1390"/>
      <c r="T349" s="1390"/>
      <c r="U349" s="1390"/>
      <c r="V349" s="1390"/>
      <c r="W349" s="1390"/>
      <c r="X349" s="1390"/>
      <c r="Y349" s="1390"/>
      <c r="Z349" s="1390"/>
      <c r="AA349" s="1390"/>
      <c r="AB349" s="1390"/>
      <c r="AC349" s="1390"/>
      <c r="AD349" s="1390"/>
      <c r="AE349" s="1390"/>
      <c r="AF349" s="1101"/>
      <c r="AG349" s="1101"/>
      <c r="AH349" s="1101"/>
      <c r="AI349" s="1101"/>
      <c r="AJ349" s="1101"/>
      <c r="AK349" s="1101"/>
      <c r="AL349" s="1101"/>
      <c r="AM349" s="1101"/>
      <c r="AN349" s="1101"/>
      <c r="AO349" s="1101"/>
      <c r="AP349" s="1101"/>
      <c r="AQ349" s="1101"/>
      <c r="AR349" s="1101"/>
      <c r="AS349" s="1101"/>
      <c r="AT349" s="1101"/>
      <c r="AU349" s="1101"/>
      <c r="AV349" s="1101"/>
      <c r="AW349" s="1101"/>
      <c r="AX349" s="1101"/>
      <c r="AY349" s="1101"/>
      <c r="AZ349" s="1101"/>
      <c r="BA349" s="1101"/>
      <c r="BB349" s="1101"/>
      <c r="BC349" s="1101"/>
      <c r="BD349" s="1101"/>
      <c r="BE349" s="1101"/>
      <c r="BF349" s="1101"/>
      <c r="BG349" s="1101"/>
      <c r="BH349" s="1101"/>
      <c r="BI349" s="1101"/>
      <c r="BJ349" s="1101"/>
      <c r="BK349" s="1101"/>
      <c r="BL349" s="1101"/>
      <c r="BM349" s="1101"/>
      <c r="BN349" s="1101"/>
    </row>
    <row r="350" spans="1:66" ht="12.95" customHeight="1">
      <c r="A350" s="1101"/>
      <c r="B350" s="1101"/>
      <c r="C350" s="1101"/>
      <c r="D350" s="1101"/>
      <c r="E350" s="1101"/>
      <c r="F350" s="1101"/>
      <c r="G350" s="1101"/>
      <c r="H350" s="1101"/>
      <c r="I350" s="1101"/>
      <c r="J350" s="1101"/>
      <c r="K350" s="1101"/>
      <c r="L350" s="1101"/>
      <c r="M350" s="1101"/>
      <c r="N350" s="1101"/>
      <c r="O350" s="1101"/>
      <c r="P350" s="1101"/>
      <c r="Q350" s="1101"/>
      <c r="R350" s="1101"/>
      <c r="S350" s="1101"/>
      <c r="T350" s="7"/>
      <c r="U350" s="7"/>
      <c r="V350" s="7"/>
      <c r="W350" s="7"/>
      <c r="X350" s="7"/>
      <c r="Y350" s="7"/>
      <c r="Z350" s="7"/>
      <c r="AA350" s="1101"/>
      <c r="AB350" s="1101"/>
      <c r="AC350" s="1101"/>
      <c r="AD350" s="1101"/>
      <c r="AE350" s="1101"/>
      <c r="AF350" s="1101"/>
      <c r="AG350" s="1101"/>
      <c r="AH350" s="1101"/>
      <c r="AI350" s="1101"/>
      <c r="AJ350" s="1101"/>
      <c r="AK350" s="1101"/>
      <c r="AL350" s="1101"/>
      <c r="AM350" s="1101"/>
      <c r="AN350" s="1101"/>
      <c r="AO350" s="1101"/>
      <c r="AP350" s="1101"/>
      <c r="AQ350" s="1101"/>
      <c r="AR350" s="1101"/>
      <c r="AS350" s="1101"/>
      <c r="AT350" s="1101"/>
      <c r="AU350" s="54"/>
      <c r="AV350" s="54"/>
      <c r="AW350" s="54"/>
      <c r="AX350" s="54"/>
      <c r="AY350" s="54"/>
      <c r="AZ350" s="1101"/>
      <c r="BA350" s="1101"/>
      <c r="BB350" s="1101"/>
      <c r="BC350" s="1101"/>
      <c r="BD350" s="1101"/>
      <c r="BE350" s="1101"/>
      <c r="BF350" s="1101"/>
      <c r="BG350" s="1101"/>
      <c r="BH350" s="1101"/>
      <c r="BI350" s="1101"/>
      <c r="BJ350" s="1101"/>
      <c r="BK350" s="1101"/>
      <c r="BL350" s="1101"/>
      <c r="BM350" s="1101"/>
      <c r="BN350" s="1101"/>
    </row>
    <row r="351" spans="1:66" ht="12.95" customHeight="1">
      <c r="A351" s="1489" t="s">
        <v>1241</v>
      </c>
      <c r="B351" s="1489"/>
      <c r="C351" s="1489"/>
      <c r="D351" s="1489"/>
      <c r="E351" s="1489"/>
      <c r="F351" s="1489"/>
      <c r="G351" s="1489"/>
      <c r="H351" s="1489"/>
      <c r="I351" s="1489"/>
      <c r="J351" s="1489"/>
      <c r="K351" s="1489"/>
      <c r="L351" s="1489"/>
      <c r="M351" s="1489"/>
      <c r="N351" s="1489"/>
      <c r="O351" s="1489"/>
      <c r="P351" s="1489"/>
      <c r="Q351" s="1489"/>
      <c r="R351" s="1489"/>
      <c r="S351" s="1489"/>
      <c r="T351" s="1489"/>
      <c r="U351" s="1489"/>
      <c r="V351" s="1489"/>
      <c r="W351" s="1489"/>
      <c r="X351" s="1489"/>
      <c r="Y351" s="1489"/>
      <c r="Z351" s="1489"/>
      <c r="AA351" s="1489"/>
      <c r="AB351" s="1489"/>
      <c r="AC351" s="1489"/>
      <c r="AD351" s="1489"/>
      <c r="AE351" s="1489"/>
      <c r="AF351" s="1489"/>
      <c r="AG351" s="1489"/>
      <c r="AH351" s="1489"/>
      <c r="AI351" s="1489"/>
      <c r="AJ351" s="1489"/>
      <c r="AK351" s="1489"/>
      <c r="AL351" s="1489"/>
      <c r="AM351" s="1489"/>
      <c r="AN351" s="1489"/>
      <c r="AO351" s="1489"/>
      <c r="AP351" s="1489"/>
      <c r="AQ351" s="1489"/>
      <c r="AR351" s="1489"/>
      <c r="AS351" s="1489"/>
      <c r="AT351" s="1489"/>
      <c r="AU351" s="54"/>
      <c r="AV351" s="54"/>
      <c r="AW351" s="54"/>
      <c r="AX351" s="54"/>
      <c r="AY351" s="54"/>
      <c r="AZ351" s="1101"/>
      <c r="BA351" s="1101"/>
      <c r="BB351" s="1101"/>
      <c r="BC351" s="1101"/>
      <c r="BD351" s="1101"/>
      <c r="BE351" s="1101"/>
      <c r="BF351" s="1101"/>
      <c r="BG351" s="1101"/>
      <c r="BH351" s="1101"/>
      <c r="BI351" s="1101"/>
      <c r="BJ351" s="1101"/>
      <c r="BK351" s="1101"/>
      <c r="BL351" s="1101"/>
      <c r="BM351" s="1101"/>
      <c r="BN351" s="1101"/>
    </row>
    <row r="352" spans="1:66" ht="12.95" customHeight="1">
      <c r="A352" s="1489"/>
      <c r="B352" s="1489"/>
      <c r="C352" s="1489"/>
      <c r="D352" s="1489"/>
      <c r="E352" s="1489"/>
      <c r="F352" s="1489"/>
      <c r="G352" s="1489"/>
      <c r="H352" s="1489"/>
      <c r="I352" s="1489"/>
      <c r="J352" s="1489"/>
      <c r="K352" s="1489"/>
      <c r="L352" s="1489"/>
      <c r="M352" s="1489"/>
      <c r="N352" s="1489"/>
      <c r="O352" s="1489"/>
      <c r="P352" s="1489"/>
      <c r="Q352" s="1489"/>
      <c r="R352" s="1489"/>
      <c r="S352" s="1489"/>
      <c r="T352" s="1489"/>
      <c r="U352" s="1489"/>
      <c r="V352" s="1489"/>
      <c r="W352" s="1489"/>
      <c r="X352" s="1489"/>
      <c r="Y352" s="1489"/>
      <c r="Z352" s="1489"/>
      <c r="AA352" s="1489"/>
      <c r="AB352" s="1489"/>
      <c r="AC352" s="1489"/>
      <c r="AD352" s="1489"/>
      <c r="AE352" s="1489"/>
      <c r="AF352" s="1489"/>
      <c r="AG352" s="1489"/>
      <c r="AH352" s="1489"/>
      <c r="AI352" s="1489"/>
      <c r="AJ352" s="1489"/>
      <c r="AK352" s="1489"/>
      <c r="AL352" s="1489"/>
      <c r="AM352" s="1489"/>
      <c r="AN352" s="1489"/>
      <c r="AO352" s="1489"/>
      <c r="AP352" s="1489"/>
      <c r="AQ352" s="1489"/>
      <c r="AR352" s="1489"/>
      <c r="AS352" s="1489"/>
      <c r="AT352" s="1489"/>
      <c r="AU352" s="20"/>
      <c r="AV352" s="20"/>
      <c r="AW352" s="20"/>
      <c r="AX352" s="20"/>
      <c r="AY352" s="20"/>
      <c r="AZ352" s="1101"/>
      <c r="BA352" s="1101"/>
      <c r="BB352" s="1101"/>
      <c r="BC352" s="1101"/>
      <c r="BD352" s="1101"/>
      <c r="BE352" s="1101"/>
      <c r="BF352" s="1101"/>
      <c r="BG352" s="1101"/>
      <c r="BH352" s="1101"/>
      <c r="BI352" s="1101"/>
      <c r="BJ352" s="1101"/>
      <c r="BK352" s="1101"/>
      <c r="BL352" s="1101"/>
      <c r="BM352" s="1101"/>
      <c r="BN352" s="1101"/>
    </row>
    <row r="353" spans="1:46" ht="12.95" customHeight="1">
      <c r="A353" s="1101"/>
      <c r="B353" s="1101"/>
      <c r="C353" s="1101"/>
      <c r="D353" s="1101"/>
      <c r="E353" s="1101"/>
      <c r="F353" s="1101"/>
      <c r="G353" s="1101"/>
      <c r="H353" s="110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2.95" customHeight="1">
      <c r="A354" s="1" t="s">
        <v>919</v>
      </c>
      <c r="B354" s="1"/>
      <c r="C354" s="1" t="s">
        <v>1242</v>
      </c>
      <c r="D354" s="1101"/>
      <c r="E354" s="1101"/>
      <c r="F354" s="1101"/>
      <c r="G354" s="1101"/>
      <c r="H354" s="1101"/>
      <c r="I354" s="1101"/>
      <c r="J354" s="1101"/>
      <c r="K354" s="1101"/>
      <c r="L354" s="1101"/>
      <c r="M354" s="1101"/>
      <c r="N354" s="1101"/>
      <c r="O354" s="1101"/>
      <c r="P354" s="1101"/>
      <c r="Q354" s="1101"/>
      <c r="R354" s="1101"/>
      <c r="S354" s="1101"/>
      <c r="T354" s="1101"/>
      <c r="U354" s="1101"/>
      <c r="V354" s="1101"/>
      <c r="W354" s="1101"/>
      <c r="X354" s="1101"/>
      <c r="Y354" s="1101"/>
      <c r="Z354" s="1101"/>
      <c r="AA354" s="1101"/>
      <c r="AB354" s="1101"/>
      <c r="AC354" s="1101"/>
      <c r="AD354" s="1101"/>
      <c r="AE354" s="1101"/>
      <c r="AF354" s="1101"/>
      <c r="AG354" s="1101"/>
      <c r="AH354" s="1101"/>
      <c r="AI354" s="1101"/>
      <c r="AJ354" s="1101"/>
      <c r="AK354" s="1101"/>
      <c r="AL354" s="1101"/>
      <c r="AM354" s="1101"/>
      <c r="AN354" s="1101"/>
      <c r="AO354" s="1101"/>
      <c r="AP354" s="1101"/>
      <c r="AQ354" s="1101"/>
      <c r="AR354" s="1101"/>
      <c r="AS354" s="1101"/>
      <c r="AT354" s="1101"/>
    </row>
    <row r="355" spans="1:46" ht="12.95" customHeight="1">
      <c r="A355" s="1101"/>
      <c r="B355" s="1101"/>
      <c r="C355" s="1101"/>
      <c r="D355" s="2" t="s">
        <v>1243</v>
      </c>
      <c r="E355" s="1101"/>
      <c r="F355" s="1101"/>
      <c r="G355" s="1101"/>
      <c r="H355" s="1101"/>
      <c r="I355" s="1101"/>
      <c r="J355" s="1101"/>
      <c r="K355" s="1101"/>
      <c r="L355" s="1101"/>
      <c r="M355" s="1376" t="s">
        <v>299</v>
      </c>
      <c r="N355" s="1376"/>
      <c r="O355" s="1101"/>
      <c r="P355" s="1101" t="s">
        <v>1244</v>
      </c>
      <c r="Q355" s="1101"/>
      <c r="R355" s="1101"/>
      <c r="S355" s="1101"/>
      <c r="T355" s="1101"/>
      <c r="U355" s="1101"/>
      <c r="V355" s="1101"/>
      <c r="W355" s="1101"/>
      <c r="X355" s="1101"/>
      <c r="Y355" s="1101"/>
      <c r="Z355" s="1101"/>
      <c r="AA355" s="1101"/>
      <c r="AB355" s="1101"/>
      <c r="AC355" s="1101"/>
      <c r="AD355" s="1101"/>
      <c r="AE355" s="1101"/>
      <c r="AF355" s="1101"/>
      <c r="AG355" s="1101"/>
      <c r="AH355" s="1101"/>
      <c r="AI355" s="1101"/>
      <c r="AJ355" s="1376" t="s">
        <v>837</v>
      </c>
      <c r="AK355" s="1376"/>
      <c r="AL355" s="1101"/>
      <c r="AM355" s="1101"/>
      <c r="AN355" s="1101"/>
      <c r="AO355" s="1101"/>
      <c r="AP355" s="1101"/>
      <c r="AQ355" s="1101"/>
      <c r="AR355" s="1101"/>
      <c r="AS355" s="1101"/>
      <c r="AT355" s="1101"/>
    </row>
    <row r="356" spans="1:46" ht="12.95" customHeight="1">
      <c r="A356" s="1101"/>
      <c r="B356" s="1101"/>
      <c r="C356" s="1101"/>
      <c r="D356" s="2" t="s">
        <v>1245</v>
      </c>
      <c r="E356" s="1101"/>
      <c r="F356" s="1101"/>
      <c r="G356" s="1101"/>
      <c r="H356" s="1101"/>
      <c r="I356" s="1101"/>
      <c r="J356" s="1101"/>
      <c r="K356" s="1101"/>
      <c r="L356" s="1101"/>
      <c r="M356" s="1376" t="s">
        <v>299</v>
      </c>
      <c r="N356" s="1376"/>
      <c r="O356" s="1101"/>
      <c r="P356" s="2" t="s">
        <v>1246</v>
      </c>
      <c r="Q356" s="1101"/>
      <c r="R356" s="1101"/>
      <c r="S356" s="1101"/>
      <c r="T356" s="1101"/>
      <c r="U356" s="1101"/>
      <c r="V356" s="1101"/>
      <c r="W356" s="1101"/>
      <c r="X356" s="1101"/>
      <c r="Y356" s="1101"/>
      <c r="Z356" s="1101"/>
      <c r="AA356" s="1101"/>
      <c r="AB356" s="1101"/>
      <c r="AC356" s="1101"/>
      <c r="AD356" s="1101"/>
      <c r="AE356" s="1101"/>
      <c r="AF356" s="1101"/>
      <c r="AG356" s="1101"/>
      <c r="AH356" s="1101"/>
      <c r="AI356" s="1101"/>
      <c r="AJ356" s="1382"/>
      <c r="AK356" s="1382"/>
      <c r="AL356" s="1101"/>
      <c r="AM356" s="1101"/>
      <c r="AN356" s="1101"/>
      <c r="AO356" s="1101"/>
      <c r="AP356" s="1101"/>
      <c r="AQ356" s="1101"/>
      <c r="AR356" s="1101"/>
      <c r="AS356" s="1101"/>
      <c r="AT356" s="1101"/>
    </row>
    <row r="357" spans="1:46" ht="12.95" customHeight="1">
      <c r="A357" s="1101"/>
      <c r="B357" s="1101"/>
      <c r="C357" s="1101"/>
      <c r="D357" s="2" t="s">
        <v>1247</v>
      </c>
      <c r="E357" s="1101"/>
      <c r="F357" s="1101"/>
      <c r="G357" s="1101"/>
      <c r="H357" s="1101"/>
      <c r="I357" s="1101"/>
      <c r="J357" s="1101"/>
      <c r="K357" s="1101"/>
      <c r="L357" s="1101"/>
      <c r="M357" s="1376" t="s">
        <v>299</v>
      </c>
      <c r="N357" s="1376"/>
      <c r="O357" s="1101"/>
      <c r="P357" s="1101" t="s">
        <v>1248</v>
      </c>
      <c r="Q357" s="1101"/>
      <c r="R357" s="1101"/>
      <c r="S357" s="1101"/>
      <c r="T357" s="1101"/>
      <c r="U357" s="1101"/>
      <c r="V357" s="1101"/>
      <c r="W357" s="1101"/>
      <c r="X357" s="1101"/>
      <c r="Y357" s="1101"/>
      <c r="Z357" s="1101"/>
      <c r="AA357" s="1101"/>
      <c r="AB357" s="1101"/>
      <c r="AC357" s="1101"/>
      <c r="AD357" s="1101"/>
      <c r="AE357" s="1101"/>
      <c r="AF357" s="1101"/>
      <c r="AG357" s="1101"/>
      <c r="AH357" s="1101"/>
      <c r="AI357" s="1101"/>
      <c r="AJ357" s="1376" t="s">
        <v>299</v>
      </c>
      <c r="AK357" s="1376"/>
      <c r="AL357" s="1101"/>
      <c r="AM357" s="1101"/>
      <c r="AN357" s="1101"/>
      <c r="AO357" s="1101"/>
      <c r="AP357" s="1101"/>
      <c r="AQ357" s="1101"/>
      <c r="AR357" s="1101"/>
      <c r="AS357" s="1101"/>
      <c r="AT357" s="1101"/>
    </row>
    <row r="358" spans="1:46" ht="12.95" customHeight="1">
      <c r="A358" s="1101"/>
      <c r="B358" s="1101"/>
      <c r="C358" s="1101"/>
      <c r="D358" s="2" t="s">
        <v>1249</v>
      </c>
      <c r="E358" s="1101"/>
      <c r="F358" s="1101"/>
      <c r="G358" s="1101"/>
      <c r="H358" s="1101"/>
      <c r="I358" s="1101"/>
      <c r="J358" s="1101"/>
      <c r="K358" s="1101"/>
      <c r="L358" s="1101"/>
      <c r="M358" s="1376" t="s">
        <v>894</v>
      </c>
      <c r="N358" s="1376"/>
      <c r="O358" s="1101"/>
      <c r="P358" s="1101"/>
      <c r="Q358" s="2"/>
      <c r="R358" s="1101"/>
      <c r="S358" s="1101"/>
      <c r="T358" s="1101"/>
      <c r="U358" s="1101"/>
      <c r="V358" s="1101"/>
      <c r="W358" s="1101"/>
      <c r="X358" s="1101"/>
      <c r="Y358" s="1101"/>
      <c r="Z358" s="1101"/>
      <c r="AA358" s="1101"/>
      <c r="AB358" s="1101"/>
      <c r="AC358" s="1101"/>
      <c r="AD358" s="1101"/>
      <c r="AE358" s="1101"/>
      <c r="AF358" s="1101"/>
      <c r="AG358" s="1101"/>
      <c r="AH358" s="1101"/>
      <c r="AI358" s="1101"/>
      <c r="AJ358" s="1101"/>
      <c r="AK358" s="1101"/>
      <c r="AL358" s="1101"/>
      <c r="AM358" s="1101"/>
      <c r="AN358" s="1101"/>
      <c r="AO358" s="1101"/>
      <c r="AP358" s="1101"/>
      <c r="AQ358" s="1101"/>
      <c r="AR358" s="1101"/>
      <c r="AS358" s="1101"/>
      <c r="AT358" s="1101"/>
    </row>
    <row r="359" spans="1:46" ht="12.95" customHeight="1">
      <c r="A359" s="1101"/>
      <c r="B359" s="1101"/>
      <c r="C359" s="1101"/>
      <c r="D359" s="1101"/>
      <c r="E359" s="1101"/>
      <c r="F359" s="1101"/>
      <c r="G359" s="1101"/>
      <c r="H359" s="1101"/>
      <c r="I359" s="1101"/>
      <c r="J359" s="1101"/>
      <c r="K359" s="1101"/>
      <c r="L359" s="1101"/>
      <c r="M359" s="1101"/>
      <c r="N359" s="1101"/>
      <c r="O359" s="1101"/>
      <c r="P359" s="1101"/>
      <c r="Q359" s="2"/>
      <c r="R359" s="1101"/>
      <c r="S359" s="1101"/>
      <c r="T359" s="1101"/>
      <c r="U359" s="1101"/>
      <c r="V359" s="1101"/>
      <c r="W359" s="1101"/>
      <c r="X359" s="1101"/>
      <c r="Y359" s="1101"/>
      <c r="Z359" s="1101"/>
      <c r="AA359" s="1101"/>
      <c r="AB359" s="1101"/>
      <c r="AC359" s="1101"/>
      <c r="AD359" s="1101"/>
      <c r="AE359" s="1101"/>
      <c r="AF359" s="1101"/>
      <c r="AG359" s="1101"/>
      <c r="AH359" s="1101"/>
      <c r="AI359" s="1101"/>
      <c r="AJ359" s="1101"/>
      <c r="AK359" s="1101"/>
      <c r="AL359" s="1101"/>
      <c r="AM359" s="1101"/>
      <c r="AN359" s="1101"/>
      <c r="AO359" s="1101"/>
      <c r="AP359" s="1101"/>
      <c r="AQ359" s="1101"/>
      <c r="AR359" s="1101"/>
      <c r="AS359" s="1101"/>
      <c r="AT359" s="1101"/>
    </row>
    <row r="360" spans="1:46" ht="12.95" customHeight="1">
      <c r="A360" s="1101"/>
      <c r="B360" s="1101"/>
      <c r="C360" s="1101"/>
      <c r="D360" s="1101"/>
      <c r="E360" s="1101"/>
      <c r="F360" s="1101"/>
      <c r="G360" s="1101"/>
      <c r="H360" s="1101"/>
      <c r="I360" s="1101"/>
      <c r="J360" s="1101"/>
      <c r="K360" s="1101"/>
      <c r="L360" s="1101"/>
      <c r="M360" s="1101"/>
      <c r="N360" s="1101"/>
      <c r="O360" s="1101"/>
      <c r="P360" s="1101"/>
      <c r="Q360" s="2"/>
      <c r="R360" s="1101"/>
      <c r="S360" s="1101"/>
      <c r="T360" s="1101"/>
      <c r="U360" s="1101"/>
      <c r="V360" s="1101"/>
      <c r="W360" s="1101"/>
      <c r="X360" s="1101"/>
      <c r="Y360" s="1101"/>
      <c r="Z360" s="1101"/>
      <c r="AA360" s="1101"/>
      <c r="AB360" s="1101"/>
      <c r="AC360" s="1101"/>
      <c r="AD360" s="1101"/>
      <c r="AE360" s="1101"/>
      <c r="AF360" s="1101"/>
      <c r="AG360" s="1101"/>
      <c r="AH360" s="1101"/>
      <c r="AI360" s="1101"/>
      <c r="AJ360" s="1101"/>
      <c r="AK360" s="1101"/>
      <c r="AL360" s="1101"/>
      <c r="AM360" s="1101"/>
      <c r="AN360" s="1101"/>
      <c r="AO360" s="1101"/>
      <c r="AP360" s="1101"/>
      <c r="AQ360" s="1101"/>
      <c r="AR360" s="1101"/>
      <c r="AS360" s="1101"/>
      <c r="AT360" s="1101"/>
    </row>
    <row r="361" spans="1:46" ht="12.95" customHeight="1">
      <c r="A361" s="1" t="s">
        <v>960</v>
      </c>
      <c r="B361" s="1"/>
      <c r="C361" s="1" t="s">
        <v>1250</v>
      </c>
      <c r="D361" s="1"/>
      <c r="E361" s="1101"/>
      <c r="F361" s="1101"/>
      <c r="G361" s="1101"/>
      <c r="H361" s="1101"/>
      <c r="I361" s="1101"/>
      <c r="J361" s="1101"/>
      <c r="K361" s="1101"/>
      <c r="L361" s="1101"/>
      <c r="M361" s="1101"/>
      <c r="N361" s="1101"/>
      <c r="O361" s="1101"/>
      <c r="P361" s="1101"/>
      <c r="Q361" s="1101"/>
      <c r="R361" s="1101"/>
      <c r="S361" s="1101"/>
      <c r="T361" s="1101"/>
      <c r="U361" s="1101"/>
      <c r="V361" s="1101"/>
      <c r="W361" s="1101"/>
      <c r="X361" s="1101"/>
      <c r="Y361" s="1101"/>
      <c r="Z361" s="1101"/>
      <c r="AA361" s="1101"/>
      <c r="AB361" s="1101"/>
      <c r="AC361" s="1101"/>
      <c r="AD361" s="1101"/>
      <c r="AE361" s="1101"/>
      <c r="AF361" s="1101"/>
      <c r="AG361" s="1101"/>
      <c r="AH361" s="1101"/>
      <c r="AI361" s="1101"/>
      <c r="AJ361" s="1101"/>
      <c r="AK361" s="1101"/>
      <c r="AL361" s="1101"/>
      <c r="AM361" s="1101"/>
      <c r="AN361" s="1101"/>
      <c r="AO361" s="1101"/>
      <c r="AP361" s="1101"/>
      <c r="AQ361" s="1101"/>
      <c r="AR361" s="1101"/>
      <c r="AS361" s="1101"/>
      <c r="AT361" s="1101"/>
    </row>
    <row r="362" spans="1:46" ht="12.95" customHeight="1">
      <c r="A362" s="1101"/>
      <c r="B362" s="1101"/>
      <c r="C362" s="1101"/>
      <c r="D362" s="29" t="s">
        <v>1251</v>
      </c>
      <c r="E362" s="1180"/>
      <c r="F362" s="1180"/>
      <c r="G362" s="1180"/>
      <c r="H362" s="1180"/>
      <c r="I362" s="1180"/>
      <c r="J362" s="1180"/>
      <c r="K362" s="1180"/>
      <c r="L362" s="1180"/>
      <c r="M362" s="1180"/>
      <c r="N362" s="1180"/>
      <c r="O362" s="1180"/>
      <c r="P362" s="1180"/>
      <c r="Q362" s="1180"/>
      <c r="R362" s="1180"/>
      <c r="S362" s="1180"/>
      <c r="T362" s="1180"/>
      <c r="U362" s="1180"/>
      <c r="V362" s="1180"/>
      <c r="W362" s="1180"/>
      <c r="X362" s="1180"/>
      <c r="Y362" s="1180"/>
      <c r="Z362" s="1180"/>
      <c r="AA362" s="1180"/>
      <c r="AB362" s="1180"/>
      <c r="AC362" s="1180"/>
      <c r="AD362" s="1180"/>
      <c r="AE362" s="1180"/>
      <c r="AF362" s="1101"/>
      <c r="AG362" s="1101"/>
      <c r="AH362" s="1101"/>
      <c r="AI362" s="1101"/>
      <c r="AJ362" s="1101"/>
      <c r="AK362" s="1101"/>
      <c r="AL362" s="1101"/>
      <c r="AM362" s="1101"/>
      <c r="AN362" s="1101"/>
      <c r="AO362" s="1101"/>
      <c r="AP362" s="1101"/>
      <c r="AQ362" s="1101"/>
      <c r="AR362" s="1101"/>
      <c r="AS362" s="1101"/>
      <c r="AT362" s="1101"/>
    </row>
    <row r="363" spans="1:46" ht="12.95" customHeight="1">
      <c r="A363" s="1101"/>
      <c r="B363" s="1101"/>
      <c r="C363" s="1101"/>
      <c r="D363" s="29" t="s">
        <v>1252</v>
      </c>
      <c r="E363" s="1180"/>
      <c r="F363" s="1180"/>
      <c r="G363" s="1180"/>
      <c r="H363" s="1180"/>
      <c r="I363" s="1180"/>
      <c r="J363" s="1180"/>
      <c r="K363" s="1180"/>
      <c r="L363" s="1180"/>
      <c r="M363" s="1180"/>
      <c r="N363" s="1376" t="s">
        <v>894</v>
      </c>
      <c r="O363" s="1376"/>
      <c r="P363" s="1180"/>
      <c r="Q363" s="1180"/>
      <c r="R363" s="1180"/>
      <c r="S363" s="1180"/>
      <c r="T363" s="1180"/>
      <c r="U363" s="1180"/>
      <c r="V363" s="1180"/>
      <c r="W363" s="1180"/>
      <c r="X363" s="1180"/>
      <c r="Y363" s="1180"/>
      <c r="Z363" s="1180"/>
      <c r="AA363" s="1101"/>
      <c r="AB363" s="1101"/>
      <c r="AC363" s="1180"/>
      <c r="AD363" s="1180"/>
      <c r="AE363" s="1180"/>
      <c r="AF363" s="1101"/>
      <c r="AG363" s="1101"/>
      <c r="AH363" s="1101"/>
      <c r="AI363" s="1101"/>
      <c r="AJ363" s="1101"/>
      <c r="AK363" s="1101"/>
      <c r="AL363" s="1101"/>
      <c r="AM363" s="1101"/>
      <c r="AN363" s="1101"/>
      <c r="AO363" s="1101"/>
      <c r="AP363" s="1101"/>
      <c r="AQ363" s="1101"/>
      <c r="AR363" s="1101"/>
      <c r="AS363" s="1101"/>
      <c r="AT363" s="1101"/>
    </row>
    <row r="364" spans="1:46" ht="12.95" customHeight="1">
      <c r="A364" s="1101"/>
      <c r="B364" s="1101"/>
      <c r="C364" s="1101"/>
      <c r="D364" s="1101"/>
      <c r="E364" s="1101" t="s">
        <v>1253</v>
      </c>
      <c r="F364" s="1101"/>
      <c r="G364" s="1101"/>
      <c r="H364" s="1101"/>
      <c r="I364" s="1101"/>
      <c r="J364" s="1101"/>
      <c r="K364" s="1101"/>
      <c r="L364" s="1101"/>
      <c r="M364" s="1101"/>
      <c r="N364" s="1101"/>
      <c r="O364" s="1101"/>
      <c r="P364" s="1101"/>
      <c r="Q364" s="1101"/>
      <c r="R364" s="1101"/>
      <c r="S364" s="1101"/>
      <c r="T364" s="1101"/>
      <c r="U364" s="1101"/>
      <c r="V364" s="1101"/>
      <c r="W364" s="1101"/>
      <c r="X364" s="1101"/>
      <c r="Y364" s="1376" t="s">
        <v>299</v>
      </c>
      <c r="Z364" s="1376"/>
      <c r="AA364" s="1101"/>
      <c r="AB364" s="1101"/>
      <c r="AC364" s="1101"/>
      <c r="AD364" s="1101"/>
      <c r="AE364" s="1101"/>
      <c r="AF364" s="1101"/>
      <c r="AG364" s="1101"/>
      <c r="AH364" s="1101"/>
      <c r="AI364" s="1101"/>
      <c r="AJ364" s="1101"/>
      <c r="AK364" s="1101"/>
      <c r="AL364" s="1101"/>
      <c r="AM364" s="1101"/>
      <c r="AN364" s="1101"/>
      <c r="AO364" s="1101"/>
      <c r="AP364" s="1101"/>
      <c r="AQ364" s="1101"/>
      <c r="AR364" s="1101"/>
      <c r="AS364" s="1101"/>
      <c r="AT364" s="1101"/>
    </row>
    <row r="365" spans="1:46" ht="12.95" customHeight="1">
      <c r="A365" s="1101"/>
      <c r="B365" s="1101"/>
      <c r="C365" s="1101"/>
      <c r="D365" s="2" t="s">
        <v>1254</v>
      </c>
      <c r="E365" s="1101"/>
      <c r="F365" s="1101"/>
      <c r="G365" s="1101"/>
      <c r="H365" s="1101"/>
      <c r="I365" s="1101"/>
      <c r="J365" s="1101"/>
      <c r="K365" s="1101"/>
      <c r="L365" s="1101"/>
      <c r="M365" s="1101"/>
      <c r="N365" s="1101"/>
      <c r="O365" s="1101"/>
      <c r="P365" s="1101"/>
      <c r="Q365" s="1390" t="s">
        <v>1255</v>
      </c>
      <c r="R365" s="1390"/>
      <c r="S365" s="1390"/>
      <c r="T365" s="1390"/>
      <c r="U365" s="1390"/>
      <c r="V365" s="1390"/>
      <c r="W365" s="1390"/>
      <c r="X365" s="1390"/>
      <c r="Y365" s="1390"/>
      <c r="Z365" s="1390"/>
      <c r="AA365" s="1390"/>
      <c r="AB365" s="1390"/>
      <c r="AC365" s="1390"/>
      <c r="AD365" s="1390"/>
      <c r="AE365" s="1390"/>
      <c r="AF365" s="1390"/>
      <c r="AG365" s="1390"/>
      <c r="AH365" s="1101"/>
      <c r="AI365" s="1101"/>
      <c r="AJ365" s="1101"/>
      <c r="AK365" s="1101"/>
      <c r="AL365" s="1101"/>
      <c r="AM365" s="1101"/>
      <c r="AN365" s="1101"/>
      <c r="AO365" s="1101"/>
      <c r="AP365" s="1101"/>
      <c r="AQ365" s="1101"/>
      <c r="AR365" s="1101"/>
      <c r="AS365" s="1101"/>
      <c r="AT365" s="1101"/>
    </row>
    <row r="366" spans="1:46" ht="12.95" customHeight="1">
      <c r="A366" s="1101"/>
      <c r="B366" s="1101"/>
      <c r="C366" s="1101"/>
      <c r="D366" s="1101" t="s">
        <v>1256</v>
      </c>
      <c r="E366" s="1180"/>
      <c r="F366" s="1180"/>
      <c r="G366" s="1180"/>
      <c r="H366" s="1180"/>
      <c r="I366" s="1180"/>
      <c r="J366" s="1180"/>
      <c r="K366" s="1180"/>
      <c r="L366" s="1180"/>
      <c r="M366" s="1180"/>
      <c r="N366" s="1180"/>
      <c r="O366" s="1180"/>
      <c r="P366" s="1180"/>
      <c r="Q366" s="1180"/>
      <c r="R366" s="1180"/>
      <c r="S366" s="1180"/>
      <c r="T366" s="1180"/>
      <c r="U366" s="1180"/>
      <c r="V366" s="1180"/>
      <c r="W366" s="1180"/>
      <c r="X366" s="1180"/>
      <c r="Y366" s="1180"/>
      <c r="Z366" s="1180"/>
      <c r="AA366" s="1180"/>
      <c r="AB366" s="1180"/>
      <c r="AC366" s="1180"/>
      <c r="AD366" s="1180"/>
      <c r="AE366" s="1180"/>
      <c r="AF366" s="1101"/>
      <c r="AG366" s="1101"/>
      <c r="AH366" s="1101"/>
      <c r="AI366" s="1101"/>
      <c r="AJ366" s="1101"/>
      <c r="AK366" s="1101"/>
      <c r="AL366" s="1101"/>
      <c r="AM366" s="1101"/>
      <c r="AN366" s="1101"/>
      <c r="AO366" s="1101"/>
      <c r="AP366" s="1101"/>
      <c r="AQ366" s="1101"/>
      <c r="AR366" s="1101"/>
      <c r="AS366" s="1101"/>
      <c r="AT366" s="1101"/>
    </row>
    <row r="367" spans="1:46" ht="12.95" customHeight="1">
      <c r="A367" s="1101"/>
      <c r="B367" s="1101"/>
      <c r="C367" s="1101"/>
      <c r="D367" s="1101" t="s">
        <v>1257</v>
      </c>
      <c r="E367" s="1180"/>
      <c r="F367" s="1180"/>
      <c r="G367" s="1180"/>
      <c r="H367" s="1180"/>
      <c r="I367" s="1180"/>
      <c r="J367" s="1376" t="s">
        <v>837</v>
      </c>
      <c r="K367" s="1376"/>
      <c r="L367" s="1180"/>
      <c r="M367" s="1180"/>
      <c r="N367" s="1180"/>
      <c r="O367" s="1180"/>
      <c r="P367" s="1180"/>
      <c r="Q367" s="1180"/>
      <c r="R367" s="1180"/>
      <c r="S367" s="1180"/>
      <c r="T367" s="1180"/>
      <c r="U367" s="1180"/>
      <c r="V367" s="1180"/>
      <c r="W367" s="1180"/>
      <c r="X367" s="1180"/>
      <c r="Y367" s="1180"/>
      <c r="Z367" s="1180"/>
      <c r="AA367" s="1101"/>
      <c r="AB367" s="1101"/>
      <c r="AC367" s="1180"/>
      <c r="AD367" s="1180"/>
      <c r="AE367" s="1180"/>
      <c r="AF367" s="1101"/>
      <c r="AG367" s="1101"/>
      <c r="AH367" s="1101"/>
      <c r="AI367" s="1101"/>
      <c r="AJ367" s="1101"/>
      <c r="AK367" s="1101"/>
      <c r="AL367" s="1101"/>
      <c r="AM367" s="1101"/>
      <c r="AN367" s="1101"/>
      <c r="AO367" s="1101"/>
      <c r="AP367" s="1101"/>
      <c r="AQ367" s="1101"/>
      <c r="AR367" s="1101"/>
      <c r="AS367" s="1101"/>
      <c r="AT367" s="1101"/>
    </row>
    <row r="368" spans="1:46" ht="12.95" customHeight="1">
      <c r="A368" s="1101"/>
      <c r="B368" s="1101"/>
      <c r="C368" s="1101"/>
      <c r="D368" s="1101"/>
      <c r="E368" s="1226" t="s">
        <v>1258</v>
      </c>
      <c r="F368" s="1226"/>
      <c r="G368" s="1226"/>
      <c r="H368" s="1226"/>
      <c r="I368" s="1226"/>
      <c r="J368" s="1226"/>
      <c r="K368" s="1226"/>
      <c r="L368" s="1226"/>
      <c r="M368" s="1226"/>
      <c r="N368" s="1226"/>
      <c r="O368" s="1226"/>
      <c r="P368" s="1226"/>
      <c r="Q368" s="1226"/>
      <c r="R368" s="1226"/>
      <c r="S368" s="1226"/>
      <c r="T368" s="1226"/>
      <c r="U368" s="1226"/>
      <c r="V368" s="1226"/>
      <c r="W368" s="1226"/>
      <c r="X368" s="1226"/>
      <c r="Y368" s="1226"/>
      <c r="Z368" s="1226"/>
      <c r="AA368" s="1226"/>
      <c r="AB368" s="1226"/>
      <c r="AC368" s="1226"/>
      <c r="AD368" s="1226"/>
      <c r="AE368" s="1226"/>
      <c r="AF368" s="1226"/>
      <c r="AG368" s="1226"/>
      <c r="AH368" s="1226"/>
      <c r="AI368" s="1101"/>
      <c r="AJ368" s="1101"/>
      <c r="AK368" s="1101"/>
      <c r="AL368" s="1101"/>
      <c r="AM368" s="1101"/>
      <c r="AN368" s="1101"/>
      <c r="AO368" s="1101"/>
      <c r="AP368" s="1101"/>
      <c r="AQ368" s="1101"/>
      <c r="AR368" s="1101"/>
      <c r="AS368" s="1101"/>
      <c r="AT368" s="1101"/>
    </row>
    <row r="369" spans="1:34" ht="12.95" customHeight="1">
      <c r="A369" s="1101"/>
      <c r="B369" s="1101"/>
      <c r="C369" s="1101"/>
      <c r="D369" s="1101"/>
      <c r="E369" s="1226"/>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row>
    <row r="370" spans="1:34" ht="12.95" customHeight="1">
      <c r="A370" s="1101"/>
      <c r="B370" s="1101"/>
      <c r="C370" s="1101"/>
      <c r="D370" s="1101"/>
      <c r="E370" s="2" t="s">
        <v>1259</v>
      </c>
      <c r="F370" s="2"/>
      <c r="G370" s="2"/>
      <c r="H370" s="2"/>
      <c r="I370" s="2"/>
      <c r="J370" s="2"/>
      <c r="K370" s="2"/>
      <c r="L370" s="2"/>
      <c r="M370" s="1101"/>
      <c r="N370" s="1375">
        <v>1981</v>
      </c>
      <c r="O370" s="1375"/>
      <c r="P370" s="1375"/>
      <c r="Q370" s="1375"/>
      <c r="R370" s="2"/>
      <c r="S370" s="1101"/>
      <c r="T370" s="1101"/>
      <c r="U370" s="2" t="s">
        <v>1260</v>
      </c>
      <c r="V370" s="2"/>
      <c r="W370" s="2"/>
      <c r="X370" s="2"/>
      <c r="Y370" s="2"/>
      <c r="Z370" s="2"/>
      <c r="AA370" s="2"/>
      <c r="AB370" s="2"/>
      <c r="AC370" s="1375">
        <v>15</v>
      </c>
      <c r="AD370" s="1375"/>
      <c r="AE370" s="1375"/>
      <c r="AF370" s="1375"/>
      <c r="AG370" s="1101"/>
      <c r="AH370" s="1101"/>
    </row>
    <row r="371" spans="1:34" ht="12.95" customHeight="1">
      <c r="A371" s="1101"/>
      <c r="B371" s="1101"/>
      <c r="C371" s="1101"/>
      <c r="D371" s="1101"/>
      <c r="E371" s="2" t="s">
        <v>1261</v>
      </c>
      <c r="F371" s="2"/>
      <c r="G371" s="2"/>
      <c r="H371" s="2"/>
      <c r="I371" s="2"/>
      <c r="J371" s="2"/>
      <c r="K371" s="2"/>
      <c r="L371" s="2"/>
      <c r="M371" s="1101"/>
      <c r="N371" s="1375">
        <v>15</v>
      </c>
      <c r="O371" s="1375"/>
      <c r="P371" s="1375"/>
      <c r="Q371" s="1375"/>
      <c r="R371" s="2"/>
      <c r="S371" s="1101"/>
      <c r="T371" s="1101"/>
      <c r="U371" s="2" t="s">
        <v>1262</v>
      </c>
      <c r="V371" s="2"/>
      <c r="W371" s="2"/>
      <c r="X371" s="2"/>
      <c r="Y371" s="2"/>
      <c r="Z371" s="2"/>
      <c r="AA371" s="2"/>
      <c r="AB371" s="2"/>
      <c r="AC371" s="1375">
        <v>51</v>
      </c>
      <c r="AD371" s="1375"/>
      <c r="AE371" s="1375"/>
      <c r="AF371" s="1375"/>
      <c r="AG371" s="1101"/>
      <c r="AH371" s="1101"/>
    </row>
    <row r="372" spans="1:34" ht="12.95" customHeight="1">
      <c r="A372" s="1101"/>
      <c r="B372" s="1101"/>
      <c r="C372" s="1101"/>
      <c r="D372" s="1101"/>
      <c r="E372" s="2" t="s">
        <v>1263</v>
      </c>
      <c r="F372" s="2"/>
      <c r="G372" s="2"/>
      <c r="H372" s="2"/>
      <c r="I372" s="2"/>
      <c r="J372" s="2"/>
      <c r="K372" s="2"/>
      <c r="L372" s="2"/>
      <c r="M372" s="1101"/>
      <c r="N372" s="1375">
        <v>2</v>
      </c>
      <c r="O372" s="1375"/>
      <c r="P372" s="1375"/>
      <c r="Q372" s="1375"/>
      <c r="R372" s="2"/>
      <c r="S372" s="1101"/>
      <c r="T372" s="1101"/>
      <c r="U372" s="1101"/>
      <c r="V372" s="2"/>
      <c r="W372" s="2"/>
      <c r="X372" s="2"/>
      <c r="Y372" s="2"/>
      <c r="Z372" s="2"/>
      <c r="AA372" s="2"/>
      <c r="AB372" s="2"/>
      <c r="AC372" s="1101"/>
      <c r="AD372" s="1101"/>
      <c r="AE372" s="1101"/>
      <c r="AF372" s="1101"/>
      <c r="AG372" s="1101"/>
      <c r="AH372" s="1101"/>
    </row>
    <row r="373" spans="1:34" ht="12.95" customHeight="1">
      <c r="A373" s="1101"/>
      <c r="B373" s="1101"/>
      <c r="C373" s="1101"/>
      <c r="D373" s="1101"/>
      <c r="E373" s="2" t="s">
        <v>1264</v>
      </c>
      <c r="F373" s="2"/>
      <c r="G373" s="2"/>
      <c r="H373" s="2"/>
      <c r="I373" s="2"/>
      <c r="J373" s="2"/>
      <c r="K373" s="2"/>
      <c r="L373" s="2"/>
      <c r="M373" s="1101"/>
      <c r="N373" s="1395" t="s">
        <v>1265</v>
      </c>
      <c r="O373" s="1395"/>
      <c r="P373" s="1395"/>
      <c r="Q373" s="1395"/>
      <c r="R373" s="1395"/>
      <c r="S373" s="1395"/>
      <c r="T373" s="1395"/>
      <c r="U373" s="1395"/>
      <c r="V373" s="1395"/>
      <c r="W373" s="1395"/>
      <c r="X373" s="1395"/>
      <c r="Y373" s="1395"/>
      <c r="Z373" s="1395"/>
      <c r="AA373" s="1395"/>
      <c r="AB373" s="1395"/>
      <c r="AC373" s="1395"/>
      <c r="AD373" s="1395"/>
      <c r="AE373" s="1395"/>
      <c r="AF373" s="1395"/>
      <c r="AG373" s="1101"/>
      <c r="AH373" s="1101"/>
    </row>
    <row r="374" spans="1:34" ht="12.95" customHeight="1">
      <c r="A374" s="1101"/>
      <c r="B374" s="1101"/>
      <c r="C374" s="1101"/>
      <c r="D374" s="1101"/>
      <c r="E374" s="2"/>
      <c r="F374" s="2"/>
      <c r="G374" s="2"/>
      <c r="H374" s="2"/>
      <c r="I374" s="2"/>
      <c r="J374" s="2"/>
      <c r="K374" s="2"/>
      <c r="L374" s="2"/>
      <c r="M374" s="1101"/>
      <c r="N374" s="1396"/>
      <c r="O374" s="1396"/>
      <c r="P374" s="1396"/>
      <c r="Q374" s="1396"/>
      <c r="R374" s="1396"/>
      <c r="S374" s="1396"/>
      <c r="T374" s="1396"/>
      <c r="U374" s="1396"/>
      <c r="V374" s="1396"/>
      <c r="W374" s="1396"/>
      <c r="X374" s="1396"/>
      <c r="Y374" s="1396"/>
      <c r="Z374" s="1396"/>
      <c r="AA374" s="1396"/>
      <c r="AB374" s="1396"/>
      <c r="AC374" s="1396"/>
      <c r="AD374" s="1396"/>
      <c r="AE374" s="1396"/>
      <c r="AF374" s="1396"/>
      <c r="AG374" s="1101"/>
      <c r="AH374" s="1101"/>
    </row>
    <row r="375" spans="1:34" ht="12.95" customHeight="1">
      <c r="A375" s="1101"/>
      <c r="B375" s="1101"/>
      <c r="C375" s="383"/>
      <c r="D375" s="1101"/>
      <c r="E375" s="2"/>
      <c r="F375" s="2"/>
      <c r="G375" s="2"/>
      <c r="H375" s="2"/>
      <c r="I375" s="2"/>
      <c r="J375" s="2"/>
      <c r="K375" s="2"/>
      <c r="L375" s="2"/>
      <c r="M375" s="1101"/>
      <c r="N375" s="1101"/>
      <c r="O375" s="1101"/>
      <c r="P375" s="1101"/>
      <c r="Q375" s="1101"/>
      <c r="R375" s="1101"/>
      <c r="S375" s="1101"/>
      <c r="T375" s="1101"/>
      <c r="U375" s="1101"/>
      <c r="V375" s="1101"/>
      <c r="W375" s="1101"/>
      <c r="X375" s="1101"/>
      <c r="Y375" s="1101"/>
      <c r="Z375" s="1101"/>
      <c r="AA375" s="1101"/>
      <c r="AB375" s="1101"/>
      <c r="AC375" s="1101"/>
      <c r="AD375" s="1101"/>
      <c r="AE375" s="1101"/>
      <c r="AF375" s="1101"/>
      <c r="AG375" s="1101"/>
      <c r="AH375" s="1101"/>
    </row>
    <row r="376" spans="1:34" ht="12.95" customHeight="1">
      <c r="A376" s="1101"/>
      <c r="B376" s="1101"/>
      <c r="C376" s="1101"/>
      <c r="D376" s="1" t="s">
        <v>1266</v>
      </c>
      <c r="E376" s="1"/>
      <c r="F376" s="2"/>
      <c r="G376" s="2"/>
      <c r="H376" s="2"/>
      <c r="I376" s="2"/>
      <c r="J376" s="2"/>
      <c r="K376" s="2"/>
      <c r="L376" s="2"/>
      <c r="M376" s="1101"/>
      <c r="N376" s="1101"/>
      <c r="O376" s="1101"/>
      <c r="P376" s="1101"/>
      <c r="Q376" s="1101"/>
      <c r="R376" s="1101"/>
      <c r="S376" s="1101"/>
      <c r="T376" s="1101"/>
      <c r="U376" s="1101"/>
      <c r="V376" s="1101"/>
      <c r="W376" s="1101"/>
      <c r="X376" s="1101"/>
      <c r="Y376" s="1101"/>
      <c r="Z376" s="1101"/>
      <c r="AA376" s="1101"/>
      <c r="AB376" s="1101"/>
      <c r="AC376" s="1101"/>
      <c r="AD376" s="1101"/>
      <c r="AE376" s="1101"/>
      <c r="AF376" s="1101"/>
      <c r="AG376" s="1101"/>
      <c r="AH376" s="1101"/>
    </row>
    <row r="377" spans="1:34" ht="12.95" customHeight="1">
      <c r="A377" s="1101"/>
      <c r="B377" s="1101"/>
      <c r="C377" s="1101"/>
      <c r="D377" s="1101"/>
      <c r="E377" s="2" t="s">
        <v>1267</v>
      </c>
      <c r="F377" s="2"/>
      <c r="G377" s="2"/>
      <c r="H377" s="2"/>
      <c r="I377" s="2"/>
      <c r="J377" s="2"/>
      <c r="K377" s="2"/>
      <c r="L377" s="2"/>
      <c r="M377" s="1101"/>
      <c r="N377" s="1101" t="s">
        <v>936</v>
      </c>
      <c r="O377" s="1101"/>
      <c r="P377" s="1101"/>
      <c r="Q377" s="1101"/>
      <c r="R377" s="22" t="s">
        <v>937</v>
      </c>
      <c r="S377" s="1397">
        <v>2004</v>
      </c>
      <c r="T377" s="1397"/>
      <c r="U377" s="1132" t="s">
        <v>938</v>
      </c>
      <c r="V377" s="1397">
        <v>844</v>
      </c>
      <c r="W377" s="1397"/>
      <c r="X377" s="1101"/>
      <c r="Y377" s="1101" t="s">
        <v>936</v>
      </c>
      <c r="Z377" s="1101"/>
      <c r="AA377" s="1101"/>
      <c r="AB377" s="1101"/>
      <c r="AC377" s="22" t="s">
        <v>937</v>
      </c>
      <c r="AD377" s="1397"/>
      <c r="AE377" s="1397"/>
      <c r="AF377" s="1132" t="s">
        <v>938</v>
      </c>
      <c r="AG377" s="1397"/>
      <c r="AH377" s="1397"/>
    </row>
    <row r="378" spans="1:34" ht="12.95" customHeight="1">
      <c r="A378" s="1101"/>
      <c r="B378" s="1101"/>
      <c r="C378" s="1101"/>
      <c r="D378" s="1101"/>
      <c r="E378" s="2" t="s">
        <v>1268</v>
      </c>
      <c r="F378" s="2"/>
      <c r="G378" s="2"/>
      <c r="H378" s="2"/>
      <c r="I378" s="2"/>
      <c r="J378" s="2"/>
      <c r="K378" s="2"/>
      <c r="L378" s="2"/>
      <c r="M378" s="1101"/>
      <c r="N378" s="1397">
        <v>2004</v>
      </c>
      <c r="O378" s="1397"/>
      <c r="P378" s="1397"/>
      <c r="Q378" s="1101"/>
      <c r="R378" s="1101"/>
      <c r="S378" s="1101"/>
      <c r="T378" s="1101"/>
      <c r="U378" s="1101"/>
      <c r="V378" s="1101"/>
      <c r="W378" s="1101"/>
      <c r="X378" s="1101"/>
      <c r="Y378" s="1101"/>
      <c r="Z378" s="1101"/>
      <c r="AA378" s="1101"/>
      <c r="AB378" s="1101"/>
      <c r="AC378" s="1101"/>
      <c r="AD378" s="1101"/>
      <c r="AE378" s="1101"/>
      <c r="AF378" s="1101"/>
      <c r="AG378" s="1101"/>
      <c r="AH378" s="1101"/>
    </row>
    <row r="379" spans="1:34" ht="12.95" customHeight="1">
      <c r="A379" s="1101"/>
      <c r="B379" s="1101"/>
      <c r="C379" s="1101"/>
      <c r="D379" s="1101"/>
      <c r="E379" s="118" t="s">
        <v>1269</v>
      </c>
      <c r="F379" s="2"/>
      <c r="G379" s="2"/>
      <c r="H379" s="2"/>
      <c r="I379" s="2"/>
      <c r="J379" s="2"/>
      <c r="K379" s="2"/>
      <c r="L379" s="2"/>
      <c r="M379" s="1101"/>
      <c r="N379" s="1101"/>
      <c r="O379" s="1101"/>
      <c r="P379" s="1101"/>
      <c r="Q379" s="1101"/>
      <c r="R379" s="1101"/>
      <c r="S379" s="1101"/>
      <c r="T379" s="1101"/>
      <c r="U379" s="1101"/>
      <c r="V379" s="1101"/>
      <c r="W379" s="1101"/>
      <c r="X379" s="1101"/>
      <c r="Y379" s="1101"/>
      <c r="Z379" s="1101"/>
      <c r="AA379" s="1101"/>
      <c r="AB379" s="1101"/>
      <c r="AC379" s="1101"/>
      <c r="AD379" s="1101"/>
      <c r="AE379" s="1101"/>
      <c r="AF379" s="1101"/>
      <c r="AG379" s="1477" t="s">
        <v>299</v>
      </c>
      <c r="AH379" s="1477"/>
    </row>
    <row r="380" spans="1:34" ht="12.95" customHeight="1">
      <c r="A380" s="1101"/>
      <c r="B380" s="1101"/>
      <c r="C380" s="1101"/>
      <c r="D380" s="1101"/>
      <c r="E380" s="2"/>
      <c r="F380" s="2"/>
      <c r="G380" s="2" t="s">
        <v>1270</v>
      </c>
      <c r="H380" s="2"/>
      <c r="I380" s="2"/>
      <c r="J380" s="2"/>
      <c r="K380" s="2"/>
      <c r="L380" s="2"/>
      <c r="M380" s="1101"/>
      <c r="N380" s="1101"/>
      <c r="O380" s="1101"/>
      <c r="P380" s="1101"/>
      <c r="Q380" s="1101"/>
      <c r="R380" s="1101"/>
      <c r="S380" s="1101"/>
      <c r="T380" s="1101"/>
      <c r="U380" s="1101"/>
      <c r="V380" s="1101"/>
      <c r="W380" s="1101"/>
      <c r="X380" s="1101"/>
      <c r="Y380" s="1101"/>
      <c r="Z380" s="1101"/>
      <c r="AA380" s="1101"/>
      <c r="AB380" s="1101"/>
      <c r="AC380" s="1101"/>
      <c r="AD380" s="1101"/>
      <c r="AE380" s="1101"/>
      <c r="AF380" s="1101"/>
      <c r="AG380" s="1477" t="s">
        <v>894</v>
      </c>
      <c r="AH380" s="1477"/>
    </row>
    <row r="381" spans="1:34" ht="12.95" customHeight="1">
      <c r="A381" s="1101"/>
      <c r="B381" s="1101"/>
      <c r="C381" s="1101"/>
      <c r="D381" s="1101"/>
      <c r="E381" s="2"/>
      <c r="F381" s="2"/>
      <c r="G381" s="216" t="s">
        <v>1271</v>
      </c>
      <c r="H381" s="2"/>
      <c r="I381" s="2"/>
      <c r="J381" s="2"/>
      <c r="K381" s="2"/>
      <c r="L381" s="2"/>
      <c r="M381" s="1101"/>
      <c r="N381" s="1101"/>
      <c r="O381" s="1101"/>
      <c r="P381" s="1101"/>
      <c r="Q381" s="1101"/>
      <c r="R381" s="1101"/>
      <c r="S381" s="1101"/>
      <c r="T381" s="1101"/>
      <c r="U381" s="1101"/>
      <c r="V381" s="1376" t="s">
        <v>894</v>
      </c>
      <c r="W381" s="1376"/>
      <c r="X381" s="1101"/>
      <c r="Y381" s="18" t="s">
        <v>1272</v>
      </c>
      <c r="Z381" s="1101"/>
      <c r="AA381" s="1101"/>
      <c r="AB381" s="1101"/>
      <c r="AC381" s="1101"/>
      <c r="AD381" s="1101"/>
      <c r="AE381" s="1101"/>
      <c r="AF381" s="1101"/>
      <c r="AG381" s="1101"/>
      <c r="AH381" s="1101"/>
    </row>
    <row r="382" spans="1:34" ht="12.95" customHeight="1">
      <c r="A382" s="1101"/>
      <c r="B382" s="1101"/>
      <c r="C382" s="1101"/>
      <c r="D382" s="1101"/>
      <c r="E382" s="2" t="s">
        <v>1273</v>
      </c>
      <c r="F382" s="2"/>
      <c r="G382" s="2"/>
      <c r="H382" s="2"/>
      <c r="I382" s="2"/>
      <c r="J382" s="2"/>
      <c r="K382" s="2"/>
      <c r="L382" s="2"/>
      <c r="M382" s="1101"/>
      <c r="N382" s="1101"/>
      <c r="O382" s="1101"/>
      <c r="P382" s="1101"/>
      <c r="Q382" s="1101"/>
      <c r="R382" s="1101"/>
      <c r="S382" s="1101"/>
      <c r="T382" s="1101"/>
      <c r="U382" s="1101"/>
      <c r="V382" s="1376" t="s">
        <v>299</v>
      </c>
      <c r="W382" s="1376"/>
      <c r="X382" s="1101"/>
      <c r="Y382" s="2" t="s">
        <v>1274</v>
      </c>
      <c r="Z382" s="1101"/>
      <c r="AA382" s="1101"/>
      <c r="AB382" s="1101"/>
      <c r="AC382" s="1101"/>
      <c r="AD382" s="1101"/>
      <c r="AE382" s="1101"/>
      <c r="AF382" s="1101"/>
      <c r="AG382" s="1101"/>
      <c r="AH382" s="1101"/>
    </row>
    <row r="383" spans="1:34" ht="12.95" customHeight="1">
      <c r="A383" s="1101"/>
      <c r="B383" s="1101"/>
      <c r="C383" s="1101"/>
      <c r="D383" s="1101"/>
      <c r="E383" s="1101"/>
      <c r="F383" s="1101"/>
      <c r="G383" s="1101"/>
      <c r="H383" s="1101"/>
      <c r="I383" s="1101"/>
      <c r="J383" s="1101"/>
      <c r="K383" s="1101"/>
      <c r="L383" s="1101"/>
      <c r="M383" s="1101"/>
      <c r="N383" s="1101"/>
      <c r="O383" s="1101"/>
      <c r="P383" s="1101"/>
      <c r="Q383" s="1101"/>
      <c r="R383" s="1101"/>
      <c r="S383" s="1101"/>
      <c r="T383" s="1101"/>
      <c r="U383" s="1101"/>
      <c r="V383" s="1101"/>
      <c r="W383" s="1101"/>
      <c r="X383" s="1101"/>
      <c r="Y383" s="1101"/>
      <c r="Z383" s="1101"/>
      <c r="AA383" s="1101"/>
      <c r="AB383" s="1101"/>
      <c r="AC383" s="1101"/>
      <c r="AD383" s="1101"/>
      <c r="AE383" s="1101"/>
      <c r="AF383" s="1101"/>
      <c r="AG383" s="1101"/>
      <c r="AH383" s="1101"/>
    </row>
    <row r="384" spans="1:34" ht="12.95" customHeight="1">
      <c r="A384" s="1" t="s">
        <v>1275</v>
      </c>
      <c r="B384" s="1"/>
      <c r="C384" s="1101"/>
      <c r="D384" s="1101"/>
      <c r="E384" s="1101"/>
      <c r="F384" s="1101"/>
      <c r="G384" s="1101"/>
      <c r="H384" s="1101"/>
      <c r="I384" s="1101"/>
      <c r="J384" s="1101"/>
      <c r="K384" s="1101"/>
      <c r="L384" s="1101"/>
      <c r="M384" s="1101"/>
      <c r="N384" s="1101"/>
      <c r="O384" s="1101"/>
      <c r="P384" s="1101"/>
      <c r="Q384" s="1101"/>
      <c r="R384" s="1101"/>
      <c r="S384" s="1101"/>
      <c r="T384" s="1101"/>
      <c r="U384" s="1101"/>
      <c r="V384" s="1101"/>
      <c r="W384" s="1101"/>
      <c r="X384" s="1101"/>
      <c r="Y384" s="1101"/>
      <c r="Z384" s="1101"/>
      <c r="AA384" s="1101"/>
      <c r="AB384" s="1101"/>
      <c r="AC384" s="1101"/>
      <c r="AD384" s="1101"/>
      <c r="AE384" s="1101"/>
      <c r="AF384" s="1101"/>
      <c r="AG384" s="1101"/>
      <c r="AH384" s="1101"/>
    </row>
    <row r="385" spans="4:36" ht="12.95" customHeight="1">
      <c r="D385" s="1101" t="s">
        <v>1276</v>
      </c>
      <c r="E385" s="1101"/>
      <c r="F385" s="1101"/>
      <c r="G385" s="1101"/>
      <c r="H385" s="1101"/>
      <c r="I385" s="1101"/>
      <c r="J385" s="1390" t="s">
        <v>1277</v>
      </c>
      <c r="K385" s="1390"/>
      <c r="L385" s="1390"/>
      <c r="M385" s="1390"/>
      <c r="N385" s="1390"/>
      <c r="O385" s="1390"/>
      <c r="P385" s="1390"/>
      <c r="Q385" s="1390"/>
      <c r="R385" s="1390"/>
      <c r="S385" s="1390"/>
      <c r="T385" s="1390"/>
      <c r="U385" s="1390"/>
      <c r="V385" s="7" t="s">
        <v>1278</v>
      </c>
      <c r="W385" s="7"/>
      <c r="X385" s="7"/>
      <c r="Y385" s="7"/>
      <c r="Z385" s="7"/>
      <c r="AA385" s="7"/>
      <c r="AB385" s="7"/>
      <c r="AC385" s="1390" t="s">
        <v>1279</v>
      </c>
      <c r="AD385" s="1390"/>
      <c r="AE385" s="1390"/>
      <c r="AF385" s="1390"/>
      <c r="AG385" s="1390"/>
      <c r="AH385" s="1390"/>
      <c r="AI385" s="1390"/>
      <c r="AJ385" s="1390"/>
    </row>
    <row r="386" spans="4:36" ht="12.95" customHeight="1">
      <c r="D386" s="2" t="s">
        <v>1280</v>
      </c>
      <c r="E386" s="1101"/>
      <c r="F386" s="1101"/>
      <c r="G386" s="1101"/>
      <c r="H386" s="1101"/>
      <c r="I386" s="1101"/>
      <c r="J386" s="1389" t="s">
        <v>1279</v>
      </c>
      <c r="K386" s="1389"/>
      <c r="L386" s="1389"/>
      <c r="M386" s="1389"/>
      <c r="N386" s="1389"/>
      <c r="O386" s="1389"/>
      <c r="P386" s="1389"/>
      <c r="Q386" s="1389"/>
      <c r="R386" s="1389"/>
      <c r="S386" s="1389"/>
      <c r="T386" s="1389"/>
      <c r="U386" s="1389"/>
      <c r="V386" s="2" t="s">
        <v>1280</v>
      </c>
      <c r="W386" s="7"/>
      <c r="X386" s="7"/>
      <c r="Y386" s="7"/>
      <c r="Z386" s="7"/>
      <c r="AA386" s="7"/>
      <c r="AB386" s="7"/>
      <c r="AC386" s="1390"/>
      <c r="AD386" s="1390"/>
      <c r="AE386" s="1390"/>
      <c r="AF386" s="1390"/>
      <c r="AG386" s="1390"/>
      <c r="AH386" s="1390"/>
      <c r="AI386" s="1390"/>
      <c r="AJ386" s="1390"/>
    </row>
    <row r="387" spans="4:36" ht="12.95" customHeight="1">
      <c r="D387" s="2" t="s">
        <v>870</v>
      </c>
      <c r="E387" s="1101"/>
      <c r="F387" s="1101"/>
      <c r="G387" s="1101"/>
      <c r="H387" s="1101"/>
      <c r="I387" s="1101"/>
      <c r="J387" s="1389" t="s">
        <v>1281</v>
      </c>
      <c r="K387" s="1389"/>
      <c r="L387" s="1389"/>
      <c r="M387" s="1389"/>
      <c r="N387" s="1389"/>
      <c r="O387" s="1389"/>
      <c r="P387" s="1389"/>
      <c r="Q387" s="1389"/>
      <c r="R387" s="1389"/>
      <c r="S387" s="1389"/>
      <c r="T387" s="1389"/>
      <c r="U387" s="1389"/>
      <c r="V387" s="2" t="s">
        <v>870</v>
      </c>
      <c r="W387" s="7"/>
      <c r="X387" s="7"/>
      <c r="Y387" s="7"/>
      <c r="Z387" s="7"/>
      <c r="AA387" s="7"/>
      <c r="AB387" s="7"/>
      <c r="AC387" s="1390"/>
      <c r="AD387" s="1390"/>
      <c r="AE387" s="1390"/>
      <c r="AF387" s="1390"/>
      <c r="AG387" s="1390"/>
      <c r="AH387" s="1390"/>
      <c r="AI387" s="1390"/>
      <c r="AJ387" s="1390"/>
    </row>
    <row r="388" spans="4:36" ht="12.95" customHeight="1">
      <c r="D388" s="1101" t="s">
        <v>1282</v>
      </c>
      <c r="E388" s="1101"/>
      <c r="F388" s="1101"/>
      <c r="G388" s="1101"/>
      <c r="H388" s="1101"/>
      <c r="I388" s="1101"/>
      <c r="J388" s="1379" t="s">
        <v>1283</v>
      </c>
      <c r="K388" s="1379"/>
      <c r="L388" s="1379"/>
      <c r="M388" s="1379"/>
      <c r="N388" s="1379"/>
      <c r="O388" s="1379"/>
      <c r="P388" s="1379"/>
      <c r="Q388" s="1379"/>
      <c r="R388" s="1379"/>
      <c r="S388" s="1379"/>
      <c r="T388" s="1379"/>
      <c r="U388" s="1379"/>
      <c r="V388" s="1391">
        <v>92614</v>
      </c>
      <c r="W388" s="1390"/>
      <c r="X388" s="1390"/>
      <c r="Y388" s="1390"/>
      <c r="Z388" s="1390"/>
      <c r="AA388" s="1390"/>
      <c r="AB388" s="1390"/>
      <c r="AC388" s="1390"/>
      <c r="AD388" s="1390"/>
      <c r="AE388" s="1390"/>
      <c r="AF388" s="1390"/>
      <c r="AG388" s="1390"/>
      <c r="AH388" s="1390"/>
      <c r="AI388" s="1390"/>
      <c r="AJ388" s="1390"/>
    </row>
    <row r="389" spans="4:36" ht="12.95" customHeight="1">
      <c r="D389" s="1101" t="s">
        <v>1284</v>
      </c>
      <c r="E389" s="1101"/>
      <c r="F389" s="1101"/>
      <c r="G389" s="1101"/>
      <c r="H389" s="1101"/>
      <c r="I389" s="1101"/>
      <c r="J389" s="1101"/>
      <c r="K389" s="1101"/>
      <c r="L389" s="1101"/>
      <c r="M389" s="1101"/>
      <c r="N389" s="1101"/>
      <c r="O389" s="1101"/>
      <c r="P389" s="1101"/>
      <c r="Q389" s="1661">
        <v>45524</v>
      </c>
      <c r="R389" s="1661"/>
      <c r="S389" s="1661"/>
      <c r="T389" s="1661"/>
      <c r="U389" s="1661"/>
      <c r="V389" s="1101" t="s">
        <v>1285</v>
      </c>
      <c r="W389" s="1101"/>
      <c r="X389" s="1101"/>
      <c r="Y389" s="1101"/>
      <c r="Z389" s="1101"/>
      <c r="AA389" s="1101"/>
      <c r="AB389" s="1101"/>
      <c r="AC389" s="1101"/>
      <c r="AD389" s="1101"/>
      <c r="AE389" s="1101"/>
      <c r="AF389" s="1101"/>
      <c r="AG389" s="1101"/>
      <c r="AH389" s="1101"/>
      <c r="AI389" s="1376" t="s">
        <v>837</v>
      </c>
      <c r="AJ389" s="1376"/>
    </row>
    <row r="390" spans="4:36" ht="12.95" customHeight="1">
      <c r="D390" s="1101" t="s">
        <v>1286</v>
      </c>
      <c r="E390" s="1101"/>
      <c r="F390" s="1101"/>
      <c r="G390" s="1101"/>
      <c r="H390" s="1101"/>
      <c r="I390" s="1101"/>
      <c r="J390" s="1101"/>
      <c r="K390" s="1101"/>
      <c r="L390" s="1101"/>
      <c r="M390" s="1101"/>
      <c r="N390" s="1101"/>
      <c r="O390" s="1101"/>
      <c r="P390" s="1101"/>
      <c r="Q390" s="1548">
        <v>46022</v>
      </c>
      <c r="R390" s="1658"/>
      <c r="S390" s="1658"/>
      <c r="T390" s="1658"/>
      <c r="U390" s="1658"/>
      <c r="V390" s="1101"/>
      <c r="W390" s="17" t="s">
        <v>1287</v>
      </c>
      <c r="X390" s="1101"/>
      <c r="Y390" s="1101"/>
      <c r="Z390" s="1101"/>
      <c r="AA390" s="1101"/>
      <c r="AB390" s="1101"/>
      <c r="AC390" s="1101"/>
      <c r="AD390" s="1101"/>
      <c r="AE390" s="1101"/>
      <c r="AF390" s="1101"/>
      <c r="AG390" s="1392"/>
      <c r="AH390" s="1392"/>
      <c r="AI390" s="1392"/>
      <c r="AJ390" s="1392"/>
    </row>
    <row r="391" spans="4:36" ht="12.95" customHeight="1">
      <c r="D391" s="1101" t="s">
        <v>1288</v>
      </c>
      <c r="E391" s="1101"/>
      <c r="F391" s="1101"/>
      <c r="G391" s="1101"/>
      <c r="H391" s="1101"/>
      <c r="I391" s="1101"/>
      <c r="J391" s="1101"/>
      <c r="K391" s="1101"/>
      <c r="L391" s="1101"/>
      <c r="M391" s="1101"/>
      <c r="N391" s="1101"/>
      <c r="O391" s="1101"/>
      <c r="P391" s="1101"/>
      <c r="Q391" s="1582">
        <v>22000000</v>
      </c>
      <c r="R391" s="1582"/>
      <c r="S391" s="1582"/>
      <c r="T391" s="1582"/>
      <c r="U391" s="1582"/>
      <c r="V391" s="2" t="s">
        <v>1289</v>
      </c>
      <c r="W391" s="1101"/>
      <c r="X391" s="1101"/>
      <c r="Y391" s="1101"/>
      <c r="Z391" s="1101"/>
      <c r="AA391" s="1101"/>
      <c r="AB391" s="1101"/>
      <c r="AC391" s="1101"/>
      <c r="AD391" s="1101"/>
      <c r="AE391" s="1101"/>
      <c r="AF391" s="1101"/>
      <c r="AG391" s="1475">
        <v>45778</v>
      </c>
      <c r="AH391" s="1475"/>
      <c r="AI391" s="1475"/>
      <c r="AJ391" s="1475"/>
    </row>
    <row r="392" spans="4:36" ht="12.95" customHeight="1">
      <c r="D392" s="1101" t="s">
        <v>1116</v>
      </c>
      <c r="E392" s="1101"/>
      <c r="F392" s="1101"/>
      <c r="G392" s="1101"/>
      <c r="H392" s="1101"/>
      <c r="I392" s="1469" t="s">
        <v>1290</v>
      </c>
      <c r="J392" s="1469"/>
      <c r="K392" s="1469"/>
      <c r="L392" s="1469"/>
      <c r="M392" s="1469"/>
      <c r="N392" s="1469"/>
      <c r="O392" s="1101"/>
      <c r="P392" s="1101"/>
      <c r="Q392" s="2" t="s">
        <v>1118</v>
      </c>
      <c r="R392" s="1101"/>
      <c r="S392" s="1660"/>
      <c r="T392" s="1660"/>
      <c r="U392" s="1660"/>
      <c r="V392" s="1101" t="s">
        <v>1291</v>
      </c>
      <c r="W392" s="1101"/>
      <c r="X392" s="1101"/>
      <c r="Y392" s="1101"/>
      <c r="Z392" s="1101"/>
      <c r="AA392" s="1101"/>
      <c r="AB392" s="1101"/>
      <c r="AC392" s="1101"/>
      <c r="AD392" s="1101"/>
      <c r="AE392" s="1101"/>
      <c r="AF392" s="1101"/>
      <c r="AG392" s="1101"/>
      <c r="AH392" s="1101"/>
      <c r="AI392" s="1376" t="s">
        <v>837</v>
      </c>
      <c r="AJ392" s="1376"/>
    </row>
    <row r="393" spans="4:36" ht="12.95" customHeight="1">
      <c r="D393" s="1101" t="s">
        <v>1292</v>
      </c>
      <c r="E393" s="1101"/>
      <c r="F393" s="1101"/>
      <c r="G393" s="1101"/>
      <c r="H393" s="1101"/>
      <c r="I393" s="1101"/>
      <c r="J393" s="1101"/>
      <c r="K393" s="1101"/>
      <c r="L393" s="1101"/>
      <c r="M393" s="1101"/>
      <c r="N393" s="1101"/>
      <c r="O393" s="1101"/>
      <c r="P393" s="1101"/>
      <c r="Q393" s="1476">
        <v>2000</v>
      </c>
      <c r="R393" s="1476"/>
      <c r="S393" s="1476"/>
      <c r="T393" s="1476"/>
      <c r="U393" s="1476"/>
      <c r="V393" s="1101" t="s">
        <v>1293</v>
      </c>
      <c r="W393" s="1101"/>
      <c r="X393" s="1101"/>
      <c r="Y393" s="1101"/>
      <c r="Z393" s="1101"/>
      <c r="AA393" s="1101"/>
      <c r="AB393" s="1101"/>
      <c r="AC393" s="1101"/>
      <c r="AD393" s="1101"/>
      <c r="AE393" s="1101"/>
      <c r="AF393" s="1101"/>
      <c r="AG393" s="1392">
        <v>50000</v>
      </c>
      <c r="AH393" s="1392"/>
      <c r="AI393" s="1392"/>
      <c r="AJ393" s="1392"/>
    </row>
    <row r="394" spans="4:36" ht="12.95" customHeight="1">
      <c r="D394" s="1101" t="s">
        <v>1294</v>
      </c>
      <c r="E394" s="1101"/>
      <c r="F394" s="1101"/>
      <c r="G394" s="1101"/>
      <c r="H394" s="1101"/>
      <c r="I394" s="1101"/>
      <c r="J394" s="1101"/>
      <c r="K394" s="1101"/>
      <c r="L394" s="1101"/>
      <c r="M394" s="1101"/>
      <c r="N394" s="1101"/>
      <c r="O394" s="1101"/>
      <c r="P394" s="1101"/>
      <c r="Q394" s="1518">
        <v>1.02387E-2</v>
      </c>
      <c r="R394" s="1518"/>
      <c r="S394" s="1518"/>
      <c r="T394" s="1518"/>
      <c r="U394" s="1518"/>
      <c r="V394" s="1101" t="s">
        <v>1295</v>
      </c>
      <c r="W394" s="1101"/>
      <c r="X394" s="1101"/>
      <c r="Y394" s="1101"/>
      <c r="Z394" s="1101"/>
      <c r="AA394" s="1101"/>
      <c r="AB394" s="1101"/>
      <c r="AC394" s="1101"/>
      <c r="AD394" s="1101"/>
      <c r="AE394" s="1101"/>
      <c r="AF394" s="1101"/>
      <c r="AG394" s="1392"/>
      <c r="AH394" s="1392"/>
      <c r="AI394" s="1392"/>
      <c r="AJ394" s="1392"/>
    </row>
    <row r="395" spans="4:36" ht="12.95" customHeight="1">
      <c r="D395" s="1101" t="s">
        <v>1296</v>
      </c>
      <c r="E395" s="1101"/>
      <c r="F395" s="1101"/>
      <c r="G395" s="1101"/>
      <c r="H395" s="1101"/>
      <c r="I395" s="1101"/>
      <c r="J395" s="1101"/>
      <c r="K395" s="1101"/>
      <c r="L395" s="1101"/>
      <c r="M395" s="1101"/>
      <c r="N395" s="1101"/>
      <c r="O395" s="1101"/>
      <c r="P395" s="1101"/>
      <c r="Q395" s="1101"/>
      <c r="R395" s="1101"/>
      <c r="S395" s="1101"/>
      <c r="T395" s="1101"/>
      <c r="U395" s="1101"/>
      <c r="V395" s="1101"/>
      <c r="W395" s="1101"/>
      <c r="X395" s="1101"/>
      <c r="Y395" s="1101"/>
      <c r="Z395" s="1101"/>
      <c r="AA395" s="1101"/>
      <c r="AB395" s="1101"/>
      <c r="AC395" s="1101"/>
      <c r="AD395" s="1101"/>
      <c r="AE395" s="1101"/>
      <c r="AF395" s="1101"/>
      <c r="AG395" s="1392"/>
      <c r="AH395" s="1392"/>
      <c r="AI395" s="1392"/>
      <c r="AJ395" s="1392"/>
    </row>
    <row r="396" spans="4:36" ht="12.95" customHeight="1">
      <c r="D396" s="1101"/>
      <c r="E396" s="1101"/>
      <c r="F396" s="1101"/>
      <c r="G396" s="1101"/>
      <c r="H396" s="1101"/>
      <c r="I396" s="1101"/>
      <c r="J396" s="1101"/>
      <c r="K396" s="1101"/>
      <c r="L396" s="1101"/>
      <c r="M396" s="1101"/>
      <c r="N396" s="1101"/>
      <c r="O396" s="1101"/>
      <c r="P396" s="1101"/>
      <c r="Q396" s="1101"/>
      <c r="R396" s="1101"/>
      <c r="S396" s="1101"/>
      <c r="T396" s="1101"/>
      <c r="U396" s="1101"/>
      <c r="V396" s="1101"/>
      <c r="W396" s="1101"/>
      <c r="X396" s="1101"/>
      <c r="Y396" s="1101"/>
      <c r="Z396" s="1101"/>
      <c r="AA396" s="1101"/>
      <c r="AB396" s="1101"/>
      <c r="AC396" s="1101"/>
      <c r="AD396" s="1101"/>
      <c r="AE396" s="1101"/>
      <c r="AF396" s="1101"/>
      <c r="AG396" s="1036"/>
      <c r="AH396" s="1036"/>
      <c r="AI396" s="1036"/>
      <c r="AJ396" s="1036"/>
    </row>
    <row r="397" spans="4:36" ht="12.95" customHeight="1">
      <c r="D397" s="2" t="s">
        <v>1297</v>
      </c>
      <c r="E397" s="1101"/>
      <c r="F397" s="1101"/>
      <c r="G397" s="1101"/>
      <c r="H397" s="1101"/>
      <c r="I397" s="1101"/>
      <c r="J397" s="1101"/>
      <c r="K397" s="1101"/>
      <c r="L397" s="1101"/>
      <c r="M397" s="1101"/>
      <c r="N397" s="1101"/>
      <c r="O397" s="1101"/>
      <c r="P397" s="1101"/>
      <c r="Q397" s="1101"/>
      <c r="R397" s="1101"/>
      <c r="S397" s="1101"/>
      <c r="T397" s="1101"/>
      <c r="U397" s="1101"/>
      <c r="V397" s="1101"/>
      <c r="W397" s="1101"/>
      <c r="X397" s="1101"/>
      <c r="Y397" s="1101"/>
      <c r="Z397" s="1101"/>
      <c r="AA397" s="1101"/>
      <c r="AB397" s="1101"/>
      <c r="AC397" s="1101"/>
      <c r="AD397" s="1101"/>
      <c r="AE397" s="1101"/>
      <c r="AF397" s="1101"/>
      <c r="AG397" s="1036"/>
      <c r="AH397" s="1036"/>
      <c r="AI397" s="1376" t="s">
        <v>837</v>
      </c>
      <c r="AJ397" s="1376"/>
    </row>
    <row r="398" spans="4:36" ht="12.95" customHeight="1">
      <c r="D398" s="2" t="s">
        <v>1298</v>
      </c>
      <c r="E398" s="1101"/>
      <c r="F398" s="1101"/>
      <c r="G398" s="1101"/>
      <c r="H398" s="1101"/>
      <c r="I398" s="1101"/>
      <c r="J398" s="1101"/>
      <c r="K398" s="1101"/>
      <c r="L398" s="1101"/>
      <c r="M398" s="1101"/>
      <c r="N398" s="1101"/>
      <c r="O398" s="1101"/>
      <c r="P398" s="1101"/>
      <c r="Q398" s="1101"/>
      <c r="R398" s="1101"/>
      <c r="S398" s="1101"/>
      <c r="T398" s="1373"/>
      <c r="U398" s="1373"/>
      <c r="V398" s="1373"/>
      <c r="W398" s="1373"/>
      <c r="X398" s="1373"/>
      <c r="Y398" s="1373"/>
      <c r="Z398" s="1373"/>
      <c r="AA398" s="1373"/>
      <c r="AB398" s="1373"/>
      <c r="AC398" s="1373"/>
      <c r="AD398" s="1373"/>
      <c r="AE398" s="1373"/>
      <c r="AF398" s="1373"/>
      <c r="AG398" s="1373"/>
      <c r="AH398" s="1373"/>
      <c r="AI398" s="1373"/>
      <c r="AJ398" s="1373"/>
    </row>
    <row r="399" spans="4:36" ht="12.95" customHeight="1">
      <c r="D399" s="2" t="s">
        <v>1299</v>
      </c>
      <c r="E399" s="1101"/>
      <c r="F399" s="1101"/>
      <c r="G399" s="1101"/>
      <c r="H399" s="1101"/>
      <c r="I399" s="1101"/>
      <c r="J399" s="1101"/>
      <c r="K399" s="1101"/>
      <c r="L399" s="1101"/>
      <c r="M399" s="1101"/>
      <c r="N399" s="1101"/>
      <c r="O399" s="1101"/>
      <c r="P399" s="1101"/>
      <c r="Q399" s="1101"/>
      <c r="R399" s="1101"/>
      <c r="S399" s="1101"/>
      <c r="T399" s="1373"/>
      <c r="U399" s="1373"/>
      <c r="V399" s="1373"/>
      <c r="W399" s="1373"/>
      <c r="X399" s="1373"/>
      <c r="Y399" s="1373"/>
      <c r="Z399" s="1373"/>
      <c r="AA399" s="1373"/>
      <c r="AB399" s="1373"/>
      <c r="AC399" s="1373"/>
      <c r="AD399" s="1373"/>
      <c r="AE399" s="1373"/>
      <c r="AF399" s="1373"/>
      <c r="AG399" s="1373"/>
      <c r="AH399" s="1373"/>
      <c r="AI399" s="1373"/>
      <c r="AJ399" s="1373"/>
    </row>
    <row r="400" spans="4:36" ht="12.95" customHeight="1">
      <c r="D400" s="1101"/>
      <c r="E400" s="1101"/>
      <c r="F400" s="1101"/>
      <c r="G400" s="1101"/>
      <c r="H400" s="1101"/>
      <c r="I400" s="1101"/>
      <c r="J400" s="1101"/>
      <c r="K400" s="1101"/>
      <c r="L400" s="1101"/>
      <c r="M400" s="1101"/>
      <c r="N400" s="1101"/>
      <c r="O400" s="1101"/>
      <c r="P400" s="1101"/>
      <c r="Q400" s="1101"/>
      <c r="R400" s="1101"/>
      <c r="S400" s="1101"/>
      <c r="T400" s="1101"/>
      <c r="U400" s="1101"/>
      <c r="V400" s="1101"/>
      <c r="W400" s="1101"/>
      <c r="X400" s="1101"/>
      <c r="Y400" s="1101"/>
      <c r="Z400" s="1101"/>
      <c r="AA400" s="1101"/>
      <c r="AB400" s="1101"/>
      <c r="AC400" s="1101"/>
      <c r="AD400" s="1101"/>
      <c r="AE400" s="1101"/>
      <c r="AF400" s="1101"/>
      <c r="AG400" s="1036"/>
      <c r="AH400" s="1036"/>
      <c r="AI400" s="1036"/>
      <c r="AJ400" s="1036"/>
    </row>
    <row r="401" spans="1:36" ht="12.95" customHeight="1">
      <c r="A401" s="1101"/>
      <c r="B401" s="1101"/>
      <c r="C401" s="1101"/>
      <c r="D401" s="2" t="s">
        <v>1300</v>
      </c>
      <c r="E401" s="1101"/>
      <c r="F401" s="1101"/>
      <c r="G401" s="1101"/>
      <c r="H401" s="1101"/>
      <c r="I401" s="1101"/>
      <c r="J401" s="1101"/>
      <c r="K401" s="1101"/>
      <c r="L401" s="1101"/>
      <c r="M401" s="1101"/>
      <c r="N401" s="1101"/>
      <c r="O401" s="1101"/>
      <c r="P401" s="1101"/>
      <c r="Q401" s="1101"/>
      <c r="R401" s="1101"/>
      <c r="S401" s="1373" t="s">
        <v>837</v>
      </c>
      <c r="T401" s="1373"/>
      <c r="U401" s="1373"/>
      <c r="V401" s="1101" t="s">
        <v>1301</v>
      </c>
      <c r="W401" s="1101"/>
      <c r="X401" s="1101"/>
      <c r="Y401" s="1101"/>
      <c r="Z401" s="1101"/>
      <c r="AA401" s="1101"/>
      <c r="AB401" s="1101"/>
      <c r="AC401" s="1101"/>
      <c r="AD401" s="1101"/>
      <c r="AE401" s="1101"/>
      <c r="AF401" s="1101"/>
      <c r="AG401" s="1398"/>
      <c r="AH401" s="1398"/>
      <c r="AI401" s="1398"/>
      <c r="AJ401" s="1398"/>
    </row>
    <row r="402" spans="1:36" ht="12.95" customHeight="1">
      <c r="A402" s="1101"/>
      <c r="B402" s="1101"/>
      <c r="C402" s="1101"/>
      <c r="D402" s="2" t="s">
        <v>1302</v>
      </c>
      <c r="E402" s="1101"/>
      <c r="F402" s="1101"/>
      <c r="G402" s="1101"/>
      <c r="H402" s="1101"/>
      <c r="I402" s="1101"/>
      <c r="J402" s="1101"/>
      <c r="K402" s="1101"/>
      <c r="L402" s="1101"/>
      <c r="M402" s="1101"/>
      <c r="N402" s="1101"/>
      <c r="O402" s="1101"/>
      <c r="P402" s="1101"/>
      <c r="Q402" s="1101"/>
      <c r="R402" s="1101"/>
      <c r="S402" s="1373" t="s">
        <v>299</v>
      </c>
      <c r="T402" s="1373"/>
      <c r="U402" s="1373"/>
      <c r="V402" s="1101" t="s">
        <v>1303</v>
      </c>
      <c r="W402" s="1101"/>
      <c r="X402" s="1101"/>
      <c r="Y402" s="1101"/>
      <c r="Z402" s="1101"/>
      <c r="AA402" s="1101"/>
      <c r="AB402" s="1101"/>
      <c r="AC402" s="1101"/>
      <c r="AD402" s="1101"/>
      <c r="AE402" s="1403"/>
      <c r="AF402" s="1403"/>
      <c r="AG402" s="1403"/>
      <c r="AH402" s="1403"/>
      <c r="AI402" s="1403"/>
      <c r="AJ402" s="1403"/>
    </row>
    <row r="403" spans="1:36" ht="12.95" customHeight="1">
      <c r="A403" s="1101"/>
      <c r="B403" s="1101"/>
      <c r="C403" s="1101"/>
      <c r="D403" s="2" t="s">
        <v>1304</v>
      </c>
      <c r="E403" s="1101"/>
      <c r="F403" s="1101"/>
      <c r="G403" s="1101"/>
      <c r="H403" s="1101"/>
      <c r="I403" s="1101"/>
      <c r="J403" s="1101"/>
      <c r="K403" s="1422"/>
      <c r="L403" s="1422"/>
      <c r="M403" s="1422"/>
      <c r="N403" s="1422"/>
      <c r="O403" s="1422"/>
      <c r="P403" s="1422"/>
      <c r="Q403" s="1422"/>
      <c r="R403" s="1422"/>
      <c r="S403" s="1422"/>
      <c r="T403" s="1422"/>
      <c r="U403" s="1422"/>
      <c r="V403" s="1422"/>
      <c r="W403" s="1422"/>
      <c r="X403" s="1422"/>
      <c r="Y403" s="1422"/>
      <c r="Z403" s="1422"/>
      <c r="AA403" s="1422"/>
      <c r="AB403" s="1422"/>
      <c r="AC403" s="1422"/>
      <c r="AD403" s="1422"/>
      <c r="AE403" s="1422"/>
      <c r="AF403" s="1422"/>
      <c r="AG403" s="1422"/>
      <c r="AH403" s="1422"/>
      <c r="AI403" s="1422"/>
      <c r="AJ403" s="1422"/>
    </row>
    <row r="404" spans="1:36" ht="12.95" customHeight="1">
      <c r="A404" s="1101"/>
      <c r="B404" s="1101"/>
      <c r="C404" s="1101"/>
      <c r="D404" s="2" t="s">
        <v>1305</v>
      </c>
      <c r="E404" s="1101"/>
      <c r="F404" s="1101"/>
      <c r="G404" s="1101"/>
      <c r="H404" s="1101"/>
      <c r="I404" s="1101"/>
      <c r="J404" s="1101"/>
      <c r="K404" s="1422"/>
      <c r="L404" s="1422"/>
      <c r="M404" s="1422"/>
      <c r="N404" s="1422"/>
      <c r="O404" s="1422"/>
      <c r="P404" s="1422"/>
      <c r="Q404" s="1422"/>
      <c r="R404" s="1422"/>
      <c r="S404" s="1422"/>
      <c r="T404" s="1422"/>
      <c r="U404" s="1422"/>
      <c r="V404" s="1422"/>
      <c r="W404" s="1422"/>
      <c r="X404" s="1422"/>
      <c r="Y404" s="1422"/>
      <c r="Z404" s="1422"/>
      <c r="AA404" s="1422"/>
      <c r="AB404" s="1422"/>
      <c r="AC404" s="1422"/>
      <c r="AD404" s="1422"/>
      <c r="AE404" s="1422"/>
      <c r="AF404" s="1422"/>
      <c r="AG404" s="1422"/>
      <c r="AH404" s="1422"/>
      <c r="AI404" s="1422"/>
      <c r="AJ404" s="1422"/>
    </row>
    <row r="405" spans="1:36" ht="12.95" customHeight="1">
      <c r="A405" s="1101"/>
      <c r="B405" s="1101"/>
      <c r="C405" s="1101"/>
      <c r="D405" s="2" t="s">
        <v>1306</v>
      </c>
      <c r="E405" s="1155"/>
      <c r="F405" s="1155"/>
      <c r="G405" s="1155"/>
      <c r="H405" s="1155"/>
      <c r="I405" s="1155"/>
      <c r="J405" s="1155"/>
      <c r="K405" s="1155"/>
      <c r="L405" s="1155"/>
      <c r="M405" s="1155"/>
      <c r="N405" s="1155"/>
      <c r="O405" s="1155"/>
      <c r="P405" s="1155"/>
      <c r="Q405" s="1155"/>
      <c r="R405" s="1155"/>
      <c r="S405" s="1465" t="s">
        <v>1307</v>
      </c>
      <c r="T405" s="1465"/>
      <c r="U405" s="1465"/>
      <c r="V405" s="1465"/>
      <c r="W405" s="1465"/>
      <c r="X405" s="1465"/>
      <c r="Y405" s="1465"/>
      <c r="Z405" s="1465"/>
      <c r="AA405" s="1465"/>
      <c r="AB405" s="1465"/>
      <c r="AC405" s="1465"/>
      <c r="AD405" s="1465"/>
      <c r="AE405" s="1465"/>
      <c r="AF405" s="1465"/>
      <c r="AG405" s="1465"/>
      <c r="AH405" s="1465"/>
      <c r="AI405" s="1465"/>
      <c r="AJ405" s="1465"/>
    </row>
    <row r="406" spans="1:36" ht="12.95" customHeight="1">
      <c r="A406" s="1101"/>
      <c r="B406" s="1101"/>
      <c r="C406" s="1101"/>
      <c r="D406" s="1232" t="s">
        <v>1308</v>
      </c>
      <c r="E406" s="1232"/>
      <c r="F406" s="1232"/>
      <c r="G406" s="1232"/>
      <c r="H406" s="1232"/>
      <c r="I406" s="1232"/>
      <c r="J406" s="1232"/>
      <c r="K406" s="1232"/>
      <c r="L406" s="1232"/>
      <c r="M406" s="1232"/>
      <c r="N406" s="1232"/>
      <c r="O406" s="1232"/>
      <c r="P406" s="1232"/>
      <c r="Q406" s="1232"/>
      <c r="R406" s="1232"/>
      <c r="S406" s="1232"/>
      <c r="T406" s="1232"/>
      <c r="U406" s="1232"/>
      <c r="V406" s="1232"/>
      <c r="W406" s="1232"/>
      <c r="X406" s="1232"/>
      <c r="Y406" s="1232"/>
      <c r="Z406" s="1232"/>
      <c r="AA406" s="1232"/>
      <c r="AB406" s="1232"/>
      <c r="AC406" s="1232"/>
      <c r="AD406" s="1232"/>
      <c r="AE406" s="1232"/>
      <c r="AF406" s="1232"/>
      <c r="AG406" s="1232"/>
      <c r="AH406" s="1232"/>
      <c r="AI406" s="1232"/>
      <c r="AJ406" s="1232"/>
    </row>
    <row r="407" spans="1:36" ht="12.95" customHeight="1">
      <c r="A407" s="1101"/>
      <c r="B407" s="1101"/>
      <c r="C407" s="1101"/>
      <c r="D407" s="1232"/>
      <c r="E407" s="1232"/>
      <c r="F407" s="1232"/>
      <c r="G407" s="1232"/>
      <c r="H407" s="1232"/>
      <c r="I407" s="1232"/>
      <c r="J407" s="1232"/>
      <c r="K407" s="1232"/>
      <c r="L407" s="1232"/>
      <c r="M407" s="1232"/>
      <c r="N407" s="1232"/>
      <c r="O407" s="1232"/>
      <c r="P407" s="1232"/>
      <c r="Q407" s="1232"/>
      <c r="R407" s="1232"/>
      <c r="S407" s="1232"/>
      <c r="T407" s="1232"/>
      <c r="U407" s="1232"/>
      <c r="V407" s="1232"/>
      <c r="W407" s="1232"/>
      <c r="X407" s="1232"/>
      <c r="Y407" s="1232"/>
      <c r="Z407" s="1232"/>
      <c r="AA407" s="1232"/>
      <c r="AB407" s="1232"/>
      <c r="AC407" s="1232"/>
      <c r="AD407" s="1232"/>
      <c r="AE407" s="1232"/>
      <c r="AF407" s="1232"/>
      <c r="AG407" s="1232"/>
      <c r="AH407" s="1232"/>
      <c r="AI407" s="1232"/>
      <c r="AJ407" s="1232"/>
    </row>
    <row r="408" spans="1:36" ht="12.95" customHeight="1">
      <c r="A408" s="1101"/>
      <c r="B408" s="1101"/>
      <c r="C408" s="1101"/>
      <c r="D408" s="1101"/>
      <c r="E408" s="1101"/>
      <c r="F408" s="1101"/>
      <c r="G408" s="110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036"/>
      <c r="AH408" s="1036"/>
      <c r="AI408" s="1036"/>
      <c r="AJ408" s="1036"/>
    </row>
    <row r="409" spans="1:36" ht="12.95" customHeight="1">
      <c r="A409" s="1" t="s">
        <v>1056</v>
      </c>
      <c r="B409" s="1"/>
      <c r="C409" s="1" t="s">
        <v>144</v>
      </c>
      <c r="D409" s="1101"/>
      <c r="E409" s="1101"/>
      <c r="F409" s="1101"/>
      <c r="G409" s="1101"/>
      <c r="H409" s="1101"/>
      <c r="I409" s="1101"/>
      <c r="J409" s="1101"/>
      <c r="K409" s="1101"/>
      <c r="L409" s="1101"/>
      <c r="M409" s="1101"/>
      <c r="N409" s="1101"/>
      <c r="O409" s="1101"/>
      <c r="P409" s="1101"/>
      <c r="Q409" s="1101"/>
      <c r="R409" s="1101"/>
      <c r="S409" s="1101"/>
      <c r="T409" s="1101"/>
      <c r="U409" s="1101"/>
      <c r="V409" s="1101"/>
      <c r="W409" s="1101"/>
      <c r="X409" s="1101"/>
      <c r="Y409" s="1101"/>
      <c r="Z409" s="1101"/>
      <c r="AA409" s="1101"/>
      <c r="AB409" s="1101"/>
      <c r="AC409" s="1101"/>
      <c r="AD409" s="1101"/>
      <c r="AE409" s="1101"/>
      <c r="AF409" s="1101"/>
      <c r="AG409" s="1101"/>
      <c r="AH409" s="1101"/>
      <c r="AI409" s="1101"/>
      <c r="AJ409" s="1101"/>
    </row>
    <row r="410" spans="1:36" ht="12.95" customHeight="1">
      <c r="A410" s="1101"/>
      <c r="B410" s="1"/>
      <c r="C410" s="1"/>
      <c r="D410" s="1" t="s">
        <v>1309</v>
      </c>
      <c r="E410" s="1101"/>
      <c r="F410" s="1101"/>
      <c r="G410" s="1101"/>
      <c r="H410" s="1101"/>
      <c r="I410" s="1388" t="s">
        <v>1310</v>
      </c>
      <c r="J410" s="1388"/>
      <c r="K410" s="1388"/>
      <c r="L410" s="1388"/>
      <c r="M410" s="1388"/>
      <c r="N410" s="1388"/>
      <c r="O410" s="1388"/>
      <c r="P410" s="1388"/>
      <c r="Q410" s="1388"/>
      <c r="R410" s="1388"/>
      <c r="S410" s="1388"/>
      <c r="T410" s="1388"/>
      <c r="U410" s="1388"/>
      <c r="V410" s="1388"/>
      <c r="W410" s="1388"/>
      <c r="X410" s="1388"/>
      <c r="Y410" s="1388"/>
      <c r="Z410" s="1388"/>
      <c r="AA410" s="1388"/>
      <c r="AB410" s="1388"/>
      <c r="AC410" s="1388"/>
      <c r="AD410" s="1388"/>
      <c r="AE410" s="1388"/>
      <c r="AF410" s="1101"/>
      <c r="AG410" s="1101"/>
      <c r="AH410" s="1101"/>
      <c r="AI410" s="1101"/>
      <c r="AJ410" s="1101"/>
    </row>
    <row r="411" spans="1:36" ht="12.95" customHeight="1">
      <c r="A411" s="1101"/>
      <c r="B411" s="1101"/>
      <c r="C411" s="1101"/>
      <c r="D411" s="1101"/>
      <c r="E411" s="1101" t="s">
        <v>1311</v>
      </c>
      <c r="F411" s="1101"/>
      <c r="G411" s="1101"/>
      <c r="H411" s="1101"/>
      <c r="I411" s="1101"/>
      <c r="J411" s="1101"/>
      <c r="K411" s="1101"/>
      <c r="L411" s="1101"/>
      <c r="M411" s="1101"/>
      <c r="N411" s="1101"/>
      <c r="O411" s="1101"/>
      <c r="P411" s="1101"/>
      <c r="Q411" s="1101"/>
      <c r="R411" s="1376" t="s">
        <v>299</v>
      </c>
      <c r="S411" s="1376"/>
      <c r="T411" s="1101"/>
      <c r="U411" s="1101"/>
      <c r="V411" s="1101"/>
      <c r="W411" s="1101"/>
      <c r="X411" s="1101"/>
      <c r="Y411" s="1101"/>
      <c r="Z411" s="1101"/>
      <c r="AA411" s="1101"/>
      <c r="AB411" s="1101"/>
      <c r="AC411" s="22" t="s">
        <v>1312</v>
      </c>
      <c r="AD411" s="1375"/>
      <c r="AE411" s="1375"/>
      <c r="AF411" s="1101"/>
      <c r="AG411" s="1101"/>
      <c r="AH411" s="1101"/>
      <c r="AI411" s="1101"/>
      <c r="AJ411" s="1101"/>
    </row>
    <row r="412" spans="1:36" ht="12.95" customHeight="1">
      <c r="A412" s="1101"/>
      <c r="B412" s="1101"/>
      <c r="C412" s="1101"/>
      <c r="D412" s="1101"/>
      <c r="E412" s="1101" t="s">
        <v>1313</v>
      </c>
      <c r="F412" s="1101"/>
      <c r="G412" s="1101"/>
      <c r="H412" s="1101"/>
      <c r="I412" s="1101"/>
      <c r="J412" s="1101"/>
      <c r="K412" s="1101"/>
      <c r="L412" s="1101"/>
      <c r="M412" s="1101"/>
      <c r="N412" s="1101"/>
      <c r="O412" s="1101"/>
      <c r="P412" s="1101"/>
      <c r="Q412" s="1101"/>
      <c r="R412" s="1376" t="s">
        <v>894</v>
      </c>
      <c r="S412" s="1376"/>
      <c r="T412" s="1101"/>
      <c r="U412" s="1101"/>
      <c r="V412" s="1101"/>
      <c r="W412" s="1101"/>
      <c r="X412" s="1101"/>
      <c r="Y412" s="1101"/>
      <c r="Z412" s="1101"/>
      <c r="AA412" s="1101"/>
      <c r="AB412" s="1101"/>
      <c r="AC412" s="22" t="s">
        <v>1312</v>
      </c>
      <c r="AD412" s="1375">
        <v>2</v>
      </c>
      <c r="AE412" s="1375"/>
      <c r="AF412" s="1101"/>
      <c r="AG412" s="1101"/>
      <c r="AH412" s="1101"/>
      <c r="AI412" s="1101"/>
      <c r="AJ412" s="1101"/>
    </row>
    <row r="413" spans="1:36" ht="12.95" customHeight="1">
      <c r="A413" s="1101"/>
      <c r="B413" s="1101"/>
      <c r="C413" s="1101"/>
      <c r="D413" s="1101"/>
      <c r="E413" s="1101" t="s">
        <v>1314</v>
      </c>
      <c r="F413" s="1101"/>
      <c r="G413" s="1101"/>
      <c r="H413" s="1101"/>
      <c r="I413" s="1101"/>
      <c r="J413" s="1101"/>
      <c r="K413" s="1101"/>
      <c r="L413" s="1101"/>
      <c r="M413" s="1101"/>
      <c r="N413" s="1101"/>
      <c r="O413" s="1101"/>
      <c r="P413" s="1101"/>
      <c r="Q413" s="1101"/>
      <c r="R413" s="1101"/>
      <c r="S413" s="1376" t="s">
        <v>299</v>
      </c>
      <c r="T413" s="1376"/>
      <c r="U413" s="1101"/>
      <c r="V413" s="1101"/>
      <c r="W413" s="1101"/>
      <c r="X413" s="1101"/>
      <c r="Y413" s="1101"/>
      <c r="Z413" s="1101"/>
      <c r="AA413" s="1101"/>
      <c r="AB413" s="1101"/>
      <c r="AC413" s="1101"/>
      <c r="AD413" s="1101"/>
      <c r="AE413" s="1101"/>
      <c r="AF413" s="1101"/>
      <c r="AG413" s="1101"/>
      <c r="AH413" s="1101"/>
      <c r="AI413" s="1101"/>
      <c r="AJ413" s="1101"/>
    </row>
    <row r="414" spans="1:36" ht="12.95" customHeight="1">
      <c r="A414" s="1101"/>
      <c r="B414" s="1101"/>
      <c r="C414" s="1101"/>
      <c r="D414" s="1101"/>
      <c r="E414" s="1101" t="s">
        <v>232</v>
      </c>
      <c r="F414" s="1101"/>
      <c r="G414" s="1101"/>
      <c r="H414" s="1420" t="s">
        <v>1315</v>
      </c>
      <c r="I414" s="1420"/>
      <c r="J414" s="1420"/>
      <c r="K414" s="1420"/>
      <c r="L414" s="1420"/>
      <c r="M414" s="1420"/>
      <c r="N414" s="1420"/>
      <c r="O414" s="1420"/>
      <c r="P414" s="1420"/>
      <c r="Q414" s="1420"/>
      <c r="R414" s="1420"/>
      <c r="S414" s="1420"/>
      <c r="T414" s="1420"/>
      <c r="U414" s="1420"/>
      <c r="V414" s="1420"/>
      <c r="W414" s="1420"/>
      <c r="X414" s="1420"/>
      <c r="Y414" s="1420"/>
      <c r="Z414" s="1420"/>
      <c r="AA414" s="1420"/>
      <c r="AB414" s="1420"/>
      <c r="AC414" s="1420"/>
      <c r="AD414" s="1420"/>
      <c r="AE414" s="1420"/>
      <c r="AF414" s="1101"/>
      <c r="AG414" s="1101"/>
      <c r="AH414" s="1101"/>
      <c r="AI414" s="1101"/>
      <c r="AJ414" s="1101"/>
    </row>
    <row r="415" spans="1:36" ht="12.95" customHeight="1">
      <c r="A415" s="1101"/>
      <c r="B415" s="1101"/>
      <c r="C415" s="1101"/>
      <c r="D415" s="1101"/>
      <c r="E415" s="1101"/>
      <c r="F415" s="1101"/>
      <c r="G415" s="1101"/>
      <c r="H415" s="1421"/>
      <c r="I415" s="1421"/>
      <c r="J415" s="1421"/>
      <c r="K415" s="1421"/>
      <c r="L415" s="1421"/>
      <c r="M415" s="1421"/>
      <c r="N415" s="1421"/>
      <c r="O415" s="1421"/>
      <c r="P415" s="1421"/>
      <c r="Q415" s="1421"/>
      <c r="R415" s="1421"/>
      <c r="S415" s="1421"/>
      <c r="T415" s="1421"/>
      <c r="U415" s="1421"/>
      <c r="V415" s="1421"/>
      <c r="W415" s="1421"/>
      <c r="X415" s="1421"/>
      <c r="Y415" s="1421"/>
      <c r="Z415" s="1421"/>
      <c r="AA415" s="1421"/>
      <c r="AB415" s="1421"/>
      <c r="AC415" s="1421"/>
      <c r="AD415" s="1421"/>
      <c r="AE415" s="1421"/>
      <c r="AF415" s="1101"/>
      <c r="AG415" s="1101"/>
      <c r="AH415" s="1101"/>
      <c r="AI415" s="1101"/>
      <c r="AJ415" s="1101"/>
    </row>
    <row r="416" spans="1:36" ht="12.95" customHeight="1">
      <c r="A416" s="1101"/>
      <c r="B416" s="1101"/>
      <c r="C416" s="1101"/>
      <c r="D416" s="1101"/>
      <c r="E416" s="1101"/>
      <c r="F416" s="1101"/>
      <c r="G416" s="1101"/>
      <c r="H416" s="1101"/>
      <c r="I416" s="1101"/>
      <c r="J416" s="1101"/>
      <c r="K416" s="1101"/>
      <c r="L416" s="1101"/>
      <c r="M416" s="1101"/>
      <c r="N416" s="1101"/>
      <c r="O416" s="1101"/>
      <c r="P416" s="1101"/>
      <c r="Q416" s="1101"/>
      <c r="R416" s="1101"/>
      <c r="S416" s="1101"/>
      <c r="T416" s="1101"/>
      <c r="U416" s="1101"/>
      <c r="V416" s="1101"/>
      <c r="W416" s="1101"/>
      <c r="X416" s="1101"/>
      <c r="Y416" s="1101"/>
      <c r="Z416" s="1101"/>
      <c r="AA416" s="1101"/>
      <c r="AB416" s="1101"/>
      <c r="AC416" s="1101"/>
      <c r="AD416" s="1101"/>
      <c r="AE416" s="1101"/>
      <c r="AF416" s="1101"/>
      <c r="AG416" s="1101"/>
      <c r="AH416" s="1101"/>
      <c r="AI416" s="1101"/>
      <c r="AJ416" s="1101"/>
    </row>
    <row r="417" spans="1:39" ht="12.95" customHeight="1">
      <c r="A417" s="1" t="s">
        <v>1068</v>
      </c>
      <c r="B417" s="1"/>
      <c r="C417" s="1"/>
      <c r="D417" s="1" t="s">
        <v>149</v>
      </c>
      <c r="E417" s="1101"/>
      <c r="F417" s="1101"/>
      <c r="G417" s="1101"/>
      <c r="H417" s="1101"/>
      <c r="I417" s="1101"/>
      <c r="J417" s="1101"/>
      <c r="K417" s="1101"/>
      <c r="L417" s="1101"/>
      <c r="M417" s="1101"/>
      <c r="N417" s="1101"/>
      <c r="O417" s="1101"/>
      <c r="P417" s="1101"/>
      <c r="Q417" s="1101"/>
      <c r="R417" s="1101"/>
      <c r="S417" s="1101"/>
      <c r="T417" s="1101"/>
      <c r="U417" s="1101"/>
      <c r="V417" s="1101"/>
      <c r="W417" s="1101"/>
      <c r="X417" s="1101"/>
      <c r="Y417" s="1101"/>
      <c r="Z417" s="1101"/>
      <c r="AA417" s="1101"/>
      <c r="AB417" s="1101"/>
      <c r="AC417" s="1101"/>
      <c r="AD417" s="1101"/>
      <c r="AE417" s="1101"/>
      <c r="AF417" s="1" t="s">
        <v>1316</v>
      </c>
      <c r="AG417" s="1101"/>
      <c r="AH417" s="1101"/>
      <c r="AI417" s="1101"/>
      <c r="AJ417" s="1101"/>
      <c r="AK417" s="1101"/>
      <c r="AL417" s="1101"/>
      <c r="AM417" s="1101"/>
    </row>
    <row r="418" spans="1:39" ht="12.95" customHeight="1">
      <c r="A418" s="1101"/>
      <c r="B418" s="1101"/>
      <c r="C418" s="1101"/>
      <c r="D418" s="1101"/>
      <c r="E418" s="1397"/>
      <c r="F418" s="1397"/>
      <c r="G418" s="1397"/>
      <c r="H418" s="1133" t="s">
        <v>1317</v>
      </c>
      <c r="I418" s="1397"/>
      <c r="J418" s="1397"/>
      <c r="K418" s="1397"/>
      <c r="L418" s="1101" t="s">
        <v>1318</v>
      </c>
      <c r="M418" s="1101"/>
      <c r="N418" s="22" t="s">
        <v>35</v>
      </c>
      <c r="O418" s="1101"/>
      <c r="P418" s="1659">
        <v>4.1100000000000003</v>
      </c>
      <c r="Q418" s="1659"/>
      <c r="R418" s="1659"/>
      <c r="S418" s="1101" t="s">
        <v>1319</v>
      </c>
      <c r="T418" s="1101"/>
      <c r="U418" s="1101"/>
      <c r="V418" s="1101"/>
      <c r="W418" s="1356">
        <f>IF(E418&gt;0,(E418*I418),(P418*43560))</f>
        <v>179031.6</v>
      </c>
      <c r="X418" s="1356"/>
      <c r="Y418" s="1356"/>
      <c r="Z418" s="1101" t="s">
        <v>1320</v>
      </c>
      <c r="AA418" s="1101"/>
      <c r="AB418" s="1101"/>
      <c r="AC418" s="1101"/>
      <c r="AD418" s="1101"/>
      <c r="AE418" s="1101"/>
      <c r="AF418" s="1657">
        <f>IFERROR(IF(P418&gt;0,(AG437/P418),(AG437/(W418/43560))),0)</f>
        <v>12.40875912408759</v>
      </c>
      <c r="AG418" s="1657"/>
      <c r="AH418" s="1657"/>
      <c r="AI418" s="1101"/>
      <c r="AJ418" s="1101"/>
      <c r="AK418" s="1101"/>
      <c r="AL418" s="1101"/>
      <c r="AM418" s="2"/>
    </row>
    <row r="419" spans="1:39" ht="12.95" customHeight="1">
      <c r="A419" s="1101"/>
      <c r="B419" s="1101"/>
      <c r="C419" s="1101"/>
      <c r="D419" s="1101"/>
      <c r="E419" s="1101" t="s">
        <v>1321</v>
      </c>
      <c r="F419" s="1101"/>
      <c r="G419" s="1101"/>
      <c r="H419" s="1101"/>
      <c r="I419" s="1101"/>
      <c r="J419" s="1101"/>
      <c r="K419" s="1101"/>
      <c r="L419" s="1101"/>
      <c r="M419" s="1101"/>
      <c r="N419" s="1101"/>
      <c r="O419" s="1101"/>
      <c r="P419" s="1101"/>
      <c r="Q419" s="1101"/>
      <c r="R419" s="1101"/>
      <c r="S419" s="1101"/>
      <c r="T419" s="1101"/>
      <c r="U419" s="1101"/>
      <c r="V419" s="1101"/>
      <c r="W419" s="1101"/>
      <c r="X419" s="1101"/>
      <c r="Y419" s="1101"/>
      <c r="Z419" s="1101"/>
      <c r="AA419" s="1101"/>
      <c r="AB419" s="1101"/>
      <c r="AC419" s="1101"/>
      <c r="AD419" s="1101"/>
      <c r="AE419" s="1101"/>
      <c r="AF419" s="1101"/>
      <c r="AG419" s="1101"/>
      <c r="AH419" s="1101"/>
      <c r="AI419" s="1101"/>
      <c r="AJ419" s="1101"/>
      <c r="AK419" s="1101"/>
      <c r="AL419" s="1101"/>
      <c r="AM419" s="1101"/>
    </row>
    <row r="420" spans="1:39" ht="12.95" customHeight="1">
      <c r="A420" s="1101"/>
      <c r="B420" s="1101"/>
      <c r="C420" s="1101"/>
      <c r="D420" s="1101"/>
      <c r="E420" s="1402"/>
      <c r="F420" s="1402"/>
      <c r="G420" s="1402"/>
      <c r="H420" s="1402"/>
      <c r="I420" s="1402"/>
      <c r="J420" s="1402"/>
      <c r="K420" s="1402"/>
      <c r="L420" s="1402"/>
      <c r="M420" s="1402"/>
      <c r="N420" s="1402"/>
      <c r="O420" s="1402"/>
      <c r="P420" s="1402"/>
      <c r="Q420" s="1402"/>
      <c r="R420" s="1402"/>
      <c r="S420" s="1402"/>
      <c r="T420" s="1402"/>
      <c r="U420" s="1402"/>
      <c r="V420" s="1402"/>
      <c r="W420" s="1402"/>
      <c r="X420" s="1402"/>
      <c r="Y420" s="1402"/>
      <c r="Z420" s="1402"/>
      <c r="AA420" s="1402"/>
      <c r="AB420" s="1402"/>
      <c r="AC420" s="1402"/>
      <c r="AD420" s="1402"/>
      <c r="AE420" s="1402"/>
      <c r="AF420" s="1402"/>
      <c r="AG420" s="1402"/>
      <c r="AH420" s="1402"/>
      <c r="AI420" s="1402"/>
      <c r="AJ420" s="1402"/>
      <c r="AK420" s="1101"/>
      <c r="AL420" s="1101"/>
      <c r="AM420" s="1101"/>
    </row>
    <row r="421" spans="1:39" ht="12.95" customHeight="1">
      <c r="A421" s="1101"/>
      <c r="B421" s="1101"/>
      <c r="C421" s="1101"/>
      <c r="D421" s="1101"/>
      <c r="E421" s="1120" t="s">
        <v>1322</v>
      </c>
      <c r="F421" s="17"/>
      <c r="G421" s="17"/>
      <c r="H421" s="17"/>
      <c r="I421" s="1517">
        <v>3.5</v>
      </c>
      <c r="J421" s="1517"/>
      <c r="K421" s="1517"/>
      <c r="L421" s="17"/>
      <c r="M421" s="1120"/>
      <c r="N421" s="17"/>
      <c r="O421" s="17"/>
      <c r="P421" s="1763">
        <f>(CS634+CS642+CS658)/I421</f>
        <v>33.428571428571431</v>
      </c>
      <c r="Q421" s="1763"/>
      <c r="R421" s="1763"/>
      <c r="S421" s="1120" t="s">
        <v>1323</v>
      </c>
      <c r="T421" s="17"/>
      <c r="U421" s="17"/>
      <c r="V421" s="17"/>
      <c r="W421" s="17"/>
      <c r="X421" s="17"/>
      <c r="Y421" s="17"/>
      <c r="Z421" s="17"/>
      <c r="AA421" s="17"/>
      <c r="AB421" s="17"/>
      <c r="AC421" s="17"/>
      <c r="AD421" s="17"/>
      <c r="AE421" s="17"/>
      <c r="AF421" s="17"/>
      <c r="AG421" s="17"/>
      <c r="AH421" s="17"/>
      <c r="AI421" s="17"/>
      <c r="AJ421" s="17"/>
      <c r="AK421" s="1101"/>
      <c r="AL421" s="1101"/>
      <c r="AM421" s="1101"/>
    </row>
    <row r="422" spans="1:39" ht="12.95" customHeight="1">
      <c r="A422" s="1101"/>
      <c r="B422" s="1101"/>
      <c r="C422" s="1101"/>
      <c r="D422" s="1101"/>
      <c r="E422" s="1101"/>
      <c r="F422" s="1101"/>
      <c r="G422" s="1101"/>
      <c r="H422" s="1101"/>
      <c r="I422" s="1101"/>
      <c r="J422" s="1101"/>
      <c r="K422" s="1101"/>
      <c r="L422" s="1101"/>
      <c r="M422" s="1101"/>
      <c r="N422" s="1101"/>
      <c r="O422" s="1101"/>
      <c r="P422" s="1101"/>
      <c r="Q422" s="1101"/>
      <c r="R422" s="1101"/>
      <c r="S422" s="1101"/>
      <c r="T422" s="1101"/>
      <c r="U422" s="1101"/>
      <c r="V422" s="1101"/>
      <c r="W422" s="1101"/>
      <c r="X422" s="1101"/>
      <c r="Y422" s="1101"/>
      <c r="Z422" s="1101"/>
      <c r="AA422" s="1101"/>
      <c r="AB422" s="1101"/>
      <c r="AC422" s="1101"/>
      <c r="AD422" s="1101"/>
      <c r="AE422" s="1101"/>
      <c r="AF422" s="1101"/>
      <c r="AG422" s="1101"/>
      <c r="AH422" s="1101"/>
      <c r="AI422" s="1101"/>
      <c r="AJ422" s="1101"/>
      <c r="AK422" s="1101"/>
      <c r="AL422" s="1101"/>
      <c r="AM422" s="1101"/>
    </row>
    <row r="423" spans="1:39" ht="12.95" customHeight="1">
      <c r="A423" s="1" t="s">
        <v>1094</v>
      </c>
      <c r="B423" s="1"/>
      <c r="C423" s="1"/>
      <c r="D423" s="1" t="s">
        <v>151</v>
      </c>
      <c r="E423" s="1101"/>
      <c r="F423" s="1101"/>
      <c r="G423" s="1101"/>
      <c r="H423" s="1101"/>
      <c r="I423" s="1101"/>
      <c r="J423" s="1101"/>
      <c r="K423" s="1101"/>
      <c r="L423" s="1101"/>
      <c r="M423" s="1101"/>
      <c r="N423" s="1101"/>
      <c r="O423" s="1101"/>
      <c r="P423" s="1101"/>
      <c r="Q423" s="1101"/>
      <c r="R423" s="1101"/>
      <c r="S423" s="1101"/>
      <c r="T423" s="1101"/>
      <c r="U423" s="1101"/>
      <c r="V423" s="1101"/>
      <c r="W423" s="1101"/>
      <c r="X423" s="1101"/>
      <c r="Y423" s="1101"/>
      <c r="Z423" s="1101"/>
      <c r="AA423" s="1101"/>
      <c r="AB423" s="1101"/>
      <c r="AC423" s="1101"/>
      <c r="AD423" s="1101"/>
      <c r="AE423" s="1101"/>
      <c r="AF423" s="1101"/>
      <c r="AG423" s="1101"/>
      <c r="AH423" s="1101"/>
      <c r="AI423" s="1101"/>
      <c r="AJ423" s="1101"/>
      <c r="AK423" s="1101"/>
      <c r="AL423" s="1101"/>
      <c r="AM423" s="1101"/>
    </row>
    <row r="424" spans="1:39" ht="12.95" customHeight="1">
      <c r="A424" s="1101"/>
      <c r="B424" s="1101"/>
      <c r="C424" s="1101"/>
      <c r="D424" s="1101"/>
      <c r="E424" s="1101" t="s">
        <v>1324</v>
      </c>
      <c r="F424" s="1101"/>
      <c r="G424" s="1101"/>
      <c r="H424" s="1101"/>
      <c r="I424" s="1101"/>
      <c r="J424" s="1101"/>
      <c r="K424" s="1101"/>
      <c r="L424" s="1101"/>
      <c r="M424" s="1101"/>
      <c r="N424" s="1101"/>
      <c r="O424" s="1101"/>
      <c r="P424" s="1376">
        <v>15</v>
      </c>
      <c r="Q424" s="1376"/>
      <c r="R424" s="1101"/>
      <c r="S424" s="1101" t="s">
        <v>1325</v>
      </c>
      <c r="T424" s="1101"/>
      <c r="U424" s="1101"/>
      <c r="V424" s="1101"/>
      <c r="W424" s="1101"/>
      <c r="X424" s="1101"/>
      <c r="Y424" s="1101"/>
      <c r="Z424" s="1101"/>
      <c r="AA424" s="1101"/>
      <c r="AB424" s="1101"/>
      <c r="AC424" s="1101"/>
      <c r="AD424" s="1101"/>
      <c r="AE424" s="1376">
        <v>14</v>
      </c>
      <c r="AF424" s="1376"/>
      <c r="AG424" s="1101"/>
      <c r="AH424" s="1101"/>
      <c r="AI424" s="1101"/>
      <c r="AJ424" s="1101"/>
      <c r="AK424" s="1101"/>
      <c r="AL424" s="1101"/>
      <c r="AM424" s="1101"/>
    </row>
    <row r="425" spans="1:39" ht="12.95" customHeight="1">
      <c r="A425" s="1101"/>
      <c r="B425" s="1101"/>
      <c r="C425" s="1101"/>
      <c r="D425" s="1101"/>
      <c r="E425" s="1101" t="s">
        <v>1326</v>
      </c>
      <c r="F425" s="1101"/>
      <c r="G425" s="1101"/>
      <c r="H425" s="1101"/>
      <c r="I425" s="1101"/>
      <c r="J425" s="1101"/>
      <c r="K425" s="1101"/>
      <c r="L425" s="1101"/>
      <c r="M425" s="1101"/>
      <c r="N425" s="1101"/>
      <c r="O425" s="1101"/>
      <c r="P425" s="1376">
        <v>1</v>
      </c>
      <c r="Q425" s="1376"/>
      <c r="R425" s="1101"/>
      <c r="S425" s="1101" t="s">
        <v>1327</v>
      </c>
      <c r="T425" s="1101"/>
      <c r="U425" s="1101"/>
      <c r="V425" s="1101"/>
      <c r="W425" s="1101"/>
      <c r="X425" s="1101"/>
      <c r="Y425" s="1101"/>
      <c r="Z425" s="1101"/>
      <c r="AA425" s="1101"/>
      <c r="AB425" s="1101"/>
      <c r="AC425" s="1101"/>
      <c r="AD425" s="1101"/>
      <c r="AE425" s="1376" t="s">
        <v>299</v>
      </c>
      <c r="AF425" s="1376"/>
      <c r="AG425" s="1101"/>
      <c r="AH425" s="1101"/>
      <c r="AI425" s="1101"/>
      <c r="AJ425" s="1101"/>
      <c r="AK425" s="1101"/>
      <c r="AL425" s="1101"/>
      <c r="AM425" s="1101"/>
    </row>
    <row r="426" spans="1:39" ht="12.95" customHeight="1">
      <c r="A426" s="1101"/>
      <c r="B426" s="1101"/>
      <c r="C426" s="1101"/>
      <c r="D426" s="1101"/>
      <c r="E426" s="1101"/>
      <c r="F426" s="18" t="s">
        <v>1328</v>
      </c>
      <c r="G426" s="1101"/>
      <c r="H426" s="1101"/>
      <c r="I426" s="1101"/>
      <c r="J426" s="1101"/>
      <c r="K426" s="1101"/>
      <c r="L426" s="1101"/>
      <c r="M426" s="1101"/>
      <c r="N426" s="1101"/>
      <c r="O426" s="1101"/>
      <c r="P426" s="1101"/>
      <c r="Q426" s="1101"/>
      <c r="R426" s="1101"/>
      <c r="S426" s="1101"/>
      <c r="T426" s="1101"/>
      <c r="U426" s="1101"/>
      <c r="V426" s="1101"/>
      <c r="W426" s="1101"/>
      <c r="X426" s="1101"/>
      <c r="Y426" s="1101"/>
      <c r="Z426" s="1101"/>
      <c r="AA426" s="1101"/>
      <c r="AB426" s="1101"/>
      <c r="AC426" s="1101"/>
      <c r="AD426" s="1101"/>
      <c r="AE426" s="1101"/>
      <c r="AF426" s="1101"/>
      <c r="AG426" s="1101"/>
      <c r="AH426" s="1101"/>
      <c r="AI426" s="1101"/>
      <c r="AJ426" s="1101"/>
      <c r="AK426" s="1101"/>
      <c r="AL426" s="1101"/>
      <c r="AM426" s="1101"/>
    </row>
    <row r="427" spans="1:39" ht="12.95" customHeight="1">
      <c r="A427" s="1101"/>
      <c r="B427" s="1101"/>
      <c r="C427" s="1101"/>
      <c r="D427" s="1101"/>
      <c r="E427" s="1101"/>
      <c r="F427" s="1417"/>
      <c r="G427" s="1417"/>
      <c r="H427" s="1417"/>
      <c r="I427" s="1417"/>
      <c r="J427" s="1417"/>
      <c r="K427" s="1417"/>
      <c r="L427" s="1417"/>
      <c r="M427" s="1417"/>
      <c r="N427" s="1417"/>
      <c r="O427" s="1417"/>
      <c r="P427" s="1417"/>
      <c r="Q427" s="1417"/>
      <c r="R427" s="1417"/>
      <c r="S427" s="1417"/>
      <c r="T427" s="1417"/>
      <c r="U427" s="1417"/>
      <c r="V427" s="1417"/>
      <c r="W427" s="1417"/>
      <c r="X427" s="1417"/>
      <c r="Y427" s="1417"/>
      <c r="Z427" s="1417"/>
      <c r="AA427" s="1417"/>
      <c r="AB427" s="1417"/>
      <c r="AC427" s="1417"/>
      <c r="AD427" s="1417"/>
      <c r="AE427" s="1417"/>
      <c r="AF427" s="1417"/>
      <c r="AG427" s="1417"/>
      <c r="AH427" s="1417"/>
      <c r="AI427" s="1101"/>
      <c r="AJ427" s="1101"/>
      <c r="AK427" s="1101"/>
      <c r="AL427" s="1101"/>
      <c r="AM427" s="1101"/>
    </row>
    <row r="428" spans="1:39" ht="12.95" customHeight="1">
      <c r="A428" s="1101"/>
      <c r="B428" s="1101"/>
      <c r="C428" s="1101"/>
      <c r="D428" s="1101"/>
      <c r="E428" s="1101"/>
      <c r="F428" s="1418"/>
      <c r="G428" s="1418"/>
      <c r="H428" s="1418"/>
      <c r="I428" s="1418"/>
      <c r="J428" s="1418"/>
      <c r="K428" s="1418"/>
      <c r="L428" s="1418"/>
      <c r="M428" s="1418"/>
      <c r="N428" s="1418"/>
      <c r="O428" s="1418"/>
      <c r="P428" s="1418"/>
      <c r="Q428" s="1418"/>
      <c r="R428" s="1418"/>
      <c r="S428" s="1418"/>
      <c r="T428" s="1418"/>
      <c r="U428" s="1418"/>
      <c r="V428" s="1418"/>
      <c r="W428" s="1418"/>
      <c r="X428" s="1418"/>
      <c r="Y428" s="1418"/>
      <c r="Z428" s="1418"/>
      <c r="AA428" s="1418"/>
      <c r="AB428" s="1418"/>
      <c r="AC428" s="1418"/>
      <c r="AD428" s="1418"/>
      <c r="AE428" s="1418"/>
      <c r="AF428" s="1418"/>
      <c r="AG428" s="1418"/>
      <c r="AH428" s="1418"/>
      <c r="AI428" s="1101"/>
      <c r="AJ428" s="1101"/>
      <c r="AK428" s="1101"/>
      <c r="AL428" s="1101"/>
      <c r="AM428" s="1101"/>
    </row>
    <row r="429" spans="1:39" ht="12.95" customHeight="1">
      <c r="A429" s="1101"/>
      <c r="B429" s="1101"/>
      <c r="C429" s="1101"/>
      <c r="D429" s="1101"/>
      <c r="E429" s="1101" t="s">
        <v>1329</v>
      </c>
      <c r="F429" s="1101"/>
      <c r="G429" s="1101"/>
      <c r="H429" s="1101"/>
      <c r="I429" s="1101"/>
      <c r="J429" s="1101"/>
      <c r="K429" s="1101"/>
      <c r="L429" s="1101"/>
      <c r="M429" s="1101"/>
      <c r="N429" s="1101"/>
      <c r="O429" s="1101"/>
      <c r="P429" s="1132"/>
      <c r="Q429" s="1376" t="s">
        <v>894</v>
      </c>
      <c r="R429" s="1376"/>
      <c r="S429" s="1101"/>
      <c r="T429" s="1101"/>
      <c r="U429" s="1101"/>
      <c r="V429" s="1101"/>
      <c r="W429" s="1101"/>
      <c r="X429" s="1101"/>
      <c r="Y429" s="1101"/>
      <c r="Z429" s="1101"/>
      <c r="AA429" s="1101"/>
      <c r="AB429" s="1101"/>
      <c r="AC429" s="1101"/>
      <c r="AD429" s="1101"/>
      <c r="AE429" s="1101"/>
      <c r="AF429" s="1101"/>
      <c r="AG429" s="1101"/>
      <c r="AH429" s="1101"/>
      <c r="AI429" s="1101"/>
      <c r="AJ429" s="1101"/>
      <c r="AK429" s="1101"/>
      <c r="AL429" s="1101"/>
      <c r="AM429" s="1101"/>
    </row>
    <row r="430" spans="1:39" ht="12.95" customHeight="1">
      <c r="A430" s="1101"/>
      <c r="B430" s="1101"/>
      <c r="C430" s="1101"/>
      <c r="D430" s="1101"/>
      <c r="E430" s="1101"/>
      <c r="F430" s="1101" t="s">
        <v>1330</v>
      </c>
      <c r="G430" s="1101"/>
      <c r="H430" s="1101"/>
      <c r="I430" s="1101"/>
      <c r="J430" s="1101"/>
      <c r="K430" s="1101"/>
      <c r="L430" s="1101"/>
      <c r="M430" s="1101"/>
      <c r="N430" s="1101"/>
      <c r="O430" s="1101"/>
      <c r="P430" s="1132"/>
      <c r="Q430" s="1132"/>
      <c r="R430" s="1101"/>
      <c r="S430" s="1101"/>
      <c r="T430" s="1101"/>
      <c r="U430" s="1101"/>
      <c r="V430" s="1101"/>
      <c r="W430" s="1101"/>
      <c r="X430" s="1101"/>
      <c r="Y430" s="1101"/>
      <c r="Z430" s="1101"/>
      <c r="AA430" s="1101"/>
      <c r="AB430" s="1101"/>
      <c r="AC430" s="1101"/>
      <c r="AD430" s="1101"/>
      <c r="AE430" s="1101"/>
      <c r="AF430" s="1376" t="s">
        <v>299</v>
      </c>
      <c r="AG430" s="1419"/>
      <c r="AH430" s="1101"/>
      <c r="AI430" s="1101"/>
      <c r="AJ430" s="1101"/>
      <c r="AK430" s="1101"/>
      <c r="AL430" s="1101"/>
      <c r="AM430" s="1101"/>
    </row>
    <row r="431" spans="1:39" ht="12.95" customHeight="1">
      <c r="A431" s="1101"/>
      <c r="B431" s="1101"/>
      <c r="C431" s="1101"/>
      <c r="D431" s="1101"/>
      <c r="E431" s="1101"/>
      <c r="F431" s="1101"/>
      <c r="G431" s="1101"/>
      <c r="H431" s="1101"/>
      <c r="I431" s="1101"/>
      <c r="J431" s="1101"/>
      <c r="K431" s="1101"/>
      <c r="L431" s="1101"/>
      <c r="M431" s="1101"/>
      <c r="N431" s="1101"/>
      <c r="O431" s="1101"/>
      <c r="P431" s="1101"/>
      <c r="Q431" s="1101"/>
      <c r="R431" s="1101"/>
      <c r="S431" s="1101"/>
      <c r="T431" s="1101"/>
      <c r="U431" s="1101"/>
      <c r="V431" s="1101"/>
      <c r="W431" s="1101"/>
      <c r="X431" s="1101"/>
      <c r="Y431" s="1101"/>
      <c r="Z431" s="1101"/>
      <c r="AA431" s="1101"/>
      <c r="AB431" s="1101"/>
      <c r="AC431" s="1101"/>
      <c r="AD431" s="1101"/>
      <c r="AE431" s="1101"/>
      <c r="AF431" s="1101"/>
      <c r="AG431" s="1101"/>
      <c r="AH431" s="1101"/>
      <c r="AI431" s="1101"/>
      <c r="AJ431" s="1101"/>
      <c r="AK431" s="1101"/>
      <c r="AL431" s="1101"/>
      <c r="AM431" s="1101"/>
    </row>
    <row r="432" spans="1:39" ht="12.95" customHeight="1">
      <c r="A432" s="1"/>
      <c r="B432" s="1"/>
      <c r="C432" s="1"/>
      <c r="D432" s="1101"/>
      <c r="E432" s="2" t="s">
        <v>1331</v>
      </c>
      <c r="F432" s="1101"/>
      <c r="G432" s="1101"/>
      <c r="H432" s="1101"/>
      <c r="I432" s="1101"/>
      <c r="J432" s="1101"/>
      <c r="K432" s="1101"/>
      <c r="L432" s="1101"/>
      <c r="M432" s="1101"/>
      <c r="N432" s="1101"/>
      <c r="O432" s="1101"/>
      <c r="P432" s="1101"/>
      <c r="Q432" s="1101"/>
      <c r="R432" s="1101"/>
      <c r="S432" s="1101"/>
      <c r="T432" s="1101"/>
      <c r="U432" s="1101"/>
      <c r="V432" s="1101"/>
      <c r="W432" s="1101"/>
      <c r="X432" s="1101"/>
      <c r="Y432" s="1101"/>
      <c r="Z432" s="1376" t="s">
        <v>894</v>
      </c>
      <c r="AA432" s="1376"/>
      <c r="AB432" s="1101"/>
      <c r="AC432" s="1101"/>
      <c r="AD432" s="1101"/>
      <c r="AE432" s="1101"/>
      <c r="AF432" s="1101"/>
      <c r="AG432" s="1101"/>
      <c r="AH432" s="1101"/>
      <c r="AI432" s="1101"/>
      <c r="AJ432" s="1101"/>
      <c r="AK432" s="1101"/>
      <c r="AL432" s="1101"/>
      <c r="AM432" s="1101"/>
    </row>
    <row r="433" spans="1:110" ht="12.95" customHeight="1">
      <c r="A433" s="1101"/>
      <c r="B433" s="1101"/>
      <c r="C433" s="1101"/>
      <c r="D433" s="1101"/>
      <c r="E433" s="1101"/>
      <c r="F433" s="29" t="s">
        <v>1332</v>
      </c>
      <c r="G433" s="1180"/>
      <c r="H433" s="1180"/>
      <c r="I433" s="1180"/>
      <c r="J433" s="1180"/>
      <c r="K433" s="1180"/>
      <c r="L433" s="1180"/>
      <c r="M433" s="1180"/>
      <c r="N433" s="1180"/>
      <c r="O433" s="1180"/>
      <c r="P433" s="1180"/>
      <c r="Q433" s="1180"/>
      <c r="R433" s="1180"/>
      <c r="S433" s="1180"/>
      <c r="T433" s="1180"/>
      <c r="U433" s="1180"/>
      <c r="V433" s="1180"/>
      <c r="W433" s="1180"/>
      <c r="X433" s="1101"/>
      <c r="Y433" s="1101"/>
      <c r="Z433" s="1101"/>
      <c r="AA433" s="1101"/>
      <c r="AB433" s="1180"/>
      <c r="AC433" s="1101"/>
      <c r="AD433" s="1101"/>
      <c r="AE433" s="1101"/>
      <c r="AF433" s="1101"/>
      <c r="AG433" s="1101"/>
      <c r="AH433" s="1101"/>
      <c r="AI433" s="1101"/>
      <c r="AJ433" s="1101"/>
      <c r="AK433" s="1101"/>
      <c r="AL433" s="1101"/>
      <c r="AM433" s="1101"/>
      <c r="AN433" s="1101"/>
      <c r="AO433" s="1101"/>
      <c r="AP433" s="1101"/>
      <c r="AQ433" s="1101"/>
      <c r="AR433" s="1101"/>
      <c r="AS433" s="1101"/>
      <c r="AT433" s="1101"/>
      <c r="AU433" s="1101"/>
      <c r="AV433" s="1101"/>
      <c r="AW433" s="1101"/>
      <c r="AX433" s="1101"/>
      <c r="AY433" s="1101"/>
      <c r="AZ433" s="1101"/>
      <c r="BA433" s="1101"/>
      <c r="BB433" s="1101"/>
      <c r="BC433" s="1101"/>
      <c r="BD433" s="1101"/>
      <c r="BE433" s="1101"/>
      <c r="BF433" s="1101"/>
      <c r="BG433" s="1101"/>
      <c r="BH433" s="1101"/>
      <c r="BI433" s="1101"/>
      <c r="BJ433" s="1101"/>
      <c r="BK433" s="1101"/>
      <c r="BL433" s="1101"/>
      <c r="BM433" s="1101"/>
      <c r="BN433" s="1101"/>
      <c r="BO433" s="1101"/>
      <c r="BP433" s="1101"/>
      <c r="BQ433" s="1101"/>
      <c r="BR433" s="1101"/>
      <c r="BS433" s="1101"/>
      <c r="BT433" s="1101"/>
      <c r="BU433" s="1101"/>
      <c r="BV433" s="1101"/>
      <c r="BW433" s="1101"/>
      <c r="BX433" s="1101"/>
      <c r="BY433" s="1101"/>
      <c r="BZ433" s="1101"/>
      <c r="CA433" s="1101"/>
      <c r="CB433" s="1101"/>
      <c r="CC433" s="1101"/>
      <c r="CD433" s="1101"/>
      <c r="CE433" s="1101"/>
      <c r="CF433" s="1101"/>
      <c r="CG433" s="1101"/>
      <c r="CH433" s="1101"/>
      <c r="CI433" s="1101"/>
      <c r="CJ433" s="1101"/>
      <c r="CK433" s="1101"/>
      <c r="CL433" s="1101"/>
      <c r="CM433" s="1101"/>
      <c r="CN433" s="1101"/>
      <c r="CO433" s="1101"/>
      <c r="CP433" s="1101"/>
      <c r="CQ433" s="1101"/>
      <c r="CR433" s="1101"/>
      <c r="CS433" s="1101"/>
      <c r="CT433" s="1101"/>
      <c r="CU433" s="1101"/>
      <c r="CV433" s="1101"/>
      <c r="CW433" s="1101"/>
      <c r="CX433" s="1101"/>
      <c r="CY433" s="1101"/>
      <c r="CZ433" s="1101"/>
      <c r="DA433" s="1101"/>
      <c r="DB433" s="1101"/>
      <c r="DC433" s="1101"/>
      <c r="DD433" s="1101"/>
      <c r="DE433" s="1101"/>
      <c r="DF433" s="1101"/>
    </row>
    <row r="434" spans="1:110" ht="12.95" customHeight="1">
      <c r="A434" s="1101"/>
      <c r="B434" s="1101"/>
      <c r="C434" s="1101"/>
      <c r="D434" s="1101"/>
      <c r="E434" s="1101"/>
      <c r="F434" s="1101" t="s">
        <v>1333</v>
      </c>
      <c r="G434" s="1180"/>
      <c r="H434" s="1101"/>
      <c r="I434" s="1180"/>
      <c r="J434" s="1180"/>
      <c r="K434" s="1180"/>
      <c r="L434" s="1180"/>
      <c r="M434" s="1180"/>
      <c r="N434" s="1180"/>
      <c r="O434" s="18"/>
      <c r="P434" s="1180"/>
      <c r="Q434" s="1180"/>
      <c r="R434" s="1180"/>
      <c r="S434" s="1180"/>
      <c r="T434" s="1180"/>
      <c r="U434" s="1180"/>
      <c r="V434" s="1180"/>
      <c r="W434" s="1180"/>
      <c r="X434" s="1101"/>
      <c r="Y434" s="1101"/>
      <c r="Z434" s="1376" t="s">
        <v>299</v>
      </c>
      <c r="AA434" s="1376"/>
      <c r="AB434" s="1101"/>
      <c r="AC434" s="1101"/>
      <c r="AD434" s="1101"/>
      <c r="AE434" s="1101"/>
      <c r="AF434" s="1101"/>
      <c r="AG434" s="1101"/>
      <c r="AH434" s="1101"/>
      <c r="AI434" s="1101"/>
      <c r="AJ434" s="1101"/>
      <c r="AK434" s="1101"/>
      <c r="AL434" s="1101"/>
      <c r="AM434" s="1101"/>
      <c r="AN434" s="1101"/>
      <c r="AO434" s="1101"/>
      <c r="AP434" s="1101"/>
      <c r="AQ434" s="1101"/>
      <c r="AR434" s="1101"/>
      <c r="AS434" s="1101"/>
      <c r="AT434" s="1101"/>
      <c r="AU434" s="1101"/>
      <c r="AV434" s="1101"/>
      <c r="AW434" s="1101"/>
      <c r="AX434" s="1101"/>
      <c r="AY434" s="1101"/>
      <c r="AZ434" s="1101"/>
      <c r="BA434" s="1101"/>
      <c r="BB434" s="1101"/>
      <c r="BC434" s="1101"/>
      <c r="BD434" s="1101"/>
      <c r="BE434" s="1101"/>
      <c r="BF434" s="1101"/>
      <c r="BG434" s="1101"/>
      <c r="BH434" s="1101"/>
      <c r="BI434" s="1101"/>
      <c r="BJ434" s="1101"/>
      <c r="BK434" s="1101"/>
      <c r="BL434" s="1101"/>
      <c r="BM434" s="1101"/>
      <c r="BN434" s="1101"/>
      <c r="BO434" s="1101"/>
      <c r="BP434" s="1101"/>
      <c r="BQ434" s="1101"/>
      <c r="BR434" s="1101"/>
      <c r="BS434" s="1101"/>
      <c r="BT434" s="1101"/>
      <c r="BU434" s="1101"/>
      <c r="BV434" s="1101"/>
      <c r="BW434" s="1101"/>
      <c r="BX434" s="1101"/>
      <c r="BY434" s="1101"/>
      <c r="BZ434" s="1101"/>
      <c r="CA434" s="1101"/>
      <c r="CB434" s="1101"/>
      <c r="CC434" s="1101"/>
      <c r="CD434" s="1101"/>
      <c r="CE434" s="1101"/>
      <c r="CF434" s="1101"/>
      <c r="CG434" s="1101"/>
      <c r="CH434" s="1101"/>
      <c r="CI434" s="1101"/>
      <c r="CJ434" s="1101"/>
      <c r="CK434" s="1101"/>
      <c r="CL434" s="1101"/>
      <c r="CM434" s="1101"/>
      <c r="CN434" s="1101"/>
      <c r="CO434" s="1101"/>
      <c r="CP434" s="1101"/>
      <c r="CQ434" s="1101"/>
      <c r="CR434" s="1101"/>
      <c r="CS434" s="1101"/>
      <c r="CT434" s="1101"/>
      <c r="CU434" s="1101"/>
      <c r="CV434" s="1101"/>
      <c r="CW434" s="1101"/>
      <c r="CX434" s="1101"/>
      <c r="CY434" s="1101"/>
      <c r="CZ434" s="1101"/>
      <c r="DA434" s="1101"/>
      <c r="DB434" s="1101"/>
      <c r="DC434" s="1101"/>
      <c r="DD434" s="1101"/>
      <c r="DE434" s="1101"/>
      <c r="DF434" s="1101"/>
    </row>
    <row r="435" spans="1:110" ht="12.95" customHeight="1">
      <c r="A435" s="1101"/>
      <c r="B435" s="1101"/>
      <c r="C435" s="1101"/>
      <c r="D435" s="1101"/>
      <c r="E435" s="1101"/>
      <c r="F435" s="1101"/>
      <c r="G435" s="1101"/>
      <c r="H435" s="1101"/>
      <c r="I435" s="1101"/>
      <c r="J435" s="1101"/>
      <c r="K435" s="1101"/>
      <c r="L435" s="1101"/>
      <c r="M435" s="1101"/>
      <c r="N435" s="1101"/>
      <c r="O435" s="1101"/>
      <c r="P435" s="1101"/>
      <c r="Q435" s="1101"/>
      <c r="R435" s="1101"/>
      <c r="S435" s="1101"/>
      <c r="T435" s="1101"/>
      <c r="U435" s="1101"/>
      <c r="V435" s="1101"/>
      <c r="W435" s="1101"/>
      <c r="X435" s="1101"/>
      <c r="Y435" s="1101"/>
      <c r="Z435" s="1101"/>
      <c r="AA435" s="1101"/>
      <c r="AB435" s="1101"/>
      <c r="AC435" s="1101"/>
      <c r="AD435" s="1101"/>
      <c r="AE435" s="1101"/>
      <c r="AF435" s="1101"/>
      <c r="AG435" s="1101"/>
      <c r="AH435" s="1101"/>
      <c r="AI435" s="1101"/>
      <c r="AJ435" s="1101"/>
      <c r="AK435" s="1101"/>
      <c r="AL435" s="1101"/>
      <c r="AM435" s="1101"/>
      <c r="AN435" s="1101"/>
      <c r="AO435" s="1101"/>
      <c r="AP435" s="1101"/>
      <c r="AQ435" s="1101"/>
      <c r="AR435" s="1101"/>
      <c r="AS435" s="1101"/>
      <c r="AT435" s="1101"/>
      <c r="AU435" s="1101"/>
      <c r="AV435" s="1101"/>
      <c r="AW435" s="1101"/>
      <c r="AX435" s="1101"/>
      <c r="AY435" s="1101"/>
      <c r="AZ435" s="1101"/>
      <c r="BA435" s="1101"/>
      <c r="BB435" s="1101"/>
      <c r="BC435" s="1101"/>
      <c r="BD435" s="1101"/>
      <c r="BE435" s="1101"/>
      <c r="BF435" s="1101"/>
      <c r="BG435" s="1101"/>
      <c r="BH435" s="1101"/>
      <c r="BI435" s="1101"/>
      <c r="BJ435" s="1101"/>
      <c r="BK435" s="1101"/>
      <c r="BL435" s="1101"/>
      <c r="BM435" s="1101"/>
      <c r="BN435" s="1101"/>
      <c r="BO435" s="1101"/>
      <c r="BP435" s="1101"/>
      <c r="BQ435" s="1101"/>
      <c r="BR435" s="1101"/>
      <c r="BS435" s="1101"/>
      <c r="BT435" s="1101"/>
      <c r="BU435" s="1101"/>
      <c r="BV435" s="1101"/>
      <c r="BW435" s="1101"/>
      <c r="BX435" s="1101"/>
      <c r="BY435" s="1101"/>
      <c r="BZ435" s="1101"/>
      <c r="CA435" s="1101"/>
      <c r="CB435" s="1101"/>
      <c r="CC435" s="1101"/>
      <c r="CD435" s="1101"/>
      <c r="CE435" s="1101"/>
      <c r="CF435" s="1101"/>
      <c r="CG435" s="1101"/>
      <c r="CH435" s="1101"/>
      <c r="CI435" s="1101"/>
      <c r="CJ435" s="1101"/>
      <c r="CK435" s="1101"/>
      <c r="CL435" s="1101"/>
      <c r="CM435" s="1101"/>
      <c r="CN435" s="1101"/>
      <c r="CO435" s="1101"/>
      <c r="CP435" s="1101"/>
      <c r="CQ435" s="1101"/>
      <c r="CR435" s="1101"/>
      <c r="CS435" s="1101"/>
      <c r="CT435" s="1101"/>
      <c r="CU435" s="1101"/>
      <c r="CV435" s="1101"/>
      <c r="CW435" s="1101"/>
      <c r="CX435" s="1101"/>
      <c r="CY435" s="1101"/>
      <c r="CZ435" s="1101"/>
      <c r="DA435" s="1101"/>
      <c r="DB435" s="1101"/>
      <c r="DC435" s="1101"/>
      <c r="DD435" s="1101"/>
      <c r="DE435" s="1101"/>
      <c r="DF435" s="1101"/>
    </row>
    <row r="436" spans="1:110" ht="12.95" customHeight="1">
      <c r="A436" s="1" t="s">
        <v>1157</v>
      </c>
      <c r="B436" s="1"/>
      <c r="C436" s="1"/>
      <c r="D436" s="1" t="s">
        <v>158</v>
      </c>
      <c r="E436" s="1101"/>
      <c r="F436" s="1101"/>
      <c r="G436" s="1101"/>
      <c r="H436" s="1101"/>
      <c r="I436" s="1101"/>
      <c r="J436" s="1101"/>
      <c r="K436" s="1101"/>
      <c r="L436" s="1101"/>
      <c r="M436" s="1101"/>
      <c r="N436" s="1101"/>
      <c r="O436" s="1101"/>
      <c r="P436" s="1101"/>
      <c r="Q436" s="1101"/>
      <c r="R436" s="1101"/>
      <c r="S436" s="1101"/>
      <c r="T436" s="1101"/>
      <c r="U436" s="1101"/>
      <c r="V436" s="1101"/>
      <c r="W436" s="1101"/>
      <c r="X436" s="1101"/>
      <c r="Y436" s="1101"/>
      <c r="Z436" s="1101"/>
      <c r="AA436" s="1101"/>
      <c r="AB436" s="1101"/>
      <c r="AC436" s="1101"/>
      <c r="AD436" s="1101"/>
      <c r="AE436" s="1101"/>
      <c r="AF436" s="33"/>
      <c r="AG436" s="1101"/>
      <c r="AH436" s="1101"/>
      <c r="AI436" s="1101"/>
      <c r="AJ436" s="1101"/>
      <c r="AK436" s="1101"/>
      <c r="AL436" s="1101"/>
      <c r="AM436" s="1101"/>
      <c r="AN436" s="1101"/>
      <c r="AO436" s="1101"/>
      <c r="AP436" s="1101"/>
      <c r="AQ436" s="1101"/>
      <c r="AR436" s="1101"/>
      <c r="AS436" s="1101"/>
      <c r="AT436" s="1101"/>
      <c r="AU436" s="1101"/>
      <c r="AV436" s="1101"/>
      <c r="AW436" s="1101"/>
      <c r="AX436" s="1101"/>
      <c r="AY436" s="1101"/>
      <c r="AZ436" s="1101"/>
      <c r="BA436" s="1101"/>
      <c r="BB436" s="1101"/>
      <c r="BC436" s="1101"/>
      <c r="BD436" s="1101"/>
      <c r="BE436" s="1101"/>
      <c r="BF436" s="1101"/>
      <c r="BG436" s="1101"/>
      <c r="BH436" s="1101"/>
      <c r="BI436" s="1101"/>
      <c r="BJ436" s="1101"/>
      <c r="BK436" s="1101"/>
      <c r="BL436" s="1101"/>
      <c r="BM436" s="1101"/>
      <c r="BN436" s="1101"/>
      <c r="BO436" s="1101"/>
      <c r="BP436" s="1101"/>
      <c r="BQ436" s="1101"/>
      <c r="BR436" s="1101"/>
      <c r="BS436" s="1101"/>
      <c r="BT436" s="1101"/>
      <c r="BU436" s="1101"/>
      <c r="BV436" s="1101"/>
      <c r="BW436" s="1101"/>
      <c r="BX436" s="1101"/>
      <c r="BY436" s="1101"/>
      <c r="BZ436" s="1101"/>
      <c r="CA436" s="1101"/>
      <c r="CB436" s="1101"/>
      <c r="CC436" s="1101"/>
      <c r="CD436" s="1101"/>
      <c r="CE436" s="1101"/>
      <c r="CF436" s="1101"/>
      <c r="CG436" s="1101"/>
      <c r="CH436" s="1101"/>
      <c r="CI436" s="1101"/>
      <c r="CJ436" s="1101"/>
      <c r="CK436" s="1101"/>
      <c r="CL436" s="1101"/>
      <c r="CM436" s="1101"/>
      <c r="CN436" s="1101"/>
      <c r="CO436" s="1101"/>
      <c r="CP436" s="1101"/>
      <c r="CQ436" s="1101"/>
      <c r="CR436" s="1101"/>
      <c r="CS436" s="1101"/>
      <c r="CT436" s="1101"/>
      <c r="CU436" s="1101"/>
      <c r="CV436" s="1101"/>
      <c r="CW436" s="1101"/>
      <c r="CX436" s="1101"/>
      <c r="CY436" s="1101"/>
      <c r="CZ436" s="1101"/>
      <c r="DA436" s="1101"/>
      <c r="DB436" s="1101"/>
      <c r="DC436" s="1101"/>
      <c r="DD436" s="1101"/>
      <c r="DE436" s="1101"/>
      <c r="DF436" s="1101"/>
    </row>
    <row r="437" spans="1:110" ht="12.95" customHeight="1">
      <c r="A437" s="1101"/>
      <c r="B437" s="1101"/>
      <c r="C437" s="1101"/>
      <c r="D437" s="1399" t="s">
        <v>1334</v>
      </c>
      <c r="E437" s="1364"/>
      <c r="F437" s="1364"/>
      <c r="G437" s="1364"/>
      <c r="H437" s="1364"/>
      <c r="I437" s="1364"/>
      <c r="J437" s="1364"/>
      <c r="K437" s="1364"/>
      <c r="L437" s="1364"/>
      <c r="M437" s="1364"/>
      <c r="N437" s="1364"/>
      <c r="O437" s="1364"/>
      <c r="P437" s="1364"/>
      <c r="Q437" s="1364"/>
      <c r="R437" s="1364"/>
      <c r="S437" s="1364"/>
      <c r="T437" s="1364"/>
      <c r="U437" s="1364"/>
      <c r="V437" s="1364"/>
      <c r="W437" s="1364"/>
      <c r="X437" s="1364"/>
      <c r="Y437" s="1364"/>
      <c r="Z437" s="1364"/>
      <c r="AA437" s="1364"/>
      <c r="AB437" s="1364"/>
      <c r="AC437" s="1364"/>
      <c r="AD437" s="1364"/>
      <c r="AE437" s="1364"/>
      <c r="AF437" s="1365"/>
      <c r="AG437" s="1387">
        <v>51</v>
      </c>
      <c r="AH437" s="1387"/>
      <c r="AI437" s="1387"/>
      <c r="AJ437" s="1387"/>
      <c r="AK437" s="1101"/>
      <c r="AL437" s="1101"/>
      <c r="AM437" s="1101"/>
      <c r="AN437" s="1101"/>
      <c r="AO437" s="1101"/>
      <c r="AP437" s="1101"/>
      <c r="AQ437" s="1101"/>
      <c r="AR437" s="1101"/>
      <c r="AS437" s="1101"/>
      <c r="AT437" s="1101"/>
      <c r="AU437" s="1101"/>
      <c r="AV437" s="1101"/>
      <c r="AW437" s="1101"/>
      <c r="AX437" s="1101"/>
      <c r="AY437" s="1101"/>
      <c r="AZ437" s="1101"/>
      <c r="BA437" s="1101"/>
      <c r="BB437" s="1101"/>
      <c r="BC437" s="1101"/>
      <c r="BD437" s="1101"/>
      <c r="BE437" s="1101"/>
      <c r="BF437" s="1101"/>
      <c r="BG437" s="1101"/>
      <c r="BH437" s="1101"/>
      <c r="BI437" s="1101"/>
      <c r="BJ437" s="1101"/>
      <c r="BK437" s="1101"/>
      <c r="BL437" s="1101"/>
      <c r="BM437" s="1101"/>
      <c r="BN437" s="1101"/>
      <c r="BO437" s="1101"/>
      <c r="BP437" s="1101"/>
      <c r="BQ437" s="1101"/>
      <c r="BR437" s="1101"/>
      <c r="BS437" s="1101"/>
      <c r="BT437" s="1101"/>
      <c r="BU437" s="1101"/>
      <c r="BV437" s="1101"/>
      <c r="BW437" s="1101"/>
      <c r="BX437" s="1101"/>
      <c r="BY437" s="1101"/>
      <c r="BZ437" s="1101"/>
      <c r="CA437" s="1101"/>
      <c r="CB437" s="1101"/>
      <c r="CC437" s="1101"/>
      <c r="CD437" s="1101"/>
      <c r="CE437" s="1101"/>
      <c r="CF437" s="1101"/>
      <c r="CG437" s="1101"/>
      <c r="CH437" s="1101"/>
      <c r="CI437" s="1101"/>
      <c r="CJ437" s="1101"/>
      <c r="CK437" s="1101"/>
      <c r="CL437" s="1101"/>
      <c r="CM437" s="1101"/>
      <c r="CN437" s="1101"/>
      <c r="CO437" s="1101"/>
      <c r="CP437" s="1101"/>
      <c r="CQ437" s="1101"/>
      <c r="CR437" s="1101"/>
      <c r="CS437" s="1101"/>
      <c r="CT437" s="1101"/>
      <c r="CU437" s="1101"/>
      <c r="CV437" s="1101"/>
      <c r="CW437" s="1101"/>
      <c r="CX437" s="1101"/>
      <c r="CY437" s="1101"/>
      <c r="CZ437" s="1101"/>
      <c r="DA437" s="1101"/>
      <c r="DB437" s="1101"/>
      <c r="DC437" s="1101"/>
      <c r="DD437" s="1101"/>
      <c r="DE437" s="1101"/>
      <c r="DF437" s="1101"/>
    </row>
    <row r="438" spans="1:110" ht="12.95" customHeight="1">
      <c r="A438" s="1101"/>
      <c r="B438" s="1101"/>
      <c r="C438" s="1101"/>
      <c r="D438" s="1361" t="s">
        <v>1335</v>
      </c>
      <c r="E438" s="1362"/>
      <c r="F438" s="1362"/>
      <c r="G438" s="1362"/>
      <c r="H438" s="1362"/>
      <c r="I438" s="1362"/>
      <c r="J438" s="1362"/>
      <c r="K438" s="1362"/>
      <c r="L438" s="1362"/>
      <c r="M438" s="1362"/>
      <c r="N438" s="1362"/>
      <c r="O438" s="1362"/>
      <c r="P438" s="1362"/>
      <c r="Q438" s="1362"/>
      <c r="R438" s="1362"/>
      <c r="S438" s="1362"/>
      <c r="T438" s="1362"/>
      <c r="U438" s="1362"/>
      <c r="V438" s="1362"/>
      <c r="W438" s="1362"/>
      <c r="X438" s="1362"/>
      <c r="Y438" s="1362"/>
      <c r="Z438" s="1362"/>
      <c r="AA438" s="1362"/>
      <c r="AB438" s="1362"/>
      <c r="AC438" s="1362"/>
      <c r="AD438" s="1362"/>
      <c r="AE438" s="1362"/>
      <c r="AF438" s="1363"/>
      <c r="AG438" s="1400">
        <v>0</v>
      </c>
      <c r="AH438" s="1401"/>
      <c r="AI438" s="1401"/>
      <c r="AJ438" s="1401"/>
      <c r="AK438" s="1101"/>
      <c r="AL438" s="1101"/>
      <c r="AM438" s="1101"/>
      <c r="AN438" s="1101"/>
      <c r="AO438" s="1101"/>
      <c r="AP438" s="1101"/>
      <c r="AQ438" s="1101"/>
      <c r="AR438" s="1101"/>
      <c r="AS438" s="1101"/>
      <c r="AT438" s="1101"/>
      <c r="AU438" s="1101"/>
      <c r="AV438" s="1101"/>
      <c r="AW438" s="1101"/>
      <c r="AX438" s="1101"/>
      <c r="AY438" s="1101"/>
      <c r="AZ438" s="1101"/>
      <c r="BA438" s="1101"/>
      <c r="BB438" s="1101"/>
      <c r="BC438" s="1101"/>
      <c r="BD438" s="1101"/>
      <c r="BE438" s="1101"/>
      <c r="BF438" s="1101"/>
      <c r="BG438" s="1101"/>
      <c r="BH438" s="1101"/>
      <c r="BI438" s="1101"/>
      <c r="BJ438" s="1101"/>
      <c r="BK438" s="1101"/>
      <c r="BL438" s="1101"/>
      <c r="BM438" s="1101"/>
      <c r="BN438" s="1101"/>
      <c r="BO438" s="1101"/>
      <c r="BP438" s="1101"/>
      <c r="BQ438" s="1101"/>
      <c r="BR438" s="1101"/>
      <c r="BS438" s="1101"/>
      <c r="BT438" s="1101"/>
      <c r="BU438" s="1101"/>
      <c r="BV438" s="1101"/>
      <c r="BW438" s="1101"/>
      <c r="BX438" s="1101"/>
      <c r="BY438" s="1101"/>
      <c r="BZ438" s="1101"/>
      <c r="CA438" s="1101"/>
      <c r="CB438" s="1101"/>
      <c r="CC438" s="1101"/>
      <c r="CD438" s="1101"/>
      <c r="CE438" s="1101"/>
      <c r="CF438" s="1101"/>
      <c r="CG438" s="1101"/>
      <c r="CH438" s="1101"/>
      <c r="CI438" s="1101"/>
      <c r="CJ438" s="1101"/>
      <c r="CK438" s="1101"/>
      <c r="CL438" s="1101"/>
      <c r="CM438" s="1101"/>
      <c r="CN438" s="1101"/>
      <c r="CO438" s="1101"/>
      <c r="CP438" s="1101"/>
      <c r="CQ438" s="1101"/>
      <c r="CR438" s="1101"/>
      <c r="CS438" s="1101"/>
      <c r="CT438" s="1101"/>
      <c r="CU438" s="1101"/>
      <c r="CV438" s="1101"/>
      <c r="CW438" s="1101"/>
      <c r="CX438" s="1101"/>
      <c r="CY438" s="1101"/>
      <c r="CZ438" s="1101"/>
      <c r="DA438" s="1101"/>
      <c r="DB438" s="1101"/>
      <c r="DC438" s="1101"/>
      <c r="DD438" s="1101"/>
      <c r="DE438" s="1101"/>
      <c r="DF438" s="1101"/>
    </row>
    <row r="439" spans="1:110" ht="12.95" customHeight="1">
      <c r="A439" s="1101"/>
      <c r="B439" s="1101"/>
      <c r="C439" s="1101"/>
      <c r="D439" s="1361" t="s">
        <v>1336</v>
      </c>
      <c r="E439" s="1362"/>
      <c r="F439" s="1362"/>
      <c r="G439" s="1362"/>
      <c r="H439" s="1362"/>
      <c r="I439" s="1362"/>
      <c r="J439" s="1362"/>
      <c r="K439" s="1362"/>
      <c r="L439" s="1362"/>
      <c r="M439" s="1362"/>
      <c r="N439" s="1362"/>
      <c r="O439" s="1362"/>
      <c r="P439" s="1362"/>
      <c r="Q439" s="1362"/>
      <c r="R439" s="1362"/>
      <c r="S439" s="1362"/>
      <c r="T439" s="1362"/>
      <c r="U439" s="1362"/>
      <c r="V439" s="1362"/>
      <c r="W439" s="1362"/>
      <c r="X439" s="1362"/>
      <c r="Y439" s="1362"/>
      <c r="Z439" s="1362"/>
      <c r="AA439" s="1362"/>
      <c r="AB439" s="1362"/>
      <c r="AC439" s="1362"/>
      <c r="AD439" s="1362"/>
      <c r="AE439" s="1362"/>
      <c r="AF439" s="1363"/>
      <c r="AG439" s="1387">
        <v>50</v>
      </c>
      <c r="AH439" s="1387"/>
      <c r="AI439" s="1387"/>
      <c r="AJ439" s="1387"/>
      <c r="AK439" s="1101"/>
      <c r="AL439" s="1101"/>
      <c r="AM439" s="1101"/>
      <c r="AN439" s="1101"/>
      <c r="AO439" s="1101"/>
      <c r="AP439" s="1101"/>
      <c r="AQ439" s="1101"/>
      <c r="AR439" s="1101"/>
      <c r="AS439" s="1101"/>
      <c r="AT439" s="1101"/>
      <c r="AU439" s="1101"/>
      <c r="AV439" s="1101"/>
      <c r="AW439" s="1101"/>
      <c r="AX439" s="1101"/>
      <c r="AY439" s="1101"/>
      <c r="AZ439" s="1101"/>
      <c r="BA439" s="1101"/>
      <c r="BB439" s="1101"/>
      <c r="BC439" s="1101"/>
      <c r="BD439" s="1101"/>
      <c r="BE439" s="1101"/>
      <c r="BF439" s="1101"/>
      <c r="BG439" s="1101"/>
      <c r="BH439" s="1101"/>
      <c r="BI439" s="1101"/>
      <c r="BJ439" s="1101"/>
      <c r="BK439" s="1101"/>
      <c r="BL439" s="1101"/>
      <c r="BM439" s="1101"/>
      <c r="BN439" s="1101"/>
      <c r="BO439" s="1101"/>
      <c r="BP439" s="1101"/>
      <c r="BQ439" s="1101"/>
      <c r="BR439" s="1101"/>
      <c r="BS439" s="1101"/>
      <c r="BT439" s="1101"/>
      <c r="BU439" s="1101"/>
      <c r="BV439" s="1101"/>
      <c r="BW439" s="1101"/>
      <c r="BX439" s="1101"/>
      <c r="BY439" s="1101"/>
      <c r="BZ439" s="1101"/>
      <c r="CA439" s="1101"/>
      <c r="CB439" s="1101"/>
      <c r="CC439" s="1101"/>
      <c r="CD439" s="1101"/>
      <c r="CE439" s="1101"/>
      <c r="CF439" s="1101"/>
      <c r="CG439" s="1101"/>
      <c r="CH439" s="1101"/>
      <c r="CI439" s="1101"/>
      <c r="CJ439" s="1101"/>
      <c r="CK439" s="1101"/>
      <c r="CL439" s="1101"/>
      <c r="CM439" s="1101"/>
      <c r="CN439" s="1101"/>
      <c r="CO439" s="1101"/>
      <c r="CP439" s="1101"/>
      <c r="CQ439" s="1101"/>
      <c r="CR439" s="1101"/>
      <c r="CS439" s="1101"/>
      <c r="CT439" s="1101"/>
      <c r="CU439" s="1101"/>
      <c r="CV439" s="1101"/>
      <c r="CW439" s="1101"/>
      <c r="CX439" s="1101"/>
      <c r="CY439" s="1101"/>
      <c r="CZ439" s="1101"/>
      <c r="DA439" s="1101"/>
      <c r="DB439" s="1101"/>
      <c r="DC439" s="1101"/>
      <c r="DD439" s="1101"/>
      <c r="DE439" s="1101"/>
      <c r="DF439" s="1101"/>
    </row>
    <row r="440" spans="1:110" ht="12.95" customHeight="1">
      <c r="A440" s="1101"/>
      <c r="B440" s="1101"/>
      <c r="C440" s="1101"/>
      <c r="D440" s="1361" t="s">
        <v>1337</v>
      </c>
      <c r="E440" s="1362"/>
      <c r="F440" s="1362"/>
      <c r="G440" s="1362"/>
      <c r="H440" s="1362"/>
      <c r="I440" s="1362"/>
      <c r="J440" s="1362"/>
      <c r="K440" s="1362"/>
      <c r="L440" s="1362"/>
      <c r="M440" s="1362"/>
      <c r="N440" s="1362"/>
      <c r="O440" s="1362"/>
      <c r="P440" s="1362"/>
      <c r="Q440" s="1362"/>
      <c r="R440" s="1362"/>
      <c r="S440" s="1362"/>
      <c r="T440" s="1362"/>
      <c r="U440" s="1362"/>
      <c r="V440" s="1362"/>
      <c r="W440" s="1362"/>
      <c r="X440" s="1362"/>
      <c r="Y440" s="1362"/>
      <c r="Z440" s="1362"/>
      <c r="AA440" s="1362"/>
      <c r="AB440" s="1362"/>
      <c r="AC440" s="1362"/>
      <c r="AD440" s="1362"/>
      <c r="AE440" s="1362"/>
      <c r="AF440" s="1363"/>
      <c r="AG440" s="1387">
        <v>50</v>
      </c>
      <c r="AH440" s="1387"/>
      <c r="AI440" s="1387"/>
      <c r="AJ440" s="1387"/>
      <c r="AK440" s="1101"/>
      <c r="AL440" s="1101"/>
      <c r="AM440" s="1101"/>
      <c r="AN440" s="1101"/>
      <c r="AO440" s="1101"/>
      <c r="AP440" s="1101"/>
      <c r="AQ440" s="1101"/>
      <c r="AR440" s="1101"/>
      <c r="AS440" s="1101"/>
      <c r="AT440" s="1101"/>
      <c r="AU440" s="1101"/>
      <c r="AV440" s="1101"/>
      <c r="AW440" s="1101"/>
      <c r="AX440" s="1101"/>
      <c r="AY440" s="1101"/>
      <c r="AZ440" s="1101"/>
      <c r="BA440" s="1101"/>
      <c r="BB440" s="1101"/>
      <c r="BC440" s="1101"/>
      <c r="BD440" s="1101"/>
      <c r="BE440" s="1101"/>
      <c r="BF440" s="1101"/>
      <c r="BG440" s="1101"/>
      <c r="BH440" s="1101"/>
      <c r="BI440" s="1101"/>
      <c r="BJ440" s="1101"/>
      <c r="BK440" s="1101"/>
      <c r="BL440" s="1101"/>
      <c r="BM440" s="1101"/>
      <c r="BN440" s="1101"/>
      <c r="BO440" s="1101"/>
      <c r="BP440" s="1101"/>
      <c r="BQ440" s="1101"/>
      <c r="BR440" s="1101"/>
      <c r="BS440" s="1101"/>
      <c r="BT440" s="1101"/>
      <c r="BU440" s="1101"/>
      <c r="BV440" s="1101"/>
      <c r="BW440" s="1101"/>
      <c r="BX440" s="1101"/>
      <c r="BY440" s="1101"/>
      <c r="BZ440" s="1101"/>
      <c r="CA440" s="1101"/>
      <c r="CB440" s="1101"/>
      <c r="CC440" s="1101"/>
      <c r="CD440" s="1101"/>
      <c r="CE440" s="1101"/>
      <c r="CF440" s="1101"/>
      <c r="CG440" s="1101"/>
      <c r="CH440" s="1101"/>
      <c r="CI440" s="1101"/>
      <c r="CJ440" s="1101"/>
      <c r="CK440" s="1101"/>
      <c r="CL440" s="1101"/>
      <c r="CM440" s="1101"/>
      <c r="CN440" s="1101"/>
      <c r="CO440" s="1101"/>
      <c r="CP440" s="1101"/>
      <c r="CQ440" s="1101"/>
      <c r="CR440" s="1101"/>
      <c r="CS440" s="1101"/>
      <c r="CT440" s="1101"/>
      <c r="CU440" s="1101"/>
      <c r="CV440" s="1101"/>
      <c r="CW440" s="1101"/>
      <c r="CX440" s="1101"/>
      <c r="CY440" s="1101"/>
      <c r="CZ440" s="1101"/>
      <c r="DA440" s="1101"/>
      <c r="DB440" s="1101"/>
      <c r="DC440" s="1101"/>
      <c r="DD440" s="1101"/>
      <c r="DE440" s="1101"/>
      <c r="DF440" s="1101"/>
    </row>
    <row r="441" spans="1:110" ht="12.95" customHeight="1">
      <c r="A441" s="1101"/>
      <c r="B441" s="1101"/>
      <c r="C441" s="1101"/>
      <c r="D441" s="1361" t="s">
        <v>1338</v>
      </c>
      <c r="E441" s="1362"/>
      <c r="F441" s="1362"/>
      <c r="G441" s="1362"/>
      <c r="H441" s="1362"/>
      <c r="I441" s="1362"/>
      <c r="J441" s="1362"/>
      <c r="K441" s="1362"/>
      <c r="L441" s="1362"/>
      <c r="M441" s="1362"/>
      <c r="N441" s="1362"/>
      <c r="O441" s="1362"/>
      <c r="P441" s="1362"/>
      <c r="Q441" s="1362"/>
      <c r="R441" s="1362"/>
      <c r="S441" s="1362"/>
      <c r="T441" s="1362"/>
      <c r="U441" s="1362"/>
      <c r="V441" s="1362"/>
      <c r="W441" s="1362"/>
      <c r="X441" s="1362"/>
      <c r="Y441" s="1362"/>
      <c r="Z441" s="1362"/>
      <c r="AA441" s="1362"/>
      <c r="AB441" s="1362"/>
      <c r="AC441" s="1362"/>
      <c r="AD441" s="1362"/>
      <c r="AE441" s="1362"/>
      <c r="AF441" s="1363"/>
      <c r="AG441" s="1393">
        <f>IF(ISERROR(AG440/AG439),"",AG440/AG439)</f>
        <v>1</v>
      </c>
      <c r="AH441" s="1393"/>
      <c r="AI441" s="1393"/>
      <c r="AJ441" s="1393"/>
      <c r="AK441" s="1101"/>
      <c r="AL441" s="1101"/>
      <c r="AM441" s="1101"/>
      <c r="AN441" s="1101"/>
      <c r="AO441" s="1101"/>
      <c r="AP441" s="1101"/>
      <c r="AQ441" s="1101"/>
      <c r="AR441" s="1101"/>
      <c r="AS441" s="1101"/>
      <c r="AT441" s="1101"/>
      <c r="AU441" s="1101"/>
      <c r="AV441" s="1101"/>
      <c r="AW441" s="1101"/>
      <c r="AX441" s="1101"/>
      <c r="AY441" s="1101"/>
      <c r="AZ441" s="1101"/>
      <c r="BA441" s="1101"/>
      <c r="BB441" s="1101"/>
      <c r="BC441" s="1101"/>
      <c r="BD441" s="1101"/>
      <c r="BE441" s="1101"/>
      <c r="BF441" s="1101"/>
      <c r="BG441" s="1101"/>
      <c r="BH441" s="1101"/>
      <c r="BI441" s="1101"/>
      <c r="BJ441" s="1101"/>
      <c r="BK441" s="1101"/>
      <c r="BL441" s="1101"/>
      <c r="BM441" s="1101"/>
      <c r="BN441" s="1101"/>
      <c r="BO441" s="1101"/>
      <c r="BP441" s="1101"/>
      <c r="BQ441" s="1101"/>
      <c r="BR441" s="1101"/>
      <c r="BS441" s="1101"/>
      <c r="BT441" s="1101"/>
      <c r="BU441" s="1101"/>
      <c r="BV441" s="1101"/>
      <c r="BW441" s="1101"/>
      <c r="BX441" s="1101"/>
      <c r="BY441" s="1101"/>
      <c r="BZ441" s="1101"/>
      <c r="CA441" s="1101"/>
      <c r="CB441" s="1101"/>
      <c r="CC441" s="1101"/>
      <c r="CD441" s="1101"/>
      <c r="CE441" s="1101"/>
      <c r="CF441" s="1101"/>
      <c r="CG441" s="1101"/>
      <c r="CH441" s="1101"/>
      <c r="CI441" s="1101"/>
      <c r="CJ441" s="1101"/>
      <c r="CK441" s="1101"/>
      <c r="CL441" s="1101"/>
      <c r="CM441" s="1101"/>
      <c r="CN441" s="1101"/>
      <c r="CO441" s="1101"/>
      <c r="CP441" s="1101"/>
      <c r="CQ441" s="1101"/>
      <c r="CR441" s="1101"/>
      <c r="CS441" s="1101"/>
      <c r="CT441" s="1101"/>
      <c r="CU441" s="1101"/>
      <c r="CV441" s="1101"/>
      <c r="CW441" s="1101"/>
      <c r="CX441" s="1101"/>
      <c r="CY441" s="1101"/>
      <c r="CZ441" s="1101"/>
      <c r="DA441" s="1101"/>
      <c r="DB441" s="1101"/>
      <c r="DC441" s="1101"/>
      <c r="DD441" s="1101"/>
      <c r="DE441" s="1101"/>
      <c r="DF441" s="1101"/>
    </row>
    <row r="442" spans="1:110" ht="12.95" customHeight="1">
      <c r="A442" s="1101"/>
      <c r="B442" s="1101"/>
      <c r="C442" s="1101"/>
      <c r="D442" s="1361" t="s">
        <v>1339</v>
      </c>
      <c r="E442" s="1362"/>
      <c r="F442" s="1362"/>
      <c r="G442" s="1362"/>
      <c r="H442" s="1362"/>
      <c r="I442" s="1362"/>
      <c r="J442" s="1362"/>
      <c r="K442" s="1362"/>
      <c r="L442" s="1362"/>
      <c r="M442" s="1362"/>
      <c r="N442" s="1362"/>
      <c r="O442" s="1362"/>
      <c r="P442" s="1362"/>
      <c r="Q442" s="1362"/>
      <c r="R442" s="1362"/>
      <c r="S442" s="1362"/>
      <c r="T442" s="1362"/>
      <c r="U442" s="1362"/>
      <c r="V442" s="1362"/>
      <c r="W442" s="1362"/>
      <c r="X442" s="1362"/>
      <c r="Y442" s="1362"/>
      <c r="Z442" s="1362"/>
      <c r="AA442" s="1362"/>
      <c r="AB442" s="1362"/>
      <c r="AC442" s="1362"/>
      <c r="AD442" s="1362"/>
      <c r="AE442" s="1362"/>
      <c r="AF442" s="1363"/>
      <c r="AG442" s="1360">
        <v>43000</v>
      </c>
      <c r="AH442" s="1360"/>
      <c r="AI442" s="1360"/>
      <c r="AJ442" s="1360"/>
      <c r="AK442" s="1101"/>
      <c r="AL442" s="1101"/>
      <c r="AM442" s="1101"/>
      <c r="AN442" s="1101"/>
      <c r="AO442" s="1101"/>
      <c r="AP442" s="1101"/>
      <c r="AQ442" s="1101"/>
      <c r="AR442" s="1101"/>
      <c r="AS442" s="1101"/>
      <c r="AT442" s="1101"/>
      <c r="AU442" s="1101"/>
      <c r="AV442" s="1101"/>
      <c r="AW442" s="1101"/>
      <c r="AX442" s="1101"/>
      <c r="AY442" s="1101"/>
      <c r="AZ442" s="1101"/>
      <c r="BA442" s="1101"/>
      <c r="BB442" s="1101"/>
      <c r="BC442" s="1101"/>
      <c r="BD442" s="1101"/>
      <c r="BE442" s="1101"/>
      <c r="BF442" s="1101"/>
      <c r="BG442" s="1101"/>
      <c r="BH442" s="1101"/>
      <c r="BI442" s="1101"/>
      <c r="BJ442" s="1101"/>
      <c r="BK442" s="1101"/>
      <c r="BL442" s="1101"/>
      <c r="BM442" s="1101"/>
      <c r="BN442" s="1101"/>
      <c r="BO442" s="1101"/>
      <c r="BP442" s="1101"/>
      <c r="BQ442" s="1101"/>
      <c r="BR442" s="1101"/>
      <c r="BS442" s="1101"/>
      <c r="BT442" s="1101"/>
      <c r="BU442" s="1101"/>
      <c r="BV442" s="1101"/>
      <c r="BW442" s="1101"/>
      <c r="BX442" s="1101"/>
      <c r="BY442" s="1101"/>
      <c r="BZ442" s="1101"/>
      <c r="CA442" s="1101"/>
      <c r="CB442" s="1101"/>
      <c r="CC442" s="1101"/>
      <c r="CD442" s="1101"/>
      <c r="CE442" s="1101"/>
      <c r="CF442" s="1101"/>
      <c r="CG442" s="1101"/>
      <c r="CH442" s="1101"/>
      <c r="CI442" s="1101"/>
      <c r="CJ442" s="1101"/>
      <c r="CK442" s="1101"/>
      <c r="CL442" s="1101"/>
      <c r="CM442" s="1101"/>
      <c r="CN442" s="1101"/>
      <c r="CO442" s="1101"/>
      <c r="CP442" s="1101"/>
      <c r="CQ442" s="1101"/>
      <c r="CR442" s="1101"/>
      <c r="CS442" s="1101"/>
      <c r="CT442" s="1101"/>
      <c r="CU442" s="1101"/>
      <c r="CV442" s="1101"/>
      <c r="CW442" s="1101"/>
      <c r="CX442" s="1101"/>
      <c r="CY442" s="1101"/>
      <c r="CZ442" s="1101"/>
      <c r="DA442" s="1101"/>
      <c r="DB442" s="1101"/>
      <c r="DC442" s="1101"/>
      <c r="DD442" s="1101"/>
      <c r="DE442" s="1101"/>
      <c r="DF442" s="1101"/>
    </row>
    <row r="443" spans="1:110" ht="12.95" customHeight="1">
      <c r="A443" s="1101"/>
      <c r="B443" s="1101"/>
      <c r="C443" s="1101"/>
      <c r="D443" s="1361" t="s">
        <v>1340</v>
      </c>
      <c r="E443" s="1362"/>
      <c r="F443" s="1362"/>
      <c r="G443" s="1362"/>
      <c r="H443" s="1362"/>
      <c r="I443" s="1362"/>
      <c r="J443" s="1362"/>
      <c r="K443" s="1362"/>
      <c r="L443" s="1362"/>
      <c r="M443" s="1362"/>
      <c r="N443" s="1362"/>
      <c r="O443" s="1362"/>
      <c r="P443" s="1362"/>
      <c r="Q443" s="1362"/>
      <c r="R443" s="1362"/>
      <c r="S443" s="1362"/>
      <c r="T443" s="1362"/>
      <c r="U443" s="1362"/>
      <c r="V443" s="1362"/>
      <c r="W443" s="1362"/>
      <c r="X443" s="1362"/>
      <c r="Y443" s="1362"/>
      <c r="Z443" s="1362"/>
      <c r="AA443" s="1362"/>
      <c r="AB443" s="1362"/>
      <c r="AC443" s="1362"/>
      <c r="AD443" s="1362"/>
      <c r="AE443" s="1362"/>
      <c r="AF443" s="1363"/>
      <c r="AG443" s="1360">
        <v>43000</v>
      </c>
      <c r="AH443" s="1360"/>
      <c r="AI443" s="1360"/>
      <c r="AJ443" s="1360"/>
      <c r="AK443" s="1101"/>
      <c r="AL443" s="1101"/>
      <c r="AM443" s="1101"/>
      <c r="AN443" s="1101"/>
      <c r="AO443" s="1101"/>
      <c r="AP443" s="1101"/>
      <c r="AQ443" s="1101"/>
      <c r="AR443" s="1101"/>
      <c r="AS443" s="1101"/>
      <c r="AT443" s="1101"/>
      <c r="AU443" s="1101"/>
      <c r="AV443" s="1101"/>
      <c r="AW443" s="1101"/>
      <c r="AX443" s="1101"/>
      <c r="AY443" s="1101"/>
      <c r="AZ443" s="1101"/>
      <c r="BA443" s="1101"/>
      <c r="BB443" s="1101"/>
      <c r="BC443" s="1101"/>
      <c r="BD443" s="1101"/>
      <c r="BE443" s="1101"/>
      <c r="BF443" s="1101"/>
      <c r="BG443" s="1101"/>
      <c r="BH443" s="1101"/>
      <c r="BI443" s="1101"/>
      <c r="BJ443" s="1101"/>
      <c r="BK443" s="1101"/>
      <c r="BL443" s="1101"/>
      <c r="BM443" s="1101"/>
      <c r="BN443" s="1101"/>
      <c r="BO443" s="1101"/>
      <c r="BP443" s="1101"/>
      <c r="BQ443" s="1101"/>
      <c r="BR443" s="1101"/>
      <c r="BS443" s="1101"/>
      <c r="BT443" s="1101"/>
      <c r="BU443" s="1101"/>
      <c r="BV443" s="1101"/>
      <c r="BW443" s="1101"/>
      <c r="BX443" s="1101"/>
      <c r="BY443" s="1101"/>
      <c r="BZ443" s="1101"/>
      <c r="CA443" s="1101"/>
      <c r="CB443" s="1101"/>
      <c r="CC443" s="1101"/>
      <c r="CD443" s="1101"/>
      <c r="CE443" s="1101"/>
      <c r="CF443" s="1101"/>
      <c r="CG443" s="1101"/>
      <c r="CH443" s="1101"/>
      <c r="CI443" s="1101"/>
      <c r="CJ443" s="1101"/>
      <c r="CK443" s="1101"/>
      <c r="CL443" s="1101"/>
      <c r="CM443" s="1101"/>
      <c r="CN443" s="1101"/>
      <c r="CO443" s="1101"/>
      <c r="CP443" s="1101"/>
      <c r="CQ443" s="1101"/>
      <c r="CR443" s="1101"/>
      <c r="CS443" s="1101"/>
      <c r="CT443" s="1101"/>
      <c r="CU443" s="1101"/>
      <c r="CV443" s="1101"/>
      <c r="CW443" s="1101"/>
      <c r="CX443" s="1101"/>
      <c r="CY443" s="1101"/>
      <c r="CZ443" s="1101"/>
      <c r="DA443" s="1101"/>
      <c r="DB443" s="1101"/>
      <c r="DC443" s="1101"/>
      <c r="DD443" s="1101"/>
      <c r="DE443" s="1101"/>
      <c r="DF443" s="1101"/>
    </row>
    <row r="444" spans="1:110" ht="12.95" customHeight="1">
      <c r="A444" s="1101"/>
      <c r="B444" s="1101"/>
      <c r="C444" s="1101"/>
      <c r="D444" s="1361" t="s">
        <v>1341</v>
      </c>
      <c r="E444" s="1362"/>
      <c r="F444" s="1362"/>
      <c r="G444" s="1362"/>
      <c r="H444" s="1362"/>
      <c r="I444" s="1362"/>
      <c r="J444" s="1362"/>
      <c r="K444" s="1362"/>
      <c r="L444" s="1362"/>
      <c r="M444" s="1362"/>
      <c r="N444" s="1362"/>
      <c r="O444" s="1362"/>
      <c r="P444" s="1362"/>
      <c r="Q444" s="1362"/>
      <c r="R444" s="1362"/>
      <c r="S444" s="1362"/>
      <c r="T444" s="1362"/>
      <c r="U444" s="1362"/>
      <c r="V444" s="1362"/>
      <c r="W444" s="1362"/>
      <c r="X444" s="1362"/>
      <c r="Y444" s="1362"/>
      <c r="Z444" s="1362"/>
      <c r="AA444" s="1362"/>
      <c r="AB444" s="1362"/>
      <c r="AC444" s="1362"/>
      <c r="AD444" s="1362"/>
      <c r="AE444" s="1362"/>
      <c r="AF444" s="1363"/>
      <c r="AG444" s="1393">
        <f>IF(ISERROR(AG443/AG442),"",AG443/AG442)</f>
        <v>1</v>
      </c>
      <c r="AH444" s="1393"/>
      <c r="AI444" s="1393"/>
      <c r="AJ444" s="1393"/>
      <c r="AK444" s="1101"/>
      <c r="AL444" s="1101"/>
      <c r="AM444" s="1101"/>
      <c r="AN444" s="1101"/>
      <c r="AO444" s="1101"/>
      <c r="AP444" s="1101"/>
      <c r="AQ444" s="1101"/>
      <c r="AR444" s="1101"/>
      <c r="AS444" s="1101"/>
      <c r="AT444" s="1101"/>
      <c r="AU444" s="1101"/>
      <c r="AV444" s="1101"/>
      <c r="AW444" s="1101"/>
      <c r="AX444" s="1101"/>
      <c r="AY444" s="1101"/>
      <c r="AZ444" s="1101"/>
      <c r="BA444" s="1101"/>
      <c r="BB444" s="1101"/>
      <c r="BC444" s="1101"/>
      <c r="BD444" s="1101"/>
      <c r="BE444" s="1101"/>
      <c r="BF444" s="1101"/>
      <c r="BG444" s="1101"/>
      <c r="BH444" s="1101"/>
      <c r="BI444" s="1101"/>
      <c r="BJ444" s="1101"/>
      <c r="BK444" s="1101"/>
      <c r="BL444" s="1101"/>
      <c r="BM444" s="1101"/>
      <c r="BN444" s="1101"/>
      <c r="BO444" s="1101"/>
      <c r="BP444" s="1101"/>
      <c r="BQ444" s="1101"/>
      <c r="BR444" s="1101"/>
      <c r="BS444" s="1101"/>
      <c r="BT444" s="1101"/>
      <c r="BU444" s="1101"/>
      <c r="BV444" s="1101"/>
      <c r="BW444" s="1101"/>
      <c r="BX444" s="1101"/>
      <c r="BY444" s="1101"/>
      <c r="BZ444" s="1101"/>
      <c r="CA444" s="1101"/>
      <c r="CB444" s="1101"/>
      <c r="CC444" s="1101"/>
      <c r="CD444" s="1101"/>
      <c r="CE444" s="1101"/>
      <c r="CF444" s="1101"/>
      <c r="CG444" s="1101"/>
      <c r="CH444" s="1101"/>
      <c r="CI444" s="1101"/>
      <c r="CJ444" s="1101"/>
      <c r="CK444" s="1101"/>
      <c r="CL444" s="1101"/>
      <c r="CM444" s="1101"/>
      <c r="CN444" s="1101"/>
      <c r="CO444" s="1101"/>
      <c r="CP444" s="1101"/>
      <c r="CQ444" s="1101"/>
      <c r="CR444" s="1101"/>
      <c r="CS444" s="1101"/>
      <c r="CT444" s="1101"/>
      <c r="CU444" s="1101"/>
      <c r="CV444" s="1101"/>
      <c r="CW444" s="1101"/>
      <c r="CX444" s="1101"/>
      <c r="CY444" s="1101"/>
      <c r="CZ444" s="1101"/>
      <c r="DA444" s="1101"/>
      <c r="DB444" s="1101"/>
      <c r="DC444" s="1101"/>
      <c r="DD444" s="1101"/>
      <c r="DE444" s="1101"/>
      <c r="DF444" s="1101"/>
    </row>
    <row r="445" spans="1:110" ht="12.95" customHeight="1">
      <c r="A445" s="1101"/>
      <c r="B445" s="1101"/>
      <c r="C445" s="1101"/>
      <c r="D445" s="1361" t="s">
        <v>1342</v>
      </c>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3"/>
      <c r="AG445" s="1393">
        <f>MIN(IF(AG441&gt;AG444,AG444,AG441),1)</f>
        <v>1</v>
      </c>
      <c r="AH445" s="1393"/>
      <c r="AI445" s="1393"/>
      <c r="AJ445" s="1393"/>
      <c r="AK445" s="1101"/>
      <c r="AL445" s="1101"/>
      <c r="AM445" s="1101"/>
      <c r="AN445" s="1101"/>
      <c r="AO445" s="1101"/>
      <c r="AP445" s="1101"/>
      <c r="AQ445" s="1101"/>
      <c r="AR445" s="1101"/>
      <c r="AS445" s="1101"/>
      <c r="AT445" s="1101"/>
      <c r="AU445" s="1101"/>
      <c r="AV445" s="1101"/>
      <c r="AW445" s="1101"/>
      <c r="AX445" s="1101"/>
      <c r="AY445" s="1101"/>
      <c r="AZ445" s="1101"/>
      <c r="BA445" s="1101"/>
      <c r="BB445" s="1101"/>
      <c r="BC445" s="1101"/>
      <c r="BD445" s="1101"/>
      <c r="BE445" s="1101"/>
      <c r="BF445" s="1101"/>
      <c r="BG445" s="1101"/>
      <c r="BH445" s="1101"/>
      <c r="BI445" s="1101"/>
      <c r="BJ445" s="1101"/>
      <c r="BK445" s="1101"/>
      <c r="BL445" s="1101"/>
      <c r="BM445" s="1101"/>
      <c r="BN445" s="1101"/>
      <c r="BO445" s="1101"/>
      <c r="BP445" s="1101"/>
      <c r="BQ445" s="1101"/>
      <c r="BR445" s="1101"/>
      <c r="BS445" s="1101"/>
      <c r="BT445" s="1101"/>
      <c r="BU445" s="1101"/>
      <c r="BV445" s="1101"/>
      <c r="BW445" s="1101"/>
      <c r="BX445" s="1101"/>
      <c r="BY445" s="1101"/>
      <c r="BZ445" s="1101"/>
      <c r="CA445" s="1101"/>
      <c r="CB445" s="1101"/>
      <c r="CC445" s="1101"/>
      <c r="CD445" s="1101"/>
      <c r="CE445" s="1101"/>
      <c r="CF445" s="1101"/>
      <c r="CG445" s="1101"/>
      <c r="CH445" s="1101"/>
      <c r="CI445" s="1101"/>
      <c r="CJ445" s="1101"/>
      <c r="CK445" s="1101"/>
      <c r="CL445" s="1101"/>
      <c r="CM445" s="1101"/>
      <c r="CN445" s="1101"/>
      <c r="CO445" s="1101"/>
      <c r="CP445" s="1101"/>
      <c r="CQ445" s="1101"/>
      <c r="CR445" s="1101"/>
      <c r="CS445" s="1101"/>
      <c r="CT445" s="1101"/>
      <c r="CU445" s="1101"/>
      <c r="CV445" s="1101"/>
      <c r="CW445" s="1101"/>
      <c r="CX445" s="1101"/>
      <c r="CY445" s="1101"/>
      <c r="CZ445" s="1101"/>
      <c r="DA445" s="1101"/>
      <c r="DB445" s="1101"/>
      <c r="DC445" s="1101"/>
      <c r="DD445" s="1101"/>
      <c r="DE445" s="1101"/>
      <c r="DF445" s="1101"/>
    </row>
    <row r="446" spans="1:110" ht="12.95" customHeight="1">
      <c r="A446" s="1101"/>
      <c r="B446" s="1101"/>
      <c r="C446" s="1101"/>
      <c r="D446" s="1361" t="s">
        <v>1343</v>
      </c>
      <c r="E446" s="1364"/>
      <c r="F446" s="1364"/>
      <c r="G446" s="1364"/>
      <c r="H446" s="1364"/>
      <c r="I446" s="1364"/>
      <c r="J446" s="1364"/>
      <c r="K446" s="1364"/>
      <c r="L446" s="1364"/>
      <c r="M446" s="1364"/>
      <c r="N446" s="1364"/>
      <c r="O446" s="1364"/>
      <c r="P446" s="1364"/>
      <c r="Q446" s="1364"/>
      <c r="R446" s="1364"/>
      <c r="S446" s="1364"/>
      <c r="T446" s="1364"/>
      <c r="U446" s="1364"/>
      <c r="V446" s="1364"/>
      <c r="W446" s="1364"/>
      <c r="X446" s="1364"/>
      <c r="Y446" s="1364"/>
      <c r="Z446" s="1364"/>
      <c r="AA446" s="1364"/>
      <c r="AB446" s="1364"/>
      <c r="AC446" s="1364"/>
      <c r="AD446" s="1364"/>
      <c r="AE446" s="1364"/>
      <c r="AF446" s="1365"/>
      <c r="AG446" s="1360">
        <v>1100</v>
      </c>
      <c r="AH446" s="1360"/>
      <c r="AI446" s="1360"/>
      <c r="AJ446" s="1360"/>
      <c r="AK446" s="1101"/>
      <c r="AL446" s="1101"/>
      <c r="AM446" s="1101"/>
      <c r="AN446" s="1101"/>
      <c r="AO446" s="1101"/>
      <c r="AP446" s="1101"/>
      <c r="AQ446" s="1101"/>
      <c r="AR446" s="1101"/>
      <c r="AS446" s="1101"/>
      <c r="AT446" s="1101"/>
      <c r="AU446" s="1101"/>
      <c r="AV446" s="1101"/>
      <c r="AW446" s="1101"/>
      <c r="AX446" s="1101"/>
      <c r="AY446" s="1101"/>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2.95" customHeight="1">
      <c r="A447" s="1101"/>
      <c r="B447" s="1101"/>
      <c r="C447" s="1101"/>
      <c r="D447" s="1399" t="s">
        <v>1344</v>
      </c>
      <c r="E447" s="1364"/>
      <c r="F447" s="1364"/>
      <c r="G447" s="1364"/>
      <c r="H447" s="1364"/>
      <c r="I447" s="1364"/>
      <c r="J447" s="1364"/>
      <c r="K447" s="1364"/>
      <c r="L447" s="1364"/>
      <c r="M447" s="1364"/>
      <c r="N447" s="1364"/>
      <c r="O447" s="1364"/>
      <c r="P447" s="1364"/>
      <c r="Q447" s="1364"/>
      <c r="R447" s="1364"/>
      <c r="S447" s="1364"/>
      <c r="T447" s="1364"/>
      <c r="U447" s="1364"/>
      <c r="V447" s="1364"/>
      <c r="W447" s="1364"/>
      <c r="X447" s="1364"/>
      <c r="Y447" s="1364"/>
      <c r="Z447" s="1364"/>
      <c r="AA447" s="1364"/>
      <c r="AB447" s="1364"/>
      <c r="AC447" s="1364"/>
      <c r="AD447" s="1364"/>
      <c r="AE447" s="1364"/>
      <c r="AF447" s="1365"/>
      <c r="AG447" s="1360">
        <v>0</v>
      </c>
      <c r="AH447" s="1360"/>
      <c r="AI447" s="1360"/>
      <c r="AJ447" s="1360"/>
      <c r="AK447" s="1101"/>
      <c r="AL447" s="1101"/>
      <c r="AM447" s="1101"/>
      <c r="AN447" s="1101"/>
      <c r="AO447" s="1101"/>
      <c r="AP447" s="1101"/>
      <c r="AQ447" s="1101"/>
      <c r="AR447" s="1101"/>
      <c r="AS447" s="1101"/>
      <c r="AT447" s="1101"/>
      <c r="AU447" s="1101"/>
      <c r="AV447" s="1101"/>
      <c r="AW447" s="1101"/>
      <c r="AX447" s="1101"/>
      <c r="AY447" s="1101"/>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2.95" customHeight="1">
      <c r="A448" s="1101"/>
      <c r="B448" s="1101"/>
      <c r="C448" s="1101"/>
      <c r="D448" s="1361" t="s">
        <v>1345</v>
      </c>
      <c r="E448" s="1364"/>
      <c r="F448" s="1364"/>
      <c r="G448" s="1364"/>
      <c r="H448" s="1364"/>
      <c r="I448" s="1364"/>
      <c r="J448" s="1364"/>
      <c r="K448" s="1364"/>
      <c r="L448" s="1364"/>
      <c r="M448" s="1364"/>
      <c r="N448" s="1364"/>
      <c r="O448" s="1364"/>
      <c r="P448" s="1364"/>
      <c r="Q448" s="1364"/>
      <c r="R448" s="1364"/>
      <c r="S448" s="1364"/>
      <c r="T448" s="1364"/>
      <c r="U448" s="1364"/>
      <c r="V448" s="1364"/>
      <c r="W448" s="1364"/>
      <c r="X448" s="1364"/>
      <c r="Y448" s="1364"/>
      <c r="Z448" s="1364"/>
      <c r="AA448" s="1364"/>
      <c r="AB448" s="1364"/>
      <c r="AC448" s="1364"/>
      <c r="AD448" s="1364"/>
      <c r="AE448" s="1364"/>
      <c r="AF448" s="1365"/>
      <c r="AG448" s="1360">
        <v>600</v>
      </c>
      <c r="AH448" s="1360"/>
      <c r="AI448" s="1360"/>
      <c r="AJ448" s="1360"/>
      <c r="AK448" s="1101"/>
      <c r="AL448" s="1101"/>
      <c r="AM448" s="1101"/>
      <c r="AN448" s="1101"/>
      <c r="AO448" s="1101"/>
      <c r="AP448" s="1101"/>
      <c r="AQ448" s="1101"/>
      <c r="AR448" s="1101"/>
      <c r="AS448" s="1101"/>
      <c r="AT448" s="1101"/>
      <c r="AU448" s="1101"/>
      <c r="AV448" s="1101"/>
      <c r="AW448" s="1101"/>
      <c r="AX448" s="1101"/>
      <c r="AY448" s="1101"/>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2.95" customHeight="1">
      <c r="A449" s="1101"/>
      <c r="B449" s="1101"/>
      <c r="C449" s="1101"/>
      <c r="D449" s="1361" t="s">
        <v>1346</v>
      </c>
      <c r="E449" s="1364"/>
      <c r="F449" s="1364"/>
      <c r="G449" s="1364"/>
      <c r="H449" s="1364"/>
      <c r="I449" s="1364"/>
      <c r="J449" s="1364"/>
      <c r="K449" s="1364"/>
      <c r="L449" s="1364"/>
      <c r="M449" s="1364"/>
      <c r="N449" s="1364"/>
      <c r="O449" s="1364"/>
      <c r="P449" s="1364"/>
      <c r="Q449" s="1364"/>
      <c r="R449" s="1364"/>
      <c r="S449" s="1364"/>
      <c r="T449" s="1364"/>
      <c r="U449" s="1364"/>
      <c r="V449" s="1364"/>
      <c r="W449" s="1364"/>
      <c r="X449" s="1364"/>
      <c r="Y449" s="1364"/>
      <c r="Z449" s="1364"/>
      <c r="AA449" s="1364"/>
      <c r="AB449" s="1364"/>
      <c r="AC449" s="1364"/>
      <c r="AD449" s="1364"/>
      <c r="AE449" s="1364"/>
      <c r="AF449" s="1365"/>
      <c r="AG449" s="1360">
        <v>0</v>
      </c>
      <c r="AH449" s="1360"/>
      <c r="AI449" s="1360"/>
      <c r="AJ449" s="1360"/>
      <c r="AK449" s="1101"/>
      <c r="AL449" s="1101"/>
      <c r="AM449" s="1101"/>
      <c r="AN449" s="1101"/>
      <c r="AO449" s="1101"/>
      <c r="AP449" s="1101"/>
      <c r="AQ449" s="1101"/>
      <c r="AR449" s="1101"/>
      <c r="AS449" s="1101"/>
      <c r="AT449" s="1101"/>
      <c r="AU449" s="1101"/>
      <c r="AV449" s="1101"/>
      <c r="AW449" s="1101"/>
      <c r="AX449" s="1101"/>
      <c r="AY449" s="1101"/>
      <c r="AZ449" s="1101"/>
      <c r="BA449" s="1101"/>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2.95" customHeight="1">
      <c r="A450" s="1101"/>
      <c r="B450" s="1101"/>
      <c r="C450" s="1101"/>
      <c r="D450" s="1470" t="s">
        <v>1347</v>
      </c>
      <c r="E450" s="1471"/>
      <c r="F450" s="1471"/>
      <c r="G450" s="1471"/>
      <c r="H450" s="1471"/>
      <c r="I450" s="1471"/>
      <c r="J450" s="1471"/>
      <c r="K450" s="1471"/>
      <c r="L450" s="1471"/>
      <c r="M450" s="1471"/>
      <c r="N450" s="1471"/>
      <c r="O450" s="1471"/>
      <c r="P450" s="1471"/>
      <c r="Q450" s="1471"/>
      <c r="R450" s="1471"/>
      <c r="S450" s="1471"/>
      <c r="T450" s="1471"/>
      <c r="U450" s="1471"/>
      <c r="V450" s="1471"/>
      <c r="W450" s="1471"/>
      <c r="X450" s="1471"/>
      <c r="Y450" s="1471"/>
      <c r="Z450" s="1471"/>
      <c r="AA450" s="1471"/>
      <c r="AB450" s="1471"/>
      <c r="AC450" s="1471"/>
      <c r="AD450" s="1471"/>
      <c r="AE450" s="1471"/>
      <c r="AF450" s="1472"/>
      <c r="AG450" s="1416">
        <f>AG442+AG446+AG448+AG449</f>
        <v>44700</v>
      </c>
      <c r="AH450" s="1416"/>
      <c r="AI450" s="1416"/>
      <c r="AJ450" s="1416"/>
      <c r="AK450" s="1101"/>
      <c r="AL450" s="1101"/>
      <c r="AM450" s="1101"/>
      <c r="AN450" s="1101"/>
      <c r="AO450" s="1101"/>
      <c r="AP450" s="1101"/>
      <c r="AQ450" s="1101"/>
      <c r="AR450" s="1101"/>
      <c r="AS450" s="1101"/>
      <c r="AT450" s="1101"/>
      <c r="AU450" s="1101"/>
      <c r="AV450" s="1101"/>
      <c r="AW450" s="1101"/>
      <c r="AX450" s="1101"/>
      <c r="AY450" s="1101"/>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2.95" customHeight="1">
      <c r="A451" s="1101"/>
      <c r="B451" s="1101"/>
      <c r="C451" s="1101"/>
      <c r="D451" s="1473" t="s">
        <v>1348</v>
      </c>
      <c r="E451" s="1473"/>
      <c r="F451" s="1473"/>
      <c r="G451" s="1473"/>
      <c r="H451" s="1473"/>
      <c r="I451" s="1473"/>
      <c r="J451" s="1473"/>
      <c r="K451" s="1473"/>
      <c r="L451" s="1473"/>
      <c r="M451" s="1473"/>
      <c r="N451" s="1473"/>
      <c r="O451" s="1473"/>
      <c r="P451" s="1473"/>
      <c r="Q451" s="1473"/>
      <c r="R451" s="1473"/>
      <c r="S451" s="1473"/>
      <c r="T451" s="1473"/>
      <c r="U451" s="1473"/>
      <c r="V451" s="1473"/>
      <c r="W451" s="1473"/>
      <c r="X451" s="1473"/>
      <c r="Y451" s="1473"/>
      <c r="Z451" s="1473"/>
      <c r="AA451" s="1473"/>
      <c r="AB451" s="1473"/>
      <c r="AC451" s="1473"/>
      <c r="AD451" s="1473"/>
      <c r="AE451" s="1473"/>
      <c r="AF451" s="1473"/>
      <c r="AG451" s="1473"/>
      <c r="AH451" s="1473"/>
      <c r="AI451" s="1473"/>
      <c r="AJ451" s="1473"/>
      <c r="AK451" s="1101"/>
      <c r="AL451" s="1101"/>
      <c r="AM451" s="1101"/>
      <c r="AN451" s="1101"/>
      <c r="AO451" s="1101"/>
      <c r="AP451" s="1101"/>
      <c r="AQ451" s="1101"/>
      <c r="AR451" s="1101"/>
      <c r="AS451" s="1101"/>
      <c r="AT451" s="1101"/>
      <c r="AU451" s="1101"/>
      <c r="AV451" s="1101"/>
      <c r="AW451" s="1101"/>
      <c r="AX451" s="1101"/>
      <c r="AY451" s="1101"/>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2.95" customHeight="1">
      <c r="A452" s="1101"/>
      <c r="B452" s="1101"/>
      <c r="C452" s="1101"/>
      <c r="D452" s="1474"/>
      <c r="E452" s="1474"/>
      <c r="F452" s="1474"/>
      <c r="G452" s="1474"/>
      <c r="H452" s="1474"/>
      <c r="I452" s="1474"/>
      <c r="J452" s="1474"/>
      <c r="K452" s="1474"/>
      <c r="L452" s="1474"/>
      <c r="M452" s="1474"/>
      <c r="N452" s="1474"/>
      <c r="O452" s="1474"/>
      <c r="P452" s="1474"/>
      <c r="Q452" s="1474"/>
      <c r="R452" s="1474"/>
      <c r="S452" s="1474"/>
      <c r="T452" s="1474"/>
      <c r="U452" s="1474"/>
      <c r="V452" s="1474"/>
      <c r="W452" s="1474"/>
      <c r="X452" s="1474"/>
      <c r="Y452" s="1474"/>
      <c r="Z452" s="1474"/>
      <c r="AA452" s="1474"/>
      <c r="AB452" s="1474"/>
      <c r="AC452" s="1474"/>
      <c r="AD452" s="1474"/>
      <c r="AE452" s="1474"/>
      <c r="AF452" s="1474"/>
      <c r="AG452" s="1474"/>
      <c r="AH452" s="1474"/>
      <c r="AI452" s="1474"/>
      <c r="AJ452" s="1474"/>
      <c r="AK452" s="1101"/>
      <c r="AL452" s="1101"/>
      <c r="AM452" s="1101"/>
      <c r="AN452" s="1101"/>
      <c r="AO452" s="1101"/>
      <c r="AP452" s="1101"/>
      <c r="AQ452" s="1101"/>
      <c r="AR452" s="1101"/>
      <c r="AS452" s="1101"/>
      <c r="AT452" s="1101"/>
      <c r="AU452" s="1101"/>
      <c r="AV452" s="1101"/>
      <c r="AW452" s="1101"/>
      <c r="AX452" s="1101"/>
      <c r="AY452" s="1101"/>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2.95" customHeight="1">
      <c r="A453" s="1101"/>
      <c r="B453" s="1101"/>
      <c r="C453" s="1101"/>
      <c r="D453" s="400"/>
      <c r="E453" s="386"/>
      <c r="F453" s="386"/>
      <c r="G453" s="386"/>
      <c r="H453" s="386"/>
      <c r="I453" s="386"/>
      <c r="J453" s="386"/>
      <c r="K453" s="386"/>
      <c r="L453" s="386"/>
      <c r="M453" s="386"/>
      <c r="N453" s="386"/>
      <c r="O453" s="386"/>
      <c r="P453" s="386"/>
      <c r="Q453" s="386"/>
      <c r="R453" s="386"/>
      <c r="S453" s="386"/>
      <c r="T453" s="386"/>
      <c r="U453" s="386"/>
      <c r="V453" s="386"/>
      <c r="W453" s="386"/>
      <c r="X453" s="386"/>
      <c r="Y453" s="386"/>
      <c r="Z453" s="386"/>
      <c r="AA453" s="386"/>
      <c r="AB453" s="386"/>
      <c r="AC453" s="386"/>
      <c r="AD453" s="386"/>
      <c r="AE453" s="386"/>
      <c r="AF453" s="386"/>
      <c r="AG453" s="386"/>
      <c r="AH453" s="386"/>
      <c r="AI453" s="386"/>
      <c r="AJ453" s="792"/>
      <c r="AK453" s="1101"/>
      <c r="AL453" s="1101"/>
      <c r="AM453" s="1101"/>
      <c r="AN453" s="1101"/>
      <c r="AO453" s="1101"/>
      <c r="AP453" s="1101"/>
      <c r="AQ453" s="1101"/>
      <c r="AR453" s="1101"/>
      <c r="AS453" s="1101"/>
      <c r="AT453" s="1101"/>
      <c r="AU453" s="1101"/>
      <c r="AV453" s="1101"/>
      <c r="AW453" s="1101"/>
      <c r="AX453" s="1101"/>
      <c r="AY453" s="1101"/>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2.95" customHeight="1">
      <c r="A454" s="1101"/>
      <c r="B454" s="1101"/>
      <c r="C454" s="1101"/>
      <c r="D454" s="119" t="s">
        <v>1349</v>
      </c>
      <c r="E454" s="386"/>
      <c r="F454" s="386"/>
      <c r="G454" s="386"/>
      <c r="H454" s="386"/>
      <c r="I454" s="386"/>
      <c r="J454" s="386"/>
      <c r="K454" s="386"/>
      <c r="L454" s="386"/>
      <c r="M454" s="386"/>
      <c r="N454" s="386"/>
      <c r="O454" s="386"/>
      <c r="P454" s="386"/>
      <c r="Q454" s="386"/>
      <c r="R454" s="386"/>
      <c r="S454" s="386"/>
      <c r="T454" s="386"/>
      <c r="U454" s="386"/>
      <c r="V454" s="386"/>
      <c r="W454" s="386"/>
      <c r="X454" s="386"/>
      <c r="Y454" s="386"/>
      <c r="Z454" s="386"/>
      <c r="AA454" s="386"/>
      <c r="AB454" s="386"/>
      <c r="AC454" s="1378">
        <f>IF(AG437=0,"",'Sources and Uses Budget'!B105/Application!AG437)</f>
        <v>668831.5882352941</v>
      </c>
      <c r="AD454" s="1378"/>
      <c r="AE454" s="1378"/>
      <c r="AF454" s="1378"/>
      <c r="AG454" s="386"/>
      <c r="AH454" s="386"/>
      <c r="AI454" s="386"/>
      <c r="AJ454" s="792"/>
      <c r="AK454" s="1101"/>
      <c r="AL454" s="1101"/>
      <c r="AM454" s="1101"/>
      <c r="AN454" s="1101"/>
      <c r="AO454" s="1101"/>
      <c r="AP454" s="1101"/>
      <c r="AQ454" s="1101"/>
      <c r="AR454" s="1101"/>
      <c r="AS454" s="1101"/>
      <c r="AT454" s="1101"/>
      <c r="AU454" s="1101"/>
      <c r="AV454" s="1101"/>
      <c r="AW454" s="1101"/>
      <c r="AX454" s="1101"/>
      <c r="AY454" s="1101"/>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2.95" customHeight="1">
      <c r="A455" s="1101"/>
      <c r="B455" s="1101"/>
      <c r="C455" s="1101"/>
      <c r="D455" s="119" t="s">
        <v>1350</v>
      </c>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1378">
        <f>IF(AG437=0,"",'Sources and Uses Budget'!C105/Application!AG437)</f>
        <v>668831.5882352941</v>
      </c>
      <c r="AD455" s="1378"/>
      <c r="AE455" s="1378"/>
      <c r="AF455" s="1378"/>
      <c r="AG455" s="386"/>
      <c r="AH455" s="386"/>
      <c r="AI455" s="386"/>
      <c r="AJ455" s="792"/>
      <c r="AK455" s="1101"/>
      <c r="AL455" s="1101"/>
      <c r="AM455" s="1101"/>
      <c r="AN455" s="1101"/>
      <c r="AO455" s="1101"/>
      <c r="AP455" s="1101"/>
      <c r="AQ455" s="1101"/>
      <c r="AR455" s="1101"/>
      <c r="AS455" s="1101"/>
      <c r="AT455" s="1101"/>
      <c r="AU455" s="1101"/>
      <c r="AV455" s="1101"/>
      <c r="AW455" s="1101"/>
      <c r="AX455" s="1101"/>
      <c r="AY455" s="1101"/>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2.95" customHeight="1">
      <c r="A456" s="1101"/>
      <c r="B456" s="1101"/>
      <c r="C456" s="1101"/>
      <c r="D456" s="119" t="s">
        <v>1351</v>
      </c>
      <c r="E456" s="386"/>
      <c r="F456" s="386"/>
      <c r="G456" s="386"/>
      <c r="H456" s="386"/>
      <c r="I456" s="386"/>
      <c r="J456" s="386"/>
      <c r="K456" s="386"/>
      <c r="L456" s="386"/>
      <c r="M456" s="386"/>
      <c r="N456" s="386"/>
      <c r="O456" s="386"/>
      <c r="P456" s="386"/>
      <c r="Q456" s="386"/>
      <c r="R456" s="386"/>
      <c r="S456" s="386"/>
      <c r="T456" s="386"/>
      <c r="U456" s="386"/>
      <c r="V456" s="386"/>
      <c r="W456" s="386"/>
      <c r="X456" s="386"/>
      <c r="Y456" s="386"/>
      <c r="Z456" s="386"/>
      <c r="AA456" s="386"/>
      <c r="AB456" s="386"/>
      <c r="AC456" s="1378">
        <f>IF(AG437=0,"",('Sources and Uses Budget'!$S$107+'Sources and Uses Budget'!$T$107)/Application!AG437)</f>
        <v>590440.84313725494</v>
      </c>
      <c r="AD456" s="1378"/>
      <c r="AE456" s="1378"/>
      <c r="AF456" s="1378"/>
      <c r="AG456" s="386"/>
      <c r="AH456" s="386"/>
      <c r="AI456" s="386"/>
      <c r="AJ456" s="792"/>
      <c r="AK456" s="1101"/>
      <c r="AL456" s="1101"/>
      <c r="AM456" s="1101"/>
      <c r="AN456" s="1101"/>
      <c r="AO456" s="1101"/>
      <c r="AP456" s="1101"/>
      <c r="AQ456" s="1101"/>
      <c r="AR456" s="1101"/>
      <c r="AS456" s="1101"/>
      <c r="AT456" s="1101"/>
      <c r="AU456" s="1101"/>
      <c r="AV456" s="1101"/>
      <c r="AW456" s="1101"/>
      <c r="AX456" s="1101"/>
      <c r="AY456" s="1101"/>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2.95" customHeight="1">
      <c r="A457" s="1101"/>
      <c r="B457" s="1101"/>
      <c r="C457" s="1101"/>
      <c r="D457" s="386"/>
      <c r="E457" s="386"/>
      <c r="F457" s="1409"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09"/>
      <c r="H457" s="1409"/>
      <c r="I457" s="1409"/>
      <c r="J457" s="1409"/>
      <c r="K457" s="1409"/>
      <c r="L457" s="1409"/>
      <c r="M457" s="1409"/>
      <c r="N457" s="1409"/>
      <c r="O457" s="1409"/>
      <c r="P457" s="1409"/>
      <c r="Q457" s="1409"/>
      <c r="R457" s="1409"/>
      <c r="S457" s="1409"/>
      <c r="T457" s="1409"/>
      <c r="U457" s="1409"/>
      <c r="V457" s="1409"/>
      <c r="W457" s="1409"/>
      <c r="X457" s="1409"/>
      <c r="Y457" s="1409"/>
      <c r="Z457" s="1409"/>
      <c r="AA457" s="1409"/>
      <c r="AB457" s="1409"/>
      <c r="AC457" s="386"/>
      <c r="AD457" s="386"/>
      <c r="AE457" s="386"/>
      <c r="AF457" s="386"/>
      <c r="AG457" s="386"/>
      <c r="AH457" s="386"/>
      <c r="AI457" s="386"/>
      <c r="AJ457" s="792"/>
      <c r="AK457" s="1101"/>
      <c r="AL457" s="1101"/>
      <c r="AM457" s="1101"/>
      <c r="AN457" s="1101"/>
      <c r="AO457" s="1101"/>
      <c r="AP457" s="1101"/>
      <c r="AQ457" s="1101"/>
      <c r="AR457" s="1101"/>
      <c r="AS457" s="1101"/>
      <c r="AT457" s="1101"/>
      <c r="AU457" s="1101"/>
      <c r="AV457" s="1101"/>
      <c r="AW457" s="1101"/>
      <c r="AX457" s="1101"/>
      <c r="AY457" s="1101"/>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2.95" customHeight="1">
      <c r="A458" s="1"/>
      <c r="B458" s="1101"/>
      <c r="C458" s="1101"/>
      <c r="D458" s="1"/>
      <c r="E458" s="386"/>
      <c r="F458" s="1409"/>
      <c r="G458" s="1409"/>
      <c r="H458" s="1409"/>
      <c r="I458" s="1409"/>
      <c r="J458" s="1409"/>
      <c r="K458" s="1409"/>
      <c r="L458" s="1409"/>
      <c r="M458" s="1409"/>
      <c r="N458" s="1409"/>
      <c r="O458" s="1409"/>
      <c r="P458" s="1409"/>
      <c r="Q458" s="1409"/>
      <c r="R458" s="1409"/>
      <c r="S458" s="1409"/>
      <c r="T458" s="1409"/>
      <c r="U458" s="1409"/>
      <c r="V458" s="1409"/>
      <c r="W458" s="1409"/>
      <c r="X458" s="1409"/>
      <c r="Y458" s="1409"/>
      <c r="Z458" s="1409"/>
      <c r="AA458" s="1409"/>
      <c r="AB458" s="1409"/>
      <c r="AC458" s="386"/>
      <c r="AD458" s="386"/>
      <c r="AE458" s="386"/>
      <c r="AF458" s="386"/>
      <c r="AG458" s="386"/>
      <c r="AH458" s="386"/>
      <c r="AI458" s="386"/>
      <c r="AJ458" s="792"/>
      <c r="AK458" s="1101"/>
      <c r="AL458" s="1101"/>
      <c r="AM458" s="1101"/>
      <c r="AN458" s="1101"/>
      <c r="AO458" s="1101"/>
      <c r="AP458" s="1101"/>
      <c r="AQ458" s="1101"/>
      <c r="AR458" s="1101"/>
      <c r="AS458" s="1101"/>
      <c r="AT458" s="1101"/>
      <c r="AU458" s="1101"/>
      <c r="AV458" s="1101"/>
      <c r="AW458" s="1101"/>
      <c r="AX458" s="1101"/>
      <c r="AY458" s="1101"/>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2.95" customHeight="1">
      <c r="A459" s="1" t="s">
        <v>1352</v>
      </c>
      <c r="B459" s="1101"/>
      <c r="C459" s="1101"/>
      <c r="D459" s="1" t="s">
        <v>161</v>
      </c>
      <c r="E459" s="386"/>
      <c r="F459" s="386"/>
      <c r="G459" s="386"/>
      <c r="H459" s="386"/>
      <c r="I459" s="386"/>
      <c r="J459" s="386"/>
      <c r="K459" s="386"/>
      <c r="L459" s="386"/>
      <c r="M459" s="386"/>
      <c r="N459" s="386"/>
      <c r="O459" s="386"/>
      <c r="P459" s="386"/>
      <c r="Q459" s="386"/>
      <c r="R459" s="386"/>
      <c r="S459" s="386"/>
      <c r="T459" s="386"/>
      <c r="U459" s="386"/>
      <c r="V459" s="386"/>
      <c r="W459" s="386"/>
      <c r="X459" s="386"/>
      <c r="Y459" s="386"/>
      <c r="Z459" s="386"/>
      <c r="AA459" s="386"/>
      <c r="AB459" s="386"/>
      <c r="AC459" s="386"/>
      <c r="AD459" s="386"/>
      <c r="AE459" s="386"/>
      <c r="AF459" s="386"/>
      <c r="AG459" s="386"/>
      <c r="AH459" s="386"/>
      <c r="AI459" s="386"/>
      <c r="AJ459" s="792"/>
      <c r="AK459" s="1101"/>
      <c r="AL459" s="1101"/>
      <c r="AM459" s="1101"/>
      <c r="AN459" s="1101"/>
      <c r="AO459" s="1101"/>
      <c r="AP459" s="1101"/>
      <c r="AQ459" s="1101"/>
      <c r="AR459" s="1101"/>
      <c r="AS459" s="1101"/>
      <c r="AT459" s="1101"/>
      <c r="AU459" s="1101"/>
      <c r="AV459" s="1101"/>
      <c r="AW459" s="1101"/>
      <c r="AX459" s="1101"/>
      <c r="AY459" s="1101"/>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2.95" customHeight="1">
      <c r="A460" s="1101"/>
      <c r="B460" s="1101"/>
      <c r="C460" s="1101"/>
      <c r="D460" s="108" t="s">
        <v>1353</v>
      </c>
      <c r="E460" s="386"/>
      <c r="F460" s="386"/>
      <c r="G460" s="386"/>
      <c r="H460" s="386"/>
      <c r="I460" s="386"/>
      <c r="J460" s="386"/>
      <c r="K460" s="386"/>
      <c r="L460" s="386"/>
      <c r="M460" s="386"/>
      <c r="N460" s="386"/>
      <c r="O460" s="386"/>
      <c r="P460" s="386"/>
      <c r="Q460" s="386"/>
      <c r="R460" s="386"/>
      <c r="S460" s="386"/>
      <c r="T460" s="386"/>
      <c r="U460" s="386"/>
      <c r="V460" s="386"/>
      <c r="W460" s="386"/>
      <c r="X460" s="386"/>
      <c r="Y460" s="386"/>
      <c r="Z460" s="386"/>
      <c r="AA460" s="386"/>
      <c r="AB460" s="386"/>
      <c r="AC460" s="386"/>
      <c r="AD460" s="386"/>
      <c r="AE460" s="386"/>
      <c r="AF460" s="386"/>
      <c r="AG460" s="386"/>
      <c r="AH460" s="386"/>
      <c r="AI460" s="386"/>
      <c r="AJ460" s="792"/>
      <c r="AK460" s="1101"/>
      <c r="AL460" s="1101"/>
      <c r="AM460" s="1101"/>
      <c r="AN460" s="1101"/>
      <c r="AO460" s="1101"/>
      <c r="AP460" s="1101"/>
      <c r="AQ460" s="1101"/>
      <c r="AR460" s="1101"/>
      <c r="AS460" s="1101"/>
      <c r="AT460" s="1101"/>
      <c r="AU460" s="1101"/>
      <c r="AV460" s="1101"/>
      <c r="AW460" s="1101"/>
      <c r="AX460" s="1101"/>
      <c r="AY460" s="1101"/>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2.95" customHeight="1">
      <c r="A461" s="1101"/>
      <c r="B461" s="1101"/>
      <c r="C461" s="1101"/>
      <c r="D461" s="108" t="s">
        <v>1354</v>
      </c>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792"/>
      <c r="AK461" s="1101"/>
      <c r="AL461" s="1101"/>
      <c r="AM461" s="1101"/>
      <c r="AN461" s="1101"/>
      <c r="AO461" s="1101"/>
      <c r="AP461" s="1101"/>
      <c r="AQ461" s="1101"/>
      <c r="AR461" s="1101"/>
      <c r="AS461" s="1101"/>
      <c r="AT461" s="1101"/>
      <c r="AU461" s="1101"/>
      <c r="AV461" s="1101"/>
      <c r="AW461" s="1101"/>
      <c r="AX461" s="1101"/>
      <c r="AY461" s="1101"/>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2.95" customHeight="1">
      <c r="A462" s="1101"/>
      <c r="B462" s="1101"/>
      <c r="C462" s="1101"/>
      <c r="D462" s="108" t="s">
        <v>1355</v>
      </c>
      <c r="E462" s="386"/>
      <c r="F462" s="386"/>
      <c r="G462" s="386"/>
      <c r="H462" s="386"/>
      <c r="I462" s="386"/>
      <c r="J462" s="386"/>
      <c r="K462" s="386"/>
      <c r="L462" s="386"/>
      <c r="M462" s="386"/>
      <c r="N462" s="386"/>
      <c r="O462" s="386"/>
      <c r="P462" s="386"/>
      <c r="Q462" s="386"/>
      <c r="R462" s="386"/>
      <c r="S462" s="386"/>
      <c r="T462" s="386"/>
      <c r="U462" s="386"/>
      <c r="V462" s="386"/>
      <c r="W462" s="386"/>
      <c r="X462" s="386"/>
      <c r="Y462" s="386"/>
      <c r="Z462" s="386"/>
      <c r="AA462" s="386"/>
      <c r="AB462" s="386"/>
      <c r="AC462" s="386"/>
      <c r="AD462" s="386"/>
      <c r="AE462" s="386"/>
      <c r="AF462" s="386"/>
      <c r="AG462" s="386"/>
      <c r="AH462" s="386"/>
      <c r="AI462" s="386"/>
      <c r="AJ462" s="792"/>
      <c r="AK462" s="1101"/>
      <c r="AL462" s="1101"/>
      <c r="AM462" s="1101"/>
      <c r="AN462" s="1101"/>
      <c r="AO462" s="1101"/>
      <c r="AP462" s="1101"/>
      <c r="AQ462" s="1101"/>
      <c r="AR462" s="1101"/>
      <c r="AS462" s="1101"/>
      <c r="AT462" s="1101"/>
      <c r="AU462" s="1101"/>
      <c r="AV462" s="1101"/>
      <c r="AW462" s="1101"/>
      <c r="AX462" s="1101"/>
      <c r="AY462" s="1101"/>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2.95" customHeight="1">
      <c r="A463" s="1101"/>
      <c r="B463" s="1101"/>
      <c r="C463" s="1101"/>
      <c r="D463" s="400"/>
      <c r="E463" s="386"/>
      <c r="F463" s="386"/>
      <c r="G463" s="386"/>
      <c r="H463" s="386"/>
      <c r="I463" s="386"/>
      <c r="J463" s="386"/>
      <c r="K463" s="386"/>
      <c r="L463" s="386"/>
      <c r="M463" s="386"/>
      <c r="N463" s="386"/>
      <c r="O463" s="386"/>
      <c r="P463" s="386"/>
      <c r="Q463" s="386"/>
      <c r="R463" s="386"/>
      <c r="S463" s="386"/>
      <c r="T463" s="386"/>
      <c r="U463" s="386"/>
      <c r="V463" s="386"/>
      <c r="W463" s="386"/>
      <c r="X463" s="386"/>
      <c r="Y463" s="386"/>
      <c r="Z463" s="386"/>
      <c r="AA463" s="386"/>
      <c r="AB463" s="386"/>
      <c r="AC463" s="386"/>
      <c r="AD463" s="386"/>
      <c r="AE463" s="386"/>
      <c r="AF463" s="386"/>
      <c r="AG463" s="386"/>
      <c r="AH463" s="386"/>
      <c r="AI463" s="386"/>
      <c r="AJ463" s="792"/>
      <c r="AK463" s="1101"/>
      <c r="AL463" s="1101"/>
      <c r="AM463" s="1101"/>
      <c r="AN463" s="1101"/>
      <c r="AO463" s="1101"/>
      <c r="AP463" s="1101"/>
      <c r="AQ463" s="1101"/>
      <c r="AR463" s="1101"/>
      <c r="AS463" s="1101"/>
      <c r="AT463" s="1101"/>
      <c r="AU463" s="1101"/>
      <c r="AV463" s="1101"/>
      <c r="AW463" s="1101"/>
      <c r="AX463" s="1101"/>
      <c r="AY463" s="1101"/>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2.95" customHeight="1">
      <c r="A464" s="2"/>
      <c r="B464" s="2"/>
      <c r="C464" s="2"/>
      <c r="D464" s="108" t="s">
        <v>1356</v>
      </c>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386"/>
      <c r="AE464" s="386"/>
      <c r="AF464" s="386"/>
      <c r="AG464" s="386"/>
      <c r="AH464" s="386"/>
      <c r="AI464" s="386"/>
      <c r="AJ464" s="792"/>
      <c r="AK464" s="1101"/>
      <c r="AL464" s="1101"/>
      <c r="AM464" s="1101"/>
      <c r="AN464" s="1101"/>
      <c r="AO464" s="1101"/>
      <c r="AP464" s="1101"/>
      <c r="AQ464" s="1101"/>
      <c r="AR464" s="1101"/>
      <c r="AS464" s="1101"/>
      <c r="AT464" s="1101"/>
      <c r="AU464" s="1101"/>
      <c r="AV464" s="1101"/>
      <c r="AW464" s="1101"/>
      <c r="AX464" s="1101"/>
      <c r="AY464" s="1101"/>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2.95" customHeight="1">
      <c r="A465" s="2"/>
      <c r="B465" s="2"/>
      <c r="C465" s="2"/>
      <c r="D465" s="1384" t="s">
        <v>1357</v>
      </c>
      <c r="E465" s="1385"/>
      <c r="F465" s="1385"/>
      <c r="G465" s="1385"/>
      <c r="H465" s="1385"/>
      <c r="I465" s="1385"/>
      <c r="J465" s="1385"/>
      <c r="K465" s="1385"/>
      <c r="L465" s="1385"/>
      <c r="M465" s="1385"/>
      <c r="N465" s="1385"/>
      <c r="O465" s="1385"/>
      <c r="P465" s="1385"/>
      <c r="Q465" s="1385"/>
      <c r="R465" s="1385"/>
      <c r="S465" s="1385"/>
      <c r="T465" s="1385"/>
      <c r="U465" s="1385"/>
      <c r="V465" s="1386"/>
      <c r="W465" s="1404">
        <v>0</v>
      </c>
      <c r="X465" s="1405"/>
      <c r="Y465" s="1406"/>
      <c r="Z465" s="108"/>
      <c r="AA465" s="108"/>
      <c r="AB465" s="108"/>
      <c r="AC465" s="108"/>
      <c r="AD465" s="386"/>
      <c r="AE465" s="386"/>
      <c r="AF465" s="386"/>
      <c r="AG465" s="386"/>
      <c r="AH465" s="386"/>
      <c r="AI465" s="386"/>
      <c r="AJ465" s="792"/>
      <c r="AK465" s="1101"/>
      <c r="AL465" s="1101"/>
      <c r="AM465" s="1101"/>
      <c r="AN465" s="1101"/>
      <c r="AO465" s="1101"/>
      <c r="AP465" s="1101"/>
      <c r="AQ465" s="1101"/>
      <c r="AR465" s="1101"/>
      <c r="AS465" s="1101"/>
      <c r="AT465" s="1101"/>
      <c r="AU465" s="1101"/>
      <c r="AV465" s="1101"/>
      <c r="AW465" s="1101"/>
      <c r="AX465" s="1101"/>
      <c r="AY465" s="1101"/>
      <c r="AZ465" s="2"/>
      <c r="BA465" s="2"/>
      <c r="BB465" s="2"/>
      <c r="BC465" s="2"/>
      <c r="BD465" s="2"/>
      <c r="BE465" s="2"/>
      <c r="BF465" s="2"/>
      <c r="BG465" s="2"/>
      <c r="BH465" s="2"/>
      <c r="BI465" s="727"/>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2.95" customHeight="1">
      <c r="A466" s="2"/>
      <c r="B466" s="2"/>
      <c r="C466" s="2"/>
      <c r="D466" s="1384" t="s">
        <v>1358</v>
      </c>
      <c r="E466" s="1385"/>
      <c r="F466" s="1385"/>
      <c r="G466" s="1385"/>
      <c r="H466" s="1385"/>
      <c r="I466" s="1385"/>
      <c r="J466" s="1385"/>
      <c r="K466" s="1385"/>
      <c r="L466" s="1385"/>
      <c r="M466" s="1385"/>
      <c r="N466" s="1385"/>
      <c r="O466" s="1385"/>
      <c r="P466" s="1385"/>
      <c r="Q466" s="1385"/>
      <c r="R466" s="1385"/>
      <c r="S466" s="1385"/>
      <c r="T466" s="1385"/>
      <c r="U466" s="1385"/>
      <c r="V466" s="1386"/>
      <c r="W466" s="1404">
        <v>0</v>
      </c>
      <c r="X466" s="1405"/>
      <c r="Y466" s="1406"/>
      <c r="Z466" s="108"/>
      <c r="AA466" s="108"/>
      <c r="AB466" s="108"/>
      <c r="AC466" s="108"/>
      <c r="AD466" s="386"/>
      <c r="AE466" s="386"/>
      <c r="AF466" s="386"/>
      <c r="AG466" s="386"/>
      <c r="AH466" s="386"/>
      <c r="AI466" s="386"/>
      <c r="AJ466" s="792"/>
      <c r="AK466" s="1101"/>
      <c r="AL466" s="1101"/>
      <c r="AM466" s="1101"/>
      <c r="AN466" s="1101"/>
      <c r="AO466" s="1101"/>
      <c r="AP466" s="1101"/>
      <c r="AQ466" s="1101"/>
      <c r="AR466" s="1101"/>
      <c r="AS466" s="1101"/>
      <c r="AT466" s="1101"/>
      <c r="AU466" s="1101"/>
      <c r="AV466" s="1101"/>
      <c r="AW466" s="1101"/>
      <c r="AX466" s="1101"/>
      <c r="AY466" s="1101"/>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2.95" customHeight="1">
      <c r="A467" s="2"/>
      <c r="B467" s="2"/>
      <c r="C467" s="2"/>
      <c r="D467" s="1384" t="s">
        <v>1359</v>
      </c>
      <c r="E467" s="1385"/>
      <c r="F467" s="1385"/>
      <c r="G467" s="1385"/>
      <c r="H467" s="1385"/>
      <c r="I467" s="1385"/>
      <c r="J467" s="1385"/>
      <c r="K467" s="1385"/>
      <c r="L467" s="1385"/>
      <c r="M467" s="1385"/>
      <c r="N467" s="1385"/>
      <c r="O467" s="1385"/>
      <c r="P467" s="1385"/>
      <c r="Q467" s="1385"/>
      <c r="R467" s="1385"/>
      <c r="S467" s="1385"/>
      <c r="T467" s="1385"/>
      <c r="U467" s="1385"/>
      <c r="V467" s="1386"/>
      <c r="W467" s="1404">
        <v>0</v>
      </c>
      <c r="X467" s="1405"/>
      <c r="Y467" s="1406"/>
      <c r="Z467" s="108"/>
      <c r="AA467" s="108"/>
      <c r="AB467" s="108"/>
      <c r="AC467" s="108"/>
      <c r="AD467" s="386"/>
      <c r="AE467" s="386"/>
      <c r="AF467" s="386"/>
      <c r="AG467" s="386"/>
      <c r="AH467" s="386"/>
      <c r="AI467" s="386"/>
      <c r="AJ467" s="792"/>
      <c r="AK467" s="1101"/>
      <c r="AL467" s="1101"/>
      <c r="AM467" s="1101"/>
      <c r="AN467" s="1101"/>
      <c r="AO467" s="1101"/>
      <c r="AP467" s="1101"/>
      <c r="AQ467" s="1101"/>
      <c r="AR467" s="1101"/>
      <c r="AS467" s="1101"/>
      <c r="AT467" s="1101"/>
      <c r="AU467" s="1101"/>
      <c r="AV467" s="1101"/>
      <c r="AW467" s="1101"/>
      <c r="AX467" s="1101"/>
      <c r="AY467" s="1101"/>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2.95" customHeight="1">
      <c r="A468" s="2"/>
      <c r="B468" s="2"/>
      <c r="C468" s="2"/>
      <c r="D468" s="1384" t="s">
        <v>1360</v>
      </c>
      <c r="E468" s="1385"/>
      <c r="F468" s="1385"/>
      <c r="G468" s="1385"/>
      <c r="H468" s="1385"/>
      <c r="I468" s="1385"/>
      <c r="J468" s="1385"/>
      <c r="K468" s="1385"/>
      <c r="L468" s="1385"/>
      <c r="M468" s="1385"/>
      <c r="N468" s="1385"/>
      <c r="O468" s="1385"/>
      <c r="P468" s="1385"/>
      <c r="Q468" s="1385"/>
      <c r="R468" s="1385"/>
      <c r="S468" s="1385"/>
      <c r="T468" s="1385"/>
      <c r="U468" s="1385"/>
      <c r="V468" s="1386"/>
      <c r="W468" s="1404">
        <v>0</v>
      </c>
      <c r="X468" s="1405"/>
      <c r="Y468" s="1406"/>
      <c r="Z468" s="108"/>
      <c r="AA468" s="108"/>
      <c r="AB468" s="108"/>
      <c r="AC468" s="108"/>
      <c r="AD468" s="386"/>
      <c r="AE468" s="386"/>
      <c r="AF468" s="386"/>
      <c r="AG468" s="386"/>
      <c r="AH468" s="386"/>
      <c r="AI468" s="386"/>
      <c r="AJ468" s="792"/>
      <c r="AK468" s="1101"/>
      <c r="AL468" s="1101"/>
      <c r="AM468" s="1101"/>
      <c r="AN468" s="1101"/>
      <c r="AO468" s="1101"/>
      <c r="AP468" s="1101"/>
      <c r="AQ468" s="1101"/>
      <c r="AR468" s="1101"/>
      <c r="AS468" s="1101"/>
      <c r="AT468" s="1101"/>
      <c r="AU468" s="1101"/>
      <c r="AV468" s="1101"/>
      <c r="AW468" s="1101"/>
      <c r="AX468" s="1101"/>
      <c r="AY468" s="1101"/>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2.95" customHeight="1">
      <c r="A469" s="2"/>
      <c r="B469" s="2"/>
      <c r="C469" s="2"/>
      <c r="D469" s="1384" t="s">
        <v>1361</v>
      </c>
      <c r="E469" s="1385"/>
      <c r="F469" s="1385"/>
      <c r="G469" s="1385"/>
      <c r="H469" s="1385"/>
      <c r="I469" s="1385"/>
      <c r="J469" s="1385"/>
      <c r="K469" s="1385"/>
      <c r="L469" s="1385"/>
      <c r="M469" s="1385"/>
      <c r="N469" s="1385"/>
      <c r="O469" s="1385"/>
      <c r="P469" s="1385"/>
      <c r="Q469" s="1385"/>
      <c r="R469" s="1385"/>
      <c r="S469" s="1385"/>
      <c r="T469" s="1385"/>
      <c r="U469" s="1385"/>
      <c r="V469" s="1386"/>
      <c r="W469" s="1404">
        <v>0</v>
      </c>
      <c r="X469" s="1405"/>
      <c r="Y469" s="1406"/>
      <c r="Z469" s="108"/>
      <c r="AA469" s="108"/>
      <c r="AB469" s="108"/>
      <c r="AC469" s="108"/>
      <c r="AD469" s="386"/>
      <c r="AE469" s="386"/>
      <c r="AF469" s="386"/>
      <c r="AG469" s="386"/>
      <c r="AH469" s="386"/>
      <c r="AI469" s="386"/>
      <c r="AJ469" s="792"/>
      <c r="AK469" s="1101"/>
      <c r="AL469" s="1101"/>
      <c r="AM469" s="1101"/>
      <c r="AN469" s="1101"/>
      <c r="AO469" s="1101"/>
      <c r="AP469" s="1101"/>
      <c r="AQ469" s="1101"/>
      <c r="AR469" s="1101"/>
      <c r="AS469" s="1101"/>
      <c r="AT469" s="1101"/>
      <c r="AU469" s="1101"/>
      <c r="AV469" s="1101"/>
      <c r="AW469" s="1101"/>
      <c r="AX469" s="1101"/>
      <c r="AY469" s="1101"/>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2.95" customHeight="1">
      <c r="A470" s="2"/>
      <c r="B470" s="2"/>
      <c r="C470" s="2"/>
      <c r="D470" s="1384" t="s">
        <v>1362</v>
      </c>
      <c r="E470" s="1385"/>
      <c r="F470" s="1385"/>
      <c r="G470" s="1385"/>
      <c r="H470" s="1385"/>
      <c r="I470" s="1385"/>
      <c r="J470" s="1385"/>
      <c r="K470" s="1385"/>
      <c r="L470" s="1385"/>
      <c r="M470" s="1385"/>
      <c r="N470" s="1385"/>
      <c r="O470" s="1385"/>
      <c r="P470" s="1385"/>
      <c r="Q470" s="1385"/>
      <c r="R470" s="1385"/>
      <c r="S470" s="1385"/>
      <c r="T470" s="1385"/>
      <c r="U470" s="1385"/>
      <c r="V470" s="1386"/>
      <c r="W470" s="1404">
        <v>0</v>
      </c>
      <c r="X470" s="1405"/>
      <c r="Y470" s="1406"/>
      <c r="Z470" s="108"/>
      <c r="AA470" s="108"/>
      <c r="AB470" s="108"/>
      <c r="AC470" s="108"/>
      <c r="AD470" s="386"/>
      <c r="AE470" s="386"/>
      <c r="AF470" s="386"/>
      <c r="AG470" s="386"/>
      <c r="AH470" s="386"/>
      <c r="AI470" s="386"/>
      <c r="AJ470" s="792"/>
      <c r="AK470" s="1101"/>
      <c r="AL470" s="1101"/>
      <c r="AM470" s="1101"/>
      <c r="AN470" s="1101"/>
      <c r="AO470" s="1101"/>
      <c r="AP470" s="1101"/>
      <c r="AQ470" s="1101"/>
      <c r="AR470" s="1101"/>
      <c r="AS470" s="1101"/>
      <c r="AT470" s="1101"/>
      <c r="AU470" s="1101"/>
      <c r="AV470" s="1101"/>
      <c r="AW470" s="1101"/>
      <c r="AX470" s="1101"/>
      <c r="AY470" s="1101"/>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2.95" customHeight="1">
      <c r="A471" s="2"/>
      <c r="B471" s="2"/>
      <c r="C471" s="2"/>
      <c r="D471" s="1384" t="s">
        <v>1363</v>
      </c>
      <c r="E471" s="1385"/>
      <c r="F471" s="1385"/>
      <c r="G471" s="1385"/>
      <c r="H471" s="1385"/>
      <c r="I471" s="1385"/>
      <c r="J471" s="1385"/>
      <c r="K471" s="1385"/>
      <c r="L471" s="1385"/>
      <c r="M471" s="1385"/>
      <c r="N471" s="1385"/>
      <c r="O471" s="1385"/>
      <c r="P471" s="1385"/>
      <c r="Q471" s="1385"/>
      <c r="R471" s="1385"/>
      <c r="S471" s="1385"/>
      <c r="T471" s="1385"/>
      <c r="U471" s="1385"/>
      <c r="V471" s="1386"/>
      <c r="W471" s="1404">
        <v>0</v>
      </c>
      <c r="X471" s="1405"/>
      <c r="Y471" s="1406"/>
      <c r="Z471" s="108"/>
      <c r="AA471" s="108"/>
      <c r="AB471" s="108"/>
      <c r="AC471" s="108"/>
      <c r="AD471" s="386"/>
      <c r="AE471" s="386"/>
      <c r="AF471" s="386"/>
      <c r="AG471" s="386"/>
      <c r="AH471" s="386"/>
      <c r="AI471" s="386"/>
      <c r="AJ471" s="792"/>
      <c r="AK471" s="1101"/>
      <c r="AL471" s="1101"/>
      <c r="AM471" s="1101"/>
      <c r="AN471" s="1101"/>
      <c r="AO471" s="1101"/>
      <c r="AP471" s="1101"/>
      <c r="AQ471" s="1101"/>
      <c r="AR471" s="1101"/>
      <c r="AS471" s="1101"/>
      <c r="AT471" s="1101"/>
      <c r="AU471" s="1101"/>
      <c r="AV471" s="1101"/>
      <c r="AW471" s="1101"/>
      <c r="AX471" s="1101"/>
      <c r="AY471" s="1101"/>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2.95" customHeight="1">
      <c r="A472" s="2"/>
      <c r="B472" s="2"/>
      <c r="C472" s="2"/>
      <c r="D472" s="1384" t="s">
        <v>1364</v>
      </c>
      <c r="E472" s="1385"/>
      <c r="F472" s="1385"/>
      <c r="G472" s="1385"/>
      <c r="H472" s="1385"/>
      <c r="I472" s="1385"/>
      <c r="J472" s="1385"/>
      <c r="K472" s="1385"/>
      <c r="L472" s="1385"/>
      <c r="M472" s="1385"/>
      <c r="N472" s="1385"/>
      <c r="O472" s="1385"/>
      <c r="P472" s="1385"/>
      <c r="Q472" s="1385"/>
      <c r="R472" s="1385"/>
      <c r="S472" s="1385"/>
      <c r="T472" s="1385"/>
      <c r="U472" s="1385"/>
      <c r="V472" s="1386"/>
      <c r="W472" s="1404">
        <v>0</v>
      </c>
      <c r="X472" s="1405"/>
      <c r="Y472" s="1406"/>
      <c r="Z472" s="108"/>
      <c r="AA472" s="108"/>
      <c r="AB472" s="108"/>
      <c r="AC472" s="108"/>
      <c r="AD472" s="386"/>
      <c r="AE472" s="386"/>
      <c r="AF472" s="386"/>
      <c r="AG472" s="386"/>
      <c r="AH472" s="386"/>
      <c r="AI472" s="386"/>
      <c r="AJ472" s="792"/>
      <c r="AK472" s="1101"/>
      <c r="AL472" s="1101"/>
      <c r="AM472" s="1101"/>
      <c r="AN472" s="1101"/>
      <c r="AO472" s="1101"/>
      <c r="AP472" s="1101"/>
      <c r="AQ472" s="1101"/>
      <c r="AR472" s="1101"/>
      <c r="AS472" s="1101"/>
      <c r="AT472" s="1101"/>
      <c r="AU472" s="1101"/>
      <c r="AV472" s="1101"/>
      <c r="AW472" s="1101"/>
      <c r="AX472" s="1101"/>
      <c r="AY472" s="1101"/>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2.95" customHeight="1">
      <c r="A473" s="2"/>
      <c r="B473" s="2"/>
      <c r="C473" s="2"/>
      <c r="D473" s="1384" t="s">
        <v>1365</v>
      </c>
      <c r="E473" s="1385"/>
      <c r="F473" s="1385"/>
      <c r="G473" s="1385"/>
      <c r="H473" s="1385"/>
      <c r="I473" s="1385"/>
      <c r="J473" s="1385"/>
      <c r="K473" s="1385"/>
      <c r="L473" s="1385"/>
      <c r="M473" s="1385"/>
      <c r="N473" s="1385"/>
      <c r="O473" s="1385"/>
      <c r="P473" s="1385"/>
      <c r="Q473" s="1385"/>
      <c r="R473" s="1385"/>
      <c r="S473" s="1385"/>
      <c r="T473" s="1385"/>
      <c r="U473" s="1385"/>
      <c r="V473" s="1386"/>
      <c r="W473" s="1404">
        <v>0</v>
      </c>
      <c r="X473" s="1405"/>
      <c r="Y473" s="1406"/>
      <c r="Z473" s="108"/>
      <c r="AA473" s="108"/>
      <c r="AB473" s="108"/>
      <c r="AC473" s="108"/>
      <c r="AD473" s="386"/>
      <c r="AE473" s="386"/>
      <c r="AF473" s="386"/>
      <c r="AG473" s="386"/>
      <c r="AH473" s="386"/>
      <c r="AI473" s="386"/>
      <c r="AJ473" s="792"/>
      <c r="AK473" s="1101"/>
      <c r="AL473" s="1101"/>
      <c r="AM473" s="1101"/>
      <c r="AN473" s="1101"/>
      <c r="AO473" s="1101"/>
      <c r="AP473" s="1101"/>
      <c r="AQ473" s="1101"/>
      <c r="AR473" s="1101"/>
      <c r="AS473" s="1101"/>
      <c r="AT473" s="1101"/>
      <c r="AU473" s="1101"/>
      <c r="AV473" s="1101"/>
      <c r="AW473" s="1101"/>
      <c r="AX473" s="1101"/>
      <c r="AY473" s="1101"/>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2.95" customHeight="1">
      <c r="A474" s="2"/>
      <c r="B474" s="2"/>
      <c r="C474" s="2"/>
      <c r="D474" s="1037" t="s">
        <v>232</v>
      </c>
      <c r="E474" s="1038"/>
      <c r="F474" s="1039"/>
      <c r="G474" s="1478"/>
      <c r="H474" s="1479"/>
      <c r="I474" s="1479"/>
      <c r="J474" s="1479"/>
      <c r="K474" s="1479"/>
      <c r="L474" s="1479"/>
      <c r="M474" s="1479"/>
      <c r="N474" s="1479"/>
      <c r="O474" s="1479"/>
      <c r="P474" s="1479"/>
      <c r="Q474" s="1479"/>
      <c r="R474" s="1479"/>
      <c r="S474" s="1479"/>
      <c r="T474" s="1479"/>
      <c r="U474" s="1479"/>
      <c r="V474" s="1480"/>
      <c r="W474" s="1404">
        <v>0</v>
      </c>
      <c r="X474" s="1405"/>
      <c r="Y474" s="1406"/>
      <c r="Z474" s="108"/>
      <c r="AA474" s="108"/>
      <c r="AB474" s="108"/>
      <c r="AC474" s="108"/>
      <c r="AD474" s="386"/>
      <c r="AE474" s="386"/>
      <c r="AF474" s="386"/>
      <c r="AG474" s="386"/>
      <c r="AH474" s="386"/>
      <c r="AI474" s="386"/>
      <c r="AJ474" s="792"/>
      <c r="AK474" s="1101"/>
      <c r="AL474" s="1101"/>
      <c r="AM474" s="1101"/>
      <c r="AN474" s="1101"/>
      <c r="AO474" s="1101"/>
      <c r="AP474" s="1101"/>
      <c r="AQ474" s="1101"/>
      <c r="AR474" s="1101"/>
      <c r="AS474" s="1101"/>
      <c r="AT474" s="1101"/>
      <c r="AU474" s="1101"/>
      <c r="AV474" s="1101"/>
      <c r="AW474" s="1101"/>
      <c r="AX474" s="1101"/>
      <c r="AY474" s="1101"/>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2.95" customHeight="1">
      <c r="A475" s="2"/>
      <c r="B475" s="2"/>
      <c r="C475" s="2"/>
      <c r="D475" s="1040" t="s">
        <v>1366</v>
      </c>
      <c r="E475" s="1041"/>
      <c r="F475" s="1041"/>
      <c r="G475" s="108"/>
      <c r="H475" s="108"/>
      <c r="I475" s="108"/>
      <c r="J475" s="108"/>
      <c r="K475" s="108"/>
      <c r="L475" s="108"/>
      <c r="M475" s="108"/>
      <c r="N475" s="108"/>
      <c r="O475" s="108"/>
      <c r="P475" s="108"/>
      <c r="Q475" s="108"/>
      <c r="R475" s="108"/>
      <c r="S475" s="108"/>
      <c r="T475" s="108"/>
      <c r="U475" s="108"/>
      <c r="V475" s="108"/>
      <c r="W475" s="1042"/>
      <c r="X475" s="1042"/>
      <c r="Y475" s="1043"/>
      <c r="Z475" s="108"/>
      <c r="AA475" s="108"/>
      <c r="AB475" s="108"/>
      <c r="AC475" s="108"/>
      <c r="AD475" s="386"/>
      <c r="AE475" s="386"/>
      <c r="AF475" s="386"/>
      <c r="AG475" s="386"/>
      <c r="AH475" s="386"/>
      <c r="AI475" s="386"/>
      <c r="AJ475" s="792"/>
      <c r="AK475" s="1101"/>
      <c r="AL475" s="1101"/>
      <c r="AM475" s="1101"/>
      <c r="AN475" s="1101"/>
      <c r="AO475" s="1101"/>
      <c r="AP475" s="1101"/>
      <c r="AQ475" s="1101"/>
      <c r="AR475" s="1101"/>
      <c r="AS475" s="1101"/>
      <c r="AT475" s="1101"/>
      <c r="AU475" s="1101"/>
      <c r="AV475" s="1101"/>
      <c r="AW475" s="1101"/>
      <c r="AX475" s="1101"/>
      <c r="AY475" s="1101"/>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2.95" customHeight="1">
      <c r="A476" s="2"/>
      <c r="B476" s="2"/>
      <c r="C476" s="2"/>
      <c r="D476" s="1178"/>
      <c r="E476" s="1154"/>
      <c r="F476" s="1154"/>
      <c r="G476" s="1154"/>
      <c r="H476" s="1154"/>
      <c r="I476" s="1154"/>
      <c r="J476" s="1154"/>
      <c r="K476" s="1154"/>
      <c r="L476" s="1154"/>
      <c r="M476" s="1154"/>
      <c r="N476" s="1154"/>
      <c r="O476" s="1154"/>
      <c r="P476" s="1154"/>
      <c r="Q476" s="1154"/>
      <c r="R476" s="1154"/>
      <c r="S476" s="1154"/>
      <c r="T476" s="1154"/>
      <c r="U476" s="1154"/>
      <c r="V476" s="1154"/>
      <c r="W476" s="1044"/>
      <c r="X476" s="1044"/>
      <c r="Y476" s="1045"/>
      <c r="Z476" s="108"/>
      <c r="AA476" s="108"/>
      <c r="AB476" s="108"/>
      <c r="AC476" s="108"/>
      <c r="AD476" s="386"/>
      <c r="AE476" s="386"/>
      <c r="AF476" s="386"/>
      <c r="AG476" s="386"/>
      <c r="AH476" s="386"/>
      <c r="AI476" s="386"/>
      <c r="AJ476" s="792"/>
      <c r="AK476" s="1101"/>
      <c r="AL476" s="1101"/>
      <c r="AM476" s="1101"/>
      <c r="AN476" s="1101"/>
      <c r="AO476" s="1101"/>
      <c r="AP476" s="1101"/>
      <c r="AQ476" s="1101"/>
      <c r="AR476" s="1101"/>
      <c r="AS476" s="1101"/>
      <c r="AT476" s="1101"/>
      <c r="AU476" s="1101"/>
      <c r="AV476" s="1101"/>
      <c r="AW476" s="1101"/>
      <c r="AX476" s="1101"/>
      <c r="AY476" s="1101"/>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2.95" customHeight="1">
      <c r="A477" s="2"/>
      <c r="B477" s="2"/>
      <c r="C477" s="2"/>
      <c r="D477" s="1178"/>
      <c r="E477" s="1154"/>
      <c r="F477" s="1154"/>
      <c r="G477" s="1154"/>
      <c r="H477" s="1154"/>
      <c r="I477" s="1154"/>
      <c r="J477" s="1154"/>
      <c r="K477" s="1154"/>
      <c r="L477" s="1154"/>
      <c r="M477" s="1154"/>
      <c r="N477" s="1154"/>
      <c r="O477" s="1154"/>
      <c r="P477" s="1154"/>
      <c r="Q477" s="1154"/>
      <c r="R477" s="1154"/>
      <c r="S477" s="1154"/>
      <c r="T477" s="1154"/>
      <c r="U477" s="1154"/>
      <c r="V477" s="1154"/>
      <c r="W477" s="1044"/>
      <c r="X477" s="1044"/>
      <c r="Y477" s="1045"/>
      <c r="Z477" s="108"/>
      <c r="AA477" s="108"/>
      <c r="AB477" s="108"/>
      <c r="AC477" s="108"/>
      <c r="AD477" s="386"/>
      <c r="AE477" s="386"/>
      <c r="AF477" s="386"/>
      <c r="AG477" s="386"/>
      <c r="AH477" s="386"/>
      <c r="AI477" s="386"/>
      <c r="AJ477" s="792"/>
      <c r="AK477" s="1101"/>
      <c r="AL477" s="1101"/>
      <c r="AM477" s="1101"/>
      <c r="AN477" s="1101"/>
      <c r="AO477" s="1101"/>
      <c r="AP477" s="1101"/>
      <c r="AQ477" s="1101"/>
      <c r="AR477" s="1101"/>
      <c r="AS477" s="1101"/>
      <c r="AT477" s="1101"/>
      <c r="AU477" s="1101"/>
      <c r="AV477" s="1101"/>
      <c r="AW477" s="1101"/>
      <c r="AX477" s="1101"/>
      <c r="AY477" s="1101"/>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2.95" customHeight="1">
      <c r="A478" s="2"/>
      <c r="B478" s="2"/>
      <c r="C478" s="2"/>
      <c r="D478" s="1178"/>
      <c r="E478" s="1154"/>
      <c r="F478" s="1154"/>
      <c r="G478" s="1154"/>
      <c r="H478" s="1154"/>
      <c r="I478" s="1154"/>
      <c r="J478" s="1154"/>
      <c r="K478" s="1154"/>
      <c r="L478" s="1154"/>
      <c r="M478" s="1154"/>
      <c r="N478" s="1154"/>
      <c r="O478" s="1154"/>
      <c r="P478" s="1154"/>
      <c r="Q478" s="1154"/>
      <c r="R478" s="1154"/>
      <c r="S478" s="1154"/>
      <c r="T478" s="1154"/>
      <c r="U478" s="1154"/>
      <c r="V478" s="1154"/>
      <c r="W478" s="1044"/>
      <c r="X478" s="1044"/>
      <c r="Y478" s="1045"/>
      <c r="Z478" s="108"/>
      <c r="AA478" s="108"/>
      <c r="AB478" s="108"/>
      <c r="AC478" s="108"/>
      <c r="AD478" s="386"/>
      <c r="AE478" s="386"/>
      <c r="AF478" s="386"/>
      <c r="AG478" s="386"/>
      <c r="AH478" s="386"/>
      <c r="AI478" s="386"/>
      <c r="AJ478" s="792"/>
      <c r="AK478" s="1101"/>
      <c r="AL478" s="1101"/>
      <c r="AM478" s="1101"/>
      <c r="AN478" s="1101"/>
      <c r="AO478" s="1101"/>
      <c r="AP478" s="1101"/>
      <c r="AQ478" s="1101"/>
      <c r="AR478" s="1101"/>
      <c r="AS478" s="1101"/>
      <c r="AT478" s="1101"/>
      <c r="AU478" s="1101"/>
      <c r="AV478" s="1101"/>
      <c r="AW478" s="1101"/>
      <c r="AX478" s="1101"/>
      <c r="AY478" s="1101"/>
      <c r="AZ478" s="2"/>
      <c r="BA478" s="2" t="str">
        <f>N599</f>
        <v>Yes</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2.95" customHeight="1">
      <c r="A479" s="1101"/>
      <c r="B479" s="1101"/>
      <c r="C479" s="1101"/>
      <c r="D479" s="1101"/>
      <c r="E479" s="1101"/>
      <c r="F479" s="1101"/>
      <c r="G479" s="1101"/>
      <c r="H479" s="1101"/>
      <c r="I479" s="1101"/>
      <c r="J479" s="1101"/>
      <c r="K479" s="1101"/>
      <c r="L479" s="1101"/>
      <c r="M479" s="1101"/>
      <c r="N479" s="1101"/>
      <c r="O479" s="1101"/>
      <c r="P479" s="1101"/>
      <c r="Q479" s="1101"/>
      <c r="R479" s="1101"/>
      <c r="S479" s="1101"/>
      <c r="T479" s="1101"/>
      <c r="U479" s="1101"/>
      <c r="V479" s="1101"/>
      <c r="W479" s="1101"/>
      <c r="X479" s="1101"/>
      <c r="Y479" s="1101"/>
      <c r="Z479" s="1101"/>
      <c r="AA479" s="1101"/>
      <c r="AB479" s="1101"/>
      <c r="AC479" s="1101"/>
      <c r="AD479" s="1101"/>
      <c r="AE479" s="1101"/>
      <c r="AF479" s="1101"/>
      <c r="AG479" s="1101"/>
      <c r="AH479" s="1101"/>
      <c r="AI479" s="1101"/>
      <c r="AJ479" s="1101"/>
      <c r="AK479" s="1101"/>
      <c r="AL479" s="1101"/>
      <c r="AM479" s="1101"/>
      <c r="AN479" s="1101"/>
      <c r="AO479" s="1101"/>
      <c r="AP479" s="1101"/>
      <c r="AQ479" s="1101"/>
      <c r="AR479" s="1101"/>
      <c r="AS479" s="1101"/>
      <c r="AT479" s="1101"/>
      <c r="AU479" s="54"/>
      <c r="AV479" s="54"/>
      <c r="AW479" s="54"/>
      <c r="AX479" s="54"/>
      <c r="AY479" s="54"/>
      <c r="AZ479" s="2"/>
      <c r="BA479" s="2" t="str">
        <f>AG599</f>
        <v>Yes</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2.95" customHeight="1">
      <c r="A480" s="1489" t="s">
        <v>1367</v>
      </c>
      <c r="B480" s="1489"/>
      <c r="C480" s="1489"/>
      <c r="D480" s="1489"/>
      <c r="E480" s="1489"/>
      <c r="F480" s="1489"/>
      <c r="G480" s="1489"/>
      <c r="H480" s="1489"/>
      <c r="I480" s="1489"/>
      <c r="J480" s="1489"/>
      <c r="K480" s="1489"/>
      <c r="L480" s="1489"/>
      <c r="M480" s="1489"/>
      <c r="N480" s="1489"/>
      <c r="O480" s="1489"/>
      <c r="P480" s="1489"/>
      <c r="Q480" s="1489"/>
      <c r="R480" s="1489"/>
      <c r="S480" s="1489"/>
      <c r="T480" s="1489"/>
      <c r="U480" s="1489"/>
      <c r="V480" s="1489"/>
      <c r="W480" s="1489"/>
      <c r="X480" s="1489"/>
      <c r="Y480" s="1489"/>
      <c r="Z480" s="1489"/>
      <c r="AA480" s="1489"/>
      <c r="AB480" s="1489"/>
      <c r="AC480" s="1489"/>
      <c r="AD480" s="1489"/>
      <c r="AE480" s="1489"/>
      <c r="AF480" s="1489"/>
      <c r="AG480" s="1489"/>
      <c r="AH480" s="1489"/>
      <c r="AI480" s="1489"/>
      <c r="AJ480" s="1489"/>
      <c r="AK480" s="1489"/>
      <c r="AL480" s="1489"/>
      <c r="AM480" s="1489"/>
      <c r="AN480" s="1489"/>
      <c r="AO480" s="1489"/>
      <c r="AP480" s="1489"/>
      <c r="AQ480" s="1489"/>
      <c r="AR480" s="1489"/>
      <c r="AS480" s="1489"/>
      <c r="AT480" s="1489"/>
      <c r="AU480" s="54"/>
      <c r="AV480" s="54"/>
      <c r="AW480" s="54"/>
      <c r="AX480" s="54"/>
      <c r="AY480" s="54"/>
      <c r="AZ480" s="2"/>
      <c r="BA480" s="1101"/>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2.95" customHeight="1">
      <c r="A481" s="1489"/>
      <c r="B481" s="1489"/>
      <c r="C481" s="1489"/>
      <c r="D481" s="1489"/>
      <c r="E481" s="1489"/>
      <c r="F481" s="1489"/>
      <c r="G481" s="1489"/>
      <c r="H481" s="1489"/>
      <c r="I481" s="1489"/>
      <c r="J481" s="1489"/>
      <c r="K481" s="1489"/>
      <c r="L481" s="1489"/>
      <c r="M481" s="1489"/>
      <c r="N481" s="1489"/>
      <c r="O481" s="1489"/>
      <c r="P481" s="1489"/>
      <c r="Q481" s="1489"/>
      <c r="R481" s="1489"/>
      <c r="S481" s="1489"/>
      <c r="T481" s="1489"/>
      <c r="U481" s="1489"/>
      <c r="V481" s="1489"/>
      <c r="W481" s="1489"/>
      <c r="X481" s="1489"/>
      <c r="Y481" s="1489"/>
      <c r="Z481" s="1489"/>
      <c r="AA481" s="1489"/>
      <c r="AB481" s="1489"/>
      <c r="AC481" s="1489"/>
      <c r="AD481" s="1489"/>
      <c r="AE481" s="1489"/>
      <c r="AF481" s="1489"/>
      <c r="AG481" s="1489"/>
      <c r="AH481" s="1489"/>
      <c r="AI481" s="1489"/>
      <c r="AJ481" s="1489"/>
      <c r="AK481" s="1489"/>
      <c r="AL481" s="1489"/>
      <c r="AM481" s="1489"/>
      <c r="AN481" s="1489"/>
      <c r="AO481" s="1489"/>
      <c r="AP481" s="1489"/>
      <c r="AQ481" s="1489"/>
      <c r="AR481" s="1489"/>
      <c r="AS481" s="1489"/>
      <c r="AT481" s="1489"/>
      <c r="AU481" s="1101"/>
      <c r="AV481" s="1101"/>
      <c r="AW481" s="1101"/>
      <c r="AX481" s="1101"/>
      <c r="AY481" s="1101"/>
      <c r="AZ481" s="2"/>
      <c r="BA481" s="1101"/>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2.95" customHeight="1">
      <c r="A482" s="1101"/>
      <c r="B482" s="1101"/>
      <c r="C482" s="1101"/>
      <c r="D482" s="1101"/>
      <c r="E482" s="1101"/>
      <c r="F482" s="1101"/>
      <c r="G482" s="1101"/>
      <c r="H482" s="1101"/>
      <c r="I482" s="1101"/>
      <c r="J482" s="1101"/>
      <c r="K482" s="1101"/>
      <c r="L482" s="1101"/>
      <c r="M482" s="1101"/>
      <c r="N482" s="1101"/>
      <c r="O482" s="1101"/>
      <c r="P482" s="1101"/>
      <c r="Q482" s="1101"/>
      <c r="R482" s="1101"/>
      <c r="S482" s="1101"/>
      <c r="T482" s="1101"/>
      <c r="U482" s="1101"/>
      <c r="V482" s="1101"/>
      <c r="W482" s="1101"/>
      <c r="X482" s="1101"/>
      <c r="Y482" s="1101"/>
      <c r="Z482" s="1101"/>
      <c r="AA482" s="1101"/>
      <c r="AB482" s="1101"/>
      <c r="AC482" s="1101"/>
      <c r="AD482" s="1101"/>
      <c r="AE482" s="1101"/>
      <c r="AF482" s="1101"/>
      <c r="AG482" s="1101"/>
      <c r="AH482" s="1101"/>
      <c r="AI482" s="1101"/>
      <c r="AJ482" s="1101"/>
      <c r="AK482" s="1101"/>
      <c r="AL482" s="1101"/>
      <c r="AM482" s="1101"/>
      <c r="AN482" s="1101"/>
      <c r="AO482" s="1101"/>
      <c r="AP482" s="1101"/>
      <c r="AQ482" s="1101"/>
      <c r="AR482" s="1101"/>
      <c r="AS482" s="1101"/>
      <c r="AT482" s="1101"/>
      <c r="AU482" s="1101"/>
      <c r="AV482" s="1101"/>
      <c r="AW482" s="1101"/>
      <c r="AX482" s="1101"/>
      <c r="AY482" s="1101"/>
      <c r="AZ482" s="2"/>
      <c r="BA482" s="1101"/>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2.95" customHeight="1">
      <c r="A483" s="1" t="s">
        <v>919</v>
      </c>
      <c r="B483" s="1101"/>
      <c r="C483" s="1" t="s">
        <v>164</v>
      </c>
      <c r="D483" s="1101"/>
      <c r="E483" s="1101"/>
      <c r="F483" s="1101"/>
      <c r="G483" s="1101"/>
      <c r="H483" s="1101"/>
      <c r="I483" s="1101"/>
      <c r="J483" s="1101"/>
      <c r="K483" s="1101"/>
      <c r="L483" s="1101"/>
      <c r="M483" s="1101"/>
      <c r="N483" s="1101"/>
      <c r="O483" s="1101"/>
      <c r="P483" s="1101"/>
      <c r="Q483" s="1101"/>
      <c r="R483" s="1101"/>
      <c r="S483" s="1101"/>
      <c r="T483" s="1101"/>
      <c r="U483" s="1101"/>
      <c r="V483" s="1101"/>
      <c r="W483" s="1101"/>
      <c r="X483" s="1101"/>
      <c r="Y483" s="1101"/>
      <c r="Z483" s="1101"/>
      <c r="AA483" s="1101"/>
      <c r="AB483" s="1101"/>
      <c r="AC483" s="1101"/>
      <c r="AD483" s="1101"/>
      <c r="AE483" s="1101"/>
      <c r="AF483" s="1101"/>
      <c r="AG483" s="1101"/>
      <c r="AH483" s="1101"/>
      <c r="AI483" s="1101"/>
      <c r="AJ483" s="1101"/>
      <c r="AK483" s="1101"/>
      <c r="AL483" s="1101"/>
      <c r="AM483" s="1101"/>
      <c r="AN483" s="1101"/>
      <c r="AO483" s="1101"/>
      <c r="AP483" s="1101"/>
      <c r="AQ483" s="1101"/>
      <c r="AR483" s="1101"/>
      <c r="AS483" s="1101"/>
      <c r="AT483" s="1101"/>
      <c r="AU483" s="1101"/>
      <c r="AV483" s="1101"/>
      <c r="AW483" s="1101"/>
      <c r="AX483" s="1101"/>
      <c r="AY483" s="1101"/>
      <c r="AZ483" s="2"/>
      <c r="BA483" s="1101"/>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2.95" customHeight="1">
      <c r="A484" s="1101"/>
      <c r="B484" s="1101"/>
      <c r="C484" s="1101"/>
      <c r="D484" s="1101"/>
      <c r="E484" s="1101"/>
      <c r="F484" s="1101"/>
      <c r="G484" s="1101"/>
      <c r="H484" s="1101"/>
      <c r="I484" s="1101"/>
      <c r="J484" s="1101"/>
      <c r="K484" s="1101"/>
      <c r="L484" s="1101"/>
      <c r="M484" s="1101"/>
      <c r="N484" s="1101"/>
      <c r="O484" s="1101"/>
      <c r="P484" s="1101"/>
      <c r="Q484" s="1101"/>
      <c r="R484" s="1101"/>
      <c r="S484" s="1101"/>
      <c r="T484" s="1101"/>
      <c r="U484" s="1101"/>
      <c r="V484" s="1101"/>
      <c r="W484" s="1101"/>
      <c r="X484" s="1101"/>
      <c r="Y484" s="1101"/>
      <c r="Z484" s="1101"/>
      <c r="AA484" s="1101"/>
      <c r="AB484" s="1101"/>
      <c r="AC484" s="1101"/>
      <c r="AD484" s="1101"/>
      <c r="AE484" s="1101"/>
      <c r="AF484" s="1101"/>
      <c r="AG484" s="1101"/>
      <c r="AH484" s="1101"/>
      <c r="AI484" s="1101"/>
      <c r="AJ484" s="1101"/>
      <c r="AK484" s="1101"/>
      <c r="AL484" s="1101"/>
      <c r="AM484" s="1101"/>
      <c r="AN484" s="1101"/>
      <c r="AO484" s="1101"/>
      <c r="AP484" s="1101"/>
      <c r="AQ484" s="1101"/>
      <c r="AR484" s="1101"/>
      <c r="AS484" s="1101"/>
      <c r="AT484" s="1101"/>
      <c r="AU484" s="1101"/>
      <c r="AV484" s="1101"/>
      <c r="AW484" s="1101"/>
      <c r="AX484" s="1101"/>
      <c r="AY484" s="1101"/>
      <c r="AZ484" s="2"/>
      <c r="BA484" s="1101"/>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2.95" customHeight="1">
      <c r="A485" s="1101"/>
      <c r="B485" s="1107"/>
      <c r="C485" s="1108"/>
      <c r="D485" s="1108"/>
      <c r="E485" s="1108"/>
      <c r="F485" s="1108"/>
      <c r="G485" s="1108"/>
      <c r="H485" s="1108"/>
      <c r="I485" s="1108"/>
      <c r="J485" s="1108"/>
      <c r="K485" s="1108"/>
      <c r="L485" s="1108"/>
      <c r="M485" s="1108"/>
      <c r="N485" s="1108"/>
      <c r="O485" s="1108"/>
      <c r="P485" s="1109"/>
      <c r="Q485" s="1413" t="s">
        <v>1368</v>
      </c>
      <c r="R485" s="1414"/>
      <c r="S485" s="1414"/>
      <c r="T485" s="1414"/>
      <c r="U485" s="1414"/>
      <c r="V485" s="1414"/>
      <c r="W485" s="1414"/>
      <c r="X485" s="1414"/>
      <c r="Y485" s="1414"/>
      <c r="Z485" s="1414"/>
      <c r="AA485" s="1414"/>
      <c r="AB485" s="1414"/>
      <c r="AC485" s="1414"/>
      <c r="AD485" s="1414"/>
      <c r="AE485" s="1414"/>
      <c r="AF485" s="1414"/>
      <c r="AG485" s="1414"/>
      <c r="AH485" s="1414"/>
      <c r="AI485" s="1414"/>
      <c r="AJ485" s="1414"/>
      <c r="AK485" s="1415"/>
      <c r="AL485" s="1101"/>
      <c r="AM485" s="1101"/>
      <c r="AN485" s="1101"/>
      <c r="AO485" s="1101"/>
      <c r="AP485" s="1101"/>
      <c r="AQ485" s="1101"/>
      <c r="AR485" s="1101"/>
      <c r="AS485" s="1101"/>
      <c r="AT485" s="1101"/>
      <c r="AU485" s="1101"/>
      <c r="AV485" s="1101"/>
      <c r="AW485" s="1101"/>
      <c r="AX485" s="1101"/>
      <c r="AY485" s="1101"/>
      <c r="AZ485" s="2"/>
      <c r="BA485" s="1101"/>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2.95" customHeight="1">
      <c r="A486" s="1101"/>
      <c r="B486" s="1107" t="s">
        <v>1369</v>
      </c>
      <c r="C486" s="1108"/>
      <c r="D486" s="1108"/>
      <c r="E486" s="1108"/>
      <c r="F486" s="1108"/>
      <c r="G486" s="1108"/>
      <c r="H486" s="1108"/>
      <c r="I486" s="1108"/>
      <c r="J486" s="1108"/>
      <c r="K486" s="1108"/>
      <c r="L486" s="1108"/>
      <c r="M486" s="1108"/>
      <c r="N486" s="1108"/>
      <c r="O486" s="1108"/>
      <c r="P486" s="1108"/>
      <c r="Q486" s="1407" t="s">
        <v>1370</v>
      </c>
      <c r="R486" s="1389"/>
      <c r="S486" s="1389"/>
      <c r="T486" s="1389"/>
      <c r="U486" s="1389"/>
      <c r="V486" s="1389"/>
      <c r="W486" s="1389"/>
      <c r="X486" s="1389"/>
      <c r="Y486" s="1389"/>
      <c r="Z486" s="1389"/>
      <c r="AA486" s="1389"/>
      <c r="AB486" s="1389"/>
      <c r="AC486" s="1389"/>
      <c r="AD486" s="1389"/>
      <c r="AE486" s="1389"/>
      <c r="AF486" s="1389"/>
      <c r="AG486" s="1389"/>
      <c r="AH486" s="1389"/>
      <c r="AI486" s="1389"/>
      <c r="AJ486" s="1389"/>
      <c r="AK486" s="1408"/>
      <c r="AL486" s="1101"/>
      <c r="AM486" s="1101"/>
      <c r="AN486" s="1101"/>
      <c r="AO486" s="1101"/>
      <c r="AP486" s="1101"/>
      <c r="AQ486" s="1101"/>
      <c r="AR486" s="1101"/>
      <c r="AS486" s="1101"/>
      <c r="AT486" s="1101"/>
      <c r="AU486" s="1101"/>
      <c r="AV486" s="1101"/>
      <c r="AW486" s="1101"/>
      <c r="AX486" s="1101"/>
      <c r="AY486" s="1101"/>
      <c r="AZ486" s="2"/>
      <c r="BA486" s="1101"/>
      <c r="BB486" s="2"/>
      <c r="BC486" s="2"/>
      <c r="BD486" s="2"/>
      <c r="BE486" s="2"/>
      <c r="BF486" s="2"/>
      <c r="BG486" s="2"/>
      <c r="BH486" s="2"/>
      <c r="BI486" s="2"/>
      <c r="BJ486" s="2"/>
      <c r="BK486" s="2"/>
      <c r="BL486" s="2"/>
      <c r="BM486" s="2"/>
      <c r="BN486" s="2"/>
      <c r="BO486" s="2"/>
      <c r="BP486" s="2"/>
      <c r="BQ486" s="2"/>
      <c r="BR486" s="2"/>
      <c r="BS486" s="2"/>
      <c r="BT486" s="2"/>
      <c r="BU486" s="2"/>
      <c r="BV486" s="113" t="s">
        <v>1371</v>
      </c>
      <c r="BW486" s="114"/>
      <c r="BX486" s="114"/>
      <c r="BY486" s="114"/>
      <c r="BZ486" s="114"/>
      <c r="CA486" s="114"/>
      <c r="CB486" s="114"/>
      <c r="CC486" s="2"/>
      <c r="CD486" s="113" t="s">
        <v>1372</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2.95" customHeight="1">
      <c r="A487" s="1101"/>
      <c r="B487" s="1107" t="s">
        <v>1373</v>
      </c>
      <c r="C487" s="1108"/>
      <c r="D487" s="1108"/>
      <c r="E487" s="1108"/>
      <c r="F487" s="1108"/>
      <c r="G487" s="1108"/>
      <c r="H487" s="1108"/>
      <c r="I487" s="1108"/>
      <c r="J487" s="1108"/>
      <c r="K487" s="1108"/>
      <c r="L487" s="1108"/>
      <c r="M487" s="1108"/>
      <c r="N487" s="1108"/>
      <c r="O487" s="1108"/>
      <c r="P487" s="1108"/>
      <c r="Q487" s="1407" t="s">
        <v>1374</v>
      </c>
      <c r="R487" s="1389"/>
      <c r="S487" s="1389"/>
      <c r="T487" s="1389"/>
      <c r="U487" s="1389"/>
      <c r="V487" s="1389"/>
      <c r="W487" s="1389"/>
      <c r="X487" s="1389"/>
      <c r="Y487" s="1389"/>
      <c r="Z487" s="1389"/>
      <c r="AA487" s="1389"/>
      <c r="AB487" s="1389"/>
      <c r="AC487" s="1389"/>
      <c r="AD487" s="1389"/>
      <c r="AE487" s="1389"/>
      <c r="AF487" s="1389"/>
      <c r="AG487" s="1389"/>
      <c r="AH487" s="1389"/>
      <c r="AI487" s="1389"/>
      <c r="AJ487" s="1389"/>
      <c r="AK487" s="1408"/>
      <c r="AL487" s="1101"/>
      <c r="AM487" s="1101"/>
      <c r="AN487" s="1101"/>
      <c r="AO487" s="1101"/>
      <c r="AP487" s="1101"/>
      <c r="AQ487" s="1101"/>
      <c r="AR487" s="1101"/>
      <c r="AS487" s="1101"/>
      <c r="AT487" s="1101"/>
      <c r="AU487" s="1101"/>
      <c r="AV487" s="1101"/>
      <c r="AW487" s="1101"/>
      <c r="AX487" s="1101"/>
      <c r="AY487" s="1101"/>
      <c r="AZ487" s="2"/>
      <c r="BA487" s="1101"/>
      <c r="BB487" s="2"/>
      <c r="BC487" s="2"/>
      <c r="BD487" s="2"/>
      <c r="BE487" s="2"/>
      <c r="BF487" s="2"/>
      <c r="BG487" s="2"/>
      <c r="BH487" s="2"/>
      <c r="BI487" s="2"/>
      <c r="BJ487" s="2"/>
      <c r="BK487" s="2"/>
      <c r="BL487" s="2"/>
      <c r="BM487" s="2"/>
      <c r="BN487" s="2"/>
      <c r="BO487" s="2"/>
      <c r="BP487" s="2"/>
      <c r="BQ487" s="2"/>
      <c r="BR487" s="2"/>
      <c r="BS487" s="2"/>
      <c r="BT487" s="2"/>
      <c r="BU487" s="2"/>
      <c r="BV487" s="183" t="s">
        <v>1375</v>
      </c>
      <c r="BW487" s="114"/>
      <c r="BX487" s="114"/>
      <c r="BY487" s="114"/>
      <c r="BZ487" s="114"/>
      <c r="CA487" s="114"/>
      <c r="CB487" s="114"/>
      <c r="CC487" s="2"/>
      <c r="CD487" s="183" t="s">
        <v>1376</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2.95" customHeight="1">
      <c r="A488" s="1101"/>
      <c r="B488" s="1107" t="s">
        <v>1377</v>
      </c>
      <c r="C488" s="1108"/>
      <c r="D488" s="1108"/>
      <c r="E488" s="1108"/>
      <c r="F488" s="1108"/>
      <c r="G488" s="1108"/>
      <c r="H488" s="1108"/>
      <c r="I488" s="1108"/>
      <c r="J488" s="1108"/>
      <c r="K488" s="1108"/>
      <c r="L488" s="1108"/>
      <c r="M488" s="1108"/>
      <c r="N488" s="1108"/>
      <c r="O488" s="1108"/>
      <c r="P488" s="1108"/>
      <c r="Q488" s="1407" t="s">
        <v>1374</v>
      </c>
      <c r="R488" s="1389"/>
      <c r="S488" s="1389"/>
      <c r="T488" s="1389"/>
      <c r="U488" s="1389"/>
      <c r="V488" s="1389"/>
      <c r="W488" s="1389"/>
      <c r="X488" s="1389"/>
      <c r="Y488" s="1389"/>
      <c r="Z488" s="1389"/>
      <c r="AA488" s="1389"/>
      <c r="AB488" s="1389"/>
      <c r="AC488" s="1389"/>
      <c r="AD488" s="1389"/>
      <c r="AE488" s="1389"/>
      <c r="AF488" s="1389"/>
      <c r="AG488" s="1389"/>
      <c r="AH488" s="1389"/>
      <c r="AI488" s="1389"/>
      <c r="AJ488" s="1389"/>
      <c r="AK488" s="1408"/>
      <c r="AL488" s="1101"/>
      <c r="AM488" s="1101"/>
      <c r="AN488" s="1101"/>
      <c r="AO488" s="1101"/>
      <c r="AP488" s="1101"/>
      <c r="AQ488" s="1101"/>
      <c r="AR488" s="1101"/>
      <c r="AS488" s="1101"/>
      <c r="AT488" s="1101"/>
      <c r="AU488" s="1101"/>
      <c r="AV488" s="1101"/>
      <c r="AW488" s="1101"/>
      <c r="AX488" s="1101"/>
      <c r="AY488" s="1101"/>
      <c r="AZ488" s="2"/>
      <c r="BA488" s="2"/>
      <c r="BB488" s="2"/>
      <c r="BC488" s="2"/>
      <c r="BD488" s="2"/>
      <c r="BE488" s="2"/>
      <c r="BF488" s="2"/>
      <c r="BG488" s="2"/>
      <c r="BH488" s="2"/>
      <c r="BI488" s="2"/>
      <c r="BJ488" s="2"/>
      <c r="BK488" s="2"/>
      <c r="BL488" s="2"/>
      <c r="BM488" s="2"/>
      <c r="BN488" s="2"/>
      <c r="BO488" s="2"/>
      <c r="BP488" s="2"/>
      <c r="BQ488" s="2"/>
      <c r="BR488" s="2"/>
      <c r="BS488" s="2"/>
      <c r="BT488" s="2"/>
      <c r="BU488" s="2"/>
      <c r="BV488" s="1046"/>
      <c r="BW488" s="1047"/>
      <c r="BX488" s="1048"/>
      <c r="BY488" s="1048"/>
      <c r="BZ488" s="1048"/>
      <c r="CA488" s="1048"/>
      <c r="CB488" s="104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2.95" customHeight="1" thickBot="1">
      <c r="A489" s="1101"/>
      <c r="B489" s="1423" t="s">
        <v>1378</v>
      </c>
      <c r="C489" s="1424"/>
      <c r="D489" s="1424"/>
      <c r="E489" s="1424"/>
      <c r="F489" s="1424"/>
      <c r="G489" s="1424"/>
      <c r="H489" s="1424"/>
      <c r="I489" s="1424"/>
      <c r="J489" s="1424"/>
      <c r="K489" s="1424"/>
      <c r="L489" s="1424"/>
      <c r="M489" s="1424"/>
      <c r="N489" s="1424"/>
      <c r="O489" s="1424"/>
      <c r="P489" s="1425"/>
      <c r="Q489" s="1429" t="s">
        <v>837</v>
      </c>
      <c r="R489" s="1430"/>
      <c r="S489" s="1454" t="s">
        <v>1379</v>
      </c>
      <c r="T489" s="1455"/>
      <c r="U489" s="1455"/>
      <c r="V489" s="1455"/>
      <c r="W489" s="1455"/>
      <c r="X489" s="1455"/>
      <c r="Y489" s="1455"/>
      <c r="Z489" s="1455"/>
      <c r="AA489" s="1455"/>
      <c r="AB489" s="1455"/>
      <c r="AC489" s="1455"/>
      <c r="AD489" s="1455"/>
      <c r="AE489" s="1455"/>
      <c r="AF489" s="1455"/>
      <c r="AG489" s="1455"/>
      <c r="AH489" s="1455"/>
      <c r="AI489" s="1455"/>
      <c r="AJ489" s="1455"/>
      <c r="AK489" s="1456"/>
      <c r="AL489" s="1101"/>
      <c r="AM489" s="1101"/>
      <c r="AN489" s="1101"/>
      <c r="AO489" s="1101"/>
      <c r="AP489" s="1101"/>
      <c r="AQ489" s="1101"/>
      <c r="AR489" s="1101"/>
      <c r="AS489" s="1101"/>
      <c r="AT489" s="1101"/>
      <c r="AU489" s="1101"/>
      <c r="AV489" s="1101"/>
      <c r="AW489" s="1101"/>
      <c r="AX489" s="1101"/>
      <c r="AY489" s="1101"/>
      <c r="AZ489" s="2"/>
      <c r="BA489" s="2"/>
      <c r="BB489" s="2"/>
      <c r="BC489" s="2"/>
      <c r="BD489" s="2"/>
      <c r="BE489" s="2"/>
      <c r="BF489" s="2"/>
      <c r="BG489" s="2"/>
      <c r="BH489" s="2"/>
      <c r="BI489" s="2"/>
      <c r="BJ489" s="2"/>
      <c r="BK489" s="2"/>
      <c r="BL489" s="2"/>
      <c r="BM489" s="2"/>
      <c r="BN489" s="2"/>
      <c r="BO489" s="2"/>
      <c r="BP489" s="2"/>
      <c r="BQ489" s="2"/>
      <c r="BR489" s="2"/>
      <c r="BS489" s="2"/>
      <c r="BT489" s="2"/>
      <c r="BU489" s="2"/>
      <c r="BV489" s="238" t="s">
        <v>1380</v>
      </c>
      <c r="BW489" s="239" t="s">
        <v>1381</v>
      </c>
      <c r="BX489" s="239" t="s">
        <v>1382</v>
      </c>
      <c r="BY489" s="239" t="s">
        <v>1383</v>
      </c>
      <c r="BZ489" s="239" t="s">
        <v>1384</v>
      </c>
      <c r="CA489" s="239" t="s">
        <v>1385</v>
      </c>
      <c r="CB489" s="239" t="s">
        <v>1386</v>
      </c>
      <c r="CC489" s="2"/>
      <c r="CD489" s="239" t="s">
        <v>1381</v>
      </c>
      <c r="CE489" s="239" t="s">
        <v>1382</v>
      </c>
      <c r="CF489" s="239" t="s">
        <v>1383</v>
      </c>
      <c r="CG489" s="239" t="s">
        <v>1384</v>
      </c>
      <c r="CH489" s="239" t="s">
        <v>1385</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2.95" customHeight="1">
      <c r="A490" s="1101"/>
      <c r="B490" s="1426"/>
      <c r="C490" s="1427"/>
      <c r="D490" s="1427"/>
      <c r="E490" s="1427"/>
      <c r="F490" s="1427"/>
      <c r="G490" s="1427"/>
      <c r="H490" s="1427"/>
      <c r="I490" s="1427"/>
      <c r="J490" s="1427"/>
      <c r="K490" s="1427"/>
      <c r="L490" s="1427"/>
      <c r="M490" s="1427"/>
      <c r="N490" s="1427"/>
      <c r="O490" s="1427"/>
      <c r="P490" s="1428"/>
      <c r="Q490" s="1431"/>
      <c r="R490" s="1432"/>
      <c r="S490" s="1457"/>
      <c r="T490" s="1418"/>
      <c r="U490" s="1418"/>
      <c r="V490" s="1418"/>
      <c r="W490" s="1418"/>
      <c r="X490" s="1418"/>
      <c r="Y490" s="1418"/>
      <c r="Z490" s="1418"/>
      <c r="AA490" s="1418"/>
      <c r="AB490" s="1418"/>
      <c r="AC490" s="1418"/>
      <c r="AD490" s="1418"/>
      <c r="AE490" s="1418"/>
      <c r="AF490" s="1418"/>
      <c r="AG490" s="1418"/>
      <c r="AH490" s="1418"/>
      <c r="AI490" s="1418"/>
      <c r="AJ490" s="1418"/>
      <c r="AK490" s="1458"/>
      <c r="AL490" s="1101"/>
      <c r="AM490" s="1101"/>
      <c r="AN490" s="1101"/>
      <c r="AO490" s="1101"/>
      <c r="AP490" s="1101"/>
      <c r="AQ490" s="1101"/>
      <c r="AR490" s="1101"/>
      <c r="AS490" s="1101"/>
      <c r="AT490" s="1101"/>
      <c r="AU490" s="1101"/>
      <c r="AV490" s="1101"/>
      <c r="AW490" s="1101"/>
      <c r="AX490" s="1101"/>
      <c r="AY490" s="1101"/>
      <c r="AZ490" s="2"/>
      <c r="BA490" s="2"/>
      <c r="BB490" s="2"/>
      <c r="BC490" s="2"/>
      <c r="BD490" s="2"/>
      <c r="BE490" s="2"/>
      <c r="BF490" s="2"/>
      <c r="BG490" s="2"/>
      <c r="BH490" s="2"/>
      <c r="BI490" s="2"/>
      <c r="BJ490" s="2"/>
      <c r="BK490" s="2"/>
      <c r="BL490" s="2"/>
      <c r="BM490" s="2"/>
      <c r="BN490" s="2"/>
      <c r="BO490" s="2"/>
      <c r="BP490" s="2"/>
      <c r="BQ490" s="2"/>
      <c r="BR490" s="2"/>
      <c r="BS490" s="2"/>
      <c r="BT490" s="2"/>
      <c r="BU490" s="2"/>
      <c r="BV490" s="240" t="s">
        <v>877</v>
      </c>
      <c r="BW490" s="333">
        <v>2724</v>
      </c>
      <c r="BX490" s="334">
        <v>2920</v>
      </c>
      <c r="BY490" s="335">
        <v>3504</v>
      </c>
      <c r="BZ490" s="334">
        <v>4048</v>
      </c>
      <c r="CA490" s="335">
        <v>4516</v>
      </c>
      <c r="CB490" s="336">
        <v>4982</v>
      </c>
      <c r="CC490" s="2"/>
      <c r="CD490" s="703">
        <v>1825</v>
      </c>
      <c r="CE490" s="703">
        <v>2131</v>
      </c>
      <c r="CF490" s="703">
        <v>2590</v>
      </c>
      <c r="CG490" s="703">
        <v>3342</v>
      </c>
      <c r="CH490" s="703">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2.95" customHeight="1">
      <c r="A491" s="1101"/>
      <c r="B491" s="728" t="s">
        <v>1387</v>
      </c>
      <c r="C491" s="1184"/>
      <c r="D491" s="1184"/>
      <c r="E491" s="1184"/>
      <c r="F491" s="1184"/>
      <c r="G491" s="1184"/>
      <c r="H491" s="1184"/>
      <c r="I491" s="1184"/>
      <c r="J491" s="1184"/>
      <c r="K491" s="1184"/>
      <c r="L491" s="1184"/>
      <c r="M491" s="1184"/>
      <c r="N491" s="1184"/>
      <c r="O491" s="1184"/>
      <c r="P491" s="1184"/>
      <c r="Q491" s="1410" t="s">
        <v>837</v>
      </c>
      <c r="R491" s="1411"/>
      <c r="S491" s="1411"/>
      <c r="T491" s="1411"/>
      <c r="U491" s="1411"/>
      <c r="V491" s="1411"/>
      <c r="W491" s="1411"/>
      <c r="X491" s="1411"/>
      <c r="Y491" s="1411"/>
      <c r="Z491" s="1411"/>
      <c r="AA491" s="1411"/>
      <c r="AB491" s="1411"/>
      <c r="AC491" s="1411"/>
      <c r="AD491" s="1411"/>
      <c r="AE491" s="1411"/>
      <c r="AF491" s="1411"/>
      <c r="AG491" s="1411"/>
      <c r="AH491" s="1411"/>
      <c r="AI491" s="1411"/>
      <c r="AJ491" s="1411"/>
      <c r="AK491" s="1412"/>
      <c r="AL491" s="1101"/>
      <c r="AM491" s="1101"/>
      <c r="AN491" s="1101"/>
      <c r="AO491" s="1101"/>
      <c r="AP491" s="1101"/>
      <c r="AQ491" s="1101"/>
      <c r="AR491" s="1101"/>
      <c r="AS491" s="1101"/>
      <c r="AT491" s="1101"/>
      <c r="AU491" s="1101"/>
      <c r="AV491" s="1101"/>
      <c r="AW491" s="1101"/>
      <c r="AX491" s="1101"/>
      <c r="AY491" s="1101"/>
      <c r="AZ491" s="2"/>
      <c r="BA491" s="2"/>
      <c r="BB491" s="2"/>
      <c r="BC491" s="2"/>
      <c r="BD491" s="2"/>
      <c r="BE491" s="2"/>
      <c r="BF491" s="2"/>
      <c r="BG491" s="2"/>
      <c r="BH491" s="2"/>
      <c r="BI491" s="2"/>
      <c r="BJ491" s="2"/>
      <c r="BK491" s="2"/>
      <c r="BL491" s="2"/>
      <c r="BM491" s="2"/>
      <c r="BN491" s="2"/>
      <c r="BO491" s="2"/>
      <c r="BP491" s="2"/>
      <c r="BQ491" s="2"/>
      <c r="BR491" s="2"/>
      <c r="BS491" s="2"/>
      <c r="BT491" s="2"/>
      <c r="BU491" s="2"/>
      <c r="BV491" s="241" t="s">
        <v>880</v>
      </c>
      <c r="BW491" s="337">
        <v>1850</v>
      </c>
      <c r="BX491" s="338">
        <v>1980</v>
      </c>
      <c r="BY491" s="337">
        <v>2376</v>
      </c>
      <c r="BZ491" s="338">
        <v>2746</v>
      </c>
      <c r="CA491" s="338">
        <v>3064</v>
      </c>
      <c r="CB491" s="339">
        <v>3382</v>
      </c>
      <c r="CC491" s="2"/>
      <c r="CD491" s="703">
        <v>911</v>
      </c>
      <c r="CE491" s="703">
        <v>1005</v>
      </c>
      <c r="CF491" s="703">
        <v>1321</v>
      </c>
      <c r="CG491" s="703">
        <v>1862</v>
      </c>
      <c r="CH491" s="703">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2.95" customHeight="1">
      <c r="A492" s="1101"/>
      <c r="B492" s="1107" t="s">
        <v>1388</v>
      </c>
      <c r="C492" s="1108"/>
      <c r="D492" s="1108"/>
      <c r="E492" s="1108"/>
      <c r="F492" s="1108"/>
      <c r="G492" s="1108"/>
      <c r="H492" s="1108"/>
      <c r="I492" s="1108"/>
      <c r="J492" s="1108"/>
      <c r="K492" s="1108"/>
      <c r="L492" s="1108"/>
      <c r="M492" s="1108"/>
      <c r="N492" s="1108"/>
      <c r="O492" s="1108"/>
      <c r="P492" s="1108"/>
      <c r="Q492" s="1407" t="s">
        <v>1389</v>
      </c>
      <c r="R492" s="1389"/>
      <c r="S492" s="1389"/>
      <c r="T492" s="1389"/>
      <c r="U492" s="1389"/>
      <c r="V492" s="1389"/>
      <c r="W492" s="1389"/>
      <c r="X492" s="1389"/>
      <c r="Y492" s="1389"/>
      <c r="Z492" s="1389"/>
      <c r="AA492" s="1389"/>
      <c r="AB492" s="1389"/>
      <c r="AC492" s="1389"/>
      <c r="AD492" s="1389"/>
      <c r="AE492" s="1389"/>
      <c r="AF492" s="1389"/>
      <c r="AG492" s="1389"/>
      <c r="AH492" s="1389"/>
      <c r="AI492" s="1389"/>
      <c r="AJ492" s="1389"/>
      <c r="AK492" s="1408"/>
      <c r="AL492" s="1101"/>
      <c r="AM492" s="1101"/>
      <c r="AN492" s="1101"/>
      <c r="AO492" s="1101"/>
      <c r="AP492" s="1101"/>
      <c r="AQ492" s="1101"/>
      <c r="AR492" s="1101"/>
      <c r="AS492" s="1101"/>
      <c r="AT492" s="1101"/>
      <c r="AU492" s="1101"/>
      <c r="AV492" s="1101"/>
      <c r="AW492" s="1101"/>
      <c r="AX492" s="1101"/>
      <c r="AY492" s="1101"/>
      <c r="AZ492" s="2"/>
      <c r="BA492" s="2"/>
      <c r="BB492" s="2"/>
      <c r="BC492" s="2"/>
      <c r="BD492" s="2"/>
      <c r="BE492" s="2"/>
      <c r="BF492" s="2"/>
      <c r="BG492" s="2"/>
      <c r="BH492" s="2"/>
      <c r="BI492" s="2"/>
      <c r="BJ492" s="2"/>
      <c r="BK492" s="2"/>
      <c r="BL492" s="2"/>
      <c r="BM492" s="2"/>
      <c r="BN492" s="2"/>
      <c r="BO492" s="2"/>
      <c r="BP492" s="2"/>
      <c r="BQ492" s="2"/>
      <c r="BR492" s="2"/>
      <c r="BS492" s="2"/>
      <c r="BT492" s="2"/>
      <c r="BU492" s="2"/>
      <c r="BV492" s="241" t="s">
        <v>885</v>
      </c>
      <c r="BW492" s="340">
        <v>1764</v>
      </c>
      <c r="BX492" s="341">
        <v>1890</v>
      </c>
      <c r="BY492" s="340">
        <v>2270</v>
      </c>
      <c r="BZ492" s="341">
        <v>2620</v>
      </c>
      <c r="CA492" s="341">
        <v>2924</v>
      </c>
      <c r="CB492" s="342">
        <v>3226</v>
      </c>
      <c r="CC492" s="2"/>
      <c r="CD492" s="703">
        <v>1128</v>
      </c>
      <c r="CE492" s="703">
        <v>1135</v>
      </c>
      <c r="CF492" s="703">
        <v>1347</v>
      </c>
      <c r="CG492" s="703">
        <v>1898</v>
      </c>
      <c r="CH492" s="703">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2.95" customHeight="1">
      <c r="A493" s="1101"/>
      <c r="B493" s="1107" t="s">
        <v>1390</v>
      </c>
      <c r="C493" s="1108"/>
      <c r="D493" s="1108"/>
      <c r="E493" s="1108"/>
      <c r="F493" s="1108"/>
      <c r="G493" s="1108"/>
      <c r="H493" s="1108"/>
      <c r="I493" s="1108"/>
      <c r="J493" s="1108"/>
      <c r="K493" s="1108"/>
      <c r="L493" s="1108"/>
      <c r="M493" s="1108"/>
      <c r="N493" s="1108"/>
      <c r="O493" s="1108"/>
      <c r="P493" s="1108"/>
      <c r="Q493" s="1407">
        <v>1.75</v>
      </c>
      <c r="R493" s="1389"/>
      <c r="S493" s="1389"/>
      <c r="T493" s="1389"/>
      <c r="U493" s="1389"/>
      <c r="V493" s="1389"/>
      <c r="W493" s="1389"/>
      <c r="X493" s="1389"/>
      <c r="Y493" s="1389"/>
      <c r="Z493" s="1389"/>
      <c r="AA493" s="1389"/>
      <c r="AB493" s="1389"/>
      <c r="AC493" s="1389"/>
      <c r="AD493" s="1389"/>
      <c r="AE493" s="1389"/>
      <c r="AF493" s="1389"/>
      <c r="AG493" s="1389"/>
      <c r="AH493" s="1389"/>
      <c r="AI493" s="1389"/>
      <c r="AJ493" s="1389"/>
      <c r="AK493" s="1408"/>
      <c r="AL493" s="1101"/>
      <c r="AM493" s="1101"/>
      <c r="AN493" s="1101"/>
      <c r="AO493" s="1101"/>
      <c r="AP493" s="1101"/>
      <c r="AQ493" s="1101"/>
      <c r="AR493" s="1101"/>
      <c r="AS493" s="1101"/>
      <c r="AT493" s="1101"/>
      <c r="AU493" s="1101"/>
      <c r="AV493" s="1101"/>
      <c r="AW493" s="1101"/>
      <c r="AX493" s="1101"/>
      <c r="AY493" s="1101"/>
      <c r="AZ493" s="2"/>
      <c r="BA493" s="2"/>
      <c r="BB493" s="2"/>
      <c r="BC493" s="2"/>
      <c r="BD493" s="2"/>
      <c r="BE493" s="2"/>
      <c r="BF493" s="2"/>
      <c r="BG493" s="2"/>
      <c r="BH493" s="2"/>
      <c r="BI493" s="2"/>
      <c r="BJ493" s="2"/>
      <c r="BK493" s="2"/>
      <c r="BL493" s="2"/>
      <c r="BM493" s="2"/>
      <c r="BN493" s="2"/>
      <c r="BO493" s="2"/>
      <c r="BP493" s="2"/>
      <c r="BQ493" s="2"/>
      <c r="BR493" s="2"/>
      <c r="BS493" s="2"/>
      <c r="BT493" s="2"/>
      <c r="BU493" s="2"/>
      <c r="BV493" s="241" t="s">
        <v>889</v>
      </c>
      <c r="BW493" s="340">
        <v>1586</v>
      </c>
      <c r="BX493" s="341">
        <v>1700</v>
      </c>
      <c r="BY493" s="340">
        <v>2042</v>
      </c>
      <c r="BZ493" s="341">
        <v>2358</v>
      </c>
      <c r="CA493" s="341">
        <v>2630</v>
      </c>
      <c r="CB493" s="342">
        <v>2902</v>
      </c>
      <c r="CC493" s="2"/>
      <c r="CD493" s="703">
        <v>1049</v>
      </c>
      <c r="CE493" s="703">
        <v>1091</v>
      </c>
      <c r="CF493" s="703">
        <v>1428</v>
      </c>
      <c r="CG493" s="703">
        <v>2012</v>
      </c>
      <c r="CH493" s="703">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2.95" customHeight="1">
      <c r="A494" s="1101"/>
      <c r="B494" s="1110" t="s">
        <v>1391</v>
      </c>
      <c r="C494" s="1108"/>
      <c r="D494" s="1108"/>
      <c r="E494" s="1108"/>
      <c r="F494" s="1108"/>
      <c r="G494" s="1108"/>
      <c r="H494" s="1108"/>
      <c r="I494" s="1108"/>
      <c r="J494" s="1108"/>
      <c r="K494" s="1108"/>
      <c r="L494" s="1108"/>
      <c r="M494" s="1108"/>
      <c r="N494" s="1108"/>
      <c r="O494" s="1108"/>
      <c r="P494" s="1108"/>
      <c r="Q494" s="1407">
        <v>90</v>
      </c>
      <c r="R494" s="1389"/>
      <c r="S494" s="1389"/>
      <c r="T494" s="1389"/>
      <c r="U494" s="1389"/>
      <c r="V494" s="1389"/>
      <c r="W494" s="1389"/>
      <c r="X494" s="1389"/>
      <c r="Y494" s="1389"/>
      <c r="Z494" s="1389"/>
      <c r="AA494" s="1389"/>
      <c r="AB494" s="1389"/>
      <c r="AC494" s="1389"/>
      <c r="AD494" s="1389"/>
      <c r="AE494" s="1389"/>
      <c r="AF494" s="1389"/>
      <c r="AG494" s="1389"/>
      <c r="AH494" s="1389"/>
      <c r="AI494" s="1389"/>
      <c r="AJ494" s="1389"/>
      <c r="AK494" s="1408"/>
      <c r="AL494" s="1101"/>
      <c r="AM494" s="1101"/>
      <c r="AN494" s="1101"/>
      <c r="AO494" s="1101"/>
      <c r="AP494" s="1101"/>
      <c r="AQ494" s="1101"/>
      <c r="AR494" s="1101"/>
      <c r="AS494" s="1101"/>
      <c r="AT494" s="1101"/>
      <c r="AU494" s="1101"/>
      <c r="AV494" s="1101"/>
      <c r="AW494" s="1101"/>
      <c r="AX494" s="1101"/>
      <c r="AY494" s="1101"/>
      <c r="AZ494" s="2"/>
      <c r="BA494" s="2"/>
      <c r="BB494" s="2"/>
      <c r="BC494" s="2"/>
      <c r="BD494" s="2"/>
      <c r="BE494" s="2"/>
      <c r="BF494" s="2"/>
      <c r="BG494" s="2"/>
      <c r="BH494" s="2"/>
      <c r="BI494" s="2"/>
      <c r="BJ494" s="2"/>
      <c r="BK494" s="2"/>
      <c r="BL494" s="2"/>
      <c r="BM494" s="2"/>
      <c r="BN494" s="2"/>
      <c r="BO494" s="2"/>
      <c r="BP494" s="2"/>
      <c r="BQ494" s="2"/>
      <c r="BR494" s="2"/>
      <c r="BS494" s="2"/>
      <c r="BT494" s="2"/>
      <c r="BU494" s="2"/>
      <c r="BV494" s="241" t="s">
        <v>893</v>
      </c>
      <c r="BW494" s="340">
        <v>1656</v>
      </c>
      <c r="BX494" s="341">
        <v>1774</v>
      </c>
      <c r="BY494" s="340">
        <v>2130</v>
      </c>
      <c r="BZ494" s="341">
        <v>2460</v>
      </c>
      <c r="CA494" s="341">
        <v>2744</v>
      </c>
      <c r="CB494" s="342">
        <v>3028</v>
      </c>
      <c r="CC494" s="2"/>
      <c r="CD494" s="703">
        <v>1049</v>
      </c>
      <c r="CE494" s="703">
        <v>1055</v>
      </c>
      <c r="CF494" s="703">
        <v>1309</v>
      </c>
      <c r="CG494" s="703">
        <v>1845</v>
      </c>
      <c r="CH494" s="703">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2.95" customHeight="1">
      <c r="A495" s="1101"/>
      <c r="B495" s="1110" t="s">
        <v>1392</v>
      </c>
      <c r="C495" s="1108"/>
      <c r="D495" s="1108"/>
      <c r="E495" s="1108"/>
      <c r="F495" s="1108"/>
      <c r="G495" s="1108"/>
      <c r="H495" s="1108"/>
      <c r="I495" s="1108"/>
      <c r="J495" s="1108"/>
      <c r="K495" s="1108"/>
      <c r="L495" s="1108"/>
      <c r="M495" s="1381">
        <v>0</v>
      </c>
      <c r="N495" s="1382"/>
      <c r="O495" s="1382"/>
      <c r="P495" s="1383"/>
      <c r="Q495" s="1110" t="s">
        <v>1393</v>
      </c>
      <c r="R495" s="1108"/>
      <c r="S495" s="1108"/>
      <c r="T495" s="1108"/>
      <c r="U495" s="1108"/>
      <c r="V495" s="1108"/>
      <c r="W495" s="1108"/>
      <c r="X495" s="1108"/>
      <c r="Y495" s="1108"/>
      <c r="Z495" s="1108"/>
      <c r="AA495" s="1108"/>
      <c r="AB495" s="1108"/>
      <c r="AC495" s="1108"/>
      <c r="AD495" s="1108"/>
      <c r="AE495" s="1108"/>
      <c r="AF495" s="1108"/>
      <c r="AG495" s="1108"/>
      <c r="AH495" s="1381">
        <v>90</v>
      </c>
      <c r="AI495" s="1382"/>
      <c r="AJ495" s="1382"/>
      <c r="AK495" s="1383"/>
      <c r="AL495" s="1101"/>
      <c r="AM495" s="1101"/>
      <c r="AN495" s="1101"/>
      <c r="AO495" s="1101"/>
      <c r="AP495" s="1101"/>
      <c r="AQ495" s="1101"/>
      <c r="AR495" s="1101"/>
      <c r="AS495" s="1101"/>
      <c r="AT495" s="1101"/>
      <c r="AU495" s="1101"/>
      <c r="AV495" s="1101"/>
      <c r="AW495" s="1101"/>
      <c r="AX495" s="1101"/>
      <c r="AY495" s="1101"/>
      <c r="AZ495" s="2"/>
      <c r="BA495" s="2"/>
      <c r="BB495" s="2"/>
      <c r="BC495" s="2"/>
      <c r="BD495" s="2"/>
      <c r="BE495" s="2"/>
      <c r="BF495" s="2"/>
      <c r="BG495" s="2"/>
      <c r="BH495" s="2"/>
      <c r="BI495" s="2"/>
      <c r="BJ495" s="2"/>
      <c r="BK495" s="2"/>
      <c r="BL495" s="2"/>
      <c r="BM495" s="2"/>
      <c r="BN495" s="2"/>
      <c r="BO495" s="2"/>
      <c r="BP495" s="2"/>
      <c r="BQ495" s="2"/>
      <c r="BR495" s="2"/>
      <c r="BS495" s="2"/>
      <c r="BT495" s="2"/>
      <c r="BU495" s="2"/>
      <c r="BV495" s="241" t="s">
        <v>896</v>
      </c>
      <c r="BW495" s="340">
        <v>1540</v>
      </c>
      <c r="BX495" s="341">
        <v>1650</v>
      </c>
      <c r="BY495" s="340">
        <v>1980</v>
      </c>
      <c r="BZ495" s="341">
        <v>2286</v>
      </c>
      <c r="CA495" s="341">
        <v>2550</v>
      </c>
      <c r="CB495" s="342">
        <v>2812</v>
      </c>
      <c r="CC495" s="2"/>
      <c r="CD495" s="703">
        <v>823</v>
      </c>
      <c r="CE495" s="703">
        <v>829</v>
      </c>
      <c r="CF495" s="703">
        <v>1089</v>
      </c>
      <c r="CG495" s="703">
        <v>1519</v>
      </c>
      <c r="CH495" s="703">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2.95" customHeight="1">
      <c r="A496" s="1101"/>
      <c r="B496" s="383"/>
      <c r="C496" s="1101"/>
      <c r="D496" s="1101"/>
      <c r="E496" s="1101"/>
      <c r="F496" s="1101"/>
      <c r="G496" s="1101"/>
      <c r="H496" s="1101"/>
      <c r="I496" s="1101"/>
      <c r="J496" s="1101"/>
      <c r="K496" s="1101"/>
      <c r="L496" s="1101"/>
      <c r="M496" s="1101"/>
      <c r="N496" s="1101"/>
      <c r="O496" s="1101"/>
      <c r="P496" s="1101"/>
      <c r="Q496" s="7"/>
      <c r="R496" s="7"/>
      <c r="S496" s="7"/>
      <c r="T496" s="7"/>
      <c r="U496" s="7"/>
      <c r="V496" s="7"/>
      <c r="W496" s="7"/>
      <c r="X496" s="7"/>
      <c r="Y496" s="7"/>
      <c r="Z496" s="7"/>
      <c r="AA496" s="7"/>
      <c r="AB496" s="7"/>
      <c r="AC496" s="7"/>
      <c r="AD496" s="7"/>
      <c r="AE496" s="7"/>
      <c r="AF496" s="7"/>
      <c r="AG496" s="7"/>
      <c r="AH496" s="7"/>
      <c r="AI496" s="7"/>
      <c r="AJ496" s="7"/>
      <c r="AK496" s="7"/>
      <c r="AL496" s="1101"/>
      <c r="AM496" s="1101"/>
      <c r="AN496" s="1101"/>
      <c r="AO496" s="1101"/>
      <c r="AP496" s="1101"/>
      <c r="AQ496" s="1101"/>
      <c r="AR496" s="1101"/>
      <c r="AS496" s="1101"/>
      <c r="AT496" s="1101"/>
      <c r="AU496" s="1101"/>
      <c r="AV496" s="1101"/>
      <c r="AW496" s="1101"/>
      <c r="AX496" s="1101"/>
      <c r="AY496" s="1101"/>
      <c r="AZ496" s="2"/>
      <c r="BA496" s="2"/>
      <c r="BB496" s="2"/>
      <c r="BC496" s="2"/>
      <c r="BD496" s="2"/>
      <c r="BE496" s="2"/>
      <c r="BF496" s="2"/>
      <c r="BG496" s="2"/>
      <c r="BH496" s="2"/>
      <c r="BI496" s="2"/>
      <c r="BJ496" s="2"/>
      <c r="BK496" s="2"/>
      <c r="BL496" s="2"/>
      <c r="BM496" s="2"/>
      <c r="BN496" s="2"/>
      <c r="BO496" s="2"/>
      <c r="BP496" s="2"/>
      <c r="BQ496" s="2"/>
      <c r="BR496" s="2"/>
      <c r="BS496" s="2"/>
      <c r="BT496" s="2"/>
      <c r="BU496" s="2"/>
      <c r="BV496" s="241" t="s">
        <v>900</v>
      </c>
      <c r="BW496" s="340">
        <v>2724</v>
      </c>
      <c r="BX496" s="341">
        <v>2920</v>
      </c>
      <c r="BY496" s="340">
        <v>3504</v>
      </c>
      <c r="BZ496" s="341">
        <v>4048</v>
      </c>
      <c r="CA496" s="341">
        <v>4516</v>
      </c>
      <c r="CB496" s="342">
        <v>4982</v>
      </c>
      <c r="CC496" s="2"/>
      <c r="CD496" s="703">
        <v>1825</v>
      </c>
      <c r="CE496" s="703">
        <v>2131</v>
      </c>
      <c r="CF496" s="703">
        <v>2590</v>
      </c>
      <c r="CG496" s="703">
        <v>3342</v>
      </c>
      <c r="CH496" s="703">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2.95" customHeight="1">
      <c r="A497" s="1" t="s">
        <v>960</v>
      </c>
      <c r="B497" s="1101"/>
      <c r="C497" s="1" t="s">
        <v>166</v>
      </c>
      <c r="D497" s="1101"/>
      <c r="E497" s="1101"/>
      <c r="F497" s="1101"/>
      <c r="G497" s="1101"/>
      <c r="H497" s="1101"/>
      <c r="I497" s="1101"/>
      <c r="J497" s="1101"/>
      <c r="K497" s="1101"/>
      <c r="L497" s="1101"/>
      <c r="M497" s="1101"/>
      <c r="N497" s="1101"/>
      <c r="O497" s="1101"/>
      <c r="P497" s="1101"/>
      <c r="Q497" s="7"/>
      <c r="R497" s="7"/>
      <c r="S497" s="7"/>
      <c r="T497" s="7"/>
      <c r="U497" s="7"/>
      <c r="V497" s="7"/>
      <c r="W497" s="7"/>
      <c r="X497" s="7"/>
      <c r="Y497" s="7"/>
      <c r="Z497" s="7"/>
      <c r="AA497" s="7"/>
      <c r="AB497" s="7"/>
      <c r="AC497" s="7"/>
      <c r="AD497" s="7"/>
      <c r="AE497" s="7"/>
      <c r="AF497" s="7"/>
      <c r="AG497" s="7"/>
      <c r="AH497" s="7"/>
      <c r="AI497" s="7"/>
      <c r="AJ497" s="7"/>
      <c r="AK497" s="7"/>
      <c r="AL497" s="1101"/>
      <c r="AM497" s="1101"/>
      <c r="AN497" s="1101"/>
      <c r="AO497" s="1101"/>
      <c r="AP497" s="1101"/>
      <c r="AQ497" s="1101"/>
      <c r="AR497" s="1101"/>
      <c r="AS497" s="1101"/>
      <c r="AT497" s="1101"/>
      <c r="AU497" s="1101"/>
      <c r="AV497" s="1101"/>
      <c r="AW497" s="1101"/>
      <c r="AX497" s="1101"/>
      <c r="AY497" s="1101"/>
      <c r="AZ497" s="2"/>
      <c r="BA497" s="2"/>
      <c r="BB497" s="2"/>
      <c r="BC497" s="2"/>
      <c r="BD497" s="2"/>
      <c r="BE497" s="2"/>
      <c r="BF497" s="2"/>
      <c r="BG497" s="2"/>
      <c r="BH497" s="2"/>
      <c r="BI497" s="2"/>
      <c r="BJ497" s="2"/>
      <c r="BK497" s="2"/>
      <c r="BL497" s="2"/>
      <c r="BM497" s="2"/>
      <c r="BN497" s="2"/>
      <c r="BO497" s="2"/>
      <c r="BP497" s="2"/>
      <c r="BQ497" s="2"/>
      <c r="BR497" s="2"/>
      <c r="BS497" s="2"/>
      <c r="BT497" s="2"/>
      <c r="BU497" s="2"/>
      <c r="BV497" s="241" t="s">
        <v>903</v>
      </c>
      <c r="BW497" s="340">
        <v>1540</v>
      </c>
      <c r="BX497" s="341">
        <v>1650</v>
      </c>
      <c r="BY497" s="340">
        <v>1980</v>
      </c>
      <c r="BZ497" s="341">
        <v>2286</v>
      </c>
      <c r="CA497" s="341">
        <v>2550</v>
      </c>
      <c r="CB497" s="342">
        <v>2812</v>
      </c>
      <c r="CC497" s="2"/>
      <c r="CD497" s="703">
        <v>791</v>
      </c>
      <c r="CE497" s="703">
        <v>970</v>
      </c>
      <c r="CF497" s="703">
        <v>1147</v>
      </c>
      <c r="CG497" s="703">
        <v>1616</v>
      </c>
      <c r="CH497" s="703">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2.95" customHeight="1">
      <c r="A498" s="1101"/>
      <c r="B498" s="397"/>
      <c r="C498" s="383"/>
      <c r="D498" s="1101"/>
      <c r="E498" s="1101"/>
      <c r="F498" s="1101"/>
      <c r="G498" s="1101"/>
      <c r="H498" s="1101"/>
      <c r="I498" s="1101"/>
      <c r="J498" s="1101"/>
      <c r="K498" s="1101"/>
      <c r="L498" s="1101"/>
      <c r="M498" s="1101"/>
      <c r="N498" s="1101"/>
      <c r="O498" s="1101"/>
      <c r="P498" s="1101"/>
      <c r="Q498" s="7"/>
      <c r="R498" s="7"/>
      <c r="S498" s="7"/>
      <c r="T498" s="7"/>
      <c r="U498" s="7"/>
      <c r="V498" s="7"/>
      <c r="W498" s="7"/>
      <c r="X498" s="7"/>
      <c r="Y498" s="7"/>
      <c r="Z498" s="7"/>
      <c r="AA498" s="7"/>
      <c r="AB498" s="7"/>
      <c r="AC498" s="7"/>
      <c r="AD498" s="7"/>
      <c r="AE498" s="7"/>
      <c r="AF498" s="7"/>
      <c r="AG498" s="7"/>
      <c r="AH498" s="7"/>
      <c r="AI498" s="7"/>
      <c r="AJ498" s="7"/>
      <c r="AK498" s="7"/>
      <c r="AL498" s="1101"/>
      <c r="AM498" s="1101"/>
      <c r="AN498" s="1101"/>
      <c r="AO498" s="1101"/>
      <c r="AP498" s="1101"/>
      <c r="AQ498" s="1101"/>
      <c r="AR498" s="1101"/>
      <c r="AS498" s="1101"/>
      <c r="AT498" s="1101"/>
      <c r="AU498" s="1101"/>
      <c r="AV498" s="1101"/>
      <c r="AW498" s="1101"/>
      <c r="AX498" s="1101"/>
      <c r="AY498" s="1101"/>
      <c r="AZ498" s="2"/>
      <c r="BA498" s="2"/>
      <c r="BB498" s="2"/>
      <c r="BC498" s="2"/>
      <c r="BD498" s="2"/>
      <c r="BE498" s="2"/>
      <c r="BF498" s="2"/>
      <c r="BG498" s="2"/>
      <c r="BH498" s="2"/>
      <c r="BI498" s="2"/>
      <c r="BJ498" s="2"/>
      <c r="BK498" s="2"/>
      <c r="BL498" s="2"/>
      <c r="BM498" s="2"/>
      <c r="BN498" s="2"/>
      <c r="BO498" s="2"/>
      <c r="BP498" s="2"/>
      <c r="BQ498" s="2"/>
      <c r="BR498" s="2"/>
      <c r="BS498" s="2"/>
      <c r="BT498" s="2"/>
      <c r="BU498" s="2"/>
      <c r="BV498" s="241" t="s">
        <v>905</v>
      </c>
      <c r="BW498" s="340">
        <v>2064</v>
      </c>
      <c r="BX498" s="341">
        <v>2210</v>
      </c>
      <c r="BY498" s="340">
        <v>2652</v>
      </c>
      <c r="BZ498" s="341">
        <v>3064</v>
      </c>
      <c r="CA498" s="341">
        <v>3420</v>
      </c>
      <c r="CB498" s="342">
        <v>3772</v>
      </c>
      <c r="CC498" s="2"/>
      <c r="CD498" s="703">
        <v>1543</v>
      </c>
      <c r="CE498" s="703">
        <v>1666</v>
      </c>
      <c r="CF498" s="703">
        <v>2072</v>
      </c>
      <c r="CG498" s="703">
        <v>2884</v>
      </c>
      <c r="CH498" s="703">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2.95" customHeight="1">
      <c r="A499" s="110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413" t="s">
        <v>1394</v>
      </c>
      <c r="AD499" s="1414"/>
      <c r="AE499" s="1414"/>
      <c r="AF499" s="1414"/>
      <c r="AG499" s="1414"/>
      <c r="AH499" s="1414"/>
      <c r="AI499" s="1414"/>
      <c r="AJ499" s="1414"/>
      <c r="AK499" s="1415"/>
      <c r="AL499" s="1101"/>
      <c r="AM499" s="1101"/>
      <c r="AN499" s="1101"/>
      <c r="AO499" s="1101"/>
      <c r="AP499" s="1101"/>
      <c r="AQ499" s="1101"/>
      <c r="AR499" s="1101"/>
      <c r="AS499" s="1101"/>
      <c r="AT499" s="1101"/>
      <c r="AU499" s="1101"/>
      <c r="AV499" s="1101"/>
      <c r="AW499" s="1101"/>
      <c r="AX499" s="1101"/>
      <c r="AY499" s="1101"/>
      <c r="AZ499" s="2"/>
      <c r="BA499" s="2"/>
      <c r="BB499" s="2"/>
      <c r="BC499" s="2"/>
      <c r="BD499" s="2"/>
      <c r="BE499" s="2"/>
      <c r="BF499" s="2"/>
      <c r="BG499" s="2"/>
      <c r="BH499" s="2"/>
      <c r="BI499" s="2"/>
      <c r="BJ499" s="2"/>
      <c r="BK499" s="2"/>
      <c r="BL499" s="2"/>
      <c r="BM499" s="2"/>
      <c r="BN499" s="2"/>
      <c r="BO499" s="2"/>
      <c r="BP499" s="2"/>
      <c r="BQ499" s="2"/>
      <c r="BR499" s="2"/>
      <c r="BS499" s="2"/>
      <c r="BT499" s="2"/>
      <c r="BU499" s="2"/>
      <c r="BV499" s="241" t="s">
        <v>907</v>
      </c>
      <c r="BW499" s="340">
        <v>1540</v>
      </c>
      <c r="BX499" s="341">
        <v>1650</v>
      </c>
      <c r="BY499" s="340">
        <v>1980</v>
      </c>
      <c r="BZ499" s="341">
        <v>2286</v>
      </c>
      <c r="CA499" s="341">
        <v>2550</v>
      </c>
      <c r="CB499" s="342">
        <v>2812</v>
      </c>
      <c r="CC499" s="2"/>
      <c r="CD499" s="703">
        <v>1149</v>
      </c>
      <c r="CE499" s="703">
        <v>1157</v>
      </c>
      <c r="CF499" s="703">
        <v>1443</v>
      </c>
      <c r="CG499" s="703">
        <v>2033</v>
      </c>
      <c r="CH499" s="703">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2.95" customHeight="1">
      <c r="A500" s="110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413" t="s">
        <v>1395</v>
      </c>
      <c r="AD500" s="1414"/>
      <c r="AE500" s="1414"/>
      <c r="AF500" s="1414"/>
      <c r="AG500" s="1183" t="s">
        <v>1396</v>
      </c>
      <c r="AH500" s="1414" t="s">
        <v>1397</v>
      </c>
      <c r="AI500" s="1414"/>
      <c r="AJ500" s="1414"/>
      <c r="AK500" s="1415"/>
      <c r="AL500" s="1101"/>
      <c r="AM500" s="1101"/>
      <c r="AN500" s="1101"/>
      <c r="AO500" s="1101"/>
      <c r="AP500" s="1101"/>
      <c r="AQ500" s="1101"/>
      <c r="AR500" s="1101"/>
      <c r="AS500" s="1101"/>
      <c r="AT500" s="1101"/>
      <c r="AU500" s="1101"/>
      <c r="AV500" s="1101"/>
      <c r="AW500" s="1101"/>
      <c r="AX500" s="1101"/>
      <c r="AY500" s="1101"/>
      <c r="AZ500" s="2"/>
      <c r="BA500" s="2"/>
      <c r="BB500" s="2"/>
      <c r="BC500" s="2"/>
      <c r="BD500" s="2"/>
      <c r="BE500" s="2"/>
      <c r="BF500" s="2"/>
      <c r="BG500" s="2"/>
      <c r="BH500" s="2"/>
      <c r="BI500" s="2"/>
      <c r="BJ500" s="2"/>
      <c r="BK500" s="2"/>
      <c r="BL500" s="2"/>
      <c r="BM500" s="2"/>
      <c r="BN500" s="2"/>
      <c r="BO500" s="2"/>
      <c r="BP500" s="2"/>
      <c r="BQ500" s="2"/>
      <c r="BR500" s="2"/>
      <c r="BS500" s="2"/>
      <c r="BT500" s="2"/>
      <c r="BU500" s="2"/>
      <c r="BV500" s="241" t="s">
        <v>909</v>
      </c>
      <c r="BW500" s="340">
        <v>1540</v>
      </c>
      <c r="BX500" s="341">
        <v>1650</v>
      </c>
      <c r="BY500" s="340">
        <v>1980</v>
      </c>
      <c r="BZ500" s="341">
        <v>2286</v>
      </c>
      <c r="CA500" s="341">
        <v>2550</v>
      </c>
      <c r="CB500" s="342">
        <v>2812</v>
      </c>
      <c r="CC500" s="2"/>
      <c r="CD500" s="703">
        <v>771</v>
      </c>
      <c r="CE500" s="703">
        <v>866</v>
      </c>
      <c r="CF500" s="703">
        <v>1138</v>
      </c>
      <c r="CG500" s="703">
        <v>1484</v>
      </c>
      <c r="CH500" s="703">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2.95" customHeight="1">
      <c r="A501" s="1101"/>
      <c r="B501" s="1366" t="s">
        <v>1398</v>
      </c>
      <c r="C501" s="1367"/>
      <c r="D501" s="1367"/>
      <c r="E501" s="1367"/>
      <c r="F501" s="1367"/>
      <c r="G501" s="1367"/>
      <c r="H501" s="1368"/>
      <c r="I501" s="31" t="s">
        <v>1399</v>
      </c>
      <c r="J501" s="31"/>
      <c r="K501" s="31"/>
      <c r="L501" s="31"/>
      <c r="M501" s="31"/>
      <c r="N501" s="31"/>
      <c r="O501" s="31"/>
      <c r="P501" s="31"/>
      <c r="Q501" s="31"/>
      <c r="R501" s="31"/>
      <c r="S501" s="31"/>
      <c r="T501" s="31"/>
      <c r="U501" s="31"/>
      <c r="V501" s="31"/>
      <c r="W501" s="31"/>
      <c r="X501" s="1101"/>
      <c r="Y501" s="1101"/>
      <c r="Z501" s="1101"/>
      <c r="AA501" s="1101"/>
      <c r="AB501" s="1101"/>
      <c r="AC501" s="1374">
        <v>6</v>
      </c>
      <c r="AD501" s="1375"/>
      <c r="AE501" s="1375"/>
      <c r="AF501" s="1375"/>
      <c r="AG501" s="1133" t="s">
        <v>1396</v>
      </c>
      <c r="AH501" s="1379">
        <v>2024</v>
      </c>
      <c r="AI501" s="1379"/>
      <c r="AJ501" s="1379"/>
      <c r="AK501" s="1380"/>
      <c r="AL501" s="1101"/>
      <c r="AM501" s="1101"/>
      <c r="AN501" s="1101"/>
      <c r="AO501" s="1101"/>
      <c r="AP501" s="1101"/>
      <c r="AQ501" s="1101"/>
      <c r="AR501" s="1101"/>
      <c r="AS501" s="1101"/>
      <c r="AT501" s="1101"/>
      <c r="AU501" s="1101"/>
      <c r="AV501" s="1101"/>
      <c r="AW501" s="1101"/>
      <c r="AX501" s="1101"/>
      <c r="AY501" s="1101"/>
      <c r="AZ501" s="2"/>
      <c r="BA501" s="2"/>
      <c r="BB501" s="2"/>
      <c r="BC501" s="2"/>
      <c r="BD501" s="2"/>
      <c r="BE501" s="2"/>
      <c r="BF501" s="2"/>
      <c r="BG501" s="2"/>
      <c r="BH501" s="2"/>
      <c r="BI501" s="2"/>
      <c r="BJ501" s="2"/>
      <c r="BK501" s="2"/>
      <c r="BL501" s="2"/>
      <c r="BM501" s="2"/>
      <c r="BN501" s="2"/>
      <c r="BO501" s="2"/>
      <c r="BP501" s="2"/>
      <c r="BQ501" s="2"/>
      <c r="BR501" s="2"/>
      <c r="BS501" s="2"/>
      <c r="BT501" s="2"/>
      <c r="BU501" s="2"/>
      <c r="BV501" s="241" t="s">
        <v>911</v>
      </c>
      <c r="BW501" s="340">
        <v>1546</v>
      </c>
      <c r="BX501" s="341">
        <v>1656</v>
      </c>
      <c r="BY501" s="340">
        <v>1986</v>
      </c>
      <c r="BZ501" s="341">
        <v>2296</v>
      </c>
      <c r="CA501" s="341">
        <v>2562</v>
      </c>
      <c r="CB501" s="342">
        <v>2826</v>
      </c>
      <c r="CC501" s="2"/>
      <c r="CD501" s="703">
        <v>950</v>
      </c>
      <c r="CE501" s="703">
        <v>1032</v>
      </c>
      <c r="CF501" s="703">
        <v>1352</v>
      </c>
      <c r="CG501" s="703">
        <v>1905</v>
      </c>
      <c r="CH501" s="703">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2.95" customHeight="1">
      <c r="A502" s="1101"/>
      <c r="B502" s="1369"/>
      <c r="C502" s="1370"/>
      <c r="D502" s="1370"/>
      <c r="E502" s="1370"/>
      <c r="F502" s="1370"/>
      <c r="G502" s="1370"/>
      <c r="H502" s="1371"/>
      <c r="I502" s="33" t="s">
        <v>1400</v>
      </c>
      <c r="J502" s="33"/>
      <c r="K502" s="33"/>
      <c r="L502" s="33"/>
      <c r="M502" s="33"/>
      <c r="N502" s="33"/>
      <c r="O502" s="33"/>
      <c r="P502" s="33"/>
      <c r="Q502" s="33"/>
      <c r="R502" s="33"/>
      <c r="S502" s="33"/>
      <c r="T502" s="33"/>
      <c r="U502" s="33"/>
      <c r="V502" s="33"/>
      <c r="W502" s="33"/>
      <c r="X502" s="33"/>
      <c r="Y502" s="33"/>
      <c r="Z502" s="33"/>
      <c r="AA502" s="33"/>
      <c r="AB502" s="33"/>
      <c r="AC502" s="1374">
        <v>5</v>
      </c>
      <c r="AD502" s="1375"/>
      <c r="AE502" s="1375"/>
      <c r="AF502" s="1375"/>
      <c r="AG502" s="1174" t="s">
        <v>1396</v>
      </c>
      <c r="AH502" s="1379">
        <v>2025</v>
      </c>
      <c r="AI502" s="1379"/>
      <c r="AJ502" s="1379"/>
      <c r="AK502" s="1380"/>
      <c r="AL502" s="1101"/>
      <c r="AM502" s="1101"/>
      <c r="AN502" s="1101"/>
      <c r="AO502" s="1101"/>
      <c r="AP502" s="1101"/>
      <c r="AQ502" s="1101"/>
      <c r="AR502" s="1101"/>
      <c r="AS502" s="1101"/>
      <c r="AT502" s="1101"/>
      <c r="AU502" s="1101"/>
      <c r="AV502" s="1101"/>
      <c r="AW502" s="1101"/>
      <c r="AX502" s="1101"/>
      <c r="AY502" s="1101"/>
      <c r="AZ502" s="2"/>
      <c r="BA502" s="2"/>
      <c r="BB502" s="2"/>
      <c r="BC502" s="2"/>
      <c r="BD502" s="2"/>
      <c r="BE502" s="2"/>
      <c r="BF502" s="2"/>
      <c r="BG502" s="2"/>
      <c r="BH502" s="2"/>
      <c r="BI502" s="2"/>
      <c r="BJ502" s="2"/>
      <c r="BK502" s="2"/>
      <c r="BL502" s="2"/>
      <c r="BM502" s="2"/>
      <c r="BN502" s="2"/>
      <c r="BO502" s="2"/>
      <c r="BP502" s="2"/>
      <c r="BQ502" s="2"/>
      <c r="BR502" s="2"/>
      <c r="BS502" s="2"/>
      <c r="BT502" s="2"/>
      <c r="BU502" s="2"/>
      <c r="BV502" s="241" t="s">
        <v>914</v>
      </c>
      <c r="BW502" s="340">
        <v>1540</v>
      </c>
      <c r="BX502" s="341">
        <v>1650</v>
      </c>
      <c r="BY502" s="340">
        <v>1980</v>
      </c>
      <c r="BZ502" s="341">
        <v>2286</v>
      </c>
      <c r="CA502" s="341">
        <v>2550</v>
      </c>
      <c r="CB502" s="342">
        <v>2812</v>
      </c>
      <c r="CC502" s="2"/>
      <c r="CD502" s="703">
        <v>872</v>
      </c>
      <c r="CE502" s="703">
        <v>1001</v>
      </c>
      <c r="CF502" s="703">
        <v>1286</v>
      </c>
      <c r="CG502" s="703">
        <v>1771</v>
      </c>
      <c r="CH502" s="703">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2.95" customHeight="1">
      <c r="A503" s="1101"/>
      <c r="B503" s="1366" t="s">
        <v>1401</v>
      </c>
      <c r="C503" s="1367"/>
      <c r="D503" s="1367"/>
      <c r="E503" s="1367"/>
      <c r="F503" s="1367"/>
      <c r="G503" s="1367"/>
      <c r="H503" s="1368"/>
      <c r="I503" s="31" t="s">
        <v>1402</v>
      </c>
      <c r="J503" s="31"/>
      <c r="K503" s="31"/>
      <c r="L503" s="31"/>
      <c r="M503" s="31"/>
      <c r="N503" s="31"/>
      <c r="O503" s="31"/>
      <c r="P503" s="31"/>
      <c r="Q503" s="31"/>
      <c r="R503" s="31"/>
      <c r="S503" s="31"/>
      <c r="T503" s="31"/>
      <c r="U503" s="31"/>
      <c r="V503" s="31"/>
      <c r="W503" s="31"/>
      <c r="X503" s="1101"/>
      <c r="Y503" s="1101"/>
      <c r="Z503" s="1101"/>
      <c r="AA503" s="1101"/>
      <c r="AB503" s="1101"/>
      <c r="AC503" s="1374" t="s">
        <v>299</v>
      </c>
      <c r="AD503" s="1375"/>
      <c r="AE503" s="1375"/>
      <c r="AF503" s="1375"/>
      <c r="AG503" s="1133" t="s">
        <v>1396</v>
      </c>
      <c r="AH503" s="1379"/>
      <c r="AI503" s="1379"/>
      <c r="AJ503" s="1379"/>
      <c r="AK503" s="1380"/>
      <c r="AL503" s="1101"/>
      <c r="AM503" s="1101"/>
      <c r="AN503" s="1101"/>
      <c r="AO503" s="1101"/>
      <c r="AP503" s="1101"/>
      <c r="AQ503" s="1101"/>
      <c r="AR503" s="1101"/>
      <c r="AS503" s="1101"/>
      <c r="AT503" s="1101"/>
      <c r="AU503" s="1101"/>
      <c r="AV503" s="1101"/>
      <c r="AW503" s="1101"/>
      <c r="AX503" s="1101"/>
      <c r="AY503" s="1101"/>
      <c r="AZ503" s="2"/>
      <c r="BA503" s="2"/>
      <c r="BB503" s="2"/>
      <c r="BC503" s="2"/>
      <c r="BD503" s="2"/>
      <c r="BE503" s="2"/>
      <c r="BF503" s="2"/>
      <c r="BG503" s="2"/>
      <c r="BH503" s="2"/>
      <c r="BI503" s="2"/>
      <c r="BJ503" s="2"/>
      <c r="BK503" s="2"/>
      <c r="BL503" s="2"/>
      <c r="BM503" s="2"/>
      <c r="BN503" s="2"/>
      <c r="BO503" s="2"/>
      <c r="BP503" s="2"/>
      <c r="BQ503" s="2"/>
      <c r="BR503" s="2"/>
      <c r="BS503" s="2"/>
      <c r="BT503" s="2"/>
      <c r="BU503" s="2"/>
      <c r="BV503" s="241" t="s">
        <v>916</v>
      </c>
      <c r="BW503" s="340">
        <v>1540</v>
      </c>
      <c r="BX503" s="341">
        <v>1650</v>
      </c>
      <c r="BY503" s="340">
        <v>1980</v>
      </c>
      <c r="BZ503" s="341">
        <v>2286</v>
      </c>
      <c r="CA503" s="341">
        <v>2550</v>
      </c>
      <c r="CB503" s="342">
        <v>2812</v>
      </c>
      <c r="CC503" s="2"/>
      <c r="CD503" s="703">
        <v>924</v>
      </c>
      <c r="CE503" s="703">
        <v>1079</v>
      </c>
      <c r="CF503" s="703">
        <v>1363</v>
      </c>
      <c r="CG503" s="703">
        <v>1648</v>
      </c>
      <c r="CH503" s="703">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2.95" customHeight="1">
      <c r="A504" s="1101"/>
      <c r="B504" s="1369"/>
      <c r="C504" s="1370"/>
      <c r="D504" s="1370"/>
      <c r="E504" s="1370"/>
      <c r="F504" s="1370"/>
      <c r="G504" s="1370"/>
      <c r="H504" s="1371"/>
      <c r="I504" s="1101" t="s">
        <v>1403</v>
      </c>
      <c r="J504" s="1101"/>
      <c r="K504" s="1101"/>
      <c r="L504" s="1101"/>
      <c r="M504" s="1101"/>
      <c r="N504" s="1101"/>
      <c r="O504" s="1101"/>
      <c r="P504" s="1101"/>
      <c r="Q504" s="1101"/>
      <c r="R504" s="1101"/>
      <c r="S504" s="1101"/>
      <c r="T504" s="1101"/>
      <c r="U504" s="1101"/>
      <c r="V504" s="1101"/>
      <c r="W504" s="1101"/>
      <c r="X504" s="1101"/>
      <c r="Y504" s="1101"/>
      <c r="Z504" s="1101"/>
      <c r="AA504" s="1101"/>
      <c r="AB504" s="1101"/>
      <c r="AC504" s="1374" t="s">
        <v>299</v>
      </c>
      <c r="AD504" s="1375"/>
      <c r="AE504" s="1375"/>
      <c r="AF504" s="1375"/>
      <c r="AG504" s="1133" t="s">
        <v>1396</v>
      </c>
      <c r="AH504" s="1379"/>
      <c r="AI504" s="1379"/>
      <c r="AJ504" s="1379"/>
      <c r="AK504" s="1380"/>
      <c r="AL504" s="1101"/>
      <c r="AM504" s="1101"/>
      <c r="AN504" s="1101"/>
      <c r="AO504" s="1101"/>
      <c r="AP504" s="1101"/>
      <c r="AQ504" s="1101"/>
      <c r="AR504" s="1101"/>
      <c r="AS504" s="1101"/>
      <c r="AT504" s="1101"/>
      <c r="AU504" s="1101"/>
      <c r="AV504" s="1101"/>
      <c r="AW504" s="1101"/>
      <c r="AX504" s="1101"/>
      <c r="AY504" s="1101"/>
      <c r="AZ504" s="2"/>
      <c r="BA504" s="2"/>
      <c r="BB504" s="2"/>
      <c r="BC504" s="2"/>
      <c r="BD504" s="2"/>
      <c r="BE504" s="2"/>
      <c r="BF504" s="2"/>
      <c r="BG504" s="2"/>
      <c r="BH504" s="2"/>
      <c r="BI504" s="2"/>
      <c r="BJ504" s="2"/>
      <c r="BK504" s="2"/>
      <c r="BL504" s="2"/>
      <c r="BM504" s="2"/>
      <c r="BN504" s="2"/>
      <c r="BO504" s="2"/>
      <c r="BP504" s="2"/>
      <c r="BQ504" s="2"/>
      <c r="BR504" s="2"/>
      <c r="BS504" s="2"/>
      <c r="BT504" s="2"/>
      <c r="BU504" s="2"/>
      <c r="BV504" s="241" t="s">
        <v>918</v>
      </c>
      <c r="BW504" s="340">
        <v>1540</v>
      </c>
      <c r="BX504" s="341">
        <v>1650</v>
      </c>
      <c r="BY504" s="340">
        <v>1980</v>
      </c>
      <c r="BZ504" s="341">
        <v>2286</v>
      </c>
      <c r="CA504" s="341">
        <v>2550</v>
      </c>
      <c r="CB504" s="342">
        <v>2812</v>
      </c>
      <c r="CC504" s="2"/>
      <c r="CD504" s="703">
        <v>960</v>
      </c>
      <c r="CE504" s="703">
        <v>967</v>
      </c>
      <c r="CF504" s="703">
        <v>1258</v>
      </c>
      <c r="CG504" s="703">
        <v>1773</v>
      </c>
      <c r="CH504" s="703">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2.95" customHeight="1">
      <c r="A505" s="1101"/>
      <c r="B505" s="1369"/>
      <c r="C505" s="1370"/>
      <c r="D505" s="1370"/>
      <c r="E505" s="1370"/>
      <c r="F505" s="1370"/>
      <c r="G505" s="1370"/>
      <c r="H505" s="1371"/>
      <c r="I505" s="1101" t="s">
        <v>1404</v>
      </c>
      <c r="J505" s="1101"/>
      <c r="K505" s="1101"/>
      <c r="L505" s="1101"/>
      <c r="M505" s="1101"/>
      <c r="N505" s="1101"/>
      <c r="O505" s="1101"/>
      <c r="P505" s="1101"/>
      <c r="Q505" s="1101"/>
      <c r="R505" s="1101"/>
      <c r="S505" s="1101"/>
      <c r="T505" s="1101"/>
      <c r="U505" s="1101"/>
      <c r="V505" s="1101"/>
      <c r="W505" s="1101"/>
      <c r="X505" s="1101"/>
      <c r="Y505" s="1101"/>
      <c r="Z505" s="1101"/>
      <c r="AA505" s="1101"/>
      <c r="AB505" s="1101"/>
      <c r="AC505" s="1374" t="s">
        <v>299</v>
      </c>
      <c r="AD505" s="1375"/>
      <c r="AE505" s="1375"/>
      <c r="AF505" s="1375"/>
      <c r="AG505" s="1133" t="s">
        <v>1396</v>
      </c>
      <c r="AH505" s="1379"/>
      <c r="AI505" s="1379"/>
      <c r="AJ505" s="1379"/>
      <c r="AK505" s="1380"/>
      <c r="AL505" s="1101"/>
      <c r="AM505" s="1101"/>
      <c r="AN505" s="1101"/>
      <c r="AO505" s="1101"/>
      <c r="AP505" s="1101"/>
      <c r="AQ505" s="1101"/>
      <c r="AR505" s="1101"/>
      <c r="AS505" s="1101"/>
      <c r="AT505" s="1101"/>
      <c r="AU505" s="1101"/>
      <c r="AV505" s="1101"/>
      <c r="AW505" s="1101"/>
      <c r="AX505" s="1101"/>
      <c r="AY505" s="1101"/>
      <c r="AZ505" s="2"/>
      <c r="BA505" s="2"/>
      <c r="BB505" s="2"/>
      <c r="BC505" s="2"/>
      <c r="BD505" s="2"/>
      <c r="BE505" s="2"/>
      <c r="BF505" s="2"/>
      <c r="BG505" s="2"/>
      <c r="BH505" s="2"/>
      <c r="BI505" s="2"/>
      <c r="BJ505" s="2"/>
      <c r="BK505" s="2"/>
      <c r="BL505" s="2"/>
      <c r="BM505" s="2"/>
      <c r="BN505" s="2"/>
      <c r="BO505" s="2"/>
      <c r="BP505" s="2"/>
      <c r="BQ505" s="2"/>
      <c r="BR505" s="2"/>
      <c r="BS505" s="2"/>
      <c r="BT505" s="2"/>
      <c r="BU505" s="2"/>
      <c r="BV505" s="241" t="s">
        <v>921</v>
      </c>
      <c r="BW505" s="340">
        <v>1540</v>
      </c>
      <c r="BX505" s="341">
        <v>1650</v>
      </c>
      <c r="BY505" s="340">
        <v>1980</v>
      </c>
      <c r="BZ505" s="341">
        <v>2286</v>
      </c>
      <c r="CA505" s="341">
        <v>2550</v>
      </c>
      <c r="CB505" s="342">
        <v>2812</v>
      </c>
      <c r="CC505" s="2"/>
      <c r="CD505" s="703">
        <v>1080</v>
      </c>
      <c r="CE505" s="703">
        <v>1087</v>
      </c>
      <c r="CF505" s="703">
        <v>1371</v>
      </c>
      <c r="CG505" s="703">
        <v>1932</v>
      </c>
      <c r="CH505" s="703">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2.95" customHeight="1">
      <c r="A506" s="1101"/>
      <c r="B506" s="1369"/>
      <c r="C506" s="1370"/>
      <c r="D506" s="1370"/>
      <c r="E506" s="1370"/>
      <c r="F506" s="1370"/>
      <c r="G506" s="1370"/>
      <c r="H506" s="1371"/>
      <c r="I506" s="1101" t="s">
        <v>1405</v>
      </c>
      <c r="J506" s="1101"/>
      <c r="K506" s="1101"/>
      <c r="L506" s="1101"/>
      <c r="M506" s="1101"/>
      <c r="N506" s="1101"/>
      <c r="O506" s="1101"/>
      <c r="P506" s="1101"/>
      <c r="Q506" s="1101"/>
      <c r="R506" s="1101"/>
      <c r="S506" s="1101"/>
      <c r="T506" s="1101"/>
      <c r="U506" s="1101"/>
      <c r="V506" s="1101"/>
      <c r="W506" s="1101"/>
      <c r="X506" s="1101"/>
      <c r="Y506" s="1101"/>
      <c r="Z506" s="1101"/>
      <c r="AA506" s="1101"/>
      <c r="AB506" s="1101"/>
      <c r="AC506" s="1374" t="s">
        <v>299</v>
      </c>
      <c r="AD506" s="1375"/>
      <c r="AE506" s="1375"/>
      <c r="AF506" s="1375"/>
      <c r="AG506" s="1133" t="s">
        <v>1396</v>
      </c>
      <c r="AH506" s="1379"/>
      <c r="AI506" s="1379"/>
      <c r="AJ506" s="1379"/>
      <c r="AK506" s="1380"/>
      <c r="AL506" s="1101"/>
      <c r="AM506" s="1101"/>
      <c r="AN506" s="1101"/>
      <c r="AO506" s="1101"/>
      <c r="AP506" s="1101"/>
      <c r="AQ506" s="1101"/>
      <c r="AR506" s="1101"/>
      <c r="AS506" s="1101"/>
      <c r="AT506" s="1101"/>
      <c r="AU506" s="1101"/>
      <c r="AV506" s="1101"/>
      <c r="AW506" s="1101"/>
      <c r="AX506" s="1101"/>
      <c r="AY506" s="1101"/>
      <c r="AZ506" s="2"/>
      <c r="BA506" s="2"/>
      <c r="BB506" s="2"/>
      <c r="BC506" s="2"/>
      <c r="BD506" s="2"/>
      <c r="BE506" s="2"/>
      <c r="BF506" s="2"/>
      <c r="BG506" s="2"/>
      <c r="BH506" s="2"/>
      <c r="BI506" s="2"/>
      <c r="BJ506" s="2"/>
      <c r="BK506" s="2"/>
      <c r="BL506" s="2"/>
      <c r="BM506" s="2"/>
      <c r="BN506" s="2"/>
      <c r="BO506" s="2"/>
      <c r="BP506" s="2"/>
      <c r="BQ506" s="2"/>
      <c r="BR506" s="2"/>
      <c r="BS506" s="2"/>
      <c r="BT506" s="2"/>
      <c r="BU506" s="2"/>
      <c r="BV506" s="241" t="s">
        <v>925</v>
      </c>
      <c r="BW506" s="340">
        <v>1540</v>
      </c>
      <c r="BX506" s="341">
        <v>1650</v>
      </c>
      <c r="BY506" s="340">
        <v>1980</v>
      </c>
      <c r="BZ506" s="341">
        <v>2286</v>
      </c>
      <c r="CA506" s="341">
        <v>2550</v>
      </c>
      <c r="CB506" s="342">
        <v>2812</v>
      </c>
      <c r="CC506" s="2"/>
      <c r="CD506" s="703">
        <v>928</v>
      </c>
      <c r="CE506" s="703">
        <v>964</v>
      </c>
      <c r="CF506" s="703">
        <v>1267</v>
      </c>
      <c r="CG506" s="703">
        <v>1785</v>
      </c>
      <c r="CH506" s="703">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2.95" customHeight="1">
      <c r="A507" s="1101"/>
      <c r="B507" s="1369"/>
      <c r="C507" s="1370"/>
      <c r="D507" s="1370"/>
      <c r="E507" s="1370"/>
      <c r="F507" s="1370"/>
      <c r="G507" s="1370"/>
      <c r="H507" s="1371"/>
      <c r="I507" s="2" t="s">
        <v>1406</v>
      </c>
      <c r="J507" s="1101"/>
      <c r="K507" s="1101"/>
      <c r="L507" s="1101"/>
      <c r="M507" s="1101"/>
      <c r="N507" s="1101"/>
      <c r="O507" s="1101"/>
      <c r="P507" s="1101"/>
      <c r="Q507" s="1101"/>
      <c r="R507" s="1101"/>
      <c r="S507" s="1101"/>
      <c r="T507" s="1101"/>
      <c r="U507" s="1101"/>
      <c r="V507" s="1101"/>
      <c r="W507" s="1101"/>
      <c r="X507" s="1101"/>
      <c r="Y507" s="1101"/>
      <c r="Z507" s="1101"/>
      <c r="AA507" s="1101"/>
      <c r="AB507" s="1101"/>
      <c r="AC507" s="1313">
        <v>4</v>
      </c>
      <c r="AD507" s="1314"/>
      <c r="AE507" s="1314"/>
      <c r="AF507" s="1314"/>
      <c r="AG507" s="1133" t="s">
        <v>1396</v>
      </c>
      <c r="AH507" s="1379">
        <v>2025</v>
      </c>
      <c r="AI507" s="1379"/>
      <c r="AJ507" s="1379"/>
      <c r="AK507" s="1380"/>
      <c r="AL507" s="1101"/>
      <c r="AM507" s="1101"/>
      <c r="AN507" s="1101"/>
      <c r="AO507" s="1101"/>
      <c r="AP507" s="1101"/>
      <c r="AQ507" s="1101"/>
      <c r="AR507" s="1101"/>
      <c r="AS507" s="1101"/>
      <c r="AT507" s="1101"/>
      <c r="AU507" s="1101"/>
      <c r="AV507" s="1101"/>
      <c r="AW507" s="1101"/>
      <c r="AX507" s="1101"/>
      <c r="AY507" s="1101"/>
      <c r="AZ507" s="2"/>
      <c r="BA507" s="2"/>
      <c r="BB507" s="2"/>
      <c r="BC507" s="2"/>
      <c r="BD507" s="2"/>
      <c r="BE507" s="2"/>
      <c r="BF507" s="2"/>
      <c r="BG507" s="2"/>
      <c r="BH507" s="2"/>
      <c r="BI507" s="2"/>
      <c r="BJ507" s="2"/>
      <c r="BK507" s="2"/>
      <c r="BL507" s="2"/>
      <c r="BM507" s="2"/>
      <c r="BN507" s="2"/>
      <c r="BO507" s="2"/>
      <c r="BP507" s="2"/>
      <c r="BQ507" s="2"/>
      <c r="BR507" s="2"/>
      <c r="BS507" s="2"/>
      <c r="BT507" s="2"/>
      <c r="BU507" s="2"/>
      <c r="BV507" s="241" t="s">
        <v>930</v>
      </c>
      <c r="BW507" s="340">
        <v>1540</v>
      </c>
      <c r="BX507" s="341">
        <v>1650</v>
      </c>
      <c r="BY507" s="340">
        <v>1980</v>
      </c>
      <c r="BZ507" s="341">
        <v>2286</v>
      </c>
      <c r="CA507" s="341">
        <v>2550</v>
      </c>
      <c r="CB507" s="342">
        <v>2812</v>
      </c>
      <c r="CC507" s="2"/>
      <c r="CD507" s="703">
        <v>760</v>
      </c>
      <c r="CE507" s="703">
        <v>853</v>
      </c>
      <c r="CF507" s="703">
        <v>1121</v>
      </c>
      <c r="CG507" s="703">
        <v>1580</v>
      </c>
      <c r="CH507" s="703">
        <v>1789</v>
      </c>
      <c r="CI507" s="2"/>
      <c r="CJ507" s="2"/>
      <c r="CK507" s="2"/>
      <c r="CL507" s="2"/>
      <c r="CM507" s="2"/>
      <c r="CN507" s="2"/>
      <c r="CO507" s="2"/>
      <c r="CP507" s="2"/>
      <c r="CQ507" s="2"/>
      <c r="CR507" s="2"/>
      <c r="CS507" s="2"/>
      <c r="CT507" s="2"/>
      <c r="CU507" s="1101"/>
      <c r="CV507" s="1101"/>
      <c r="CW507" s="1101"/>
      <c r="CX507" s="1101"/>
      <c r="CY507" s="1101"/>
      <c r="CZ507" s="1101"/>
      <c r="DA507" s="1101"/>
      <c r="DB507" s="1101"/>
      <c r="DC507" s="1101"/>
      <c r="DD507" s="1101"/>
      <c r="DE507" s="1101"/>
      <c r="DF507" s="1101"/>
    </row>
    <row r="508" spans="1:110" ht="12.95" customHeight="1">
      <c r="A508" s="1101"/>
      <c r="B508" s="1369"/>
      <c r="C508" s="1370"/>
      <c r="D508" s="1370"/>
      <c r="E508" s="1370"/>
      <c r="F508" s="1370"/>
      <c r="G508" s="1370"/>
      <c r="H508" s="1371"/>
      <c r="I508" s="729" t="s">
        <v>232</v>
      </c>
      <c r="J508" s="33"/>
      <c r="K508" s="33"/>
      <c r="L508" s="1372" t="s">
        <v>1315</v>
      </c>
      <c r="M508" s="1373"/>
      <c r="N508" s="1373"/>
      <c r="O508" s="1373"/>
      <c r="P508" s="1373"/>
      <c r="Q508" s="1373"/>
      <c r="R508" s="1373"/>
      <c r="S508" s="1373"/>
      <c r="T508" s="1373"/>
      <c r="U508" s="1373"/>
      <c r="V508" s="1373"/>
      <c r="W508" s="1373"/>
      <c r="X508" s="1373"/>
      <c r="Y508" s="1373"/>
      <c r="Z508" s="1373"/>
      <c r="AA508" s="1373"/>
      <c r="AB508" s="1442"/>
      <c r="AC508" s="1374" t="s">
        <v>299</v>
      </c>
      <c r="AD508" s="1375"/>
      <c r="AE508" s="1375"/>
      <c r="AF508" s="1375"/>
      <c r="AG508" s="1174" t="s">
        <v>1396</v>
      </c>
      <c r="AH508" s="1379"/>
      <c r="AI508" s="1379"/>
      <c r="AJ508" s="1379"/>
      <c r="AK508" s="1380"/>
      <c r="AL508" s="1101"/>
      <c r="AM508" s="1101"/>
      <c r="AN508" s="1101"/>
      <c r="AO508" s="1101"/>
      <c r="AP508" s="1101"/>
      <c r="AQ508" s="1101"/>
      <c r="AR508" s="1101"/>
      <c r="AS508" s="1101"/>
      <c r="AT508" s="1101"/>
      <c r="AU508" s="1101"/>
      <c r="AV508" s="1101"/>
      <c r="AW508" s="1101"/>
      <c r="AX508" s="1101"/>
      <c r="AY508" s="1101"/>
      <c r="AZ508" s="2"/>
      <c r="BA508" s="2"/>
      <c r="BB508" s="2"/>
      <c r="BC508" s="2"/>
      <c r="BD508" s="2"/>
      <c r="BE508" s="2"/>
      <c r="BF508" s="2"/>
      <c r="BG508" s="2"/>
      <c r="BH508" s="2"/>
      <c r="BI508" s="2"/>
      <c r="BJ508" s="2"/>
      <c r="BK508" s="2"/>
      <c r="BL508" s="2"/>
      <c r="BM508" s="2"/>
      <c r="BN508" s="2"/>
      <c r="BO508" s="2"/>
      <c r="BP508" s="2"/>
      <c r="BQ508" s="2"/>
      <c r="BR508" s="2"/>
      <c r="BS508" s="2"/>
      <c r="BT508" s="2"/>
      <c r="BU508" s="2"/>
      <c r="BV508" s="241" t="s">
        <v>934</v>
      </c>
      <c r="BW508" s="340">
        <v>2426</v>
      </c>
      <c r="BX508" s="341">
        <v>2600</v>
      </c>
      <c r="BY508" s="340">
        <v>3120</v>
      </c>
      <c r="BZ508" s="341">
        <v>3606</v>
      </c>
      <c r="CA508" s="341">
        <v>4022</v>
      </c>
      <c r="CB508" s="342">
        <v>4438</v>
      </c>
      <c r="CC508" s="2"/>
      <c r="CD508" s="703">
        <v>1777</v>
      </c>
      <c r="CE508" s="703">
        <v>2006</v>
      </c>
      <c r="CF508" s="703">
        <v>2544</v>
      </c>
      <c r="CG508" s="703">
        <v>3263</v>
      </c>
      <c r="CH508" s="703">
        <v>3600</v>
      </c>
      <c r="CI508" s="2"/>
      <c r="CJ508" s="2"/>
      <c r="CK508" s="2"/>
      <c r="CL508" s="2"/>
      <c r="CM508" s="2"/>
      <c r="CN508" s="2"/>
      <c r="CO508" s="2"/>
      <c r="CP508" s="2"/>
      <c r="CQ508" s="2"/>
      <c r="CR508" s="2"/>
      <c r="CS508" s="2"/>
      <c r="CT508" s="2"/>
      <c r="CU508" s="1101"/>
      <c r="CV508" s="1101"/>
      <c r="CW508" s="1101"/>
      <c r="CX508" s="1101"/>
      <c r="CY508" s="1101"/>
      <c r="CZ508" s="1101"/>
      <c r="DA508" s="1101"/>
      <c r="DB508" s="1101"/>
      <c r="DC508" s="1101"/>
      <c r="DD508" s="1101"/>
      <c r="DE508" s="1101"/>
      <c r="DF508" s="1101"/>
    </row>
    <row r="509" spans="1:110" ht="12.95" customHeight="1">
      <c r="A509" s="1101"/>
      <c r="B509" s="1179"/>
      <c r="C509" s="1166"/>
      <c r="D509" s="1166"/>
      <c r="E509" s="1166"/>
      <c r="F509" s="1166"/>
      <c r="G509" s="1166"/>
      <c r="H509" s="1167"/>
      <c r="I509" s="2" t="s">
        <v>1407</v>
      </c>
      <c r="J509" s="1101"/>
      <c r="K509" s="1101"/>
      <c r="L509" s="1101"/>
      <c r="M509" s="1101"/>
      <c r="N509" s="1101"/>
      <c r="O509" s="1101"/>
      <c r="P509" s="1101"/>
      <c r="Q509" s="1101"/>
      <c r="R509" s="1101"/>
      <c r="S509" s="1101"/>
      <c r="T509" s="1101"/>
      <c r="U509" s="1101"/>
      <c r="V509" s="1101"/>
      <c r="W509" s="1101"/>
      <c r="X509" s="1101"/>
      <c r="Y509" s="1101"/>
      <c r="Z509" s="1101"/>
      <c r="AA509" s="1101"/>
      <c r="AB509" s="1101"/>
      <c r="AC509" s="1387" t="s">
        <v>894</v>
      </c>
      <c r="AD509" s="1387"/>
      <c r="AE509" s="1387"/>
      <c r="AF509" s="1387"/>
      <c r="AG509" s="1133"/>
      <c r="AH509" s="1263"/>
      <c r="AI509" s="1263"/>
      <c r="AJ509" s="1263"/>
      <c r="AK509" s="1446"/>
      <c r="AL509" s="1101"/>
      <c r="AM509" s="1101"/>
      <c r="AN509" s="1101"/>
      <c r="AO509" s="1101"/>
      <c r="AP509" s="1101"/>
      <c r="AQ509" s="1101"/>
      <c r="AR509" s="1101"/>
      <c r="AS509" s="1101"/>
      <c r="AT509" s="1101"/>
      <c r="AU509" s="1101"/>
      <c r="AV509" s="1101"/>
      <c r="AW509" s="1101"/>
      <c r="AX509" s="1101"/>
      <c r="AY509" s="1101"/>
      <c r="AZ509" s="2"/>
      <c r="BA509" s="2"/>
      <c r="BB509" s="2"/>
      <c r="BC509" s="2"/>
      <c r="BD509" s="2"/>
      <c r="BE509" s="2"/>
      <c r="BF509" s="2"/>
      <c r="BG509" s="2"/>
      <c r="BH509" s="2"/>
      <c r="BI509" s="2"/>
      <c r="BJ509" s="2"/>
      <c r="BK509" s="2"/>
      <c r="BL509" s="2"/>
      <c r="BM509" s="2"/>
      <c r="BN509" s="2"/>
      <c r="BO509" s="2"/>
      <c r="BP509" s="2"/>
      <c r="BQ509" s="2"/>
      <c r="BR509" s="2"/>
      <c r="BS509" s="2"/>
      <c r="BT509" s="2"/>
      <c r="BU509" s="2"/>
      <c r="BV509" s="241" t="s">
        <v>941</v>
      </c>
      <c r="BW509" s="340">
        <v>1540</v>
      </c>
      <c r="BX509" s="341">
        <v>1650</v>
      </c>
      <c r="BY509" s="340">
        <v>1980</v>
      </c>
      <c r="BZ509" s="341">
        <v>2286</v>
      </c>
      <c r="CA509" s="341">
        <v>2550</v>
      </c>
      <c r="CB509" s="342">
        <v>2812</v>
      </c>
      <c r="CC509" s="2"/>
      <c r="CD509" s="703">
        <v>1083</v>
      </c>
      <c r="CE509" s="703">
        <v>1090</v>
      </c>
      <c r="CF509" s="703">
        <v>1432</v>
      </c>
      <c r="CG509" s="703">
        <v>1998</v>
      </c>
      <c r="CH509" s="703">
        <v>2208</v>
      </c>
      <c r="CI509" s="2"/>
      <c r="CJ509" s="2"/>
      <c r="CK509" s="2"/>
      <c r="CL509" s="2"/>
      <c r="CM509" s="2"/>
      <c r="CN509" s="2"/>
      <c r="CO509" s="2"/>
      <c r="CP509" s="2"/>
      <c r="CQ509" s="2"/>
      <c r="CR509" s="2"/>
      <c r="CS509" s="2"/>
      <c r="CT509" s="2"/>
      <c r="CU509" s="1101"/>
      <c r="CV509" s="1101"/>
      <c r="CW509" s="1101"/>
      <c r="CX509" s="1101"/>
      <c r="CY509" s="1101"/>
      <c r="CZ509" s="1101"/>
      <c r="DA509" s="1101"/>
      <c r="DB509" s="1101"/>
      <c r="DC509" s="1101"/>
      <c r="DD509" s="1101"/>
      <c r="DE509" s="1101"/>
      <c r="DF509" s="1101"/>
    </row>
    <row r="510" spans="1:110" ht="12.95" customHeight="1">
      <c r="A510" s="1101"/>
      <c r="B510" s="1179"/>
      <c r="C510" s="1166"/>
      <c r="D510" s="1166"/>
      <c r="E510" s="1166"/>
      <c r="F510" s="1166"/>
      <c r="G510" s="1166"/>
      <c r="H510" s="1167"/>
      <c r="I510" s="1101" t="s">
        <v>1408</v>
      </c>
      <c r="J510" s="1101"/>
      <c r="K510" s="1101"/>
      <c r="L510" s="1101"/>
      <c r="M510" s="1101"/>
      <c r="N510" s="1101"/>
      <c r="O510" s="1101"/>
      <c r="P510" s="1101"/>
      <c r="Q510" s="1101"/>
      <c r="R510" s="1101"/>
      <c r="S510" s="1101"/>
      <c r="T510" s="1101"/>
      <c r="U510" s="1101"/>
      <c r="V510" s="1101"/>
      <c r="W510" s="1101"/>
      <c r="X510" s="1101"/>
      <c r="Y510" s="1101"/>
      <c r="Z510" s="1101"/>
      <c r="AA510" s="1101"/>
      <c r="AB510" s="1101"/>
      <c r="AC510" s="1313">
        <v>1</v>
      </c>
      <c r="AD510" s="1314"/>
      <c r="AE510" s="1314"/>
      <c r="AF510" s="1315"/>
      <c r="AG510" s="1133"/>
      <c r="AH510" s="1263"/>
      <c r="AI510" s="1263"/>
      <c r="AJ510" s="1263"/>
      <c r="AK510" s="1446"/>
      <c r="AL510" s="1101"/>
      <c r="AM510" s="1101"/>
      <c r="AN510" s="1101"/>
      <c r="AO510" s="1101"/>
      <c r="AP510" s="1101"/>
      <c r="AQ510" s="1101"/>
      <c r="AR510" s="1101"/>
      <c r="AS510" s="1101"/>
      <c r="AT510" s="1101"/>
      <c r="AU510" s="1101"/>
      <c r="AV510" s="1101"/>
      <c r="AW510" s="1101"/>
      <c r="AX510" s="1101"/>
      <c r="AY510" s="1101"/>
      <c r="AZ510" s="2"/>
      <c r="BA510" s="2"/>
      <c r="BB510" s="2"/>
      <c r="BC510" s="2"/>
      <c r="BD510" s="2"/>
      <c r="BE510" s="2"/>
      <c r="BF510" s="2"/>
      <c r="BG510" s="2"/>
      <c r="BH510" s="2"/>
      <c r="BI510" s="2"/>
      <c r="BJ510" s="2"/>
      <c r="BK510" s="2"/>
      <c r="BL510" s="2"/>
      <c r="BM510" s="2"/>
      <c r="BN510" s="2"/>
      <c r="BO510" s="2"/>
      <c r="BP510" s="2"/>
      <c r="BQ510" s="2"/>
      <c r="BR510" s="2"/>
      <c r="BS510" s="2"/>
      <c r="BT510" s="2"/>
      <c r="BU510" s="2"/>
      <c r="BV510" s="241" t="s">
        <v>945</v>
      </c>
      <c r="BW510" s="340">
        <v>3426</v>
      </c>
      <c r="BX510" s="341">
        <v>3672</v>
      </c>
      <c r="BY510" s="340">
        <v>4406</v>
      </c>
      <c r="BZ510" s="341">
        <v>5090</v>
      </c>
      <c r="CA510" s="341">
        <v>5680</v>
      </c>
      <c r="CB510" s="342">
        <v>6266</v>
      </c>
      <c r="CC510" s="2"/>
      <c r="CD510" s="703">
        <v>2292</v>
      </c>
      <c r="CE510" s="703">
        <v>2818</v>
      </c>
      <c r="CF510" s="703">
        <v>3359</v>
      </c>
      <c r="CG510" s="703">
        <v>4112</v>
      </c>
      <c r="CH510" s="703">
        <v>4473</v>
      </c>
      <c r="CI510" s="2"/>
      <c r="CJ510" s="2"/>
      <c r="CK510" s="2"/>
      <c r="CL510" s="2"/>
      <c r="CM510" s="2"/>
      <c r="CN510" s="2"/>
      <c r="CO510" s="2"/>
      <c r="CP510" s="2"/>
      <c r="CQ510" s="2"/>
      <c r="CR510" s="2"/>
      <c r="CS510" s="2"/>
      <c r="CT510" s="2"/>
      <c r="CU510" s="1101"/>
      <c r="CV510" s="1101"/>
      <c r="CW510" s="1101"/>
      <c r="CX510" s="1101"/>
      <c r="CY510" s="1101"/>
      <c r="CZ510" s="1101"/>
      <c r="DA510" s="1101"/>
      <c r="DB510" s="1101"/>
      <c r="DC510" s="1101"/>
      <c r="DD510" s="1101"/>
      <c r="DE510" s="1101"/>
      <c r="DF510" s="1101"/>
    </row>
    <row r="511" spans="1:110" ht="12.95" customHeight="1">
      <c r="A511" s="1101"/>
      <c r="B511" s="1179"/>
      <c r="C511" s="1166"/>
      <c r="D511" s="1166"/>
      <c r="E511" s="1166"/>
      <c r="F511" s="1166"/>
      <c r="G511" s="1166"/>
      <c r="H511" s="1167"/>
      <c r="I511" s="1101" t="s">
        <v>1409</v>
      </c>
      <c r="J511" s="1101"/>
      <c r="K511" s="1101"/>
      <c r="L511" s="1101"/>
      <c r="M511" s="1101"/>
      <c r="N511" s="1101"/>
      <c r="O511" s="1101"/>
      <c r="P511" s="1101"/>
      <c r="Q511" s="1101"/>
      <c r="R511" s="1101"/>
      <c r="S511" s="1101"/>
      <c r="T511" s="1101"/>
      <c r="U511" s="1101"/>
      <c r="V511" s="1101"/>
      <c r="W511" s="1101"/>
      <c r="X511" s="1101"/>
      <c r="Y511" s="1101"/>
      <c r="Z511" s="1101"/>
      <c r="AA511" s="1101"/>
      <c r="AB511" s="1101"/>
      <c r="AC511" s="1163"/>
      <c r="AD511" s="1164"/>
      <c r="AE511" s="1164"/>
      <c r="AF511" s="1165"/>
      <c r="AG511" s="1133"/>
      <c r="AH511" s="1132"/>
      <c r="AI511" s="1132"/>
      <c r="AJ511" s="1132"/>
      <c r="AK511" s="1182"/>
      <c r="AL511" s="1101"/>
      <c r="AM511" s="1101"/>
      <c r="AN511" s="1101"/>
      <c r="AO511" s="1101"/>
      <c r="AP511" s="1101"/>
      <c r="AQ511" s="1101"/>
      <c r="AR511" s="1101"/>
      <c r="AS511" s="1101"/>
      <c r="AT511" s="1101"/>
      <c r="AU511" s="1101"/>
      <c r="AV511" s="1101"/>
      <c r="AW511" s="1101"/>
      <c r="AX511" s="1101"/>
      <c r="AY511" s="1101"/>
      <c r="AZ511" s="2"/>
      <c r="BA511" s="2"/>
      <c r="BB511" s="2"/>
      <c r="BC511" s="2"/>
      <c r="BD511" s="2"/>
      <c r="BE511" s="2"/>
      <c r="BF511" s="2"/>
      <c r="BG511" s="2"/>
      <c r="BH511" s="2"/>
      <c r="BI511" s="2"/>
      <c r="BJ511" s="2"/>
      <c r="BK511" s="2"/>
      <c r="BL511" s="2"/>
      <c r="BM511" s="2"/>
      <c r="BN511" s="2"/>
      <c r="BO511" s="2"/>
      <c r="BP511" s="2"/>
      <c r="BQ511" s="2"/>
      <c r="BR511" s="2"/>
      <c r="BS511" s="2"/>
      <c r="BT511" s="2"/>
      <c r="BU511" s="2"/>
      <c r="BV511" s="241" t="s">
        <v>949</v>
      </c>
      <c r="BW511" s="340">
        <v>1540</v>
      </c>
      <c r="BX511" s="341">
        <v>1650</v>
      </c>
      <c r="BY511" s="340">
        <v>1980</v>
      </c>
      <c r="BZ511" s="341">
        <v>2286</v>
      </c>
      <c r="CA511" s="341">
        <v>2550</v>
      </c>
      <c r="CB511" s="342">
        <v>2812</v>
      </c>
      <c r="CC511" s="2"/>
      <c r="CD511" s="703">
        <v>891</v>
      </c>
      <c r="CE511" s="703">
        <v>1010</v>
      </c>
      <c r="CF511" s="703">
        <v>1218</v>
      </c>
      <c r="CG511" s="703">
        <v>1716</v>
      </c>
      <c r="CH511" s="703">
        <v>2067</v>
      </c>
      <c r="CI511" s="2"/>
      <c r="CJ511" s="2"/>
      <c r="CK511" s="2"/>
      <c r="CL511" s="2"/>
      <c r="CM511" s="2"/>
      <c r="CN511" s="2"/>
      <c r="CO511" s="2"/>
      <c r="CP511" s="2"/>
      <c r="CQ511" s="2"/>
      <c r="CR511" s="2"/>
      <c r="CS511" s="2"/>
      <c r="CT511" s="2"/>
      <c r="CU511" s="1101"/>
      <c r="CV511" s="1101"/>
      <c r="CW511" s="1101"/>
      <c r="CX511" s="1101"/>
      <c r="CY511" s="1101"/>
      <c r="CZ511" s="1101"/>
      <c r="DA511" s="1101"/>
      <c r="DB511" s="1101"/>
      <c r="DC511" s="1101"/>
      <c r="DD511" s="1101"/>
      <c r="DE511" s="1101"/>
      <c r="DF511" s="1101"/>
    </row>
    <row r="512" spans="1:110" ht="12.95" customHeight="1">
      <c r="A512" s="1101"/>
      <c r="B512" s="1179"/>
      <c r="C512" s="1166"/>
      <c r="D512" s="1166"/>
      <c r="E512" s="1166"/>
      <c r="F512" s="1166"/>
      <c r="G512" s="1166"/>
      <c r="H512" s="1167"/>
      <c r="I512" s="730" t="s">
        <v>1410</v>
      </c>
      <c r="J512" s="33"/>
      <c r="K512" s="33"/>
      <c r="L512" s="33"/>
      <c r="M512" s="33"/>
      <c r="N512" s="33"/>
      <c r="O512" s="33"/>
      <c r="P512" s="33"/>
      <c r="Q512" s="33"/>
      <c r="R512" s="33"/>
      <c r="S512" s="33"/>
      <c r="T512" s="33"/>
      <c r="U512" s="33"/>
      <c r="V512" s="33"/>
      <c r="W512" s="33"/>
      <c r="X512" s="33"/>
      <c r="Y512" s="33"/>
      <c r="Z512" s="33"/>
      <c r="AA512" s="33"/>
      <c r="AB512" s="33"/>
      <c r="AC512" s="1447">
        <v>0.6</v>
      </c>
      <c r="AD512" s="1448"/>
      <c r="AE512" s="1448"/>
      <c r="AF512" s="1449"/>
      <c r="AG512" s="1174"/>
      <c r="AH512" s="1450"/>
      <c r="AI512" s="1450"/>
      <c r="AJ512" s="1450"/>
      <c r="AK512" s="1451"/>
      <c r="AL512" s="1101"/>
      <c r="AM512" s="1101"/>
      <c r="AN512" s="1101"/>
      <c r="AO512" s="1101"/>
      <c r="AP512" s="1101"/>
      <c r="AQ512" s="1101"/>
      <c r="AR512" s="1101"/>
      <c r="AS512" s="1101"/>
      <c r="AT512" s="1101"/>
      <c r="AU512" s="1101"/>
      <c r="AV512" s="1101"/>
      <c r="AW512" s="1101"/>
      <c r="AX512" s="1101"/>
      <c r="AY512" s="1101"/>
      <c r="AZ512" s="2"/>
      <c r="BA512" s="2"/>
      <c r="BB512" s="2"/>
      <c r="BC512" s="2"/>
      <c r="BD512" s="2"/>
      <c r="BE512" s="2"/>
      <c r="BF512" s="2"/>
      <c r="BG512" s="2"/>
      <c r="BH512" s="2"/>
      <c r="BI512" s="2"/>
      <c r="BJ512" s="2"/>
      <c r="BK512" s="2"/>
      <c r="BL512" s="2"/>
      <c r="BM512" s="2"/>
      <c r="BN512" s="2" t="s">
        <v>1075</v>
      </c>
      <c r="BO512" s="2"/>
      <c r="BP512" s="2"/>
      <c r="BQ512" s="2"/>
      <c r="BR512" s="2"/>
      <c r="BS512" s="2"/>
      <c r="BT512" s="2"/>
      <c r="BU512" s="2"/>
      <c r="BV512" s="241" t="s">
        <v>951</v>
      </c>
      <c r="BW512" s="340">
        <v>1582</v>
      </c>
      <c r="BX512" s="341">
        <v>1696</v>
      </c>
      <c r="BY512" s="340">
        <v>2034</v>
      </c>
      <c r="BZ512" s="341">
        <v>2350</v>
      </c>
      <c r="CA512" s="341">
        <v>2622</v>
      </c>
      <c r="CB512" s="342">
        <v>2892</v>
      </c>
      <c r="CC512" s="2"/>
      <c r="CD512" s="703">
        <v>1119</v>
      </c>
      <c r="CE512" s="703">
        <v>1132</v>
      </c>
      <c r="CF512" s="703">
        <v>1488</v>
      </c>
      <c r="CG512" s="703">
        <v>2097</v>
      </c>
      <c r="CH512" s="703">
        <v>2525</v>
      </c>
      <c r="CI512" s="2"/>
      <c r="CJ512" s="2"/>
      <c r="CK512" s="2"/>
      <c r="CL512" s="2"/>
      <c r="CM512" s="2"/>
      <c r="CN512" s="2"/>
      <c r="CO512" s="2"/>
      <c r="CP512" s="2"/>
      <c r="CQ512" s="2"/>
      <c r="CR512" s="2"/>
      <c r="CS512" s="2"/>
      <c r="CT512" s="2"/>
      <c r="CU512" s="1101"/>
      <c r="CV512" s="1101"/>
      <c r="CW512" s="1101"/>
      <c r="CX512" s="1101"/>
      <c r="CY512" s="1101"/>
      <c r="CZ512" s="1101"/>
      <c r="DA512" s="1101"/>
      <c r="DB512" s="1101"/>
      <c r="DC512" s="1101"/>
      <c r="DD512" s="1101"/>
      <c r="DE512" s="1101"/>
      <c r="DF512" s="1101"/>
    </row>
    <row r="513" spans="2:110" ht="12.95" customHeight="1">
      <c r="B513" s="1179"/>
      <c r="C513" s="1166"/>
      <c r="D513" s="1166"/>
      <c r="E513" s="1166"/>
      <c r="F513" s="1166"/>
      <c r="G513" s="1166"/>
      <c r="H513" s="1167"/>
      <c r="I513" s="2"/>
      <c r="J513" s="1101"/>
      <c r="K513" s="1101"/>
      <c r="L513" s="7"/>
      <c r="M513" s="7"/>
      <c r="N513" s="7"/>
      <c r="O513" s="7"/>
      <c r="P513" s="7"/>
      <c r="Q513" s="7"/>
      <c r="R513" s="7"/>
      <c r="S513" s="7"/>
      <c r="T513" s="7"/>
      <c r="U513" s="7"/>
      <c r="V513" s="7"/>
      <c r="W513" s="7"/>
      <c r="X513" s="1162"/>
      <c r="Y513" s="1162"/>
      <c r="Z513" s="1162"/>
      <c r="AA513" s="1162"/>
      <c r="AB513" s="824"/>
      <c r="AC513" s="1452" t="s">
        <v>1395</v>
      </c>
      <c r="AD513" s="1433"/>
      <c r="AE513" s="1433"/>
      <c r="AF513" s="1433"/>
      <c r="AG513" s="1174" t="s">
        <v>1396</v>
      </c>
      <c r="AH513" s="1433" t="s">
        <v>1397</v>
      </c>
      <c r="AI513" s="1433"/>
      <c r="AJ513" s="1433"/>
      <c r="AK513" s="1434"/>
      <c r="AL513" s="1101"/>
      <c r="AM513" s="1101"/>
      <c r="AN513" s="1101"/>
      <c r="AO513" s="1101"/>
      <c r="AP513" s="1101"/>
      <c r="AQ513" s="1101"/>
      <c r="AR513" s="1101"/>
      <c r="AS513" s="1101"/>
      <c r="AT513" s="1101"/>
      <c r="AU513" s="1101"/>
      <c r="AV513" s="1101"/>
      <c r="AW513" s="1101"/>
      <c r="AX513" s="1101"/>
      <c r="AY513" s="1101"/>
      <c r="AZ513" s="2"/>
      <c r="BA513" s="2"/>
      <c r="BB513" s="2"/>
      <c r="BC513" s="2"/>
      <c r="BD513" s="2"/>
      <c r="BE513" s="2"/>
      <c r="BF513" s="2"/>
      <c r="BG513" s="2"/>
      <c r="BH513" s="2"/>
      <c r="BI513" s="2"/>
      <c r="BJ513" s="2"/>
      <c r="BK513" s="2"/>
      <c r="BL513" s="2"/>
      <c r="BM513" s="2"/>
      <c r="BN513" s="2" t="s">
        <v>1411</v>
      </c>
      <c r="BO513" s="2"/>
      <c r="BP513" s="2"/>
      <c r="BQ513" s="2"/>
      <c r="BR513" s="2"/>
      <c r="BS513" s="2"/>
      <c r="BT513" s="2"/>
      <c r="BU513" s="2"/>
      <c r="BV513" s="241" t="s">
        <v>954</v>
      </c>
      <c r="BW513" s="340">
        <v>1540</v>
      </c>
      <c r="BX513" s="341">
        <v>1650</v>
      </c>
      <c r="BY513" s="340">
        <v>1980</v>
      </c>
      <c r="BZ513" s="341">
        <v>2286</v>
      </c>
      <c r="CA513" s="341">
        <v>2550</v>
      </c>
      <c r="CB513" s="342">
        <v>2812</v>
      </c>
      <c r="CC513" s="2"/>
      <c r="CD513" s="703">
        <v>994</v>
      </c>
      <c r="CE513" s="703">
        <v>1159</v>
      </c>
      <c r="CF513" s="703">
        <v>1420</v>
      </c>
      <c r="CG513" s="703">
        <v>1995</v>
      </c>
      <c r="CH513" s="703">
        <v>2410</v>
      </c>
      <c r="CI513" s="2"/>
      <c r="CJ513" s="2"/>
      <c r="CK513" s="2"/>
      <c r="CL513" s="2"/>
      <c r="CM513" s="2"/>
      <c r="CN513" s="2"/>
      <c r="CO513" s="2"/>
      <c r="CP513" s="2"/>
      <c r="CQ513" s="2"/>
      <c r="CR513" s="2"/>
      <c r="CS513" s="2"/>
      <c r="CT513" s="2"/>
      <c r="CU513" s="1101"/>
      <c r="CV513" s="1101"/>
      <c r="CW513" s="1101"/>
      <c r="CX513" s="1101"/>
      <c r="CY513" s="1101"/>
      <c r="CZ513" s="1101"/>
      <c r="DA513" s="1101"/>
      <c r="DB513" s="1101"/>
      <c r="DC513" s="1101"/>
      <c r="DD513" s="1101"/>
      <c r="DE513" s="1101"/>
      <c r="DF513" s="1101"/>
    </row>
    <row r="514" spans="2:110" ht="12.95" customHeight="1">
      <c r="B514" s="1366" t="s">
        <v>1412</v>
      </c>
      <c r="C514" s="1367"/>
      <c r="D514" s="1367"/>
      <c r="E514" s="1367"/>
      <c r="F514" s="1367"/>
      <c r="G514" s="1367"/>
      <c r="H514" s="1368"/>
      <c r="I514" s="31" t="s">
        <v>1413</v>
      </c>
      <c r="J514" s="31"/>
      <c r="K514" s="31"/>
      <c r="L514" s="31"/>
      <c r="M514" s="31"/>
      <c r="N514" s="31"/>
      <c r="O514" s="31"/>
      <c r="P514" s="31"/>
      <c r="Q514" s="31"/>
      <c r="R514" s="31"/>
      <c r="S514" s="31"/>
      <c r="T514" s="31"/>
      <c r="U514" s="31"/>
      <c r="V514" s="31"/>
      <c r="W514" s="31"/>
      <c r="X514" s="1101"/>
      <c r="Y514" s="1101"/>
      <c r="Z514" s="1101"/>
      <c r="AA514" s="1101"/>
      <c r="AB514" s="1101"/>
      <c r="AC514" s="1374">
        <v>8</v>
      </c>
      <c r="AD514" s="1375"/>
      <c r="AE514" s="1375"/>
      <c r="AF514" s="1375"/>
      <c r="AG514" s="1133" t="s">
        <v>1396</v>
      </c>
      <c r="AH514" s="1379">
        <v>2024</v>
      </c>
      <c r="AI514" s="1379"/>
      <c r="AJ514" s="1379"/>
      <c r="AK514" s="1380"/>
      <c r="AL514" s="1101"/>
      <c r="AM514" s="1101"/>
      <c r="AN514" s="1101"/>
      <c r="AO514" s="1101"/>
      <c r="AP514" s="1101"/>
      <c r="AQ514" s="1101"/>
      <c r="AR514" s="1101"/>
      <c r="AS514" s="1101"/>
      <c r="AT514" s="1101"/>
      <c r="AU514" s="1101"/>
      <c r="AV514" s="1101"/>
      <c r="AW514" s="1101"/>
      <c r="AX514" s="1101"/>
      <c r="AY514" s="1101"/>
      <c r="AZ514" s="2"/>
      <c r="BA514" s="2"/>
      <c r="BB514" s="2"/>
      <c r="BC514" s="2"/>
      <c r="BD514" s="2"/>
      <c r="BE514" s="2"/>
      <c r="BF514" s="2"/>
      <c r="BG514" s="2"/>
      <c r="BH514" s="2"/>
      <c r="BI514" s="2"/>
      <c r="BJ514" s="2"/>
      <c r="BK514" s="2"/>
      <c r="BL514" s="2"/>
      <c r="BM514" s="2"/>
      <c r="BN514" s="2" t="s">
        <v>1414</v>
      </c>
      <c r="BO514" s="2"/>
      <c r="BP514" s="2"/>
      <c r="BQ514" s="2"/>
      <c r="BR514" s="2"/>
      <c r="BS514" s="2"/>
      <c r="BT514" s="2"/>
      <c r="BU514" s="2"/>
      <c r="BV514" s="241" t="s">
        <v>957</v>
      </c>
      <c r="BW514" s="340">
        <v>1540</v>
      </c>
      <c r="BX514" s="341">
        <v>1650</v>
      </c>
      <c r="BY514" s="340">
        <v>1980</v>
      </c>
      <c r="BZ514" s="341">
        <v>2286</v>
      </c>
      <c r="CA514" s="341">
        <v>2550</v>
      </c>
      <c r="CB514" s="342">
        <v>2812</v>
      </c>
      <c r="CC514" s="2"/>
      <c r="CD514" s="703">
        <v>660</v>
      </c>
      <c r="CE514" s="703">
        <v>802</v>
      </c>
      <c r="CF514" s="703">
        <v>958</v>
      </c>
      <c r="CG514" s="703">
        <v>1158</v>
      </c>
      <c r="CH514" s="703">
        <v>1572</v>
      </c>
      <c r="CI514" s="2"/>
      <c r="CJ514" s="2"/>
      <c r="CK514" s="2"/>
      <c r="CL514" s="2"/>
      <c r="CM514" s="2"/>
      <c r="CN514" s="2"/>
      <c r="CO514" s="2"/>
      <c r="CP514" s="2"/>
      <c r="CQ514" s="2"/>
      <c r="CR514" s="2"/>
      <c r="CS514" s="2"/>
      <c r="CT514" s="2"/>
      <c r="CU514" s="1101"/>
      <c r="CV514" s="1101"/>
      <c r="CW514" s="1101"/>
      <c r="CX514" s="1101"/>
      <c r="CY514" s="1101"/>
      <c r="CZ514" s="1101"/>
      <c r="DA514" s="1101"/>
      <c r="DB514" s="1101"/>
      <c r="DC514" s="1101"/>
      <c r="DD514" s="1101"/>
      <c r="DE514" s="1101"/>
      <c r="DF514" s="1101"/>
    </row>
    <row r="515" spans="2:110" ht="12.95" customHeight="1">
      <c r="B515" s="1369"/>
      <c r="C515" s="1370"/>
      <c r="D515" s="1370"/>
      <c r="E515" s="1370"/>
      <c r="F515" s="1370"/>
      <c r="G515" s="1370"/>
      <c r="H515" s="1371"/>
      <c r="I515" s="1101" t="s">
        <v>1415</v>
      </c>
      <c r="J515" s="1101"/>
      <c r="K515" s="1101"/>
      <c r="L515" s="1101"/>
      <c r="M515" s="1101"/>
      <c r="N515" s="1101"/>
      <c r="O515" s="1101"/>
      <c r="P515" s="1101"/>
      <c r="Q515" s="1101"/>
      <c r="R515" s="1101"/>
      <c r="S515" s="1101"/>
      <c r="T515" s="1101"/>
      <c r="U515" s="1101"/>
      <c r="V515" s="1101"/>
      <c r="W515" s="1101"/>
      <c r="X515" s="1101"/>
      <c r="Y515" s="1101"/>
      <c r="Z515" s="1101"/>
      <c r="AA515" s="1101"/>
      <c r="AB515" s="1101"/>
      <c r="AC515" s="1374">
        <v>8</v>
      </c>
      <c r="AD515" s="1375"/>
      <c r="AE515" s="1375"/>
      <c r="AF515" s="1375"/>
      <c r="AG515" s="1133" t="s">
        <v>1396</v>
      </c>
      <c r="AH515" s="1379">
        <v>2024</v>
      </c>
      <c r="AI515" s="1379"/>
      <c r="AJ515" s="1379"/>
      <c r="AK515" s="1380"/>
      <c r="AL515" s="1101"/>
      <c r="AM515" s="1101"/>
      <c r="AN515" s="1101"/>
      <c r="AO515" s="1101"/>
      <c r="AP515" s="1101"/>
      <c r="AQ515" s="1101"/>
      <c r="AR515" s="1101"/>
      <c r="AS515" s="1101"/>
      <c r="AT515" s="1101"/>
      <c r="AU515" s="1101"/>
      <c r="AV515" s="1101"/>
      <c r="AW515" s="1101"/>
      <c r="AX515" s="1101"/>
      <c r="AY515" s="1101"/>
      <c r="AZ515" s="2"/>
      <c r="BA515" s="2"/>
      <c r="BB515" s="2"/>
      <c r="BC515" s="2"/>
      <c r="BD515" s="2"/>
      <c r="BE515" s="2"/>
      <c r="BF515" s="2"/>
      <c r="BG515" s="2"/>
      <c r="BH515" s="2"/>
      <c r="BI515" s="2"/>
      <c r="BJ515" s="2"/>
      <c r="BK515" s="2"/>
      <c r="BL515" s="2"/>
      <c r="BM515" s="2"/>
      <c r="BN515" s="2" t="s">
        <v>1416</v>
      </c>
      <c r="BO515" s="2"/>
      <c r="BP515" s="2"/>
      <c r="BQ515" s="2"/>
      <c r="BR515" s="2"/>
      <c r="BS515" s="2"/>
      <c r="BT515" s="2"/>
      <c r="BU515" s="2"/>
      <c r="BV515" s="241" t="s">
        <v>959</v>
      </c>
      <c r="BW515" s="340">
        <v>1634</v>
      </c>
      <c r="BX515" s="341">
        <v>1752</v>
      </c>
      <c r="BY515" s="340">
        <v>2102</v>
      </c>
      <c r="BZ515" s="341">
        <v>2430</v>
      </c>
      <c r="CA515" s="341">
        <v>2710</v>
      </c>
      <c r="CB515" s="342">
        <v>2990</v>
      </c>
      <c r="CC515" s="2"/>
      <c r="CD515" s="703">
        <v>1000</v>
      </c>
      <c r="CE515" s="703">
        <v>1292</v>
      </c>
      <c r="CF515" s="703">
        <v>1450</v>
      </c>
      <c r="CG515" s="703">
        <v>2043</v>
      </c>
      <c r="CH515" s="703">
        <v>2380</v>
      </c>
      <c r="CI515" s="2"/>
      <c r="CJ515" s="2"/>
      <c r="CK515" s="2"/>
      <c r="CL515" s="2"/>
      <c r="CM515" s="2"/>
      <c r="CN515" s="2"/>
      <c r="CO515" s="2"/>
      <c r="CP515" s="2"/>
      <c r="CQ515" s="2"/>
      <c r="CR515" s="2"/>
      <c r="CS515" s="2"/>
      <c r="CT515" s="2"/>
      <c r="CU515" s="1101"/>
      <c r="CV515" s="1101"/>
      <c r="CW515" s="1101"/>
      <c r="CX515" s="1101"/>
      <c r="CY515" s="1101"/>
      <c r="CZ515" s="1101"/>
      <c r="DA515" s="1101"/>
      <c r="DB515" s="1101"/>
      <c r="DC515" s="1101"/>
      <c r="DD515" s="1101"/>
      <c r="DE515" s="1101"/>
      <c r="DF515" s="1101"/>
    </row>
    <row r="516" spans="2:110" ht="12.95" customHeight="1">
      <c r="B516" s="1369"/>
      <c r="C516" s="1370"/>
      <c r="D516" s="1370"/>
      <c r="E516" s="1370"/>
      <c r="F516" s="1370"/>
      <c r="G516" s="1370"/>
      <c r="H516" s="1371"/>
      <c r="I516" s="33" t="s">
        <v>1417</v>
      </c>
      <c r="J516" s="33"/>
      <c r="K516" s="33"/>
      <c r="L516" s="33"/>
      <c r="M516" s="33"/>
      <c r="N516" s="33"/>
      <c r="O516" s="33"/>
      <c r="P516" s="33"/>
      <c r="Q516" s="33"/>
      <c r="R516" s="33"/>
      <c r="S516" s="33"/>
      <c r="T516" s="33"/>
      <c r="U516" s="33"/>
      <c r="V516" s="33"/>
      <c r="W516" s="33"/>
      <c r="X516" s="33"/>
      <c r="Y516" s="33"/>
      <c r="Z516" s="33"/>
      <c r="AA516" s="33"/>
      <c r="AB516" s="33"/>
      <c r="AC516" s="1374">
        <v>5</v>
      </c>
      <c r="AD516" s="1375"/>
      <c r="AE516" s="1375"/>
      <c r="AF516" s="1375"/>
      <c r="AG516" s="1174" t="s">
        <v>1396</v>
      </c>
      <c r="AH516" s="1379">
        <v>2025</v>
      </c>
      <c r="AI516" s="1379"/>
      <c r="AJ516" s="1379"/>
      <c r="AK516" s="1380"/>
      <c r="AL516" s="1101"/>
      <c r="AM516" s="1101"/>
      <c r="AN516" s="1101"/>
      <c r="AO516" s="1101"/>
      <c r="AP516" s="1101"/>
      <c r="AQ516" s="1101"/>
      <c r="AR516" s="1101"/>
      <c r="AS516" s="1101"/>
      <c r="AT516" s="1101"/>
      <c r="AU516" s="1101"/>
      <c r="AV516" s="1101"/>
      <c r="AW516" s="1101"/>
      <c r="AX516" s="1101"/>
      <c r="AY516" s="1101"/>
      <c r="AZ516" s="2"/>
      <c r="BA516" s="2"/>
      <c r="BB516" s="2"/>
      <c r="BC516" s="2"/>
      <c r="BD516" s="2"/>
      <c r="BE516" s="2"/>
      <c r="BF516" s="2"/>
      <c r="BG516" s="2"/>
      <c r="BH516" s="2"/>
      <c r="BI516" s="2"/>
      <c r="BJ516" s="2"/>
      <c r="BK516" s="2"/>
      <c r="BL516" s="2"/>
      <c r="BM516" s="2"/>
      <c r="BN516" s="2" t="s">
        <v>1418</v>
      </c>
      <c r="BO516" s="2"/>
      <c r="BP516" s="2"/>
      <c r="BQ516" s="2"/>
      <c r="BR516" s="2"/>
      <c r="BS516" s="2"/>
      <c r="BT516" s="2"/>
      <c r="BU516" s="2"/>
      <c r="BV516" s="241" t="s">
        <v>962</v>
      </c>
      <c r="BW516" s="340">
        <v>2316</v>
      </c>
      <c r="BX516" s="341">
        <v>2482</v>
      </c>
      <c r="BY516" s="340">
        <v>2980</v>
      </c>
      <c r="BZ516" s="341">
        <v>3442</v>
      </c>
      <c r="CA516" s="341">
        <v>3840</v>
      </c>
      <c r="CB516" s="342">
        <v>4236</v>
      </c>
      <c r="CC516" s="2"/>
      <c r="CD516" s="703">
        <v>2340</v>
      </c>
      <c r="CE516" s="703">
        <v>2367</v>
      </c>
      <c r="CF516" s="703">
        <v>2879</v>
      </c>
      <c r="CG516" s="703">
        <v>3990</v>
      </c>
      <c r="CH516" s="703">
        <v>4400</v>
      </c>
      <c r="CI516" s="2"/>
      <c r="CJ516" s="2"/>
      <c r="CK516" s="2"/>
      <c r="CL516" s="2"/>
      <c r="CM516" s="2"/>
      <c r="CN516" s="2"/>
      <c r="CO516" s="2"/>
      <c r="CP516" s="2"/>
      <c r="CQ516" s="2"/>
      <c r="CR516" s="2"/>
      <c r="CS516" s="2"/>
      <c r="CT516" s="2"/>
      <c r="CU516" s="1101"/>
      <c r="CV516" s="1101"/>
      <c r="CW516" s="1101"/>
      <c r="CX516" s="1101"/>
      <c r="CY516" s="1101"/>
      <c r="CZ516" s="1101"/>
      <c r="DA516" s="1101"/>
      <c r="DB516" s="1101"/>
      <c r="DC516" s="1101"/>
      <c r="DD516" s="1101"/>
      <c r="DE516" s="1101"/>
      <c r="DF516" s="1101"/>
    </row>
    <row r="517" spans="2:110" ht="12.95" customHeight="1">
      <c r="B517" s="1366" t="s">
        <v>1419</v>
      </c>
      <c r="C517" s="1367"/>
      <c r="D517" s="1367"/>
      <c r="E517" s="1367"/>
      <c r="F517" s="1367"/>
      <c r="G517" s="1367"/>
      <c r="H517" s="1368"/>
      <c r="I517" s="31" t="s">
        <v>1413</v>
      </c>
      <c r="J517" s="31"/>
      <c r="K517" s="31"/>
      <c r="L517" s="31"/>
      <c r="M517" s="31"/>
      <c r="N517" s="31"/>
      <c r="O517" s="31"/>
      <c r="P517" s="31"/>
      <c r="Q517" s="31"/>
      <c r="R517" s="31"/>
      <c r="S517" s="31"/>
      <c r="T517" s="31"/>
      <c r="U517" s="31"/>
      <c r="V517" s="31"/>
      <c r="W517" s="31"/>
      <c r="X517" s="31"/>
      <c r="Y517" s="31"/>
      <c r="Z517" s="31"/>
      <c r="AA517" s="31"/>
      <c r="AB517" s="31"/>
      <c r="AC517" s="1313">
        <v>8</v>
      </c>
      <c r="AD517" s="1314"/>
      <c r="AE517" s="1314"/>
      <c r="AF517" s="1314"/>
      <c r="AG517" s="1168" t="s">
        <v>1396</v>
      </c>
      <c r="AH517" s="1379">
        <v>2024</v>
      </c>
      <c r="AI517" s="1379"/>
      <c r="AJ517" s="1379"/>
      <c r="AK517" s="1380"/>
      <c r="AL517" s="1101"/>
      <c r="AM517" s="1101"/>
      <c r="AN517" s="1101"/>
      <c r="AO517" s="1101"/>
      <c r="AP517" s="1101"/>
      <c r="AQ517" s="1101"/>
      <c r="AR517" s="1101"/>
      <c r="AS517" s="1101"/>
      <c r="AT517" s="1101"/>
      <c r="AU517" s="1101"/>
      <c r="AV517" s="1101"/>
      <c r="AW517" s="1101"/>
      <c r="AX517" s="1101"/>
      <c r="AY517" s="1101"/>
      <c r="AZ517" s="2"/>
      <c r="BA517" s="1101"/>
      <c r="BB517" s="2"/>
      <c r="BC517" s="2"/>
      <c r="BD517" s="2"/>
      <c r="BE517" s="2"/>
      <c r="BF517" s="2"/>
      <c r="BG517" s="2"/>
      <c r="BH517" s="2"/>
      <c r="BI517" s="2"/>
      <c r="BJ517" s="2"/>
      <c r="BK517" s="2"/>
      <c r="BL517" s="2"/>
      <c r="BM517" s="2"/>
      <c r="BN517" s="2" t="s">
        <v>1420</v>
      </c>
      <c r="BO517" s="2"/>
      <c r="BP517" s="2"/>
      <c r="BQ517" s="2"/>
      <c r="BR517" s="2"/>
      <c r="BS517" s="2"/>
      <c r="BT517" s="2"/>
      <c r="BU517" s="2"/>
      <c r="BV517" s="241" t="s">
        <v>966</v>
      </c>
      <c r="BW517" s="340">
        <v>2570</v>
      </c>
      <c r="BX517" s="341">
        <v>2752</v>
      </c>
      <c r="BY517" s="340">
        <v>3304</v>
      </c>
      <c r="BZ517" s="341">
        <v>3816</v>
      </c>
      <c r="CA517" s="341">
        <v>4256</v>
      </c>
      <c r="CB517" s="342">
        <v>4698</v>
      </c>
      <c r="CC517" s="2"/>
      <c r="CD517" s="703">
        <v>1819</v>
      </c>
      <c r="CE517" s="703">
        <v>2043</v>
      </c>
      <c r="CF517" s="703">
        <v>2684</v>
      </c>
      <c r="CG517" s="703">
        <v>3634</v>
      </c>
      <c r="CH517" s="703">
        <v>3915</v>
      </c>
      <c r="CI517" s="2"/>
      <c r="CJ517" s="2"/>
      <c r="CK517" s="2"/>
      <c r="CL517" s="2"/>
      <c r="CM517" s="2"/>
      <c r="CN517" s="2"/>
      <c r="CO517" s="2"/>
      <c r="CP517" s="2"/>
      <c r="CQ517" s="2"/>
      <c r="CR517" s="2"/>
      <c r="CS517" s="2"/>
      <c r="CT517" s="2"/>
      <c r="CU517" s="1101"/>
      <c r="CV517" s="1101"/>
      <c r="CW517" s="1101"/>
      <c r="CX517" s="1101"/>
      <c r="CY517" s="1101"/>
      <c r="CZ517" s="1101"/>
      <c r="DA517" s="1101"/>
      <c r="DB517" s="1101"/>
      <c r="DC517" s="1101"/>
      <c r="DD517" s="1101"/>
      <c r="DE517" s="1101"/>
      <c r="DF517" s="1101"/>
    </row>
    <row r="518" spans="2:110" ht="12.95" customHeight="1">
      <c r="B518" s="1369"/>
      <c r="C518" s="1370"/>
      <c r="D518" s="1370"/>
      <c r="E518" s="1370"/>
      <c r="F518" s="1370"/>
      <c r="G518" s="1370"/>
      <c r="H518" s="1371"/>
      <c r="I518" s="1101" t="s">
        <v>1415</v>
      </c>
      <c r="J518" s="1101"/>
      <c r="K518" s="1101"/>
      <c r="L518" s="1101"/>
      <c r="M518" s="1101"/>
      <c r="N518" s="1101"/>
      <c r="O518" s="1101"/>
      <c r="P518" s="1101"/>
      <c r="Q518" s="1101"/>
      <c r="R518" s="1101"/>
      <c r="S518" s="1101"/>
      <c r="T518" s="1101"/>
      <c r="U518" s="1101"/>
      <c r="V518" s="1101"/>
      <c r="W518" s="1101"/>
      <c r="X518" s="1101"/>
      <c r="Y518" s="1101"/>
      <c r="Z518" s="1101"/>
      <c r="AA518" s="1101"/>
      <c r="AB518" s="1101"/>
      <c r="AC518" s="1374">
        <v>8</v>
      </c>
      <c r="AD518" s="1375"/>
      <c r="AE518" s="1375"/>
      <c r="AF518" s="1375"/>
      <c r="AG518" s="1133" t="s">
        <v>1396</v>
      </c>
      <c r="AH518" s="1379">
        <v>2024</v>
      </c>
      <c r="AI518" s="1379"/>
      <c r="AJ518" s="1379"/>
      <c r="AK518" s="1380"/>
      <c r="AL518" s="1101"/>
      <c r="AM518" s="1101"/>
      <c r="AN518" s="1101"/>
      <c r="AO518" s="1101"/>
      <c r="AP518" s="1101"/>
      <c r="AQ518" s="1101"/>
      <c r="AR518" s="1101"/>
      <c r="AS518" s="1101"/>
      <c r="AT518" s="1101"/>
      <c r="AU518" s="1101"/>
      <c r="AV518" s="1101"/>
      <c r="AW518" s="1101"/>
      <c r="AX518" s="1101"/>
      <c r="AY518" s="1101"/>
      <c r="AZ518" s="1101"/>
      <c r="BA518" s="1101"/>
      <c r="BB518" s="2"/>
      <c r="BC518" s="2"/>
      <c r="BD518" s="2"/>
      <c r="BE518" s="2"/>
      <c r="BF518" s="2"/>
      <c r="BG518" s="2"/>
      <c r="BH518" s="2"/>
      <c r="BI518" s="2"/>
      <c r="BJ518" s="2"/>
      <c r="BK518" s="2"/>
      <c r="BL518" s="2"/>
      <c r="BM518" s="2"/>
      <c r="BN518" s="2" t="s">
        <v>1421</v>
      </c>
      <c r="BO518" s="2"/>
      <c r="BP518" s="2"/>
      <c r="BQ518" s="2"/>
      <c r="BR518" s="2"/>
      <c r="BS518" s="2"/>
      <c r="BT518" s="2"/>
      <c r="BU518" s="2"/>
      <c r="BV518" s="241" t="s">
        <v>971</v>
      </c>
      <c r="BW518" s="340">
        <v>1824</v>
      </c>
      <c r="BX518" s="341">
        <v>1954</v>
      </c>
      <c r="BY518" s="340">
        <v>2344</v>
      </c>
      <c r="BZ518" s="341">
        <v>2710</v>
      </c>
      <c r="CA518" s="341">
        <v>3022</v>
      </c>
      <c r="CB518" s="342">
        <v>3336</v>
      </c>
      <c r="CC518" s="2"/>
      <c r="CD518" s="703">
        <v>1209</v>
      </c>
      <c r="CE518" s="703">
        <v>1217</v>
      </c>
      <c r="CF518" s="703">
        <v>1596</v>
      </c>
      <c r="CG518" s="703">
        <v>2249</v>
      </c>
      <c r="CH518" s="703">
        <v>2708</v>
      </c>
      <c r="CI518" s="2"/>
      <c r="CJ518" s="2"/>
      <c r="CK518" s="2"/>
      <c r="CL518" s="2"/>
      <c r="CM518" s="2"/>
      <c r="CN518" s="2"/>
      <c r="CO518" s="2"/>
      <c r="CP518" s="2"/>
      <c r="CQ518" s="2"/>
      <c r="CR518" s="2"/>
      <c r="CS518" s="2"/>
      <c r="CT518" s="2"/>
      <c r="CU518" s="1101"/>
      <c r="CV518" s="1101"/>
      <c r="CW518" s="1101"/>
      <c r="CX518" s="1101"/>
      <c r="CY518" s="1101"/>
      <c r="CZ518" s="1101"/>
      <c r="DA518" s="1101"/>
      <c r="DB518" s="1101"/>
      <c r="DC518" s="1101"/>
      <c r="DD518" s="1101"/>
      <c r="DE518" s="1101"/>
      <c r="DF518" s="1101"/>
    </row>
    <row r="519" spans="2:110" ht="12.95" customHeight="1">
      <c r="B519" s="1443"/>
      <c r="C519" s="1444"/>
      <c r="D519" s="1444"/>
      <c r="E519" s="1444"/>
      <c r="F519" s="1444"/>
      <c r="G519" s="1444"/>
      <c r="H519" s="1445"/>
      <c r="I519" s="33" t="s">
        <v>1417</v>
      </c>
      <c r="J519" s="33"/>
      <c r="K519" s="33"/>
      <c r="L519" s="33"/>
      <c r="M519" s="33"/>
      <c r="N519" s="33"/>
      <c r="O519" s="33"/>
      <c r="P519" s="33"/>
      <c r="Q519" s="33"/>
      <c r="R519" s="33"/>
      <c r="S519" s="33"/>
      <c r="T519" s="33"/>
      <c r="U519" s="33"/>
      <c r="V519" s="33"/>
      <c r="W519" s="33"/>
      <c r="X519" s="33"/>
      <c r="Y519" s="33"/>
      <c r="Z519" s="33"/>
      <c r="AA519" s="33"/>
      <c r="AB519" s="33"/>
      <c r="AC519" s="1374">
        <v>5</v>
      </c>
      <c r="AD519" s="1375"/>
      <c r="AE519" s="1375"/>
      <c r="AF519" s="1375"/>
      <c r="AG519" s="1174" t="s">
        <v>1396</v>
      </c>
      <c r="AH519" s="1379">
        <v>2025</v>
      </c>
      <c r="AI519" s="1379"/>
      <c r="AJ519" s="1379"/>
      <c r="AK519" s="1380"/>
      <c r="AL519" s="1101"/>
      <c r="AM519" s="1101"/>
      <c r="AN519" s="1101"/>
      <c r="AO519" s="1101"/>
      <c r="AP519" s="1101"/>
      <c r="AQ519" s="1101"/>
      <c r="AR519" s="1101"/>
      <c r="AS519" s="1101"/>
      <c r="AT519" s="1101"/>
      <c r="AU519" s="1101"/>
      <c r="AV519" s="1101"/>
      <c r="AW519" s="1101"/>
      <c r="AX519" s="1101"/>
      <c r="AY519" s="1101"/>
      <c r="AZ519" s="1101"/>
      <c r="BA519" s="1101"/>
      <c r="BB519" s="2"/>
      <c r="BC519" s="2"/>
      <c r="BD519" s="2"/>
      <c r="BE519" s="2"/>
      <c r="BF519" s="2"/>
      <c r="BG519" s="2"/>
      <c r="BH519" s="2"/>
      <c r="BI519" s="2"/>
      <c r="BJ519" s="2"/>
      <c r="BK519" s="2"/>
      <c r="BL519" s="2"/>
      <c r="BM519" s="2"/>
      <c r="BN519" s="2" t="s">
        <v>1422</v>
      </c>
      <c r="BO519" s="2"/>
      <c r="BP519" s="2"/>
      <c r="BQ519" s="2"/>
      <c r="BR519" s="2"/>
      <c r="BS519" s="2"/>
      <c r="BT519" s="2"/>
      <c r="BU519" s="2"/>
      <c r="BV519" s="241" t="s">
        <v>974</v>
      </c>
      <c r="BW519" s="340">
        <v>2762</v>
      </c>
      <c r="BX519" s="341">
        <v>2958</v>
      </c>
      <c r="BY519" s="340">
        <v>3552</v>
      </c>
      <c r="BZ519" s="341">
        <v>4102</v>
      </c>
      <c r="CA519" s="341">
        <v>4576</v>
      </c>
      <c r="CB519" s="342">
        <v>5050</v>
      </c>
      <c r="CC519" s="2"/>
      <c r="CD519" s="703">
        <v>2200</v>
      </c>
      <c r="CE519" s="703">
        <v>2344</v>
      </c>
      <c r="CF519" s="703">
        <v>2783</v>
      </c>
      <c r="CG519" s="703">
        <v>3769</v>
      </c>
      <c r="CH519" s="703">
        <v>4467</v>
      </c>
      <c r="CI519" s="2"/>
      <c r="CJ519" s="2"/>
      <c r="CK519" s="2"/>
      <c r="CL519" s="2"/>
      <c r="CM519" s="2"/>
      <c r="CN519" s="2"/>
      <c r="CO519" s="2"/>
      <c r="CP519" s="2"/>
      <c r="CQ519" s="2"/>
      <c r="CR519" s="2"/>
      <c r="CS519" s="2"/>
      <c r="CT519" s="2"/>
      <c r="CU519" s="1101"/>
      <c r="CV519" s="1101"/>
      <c r="CW519" s="1101"/>
      <c r="CX519" s="1101"/>
      <c r="CY519" s="1101"/>
      <c r="CZ519" s="1101"/>
      <c r="DA519" s="1101"/>
      <c r="DB519" s="1101"/>
      <c r="DC519" s="1101"/>
      <c r="DD519" s="1101"/>
      <c r="DE519" s="1101"/>
      <c r="DF519" s="1101"/>
    </row>
    <row r="520" spans="2:110" ht="12.95" customHeight="1">
      <c r="B520" s="1366" t="s">
        <v>1423</v>
      </c>
      <c r="C520" s="1367"/>
      <c r="D520" s="1367"/>
      <c r="E520" s="1367"/>
      <c r="F520" s="1367"/>
      <c r="G520" s="1367"/>
      <c r="H520" s="1368"/>
      <c r="I520" s="30" t="s">
        <v>1424</v>
      </c>
      <c r="J520" s="31"/>
      <c r="K520" s="31"/>
      <c r="L520" s="31"/>
      <c r="M520" s="31"/>
      <c r="N520" s="31"/>
      <c r="O520" s="1372" t="s">
        <v>1315</v>
      </c>
      <c r="P520" s="1373"/>
      <c r="Q520" s="1373"/>
      <c r="R520" s="1373"/>
      <c r="S520" s="1373"/>
      <c r="T520" s="1373"/>
      <c r="U520" s="1373"/>
      <c r="V520" s="1373"/>
      <c r="W520" s="1373"/>
      <c r="X520" s="1373"/>
      <c r="Y520" s="1373"/>
      <c r="Z520" s="1373"/>
      <c r="AA520" s="1373"/>
      <c r="AB520" s="39"/>
      <c r="AC520" s="1313" t="s">
        <v>299</v>
      </c>
      <c r="AD520" s="1314"/>
      <c r="AE520" s="1314"/>
      <c r="AF520" s="1314"/>
      <c r="AG520" s="1168" t="s">
        <v>1396</v>
      </c>
      <c r="AH520" s="1379"/>
      <c r="AI520" s="1379"/>
      <c r="AJ520" s="1379"/>
      <c r="AK520" s="1380"/>
      <c r="AL520" s="1101"/>
      <c r="AM520" s="1101"/>
      <c r="AN520" s="1101"/>
      <c r="AO520" s="1101"/>
      <c r="AP520" s="1101"/>
      <c r="AQ520" s="1101"/>
      <c r="AR520" s="1101"/>
      <c r="AS520" s="1101"/>
      <c r="AT520" s="1101"/>
      <c r="AU520" s="1101"/>
      <c r="AV520" s="1101"/>
      <c r="AW520" s="1101"/>
      <c r="AX520" s="1101"/>
      <c r="AY520" s="1101"/>
      <c r="AZ520" s="2"/>
      <c r="BA520" s="1101"/>
      <c r="BB520" s="2"/>
      <c r="BC520" s="2"/>
      <c r="BD520" s="2"/>
      <c r="BE520" s="2"/>
      <c r="BF520" s="2"/>
      <c r="BG520" s="2"/>
      <c r="BH520" s="2"/>
      <c r="BI520" s="2"/>
      <c r="BJ520" s="2"/>
      <c r="BK520" s="2"/>
      <c r="BL520" s="2"/>
      <c r="BM520" s="2"/>
      <c r="BN520" s="2" t="s">
        <v>1425</v>
      </c>
      <c r="BO520" s="2"/>
      <c r="BP520" s="2"/>
      <c r="BQ520" s="2"/>
      <c r="BR520" s="2"/>
      <c r="BS520" s="2"/>
      <c r="BT520" s="2"/>
      <c r="BU520" s="2"/>
      <c r="BV520" s="241" t="s">
        <v>976</v>
      </c>
      <c r="BW520" s="340">
        <v>2064</v>
      </c>
      <c r="BX520" s="341">
        <v>2210</v>
      </c>
      <c r="BY520" s="340">
        <v>2652</v>
      </c>
      <c r="BZ520" s="341">
        <v>3064</v>
      </c>
      <c r="CA520" s="341">
        <v>3420</v>
      </c>
      <c r="CB520" s="342">
        <v>3772</v>
      </c>
      <c r="CC520" s="2"/>
      <c r="CD520" s="703">
        <v>1543</v>
      </c>
      <c r="CE520" s="703">
        <v>1666</v>
      </c>
      <c r="CF520" s="703">
        <v>2072</v>
      </c>
      <c r="CG520" s="703">
        <v>2884</v>
      </c>
      <c r="CH520" s="703">
        <v>3321</v>
      </c>
      <c r="CI520" s="2"/>
      <c r="CJ520" s="2"/>
      <c r="CK520" s="2"/>
      <c r="CL520" s="2"/>
      <c r="CM520" s="2"/>
      <c r="CN520" s="2"/>
      <c r="CO520" s="2"/>
      <c r="CP520" s="2"/>
      <c r="CQ520" s="2"/>
      <c r="CR520" s="2"/>
      <c r="CS520" s="2"/>
      <c r="CT520" s="2"/>
      <c r="CU520" s="1101"/>
      <c r="CV520" s="1101"/>
      <c r="CW520" s="1101"/>
      <c r="CX520" s="1101"/>
      <c r="CY520" s="1101"/>
      <c r="CZ520" s="1101"/>
      <c r="DA520" s="1101"/>
      <c r="DB520" s="1101"/>
      <c r="DC520" s="1101"/>
      <c r="DD520" s="1101"/>
      <c r="DE520" s="1101"/>
      <c r="DF520" s="1101"/>
    </row>
    <row r="521" spans="2:110" ht="12.95" customHeight="1">
      <c r="B521" s="1369"/>
      <c r="C521" s="1370"/>
      <c r="D521" s="1370"/>
      <c r="E521" s="1370"/>
      <c r="F521" s="1370"/>
      <c r="G521" s="1370"/>
      <c r="H521" s="1371"/>
      <c r="I521" s="66" t="s">
        <v>43</v>
      </c>
      <c r="J521" s="1101"/>
      <c r="K521" s="1101"/>
      <c r="L521" s="1101"/>
      <c r="M521" s="1101"/>
      <c r="N521" s="1101"/>
      <c r="O521" s="1101"/>
      <c r="P521" s="1101"/>
      <c r="Q521" s="1101"/>
      <c r="R521" s="1101"/>
      <c r="S521" s="1101"/>
      <c r="T521" s="1101"/>
      <c r="U521" s="1101"/>
      <c r="V521" s="1101"/>
      <c r="W521" s="1101"/>
      <c r="X521" s="1101"/>
      <c r="Y521" s="1101"/>
      <c r="Z521" s="1101"/>
      <c r="AA521" s="1101"/>
      <c r="AB521" s="42"/>
      <c r="AC521" s="1374" t="s">
        <v>299</v>
      </c>
      <c r="AD521" s="1375"/>
      <c r="AE521" s="1375"/>
      <c r="AF521" s="1375"/>
      <c r="AG521" s="1133" t="s">
        <v>1396</v>
      </c>
      <c r="AH521" s="1379"/>
      <c r="AI521" s="1379"/>
      <c r="AJ521" s="1379"/>
      <c r="AK521" s="1380"/>
      <c r="AL521" s="1101"/>
      <c r="AM521" s="1101"/>
      <c r="AN521" s="1101"/>
      <c r="AO521" s="1101"/>
      <c r="AP521" s="1101"/>
      <c r="AQ521" s="1101"/>
      <c r="AR521" s="1101"/>
      <c r="AS521" s="1101"/>
      <c r="AT521" s="1101"/>
      <c r="AU521" s="1101"/>
      <c r="AV521" s="1101"/>
      <c r="AW521" s="1101"/>
      <c r="AX521" s="1101"/>
      <c r="AY521" s="1101"/>
      <c r="AZ521" s="2"/>
      <c r="BA521" s="1101"/>
      <c r="BB521" s="2"/>
      <c r="BC521" s="2"/>
      <c r="BD521" s="2"/>
      <c r="BE521" s="2"/>
      <c r="BF521" s="2"/>
      <c r="BG521" s="2"/>
      <c r="BH521" s="2"/>
      <c r="BI521" s="2"/>
      <c r="BJ521" s="2"/>
      <c r="BK521" s="2"/>
      <c r="BL521" s="2"/>
      <c r="BM521" s="2"/>
      <c r="BN521" s="2" t="s">
        <v>1426</v>
      </c>
      <c r="BO521" s="2"/>
      <c r="BP521" s="2"/>
      <c r="BQ521" s="2"/>
      <c r="BR521" s="2"/>
      <c r="BS521" s="2"/>
      <c r="BT521" s="2"/>
      <c r="BU521" s="2"/>
      <c r="BV521" s="241" t="s">
        <v>978</v>
      </c>
      <c r="BW521" s="340">
        <v>1612</v>
      </c>
      <c r="BX521" s="341">
        <v>1726</v>
      </c>
      <c r="BY521" s="340">
        <v>2072</v>
      </c>
      <c r="BZ521" s="341">
        <v>2394</v>
      </c>
      <c r="CA521" s="341">
        <v>2672</v>
      </c>
      <c r="CB521" s="342">
        <v>2948</v>
      </c>
      <c r="CC521" s="2"/>
      <c r="CD521" s="703">
        <v>803</v>
      </c>
      <c r="CE521" s="703">
        <v>887</v>
      </c>
      <c r="CF521" s="703">
        <v>1165</v>
      </c>
      <c r="CG521" s="703">
        <v>1642</v>
      </c>
      <c r="CH521" s="703">
        <v>1867</v>
      </c>
      <c r="CI521" s="2"/>
      <c r="CJ521" s="2"/>
      <c r="CK521" s="2"/>
      <c r="CL521" s="2"/>
      <c r="CM521" s="2"/>
      <c r="CN521" s="2"/>
      <c r="CO521" s="2"/>
      <c r="CP521" s="2"/>
      <c r="CQ521" s="2"/>
      <c r="CR521" s="2"/>
      <c r="CS521" s="2"/>
      <c r="CT521" s="2"/>
      <c r="CU521" s="1101"/>
      <c r="CV521" s="1101"/>
      <c r="CW521" s="1101"/>
      <c r="CX521" s="1101"/>
      <c r="CY521" s="1101"/>
      <c r="CZ521" s="1101"/>
      <c r="DA521" s="1101"/>
      <c r="DB521" s="1101"/>
      <c r="DC521" s="1101"/>
      <c r="DD521" s="1101"/>
      <c r="DE521" s="1101"/>
      <c r="DF521" s="1101"/>
    </row>
    <row r="522" spans="2:110" ht="12.95" customHeight="1">
      <c r="B522" s="1369"/>
      <c r="C522" s="1370"/>
      <c r="D522" s="1370"/>
      <c r="E522" s="1370"/>
      <c r="F522" s="1370"/>
      <c r="G522" s="1370"/>
      <c r="H522" s="1371"/>
      <c r="I522" s="32" t="s">
        <v>1427</v>
      </c>
      <c r="J522" s="33"/>
      <c r="K522" s="33"/>
      <c r="L522" s="33"/>
      <c r="M522" s="33"/>
      <c r="N522" s="33"/>
      <c r="O522" s="33"/>
      <c r="P522" s="33"/>
      <c r="Q522" s="33"/>
      <c r="R522" s="33"/>
      <c r="S522" s="33"/>
      <c r="T522" s="33"/>
      <c r="U522" s="33"/>
      <c r="V522" s="33"/>
      <c r="W522" s="33"/>
      <c r="X522" s="33"/>
      <c r="Y522" s="33"/>
      <c r="Z522" s="33"/>
      <c r="AA522" s="33"/>
      <c r="AB522" s="34"/>
      <c r="AC522" s="1374" t="s">
        <v>299</v>
      </c>
      <c r="AD522" s="1375"/>
      <c r="AE522" s="1375"/>
      <c r="AF522" s="1375"/>
      <c r="AG522" s="1174" t="s">
        <v>1396</v>
      </c>
      <c r="AH522" s="1379"/>
      <c r="AI522" s="1379"/>
      <c r="AJ522" s="1379"/>
      <c r="AK522" s="1380"/>
      <c r="AL522" s="1101"/>
      <c r="AM522" s="1101"/>
      <c r="AN522" s="1101"/>
      <c r="AO522" s="1101"/>
      <c r="AP522" s="1101"/>
      <c r="AQ522" s="1101"/>
      <c r="AR522" s="1101"/>
      <c r="AS522" s="1101"/>
      <c r="AT522" s="1101"/>
      <c r="AU522" s="1101"/>
      <c r="AV522" s="1101"/>
      <c r="AW522" s="1101"/>
      <c r="AX522" s="1101"/>
      <c r="AY522" s="1101"/>
      <c r="AZ522" s="2"/>
      <c r="BA522" s="2"/>
      <c r="BB522" s="2"/>
      <c r="BC522" s="2"/>
      <c r="BD522" s="2"/>
      <c r="BE522" s="2"/>
      <c r="BF522" s="2"/>
      <c r="BG522" s="2"/>
      <c r="BH522" s="2"/>
      <c r="BI522" s="2"/>
      <c r="BJ522" s="2"/>
      <c r="BK522" s="2"/>
      <c r="BL522" s="2"/>
      <c r="BM522" s="2"/>
      <c r="BN522" s="2" t="s">
        <v>1428</v>
      </c>
      <c r="BO522" s="2"/>
      <c r="BP522" s="2"/>
      <c r="BQ522" s="2"/>
      <c r="BR522" s="2"/>
      <c r="BS522" s="2"/>
      <c r="BT522" s="2"/>
      <c r="BU522" s="2"/>
      <c r="BV522" s="241" t="s">
        <v>982</v>
      </c>
      <c r="BW522" s="340">
        <v>1794</v>
      </c>
      <c r="BX522" s="341">
        <v>1922</v>
      </c>
      <c r="BY522" s="340">
        <v>2304</v>
      </c>
      <c r="BZ522" s="341">
        <v>2664</v>
      </c>
      <c r="CA522" s="341">
        <v>2972</v>
      </c>
      <c r="CB522" s="342">
        <v>3280</v>
      </c>
      <c r="CC522" s="2"/>
      <c r="CD522" s="703">
        <v>1517</v>
      </c>
      <c r="CE522" s="703">
        <v>1611</v>
      </c>
      <c r="CF522" s="703">
        <v>2010</v>
      </c>
      <c r="CG522" s="703">
        <v>2707</v>
      </c>
      <c r="CH522" s="703">
        <v>3304</v>
      </c>
      <c r="CI522" s="2"/>
      <c r="CJ522" s="2"/>
      <c r="CK522" s="2"/>
      <c r="CL522" s="2"/>
      <c r="CM522" s="2"/>
      <c r="CN522" s="2"/>
      <c r="CO522" s="2"/>
      <c r="CP522" s="2"/>
      <c r="CQ522" s="2"/>
      <c r="CR522" s="2"/>
      <c r="CS522" s="2"/>
      <c r="CT522" s="2"/>
      <c r="CU522" s="1101"/>
      <c r="CV522" s="1101"/>
      <c r="CW522" s="1101"/>
      <c r="CX522" s="1101"/>
      <c r="CY522" s="1101"/>
      <c r="CZ522" s="1101"/>
      <c r="DA522" s="1101"/>
      <c r="DB522" s="1101"/>
      <c r="DC522" s="1101"/>
      <c r="DD522" s="1101"/>
      <c r="DE522" s="1101"/>
      <c r="DF522" s="1101"/>
    </row>
    <row r="523" spans="2:110" ht="12.95" customHeight="1">
      <c r="B523" s="1369"/>
      <c r="C523" s="1370"/>
      <c r="D523" s="1370"/>
      <c r="E523" s="1370"/>
      <c r="F523" s="1370"/>
      <c r="G523" s="1370"/>
      <c r="H523" s="1371"/>
      <c r="I523" s="31" t="s">
        <v>1429</v>
      </c>
      <c r="J523" s="31"/>
      <c r="K523" s="31"/>
      <c r="L523" s="31"/>
      <c r="M523" s="31"/>
      <c r="N523" s="31"/>
      <c r="O523" s="1372" t="s">
        <v>1315</v>
      </c>
      <c r="P523" s="1373"/>
      <c r="Q523" s="1373"/>
      <c r="R523" s="1373"/>
      <c r="S523" s="1373"/>
      <c r="T523" s="1373"/>
      <c r="U523" s="1373"/>
      <c r="V523" s="1373"/>
      <c r="W523" s="1373"/>
      <c r="X523" s="1373"/>
      <c r="Y523" s="1373"/>
      <c r="Z523" s="1373"/>
      <c r="AA523" s="1373"/>
      <c r="AB523" s="1101"/>
      <c r="AC523" s="1374" t="s">
        <v>299</v>
      </c>
      <c r="AD523" s="1375"/>
      <c r="AE523" s="1375"/>
      <c r="AF523" s="1375"/>
      <c r="AG523" s="1133" t="s">
        <v>1396</v>
      </c>
      <c r="AH523" s="1379"/>
      <c r="AI523" s="1379"/>
      <c r="AJ523" s="1379"/>
      <c r="AK523" s="1380"/>
      <c r="AL523" s="1101"/>
      <c r="AM523" s="1101"/>
      <c r="AN523" s="1101"/>
      <c r="AO523" s="1101"/>
      <c r="AP523" s="1101"/>
      <c r="AQ523" s="1101"/>
      <c r="AR523" s="1101"/>
      <c r="AS523" s="1101"/>
      <c r="AT523" s="1101"/>
      <c r="AU523" s="1101"/>
      <c r="AV523" s="1101"/>
      <c r="AW523" s="1101"/>
      <c r="AX523" s="1101"/>
      <c r="AY523" s="1101"/>
      <c r="AZ523" s="2"/>
      <c r="BA523" s="2"/>
      <c r="BB523" s="2"/>
      <c r="BC523" s="2"/>
      <c r="BD523" s="2"/>
      <c r="BE523" s="2"/>
      <c r="BF523" s="2"/>
      <c r="BG523" s="2"/>
      <c r="BH523" s="2"/>
      <c r="BI523" s="2"/>
      <c r="BJ523" s="2"/>
      <c r="BK523" s="2"/>
      <c r="BL523" s="2"/>
      <c r="BM523" s="2"/>
      <c r="BN523" s="2" t="s">
        <v>1430</v>
      </c>
      <c r="BO523" s="2"/>
      <c r="BP523" s="2"/>
      <c r="BQ523" s="2"/>
      <c r="BR523" s="2"/>
      <c r="BS523" s="2"/>
      <c r="BT523" s="2"/>
      <c r="BU523" s="2"/>
      <c r="BV523" s="241" t="s">
        <v>987</v>
      </c>
      <c r="BW523" s="340">
        <v>2064</v>
      </c>
      <c r="BX523" s="341">
        <v>2210</v>
      </c>
      <c r="BY523" s="340">
        <v>2652</v>
      </c>
      <c r="BZ523" s="341">
        <v>3064</v>
      </c>
      <c r="CA523" s="341">
        <v>3420</v>
      </c>
      <c r="CB523" s="342">
        <v>3772</v>
      </c>
      <c r="CC523" s="2"/>
      <c r="CD523" s="703">
        <v>1543</v>
      </c>
      <c r="CE523" s="703">
        <v>1666</v>
      </c>
      <c r="CF523" s="703">
        <v>2072</v>
      </c>
      <c r="CG523" s="703">
        <v>2884</v>
      </c>
      <c r="CH523" s="703">
        <v>3321</v>
      </c>
      <c r="CI523" s="2"/>
      <c r="CJ523" s="2"/>
      <c r="CK523" s="2"/>
      <c r="CL523" s="2"/>
      <c r="CM523" s="2"/>
      <c r="CN523" s="2"/>
      <c r="CO523" s="2"/>
      <c r="CP523" s="2"/>
      <c r="CQ523" s="2"/>
      <c r="CR523" s="2"/>
      <c r="CS523" s="2"/>
      <c r="CT523" s="2"/>
      <c r="CU523" s="1101"/>
      <c r="CV523" s="1101"/>
      <c r="CW523" s="1101"/>
      <c r="CX523" s="1101"/>
      <c r="CY523" s="1101"/>
      <c r="CZ523" s="1101"/>
      <c r="DA523" s="1101"/>
      <c r="DB523" s="1101"/>
      <c r="DC523" s="1101"/>
      <c r="DD523" s="1101"/>
      <c r="DE523" s="1101"/>
      <c r="DF523" s="1101"/>
    </row>
    <row r="524" spans="2:110" ht="12.95" customHeight="1">
      <c r="B524" s="1369"/>
      <c r="C524" s="1370"/>
      <c r="D524" s="1370"/>
      <c r="E524" s="1370"/>
      <c r="F524" s="1370"/>
      <c r="G524" s="1370"/>
      <c r="H524" s="1371"/>
      <c r="I524" s="1101" t="s">
        <v>43</v>
      </c>
      <c r="J524" s="1101"/>
      <c r="K524" s="1101"/>
      <c r="L524" s="1101"/>
      <c r="M524" s="1101"/>
      <c r="N524" s="1101"/>
      <c r="O524" s="1101"/>
      <c r="P524" s="1101"/>
      <c r="Q524" s="1101"/>
      <c r="R524" s="1101"/>
      <c r="S524" s="1101"/>
      <c r="T524" s="1101"/>
      <c r="U524" s="1101"/>
      <c r="V524" s="1101"/>
      <c r="W524" s="1101"/>
      <c r="X524" s="1101"/>
      <c r="Y524" s="1101"/>
      <c r="Z524" s="1101"/>
      <c r="AA524" s="1101"/>
      <c r="AB524" s="1101"/>
      <c r="AC524" s="1374" t="s">
        <v>299</v>
      </c>
      <c r="AD524" s="1375"/>
      <c r="AE524" s="1375"/>
      <c r="AF524" s="1375"/>
      <c r="AG524" s="1133" t="s">
        <v>1396</v>
      </c>
      <c r="AH524" s="1379"/>
      <c r="AI524" s="1379"/>
      <c r="AJ524" s="1379"/>
      <c r="AK524" s="1380"/>
      <c r="AL524" s="1101"/>
      <c r="AM524" s="1101"/>
      <c r="AN524" s="1101"/>
      <c r="AO524" s="1101"/>
      <c r="AP524" s="1101"/>
      <c r="AQ524" s="1101"/>
      <c r="AR524" s="1101"/>
      <c r="AS524" s="1101"/>
      <c r="AT524" s="1101"/>
      <c r="AU524" s="1101"/>
      <c r="AV524" s="1101"/>
      <c r="AW524" s="1101"/>
      <c r="AX524" s="1101"/>
      <c r="AY524" s="1101"/>
      <c r="AZ524" s="2"/>
      <c r="BA524" s="2"/>
      <c r="BB524" s="2"/>
      <c r="BC524" s="2"/>
      <c r="BD524" s="2"/>
      <c r="BE524" s="2"/>
      <c r="BF524" s="2"/>
      <c r="BG524" s="2"/>
      <c r="BH524" s="2"/>
      <c r="BI524" s="2"/>
      <c r="BJ524" s="2"/>
      <c r="BK524" s="2"/>
      <c r="BL524" s="2"/>
      <c r="BM524" s="2"/>
      <c r="BN524" s="2" t="s">
        <v>1431</v>
      </c>
      <c r="BO524" s="2"/>
      <c r="BP524" s="2"/>
      <c r="BQ524" s="2"/>
      <c r="BR524" s="2"/>
      <c r="BS524" s="2"/>
      <c r="BT524" s="2"/>
      <c r="BU524" s="2"/>
      <c r="BV524" s="241" t="s">
        <v>992</v>
      </c>
      <c r="BW524" s="340">
        <v>2142</v>
      </c>
      <c r="BX524" s="341">
        <v>2296</v>
      </c>
      <c r="BY524" s="340">
        <v>2754</v>
      </c>
      <c r="BZ524" s="341">
        <v>3182</v>
      </c>
      <c r="CA524" s="341">
        <v>3550</v>
      </c>
      <c r="CB524" s="342">
        <v>3916</v>
      </c>
      <c r="CC524" s="2"/>
      <c r="CD524" s="703">
        <v>1707</v>
      </c>
      <c r="CE524" s="703">
        <v>1917</v>
      </c>
      <c r="CF524" s="703">
        <v>2519</v>
      </c>
      <c r="CG524" s="703">
        <v>3550</v>
      </c>
      <c r="CH524" s="703">
        <v>4121</v>
      </c>
      <c r="CI524" s="2"/>
      <c r="CJ524" s="2"/>
      <c r="CK524" s="2"/>
      <c r="CL524" s="2"/>
      <c r="CM524" s="2"/>
      <c r="CN524" s="2"/>
      <c r="CO524" s="2"/>
      <c r="CP524" s="2"/>
      <c r="CQ524" s="2"/>
      <c r="CR524" s="2"/>
      <c r="CS524" s="2"/>
      <c r="CT524" s="2"/>
      <c r="CU524" s="1101"/>
      <c r="CV524" s="1101"/>
      <c r="CW524" s="1101"/>
      <c r="CX524" s="1101"/>
      <c r="CY524" s="1101"/>
      <c r="CZ524" s="1101"/>
      <c r="DA524" s="1101"/>
      <c r="DB524" s="1101"/>
      <c r="DC524" s="1101"/>
      <c r="DD524" s="1101"/>
      <c r="DE524" s="1101"/>
      <c r="DF524" s="1101"/>
    </row>
    <row r="525" spans="2:110" ht="12.95" customHeight="1">
      <c r="B525" s="1369"/>
      <c r="C525" s="1370"/>
      <c r="D525" s="1370"/>
      <c r="E525" s="1370"/>
      <c r="F525" s="1370"/>
      <c r="G525" s="1370"/>
      <c r="H525" s="1371"/>
      <c r="I525" s="33" t="s">
        <v>1427</v>
      </c>
      <c r="J525" s="33"/>
      <c r="K525" s="33"/>
      <c r="L525" s="33"/>
      <c r="M525" s="33"/>
      <c r="N525" s="33"/>
      <c r="O525" s="33"/>
      <c r="P525" s="33"/>
      <c r="Q525" s="33"/>
      <c r="R525" s="33"/>
      <c r="S525" s="33"/>
      <c r="T525" s="33"/>
      <c r="U525" s="33"/>
      <c r="V525" s="33"/>
      <c r="W525" s="33"/>
      <c r="X525" s="33"/>
      <c r="Y525" s="33"/>
      <c r="Z525" s="33"/>
      <c r="AA525" s="33"/>
      <c r="AB525" s="33"/>
      <c r="AC525" s="1374" t="s">
        <v>299</v>
      </c>
      <c r="AD525" s="1375"/>
      <c r="AE525" s="1375"/>
      <c r="AF525" s="1375"/>
      <c r="AG525" s="1174" t="s">
        <v>1396</v>
      </c>
      <c r="AH525" s="1379"/>
      <c r="AI525" s="1379"/>
      <c r="AJ525" s="1379"/>
      <c r="AK525" s="1380"/>
      <c r="AL525" s="1101"/>
      <c r="AM525" s="1101"/>
      <c r="AN525" s="1101"/>
      <c r="AO525" s="1101"/>
      <c r="AP525" s="1101"/>
      <c r="AQ525" s="1101"/>
      <c r="AR525" s="1101"/>
      <c r="AS525" s="1101"/>
      <c r="AT525" s="1101"/>
      <c r="AU525" s="1101"/>
      <c r="AV525" s="1101"/>
      <c r="AW525" s="1101"/>
      <c r="AX525" s="1101"/>
      <c r="AY525" s="1101"/>
      <c r="AZ525" s="2"/>
      <c r="BA525" s="2"/>
      <c r="BB525" s="2"/>
      <c r="BC525" s="2"/>
      <c r="BD525" s="2"/>
      <c r="BE525" s="2"/>
      <c r="BF525" s="2"/>
      <c r="BG525" s="2"/>
      <c r="BH525" s="2"/>
      <c r="BI525" s="2"/>
      <c r="BJ525" s="2"/>
      <c r="BK525" s="2"/>
      <c r="BL525" s="2"/>
      <c r="BM525" s="2"/>
      <c r="BN525" s="2" t="s">
        <v>1432</v>
      </c>
      <c r="BO525" s="2"/>
      <c r="BP525" s="2"/>
      <c r="BQ525" s="2"/>
      <c r="BR525" s="2"/>
      <c r="BS525" s="2"/>
      <c r="BT525" s="2"/>
      <c r="BU525" s="2"/>
      <c r="BV525" s="241" t="s">
        <v>996</v>
      </c>
      <c r="BW525" s="340">
        <v>1794</v>
      </c>
      <c r="BX525" s="341">
        <v>1922</v>
      </c>
      <c r="BY525" s="340">
        <v>2304</v>
      </c>
      <c r="BZ525" s="341">
        <v>2664</v>
      </c>
      <c r="CA525" s="341">
        <v>2972</v>
      </c>
      <c r="CB525" s="342">
        <v>3280</v>
      </c>
      <c r="CC525" s="2"/>
      <c r="CD525" s="703">
        <v>1517</v>
      </c>
      <c r="CE525" s="703">
        <v>1611</v>
      </c>
      <c r="CF525" s="703">
        <v>2010</v>
      </c>
      <c r="CG525" s="703">
        <v>2707</v>
      </c>
      <c r="CH525" s="703">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2.95" customHeight="1">
      <c r="B526" s="1369"/>
      <c r="C526" s="1370"/>
      <c r="D526" s="1370"/>
      <c r="E526" s="1370"/>
      <c r="F526" s="1370"/>
      <c r="G526" s="1370"/>
      <c r="H526" s="1371"/>
      <c r="I526" s="31" t="s">
        <v>1429</v>
      </c>
      <c r="J526" s="31"/>
      <c r="K526" s="31"/>
      <c r="L526" s="31"/>
      <c r="M526" s="31"/>
      <c r="N526" s="31"/>
      <c r="O526" s="1372" t="s">
        <v>1315</v>
      </c>
      <c r="P526" s="1373"/>
      <c r="Q526" s="1373"/>
      <c r="R526" s="1373"/>
      <c r="S526" s="1373"/>
      <c r="T526" s="1373"/>
      <c r="U526" s="1373"/>
      <c r="V526" s="1373"/>
      <c r="W526" s="1373"/>
      <c r="X526" s="1373"/>
      <c r="Y526" s="1373"/>
      <c r="Z526" s="1373"/>
      <c r="AA526" s="1373"/>
      <c r="AB526" s="1101"/>
      <c r="AC526" s="1374" t="s">
        <v>299</v>
      </c>
      <c r="AD526" s="1375"/>
      <c r="AE526" s="1375"/>
      <c r="AF526" s="1375"/>
      <c r="AG526" s="1133" t="s">
        <v>1396</v>
      </c>
      <c r="AH526" s="1379"/>
      <c r="AI526" s="1379"/>
      <c r="AJ526" s="1379"/>
      <c r="AK526" s="1380"/>
      <c r="AL526" s="1101"/>
      <c r="AM526" s="1101"/>
      <c r="AN526" s="1101"/>
      <c r="AO526" s="1101"/>
      <c r="AP526" s="1101"/>
      <c r="AQ526" s="1101"/>
      <c r="AR526" s="1101"/>
      <c r="AS526" s="1101"/>
      <c r="AT526" s="1101"/>
      <c r="AU526" s="1101"/>
      <c r="AV526" s="1101"/>
      <c r="AW526" s="1101"/>
      <c r="AX526" s="1101"/>
      <c r="AY526" s="1101"/>
      <c r="AZ526" s="2"/>
      <c r="BA526" s="2"/>
      <c r="BB526" s="2"/>
      <c r="BC526" s="2"/>
      <c r="BD526" s="2"/>
      <c r="BE526" s="2"/>
      <c r="BF526" s="2"/>
      <c r="BG526" s="2"/>
      <c r="BH526" s="2"/>
      <c r="BI526" s="2"/>
      <c r="BJ526" s="2"/>
      <c r="BK526" s="2"/>
      <c r="BL526" s="2"/>
      <c r="BM526" s="2"/>
      <c r="BN526" s="2" t="s">
        <v>1433</v>
      </c>
      <c r="BO526" s="2"/>
      <c r="BP526" s="2"/>
      <c r="BQ526" s="2"/>
      <c r="BR526" s="2"/>
      <c r="BS526" s="2"/>
      <c r="BT526" s="2"/>
      <c r="BU526" s="2"/>
      <c r="BV526" s="241" t="s">
        <v>1001</v>
      </c>
      <c r="BW526" s="340">
        <v>2652</v>
      </c>
      <c r="BX526" s="341">
        <v>2840</v>
      </c>
      <c r="BY526" s="340">
        <v>3410</v>
      </c>
      <c r="BZ526" s="341">
        <v>3940</v>
      </c>
      <c r="CA526" s="341">
        <v>4394</v>
      </c>
      <c r="CB526" s="342">
        <v>4848</v>
      </c>
      <c r="CC526" s="2"/>
      <c r="CD526" s="703">
        <v>2062</v>
      </c>
      <c r="CE526" s="703">
        <v>2248</v>
      </c>
      <c r="CF526" s="703">
        <v>2833</v>
      </c>
      <c r="CG526" s="703">
        <v>3819</v>
      </c>
      <c r="CH526" s="703">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2.95" customHeight="1">
      <c r="B527" s="1369"/>
      <c r="C527" s="1370"/>
      <c r="D527" s="1370"/>
      <c r="E527" s="1370"/>
      <c r="F527" s="1370"/>
      <c r="G527" s="1370"/>
      <c r="H527" s="1371"/>
      <c r="I527" s="1101" t="s">
        <v>43</v>
      </c>
      <c r="J527" s="1101"/>
      <c r="K527" s="1101"/>
      <c r="L527" s="1101"/>
      <c r="M527" s="1101"/>
      <c r="N527" s="1101"/>
      <c r="O527" s="1101"/>
      <c r="P527" s="1101"/>
      <c r="Q527" s="1101"/>
      <c r="R527" s="1101"/>
      <c r="S527" s="1101"/>
      <c r="T527" s="1101"/>
      <c r="U527" s="1101"/>
      <c r="V527" s="1101"/>
      <c r="W527" s="1101"/>
      <c r="X527" s="1101"/>
      <c r="Y527" s="1101"/>
      <c r="Z527" s="1101"/>
      <c r="AA527" s="1101"/>
      <c r="AB527" s="1101"/>
      <c r="AC527" s="1374" t="s">
        <v>299</v>
      </c>
      <c r="AD527" s="1375"/>
      <c r="AE527" s="1375"/>
      <c r="AF527" s="1375"/>
      <c r="AG527" s="1133" t="s">
        <v>1396</v>
      </c>
      <c r="AH527" s="1379"/>
      <c r="AI527" s="1379"/>
      <c r="AJ527" s="1379"/>
      <c r="AK527" s="1380"/>
      <c r="AL527" s="1101"/>
      <c r="AM527" s="1101"/>
      <c r="AN527" s="1101"/>
      <c r="AO527" s="1101"/>
      <c r="AP527" s="1101"/>
      <c r="AQ527" s="1101"/>
      <c r="AR527" s="1101"/>
      <c r="AS527" s="1101"/>
      <c r="AT527" s="1101"/>
      <c r="AU527" s="1101"/>
      <c r="AV527" s="1101"/>
      <c r="AW527" s="1101"/>
      <c r="AX527" s="1101"/>
      <c r="AY527" s="1101"/>
      <c r="AZ527" s="2"/>
      <c r="BA527" s="2"/>
      <c r="BB527" s="2"/>
      <c r="BC527" s="2"/>
      <c r="BD527" s="2"/>
      <c r="BE527" s="2"/>
      <c r="BF527" s="2"/>
      <c r="BG527" s="2"/>
      <c r="BH527" s="2"/>
      <c r="BI527" s="2"/>
      <c r="BJ527" s="2"/>
      <c r="BK527" s="2"/>
      <c r="BL527" s="2"/>
      <c r="BM527" s="2"/>
      <c r="BN527" s="2" t="s">
        <v>1434</v>
      </c>
      <c r="BO527" s="2"/>
      <c r="BP527" s="2"/>
      <c r="BQ527" s="2"/>
      <c r="BR527" s="2"/>
      <c r="BS527" s="2"/>
      <c r="BT527" s="2"/>
      <c r="BU527" s="2"/>
      <c r="BV527" s="241" t="s">
        <v>1004</v>
      </c>
      <c r="BW527" s="340">
        <v>3426</v>
      </c>
      <c r="BX527" s="341">
        <v>3672</v>
      </c>
      <c r="BY527" s="340">
        <v>4406</v>
      </c>
      <c r="BZ527" s="341">
        <v>5090</v>
      </c>
      <c r="CA527" s="341">
        <v>5680</v>
      </c>
      <c r="CB527" s="342">
        <v>6266</v>
      </c>
      <c r="CC527" s="2"/>
      <c r="CD527" s="703">
        <v>2292</v>
      </c>
      <c r="CE527" s="703">
        <v>2818</v>
      </c>
      <c r="CF527" s="703">
        <v>3359</v>
      </c>
      <c r="CG527" s="703">
        <v>4112</v>
      </c>
      <c r="CH527" s="703">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2.95" customHeight="1">
      <c r="B528" s="1369"/>
      <c r="C528" s="1370"/>
      <c r="D528" s="1370"/>
      <c r="E528" s="1370"/>
      <c r="F528" s="1370"/>
      <c r="G528" s="1370"/>
      <c r="H528" s="1371"/>
      <c r="I528" s="33" t="s">
        <v>1427</v>
      </c>
      <c r="J528" s="33"/>
      <c r="K528" s="33"/>
      <c r="L528" s="33"/>
      <c r="M528" s="33"/>
      <c r="N528" s="33"/>
      <c r="O528" s="33"/>
      <c r="P528" s="33"/>
      <c r="Q528" s="33"/>
      <c r="R528" s="33"/>
      <c r="S528" s="33"/>
      <c r="T528" s="33"/>
      <c r="U528" s="33"/>
      <c r="V528" s="33"/>
      <c r="W528" s="33"/>
      <c r="X528" s="33"/>
      <c r="Y528" s="33"/>
      <c r="Z528" s="33"/>
      <c r="AA528" s="33"/>
      <c r="AB528" s="33"/>
      <c r="AC528" s="1374" t="s">
        <v>299</v>
      </c>
      <c r="AD528" s="1375"/>
      <c r="AE528" s="1375"/>
      <c r="AF528" s="1375"/>
      <c r="AG528" s="1174" t="s">
        <v>1396</v>
      </c>
      <c r="AH528" s="1379"/>
      <c r="AI528" s="1379"/>
      <c r="AJ528" s="1379"/>
      <c r="AK528" s="1380"/>
      <c r="AL528" s="1101"/>
      <c r="AM528" s="1101"/>
      <c r="AN528" s="1101"/>
      <c r="AO528" s="1101"/>
      <c r="AP528" s="1101"/>
      <c r="AQ528" s="1101"/>
      <c r="AR528" s="1101"/>
      <c r="AS528" s="1101"/>
      <c r="AT528" s="1101"/>
      <c r="AU528" s="1101"/>
      <c r="AV528" s="1101"/>
      <c r="AW528" s="1101"/>
      <c r="AX528" s="1101"/>
      <c r="AY528" s="1101"/>
      <c r="AZ528" s="2"/>
      <c r="BA528" s="2"/>
      <c r="BB528" s="2"/>
      <c r="BC528" s="2"/>
      <c r="BD528" s="2"/>
      <c r="BE528" s="2"/>
      <c r="BF528" s="2"/>
      <c r="BG528" s="2"/>
      <c r="BH528" s="2"/>
      <c r="BI528" s="2"/>
      <c r="BJ528" s="2"/>
      <c r="BK528" s="2"/>
      <c r="BL528" s="2"/>
      <c r="BM528" s="2"/>
      <c r="BN528" s="2" t="s">
        <v>1435</v>
      </c>
      <c r="BO528" s="2"/>
      <c r="BP528" s="2"/>
      <c r="BQ528" s="2"/>
      <c r="BR528" s="2"/>
      <c r="BS528" s="2"/>
      <c r="BT528" s="2"/>
      <c r="BU528" s="2"/>
      <c r="BV528" s="241" t="s">
        <v>1009</v>
      </c>
      <c r="BW528" s="340">
        <v>1686</v>
      </c>
      <c r="BX528" s="341">
        <v>1808</v>
      </c>
      <c r="BY528" s="340">
        <v>2170</v>
      </c>
      <c r="BZ528" s="341">
        <v>2506</v>
      </c>
      <c r="CA528" s="341">
        <v>2796</v>
      </c>
      <c r="CB528" s="342">
        <v>3086</v>
      </c>
      <c r="CC528" s="2"/>
      <c r="CD528" s="703">
        <v>1122</v>
      </c>
      <c r="CE528" s="703">
        <v>1245</v>
      </c>
      <c r="CF528" s="703">
        <v>1607</v>
      </c>
      <c r="CG528" s="703">
        <v>2265</v>
      </c>
      <c r="CH528" s="703">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2.95" customHeight="1">
      <c r="A529" s="1101"/>
      <c r="B529" s="1369"/>
      <c r="C529" s="1370"/>
      <c r="D529" s="1370"/>
      <c r="E529" s="1370"/>
      <c r="F529" s="1370"/>
      <c r="G529" s="1370"/>
      <c r="H529" s="1371"/>
      <c r="I529" s="31" t="s">
        <v>1429</v>
      </c>
      <c r="J529" s="31"/>
      <c r="K529" s="31"/>
      <c r="L529" s="31"/>
      <c r="M529" s="31"/>
      <c r="N529" s="31"/>
      <c r="O529" s="1372" t="s">
        <v>1315</v>
      </c>
      <c r="P529" s="1373"/>
      <c r="Q529" s="1373"/>
      <c r="R529" s="1373"/>
      <c r="S529" s="1373"/>
      <c r="T529" s="1373"/>
      <c r="U529" s="1373"/>
      <c r="V529" s="1373"/>
      <c r="W529" s="1373"/>
      <c r="X529" s="1373"/>
      <c r="Y529" s="1373"/>
      <c r="Z529" s="1373"/>
      <c r="AA529" s="1373"/>
      <c r="AB529" s="1101"/>
      <c r="AC529" s="1374" t="s">
        <v>299</v>
      </c>
      <c r="AD529" s="1375"/>
      <c r="AE529" s="1375"/>
      <c r="AF529" s="1375"/>
      <c r="AG529" s="1133" t="s">
        <v>1396</v>
      </c>
      <c r="AH529" s="1379"/>
      <c r="AI529" s="1379"/>
      <c r="AJ529" s="1379"/>
      <c r="AK529" s="1380"/>
      <c r="AL529" s="1101"/>
      <c r="AM529" s="1101"/>
      <c r="AN529" s="1101"/>
      <c r="AO529" s="1101"/>
      <c r="AP529" s="1101"/>
      <c r="AQ529" s="1101"/>
      <c r="AR529" s="1101"/>
      <c r="AS529" s="1101"/>
      <c r="AT529" s="1101"/>
      <c r="AU529" s="1101"/>
      <c r="AV529" s="1101"/>
      <c r="AW529" s="1101"/>
      <c r="AX529" s="1101"/>
      <c r="AY529" s="1101"/>
      <c r="AZ529" s="2"/>
      <c r="BA529" s="2"/>
      <c r="BB529" s="2"/>
      <c r="BC529" s="2"/>
      <c r="BD529" s="2"/>
      <c r="BE529" s="2"/>
      <c r="BF529" s="2"/>
      <c r="BG529" s="2"/>
      <c r="BH529" s="2"/>
      <c r="BI529" s="2"/>
      <c r="BJ529" s="2"/>
      <c r="BK529" s="2"/>
      <c r="BL529" s="2"/>
      <c r="BM529" s="2"/>
      <c r="BN529" s="2" t="s">
        <v>1436</v>
      </c>
      <c r="BO529" s="2"/>
      <c r="BP529" s="2"/>
      <c r="BQ529" s="2"/>
      <c r="BR529" s="2"/>
      <c r="BS529" s="2"/>
      <c r="BT529" s="2"/>
      <c r="BU529" s="2"/>
      <c r="BV529" s="241" t="s">
        <v>1013</v>
      </c>
      <c r="BW529" s="340">
        <v>2230</v>
      </c>
      <c r="BX529" s="341">
        <v>2388</v>
      </c>
      <c r="BY529" s="340">
        <v>2864</v>
      </c>
      <c r="BZ529" s="341">
        <v>3310</v>
      </c>
      <c r="CA529" s="341">
        <v>3692</v>
      </c>
      <c r="CB529" s="342">
        <v>4074</v>
      </c>
      <c r="CC529" s="2"/>
      <c r="CD529" s="703">
        <v>1541</v>
      </c>
      <c r="CE529" s="703">
        <v>1731</v>
      </c>
      <c r="CF529" s="703">
        <v>2274</v>
      </c>
      <c r="CG529" s="703">
        <v>3045</v>
      </c>
      <c r="CH529" s="703">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2.95" customHeight="1">
      <c r="A530" s="1101"/>
      <c r="B530" s="1369"/>
      <c r="C530" s="1370"/>
      <c r="D530" s="1370"/>
      <c r="E530" s="1370"/>
      <c r="F530" s="1370"/>
      <c r="G530" s="1370"/>
      <c r="H530" s="1371"/>
      <c r="I530" s="1101" t="s">
        <v>43</v>
      </c>
      <c r="J530" s="1101"/>
      <c r="K530" s="1101"/>
      <c r="L530" s="1101"/>
      <c r="M530" s="1101"/>
      <c r="N530" s="1101"/>
      <c r="O530" s="1101"/>
      <c r="P530" s="1101"/>
      <c r="Q530" s="1101"/>
      <c r="R530" s="1101"/>
      <c r="S530" s="1101"/>
      <c r="T530" s="1101"/>
      <c r="U530" s="1101"/>
      <c r="V530" s="1101"/>
      <c r="W530" s="1101"/>
      <c r="X530" s="1101"/>
      <c r="Y530" s="1101"/>
      <c r="Z530" s="1101"/>
      <c r="AA530" s="1101"/>
      <c r="AB530" s="1101"/>
      <c r="AC530" s="1374" t="s">
        <v>299</v>
      </c>
      <c r="AD530" s="1375"/>
      <c r="AE530" s="1375"/>
      <c r="AF530" s="1375"/>
      <c r="AG530" s="1133" t="s">
        <v>1396</v>
      </c>
      <c r="AH530" s="1379"/>
      <c r="AI530" s="1379"/>
      <c r="AJ530" s="1379"/>
      <c r="AK530" s="1380"/>
      <c r="AL530" s="1101"/>
      <c r="AM530" s="1101"/>
      <c r="AN530" s="1101"/>
      <c r="AO530" s="1101"/>
      <c r="AP530" s="1101"/>
      <c r="AQ530" s="1101"/>
      <c r="AR530" s="1101"/>
      <c r="AS530" s="1101"/>
      <c r="AT530" s="1101"/>
      <c r="AU530" s="1101"/>
      <c r="AV530" s="1101"/>
      <c r="AW530" s="1101"/>
      <c r="AX530" s="1101"/>
      <c r="AY530" s="1101"/>
      <c r="AZ530" s="2"/>
      <c r="BA530" s="2"/>
      <c r="BB530" s="2"/>
      <c r="BC530" s="2"/>
      <c r="BD530" s="2"/>
      <c r="BE530" s="2"/>
      <c r="BF530" s="2"/>
      <c r="BG530" s="2"/>
      <c r="BH530" s="2"/>
      <c r="BI530" s="2"/>
      <c r="BJ530" s="2"/>
      <c r="BK530" s="2"/>
      <c r="BL530" s="2"/>
      <c r="BM530" s="2"/>
      <c r="BN530" s="2" t="s">
        <v>1437</v>
      </c>
      <c r="BO530" s="2"/>
      <c r="BP530" s="2"/>
      <c r="BQ530" s="2"/>
      <c r="BR530" s="2"/>
      <c r="BS530" s="2"/>
      <c r="BT530" s="2"/>
      <c r="BU530" s="2"/>
      <c r="BV530" s="241" t="s">
        <v>1017</v>
      </c>
      <c r="BW530" s="340">
        <v>3426</v>
      </c>
      <c r="BX530" s="341">
        <v>3672</v>
      </c>
      <c r="BY530" s="340">
        <v>4406</v>
      </c>
      <c r="BZ530" s="341">
        <v>5090</v>
      </c>
      <c r="CA530" s="341">
        <v>5680</v>
      </c>
      <c r="CB530" s="342">
        <v>6266</v>
      </c>
      <c r="CC530" s="2"/>
      <c r="CD530" s="703">
        <v>2292</v>
      </c>
      <c r="CE530" s="703">
        <v>2818</v>
      </c>
      <c r="CF530" s="703">
        <v>3359</v>
      </c>
      <c r="CG530" s="703">
        <v>4112</v>
      </c>
      <c r="CH530" s="703">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2.95" customHeight="1">
      <c r="A531" s="1101"/>
      <c r="B531" s="1369"/>
      <c r="C531" s="1370"/>
      <c r="D531" s="1370"/>
      <c r="E531" s="1370"/>
      <c r="F531" s="1370"/>
      <c r="G531" s="1370"/>
      <c r="H531" s="1371"/>
      <c r="I531" s="33" t="s">
        <v>1427</v>
      </c>
      <c r="J531" s="33"/>
      <c r="K531" s="33"/>
      <c r="L531" s="33"/>
      <c r="M531" s="33"/>
      <c r="N531" s="33"/>
      <c r="O531" s="33"/>
      <c r="P531" s="33"/>
      <c r="Q531" s="33"/>
      <c r="R531" s="33"/>
      <c r="S531" s="33"/>
      <c r="T531" s="33"/>
      <c r="U531" s="33"/>
      <c r="V531" s="33"/>
      <c r="W531" s="33"/>
      <c r="X531" s="33"/>
      <c r="Y531" s="33"/>
      <c r="Z531" s="33"/>
      <c r="AA531" s="33"/>
      <c r="AB531" s="33"/>
      <c r="AC531" s="1374" t="s">
        <v>299</v>
      </c>
      <c r="AD531" s="1375"/>
      <c r="AE531" s="1375"/>
      <c r="AF531" s="1375"/>
      <c r="AG531" s="1174" t="s">
        <v>1396</v>
      </c>
      <c r="AH531" s="1379"/>
      <c r="AI531" s="1379"/>
      <c r="AJ531" s="1379"/>
      <c r="AK531" s="1380"/>
      <c r="AL531" s="1101"/>
      <c r="AM531" s="1101"/>
      <c r="AN531" s="1101"/>
      <c r="AO531" s="1101"/>
      <c r="AP531" s="1101"/>
      <c r="AQ531" s="1101"/>
      <c r="AR531" s="1101"/>
      <c r="AS531" s="1101"/>
      <c r="AT531" s="1101"/>
      <c r="AU531" s="1101"/>
      <c r="AV531" s="1101"/>
      <c r="AW531" s="1101"/>
      <c r="AX531" s="1101"/>
      <c r="AY531" s="1101"/>
      <c r="AZ531" s="2"/>
      <c r="BA531" s="2"/>
      <c r="BB531" s="2"/>
      <c r="BC531" s="2"/>
      <c r="BD531" s="2"/>
      <c r="BE531" s="2"/>
      <c r="BF531" s="2"/>
      <c r="BG531" s="2"/>
      <c r="BH531" s="2"/>
      <c r="BI531" s="2"/>
      <c r="BJ531" s="2"/>
      <c r="BK531" s="2"/>
      <c r="BL531" s="2"/>
      <c r="BM531" s="2"/>
      <c r="BN531" s="2" t="s">
        <v>1438</v>
      </c>
      <c r="BO531" s="2"/>
      <c r="BP531" s="2"/>
      <c r="BQ531" s="2"/>
      <c r="BR531" s="2"/>
      <c r="BS531" s="2"/>
      <c r="BT531" s="2"/>
      <c r="BU531" s="2"/>
      <c r="BV531" s="241" t="s">
        <v>1021</v>
      </c>
      <c r="BW531" s="340">
        <v>2846</v>
      </c>
      <c r="BX531" s="341">
        <v>3050</v>
      </c>
      <c r="BY531" s="340">
        <v>3660</v>
      </c>
      <c r="BZ531" s="341">
        <v>4228</v>
      </c>
      <c r="CA531" s="341">
        <v>4716</v>
      </c>
      <c r="CB531" s="342">
        <v>5204</v>
      </c>
      <c r="CC531" s="2"/>
      <c r="CD531" s="703">
        <v>2330</v>
      </c>
      <c r="CE531" s="703">
        <v>2651</v>
      </c>
      <c r="CF531" s="703">
        <v>2994</v>
      </c>
      <c r="CG531" s="703">
        <v>3996</v>
      </c>
      <c r="CH531" s="703">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2.95" customHeight="1">
      <c r="A532" s="1101"/>
      <c r="B532" s="1369"/>
      <c r="C532" s="1370"/>
      <c r="D532" s="1370"/>
      <c r="E532" s="1370"/>
      <c r="F532" s="1370"/>
      <c r="G532" s="1370"/>
      <c r="H532" s="1371"/>
      <c r="I532" s="31" t="s">
        <v>1429</v>
      </c>
      <c r="J532" s="31"/>
      <c r="K532" s="31"/>
      <c r="L532" s="31"/>
      <c r="M532" s="31"/>
      <c r="N532" s="31"/>
      <c r="O532" s="1372" t="s">
        <v>1315</v>
      </c>
      <c r="P532" s="1373"/>
      <c r="Q532" s="1373"/>
      <c r="R532" s="1373"/>
      <c r="S532" s="1373"/>
      <c r="T532" s="1373"/>
      <c r="U532" s="1373"/>
      <c r="V532" s="1373"/>
      <c r="W532" s="1373"/>
      <c r="X532" s="1373"/>
      <c r="Y532" s="1373"/>
      <c r="Z532" s="1373"/>
      <c r="AA532" s="1373"/>
      <c r="AB532" s="1101"/>
      <c r="AC532" s="1374" t="s">
        <v>299</v>
      </c>
      <c r="AD532" s="1375"/>
      <c r="AE532" s="1375"/>
      <c r="AF532" s="1375"/>
      <c r="AG532" s="1133" t="s">
        <v>1396</v>
      </c>
      <c r="AH532" s="1379"/>
      <c r="AI532" s="1379"/>
      <c r="AJ532" s="1379"/>
      <c r="AK532" s="1380"/>
      <c r="AL532" s="1101"/>
      <c r="AM532" s="1101"/>
      <c r="AN532" s="1101"/>
      <c r="AO532" s="1101"/>
      <c r="AP532" s="1101"/>
      <c r="AQ532" s="1101"/>
      <c r="AR532" s="1101"/>
      <c r="AS532" s="1101"/>
      <c r="AT532" s="1101"/>
      <c r="AU532" s="1101"/>
      <c r="AV532" s="1101"/>
      <c r="AW532" s="1101"/>
      <c r="AX532" s="1101"/>
      <c r="AY532" s="1101"/>
      <c r="AZ532" s="2"/>
      <c r="BA532" s="2"/>
      <c r="BB532" s="2"/>
      <c r="BC532" s="2"/>
      <c r="BD532" s="2"/>
      <c r="BE532" s="2"/>
      <c r="BF532" s="2"/>
      <c r="BG532" s="2"/>
      <c r="BH532" s="2"/>
      <c r="BI532" s="2"/>
      <c r="BJ532" s="2"/>
      <c r="BK532" s="2"/>
      <c r="BL532" s="2"/>
      <c r="BM532" s="2"/>
      <c r="BN532" s="2" t="s">
        <v>1439</v>
      </c>
      <c r="BO532" s="2"/>
      <c r="BP532" s="2"/>
      <c r="BQ532" s="2"/>
      <c r="BR532" s="2"/>
      <c r="BS532" s="2"/>
      <c r="BT532" s="2"/>
      <c r="BU532" s="2"/>
      <c r="BV532" s="241" t="s">
        <v>1025</v>
      </c>
      <c r="BW532" s="340">
        <v>3226</v>
      </c>
      <c r="BX532" s="341">
        <v>3456</v>
      </c>
      <c r="BY532" s="340">
        <v>4146</v>
      </c>
      <c r="BZ532" s="341">
        <v>4792</v>
      </c>
      <c r="CA532" s="341">
        <v>5344</v>
      </c>
      <c r="CB532" s="342">
        <v>5898</v>
      </c>
      <c r="CC532" s="2"/>
      <c r="CD532" s="703">
        <v>2383</v>
      </c>
      <c r="CE532" s="703">
        <v>2694</v>
      </c>
      <c r="CF532" s="703">
        <v>3132</v>
      </c>
      <c r="CG532" s="703">
        <v>4011</v>
      </c>
      <c r="CH532" s="703">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2.95" customHeight="1">
      <c r="A533" s="1101"/>
      <c r="B533" s="1369"/>
      <c r="C533" s="1370"/>
      <c r="D533" s="1370"/>
      <c r="E533" s="1370"/>
      <c r="F533" s="1370"/>
      <c r="G533" s="1370"/>
      <c r="H533" s="1371"/>
      <c r="I533" s="1101" t="s">
        <v>43</v>
      </c>
      <c r="J533" s="1101"/>
      <c r="K533" s="1101"/>
      <c r="L533" s="1101"/>
      <c r="M533" s="1101"/>
      <c r="N533" s="1101"/>
      <c r="O533" s="1101"/>
      <c r="P533" s="1101"/>
      <c r="Q533" s="1101"/>
      <c r="R533" s="1101"/>
      <c r="S533" s="1101"/>
      <c r="T533" s="1101"/>
      <c r="U533" s="1101"/>
      <c r="V533" s="1101"/>
      <c r="W533" s="1101"/>
      <c r="X533" s="1101"/>
      <c r="Y533" s="1101"/>
      <c r="Z533" s="1101"/>
      <c r="AA533" s="1101"/>
      <c r="AB533" s="1101"/>
      <c r="AC533" s="1374" t="s">
        <v>299</v>
      </c>
      <c r="AD533" s="1375"/>
      <c r="AE533" s="1375"/>
      <c r="AF533" s="1375"/>
      <c r="AG533" s="1174" t="s">
        <v>1396</v>
      </c>
      <c r="AH533" s="1379"/>
      <c r="AI533" s="1379"/>
      <c r="AJ533" s="1379"/>
      <c r="AK533" s="1380"/>
      <c r="AL533" s="1101"/>
      <c r="AM533" s="1101"/>
      <c r="AN533" s="1101"/>
      <c r="AO533" s="1101"/>
      <c r="AP533" s="1101"/>
      <c r="AQ533" s="1101"/>
      <c r="AR533" s="1101"/>
      <c r="AS533" s="1101"/>
      <c r="AT533" s="1101"/>
      <c r="AU533" s="1101"/>
      <c r="AV533" s="1101"/>
      <c r="AW533" s="1101"/>
      <c r="AX533" s="1101"/>
      <c r="AY533" s="1101"/>
      <c r="AZ533" s="2"/>
      <c r="BA533" s="2"/>
      <c r="BB533" s="2"/>
      <c r="BC533" s="2"/>
      <c r="BD533" s="2"/>
      <c r="BE533" s="2"/>
      <c r="BF533" s="2"/>
      <c r="BG533" s="2"/>
      <c r="BH533" s="2"/>
      <c r="BI533" s="2"/>
      <c r="BJ533" s="2"/>
      <c r="BK533" s="2"/>
      <c r="BL533" s="2"/>
      <c r="BM533" s="2"/>
      <c r="BN533" s="2" t="s">
        <v>1440</v>
      </c>
      <c r="BO533" s="2"/>
      <c r="BP533" s="2"/>
      <c r="BQ533" s="2"/>
      <c r="BR533" s="2"/>
      <c r="BS533" s="2"/>
      <c r="BT533" s="2"/>
      <c r="BU533" s="2"/>
      <c r="BV533" s="241" t="s">
        <v>1029</v>
      </c>
      <c r="BW533" s="340">
        <v>3170</v>
      </c>
      <c r="BX533" s="341">
        <v>3396</v>
      </c>
      <c r="BY533" s="340">
        <v>4074</v>
      </c>
      <c r="BZ533" s="341">
        <v>4708</v>
      </c>
      <c r="CA533" s="341">
        <v>5252</v>
      </c>
      <c r="CB533" s="342">
        <v>5796</v>
      </c>
      <c r="CC533" s="2"/>
      <c r="CD533" s="703">
        <v>2849</v>
      </c>
      <c r="CE533" s="703">
        <v>3085</v>
      </c>
      <c r="CF533" s="703">
        <v>4054</v>
      </c>
      <c r="CG533" s="703">
        <v>5000</v>
      </c>
      <c r="CH533" s="703">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2.95" customHeight="1">
      <c r="A534" s="1101"/>
      <c r="B534" s="1369"/>
      <c r="C534" s="1370"/>
      <c r="D534" s="1370"/>
      <c r="E534" s="1370"/>
      <c r="F534" s="1370"/>
      <c r="G534" s="1370"/>
      <c r="H534" s="1371"/>
      <c r="I534" s="33" t="s">
        <v>1427</v>
      </c>
      <c r="J534" s="33"/>
      <c r="K534" s="33"/>
      <c r="L534" s="33"/>
      <c r="M534" s="33"/>
      <c r="N534" s="33"/>
      <c r="O534" s="33"/>
      <c r="P534" s="33"/>
      <c r="Q534" s="33"/>
      <c r="R534" s="33"/>
      <c r="S534" s="33"/>
      <c r="T534" s="33"/>
      <c r="U534" s="33"/>
      <c r="V534" s="33"/>
      <c r="W534" s="33"/>
      <c r="X534" s="33"/>
      <c r="Y534" s="33"/>
      <c r="Z534" s="33"/>
      <c r="AA534" s="33"/>
      <c r="AB534" s="33"/>
      <c r="AC534" s="1374" t="s">
        <v>299</v>
      </c>
      <c r="AD534" s="1375"/>
      <c r="AE534" s="1375"/>
      <c r="AF534" s="1375"/>
      <c r="AG534" s="1133" t="s">
        <v>1396</v>
      </c>
      <c r="AH534" s="1379"/>
      <c r="AI534" s="1379"/>
      <c r="AJ534" s="1379"/>
      <c r="AK534" s="1380"/>
      <c r="AL534" s="1101"/>
      <c r="AM534" s="1101"/>
      <c r="AN534" s="1101"/>
      <c r="AO534" s="1101"/>
      <c r="AP534" s="1101"/>
      <c r="AQ534" s="1101"/>
      <c r="AR534" s="1101"/>
      <c r="AS534" s="1101"/>
      <c r="AT534" s="1101"/>
      <c r="AU534" s="1101"/>
      <c r="AV534" s="1101"/>
      <c r="AW534" s="1101"/>
      <c r="AX534" s="1101"/>
      <c r="AY534" s="1101"/>
      <c r="AZ534" s="2"/>
      <c r="BA534" s="2"/>
      <c r="BB534" s="2"/>
      <c r="BC534" s="2"/>
      <c r="BD534" s="2"/>
      <c r="BE534" s="2"/>
      <c r="BF534" s="2"/>
      <c r="BG534" s="2"/>
      <c r="BH534" s="2"/>
      <c r="BI534" s="2"/>
      <c r="BJ534" s="2"/>
      <c r="BK534" s="2"/>
      <c r="BL534" s="2"/>
      <c r="BM534" s="2"/>
      <c r="BN534" s="2" t="s">
        <v>1441</v>
      </c>
      <c r="BO534" s="2"/>
      <c r="BP534" s="2"/>
      <c r="BQ534" s="2"/>
      <c r="BR534" s="2"/>
      <c r="BS534" s="2"/>
      <c r="BT534" s="2"/>
      <c r="BU534" s="2"/>
      <c r="BV534" s="241" t="s">
        <v>1034</v>
      </c>
      <c r="BW534" s="340">
        <v>1560</v>
      </c>
      <c r="BX534" s="341">
        <v>1670</v>
      </c>
      <c r="BY534" s="340">
        <v>2004</v>
      </c>
      <c r="BZ534" s="341">
        <v>2316</v>
      </c>
      <c r="CA534" s="341">
        <v>2584</v>
      </c>
      <c r="CB534" s="342">
        <v>2852</v>
      </c>
      <c r="CC534" s="2"/>
      <c r="CD534" s="703">
        <v>1014</v>
      </c>
      <c r="CE534" s="703">
        <v>1132</v>
      </c>
      <c r="CF534" s="703">
        <v>1487</v>
      </c>
      <c r="CG534" s="703">
        <v>2095</v>
      </c>
      <c r="CH534" s="703">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2.95" customHeight="1">
      <c r="A535" s="1101"/>
      <c r="B535" s="1369"/>
      <c r="C535" s="1370"/>
      <c r="D535" s="1370"/>
      <c r="E535" s="1370"/>
      <c r="F535" s="1370"/>
      <c r="G535" s="1370"/>
      <c r="H535" s="1371"/>
      <c r="I535" s="31" t="s">
        <v>1429</v>
      </c>
      <c r="J535" s="31"/>
      <c r="K535" s="31"/>
      <c r="L535" s="31"/>
      <c r="M535" s="31"/>
      <c r="N535" s="31"/>
      <c r="O535" s="1372" t="s">
        <v>1315</v>
      </c>
      <c r="P535" s="1373"/>
      <c r="Q535" s="1373"/>
      <c r="R535" s="1373"/>
      <c r="S535" s="1373"/>
      <c r="T535" s="1373"/>
      <c r="U535" s="1373"/>
      <c r="V535" s="1373"/>
      <c r="W535" s="1373"/>
      <c r="X535" s="1373"/>
      <c r="Y535" s="1373"/>
      <c r="Z535" s="1373"/>
      <c r="AA535" s="1373"/>
      <c r="AB535" s="1101"/>
      <c r="AC535" s="1374" t="s">
        <v>299</v>
      </c>
      <c r="AD535" s="1375"/>
      <c r="AE535" s="1375"/>
      <c r="AF535" s="1375"/>
      <c r="AG535" s="1174" t="s">
        <v>1396</v>
      </c>
      <c r="AH535" s="1379"/>
      <c r="AI535" s="1379"/>
      <c r="AJ535" s="1379"/>
      <c r="AK535" s="1380"/>
      <c r="AL535" s="1101"/>
      <c r="AM535" s="1101"/>
      <c r="AN535" s="1101"/>
      <c r="AO535" s="1101"/>
      <c r="AP535" s="1101"/>
      <c r="AQ535" s="1101"/>
      <c r="AR535" s="1101"/>
      <c r="AS535" s="1101"/>
      <c r="AT535" s="1101"/>
      <c r="AU535" s="1101"/>
      <c r="AV535" s="1101"/>
      <c r="AW535" s="1101"/>
      <c r="AX535" s="1101"/>
      <c r="AY535" s="1101"/>
      <c r="AZ535" s="2"/>
      <c r="BA535" s="2"/>
      <c r="BB535" s="2"/>
      <c r="BC535" s="2"/>
      <c r="BD535" s="2"/>
      <c r="BE535" s="2"/>
      <c r="BF535" s="2"/>
      <c r="BG535" s="2"/>
      <c r="BH535" s="2"/>
      <c r="BI535" s="2"/>
      <c r="BJ535" s="2"/>
      <c r="BK535" s="2"/>
      <c r="BL535" s="2"/>
      <c r="BM535" s="2"/>
      <c r="BN535" s="2" t="s">
        <v>1442</v>
      </c>
      <c r="BO535" s="2"/>
      <c r="BP535" s="2"/>
      <c r="BQ535" s="2"/>
      <c r="BR535" s="2"/>
      <c r="BS535" s="2"/>
      <c r="BT535" s="2"/>
      <c r="BU535" s="2"/>
      <c r="BV535" s="241" t="s">
        <v>1037</v>
      </c>
      <c r="BW535" s="340">
        <v>1540</v>
      </c>
      <c r="BX535" s="341">
        <v>1650</v>
      </c>
      <c r="BY535" s="340">
        <v>1980</v>
      </c>
      <c r="BZ535" s="341">
        <v>2286</v>
      </c>
      <c r="CA535" s="341">
        <v>2550</v>
      </c>
      <c r="CB535" s="342">
        <v>2812</v>
      </c>
      <c r="CC535" s="2"/>
      <c r="CD535" s="703">
        <v>911</v>
      </c>
      <c r="CE535" s="703">
        <v>1005</v>
      </c>
      <c r="CF535" s="703">
        <v>1321</v>
      </c>
      <c r="CG535" s="703">
        <v>1862</v>
      </c>
      <c r="CH535" s="703">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2.95" customHeight="1">
      <c r="A536" s="1101"/>
      <c r="B536" s="1369"/>
      <c r="C536" s="1370"/>
      <c r="D536" s="1370"/>
      <c r="E536" s="1370"/>
      <c r="F536" s="1370"/>
      <c r="G536" s="1370"/>
      <c r="H536" s="1371"/>
      <c r="I536" s="1101" t="s">
        <v>43</v>
      </c>
      <c r="J536" s="1101"/>
      <c r="K536" s="1101"/>
      <c r="L536" s="1101"/>
      <c r="M536" s="1101"/>
      <c r="N536" s="1101"/>
      <c r="O536" s="1101"/>
      <c r="P536" s="1101"/>
      <c r="Q536" s="1101"/>
      <c r="R536" s="1101"/>
      <c r="S536" s="1101"/>
      <c r="T536" s="1101"/>
      <c r="U536" s="1101"/>
      <c r="V536" s="1101"/>
      <c r="W536" s="1101"/>
      <c r="X536" s="1101"/>
      <c r="Y536" s="1101"/>
      <c r="Z536" s="1101"/>
      <c r="AA536" s="1101"/>
      <c r="AB536" s="1101"/>
      <c r="AC536" s="1374" t="s">
        <v>299</v>
      </c>
      <c r="AD536" s="1375"/>
      <c r="AE536" s="1375"/>
      <c r="AF536" s="1375"/>
      <c r="AG536" s="1133" t="s">
        <v>1396</v>
      </c>
      <c r="AH536" s="1379"/>
      <c r="AI536" s="1379"/>
      <c r="AJ536" s="1379"/>
      <c r="AK536" s="1380"/>
      <c r="AL536" s="1101"/>
      <c r="AM536" s="1101"/>
      <c r="AN536" s="1101"/>
      <c r="AO536" s="1101"/>
      <c r="AP536" s="1101"/>
      <c r="AQ536" s="1101"/>
      <c r="AR536" s="1101"/>
      <c r="AS536" s="1101"/>
      <c r="AT536" s="1101"/>
      <c r="AU536" s="1101"/>
      <c r="AV536" s="1101"/>
      <c r="AW536" s="1101"/>
      <c r="AX536" s="1101"/>
      <c r="AY536" s="1101"/>
      <c r="AZ536" s="2"/>
      <c r="BA536" s="2"/>
      <c r="BB536" s="2"/>
      <c r="BC536" s="2"/>
      <c r="BD536" s="2"/>
      <c r="BE536" s="2"/>
      <c r="BF536" s="2"/>
      <c r="BG536" s="2"/>
      <c r="BH536" s="2"/>
      <c r="BI536" s="2"/>
      <c r="BJ536" s="2"/>
      <c r="BK536" s="2"/>
      <c r="BL536" s="2"/>
      <c r="BM536" s="2"/>
      <c r="BN536" s="2" t="s">
        <v>1443</v>
      </c>
      <c r="BO536" s="2"/>
      <c r="BP536" s="2"/>
      <c r="BQ536" s="2"/>
      <c r="BR536" s="2"/>
      <c r="BS536" s="2"/>
      <c r="BT536" s="2"/>
      <c r="BU536" s="2"/>
      <c r="BV536" s="241" t="s">
        <v>1042</v>
      </c>
      <c r="BW536" s="340">
        <v>1540</v>
      </c>
      <c r="BX536" s="341">
        <v>1650</v>
      </c>
      <c r="BY536" s="340">
        <v>1980</v>
      </c>
      <c r="BZ536" s="341">
        <v>2286</v>
      </c>
      <c r="CA536" s="341">
        <v>2550</v>
      </c>
      <c r="CB536" s="342">
        <v>2812</v>
      </c>
      <c r="CC536" s="2"/>
      <c r="CD536" s="703">
        <v>838</v>
      </c>
      <c r="CE536" s="703">
        <v>843</v>
      </c>
      <c r="CF536" s="703">
        <v>1089</v>
      </c>
      <c r="CG536" s="703">
        <v>1535</v>
      </c>
      <c r="CH536" s="703">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2.95" customHeight="1">
      <c r="A537" s="1101"/>
      <c r="B537" s="1369"/>
      <c r="C537" s="1370"/>
      <c r="D537" s="1370"/>
      <c r="E537" s="1370"/>
      <c r="F537" s="1370"/>
      <c r="G537" s="1370"/>
      <c r="H537" s="1371"/>
      <c r="I537" s="33" t="s">
        <v>1427</v>
      </c>
      <c r="J537" s="33"/>
      <c r="K537" s="33"/>
      <c r="L537" s="33"/>
      <c r="M537" s="33"/>
      <c r="N537" s="33"/>
      <c r="O537" s="33"/>
      <c r="P537" s="33"/>
      <c r="Q537" s="33"/>
      <c r="R537" s="33"/>
      <c r="S537" s="33"/>
      <c r="T537" s="33"/>
      <c r="U537" s="33"/>
      <c r="V537" s="33"/>
      <c r="W537" s="33"/>
      <c r="X537" s="33"/>
      <c r="Y537" s="33"/>
      <c r="Z537" s="33"/>
      <c r="AA537" s="33"/>
      <c r="AB537" s="33"/>
      <c r="AC537" s="1374" t="s">
        <v>299</v>
      </c>
      <c r="AD537" s="1375"/>
      <c r="AE537" s="1375"/>
      <c r="AF537" s="1375"/>
      <c r="AG537" s="1174" t="s">
        <v>1396</v>
      </c>
      <c r="AH537" s="1379"/>
      <c r="AI537" s="1379"/>
      <c r="AJ537" s="1379"/>
      <c r="AK537" s="1380"/>
      <c r="AL537" s="1101"/>
      <c r="AM537" s="1101"/>
      <c r="AN537" s="1101"/>
      <c r="AO537" s="1101"/>
      <c r="AP537" s="1101"/>
      <c r="AQ537" s="1101"/>
      <c r="AR537" s="1101"/>
      <c r="AS537" s="1101"/>
      <c r="AT537" s="1101"/>
      <c r="AU537" s="1101"/>
      <c r="AV537" s="1101"/>
      <c r="AW537" s="1101"/>
      <c r="AX537" s="1101"/>
      <c r="AY537" s="1101"/>
      <c r="AZ537" s="2"/>
      <c r="BA537" s="2"/>
      <c r="BB537" s="2"/>
      <c r="BC537" s="2"/>
      <c r="BD537" s="2"/>
      <c r="BE537" s="2"/>
      <c r="BF537" s="2"/>
      <c r="BG537" s="2"/>
      <c r="BH537" s="2"/>
      <c r="BI537" s="2"/>
      <c r="BJ537" s="2"/>
      <c r="BK537" s="2"/>
      <c r="BL537" s="2"/>
      <c r="BM537" s="2"/>
      <c r="BN537" s="2" t="s">
        <v>1444</v>
      </c>
      <c r="BO537" s="2"/>
      <c r="BP537" s="2"/>
      <c r="BQ537" s="2"/>
      <c r="BR537" s="2"/>
      <c r="BS537" s="2"/>
      <c r="BT537" s="2"/>
      <c r="BU537" s="2"/>
      <c r="BV537" s="241" t="s">
        <v>1046</v>
      </c>
      <c r="BW537" s="340">
        <v>2202</v>
      </c>
      <c r="BX537" s="341">
        <v>2360</v>
      </c>
      <c r="BY537" s="340">
        <v>2832</v>
      </c>
      <c r="BZ537" s="341">
        <v>3270</v>
      </c>
      <c r="CA537" s="341">
        <v>3650</v>
      </c>
      <c r="CB537" s="342">
        <v>4026</v>
      </c>
      <c r="CC537" s="2"/>
      <c r="CD537" s="703">
        <v>1652</v>
      </c>
      <c r="CE537" s="703">
        <v>1853</v>
      </c>
      <c r="CF537" s="703">
        <v>2308</v>
      </c>
      <c r="CG537" s="703">
        <v>3199</v>
      </c>
      <c r="CH537" s="703">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2.95" customHeight="1">
      <c r="A538" s="1101"/>
      <c r="B538" s="1369"/>
      <c r="C538" s="1370"/>
      <c r="D538" s="1370"/>
      <c r="E538" s="1370"/>
      <c r="F538" s="1370"/>
      <c r="G538" s="1370"/>
      <c r="H538" s="1371"/>
      <c r="I538" s="31" t="s">
        <v>1445</v>
      </c>
      <c r="J538" s="31"/>
      <c r="K538" s="31"/>
      <c r="L538" s="31"/>
      <c r="M538" s="31"/>
      <c r="N538" s="31"/>
      <c r="O538" s="31"/>
      <c r="P538" s="31"/>
      <c r="Q538" s="31"/>
      <c r="R538" s="31"/>
      <c r="S538" s="31"/>
      <c r="T538" s="31"/>
      <c r="U538" s="31"/>
      <c r="V538" s="31"/>
      <c r="W538" s="31"/>
      <c r="X538" s="1101"/>
      <c r="Y538" s="1101"/>
      <c r="Z538" s="1101"/>
      <c r="AA538" s="1101"/>
      <c r="AB538" s="1101"/>
      <c r="AC538" s="1374">
        <v>5</v>
      </c>
      <c r="AD538" s="1375"/>
      <c r="AE538" s="1375"/>
      <c r="AF538" s="1375"/>
      <c r="AG538" s="1174" t="s">
        <v>1396</v>
      </c>
      <c r="AH538" s="1379">
        <v>2025</v>
      </c>
      <c r="AI538" s="1379"/>
      <c r="AJ538" s="1379"/>
      <c r="AK538" s="1380"/>
      <c r="AL538" s="1101"/>
      <c r="AM538" s="1101"/>
      <c r="AN538" s="1101"/>
      <c r="AO538" s="1101"/>
      <c r="AP538" s="1101"/>
      <c r="AQ538" s="1101"/>
      <c r="AR538" s="1101"/>
      <c r="AS538" s="1101"/>
      <c r="AT538" s="1101"/>
      <c r="AU538" s="1101"/>
      <c r="AV538" s="1101"/>
      <c r="AW538" s="1101"/>
      <c r="AX538" s="1101"/>
      <c r="AY538" s="1101"/>
      <c r="AZ538" s="2"/>
      <c r="BA538" s="2"/>
      <c r="BB538" s="2"/>
      <c r="BC538" s="2"/>
      <c r="BD538" s="2"/>
      <c r="BE538" s="2"/>
      <c r="BF538" s="2"/>
      <c r="BG538" s="2"/>
      <c r="BH538" s="2"/>
      <c r="BI538" s="2"/>
      <c r="BJ538" s="2"/>
      <c r="BK538" s="2"/>
      <c r="BL538" s="2"/>
      <c r="BM538" s="2"/>
      <c r="BN538" s="2"/>
      <c r="BO538" s="2"/>
      <c r="BP538" s="2"/>
      <c r="BQ538" s="2"/>
      <c r="BR538" s="2"/>
      <c r="BS538" s="2"/>
      <c r="BT538" s="2"/>
      <c r="BU538" s="2"/>
      <c r="BV538" s="241" t="s">
        <v>1052</v>
      </c>
      <c r="BW538" s="340">
        <v>2422</v>
      </c>
      <c r="BX538" s="341">
        <v>2594</v>
      </c>
      <c r="BY538" s="340">
        <v>3112</v>
      </c>
      <c r="BZ538" s="341">
        <v>3596</v>
      </c>
      <c r="CA538" s="341">
        <v>4012</v>
      </c>
      <c r="CB538" s="342">
        <v>4426</v>
      </c>
      <c r="CC538" s="2"/>
      <c r="CD538" s="703">
        <v>1611</v>
      </c>
      <c r="CE538" s="703">
        <v>1809</v>
      </c>
      <c r="CF538" s="703">
        <v>2377</v>
      </c>
      <c r="CG538" s="703">
        <v>3228</v>
      </c>
      <c r="CH538" s="703">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2.95" customHeight="1">
      <c r="A539" s="1101"/>
      <c r="B539" s="1369"/>
      <c r="C539" s="1370"/>
      <c r="D539" s="1370"/>
      <c r="E539" s="1370"/>
      <c r="F539" s="1370"/>
      <c r="G539" s="1370"/>
      <c r="H539" s="1371"/>
      <c r="I539" s="1101" t="s">
        <v>1446</v>
      </c>
      <c r="J539" s="1101"/>
      <c r="K539" s="1101"/>
      <c r="L539" s="1101"/>
      <c r="M539" s="1101"/>
      <c r="N539" s="1101"/>
      <c r="O539" s="1101"/>
      <c r="P539" s="1101"/>
      <c r="Q539" s="1101"/>
      <c r="R539" s="1101"/>
      <c r="S539" s="1101"/>
      <c r="T539" s="1101"/>
      <c r="U539" s="1101"/>
      <c r="V539" s="1101"/>
      <c r="W539" s="1101"/>
      <c r="X539" s="1101"/>
      <c r="Y539" s="1101"/>
      <c r="Z539" s="1101"/>
      <c r="AA539" s="1101"/>
      <c r="AB539" s="1101"/>
      <c r="AC539" s="1374">
        <v>6</v>
      </c>
      <c r="AD539" s="1375"/>
      <c r="AE539" s="1375"/>
      <c r="AF539" s="1375"/>
      <c r="AG539" s="1133" t="s">
        <v>1396</v>
      </c>
      <c r="AH539" s="1379">
        <v>2025</v>
      </c>
      <c r="AI539" s="1379"/>
      <c r="AJ539" s="1379"/>
      <c r="AK539" s="1380"/>
      <c r="AL539" s="1101"/>
      <c r="AM539" s="1101"/>
      <c r="AN539" s="1101"/>
      <c r="AO539" s="1101"/>
      <c r="AP539" s="1101"/>
      <c r="AQ539" s="1101"/>
      <c r="AR539" s="1101"/>
      <c r="AS539" s="1101"/>
      <c r="AT539" s="1101"/>
      <c r="AU539" s="1101"/>
      <c r="AV539" s="1101"/>
      <c r="AW539" s="1101"/>
      <c r="AX539" s="1101"/>
      <c r="AY539" s="1101"/>
      <c r="AZ539" s="2"/>
      <c r="BA539" s="2"/>
      <c r="BB539" s="2"/>
      <c r="BC539" s="2"/>
      <c r="BD539" s="2"/>
      <c r="BE539" s="2"/>
      <c r="BF539" s="2"/>
      <c r="BG539" s="2"/>
      <c r="BH539" s="2"/>
      <c r="BI539" s="2"/>
      <c r="BJ539" s="2"/>
      <c r="BK539" s="2"/>
      <c r="BL539" s="2"/>
      <c r="BM539" s="2"/>
      <c r="BN539" s="2"/>
      <c r="BO539" s="2"/>
      <c r="BP539" s="2"/>
      <c r="BQ539" s="2"/>
      <c r="BR539" s="2"/>
      <c r="BS539" s="2"/>
      <c r="BT539" s="2"/>
      <c r="BU539" s="2"/>
      <c r="BV539" s="241" t="s">
        <v>1055</v>
      </c>
      <c r="BW539" s="340">
        <v>1594</v>
      </c>
      <c r="BX539" s="341">
        <v>1708</v>
      </c>
      <c r="BY539" s="340">
        <v>2050</v>
      </c>
      <c r="BZ539" s="341">
        <v>2368</v>
      </c>
      <c r="CA539" s="341">
        <v>2642</v>
      </c>
      <c r="CB539" s="342">
        <v>2916</v>
      </c>
      <c r="CC539" s="2"/>
      <c r="CD539" s="703">
        <v>1143</v>
      </c>
      <c r="CE539" s="703">
        <v>1188</v>
      </c>
      <c r="CF539" s="703">
        <v>1528</v>
      </c>
      <c r="CG539" s="703">
        <v>2153</v>
      </c>
      <c r="CH539" s="703">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2.95" customHeight="1">
      <c r="A540" s="1101"/>
      <c r="B540" s="1369"/>
      <c r="C540" s="1370"/>
      <c r="D540" s="1370"/>
      <c r="E540" s="1370"/>
      <c r="F540" s="1370"/>
      <c r="G540" s="1370"/>
      <c r="H540" s="1371"/>
      <c r="I540" s="1101" t="s">
        <v>1447</v>
      </c>
      <c r="J540" s="1101"/>
      <c r="K540" s="1101"/>
      <c r="L540" s="1101"/>
      <c r="M540" s="1101"/>
      <c r="N540" s="1101"/>
      <c r="O540" s="1101"/>
      <c r="P540" s="1101"/>
      <c r="Q540" s="1101"/>
      <c r="R540" s="1101"/>
      <c r="S540" s="1101"/>
      <c r="T540" s="1101"/>
      <c r="U540" s="1101"/>
      <c r="V540" s="1101"/>
      <c r="W540" s="1101"/>
      <c r="X540" s="1101"/>
      <c r="Y540" s="1101"/>
      <c r="Z540" s="1101"/>
      <c r="AA540" s="1101"/>
      <c r="AB540" s="1101"/>
      <c r="AC540" s="1374">
        <v>6</v>
      </c>
      <c r="AD540" s="1375"/>
      <c r="AE540" s="1375"/>
      <c r="AF540" s="1375"/>
      <c r="AG540" s="1174" t="s">
        <v>1396</v>
      </c>
      <c r="AH540" s="1379">
        <v>2026</v>
      </c>
      <c r="AI540" s="1379"/>
      <c r="AJ540" s="1379"/>
      <c r="AK540" s="1380"/>
      <c r="AL540" s="1101"/>
      <c r="AM540" s="1101"/>
      <c r="AN540" s="1101"/>
      <c r="AO540" s="1101"/>
      <c r="AP540" s="1101"/>
      <c r="AQ540" s="1101"/>
      <c r="AR540" s="1101"/>
      <c r="AS540" s="1101"/>
      <c r="AT540" s="1101"/>
      <c r="AU540" s="1101"/>
      <c r="AV540" s="1101"/>
      <c r="AW540" s="1101"/>
      <c r="AX540" s="1101"/>
      <c r="AY540" s="1101"/>
      <c r="AZ540" s="2"/>
      <c r="BA540" s="2"/>
      <c r="BB540" s="2"/>
      <c r="BC540" s="2"/>
      <c r="BD540" s="2"/>
      <c r="BE540" s="2"/>
      <c r="BF540" s="2"/>
      <c r="BG540" s="2"/>
      <c r="BH540" s="2"/>
      <c r="BI540" s="2"/>
      <c r="BJ540" s="2"/>
      <c r="BK540" s="2"/>
      <c r="BL540" s="2"/>
      <c r="BM540" s="2"/>
      <c r="BN540" s="2"/>
      <c r="BO540" s="2"/>
      <c r="BP540" s="2"/>
      <c r="BQ540" s="2"/>
      <c r="BR540" s="2"/>
      <c r="BS540" s="2"/>
      <c r="BT540" s="2"/>
      <c r="BU540" s="2"/>
      <c r="BV540" s="241" t="s">
        <v>1060</v>
      </c>
      <c r="BW540" s="340">
        <v>1540</v>
      </c>
      <c r="BX540" s="341">
        <v>1650</v>
      </c>
      <c r="BY540" s="340">
        <v>1980</v>
      </c>
      <c r="BZ540" s="341">
        <v>2286</v>
      </c>
      <c r="CA540" s="341">
        <v>2550</v>
      </c>
      <c r="CB540" s="342">
        <v>2812</v>
      </c>
      <c r="CC540" s="2"/>
      <c r="CD540" s="703">
        <v>1125</v>
      </c>
      <c r="CE540" s="703">
        <v>1132</v>
      </c>
      <c r="CF540" s="703">
        <v>1461</v>
      </c>
      <c r="CG540" s="703">
        <v>2059</v>
      </c>
      <c r="CH540" s="703">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2.95" customHeight="1">
      <c r="A541" s="1101"/>
      <c r="B541" s="1369"/>
      <c r="C541" s="1370"/>
      <c r="D541" s="1370"/>
      <c r="E541" s="1370"/>
      <c r="F541" s="1370"/>
      <c r="G541" s="1370"/>
      <c r="H541" s="1371"/>
      <c r="I541" s="1101" t="s">
        <v>1448</v>
      </c>
      <c r="J541" s="1101"/>
      <c r="K541" s="1101"/>
      <c r="L541" s="1101"/>
      <c r="M541" s="1101"/>
      <c r="N541" s="1101"/>
      <c r="O541" s="1101"/>
      <c r="P541" s="1101"/>
      <c r="Q541" s="1101"/>
      <c r="R541" s="1101"/>
      <c r="S541" s="1101"/>
      <c r="T541" s="1101"/>
      <c r="U541" s="1101"/>
      <c r="V541" s="1101"/>
      <c r="W541" s="1101"/>
      <c r="X541" s="1101"/>
      <c r="Y541" s="1101"/>
      <c r="Z541" s="1101"/>
      <c r="AA541" s="1101"/>
      <c r="AB541" s="1101"/>
      <c r="AC541" s="1374">
        <v>6</v>
      </c>
      <c r="AD541" s="1375"/>
      <c r="AE541" s="1375"/>
      <c r="AF541" s="1375"/>
      <c r="AG541" s="1174" t="s">
        <v>1396</v>
      </c>
      <c r="AH541" s="1379">
        <v>2026</v>
      </c>
      <c r="AI541" s="1379"/>
      <c r="AJ541" s="1379"/>
      <c r="AK541" s="1380"/>
      <c r="AL541" s="1101"/>
      <c r="AM541" s="1101"/>
      <c r="AN541" s="1101"/>
      <c r="AO541" s="1101"/>
      <c r="AP541" s="1101"/>
      <c r="AQ541" s="1101"/>
      <c r="AR541" s="1101"/>
      <c r="AS541" s="1101"/>
      <c r="AT541" s="1101"/>
      <c r="AU541" s="1101"/>
      <c r="AV541" s="1101"/>
      <c r="AW541" s="1101"/>
      <c r="AX541" s="1101"/>
      <c r="AY541" s="1101"/>
      <c r="AZ541" s="2"/>
      <c r="BA541" s="2"/>
      <c r="BB541" s="2"/>
      <c r="BC541" s="2"/>
      <c r="BD541" s="2"/>
      <c r="BE541" s="2"/>
      <c r="BF541" s="2"/>
      <c r="BG541" s="2"/>
      <c r="BH541" s="2"/>
      <c r="BI541" s="2"/>
      <c r="BJ541" s="2"/>
      <c r="BK541" s="2"/>
      <c r="BL541" s="2"/>
      <c r="BM541" s="2"/>
      <c r="BN541" s="2"/>
      <c r="BO541" s="2"/>
      <c r="BP541" s="2"/>
      <c r="BQ541" s="2"/>
      <c r="BR541" s="2"/>
      <c r="BS541" s="2"/>
      <c r="BT541" s="2"/>
      <c r="BU541" s="2"/>
      <c r="BV541" s="241" t="s">
        <v>1064</v>
      </c>
      <c r="BW541" s="340">
        <v>1540</v>
      </c>
      <c r="BX541" s="341">
        <v>1650</v>
      </c>
      <c r="BY541" s="340">
        <v>1980</v>
      </c>
      <c r="BZ541" s="341">
        <v>2286</v>
      </c>
      <c r="CA541" s="341">
        <v>2550</v>
      </c>
      <c r="CB541" s="342">
        <v>2812</v>
      </c>
      <c r="CC541" s="2"/>
      <c r="CD541" s="703">
        <v>844</v>
      </c>
      <c r="CE541" s="703">
        <v>948</v>
      </c>
      <c r="CF541" s="703">
        <v>1245</v>
      </c>
      <c r="CG541" s="703">
        <v>1695</v>
      </c>
      <c r="CH541" s="703">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2.95" customHeight="1">
      <c r="A542" s="1101"/>
      <c r="B542" s="1443"/>
      <c r="C542" s="1444"/>
      <c r="D542" s="1444"/>
      <c r="E542" s="1444"/>
      <c r="F542" s="1444"/>
      <c r="G542" s="1444"/>
      <c r="H542" s="1445"/>
      <c r="I542" s="33" t="s">
        <v>1449</v>
      </c>
      <c r="J542" s="33"/>
      <c r="K542" s="33"/>
      <c r="L542" s="33"/>
      <c r="M542" s="33"/>
      <c r="N542" s="33"/>
      <c r="O542" s="33"/>
      <c r="P542" s="33"/>
      <c r="Q542" s="33"/>
      <c r="R542" s="33"/>
      <c r="S542" s="33"/>
      <c r="T542" s="33"/>
      <c r="U542" s="33"/>
      <c r="V542" s="33"/>
      <c r="W542" s="33"/>
      <c r="X542" s="33"/>
      <c r="Y542" s="33"/>
      <c r="Z542" s="33"/>
      <c r="AA542" s="33"/>
      <c r="AB542" s="33"/>
      <c r="AC542" s="1374">
        <v>5</v>
      </c>
      <c r="AD542" s="1375"/>
      <c r="AE542" s="1375"/>
      <c r="AF542" s="1375"/>
      <c r="AG542" s="1174" t="s">
        <v>1396</v>
      </c>
      <c r="AH542" s="1379">
        <v>2025</v>
      </c>
      <c r="AI542" s="1379"/>
      <c r="AJ542" s="1379"/>
      <c r="AK542" s="1380"/>
      <c r="AL542" s="1101"/>
      <c r="AM542" s="1101"/>
      <c r="AN542" s="1101"/>
      <c r="AO542" s="1101"/>
      <c r="AP542" s="1101"/>
      <c r="AQ542" s="1101"/>
      <c r="AR542" s="1101"/>
      <c r="AS542" s="1101"/>
      <c r="AT542" s="1101"/>
      <c r="AU542" s="1101"/>
      <c r="AV542" s="1101"/>
      <c r="AW542" s="1101"/>
      <c r="AX542" s="1101"/>
      <c r="AY542" s="1101"/>
      <c r="AZ542" s="1101"/>
      <c r="BA542" s="1101"/>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1" t="s">
        <v>1067</v>
      </c>
      <c r="BW542" s="340">
        <v>1540</v>
      </c>
      <c r="BX542" s="341">
        <v>1650</v>
      </c>
      <c r="BY542" s="340">
        <v>1980</v>
      </c>
      <c r="BZ542" s="341">
        <v>2286</v>
      </c>
      <c r="CA542" s="341">
        <v>2550</v>
      </c>
      <c r="CB542" s="342">
        <v>2812</v>
      </c>
      <c r="CC542" s="2"/>
      <c r="CD542" s="703">
        <v>710</v>
      </c>
      <c r="CE542" s="703">
        <v>784</v>
      </c>
      <c r="CF542" s="703">
        <v>1030</v>
      </c>
      <c r="CG542" s="703">
        <v>1451</v>
      </c>
      <c r="CH542" s="703">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2.95" customHeight="1">
      <c r="A543" s="1101"/>
      <c r="B543" s="401"/>
      <c r="C543" s="1166"/>
      <c r="D543" s="1166"/>
      <c r="E543" s="1166"/>
      <c r="F543" s="1166"/>
      <c r="G543" s="1166"/>
      <c r="H543" s="1166"/>
      <c r="I543" s="1101"/>
      <c r="J543" s="1101"/>
      <c r="K543" s="1101"/>
      <c r="L543" s="1101"/>
      <c r="M543" s="1101"/>
      <c r="N543" s="1101"/>
      <c r="O543" s="1101"/>
      <c r="P543" s="1101"/>
      <c r="Q543" s="1101"/>
      <c r="R543" s="1101"/>
      <c r="S543" s="1101"/>
      <c r="T543" s="1101"/>
      <c r="U543" s="1101"/>
      <c r="V543" s="1101"/>
      <c r="W543" s="1101"/>
      <c r="X543" s="1101"/>
      <c r="Y543" s="1101"/>
      <c r="Z543" s="1101"/>
      <c r="AA543" s="1101"/>
      <c r="AB543" s="1166"/>
      <c r="AC543" s="1101"/>
      <c r="AD543" s="1101"/>
      <c r="AE543" s="1101"/>
      <c r="AF543" s="1101"/>
      <c r="AG543" s="1101"/>
      <c r="AH543" s="1101"/>
      <c r="AI543" s="1101"/>
      <c r="AJ543" s="1101"/>
      <c r="AK543" s="1101"/>
      <c r="AL543" s="1101"/>
      <c r="AM543" s="1101"/>
      <c r="AN543" s="1101"/>
      <c r="AO543" s="1101"/>
      <c r="AP543" s="1101"/>
      <c r="AQ543" s="1101"/>
      <c r="AR543" s="1101"/>
      <c r="AS543" s="1101"/>
      <c r="AT543" s="1101"/>
      <c r="AU543" s="731"/>
      <c r="AV543" s="731"/>
      <c r="AW543" s="731"/>
      <c r="AX543" s="731"/>
      <c r="AY543" s="731"/>
      <c r="AZ543" s="1101"/>
      <c r="BA543" s="1101"/>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1" t="s">
        <v>1071</v>
      </c>
      <c r="BW543" s="340">
        <v>1540</v>
      </c>
      <c r="BX543" s="341">
        <v>1650</v>
      </c>
      <c r="BY543" s="340">
        <v>1980</v>
      </c>
      <c r="BZ543" s="341">
        <v>2286</v>
      </c>
      <c r="CA543" s="341">
        <v>2550</v>
      </c>
      <c r="CB543" s="342">
        <v>2812</v>
      </c>
      <c r="CC543" s="2"/>
      <c r="CD543" s="703">
        <v>977</v>
      </c>
      <c r="CE543" s="703">
        <v>989</v>
      </c>
      <c r="CF543" s="703">
        <v>1299</v>
      </c>
      <c r="CG543" s="703">
        <v>1809</v>
      </c>
      <c r="CH543" s="703">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2.95" customHeight="1">
      <c r="A544" s="1236" t="s">
        <v>1450</v>
      </c>
      <c r="B544" s="1236"/>
      <c r="C544" s="1236"/>
      <c r="D544" s="1236"/>
      <c r="E544" s="1236"/>
      <c r="F544" s="1236"/>
      <c r="G544" s="1236"/>
      <c r="H544" s="1236"/>
      <c r="I544" s="1236"/>
      <c r="J544" s="1236"/>
      <c r="K544" s="1236"/>
      <c r="L544" s="1236"/>
      <c r="M544" s="1236"/>
      <c r="N544" s="1236"/>
      <c r="O544" s="1236"/>
      <c r="P544" s="1236"/>
      <c r="Q544" s="1236"/>
      <c r="R544" s="1236"/>
      <c r="S544" s="1236"/>
      <c r="T544" s="1236"/>
      <c r="U544" s="1236"/>
      <c r="V544" s="1236"/>
      <c r="W544" s="1236"/>
      <c r="X544" s="1236"/>
      <c r="Y544" s="1236"/>
      <c r="Z544" s="1236"/>
      <c r="AA544" s="1236"/>
      <c r="AB544" s="1236"/>
      <c r="AC544" s="1236"/>
      <c r="AD544" s="1236"/>
      <c r="AE544" s="1236"/>
      <c r="AF544" s="1236"/>
      <c r="AG544" s="1236"/>
      <c r="AH544" s="1236"/>
      <c r="AI544" s="1236"/>
      <c r="AJ544" s="1236"/>
      <c r="AK544" s="1236"/>
      <c r="AL544" s="1236"/>
      <c r="AM544" s="1236"/>
      <c r="AN544" s="1236"/>
      <c r="AO544" s="1236"/>
      <c r="AP544" s="1236"/>
      <c r="AQ544" s="1236"/>
      <c r="AR544" s="1236"/>
      <c r="AS544" s="1236"/>
      <c r="AT544" s="1236"/>
      <c r="AU544" s="731"/>
      <c r="AV544" s="731"/>
      <c r="AW544" s="731"/>
      <c r="AX544" s="731"/>
      <c r="AY544" s="731"/>
      <c r="AZ544" s="1101"/>
      <c r="BA544" s="1101"/>
      <c r="BB544" s="2"/>
      <c r="BC544" s="2"/>
      <c r="BD544" s="2"/>
      <c r="BE544" s="2"/>
      <c r="BF544" s="2"/>
      <c r="BG544" s="2"/>
      <c r="BH544" s="2"/>
      <c r="BI544" s="2"/>
      <c r="BJ544" s="2"/>
      <c r="BK544" s="2"/>
      <c r="BL544" s="2"/>
      <c r="BM544" s="2"/>
      <c r="BN544" s="2"/>
      <c r="BO544" s="2"/>
      <c r="BP544" s="2"/>
      <c r="BQ544" s="2"/>
      <c r="BR544" s="2"/>
      <c r="BS544" s="2"/>
      <c r="BT544" s="2"/>
      <c r="BU544" s="2"/>
      <c r="BV544" s="241" t="s">
        <v>1073</v>
      </c>
      <c r="BW544" s="340">
        <v>1694</v>
      </c>
      <c r="BX544" s="341">
        <v>1816</v>
      </c>
      <c r="BY544" s="340">
        <v>2180</v>
      </c>
      <c r="BZ544" s="341">
        <v>2520</v>
      </c>
      <c r="CA544" s="341">
        <v>2810</v>
      </c>
      <c r="CB544" s="342">
        <v>3100</v>
      </c>
      <c r="CC544" s="2"/>
      <c r="CD544" s="703">
        <v>919</v>
      </c>
      <c r="CE544" s="703">
        <v>1032</v>
      </c>
      <c r="CF544" s="703">
        <v>1356</v>
      </c>
      <c r="CG544" s="703">
        <v>1795</v>
      </c>
      <c r="CH544" s="703">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2.95" customHeight="1">
      <c r="A545" s="1236"/>
      <c r="B545" s="1236"/>
      <c r="C545" s="1236"/>
      <c r="D545" s="1236"/>
      <c r="E545" s="1236"/>
      <c r="F545" s="1236"/>
      <c r="G545" s="1236"/>
      <c r="H545" s="1236"/>
      <c r="I545" s="1236"/>
      <c r="J545" s="1236"/>
      <c r="K545" s="1236"/>
      <c r="L545" s="1236"/>
      <c r="M545" s="1236"/>
      <c r="N545" s="1236"/>
      <c r="O545" s="1236"/>
      <c r="P545" s="1236"/>
      <c r="Q545" s="1236"/>
      <c r="R545" s="1236"/>
      <c r="S545" s="1236"/>
      <c r="T545" s="1236"/>
      <c r="U545" s="1236"/>
      <c r="V545" s="1236"/>
      <c r="W545" s="1236"/>
      <c r="X545" s="1236"/>
      <c r="Y545" s="1236"/>
      <c r="Z545" s="1236"/>
      <c r="AA545" s="1236"/>
      <c r="AB545" s="1236"/>
      <c r="AC545" s="1236"/>
      <c r="AD545" s="1236"/>
      <c r="AE545" s="1236"/>
      <c r="AF545" s="1236"/>
      <c r="AG545" s="1236"/>
      <c r="AH545" s="1236"/>
      <c r="AI545" s="1236"/>
      <c r="AJ545" s="1236"/>
      <c r="AK545" s="1236"/>
      <c r="AL545" s="1236"/>
      <c r="AM545" s="1236"/>
      <c r="AN545" s="1236"/>
      <c r="AO545" s="1236"/>
      <c r="AP545" s="1236"/>
      <c r="AQ545" s="1236"/>
      <c r="AR545" s="1236"/>
      <c r="AS545" s="1236"/>
      <c r="AT545" s="1236"/>
      <c r="AU545" s="1101"/>
      <c r="AV545" s="1101"/>
      <c r="AW545" s="1101"/>
      <c r="AX545" s="1101"/>
      <c r="AY545" s="1101"/>
      <c r="AZ545" s="1101"/>
      <c r="BA545" s="1101"/>
      <c r="BB545" s="2"/>
      <c r="BC545" s="2"/>
      <c r="BD545" s="2"/>
      <c r="BE545" s="2"/>
      <c r="BF545" s="2"/>
      <c r="BG545" s="2"/>
      <c r="BH545" s="2"/>
      <c r="BI545" s="2"/>
      <c r="BJ545" s="2"/>
      <c r="BK545" s="2"/>
      <c r="BL545" s="2"/>
      <c r="BM545" s="2"/>
      <c r="BN545" s="2"/>
      <c r="BO545" s="2"/>
      <c r="BP545" s="2"/>
      <c r="BQ545" s="2"/>
      <c r="BR545" s="2"/>
      <c r="BS545" s="2"/>
      <c r="BT545" s="2"/>
      <c r="BU545" s="2"/>
      <c r="BV545" s="241" t="s">
        <v>1077</v>
      </c>
      <c r="BW545" s="343">
        <v>2462</v>
      </c>
      <c r="BX545" s="344">
        <v>2638</v>
      </c>
      <c r="BY545" s="343">
        <v>3166</v>
      </c>
      <c r="BZ545" s="344">
        <v>3658</v>
      </c>
      <c r="CA545" s="344">
        <v>4082</v>
      </c>
      <c r="CB545" s="345">
        <v>4502</v>
      </c>
      <c r="CC545" s="2"/>
      <c r="CD545" s="703">
        <v>1725</v>
      </c>
      <c r="CE545" s="703">
        <v>2011</v>
      </c>
      <c r="CF545" s="703">
        <v>2414</v>
      </c>
      <c r="CG545" s="703">
        <v>3310</v>
      </c>
      <c r="CH545" s="703">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2.95" customHeight="1">
      <c r="A546" s="1101"/>
      <c r="B546" s="1101"/>
      <c r="C546" s="1101"/>
      <c r="D546" s="1101"/>
      <c r="E546" s="1101"/>
      <c r="F546" s="1101"/>
      <c r="G546" s="1101"/>
      <c r="H546" s="1101"/>
      <c r="I546" s="1101"/>
      <c r="J546" s="1101"/>
      <c r="K546" s="1101"/>
      <c r="L546" s="1101"/>
      <c r="M546" s="1101"/>
      <c r="N546" s="1101"/>
      <c r="O546" s="1101"/>
      <c r="P546" s="1101"/>
      <c r="Q546" s="1101"/>
      <c r="R546" s="1101"/>
      <c r="S546" s="1101"/>
      <c r="T546" s="1101"/>
      <c r="U546" s="1101"/>
      <c r="V546" s="1101"/>
      <c r="W546" s="1101"/>
      <c r="X546" s="1101"/>
      <c r="Y546" s="1101"/>
      <c r="Z546" s="1101"/>
      <c r="AA546" s="1101"/>
      <c r="AB546" s="1101"/>
      <c r="AC546" s="1101"/>
      <c r="AD546" s="1101"/>
      <c r="AE546" s="1101"/>
      <c r="AF546" s="1101"/>
      <c r="AG546" s="1101"/>
      <c r="AH546" s="1101"/>
      <c r="AI546" s="1101"/>
      <c r="AJ546" s="1101"/>
      <c r="AK546" s="1101"/>
      <c r="AL546" s="1101"/>
      <c r="AM546" s="1101"/>
      <c r="AN546" s="1101"/>
      <c r="AO546" s="1101"/>
      <c r="AP546" s="1101"/>
      <c r="AQ546" s="1101"/>
      <c r="AR546" s="1101"/>
      <c r="AS546" s="1101"/>
      <c r="AT546" s="1101"/>
      <c r="AU546" s="1101"/>
      <c r="AV546" s="1101"/>
      <c r="AW546" s="1101"/>
      <c r="AX546" s="1101"/>
      <c r="AY546" s="1101"/>
      <c r="AZ546" s="1101"/>
      <c r="BA546" s="1101"/>
      <c r="BB546" s="2"/>
      <c r="BC546" s="2"/>
      <c r="BD546" s="2"/>
      <c r="BE546" s="2"/>
      <c r="BF546" s="2"/>
      <c r="BG546" s="2"/>
      <c r="BH546" s="2"/>
      <c r="BI546" s="2"/>
      <c r="BJ546" s="2"/>
      <c r="BK546" s="2"/>
      <c r="BL546" s="2"/>
      <c r="BM546" s="2"/>
      <c r="BN546" s="2"/>
      <c r="BO546" s="2"/>
      <c r="BP546" s="2"/>
      <c r="BQ546" s="2"/>
      <c r="BR546" s="2"/>
      <c r="BS546" s="2"/>
      <c r="BT546" s="2"/>
      <c r="BU546" s="2"/>
      <c r="BV546" s="241" t="s">
        <v>1082</v>
      </c>
      <c r="BW546" s="346">
        <v>2020</v>
      </c>
      <c r="BX546" s="347">
        <v>2162</v>
      </c>
      <c r="BY546" s="346">
        <v>2594</v>
      </c>
      <c r="BZ546" s="347">
        <v>2998</v>
      </c>
      <c r="CA546" s="347">
        <v>3344</v>
      </c>
      <c r="CB546" s="348">
        <v>3690</v>
      </c>
      <c r="CC546" s="2"/>
      <c r="CD546" s="703">
        <v>1497</v>
      </c>
      <c r="CE546" s="703">
        <v>1507</v>
      </c>
      <c r="CF546" s="703">
        <v>1980</v>
      </c>
      <c r="CG546" s="703">
        <v>2717</v>
      </c>
      <c r="CH546" s="703">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2.95" customHeight="1" thickBot="1">
      <c r="A547" s="1" t="s">
        <v>919</v>
      </c>
      <c r="B547" s="1"/>
      <c r="C547" s="1" t="s">
        <v>171</v>
      </c>
      <c r="D547" s="1101"/>
      <c r="E547" s="1101"/>
      <c r="F547" s="1101"/>
      <c r="G547" s="1101"/>
      <c r="H547" s="1101"/>
      <c r="I547" s="1101"/>
      <c r="J547" s="1101"/>
      <c r="K547" s="1101"/>
      <c r="L547" s="1101"/>
      <c r="M547" s="1101"/>
      <c r="N547" s="1101"/>
      <c r="O547" s="1101"/>
      <c r="P547" s="1101"/>
      <c r="Q547" s="1101"/>
      <c r="R547" s="1101"/>
      <c r="S547" s="1101"/>
      <c r="T547" s="1101"/>
      <c r="U547" s="1101"/>
      <c r="V547" s="1101"/>
      <c r="W547" s="1101"/>
      <c r="X547" s="1101"/>
      <c r="Y547" s="1101"/>
      <c r="Z547" s="1101"/>
      <c r="AA547" s="1101"/>
      <c r="AB547" s="1101"/>
      <c r="AC547" s="1101"/>
      <c r="AD547" s="1101"/>
      <c r="AE547" s="1101"/>
      <c r="AF547" s="1101"/>
      <c r="AG547" s="1101"/>
      <c r="AH547" s="1101"/>
      <c r="AI547" s="1101"/>
      <c r="AJ547" s="1101"/>
      <c r="AK547" s="1101"/>
      <c r="AL547" s="1101"/>
      <c r="AM547" s="1101"/>
      <c r="AN547" s="1101"/>
      <c r="AO547" s="1101"/>
      <c r="AP547" s="1101"/>
      <c r="AQ547" s="1101"/>
      <c r="AR547" s="1101"/>
      <c r="AS547" s="1101"/>
      <c r="AT547" s="1101"/>
      <c r="AU547" s="1101"/>
      <c r="AV547" s="1101"/>
      <c r="AW547" s="1101"/>
      <c r="AX547" s="1101"/>
      <c r="AY547" s="1101"/>
      <c r="AZ547" s="1101"/>
      <c r="BA547" s="1101"/>
      <c r="BB547" s="2"/>
      <c r="BC547" s="2"/>
      <c r="BD547" s="2"/>
      <c r="BE547" s="2"/>
      <c r="BF547" s="2"/>
      <c r="BG547" s="2"/>
      <c r="BH547" s="2"/>
      <c r="BI547" s="2"/>
      <c r="BJ547" s="2"/>
      <c r="BK547" s="2"/>
      <c r="BL547" s="2"/>
      <c r="BM547" s="2"/>
      <c r="BN547" s="2"/>
      <c r="BO547" s="2"/>
      <c r="BP547" s="2"/>
      <c r="BQ547" s="2"/>
      <c r="BR547" s="2"/>
      <c r="BS547" s="2"/>
      <c r="BT547" s="2"/>
      <c r="BU547" s="2"/>
      <c r="BV547" s="241" t="s">
        <v>1086</v>
      </c>
      <c r="BW547" s="349">
        <v>1540</v>
      </c>
      <c r="BX547" s="350">
        <v>1650</v>
      </c>
      <c r="BY547" s="349">
        <v>1980</v>
      </c>
      <c r="BZ547" s="350">
        <v>2286</v>
      </c>
      <c r="CA547" s="350">
        <v>2550</v>
      </c>
      <c r="CB547" s="351">
        <v>2812</v>
      </c>
      <c r="CC547" s="2"/>
      <c r="CD547" s="703">
        <v>1125</v>
      </c>
      <c r="CE547" s="703">
        <v>1132</v>
      </c>
      <c r="CF547" s="703">
        <v>1461</v>
      </c>
      <c r="CG547" s="703">
        <v>2059</v>
      </c>
      <c r="CH547" s="703">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2.95" customHeight="1">
      <c r="A548" s="1"/>
      <c r="B548" s="1"/>
      <c r="C548" s="1"/>
      <c r="D548" s="1101"/>
      <c r="E548" s="1101"/>
      <c r="F548" s="1101"/>
      <c r="G548" s="1101"/>
      <c r="H548" s="1101"/>
      <c r="I548" s="1101"/>
      <c r="J548" s="1101"/>
      <c r="K548" s="1101"/>
      <c r="L548" s="1101"/>
      <c r="M548" s="1101"/>
      <c r="N548" s="1101"/>
      <c r="O548" s="1101"/>
      <c r="P548" s="1101"/>
      <c r="Q548" s="1101"/>
      <c r="R548" s="1101"/>
      <c r="S548" s="1101"/>
      <c r="T548" s="1101"/>
      <c r="U548" s="1101"/>
      <c r="V548" s="1101"/>
      <c r="W548" s="1101"/>
      <c r="X548" s="1101"/>
      <c r="Y548" s="1101"/>
      <c r="Z548" s="1101"/>
      <c r="AA548" s="1101"/>
      <c r="AB548" s="1101"/>
      <c r="AC548" s="1101"/>
      <c r="AD548" s="1101"/>
      <c r="AE548" s="1101"/>
      <c r="AF548" s="1101"/>
      <c r="AG548" s="1101"/>
      <c r="AH548" s="1101"/>
      <c r="AI548" s="1101"/>
      <c r="AJ548" s="1101"/>
      <c r="AK548" s="1101"/>
      <c r="AL548" s="1101"/>
      <c r="AM548" s="1101"/>
      <c r="AN548" s="1101"/>
      <c r="AO548" s="1101"/>
      <c r="AP548" s="1101"/>
      <c r="AQ548" s="1101"/>
      <c r="AR548" s="1101"/>
      <c r="AS548" s="1101"/>
      <c r="AT548" s="1101"/>
      <c r="AU548" s="1101"/>
      <c r="AV548" s="1101"/>
      <c r="AW548" s="1101"/>
      <c r="AX548" s="1101"/>
      <c r="AY548" s="1101"/>
      <c r="AZ548" s="1101"/>
      <c r="BA548" s="1101"/>
      <c r="BB548" s="2"/>
      <c r="BC548" s="2"/>
      <c r="BD548" s="2"/>
      <c r="BE548" s="2"/>
      <c r="BF548" s="2"/>
      <c r="BG548" s="2"/>
      <c r="BH548" s="2"/>
      <c r="BI548" s="2"/>
      <c r="BJ548" s="2"/>
      <c r="BK548" s="2"/>
      <c r="BL548" s="2"/>
      <c r="BM548" s="2"/>
      <c r="BN548" s="2"/>
      <c r="BO548" s="2"/>
      <c r="BP548" s="2"/>
      <c r="BQ548" s="2"/>
      <c r="BR548" s="2"/>
      <c r="BS548" s="2"/>
      <c r="BT548" s="2"/>
      <c r="BU548" s="2"/>
      <c r="BV548" s="1101"/>
      <c r="BW548" s="1101"/>
      <c r="BX548" s="1101"/>
      <c r="BY548" s="1101"/>
      <c r="BZ548" s="1101"/>
      <c r="CA548" s="1101"/>
      <c r="CB548" s="1101"/>
      <c r="CC548" s="1101"/>
      <c r="CD548" s="1101"/>
      <c r="CE548" s="1101"/>
      <c r="CF548" s="1101"/>
      <c r="CG548" s="1101"/>
      <c r="CH548" s="1101"/>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2.95" customHeight="1">
      <c r="A549" s="1"/>
      <c r="B549" s="1"/>
      <c r="C549" s="1"/>
      <c r="D549" s="1" t="s">
        <v>1451</v>
      </c>
      <c r="E549" s="1101"/>
      <c r="F549" s="1101"/>
      <c r="G549" s="1101"/>
      <c r="H549" s="1101"/>
      <c r="I549" s="1101"/>
      <c r="J549" s="1101"/>
      <c r="K549" s="1101"/>
      <c r="L549" s="1101"/>
      <c r="M549" s="1101"/>
      <c r="N549" s="1101"/>
      <c r="O549" s="1101"/>
      <c r="P549" s="1101"/>
      <c r="Q549" s="1101"/>
      <c r="R549" s="1101"/>
      <c r="S549" s="1101"/>
      <c r="T549" s="1101"/>
      <c r="U549" s="1101"/>
      <c r="V549" s="1101"/>
      <c r="W549" s="1101"/>
      <c r="X549" s="1101"/>
      <c r="Y549" s="1101"/>
      <c r="Z549" s="1101"/>
      <c r="AA549" s="1101"/>
      <c r="AB549" s="1101"/>
      <c r="AC549" s="57"/>
      <c r="AD549" s="1101"/>
      <c r="AE549" s="1101"/>
      <c r="AF549" s="1101"/>
      <c r="AG549" s="1101"/>
      <c r="AH549" s="1101"/>
      <c r="AI549" s="1101"/>
      <c r="AJ549" s="1101"/>
      <c r="AK549" s="1101"/>
      <c r="AL549" s="1101"/>
      <c r="AM549" s="1101"/>
      <c r="AN549" s="1101"/>
      <c r="AO549" s="1101"/>
      <c r="AP549" s="1101"/>
      <c r="AQ549" s="1101"/>
      <c r="AR549" s="1101"/>
      <c r="AS549" s="1101"/>
      <c r="AT549" s="1101"/>
      <c r="AU549" s="1101"/>
      <c r="AV549" s="1101"/>
      <c r="AW549" s="1101"/>
      <c r="AX549" s="1101"/>
      <c r="AY549" s="1101"/>
      <c r="AZ549" s="1101"/>
      <c r="BA549" s="1101"/>
      <c r="BB549" s="2"/>
      <c r="BC549" s="2"/>
      <c r="BD549" s="2"/>
      <c r="BE549" s="2"/>
      <c r="BF549" s="2"/>
      <c r="BG549" s="2"/>
      <c r="BH549" s="2"/>
      <c r="BI549" s="2"/>
      <c r="BJ549" s="2"/>
      <c r="BK549" s="2"/>
      <c r="BL549" s="2"/>
      <c r="BM549" s="2"/>
      <c r="BN549" s="2"/>
      <c r="BO549" s="2"/>
      <c r="BP549" s="2"/>
      <c r="BQ549" s="2"/>
      <c r="BR549" s="2"/>
      <c r="BS549" s="2"/>
      <c r="BT549" s="2"/>
      <c r="BU549" s="2"/>
      <c r="BV549" s="1101"/>
      <c r="BW549" s="1101"/>
      <c r="BX549" s="1101"/>
      <c r="BY549" s="1101"/>
      <c r="BZ549" s="1101"/>
      <c r="CA549" s="1101"/>
      <c r="CB549" s="1101"/>
      <c r="CC549" s="1101"/>
      <c r="CD549" s="1101"/>
      <c r="CE549" s="1101"/>
      <c r="CF549" s="1101"/>
      <c r="CG549" s="1101"/>
      <c r="CH549" s="1101"/>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2.95" customHeight="1">
      <c r="A550" s="1101"/>
      <c r="B550" s="383"/>
      <c r="C550" s="1101"/>
      <c r="D550" s="1101"/>
      <c r="E550" s="1101"/>
      <c r="F550" s="1101"/>
      <c r="G550" s="1101"/>
      <c r="H550" s="1101"/>
      <c r="I550" s="1101"/>
      <c r="J550" s="1101"/>
      <c r="K550" s="1101"/>
      <c r="L550" s="1101"/>
      <c r="M550" s="1101"/>
      <c r="N550" s="1101"/>
      <c r="O550" s="1101"/>
      <c r="P550" s="1101"/>
      <c r="Q550" s="1101"/>
      <c r="R550" s="1101"/>
      <c r="S550" s="1101"/>
      <c r="T550" s="1101"/>
      <c r="U550" s="1101"/>
      <c r="V550" s="1101"/>
      <c r="W550" s="1101"/>
      <c r="X550" s="1101"/>
      <c r="Y550" s="1101"/>
      <c r="Z550" s="1101"/>
      <c r="AA550" s="1101"/>
      <c r="AB550" s="1101"/>
      <c r="AC550" s="1101"/>
      <c r="AD550" s="1101"/>
      <c r="AE550" s="1101"/>
      <c r="AF550" s="1101"/>
      <c r="AG550" s="1101"/>
      <c r="AH550" s="1101"/>
      <c r="AI550" s="1101"/>
      <c r="AJ550" s="1101"/>
      <c r="AK550" s="1101"/>
      <c r="AL550" s="1101"/>
      <c r="AM550" s="1101"/>
      <c r="AN550" s="1101"/>
      <c r="AO550" s="1101"/>
      <c r="AP550" s="1101"/>
      <c r="AQ550" s="1101"/>
      <c r="AR550" s="1101"/>
      <c r="AS550" s="1101"/>
      <c r="AT550" s="1101"/>
      <c r="AU550" s="1101"/>
      <c r="AV550" s="1101"/>
      <c r="AW550" s="1101"/>
      <c r="AX550" s="1101"/>
      <c r="AY550" s="1101"/>
      <c r="AZ550" s="1101"/>
      <c r="BA550" s="1101"/>
      <c r="BB550" s="2"/>
      <c r="BC550" s="2"/>
      <c r="BD550" s="2"/>
      <c r="BE550" s="2"/>
      <c r="BF550" s="2"/>
      <c r="BG550" s="2"/>
      <c r="BH550" s="2" t="s">
        <v>38</v>
      </c>
      <c r="BI550" s="2" t="str">
        <f>N657</f>
        <v>Yes</v>
      </c>
      <c r="BJ550" s="2"/>
      <c r="BK550" s="2"/>
      <c r="BL550" s="2"/>
      <c r="BM550" s="2"/>
      <c r="BN550" s="2"/>
      <c r="BO550" s="2"/>
      <c r="BP550" s="2"/>
      <c r="BQ550" s="2"/>
      <c r="BR550" s="2"/>
      <c r="BS550" s="2"/>
      <c r="BT550" s="2"/>
      <c r="BU550" s="2"/>
      <c r="BV550" s="1101"/>
      <c r="BW550" s="1101"/>
      <c r="BX550" s="1101"/>
      <c r="BY550" s="1101"/>
      <c r="BZ550" s="1101"/>
      <c r="CA550" s="1101"/>
      <c r="CB550" s="1101"/>
      <c r="CC550" s="1101"/>
      <c r="CD550" s="1101"/>
      <c r="CE550" s="1101"/>
      <c r="CF550" s="1101"/>
      <c r="CG550" s="1101"/>
      <c r="CH550" s="1101"/>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2.95" customHeight="1">
      <c r="A551" s="1101"/>
      <c r="B551" s="1366" t="s">
        <v>1452</v>
      </c>
      <c r="C551" s="1367"/>
      <c r="D551" s="1367"/>
      <c r="E551" s="1367"/>
      <c r="F551" s="1367"/>
      <c r="G551" s="1367"/>
      <c r="H551" s="1367"/>
      <c r="I551" s="1367"/>
      <c r="J551" s="1367"/>
      <c r="K551" s="1367"/>
      <c r="L551" s="1368"/>
      <c r="M551" s="1366" t="s">
        <v>1453</v>
      </c>
      <c r="N551" s="1367"/>
      <c r="O551" s="1367"/>
      <c r="P551" s="1368"/>
      <c r="Q551" s="1366" t="s">
        <v>1454</v>
      </c>
      <c r="R551" s="1367"/>
      <c r="S551" s="1368"/>
      <c r="T551" s="1366" t="s">
        <v>1455</v>
      </c>
      <c r="U551" s="1367"/>
      <c r="V551" s="1368"/>
      <c r="W551" s="1366" t="s">
        <v>1456</v>
      </c>
      <c r="X551" s="1367"/>
      <c r="Y551" s="1368"/>
      <c r="Z551" s="1366" t="s">
        <v>1457</v>
      </c>
      <c r="AA551" s="1367"/>
      <c r="AB551" s="1367"/>
      <c r="AC551" s="1367"/>
      <c r="AD551" s="1368"/>
      <c r="AE551" s="1366" t="s">
        <v>1458</v>
      </c>
      <c r="AF551" s="1367"/>
      <c r="AG551" s="1367"/>
      <c r="AH551" s="1368"/>
      <c r="AI551" s="1366" t="s">
        <v>1459</v>
      </c>
      <c r="AJ551" s="1367"/>
      <c r="AK551" s="1367"/>
      <c r="AL551" s="1368"/>
      <c r="AM551" s="1366" t="s">
        <v>1460</v>
      </c>
      <c r="AN551" s="1367"/>
      <c r="AO551" s="1367"/>
      <c r="AP551" s="1367"/>
      <c r="AQ551" s="1367"/>
      <c r="AR551" s="1367"/>
      <c r="AS551" s="1368"/>
      <c r="AT551" s="1101"/>
      <c r="AU551" s="1101"/>
      <c r="AV551" s="1101"/>
      <c r="AW551" s="1101"/>
      <c r="AX551" s="1101"/>
      <c r="AY551" s="1101"/>
      <c r="AZ551" s="1101"/>
      <c r="BA551" s="1101"/>
      <c r="BB551" s="2"/>
      <c r="BC551" s="2"/>
      <c r="BD551" s="2"/>
      <c r="BE551" s="2"/>
      <c r="BF551" s="2"/>
      <c r="BG551" s="2"/>
      <c r="BH551" s="2" t="s">
        <v>81</v>
      </c>
      <c r="BI551" s="2" t="str">
        <f>AG657</f>
        <v>Yes</v>
      </c>
      <c r="BJ551" s="2"/>
      <c r="BK551" s="2"/>
      <c r="BL551" s="2"/>
      <c r="BM551" s="2"/>
      <c r="BN551" s="2"/>
      <c r="BO551" s="2"/>
      <c r="BP551" s="2"/>
      <c r="BQ551" s="2"/>
      <c r="BR551" s="2"/>
      <c r="BS551" s="2"/>
      <c r="BT551" s="2"/>
      <c r="BU551" s="2"/>
      <c r="BV551" s="1101"/>
      <c r="BW551" s="1101"/>
      <c r="BX551" s="1101"/>
      <c r="BY551" s="1101"/>
      <c r="BZ551" s="1101"/>
      <c r="CA551" s="1101"/>
      <c r="CB551" s="1101"/>
      <c r="CC551" s="1101"/>
      <c r="CD551" s="1101"/>
      <c r="CE551" s="1101"/>
      <c r="CF551" s="1101"/>
      <c r="CG551" s="1101"/>
      <c r="CH551" s="1101"/>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2.95" customHeight="1">
      <c r="A552" s="1101"/>
      <c r="B552" s="1369"/>
      <c r="C552" s="1370"/>
      <c r="D552" s="1370"/>
      <c r="E552" s="1370"/>
      <c r="F552" s="1370"/>
      <c r="G552" s="1370"/>
      <c r="H552" s="1370"/>
      <c r="I552" s="1370"/>
      <c r="J552" s="1370"/>
      <c r="K552" s="1370"/>
      <c r="L552" s="1371"/>
      <c r="M552" s="1369"/>
      <c r="N552" s="1370"/>
      <c r="O552" s="1370"/>
      <c r="P552" s="1371"/>
      <c r="Q552" s="1369"/>
      <c r="R552" s="1370"/>
      <c r="S552" s="1371"/>
      <c r="T552" s="1369"/>
      <c r="U552" s="1370"/>
      <c r="V552" s="1371"/>
      <c r="W552" s="1369"/>
      <c r="X552" s="1370"/>
      <c r="Y552" s="1371"/>
      <c r="Z552" s="1369"/>
      <c r="AA552" s="1370"/>
      <c r="AB552" s="1370"/>
      <c r="AC552" s="1370"/>
      <c r="AD552" s="1371"/>
      <c r="AE552" s="1369"/>
      <c r="AF552" s="1370"/>
      <c r="AG552" s="1370"/>
      <c r="AH552" s="1371"/>
      <c r="AI552" s="1369"/>
      <c r="AJ552" s="1370"/>
      <c r="AK552" s="1370"/>
      <c r="AL552" s="1371"/>
      <c r="AM552" s="1369"/>
      <c r="AN552" s="1370"/>
      <c r="AO552" s="1370"/>
      <c r="AP552" s="1370"/>
      <c r="AQ552" s="1370"/>
      <c r="AR552" s="1370"/>
      <c r="AS552" s="1371"/>
      <c r="AT552" s="1101"/>
      <c r="AU552" s="959"/>
      <c r="AV552" s="1101"/>
      <c r="AW552" s="1101"/>
      <c r="AX552" s="1101"/>
      <c r="AY552" s="1101"/>
      <c r="AZ552" s="1101"/>
      <c r="BA552" s="1101"/>
      <c r="BB552" s="2"/>
      <c r="BC552" s="2"/>
      <c r="BD552" s="2"/>
      <c r="BE552" s="2"/>
      <c r="BF552" s="2"/>
      <c r="BG552" s="2"/>
      <c r="BH552" s="2"/>
      <c r="BI552" s="2"/>
      <c r="BJ552" s="2"/>
      <c r="BK552" s="2"/>
      <c r="BL552" s="2"/>
      <c r="BM552" s="2"/>
      <c r="BN552" s="2"/>
      <c r="BO552" s="2"/>
      <c r="BP552" s="2"/>
      <c r="BQ552" s="2"/>
      <c r="BR552" s="2"/>
      <c r="BS552" s="2"/>
      <c r="BT552" s="2"/>
      <c r="BU552" s="2"/>
      <c r="BV552" s="1101"/>
      <c r="BW552" s="1101"/>
      <c r="BX552" s="1101"/>
      <c r="BY552" s="1101"/>
      <c r="BZ552" s="1101"/>
      <c r="CA552" s="1101"/>
      <c r="CB552" s="1101"/>
      <c r="CC552" s="1101"/>
      <c r="CD552" s="1101"/>
      <c r="CE552" s="1101"/>
      <c r="CF552" s="1101"/>
      <c r="CG552" s="1101"/>
      <c r="CH552" s="1101"/>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2.95" customHeight="1">
      <c r="A553" s="1101"/>
      <c r="B553" s="1443"/>
      <c r="C553" s="1444"/>
      <c r="D553" s="1444"/>
      <c r="E553" s="1444"/>
      <c r="F553" s="1444"/>
      <c r="G553" s="1444"/>
      <c r="H553" s="1444"/>
      <c r="I553" s="1444"/>
      <c r="J553" s="1444"/>
      <c r="K553" s="1444"/>
      <c r="L553" s="1445"/>
      <c r="M553" s="1443"/>
      <c r="N553" s="1444"/>
      <c r="O553" s="1444"/>
      <c r="P553" s="1445"/>
      <c r="Q553" s="1443"/>
      <c r="R553" s="1444"/>
      <c r="S553" s="1445"/>
      <c r="T553" s="1443"/>
      <c r="U553" s="1444"/>
      <c r="V553" s="1445"/>
      <c r="W553" s="1443"/>
      <c r="X553" s="1444"/>
      <c r="Y553" s="1445"/>
      <c r="Z553" s="1443"/>
      <c r="AA553" s="1444"/>
      <c r="AB553" s="1444"/>
      <c r="AC553" s="1444"/>
      <c r="AD553" s="1445"/>
      <c r="AE553" s="1443"/>
      <c r="AF553" s="1444"/>
      <c r="AG553" s="1444"/>
      <c r="AH553" s="1445"/>
      <c r="AI553" s="1443"/>
      <c r="AJ553" s="1444"/>
      <c r="AK553" s="1444"/>
      <c r="AL553" s="1445"/>
      <c r="AM553" s="1443"/>
      <c r="AN553" s="1444"/>
      <c r="AO553" s="1444"/>
      <c r="AP553" s="1444"/>
      <c r="AQ553" s="1444"/>
      <c r="AR553" s="1444"/>
      <c r="AS553" s="1445"/>
      <c r="AT553" s="1101"/>
      <c r="AU553" s="959"/>
      <c r="AV553" s="1101"/>
      <c r="AW553" s="1101"/>
      <c r="AX553" s="1101"/>
      <c r="AY553" s="1101"/>
      <c r="AZ553" s="1101"/>
      <c r="BA553" s="1101"/>
      <c r="BB553" s="2"/>
      <c r="BC553" s="2"/>
      <c r="BD553" s="2"/>
      <c r="BE553" s="2"/>
      <c r="BF553" s="2"/>
      <c r="BG553" s="2"/>
      <c r="BH553" s="2"/>
      <c r="BI553" s="2"/>
      <c r="BJ553" s="2"/>
      <c r="BK553" s="2"/>
      <c r="BL553" s="2"/>
      <c r="BM553" s="2"/>
      <c r="BN553" s="2"/>
      <c r="BO553" s="2"/>
      <c r="BP553" s="2"/>
      <c r="BQ553" s="2"/>
      <c r="BR553" s="2"/>
      <c r="BS553" s="2"/>
      <c r="BT553" s="2"/>
      <c r="BU553" s="2"/>
      <c r="BV553" s="1101"/>
      <c r="BW553" s="1101"/>
      <c r="BX553" s="1101"/>
      <c r="BY553" s="1101"/>
      <c r="BZ553" s="1101"/>
      <c r="CA553" s="1101"/>
      <c r="CB553" s="1101"/>
      <c r="CC553" s="1101"/>
      <c r="CD553" s="1101"/>
      <c r="CE553" s="1101"/>
      <c r="CF553" s="1101"/>
      <c r="CG553" s="1101"/>
      <c r="CH553" s="1101"/>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2.95" customHeight="1">
      <c r="A554" s="1101"/>
      <c r="B554" s="35" t="s">
        <v>17</v>
      </c>
      <c r="C554" s="1459" t="s">
        <v>1461</v>
      </c>
      <c r="D554" s="1459"/>
      <c r="E554" s="1459"/>
      <c r="F554" s="1459"/>
      <c r="G554" s="1459"/>
      <c r="H554" s="1459"/>
      <c r="I554" s="1459"/>
      <c r="J554" s="1459"/>
      <c r="K554" s="1459"/>
      <c r="L554" s="1459"/>
      <c r="M554" s="1459" t="s">
        <v>1435</v>
      </c>
      <c r="N554" s="1459"/>
      <c r="O554" s="1459"/>
      <c r="P554" s="1459"/>
      <c r="Q554" s="1436">
        <v>660</v>
      </c>
      <c r="R554" s="1436"/>
      <c r="S554" s="1437"/>
      <c r="T554" s="1435">
        <v>660</v>
      </c>
      <c r="U554" s="1436"/>
      <c r="V554" s="1437"/>
      <c r="W554" s="1522">
        <v>5.5E-2</v>
      </c>
      <c r="X554" s="1523"/>
      <c r="Y554" s="1524"/>
      <c r="Z554" s="1453" t="s">
        <v>1462</v>
      </c>
      <c r="AA554" s="1453"/>
      <c r="AB554" s="1453"/>
      <c r="AC554" s="1453"/>
      <c r="AD554" s="1453"/>
      <c r="AE554" s="1461">
        <v>1</v>
      </c>
      <c r="AF554" s="1462"/>
      <c r="AG554" s="1462"/>
      <c r="AH554" s="1463"/>
      <c r="AI554" s="1438">
        <v>1008425</v>
      </c>
      <c r="AJ554" s="1439"/>
      <c r="AK554" s="1439"/>
      <c r="AL554" s="1440"/>
      <c r="AM554" s="1357">
        <v>16594491</v>
      </c>
      <c r="AN554" s="1358"/>
      <c r="AO554" s="1358"/>
      <c r="AP554" s="1358"/>
      <c r="AQ554" s="1358"/>
      <c r="AR554" s="1358"/>
      <c r="AS554" s="1359"/>
      <c r="AT554" s="960"/>
      <c r="AU554" s="959"/>
      <c r="AV554" s="1101"/>
      <c r="AW554" s="1101"/>
      <c r="AX554" s="1101"/>
      <c r="AY554" s="1101"/>
      <c r="AZ554" s="1101"/>
      <c r="BA554" s="1101"/>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2.95" customHeight="1">
      <c r="A555" s="1101"/>
      <c r="B555" s="36" t="s">
        <v>30</v>
      </c>
      <c r="C555" s="1460" t="s">
        <v>1463</v>
      </c>
      <c r="D555" s="1460"/>
      <c r="E555" s="1460"/>
      <c r="F555" s="1460"/>
      <c r="G555" s="1460"/>
      <c r="H555" s="1460"/>
      <c r="I555" s="1460"/>
      <c r="J555" s="1460"/>
      <c r="K555" s="1460"/>
      <c r="L555" s="1460"/>
      <c r="M555" s="1459" t="s">
        <v>1434</v>
      </c>
      <c r="N555" s="1459"/>
      <c r="O555" s="1459"/>
      <c r="P555" s="1459"/>
      <c r="Q555" s="1435">
        <v>660</v>
      </c>
      <c r="R555" s="1436"/>
      <c r="S555" s="1437"/>
      <c r="T555" s="1435">
        <v>660</v>
      </c>
      <c r="U555" s="1436"/>
      <c r="V555" s="1437"/>
      <c r="W555" s="1522">
        <v>0.06</v>
      </c>
      <c r="X555" s="1523"/>
      <c r="Y555" s="1524"/>
      <c r="Z555" s="1453" t="s">
        <v>1462</v>
      </c>
      <c r="AA555" s="1453"/>
      <c r="AB555" s="1453"/>
      <c r="AC555" s="1453"/>
      <c r="AD555" s="1453"/>
      <c r="AE555" s="1461">
        <v>2</v>
      </c>
      <c r="AF555" s="1462"/>
      <c r="AG555" s="1462"/>
      <c r="AH555" s="1463"/>
      <c r="AI555" s="1438">
        <v>155698</v>
      </c>
      <c r="AJ555" s="1439"/>
      <c r="AK555" s="1439"/>
      <c r="AL555" s="1440"/>
      <c r="AM555" s="1357">
        <v>2419347</v>
      </c>
      <c r="AN555" s="1358"/>
      <c r="AO555" s="1358"/>
      <c r="AP555" s="1358"/>
      <c r="AQ555" s="1358"/>
      <c r="AR555" s="1358"/>
      <c r="AS555" s="1359"/>
      <c r="AT555" s="960" t="str">
        <f>IF(AND(NOT(C554=""),C555="",NOT(C556="")),"!","")</f>
        <v/>
      </c>
      <c r="AU555" s="959"/>
      <c r="AV555" s="1101"/>
      <c r="AW555" s="1101"/>
      <c r="AX555" s="1101"/>
      <c r="AY555" s="1101"/>
      <c r="AZ555" s="1101"/>
      <c r="BA555" s="1101"/>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2.95" customHeight="1">
      <c r="A556" s="1101"/>
      <c r="B556" s="36" t="s">
        <v>38</v>
      </c>
      <c r="C556" s="1460" t="s">
        <v>1464</v>
      </c>
      <c r="D556" s="1460"/>
      <c r="E556" s="1460"/>
      <c r="F556" s="1460"/>
      <c r="G556" s="1460"/>
      <c r="H556" s="1460"/>
      <c r="I556" s="1460"/>
      <c r="J556" s="1460"/>
      <c r="K556" s="1460"/>
      <c r="L556" s="1460"/>
      <c r="M556" s="1459" t="s">
        <v>1430</v>
      </c>
      <c r="N556" s="1459"/>
      <c r="O556" s="1459"/>
      <c r="P556" s="1459"/>
      <c r="Q556" s="1435">
        <v>24</v>
      </c>
      <c r="R556" s="1436"/>
      <c r="S556" s="1437"/>
      <c r="T556" s="1435">
        <v>24</v>
      </c>
      <c r="U556" s="1436"/>
      <c r="V556" s="1437"/>
      <c r="W556" s="1522">
        <v>7.0000000000000007E-2</v>
      </c>
      <c r="X556" s="1523"/>
      <c r="Y556" s="1524"/>
      <c r="Z556" s="1453" t="s">
        <v>1462</v>
      </c>
      <c r="AA556" s="1453"/>
      <c r="AB556" s="1453"/>
      <c r="AC556" s="1453"/>
      <c r="AD556" s="1453"/>
      <c r="AE556" s="1461">
        <v>3</v>
      </c>
      <c r="AF556" s="1462"/>
      <c r="AG556" s="1462"/>
      <c r="AH556" s="1463"/>
      <c r="AI556" s="1438"/>
      <c r="AJ556" s="1439"/>
      <c r="AK556" s="1439"/>
      <c r="AL556" s="1440"/>
      <c r="AM556" s="1357">
        <v>11313908</v>
      </c>
      <c r="AN556" s="1358"/>
      <c r="AO556" s="1358"/>
      <c r="AP556" s="1358"/>
      <c r="AQ556" s="1358"/>
      <c r="AR556" s="1358"/>
      <c r="AS556" s="1359"/>
      <c r="AT556" s="960" t="str">
        <f>IF(AND(NOT(C555=""),C556="",NOT(C557="")),"!","")</f>
        <v/>
      </c>
      <c r="AU556" s="959"/>
      <c r="AV556" s="1101"/>
      <c r="AW556" s="1101"/>
      <c r="AX556" s="1101"/>
      <c r="AY556" s="1101"/>
      <c r="AZ556" s="1101"/>
      <c r="BA556" s="1101"/>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2.95" customHeight="1">
      <c r="A557" s="1101"/>
      <c r="B557" s="36" t="s">
        <v>81</v>
      </c>
      <c r="C557" s="1460" t="s">
        <v>1465</v>
      </c>
      <c r="D557" s="1460"/>
      <c r="E557" s="1460"/>
      <c r="F557" s="1460"/>
      <c r="G557" s="1460"/>
      <c r="H557" s="1460"/>
      <c r="I557" s="1460"/>
      <c r="J557" s="1460"/>
      <c r="K557" s="1460"/>
      <c r="L557" s="1460"/>
      <c r="M557" s="1459" t="s">
        <v>1432</v>
      </c>
      <c r="N557" s="1459"/>
      <c r="O557" s="1459"/>
      <c r="P557" s="1459"/>
      <c r="Q557" s="1435">
        <v>660</v>
      </c>
      <c r="R557" s="1436"/>
      <c r="S557" s="1437"/>
      <c r="T557" s="1435">
        <v>660</v>
      </c>
      <c r="U557" s="1436"/>
      <c r="V557" s="1437"/>
      <c r="W557" s="1522">
        <v>0.06</v>
      </c>
      <c r="X557" s="1523"/>
      <c r="Y557" s="1524"/>
      <c r="Z557" s="1453" t="s">
        <v>1462</v>
      </c>
      <c r="AA557" s="1453"/>
      <c r="AB557" s="1453"/>
      <c r="AC557" s="1453"/>
      <c r="AD557" s="1453"/>
      <c r="AE557" s="1461">
        <v>4</v>
      </c>
      <c r="AF557" s="1462"/>
      <c r="AG557" s="1462"/>
      <c r="AH557" s="1463"/>
      <c r="AI557" s="1438"/>
      <c r="AJ557" s="1439"/>
      <c r="AK557" s="1439"/>
      <c r="AL557" s="1440"/>
      <c r="AM557" s="1357">
        <v>1000000</v>
      </c>
      <c r="AN557" s="1358"/>
      <c r="AO557" s="1358"/>
      <c r="AP557" s="1358"/>
      <c r="AQ557" s="1358"/>
      <c r="AR557" s="1358"/>
      <c r="AS557" s="1359"/>
      <c r="AT557" s="960" t="str">
        <f>IF(AND(NOT(C556=""),C557="",NOT(C558="")),"!","")</f>
        <v/>
      </c>
      <c r="AU557" s="959"/>
      <c r="AV557" s="1101"/>
      <c r="AW557" s="1101"/>
      <c r="AX557" s="1101"/>
      <c r="AY557" s="1101"/>
      <c r="AZ557" s="1101"/>
      <c r="BA557" s="1101"/>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2.95" customHeight="1">
      <c r="A558" s="1101"/>
      <c r="B558" s="36" t="s">
        <v>85</v>
      </c>
      <c r="C558" s="1460" t="s">
        <v>1466</v>
      </c>
      <c r="D558" s="1460"/>
      <c r="E558" s="1460"/>
      <c r="F558" s="1460"/>
      <c r="G558" s="1460"/>
      <c r="H558" s="1460"/>
      <c r="I558" s="1460"/>
      <c r="J558" s="1460"/>
      <c r="K558" s="1460"/>
      <c r="L558" s="1460"/>
      <c r="M558" s="1459" t="s">
        <v>1411</v>
      </c>
      <c r="N558" s="1459"/>
      <c r="O558" s="1459"/>
      <c r="P558" s="1459"/>
      <c r="Q558" s="1435"/>
      <c r="R558" s="1436"/>
      <c r="S558" s="1437"/>
      <c r="T558" s="1435"/>
      <c r="U558" s="1436"/>
      <c r="V558" s="1437"/>
      <c r="W558" s="1522"/>
      <c r="X558" s="1523"/>
      <c r="Y558" s="1524"/>
      <c r="Z558" s="1453" t="s">
        <v>299</v>
      </c>
      <c r="AA558" s="1453"/>
      <c r="AB558" s="1453"/>
      <c r="AC558" s="1453"/>
      <c r="AD558" s="1453"/>
      <c r="AE558" s="1461"/>
      <c r="AF558" s="1462"/>
      <c r="AG558" s="1462"/>
      <c r="AH558" s="1463"/>
      <c r="AI558" s="1438"/>
      <c r="AJ558" s="1439"/>
      <c r="AK558" s="1439"/>
      <c r="AL558" s="1440"/>
      <c r="AM558" s="1357">
        <v>95000</v>
      </c>
      <c r="AN558" s="1358"/>
      <c r="AO558" s="1358"/>
      <c r="AP558" s="1358"/>
      <c r="AQ558" s="1358"/>
      <c r="AR558" s="1358"/>
      <c r="AS558" s="1359"/>
      <c r="AT558" s="960" t="str">
        <f t="shared" ref="AT558:AT565" si="0">IF(AND(NOT(C557=""),C558="",NOT(C559="")),"!","")</f>
        <v/>
      </c>
      <c r="AU558" s="959"/>
      <c r="AV558" s="1101"/>
      <c r="AW558" s="1101"/>
      <c r="AX558" s="1101"/>
      <c r="AY558" s="1101"/>
      <c r="AZ558" s="1101"/>
      <c r="BA558" s="1101"/>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2.95" customHeight="1">
      <c r="A559" s="1101"/>
      <c r="B559" s="36" t="s">
        <v>1467</v>
      </c>
      <c r="C559" s="1460" t="s">
        <v>1468</v>
      </c>
      <c r="D559" s="1460"/>
      <c r="E559" s="1460"/>
      <c r="F559" s="1460"/>
      <c r="G559" s="1460"/>
      <c r="H559" s="1460"/>
      <c r="I559" s="1460"/>
      <c r="J559" s="1460"/>
      <c r="K559" s="1460"/>
      <c r="L559" s="1460"/>
      <c r="M559" s="1459" t="s">
        <v>1437</v>
      </c>
      <c r="N559" s="1459"/>
      <c r="O559" s="1459"/>
      <c r="P559" s="1459"/>
      <c r="Q559" s="1435"/>
      <c r="R559" s="1436"/>
      <c r="S559" s="1437"/>
      <c r="T559" s="1435"/>
      <c r="U559" s="1436"/>
      <c r="V559" s="1437"/>
      <c r="W559" s="1522"/>
      <c r="X559" s="1523"/>
      <c r="Y559" s="1524"/>
      <c r="Z559" s="1453" t="s">
        <v>299</v>
      </c>
      <c r="AA559" s="1453"/>
      <c r="AB559" s="1453"/>
      <c r="AC559" s="1453"/>
      <c r="AD559" s="1453"/>
      <c r="AE559" s="1461"/>
      <c r="AF559" s="1462"/>
      <c r="AG559" s="1462"/>
      <c r="AH559" s="1463"/>
      <c r="AI559" s="1438"/>
      <c r="AJ559" s="1439"/>
      <c r="AK559" s="1439"/>
      <c r="AL559" s="1440"/>
      <c r="AM559" s="1357">
        <v>558832</v>
      </c>
      <c r="AN559" s="1358"/>
      <c r="AO559" s="1358"/>
      <c r="AP559" s="1358"/>
      <c r="AQ559" s="1358"/>
      <c r="AR559" s="1358"/>
      <c r="AS559" s="1359"/>
      <c r="AT559" s="960" t="str">
        <f t="shared" si="0"/>
        <v/>
      </c>
      <c r="AU559" s="959"/>
      <c r="AV559" s="1101"/>
      <c r="AW559" s="1101"/>
      <c r="AX559" s="1101"/>
      <c r="AY559" s="1101"/>
      <c r="AZ559" s="1101"/>
      <c r="BA559" s="1101"/>
      <c r="BB559" s="2"/>
      <c r="BC559" s="2"/>
      <c r="BD559" s="2"/>
      <c r="BE559" s="2"/>
      <c r="BF559" s="2"/>
      <c r="BG559" s="2"/>
      <c r="BH559" s="2" t="s">
        <v>1467</v>
      </c>
      <c r="BI559" s="2" t="str">
        <f>AG665</f>
        <v>Yes</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2.95" customHeight="1">
      <c r="A560" s="1101"/>
      <c r="B560" s="36" t="s">
        <v>1469</v>
      </c>
      <c r="C560" s="1460" t="s">
        <v>1470</v>
      </c>
      <c r="D560" s="1460"/>
      <c r="E560" s="1460"/>
      <c r="F560" s="1460"/>
      <c r="G560" s="1460"/>
      <c r="H560" s="1460"/>
      <c r="I560" s="1460"/>
      <c r="J560" s="1460"/>
      <c r="K560" s="1460"/>
      <c r="L560" s="1460"/>
      <c r="M560" s="1459" t="s">
        <v>1422</v>
      </c>
      <c r="N560" s="1459"/>
      <c r="O560" s="1459"/>
      <c r="P560" s="1459"/>
      <c r="Q560" s="1435"/>
      <c r="R560" s="1436"/>
      <c r="S560" s="1437"/>
      <c r="T560" s="1435"/>
      <c r="U560" s="1436"/>
      <c r="V560" s="1437"/>
      <c r="W560" s="1522"/>
      <c r="X560" s="1523"/>
      <c r="Y560" s="1524"/>
      <c r="Z560" s="1453" t="s">
        <v>299</v>
      </c>
      <c r="AA560" s="1453"/>
      <c r="AB560" s="1453"/>
      <c r="AC560" s="1453"/>
      <c r="AD560" s="1453"/>
      <c r="AE560" s="1461"/>
      <c r="AF560" s="1462"/>
      <c r="AG560" s="1462"/>
      <c r="AH560" s="1463"/>
      <c r="AI560" s="1438"/>
      <c r="AJ560" s="1439"/>
      <c r="AK560" s="1439"/>
      <c r="AL560" s="1440"/>
      <c r="AM560" s="1357">
        <v>1795543</v>
      </c>
      <c r="AN560" s="1358"/>
      <c r="AO560" s="1358"/>
      <c r="AP560" s="1358"/>
      <c r="AQ560" s="1358"/>
      <c r="AR560" s="1358"/>
      <c r="AS560" s="1359"/>
      <c r="AT560" s="960" t="str">
        <f t="shared" si="0"/>
        <v/>
      </c>
      <c r="AU560" s="959"/>
      <c r="AV560" s="1101"/>
      <c r="AW560" s="1101"/>
      <c r="AX560" s="1101"/>
      <c r="AY560" s="1101"/>
      <c r="AZ560" s="1101"/>
      <c r="BA560" s="1101"/>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2.95" customHeight="1">
      <c r="A561" s="1101"/>
      <c r="B561" s="36" t="s">
        <v>1471</v>
      </c>
      <c r="C561" s="1460" t="s">
        <v>1472</v>
      </c>
      <c r="D561" s="1460"/>
      <c r="E561" s="1460"/>
      <c r="F561" s="1460"/>
      <c r="G561" s="1460"/>
      <c r="H561" s="1460"/>
      <c r="I561" s="1460"/>
      <c r="J561" s="1460"/>
      <c r="K561" s="1460"/>
      <c r="L561" s="1460"/>
      <c r="M561" s="1459" t="s">
        <v>1438</v>
      </c>
      <c r="N561" s="1459"/>
      <c r="O561" s="1459"/>
      <c r="P561" s="1459"/>
      <c r="Q561" s="1435"/>
      <c r="R561" s="1436"/>
      <c r="S561" s="1437"/>
      <c r="T561" s="1435"/>
      <c r="U561" s="1436"/>
      <c r="V561" s="1437"/>
      <c r="W561" s="1522"/>
      <c r="X561" s="1523"/>
      <c r="Y561" s="1524"/>
      <c r="Z561" s="1453" t="s">
        <v>299</v>
      </c>
      <c r="AA561" s="1453"/>
      <c r="AB561" s="1453"/>
      <c r="AC561" s="1453"/>
      <c r="AD561" s="1453"/>
      <c r="AE561" s="1461"/>
      <c r="AF561" s="1462"/>
      <c r="AG561" s="1462"/>
      <c r="AH561" s="1463"/>
      <c r="AI561" s="1438"/>
      <c r="AJ561" s="1439"/>
      <c r="AK561" s="1439"/>
      <c r="AL561" s="1440"/>
      <c r="AM561" s="1357">
        <v>333290</v>
      </c>
      <c r="AN561" s="1358"/>
      <c r="AO561" s="1358"/>
      <c r="AP561" s="1358"/>
      <c r="AQ561" s="1358"/>
      <c r="AR561" s="1358"/>
      <c r="AS561" s="1359"/>
      <c r="AT561" s="960" t="str">
        <f t="shared" si="0"/>
        <v/>
      </c>
      <c r="AU561" s="959"/>
      <c r="AV561" s="1101"/>
      <c r="AW561" s="1101"/>
      <c r="AX561" s="1101"/>
      <c r="AY561" s="1101"/>
      <c r="AZ561" s="1101"/>
      <c r="BA561" s="1101"/>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2.95" customHeight="1">
      <c r="A562" s="1101"/>
      <c r="B562" s="36" t="s">
        <v>1473</v>
      </c>
      <c r="C562" s="1460"/>
      <c r="D562" s="1460"/>
      <c r="E562" s="1460"/>
      <c r="F562" s="1460"/>
      <c r="G562" s="1460"/>
      <c r="H562" s="1460"/>
      <c r="I562" s="1460"/>
      <c r="J562" s="1460"/>
      <c r="K562" s="1460"/>
      <c r="L562" s="1460"/>
      <c r="M562" s="1459" t="s">
        <v>1075</v>
      </c>
      <c r="N562" s="1459"/>
      <c r="O562" s="1459"/>
      <c r="P562" s="1459"/>
      <c r="Q562" s="1435"/>
      <c r="R562" s="1436"/>
      <c r="S562" s="1437"/>
      <c r="T562" s="1435"/>
      <c r="U562" s="1436"/>
      <c r="V562" s="1437"/>
      <c r="W562" s="1522"/>
      <c r="X562" s="1523"/>
      <c r="Y562" s="1524"/>
      <c r="Z562" s="1453" t="s">
        <v>1075</v>
      </c>
      <c r="AA562" s="1453"/>
      <c r="AB562" s="1453"/>
      <c r="AC562" s="1453"/>
      <c r="AD562" s="1453"/>
      <c r="AE562" s="1461"/>
      <c r="AF562" s="1462"/>
      <c r="AG562" s="1462"/>
      <c r="AH562" s="1463"/>
      <c r="AI562" s="1438"/>
      <c r="AJ562" s="1439"/>
      <c r="AK562" s="1439"/>
      <c r="AL562" s="1440"/>
      <c r="AM562" s="1357"/>
      <c r="AN562" s="1358"/>
      <c r="AO562" s="1358"/>
      <c r="AP562" s="1358"/>
      <c r="AQ562" s="1358"/>
      <c r="AR562" s="1358"/>
      <c r="AS562" s="1359"/>
      <c r="AT562" s="960" t="str">
        <f t="shared" si="0"/>
        <v/>
      </c>
      <c r="AU562" s="959"/>
      <c r="AV562" s="1101"/>
      <c r="AW562" s="1101"/>
      <c r="AX562" s="1101"/>
      <c r="AY562" s="1101"/>
      <c r="AZ562" s="1101"/>
      <c r="BA562" s="1101"/>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2.95" customHeight="1">
      <c r="A563" s="1101"/>
      <c r="B563" s="36" t="s">
        <v>1474</v>
      </c>
      <c r="C563" s="1460"/>
      <c r="D563" s="1460"/>
      <c r="E563" s="1460"/>
      <c r="F563" s="1460"/>
      <c r="G563" s="1460"/>
      <c r="H563" s="1460"/>
      <c r="I563" s="1460"/>
      <c r="J563" s="1460"/>
      <c r="K563" s="1460"/>
      <c r="L563" s="1460"/>
      <c r="M563" s="1459" t="s">
        <v>1075</v>
      </c>
      <c r="N563" s="1459"/>
      <c r="O563" s="1459"/>
      <c r="P563" s="1459"/>
      <c r="Q563" s="1435"/>
      <c r="R563" s="1436"/>
      <c r="S563" s="1437"/>
      <c r="T563" s="1435"/>
      <c r="U563" s="1436"/>
      <c r="V563" s="1437"/>
      <c r="W563" s="1522"/>
      <c r="X563" s="1523"/>
      <c r="Y563" s="1524"/>
      <c r="Z563" s="1453" t="s">
        <v>1075</v>
      </c>
      <c r="AA563" s="1453"/>
      <c r="AB563" s="1453"/>
      <c r="AC563" s="1453"/>
      <c r="AD563" s="1453"/>
      <c r="AE563" s="1461"/>
      <c r="AF563" s="1462"/>
      <c r="AG563" s="1462"/>
      <c r="AH563" s="1463"/>
      <c r="AI563" s="1438"/>
      <c r="AJ563" s="1439"/>
      <c r="AK563" s="1439"/>
      <c r="AL563" s="1440"/>
      <c r="AM563" s="1357"/>
      <c r="AN563" s="1358"/>
      <c r="AO563" s="1358"/>
      <c r="AP563" s="1358"/>
      <c r="AQ563" s="1358"/>
      <c r="AR563" s="1358"/>
      <c r="AS563" s="1359"/>
      <c r="AT563" s="960" t="str">
        <f t="shared" si="0"/>
        <v/>
      </c>
      <c r="AU563" s="1101"/>
      <c r="AV563" s="1101"/>
      <c r="AW563" s="1101"/>
      <c r="AX563" s="1101"/>
      <c r="AY563" s="1101"/>
      <c r="AZ563" s="1101"/>
      <c r="BA563" s="1101"/>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2.95" customHeight="1">
      <c r="A564" s="1101"/>
      <c r="B564" s="36" t="s">
        <v>1475</v>
      </c>
      <c r="C564" s="1460"/>
      <c r="D564" s="1460"/>
      <c r="E564" s="1460"/>
      <c r="F564" s="1460"/>
      <c r="G564" s="1460"/>
      <c r="H564" s="1460"/>
      <c r="I564" s="1460"/>
      <c r="J564" s="1460"/>
      <c r="K564" s="1460"/>
      <c r="L564" s="1460"/>
      <c r="M564" s="1459" t="s">
        <v>1075</v>
      </c>
      <c r="N564" s="1459"/>
      <c r="O564" s="1459"/>
      <c r="P564" s="1459"/>
      <c r="Q564" s="1435"/>
      <c r="R564" s="1436"/>
      <c r="S564" s="1437"/>
      <c r="T564" s="1435"/>
      <c r="U564" s="1436"/>
      <c r="V564" s="1437"/>
      <c r="W564" s="1522"/>
      <c r="X564" s="1523"/>
      <c r="Y564" s="1524"/>
      <c r="Z564" s="1453" t="s">
        <v>1075</v>
      </c>
      <c r="AA564" s="1453"/>
      <c r="AB564" s="1453"/>
      <c r="AC564" s="1453"/>
      <c r="AD564" s="1453"/>
      <c r="AE564" s="1461"/>
      <c r="AF564" s="1462"/>
      <c r="AG564" s="1462"/>
      <c r="AH564" s="1463"/>
      <c r="AI564" s="1438"/>
      <c r="AJ564" s="1439"/>
      <c r="AK564" s="1439"/>
      <c r="AL564" s="1440"/>
      <c r="AM564" s="1357"/>
      <c r="AN564" s="1358"/>
      <c r="AO564" s="1358"/>
      <c r="AP564" s="1358"/>
      <c r="AQ564" s="1358"/>
      <c r="AR564" s="1358"/>
      <c r="AS564" s="1359"/>
      <c r="AT564" s="960" t="str">
        <f t="shared" si="0"/>
        <v/>
      </c>
      <c r="AU564" s="1101"/>
      <c r="AV564" s="1101"/>
      <c r="AW564" s="1101"/>
      <c r="AX564" s="1101"/>
      <c r="AY564" s="1101"/>
      <c r="AZ564" s="1101"/>
      <c r="BA564" s="1101"/>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2.95" customHeight="1">
      <c r="A565" s="1101"/>
      <c r="B565" s="36" t="s">
        <v>1476</v>
      </c>
      <c r="C565" s="1460"/>
      <c r="D565" s="1460"/>
      <c r="E565" s="1460"/>
      <c r="F565" s="1460"/>
      <c r="G565" s="1460"/>
      <c r="H565" s="1460"/>
      <c r="I565" s="1460"/>
      <c r="J565" s="1460"/>
      <c r="K565" s="1460"/>
      <c r="L565" s="1460"/>
      <c r="M565" s="1459" t="s">
        <v>1075</v>
      </c>
      <c r="N565" s="1459"/>
      <c r="O565" s="1459"/>
      <c r="P565" s="1459"/>
      <c r="Q565" s="1435"/>
      <c r="R565" s="1436"/>
      <c r="S565" s="1437"/>
      <c r="T565" s="1435"/>
      <c r="U565" s="1436"/>
      <c r="V565" s="1437"/>
      <c r="W565" s="1522"/>
      <c r="X565" s="1523"/>
      <c r="Y565" s="1524"/>
      <c r="Z565" s="1453" t="s">
        <v>1075</v>
      </c>
      <c r="AA565" s="1453"/>
      <c r="AB565" s="1453"/>
      <c r="AC565" s="1453"/>
      <c r="AD565" s="1453"/>
      <c r="AE565" s="1461"/>
      <c r="AF565" s="1462"/>
      <c r="AG565" s="1462"/>
      <c r="AH565" s="1463"/>
      <c r="AI565" s="1438"/>
      <c r="AJ565" s="1439"/>
      <c r="AK565" s="1439"/>
      <c r="AL565" s="1440"/>
      <c r="AM565" s="1357"/>
      <c r="AN565" s="1358"/>
      <c r="AO565" s="1358"/>
      <c r="AP565" s="1358"/>
      <c r="AQ565" s="1358"/>
      <c r="AR565" s="1358"/>
      <c r="AS565" s="1359"/>
      <c r="AT565" s="960" t="str">
        <f t="shared" si="0"/>
        <v/>
      </c>
      <c r="AU565" s="1101"/>
      <c r="AV565" s="1101"/>
      <c r="AW565" s="1101"/>
      <c r="AX565" s="1101"/>
      <c r="AY565" s="1101"/>
      <c r="AZ565" s="1101"/>
      <c r="BA565" s="1101"/>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2.95" customHeight="1">
      <c r="A566" s="1101"/>
      <c r="B566" s="1539" t="s">
        <v>1477</v>
      </c>
      <c r="C566" s="1540"/>
      <c r="D566" s="1540"/>
      <c r="E566" s="1540"/>
      <c r="F566" s="1540"/>
      <c r="G566" s="1540"/>
      <c r="H566" s="1540"/>
      <c r="I566" s="1540"/>
      <c r="J566" s="1540"/>
      <c r="K566" s="1540"/>
      <c r="L566" s="1540"/>
      <c r="M566" s="1540"/>
      <c r="N566" s="1540"/>
      <c r="O566" s="1540"/>
      <c r="P566" s="1540"/>
      <c r="Q566" s="1540"/>
      <c r="R566" s="1540"/>
      <c r="S566" s="1540"/>
      <c r="T566" s="1540"/>
      <c r="U566" s="1656"/>
      <c r="V566" s="1540"/>
      <c r="W566" s="1540"/>
      <c r="X566" s="1540"/>
      <c r="Y566" s="1540"/>
      <c r="Z566" s="1540"/>
      <c r="AA566" s="1540"/>
      <c r="AB566" s="1540"/>
      <c r="AC566" s="1540"/>
      <c r="AD566" s="1540"/>
      <c r="AE566" s="1540"/>
      <c r="AF566" s="1540"/>
      <c r="AG566" s="1540"/>
      <c r="AH566" s="1540"/>
      <c r="AI566" s="1540"/>
      <c r="AJ566" s="1540"/>
      <c r="AK566" s="1540"/>
      <c r="AL566" s="1541"/>
      <c r="AM566" s="1532">
        <f>SUM(AM554:AS565)</f>
        <v>34110411</v>
      </c>
      <c r="AN566" s="1533"/>
      <c r="AO566" s="1533"/>
      <c r="AP566" s="1533"/>
      <c r="AQ566" s="1533"/>
      <c r="AR566" s="1533"/>
      <c r="AS566" s="1534"/>
      <c r="AT566" s="1101"/>
      <c r="AU566" s="1101"/>
      <c r="AV566" s="1101"/>
      <c r="AW566" s="1101"/>
      <c r="AX566" s="1101"/>
      <c r="AY566" s="1101"/>
      <c r="AZ566" s="1101"/>
      <c r="BA566" s="1101"/>
      <c r="BB566" s="2"/>
      <c r="BC566" s="2"/>
      <c r="BD566" s="2"/>
      <c r="BE566" s="2"/>
      <c r="BF566" s="2"/>
      <c r="BG566" s="2"/>
      <c r="BH566" s="2" t="s">
        <v>1469</v>
      </c>
      <c r="BI566" s="2" t="str">
        <f>N673</f>
        <v>Yes</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2.95" customHeight="1">
      <c r="A567" s="110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AL567" s="1101"/>
      <c r="AM567" s="1101"/>
      <c r="AN567" s="1101"/>
      <c r="AO567" s="1101"/>
      <c r="AP567" s="1101"/>
      <c r="AQ567" s="1101"/>
      <c r="AR567" s="1101"/>
      <c r="AS567" s="1101"/>
      <c r="AT567" s="1101"/>
      <c r="AU567" s="1101"/>
      <c r="AV567" s="1101"/>
      <c r="AW567" s="1101"/>
      <c r="AX567" s="1101"/>
      <c r="AY567" s="1101"/>
      <c r="AZ567" s="1101"/>
      <c r="BA567" s="1101"/>
      <c r="BB567" s="2"/>
      <c r="BC567" s="2"/>
      <c r="BD567" s="2"/>
      <c r="BE567" s="2"/>
      <c r="BF567" s="2"/>
      <c r="BG567" s="2"/>
      <c r="BH567" s="2" t="s">
        <v>1471</v>
      </c>
      <c r="BI567" s="2" t="str">
        <f>AG673</f>
        <v>No</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2.95" customHeight="1">
      <c r="A568" s="37" t="s">
        <v>17</v>
      </c>
      <c r="B568" s="1101" t="s">
        <v>1478</v>
      </c>
      <c r="C568" s="1101"/>
      <c r="D568" s="1101"/>
      <c r="E568" s="1101"/>
      <c r="F568" s="1101"/>
      <c r="G568" s="1441" t="str">
        <f>C554</f>
        <v>Citibank (TE)</v>
      </c>
      <c r="H568" s="1441"/>
      <c r="I568" s="1441"/>
      <c r="J568" s="1441"/>
      <c r="K568" s="1441"/>
      <c r="L568" s="1441"/>
      <c r="M568" s="1441"/>
      <c r="N568" s="1441"/>
      <c r="O568" s="1441"/>
      <c r="P568" s="1441"/>
      <c r="Q568" s="1441"/>
      <c r="R568" s="1441"/>
      <c r="S568" s="7"/>
      <c r="T568" s="37" t="s">
        <v>30</v>
      </c>
      <c r="U568" s="1101" t="s">
        <v>1478</v>
      </c>
      <c r="V568" s="1101"/>
      <c r="W568" s="1101"/>
      <c r="X568" s="1101"/>
      <c r="Y568" s="1101"/>
      <c r="Z568" s="1441" t="str">
        <f>C555</f>
        <v>Citibank (Taxable)</v>
      </c>
      <c r="AA568" s="1441"/>
      <c r="AB568" s="1441"/>
      <c r="AC568" s="1441"/>
      <c r="AD568" s="1441"/>
      <c r="AE568" s="1441"/>
      <c r="AF568" s="1441"/>
      <c r="AG568" s="1441"/>
      <c r="AH568" s="1441"/>
      <c r="AI568" s="1441"/>
      <c r="AJ568" s="1441"/>
      <c r="AK568" s="1441"/>
      <c r="AL568" s="1101"/>
      <c r="AM568" s="1101"/>
      <c r="AN568" s="1101"/>
      <c r="AO568" s="1101"/>
      <c r="AP568" s="1101"/>
      <c r="AQ568" s="1101"/>
      <c r="AR568" s="1101"/>
      <c r="AS568" s="1101"/>
      <c r="AT568" s="1101"/>
      <c r="AU568" s="1101"/>
      <c r="AV568" s="1101"/>
      <c r="AW568" s="1101"/>
      <c r="AX568" s="1101"/>
      <c r="AY568" s="1101"/>
      <c r="AZ568" s="1101"/>
      <c r="BA568" s="1101"/>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2.95" customHeight="1">
      <c r="A569" s="18"/>
      <c r="B569" s="1101" t="s">
        <v>1109</v>
      </c>
      <c r="C569" s="1101"/>
      <c r="D569" s="1101"/>
      <c r="E569" s="1101"/>
      <c r="F569" s="1101"/>
      <c r="G569" s="1390" t="s">
        <v>1479</v>
      </c>
      <c r="H569" s="1390"/>
      <c r="I569" s="1390"/>
      <c r="J569" s="1390"/>
      <c r="K569" s="1390"/>
      <c r="L569" s="1390"/>
      <c r="M569" s="1390"/>
      <c r="N569" s="1390"/>
      <c r="O569" s="1390"/>
      <c r="P569" s="1390"/>
      <c r="Q569" s="1390"/>
      <c r="R569" s="1390"/>
      <c r="S569" s="7"/>
      <c r="T569" s="18"/>
      <c r="U569" s="1101" t="s">
        <v>1109</v>
      </c>
      <c r="V569" s="1101"/>
      <c r="W569" s="1101"/>
      <c r="X569" s="1101"/>
      <c r="Y569" s="1101"/>
      <c r="Z569" s="1390" t="s">
        <v>1479</v>
      </c>
      <c r="AA569" s="1390"/>
      <c r="AB569" s="1390"/>
      <c r="AC569" s="1390"/>
      <c r="AD569" s="1390"/>
      <c r="AE569" s="1390"/>
      <c r="AF569" s="1390"/>
      <c r="AG569" s="1390"/>
      <c r="AH569" s="1390"/>
      <c r="AI569" s="1390"/>
      <c r="AJ569" s="1390"/>
      <c r="AK569" s="1390"/>
      <c r="AL569" s="1101"/>
      <c r="AM569" s="1101"/>
      <c r="AN569" s="1101"/>
      <c r="AO569" s="1101"/>
      <c r="AP569" s="1101"/>
      <c r="AQ569" s="1101"/>
      <c r="AR569" s="1101"/>
      <c r="AS569" s="1101"/>
      <c r="AT569" s="1101"/>
      <c r="AU569" s="1101"/>
      <c r="AV569" s="1101"/>
      <c r="AW569" s="1101"/>
      <c r="AX569" s="1101"/>
      <c r="AY569" s="1101"/>
      <c r="AZ569" s="1101"/>
      <c r="BA569" s="1101"/>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2.95" customHeight="1">
      <c r="A570" s="18"/>
      <c r="B570" s="1101" t="s">
        <v>979</v>
      </c>
      <c r="C570" s="1101"/>
      <c r="D570" s="1101"/>
      <c r="E570" s="1101"/>
      <c r="F570" s="1101"/>
      <c r="G570" s="1390" t="s">
        <v>1480</v>
      </c>
      <c r="H570" s="1390"/>
      <c r="I570" s="1390"/>
      <c r="J570" s="1390"/>
      <c r="K570" s="1390"/>
      <c r="L570" s="1390"/>
      <c r="M570" s="1390"/>
      <c r="N570" s="1390"/>
      <c r="O570" s="1390"/>
      <c r="P570" s="1390"/>
      <c r="Q570" s="1390"/>
      <c r="R570" s="1390"/>
      <c r="S570" s="1101"/>
      <c r="T570" s="18"/>
      <c r="U570" s="1101" t="s">
        <v>979</v>
      </c>
      <c r="V570" s="1101"/>
      <c r="W570" s="1101"/>
      <c r="X570" s="1101"/>
      <c r="Y570" s="1101"/>
      <c r="Z570" s="1389" t="s">
        <v>1480</v>
      </c>
      <c r="AA570" s="1389"/>
      <c r="AB570" s="1389"/>
      <c r="AC570" s="1389"/>
      <c r="AD570" s="1389"/>
      <c r="AE570" s="1389"/>
      <c r="AF570" s="1389"/>
      <c r="AG570" s="1389"/>
      <c r="AH570" s="1389"/>
      <c r="AI570" s="1389"/>
      <c r="AJ570" s="1389"/>
      <c r="AK570" s="1389"/>
      <c r="AL570" s="1101"/>
      <c r="AM570" s="1101"/>
      <c r="AN570" s="1101"/>
      <c r="AO570" s="1101"/>
      <c r="AP570" s="1101"/>
      <c r="AQ570" s="1101"/>
      <c r="AR570" s="1101"/>
      <c r="AS570" s="1101"/>
      <c r="AT570" s="1101"/>
      <c r="AU570" s="1101"/>
      <c r="AV570" s="1101"/>
      <c r="AW570" s="1101"/>
      <c r="AX570" s="1101"/>
      <c r="AY570" s="1101"/>
      <c r="AZ570" s="1101"/>
      <c r="BA570" s="1101"/>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2.95" customHeight="1">
      <c r="A571" s="18"/>
      <c r="B571" s="1101" t="s">
        <v>1481</v>
      </c>
      <c r="C571" s="1101"/>
      <c r="D571" s="1101"/>
      <c r="E571" s="1101"/>
      <c r="F571" s="1101"/>
      <c r="G571" s="1390" t="s">
        <v>1482</v>
      </c>
      <c r="H571" s="1390"/>
      <c r="I571" s="1390"/>
      <c r="J571" s="1390"/>
      <c r="K571" s="1390"/>
      <c r="L571" s="1390"/>
      <c r="M571" s="1390"/>
      <c r="N571" s="1390"/>
      <c r="O571" s="1390"/>
      <c r="P571" s="1390"/>
      <c r="Q571" s="1390"/>
      <c r="R571" s="1390"/>
      <c r="S571" s="7"/>
      <c r="T571" s="18"/>
      <c r="U571" s="1101" t="s">
        <v>1481</v>
      </c>
      <c r="V571" s="1101"/>
      <c r="W571" s="1101"/>
      <c r="X571" s="1101"/>
      <c r="Y571" s="1101"/>
      <c r="Z571" s="1389" t="s">
        <v>1482</v>
      </c>
      <c r="AA571" s="1389"/>
      <c r="AB571" s="1389"/>
      <c r="AC571" s="1389"/>
      <c r="AD571" s="1389"/>
      <c r="AE571" s="1389"/>
      <c r="AF571" s="1389"/>
      <c r="AG571" s="1389"/>
      <c r="AH571" s="1389"/>
      <c r="AI571" s="1389"/>
      <c r="AJ571" s="1389"/>
      <c r="AK571" s="1389"/>
      <c r="AL571" s="1101"/>
      <c r="AM571" s="1101"/>
      <c r="AN571" s="1101"/>
      <c r="AO571" s="1101"/>
      <c r="AP571" s="1101"/>
      <c r="AQ571" s="1101"/>
      <c r="AR571" s="1101"/>
      <c r="AS571" s="1101"/>
      <c r="AT571" s="1101"/>
      <c r="AU571" s="1101"/>
      <c r="AV571" s="1101"/>
      <c r="AW571" s="1101"/>
      <c r="AX571" s="1101"/>
      <c r="AY571" s="1101"/>
      <c r="AZ571" s="1101"/>
      <c r="BA571" s="1101"/>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2.95" customHeight="1">
      <c r="A572" s="18"/>
      <c r="B572" s="1101" t="s">
        <v>881</v>
      </c>
      <c r="C572" s="1101"/>
      <c r="D572" s="1101"/>
      <c r="E572" s="1101"/>
      <c r="F572" s="1101"/>
      <c r="G572" s="1394" t="s">
        <v>1483</v>
      </c>
      <c r="H572" s="1394"/>
      <c r="I572" s="1394"/>
      <c r="J572" s="1394"/>
      <c r="K572" s="1394"/>
      <c r="L572" s="1394"/>
      <c r="M572" s="1101"/>
      <c r="N572" s="1101"/>
      <c r="O572" s="840" t="s">
        <v>1118</v>
      </c>
      <c r="P572" s="1377"/>
      <c r="Q572" s="1377"/>
      <c r="R572" s="1377"/>
      <c r="S572" s="9"/>
      <c r="T572" s="18"/>
      <c r="U572" s="1101" t="s">
        <v>881</v>
      </c>
      <c r="V572" s="1101"/>
      <c r="W572" s="1101"/>
      <c r="X572" s="1101"/>
      <c r="Y572" s="1101"/>
      <c r="Z572" s="1394" t="s">
        <v>1483</v>
      </c>
      <c r="AA572" s="1394"/>
      <c r="AB572" s="1394"/>
      <c r="AC572" s="1394"/>
      <c r="AD572" s="1394"/>
      <c r="AE572" s="1394"/>
      <c r="AF572" s="1101"/>
      <c r="AG572" s="1101"/>
      <c r="AH572" s="840" t="s">
        <v>1118</v>
      </c>
      <c r="AI572" s="1377"/>
      <c r="AJ572" s="1377"/>
      <c r="AK572" s="1377"/>
      <c r="AL572" s="1101"/>
      <c r="AM572" s="1101"/>
      <c r="AN572" s="1101"/>
      <c r="AO572" s="1101"/>
      <c r="AP572" s="1101"/>
      <c r="AQ572" s="1101"/>
      <c r="AR572" s="1101"/>
      <c r="AS572" s="1101"/>
      <c r="AT572" s="1101"/>
      <c r="AU572" s="1101"/>
      <c r="AV572" s="1101"/>
      <c r="AW572" s="1101"/>
      <c r="AX572" s="1101"/>
      <c r="AY572" s="1101"/>
      <c r="AZ572" s="1101"/>
      <c r="BA572" s="1101"/>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2.95" customHeight="1">
      <c r="A573" s="18"/>
      <c r="B573" s="1101" t="s">
        <v>1484</v>
      </c>
      <c r="C573" s="1101"/>
      <c r="D573" s="1101"/>
      <c r="E573" s="1101"/>
      <c r="F573" s="1101"/>
      <c r="G573" s="1101"/>
      <c r="H573" s="1390" t="s">
        <v>1485</v>
      </c>
      <c r="I573" s="1390"/>
      <c r="J573" s="1390"/>
      <c r="K573" s="1390"/>
      <c r="L573" s="1390"/>
      <c r="M573" s="1390"/>
      <c r="N573" s="1390"/>
      <c r="O573" s="1390"/>
      <c r="P573" s="1390"/>
      <c r="Q573" s="1390"/>
      <c r="R573" s="1390"/>
      <c r="S573" s="7"/>
      <c r="T573" s="18"/>
      <c r="U573" s="1101" t="s">
        <v>1484</v>
      </c>
      <c r="V573" s="1101"/>
      <c r="W573" s="1101"/>
      <c r="X573" s="1101"/>
      <c r="Y573" s="1101"/>
      <c r="Z573" s="1101"/>
      <c r="AA573" s="1390" t="s">
        <v>1485</v>
      </c>
      <c r="AB573" s="1390"/>
      <c r="AC573" s="1390"/>
      <c r="AD573" s="1390"/>
      <c r="AE573" s="1390"/>
      <c r="AF573" s="1390"/>
      <c r="AG573" s="1390"/>
      <c r="AH573" s="1390"/>
      <c r="AI573" s="1390"/>
      <c r="AJ573" s="1390"/>
      <c r="AK573" s="1390"/>
      <c r="AL573" s="1101"/>
      <c r="AM573" s="1101"/>
      <c r="AN573" s="1101"/>
      <c r="AO573" s="1101"/>
      <c r="AP573" s="1101"/>
      <c r="AQ573" s="1101"/>
      <c r="AR573" s="1101"/>
      <c r="AS573" s="1101"/>
      <c r="AT573" s="1101"/>
      <c r="AU573" s="1101"/>
      <c r="AV573" s="1101"/>
      <c r="AW573" s="1101"/>
      <c r="AX573" s="1101"/>
      <c r="AY573" s="1101"/>
      <c r="AZ573" s="1101"/>
      <c r="BA573" s="1101"/>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2.95" customHeight="1">
      <c r="A574" s="18"/>
      <c r="B574" s="216" t="s">
        <v>1486</v>
      </c>
      <c r="C574" s="1101"/>
      <c r="D574" s="1101"/>
      <c r="E574" s="1101"/>
      <c r="F574" s="1101"/>
      <c r="G574" s="1101"/>
      <c r="H574" s="7"/>
      <c r="I574" s="7"/>
      <c r="J574" s="7"/>
      <c r="K574" s="7"/>
      <c r="L574" s="7"/>
      <c r="M574" s="1516" t="s">
        <v>299</v>
      </c>
      <c r="N574" s="1516"/>
      <c r="O574" s="1516"/>
      <c r="P574" s="1516"/>
      <c r="Q574" s="1516"/>
      <c r="R574" s="1516"/>
      <c r="S574" s="7"/>
      <c r="T574" s="18"/>
      <c r="U574" s="216" t="s">
        <v>1486</v>
      </c>
      <c r="V574" s="1101"/>
      <c r="W574" s="1101"/>
      <c r="X574" s="1101"/>
      <c r="Y574" s="1101"/>
      <c r="Z574" s="1101"/>
      <c r="AA574" s="7"/>
      <c r="AB574" s="7"/>
      <c r="AC574" s="7"/>
      <c r="AD574" s="7"/>
      <c r="AE574" s="7"/>
      <c r="AF574" s="1516" t="s">
        <v>299</v>
      </c>
      <c r="AG574" s="1516"/>
      <c r="AH574" s="1516"/>
      <c r="AI574" s="1516"/>
      <c r="AJ574" s="1516"/>
      <c r="AK574" s="1516"/>
      <c r="AL574" s="1101"/>
      <c r="AM574" s="1101"/>
      <c r="AN574" s="1101"/>
      <c r="AO574" s="1101"/>
      <c r="AP574" s="1101"/>
      <c r="AQ574" s="1101"/>
      <c r="AR574" s="1101"/>
      <c r="AS574" s="1101"/>
      <c r="AT574" s="1101"/>
      <c r="AU574" s="1101"/>
      <c r="AV574" s="1101"/>
      <c r="AW574" s="1101"/>
      <c r="AX574" s="1101"/>
      <c r="AY574" s="1101"/>
      <c r="AZ574" s="1101"/>
      <c r="BA574" s="1101"/>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2.95" customHeight="1">
      <c r="A575" s="18"/>
      <c r="B575" s="1101" t="s">
        <v>1487</v>
      </c>
      <c r="C575" s="1101"/>
      <c r="D575" s="1101"/>
      <c r="E575" s="1101"/>
      <c r="F575" s="1101"/>
      <c r="G575" s="1101"/>
      <c r="H575" s="1101"/>
      <c r="I575" s="1101"/>
      <c r="J575" s="1101"/>
      <c r="K575" s="1101"/>
      <c r="L575" s="1101"/>
      <c r="M575" s="1101"/>
      <c r="N575" s="1376" t="s">
        <v>894</v>
      </c>
      <c r="O575" s="1376"/>
      <c r="P575" s="1101"/>
      <c r="Q575" s="1101"/>
      <c r="R575" s="1101"/>
      <c r="S575" s="1101"/>
      <c r="T575" s="18"/>
      <c r="U575" s="1101" t="s">
        <v>1487</v>
      </c>
      <c r="V575" s="1101"/>
      <c r="W575" s="1101"/>
      <c r="X575" s="1101"/>
      <c r="Y575" s="1101"/>
      <c r="Z575" s="1101"/>
      <c r="AA575" s="1101"/>
      <c r="AB575" s="1101"/>
      <c r="AC575" s="1101"/>
      <c r="AD575" s="1101"/>
      <c r="AE575" s="1101"/>
      <c r="AF575" s="1101"/>
      <c r="AG575" s="1376" t="s">
        <v>894</v>
      </c>
      <c r="AH575" s="1376"/>
      <c r="AI575" s="1101"/>
      <c r="AJ575" s="1101"/>
      <c r="AK575" s="1101"/>
      <c r="AL575" s="1101"/>
      <c r="AM575" s="1101"/>
      <c r="AN575" s="1101"/>
      <c r="AO575" s="1101"/>
      <c r="AP575" s="1101"/>
      <c r="AQ575" s="1101"/>
      <c r="AR575" s="1101"/>
      <c r="AS575" s="1101"/>
      <c r="AT575" s="1101"/>
      <c r="AU575" s="1101"/>
      <c r="AV575" s="1101"/>
      <c r="AW575" s="1101"/>
      <c r="AX575" s="1101"/>
      <c r="AY575" s="1101"/>
      <c r="AZ575" s="1101"/>
      <c r="BA575" s="1101"/>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2.95" customHeight="1">
      <c r="A576" s="18"/>
      <c r="B576" s="1101"/>
      <c r="C576" s="1101"/>
      <c r="D576" s="1101"/>
      <c r="E576" s="1101"/>
      <c r="F576" s="1101"/>
      <c r="G576" s="1101"/>
      <c r="H576" s="1101"/>
      <c r="I576" s="1101"/>
      <c r="J576" s="1101"/>
      <c r="K576" s="1101"/>
      <c r="L576" s="1101"/>
      <c r="M576" s="1101"/>
      <c r="N576" s="1101"/>
      <c r="O576" s="1101"/>
      <c r="P576" s="1101"/>
      <c r="Q576" s="1101"/>
      <c r="R576" s="1101"/>
      <c r="S576" s="1101"/>
      <c r="T576" s="18"/>
      <c r="U576" s="1101"/>
      <c r="V576" s="1101"/>
      <c r="W576" s="1101"/>
      <c r="X576" s="1101"/>
      <c r="Y576" s="1101"/>
      <c r="Z576" s="1101"/>
      <c r="AA576" s="1101"/>
      <c r="AB576" s="1101"/>
      <c r="AC576" s="1101"/>
      <c r="AD576" s="1101"/>
      <c r="AE576" s="1101"/>
      <c r="AF576" s="1101"/>
      <c r="AG576" s="1101"/>
      <c r="AH576" s="1101"/>
      <c r="AI576" s="1101"/>
      <c r="AJ576" s="1101"/>
      <c r="AK576" s="1101"/>
      <c r="AL576" s="1101"/>
      <c r="AM576" s="1101"/>
      <c r="AN576" s="1101"/>
      <c r="AO576" s="1101"/>
      <c r="AP576" s="1101"/>
      <c r="AQ576" s="1101"/>
      <c r="AR576" s="1101"/>
      <c r="AS576" s="1101"/>
      <c r="AT576" s="1101"/>
      <c r="AU576" s="1101"/>
      <c r="AV576" s="1101"/>
      <c r="AW576" s="1101"/>
      <c r="AX576" s="1101"/>
      <c r="AY576" s="1101"/>
      <c r="AZ576" s="1101"/>
      <c r="BA576" s="1101"/>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2.95" customHeight="1">
      <c r="A577" s="37" t="s">
        <v>38</v>
      </c>
      <c r="B577" s="1101" t="s">
        <v>1478</v>
      </c>
      <c r="C577" s="1101"/>
      <c r="D577" s="1101"/>
      <c r="E577" s="1101"/>
      <c r="F577" s="1101"/>
      <c r="G577" s="1441" t="str">
        <f>C556</f>
        <v>Huntington Community Impact Capital</v>
      </c>
      <c r="H577" s="1441"/>
      <c r="I577" s="1441"/>
      <c r="J577" s="1441"/>
      <c r="K577" s="1441"/>
      <c r="L577" s="1441"/>
      <c r="M577" s="1441"/>
      <c r="N577" s="1441"/>
      <c r="O577" s="1441"/>
      <c r="P577" s="1441"/>
      <c r="Q577" s="1441"/>
      <c r="R577" s="1441"/>
      <c r="S577" s="1101"/>
      <c r="T577" s="37" t="s">
        <v>81</v>
      </c>
      <c r="U577" s="1101" t="s">
        <v>1478</v>
      </c>
      <c r="V577" s="1101"/>
      <c r="W577" s="1101"/>
      <c r="X577" s="1101"/>
      <c r="Y577" s="1101"/>
      <c r="Z577" s="1441" t="str">
        <f>C557</f>
        <v>Seller Note</v>
      </c>
      <c r="AA577" s="1441"/>
      <c r="AB577" s="1441"/>
      <c r="AC577" s="1441"/>
      <c r="AD577" s="1441"/>
      <c r="AE577" s="1441"/>
      <c r="AF577" s="1441"/>
      <c r="AG577" s="1441"/>
      <c r="AH577" s="1441"/>
      <c r="AI577" s="1441"/>
      <c r="AJ577" s="1441"/>
      <c r="AK577" s="1441"/>
      <c r="AL577" s="1101"/>
      <c r="AM577" s="1101"/>
      <c r="AN577" s="1101"/>
      <c r="AO577" s="1101"/>
      <c r="AP577" s="1101"/>
      <c r="AQ577" s="1101"/>
      <c r="AR577" s="1101"/>
      <c r="AS577" s="1101"/>
      <c r="AT577" s="1101"/>
      <c r="AU577" s="1101"/>
      <c r="AV577" s="1101"/>
      <c r="AW577" s="1101"/>
      <c r="AX577" s="1101"/>
      <c r="AY577" s="1101"/>
      <c r="AZ577" s="1101"/>
      <c r="BA577" s="1101"/>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2.95" customHeight="1">
      <c r="A578" s="18"/>
      <c r="B578" s="1101" t="s">
        <v>1109</v>
      </c>
      <c r="C578" s="1101"/>
      <c r="D578" s="1101"/>
      <c r="E578" s="1101"/>
      <c r="F578" s="1101"/>
      <c r="G578" s="1390" t="s">
        <v>1488</v>
      </c>
      <c r="H578" s="1390"/>
      <c r="I578" s="1390"/>
      <c r="J578" s="1390"/>
      <c r="K578" s="1390"/>
      <c r="L578" s="1390"/>
      <c r="M578" s="1390"/>
      <c r="N578" s="1390"/>
      <c r="O578" s="1390"/>
      <c r="P578" s="1390"/>
      <c r="Q578" s="1390"/>
      <c r="R578" s="1390"/>
      <c r="S578" s="1101"/>
      <c r="T578" s="18"/>
      <c r="U578" s="1101" t="s">
        <v>1109</v>
      </c>
      <c r="V578" s="1101"/>
      <c r="W578" s="1101"/>
      <c r="X578" s="1101"/>
      <c r="Y578" s="1101"/>
      <c r="Z578" s="1390" t="s">
        <v>1110</v>
      </c>
      <c r="AA578" s="1390"/>
      <c r="AB578" s="1390"/>
      <c r="AC578" s="1390"/>
      <c r="AD578" s="1390"/>
      <c r="AE578" s="1390"/>
      <c r="AF578" s="1390"/>
      <c r="AG578" s="1390"/>
      <c r="AH578" s="1390"/>
      <c r="AI578" s="1390"/>
      <c r="AJ578" s="1390"/>
      <c r="AK578" s="1390"/>
      <c r="AL578" s="1101"/>
      <c r="AM578" s="1101"/>
      <c r="AN578" s="1101"/>
      <c r="AO578" s="1101"/>
      <c r="AP578" s="1101"/>
      <c r="AQ578" s="1101"/>
      <c r="AR578" s="1101"/>
      <c r="AS578" s="1101"/>
      <c r="AT578" s="1101"/>
      <c r="AU578" s="1101"/>
      <c r="AV578" s="1101"/>
      <c r="AW578" s="1101"/>
      <c r="AX578" s="1101"/>
      <c r="AY578" s="1101"/>
      <c r="AZ578" s="1101"/>
      <c r="BA578" s="1101"/>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2.95" customHeight="1">
      <c r="A579" s="18"/>
      <c r="B579" s="1101" t="s">
        <v>979</v>
      </c>
      <c r="C579" s="1101"/>
      <c r="D579" s="1101"/>
      <c r="E579" s="1101"/>
      <c r="F579" s="1101"/>
      <c r="G579" s="1389" t="s">
        <v>1489</v>
      </c>
      <c r="H579" s="1389"/>
      <c r="I579" s="1389"/>
      <c r="J579" s="1389"/>
      <c r="K579" s="1389"/>
      <c r="L579" s="1389"/>
      <c r="M579" s="1389"/>
      <c r="N579" s="1389"/>
      <c r="O579" s="1389"/>
      <c r="P579" s="1389"/>
      <c r="Q579" s="1389"/>
      <c r="R579" s="1389"/>
      <c r="S579" s="1101"/>
      <c r="T579" s="18"/>
      <c r="U579" s="1101" t="s">
        <v>979</v>
      </c>
      <c r="V579" s="1101"/>
      <c r="W579" s="1101"/>
      <c r="X579" s="1101"/>
      <c r="Y579" s="1101"/>
      <c r="Z579" s="1389" t="s">
        <v>1174</v>
      </c>
      <c r="AA579" s="1389"/>
      <c r="AB579" s="1389"/>
      <c r="AC579" s="1389"/>
      <c r="AD579" s="1389"/>
      <c r="AE579" s="1389"/>
      <c r="AF579" s="1389"/>
      <c r="AG579" s="1389"/>
      <c r="AH579" s="1389"/>
      <c r="AI579" s="1389"/>
      <c r="AJ579" s="1389"/>
      <c r="AK579" s="1389"/>
      <c r="AL579" s="1101"/>
      <c r="AM579" s="1101"/>
      <c r="AN579" s="1101"/>
      <c r="AO579" s="1101"/>
      <c r="AP579" s="1101"/>
      <c r="AQ579" s="1101"/>
      <c r="AR579" s="1101"/>
      <c r="AS579" s="1101"/>
      <c r="AT579" s="1101"/>
      <c r="AU579" s="1101"/>
      <c r="AV579" s="1101"/>
      <c r="AW579" s="1101"/>
      <c r="AX579" s="1101"/>
      <c r="AY579" s="1101"/>
      <c r="AZ579" s="1101"/>
      <c r="BA579" s="1101"/>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2.95" customHeight="1">
      <c r="A580" s="18"/>
      <c r="B580" s="1101" t="s">
        <v>1481</v>
      </c>
      <c r="C580" s="1101"/>
      <c r="D580" s="1101"/>
      <c r="E580" s="1101"/>
      <c r="F580" s="1101"/>
      <c r="G580" s="1389" t="s">
        <v>1490</v>
      </c>
      <c r="H580" s="1389"/>
      <c r="I580" s="1389"/>
      <c r="J580" s="1389"/>
      <c r="K580" s="1389"/>
      <c r="L580" s="1389"/>
      <c r="M580" s="1389"/>
      <c r="N580" s="1389"/>
      <c r="O580" s="1389"/>
      <c r="P580" s="1389"/>
      <c r="Q580" s="1389"/>
      <c r="R580" s="1389"/>
      <c r="S580" s="1101"/>
      <c r="T580" s="18"/>
      <c r="U580" s="1101" t="s">
        <v>1481</v>
      </c>
      <c r="V580" s="1101"/>
      <c r="W580" s="1101"/>
      <c r="X580" s="1101"/>
      <c r="Y580" s="1101"/>
      <c r="Z580" s="1389" t="s">
        <v>1279</v>
      </c>
      <c r="AA580" s="1389"/>
      <c r="AB580" s="1389"/>
      <c r="AC580" s="1389"/>
      <c r="AD580" s="1389"/>
      <c r="AE580" s="1389"/>
      <c r="AF580" s="1389"/>
      <c r="AG580" s="1389"/>
      <c r="AH580" s="1389"/>
      <c r="AI580" s="1389"/>
      <c r="AJ580" s="1389"/>
      <c r="AK580" s="1389"/>
      <c r="AL580" s="1101"/>
      <c r="AM580" s="1101"/>
      <c r="AN580" s="1101"/>
      <c r="AO580" s="1101"/>
      <c r="AP580" s="1101"/>
      <c r="AQ580" s="1101"/>
      <c r="AR580" s="1101"/>
      <c r="AS580" s="1101"/>
      <c r="AT580" s="1101"/>
      <c r="AU580" s="1101"/>
      <c r="AV580" s="1101"/>
      <c r="AW580" s="1101"/>
      <c r="AX580" s="1101"/>
      <c r="AY580" s="1101"/>
      <c r="AZ580" s="1101"/>
      <c r="BA580" s="1101"/>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2.95" customHeight="1">
      <c r="A581" s="18"/>
      <c r="B581" s="1101" t="s">
        <v>881</v>
      </c>
      <c r="C581" s="1101"/>
      <c r="D581" s="1101"/>
      <c r="E581" s="1101"/>
      <c r="F581" s="1101"/>
      <c r="G581" s="1394" t="s">
        <v>1491</v>
      </c>
      <c r="H581" s="1394"/>
      <c r="I581" s="1394"/>
      <c r="J581" s="1394"/>
      <c r="K581" s="1394"/>
      <c r="L581" s="1394"/>
      <c r="M581" s="1101"/>
      <c r="N581" s="1101"/>
      <c r="O581" s="840" t="s">
        <v>1118</v>
      </c>
      <c r="P581" s="1377"/>
      <c r="Q581" s="1377"/>
      <c r="R581" s="1377"/>
      <c r="S581" s="1101"/>
      <c r="T581" s="18"/>
      <c r="U581" s="1101" t="s">
        <v>881</v>
      </c>
      <c r="V581" s="1101"/>
      <c r="W581" s="1101"/>
      <c r="X581" s="1101"/>
      <c r="Y581" s="1101"/>
      <c r="Z581" s="1394" t="s">
        <v>1117</v>
      </c>
      <c r="AA581" s="1394"/>
      <c r="AB581" s="1394"/>
      <c r="AC581" s="1394"/>
      <c r="AD581" s="1394"/>
      <c r="AE581" s="1394"/>
      <c r="AF581" s="1101"/>
      <c r="AG581" s="1101"/>
      <c r="AH581" s="840" t="s">
        <v>1118</v>
      </c>
      <c r="AI581" s="1377"/>
      <c r="AJ581" s="1377"/>
      <c r="AK581" s="1377"/>
      <c r="AL581" s="1101"/>
      <c r="AM581" s="1101"/>
      <c r="AN581" s="1101"/>
      <c r="AO581" s="1101"/>
      <c r="AP581" s="1101"/>
      <c r="AQ581" s="1101"/>
      <c r="AR581" s="1101"/>
      <c r="AS581" s="1101"/>
      <c r="AT581" s="1101"/>
      <c r="AU581" s="1101"/>
      <c r="AV581" s="1101"/>
      <c r="AW581" s="1101"/>
      <c r="AX581" s="1101"/>
      <c r="AY581" s="1101"/>
      <c r="AZ581" s="1101"/>
      <c r="BA581" s="1101"/>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2.95" customHeight="1">
      <c r="A582" s="18"/>
      <c r="B582" s="1101" t="s">
        <v>1484</v>
      </c>
      <c r="C582" s="1101"/>
      <c r="D582" s="1101"/>
      <c r="E582" s="1101"/>
      <c r="F582" s="1101"/>
      <c r="G582" s="1101"/>
      <c r="H582" s="1390" t="s">
        <v>1492</v>
      </c>
      <c r="I582" s="1390"/>
      <c r="J582" s="1390"/>
      <c r="K582" s="1390"/>
      <c r="L582" s="1390"/>
      <c r="M582" s="1390"/>
      <c r="N582" s="1390"/>
      <c r="O582" s="1390"/>
      <c r="P582" s="1390"/>
      <c r="Q582" s="1390"/>
      <c r="R582" s="1390"/>
      <c r="S582" s="1101"/>
      <c r="T582" s="18"/>
      <c r="U582" s="1101" t="s">
        <v>1484</v>
      </c>
      <c r="V582" s="1101"/>
      <c r="W582" s="1101"/>
      <c r="X582" s="1101"/>
      <c r="Y582" s="1101"/>
      <c r="Z582" s="1101"/>
      <c r="AA582" s="1390" t="s">
        <v>1493</v>
      </c>
      <c r="AB582" s="1390"/>
      <c r="AC582" s="1390"/>
      <c r="AD582" s="1390"/>
      <c r="AE582" s="1390"/>
      <c r="AF582" s="1390"/>
      <c r="AG582" s="1390"/>
      <c r="AH582" s="1390"/>
      <c r="AI582" s="1390"/>
      <c r="AJ582" s="1390"/>
      <c r="AK582" s="1390"/>
      <c r="AL582" s="1101"/>
      <c r="AM582" s="1101"/>
      <c r="AN582" s="1101"/>
      <c r="AO582" s="1101"/>
      <c r="AP582" s="1101"/>
      <c r="AQ582" s="1101"/>
      <c r="AR582" s="1101"/>
      <c r="AS582" s="1101"/>
      <c r="AT582" s="1101"/>
      <c r="AU582" s="1101"/>
      <c r="AV582" s="1101"/>
      <c r="AW582" s="1101"/>
      <c r="AX582" s="1101"/>
      <c r="AY582" s="1101"/>
      <c r="AZ582" s="1101"/>
      <c r="BA582" s="1101"/>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2.95" customHeight="1">
      <c r="A583" s="18"/>
      <c r="B583" s="1101" t="s">
        <v>1487</v>
      </c>
      <c r="C583" s="1101"/>
      <c r="D583" s="1101"/>
      <c r="E583" s="1101"/>
      <c r="F583" s="1101"/>
      <c r="G583" s="1101"/>
      <c r="H583" s="1101"/>
      <c r="I583" s="1101"/>
      <c r="J583" s="1101"/>
      <c r="K583" s="1101"/>
      <c r="L583" s="1101"/>
      <c r="M583" s="1101"/>
      <c r="N583" s="1376" t="s">
        <v>894</v>
      </c>
      <c r="O583" s="1376"/>
      <c r="P583" s="1101"/>
      <c r="Q583" s="1101"/>
      <c r="R583" s="1101"/>
      <c r="S583" s="1101"/>
      <c r="T583" s="18"/>
      <c r="U583" s="1101" t="s">
        <v>1487</v>
      </c>
      <c r="V583" s="1101"/>
      <c r="W583" s="1101"/>
      <c r="X583" s="1101"/>
      <c r="Y583" s="1101"/>
      <c r="Z583" s="1101"/>
      <c r="AA583" s="1101"/>
      <c r="AB583" s="1101"/>
      <c r="AC583" s="1101"/>
      <c r="AD583" s="1101"/>
      <c r="AE583" s="1101"/>
      <c r="AF583" s="1101"/>
      <c r="AG583" s="1376" t="s">
        <v>894</v>
      </c>
      <c r="AH583" s="1376"/>
      <c r="AI583" s="1101"/>
      <c r="AJ583" s="1101"/>
      <c r="AK583" s="1101"/>
      <c r="AL583" s="1101"/>
      <c r="AM583" s="1101"/>
      <c r="AN583" s="1101"/>
      <c r="AO583" s="1101"/>
      <c r="AP583" s="1101"/>
      <c r="AQ583" s="1101"/>
      <c r="AR583" s="1101"/>
      <c r="AS583" s="1101"/>
      <c r="AT583" s="1101"/>
      <c r="AU583" s="1101"/>
      <c r="AV583" s="1101"/>
      <c r="AW583" s="1101"/>
      <c r="AX583" s="1101"/>
      <c r="AY583" s="1101"/>
      <c r="AZ583" s="1101"/>
      <c r="BA583" s="1101"/>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2.95" customHeight="1">
      <c r="A584" s="18"/>
      <c r="B584" s="1101"/>
      <c r="C584" s="1101"/>
      <c r="D584" s="1101"/>
      <c r="E584" s="1101"/>
      <c r="F584" s="1101"/>
      <c r="G584" s="1101"/>
      <c r="H584" s="1101"/>
      <c r="I584" s="1101"/>
      <c r="J584" s="1101"/>
      <c r="K584" s="1101"/>
      <c r="L584" s="1101"/>
      <c r="M584" s="1101"/>
      <c r="N584" s="1101"/>
      <c r="O584" s="1101"/>
      <c r="P584" s="1101"/>
      <c r="Q584" s="1101"/>
      <c r="R584" s="1101"/>
      <c r="S584" s="1101"/>
      <c r="T584" s="18"/>
      <c r="U584" s="1101"/>
      <c r="V584" s="1101"/>
      <c r="W584" s="1101"/>
      <c r="X584" s="1101"/>
      <c r="Y584" s="1101"/>
      <c r="Z584" s="1101"/>
      <c r="AA584" s="1101"/>
      <c r="AB584" s="1101"/>
      <c r="AC584" s="1101"/>
      <c r="AD584" s="1101"/>
      <c r="AE584" s="1101"/>
      <c r="AF584" s="1101"/>
      <c r="AG584" s="1101"/>
      <c r="AH584" s="1101"/>
      <c r="AI584" s="1101"/>
      <c r="AJ584" s="1101"/>
      <c r="AK584" s="1101"/>
      <c r="AL584" s="1101"/>
      <c r="AM584" s="1101"/>
      <c r="AN584" s="1101"/>
      <c r="AO584" s="1101"/>
      <c r="AP584" s="1101"/>
      <c r="AQ584" s="1101"/>
      <c r="AR584" s="1101"/>
      <c r="AS584" s="1101"/>
      <c r="AT584" s="1101"/>
      <c r="AU584" s="1101"/>
      <c r="AV584" s="1101"/>
      <c r="AW584" s="1101"/>
      <c r="AX584" s="1101"/>
      <c r="AY584" s="1101"/>
      <c r="AZ584" s="1101"/>
      <c r="BA584" s="1101"/>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2.95" customHeight="1">
      <c r="A585" s="37" t="s">
        <v>85</v>
      </c>
      <c r="B585" s="1101" t="s">
        <v>1478</v>
      </c>
      <c r="C585" s="1101"/>
      <c r="D585" s="1101"/>
      <c r="E585" s="1101"/>
      <c r="F585" s="1101"/>
      <c r="G585" s="1441" t="str">
        <f>C558</f>
        <v>Seller Note Accr. Interest</v>
      </c>
      <c r="H585" s="1441"/>
      <c r="I585" s="1441"/>
      <c r="J585" s="1441"/>
      <c r="K585" s="1441"/>
      <c r="L585" s="1441"/>
      <c r="M585" s="1441"/>
      <c r="N585" s="1441"/>
      <c r="O585" s="1441"/>
      <c r="P585" s="1441"/>
      <c r="Q585" s="1441"/>
      <c r="R585" s="1441"/>
      <c r="S585" s="1101"/>
      <c r="T585" s="37" t="s">
        <v>1467</v>
      </c>
      <c r="U585" s="1101" t="s">
        <v>1478</v>
      </c>
      <c r="V585" s="1101"/>
      <c r="W585" s="1101"/>
      <c r="X585" s="1101"/>
      <c r="Y585" s="1101"/>
      <c r="Z585" s="1441" t="str">
        <f>C559</f>
        <v>NOI</v>
      </c>
      <c r="AA585" s="1441"/>
      <c r="AB585" s="1441"/>
      <c r="AC585" s="1441"/>
      <c r="AD585" s="1441"/>
      <c r="AE585" s="1441"/>
      <c r="AF585" s="1441"/>
      <c r="AG585" s="1441"/>
      <c r="AH585" s="1441"/>
      <c r="AI585" s="1441"/>
      <c r="AJ585" s="1441"/>
      <c r="AK585" s="1441"/>
      <c r="AL585" s="1101"/>
      <c r="AM585" s="1101"/>
      <c r="AN585" s="1101"/>
      <c r="AO585" s="1101"/>
      <c r="AP585" s="1101"/>
      <c r="AQ585" s="1101"/>
      <c r="AR585" s="1101"/>
      <c r="AS585" s="1101"/>
      <c r="AT585" s="1101"/>
      <c r="AU585" s="1101"/>
      <c r="AV585" s="1101"/>
      <c r="AW585" s="1101"/>
      <c r="AX585" s="1101"/>
      <c r="AY585" s="1101"/>
      <c r="AZ585" s="1101"/>
      <c r="BA585" s="1101"/>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2.95" customHeight="1">
      <c r="A586" s="18"/>
      <c r="B586" s="1101" t="s">
        <v>1109</v>
      </c>
      <c r="C586" s="1101"/>
      <c r="D586" s="1101"/>
      <c r="E586" s="1101"/>
      <c r="F586" s="1101"/>
      <c r="G586" s="1390" t="s">
        <v>1110</v>
      </c>
      <c r="H586" s="1390"/>
      <c r="I586" s="1390"/>
      <c r="J586" s="1390"/>
      <c r="K586" s="1390"/>
      <c r="L586" s="1390"/>
      <c r="M586" s="1390"/>
      <c r="N586" s="1390"/>
      <c r="O586" s="1390"/>
      <c r="P586" s="1390"/>
      <c r="Q586" s="1390"/>
      <c r="R586" s="1390"/>
      <c r="S586" s="1101"/>
      <c r="T586" s="18"/>
      <c r="U586" s="1101" t="s">
        <v>1109</v>
      </c>
      <c r="V586" s="1101"/>
      <c r="W586" s="1101"/>
      <c r="X586" s="1101"/>
      <c r="Y586" s="1101"/>
      <c r="Z586" s="1390" t="s">
        <v>1110</v>
      </c>
      <c r="AA586" s="1390"/>
      <c r="AB586" s="1390"/>
      <c r="AC586" s="1390"/>
      <c r="AD586" s="1390"/>
      <c r="AE586" s="1390"/>
      <c r="AF586" s="1390"/>
      <c r="AG586" s="1390"/>
      <c r="AH586" s="1390"/>
      <c r="AI586" s="1390"/>
      <c r="AJ586" s="1390"/>
      <c r="AK586" s="1390"/>
      <c r="AL586" s="1101"/>
      <c r="AM586" s="1101"/>
      <c r="AN586" s="1101"/>
      <c r="AO586" s="1101"/>
      <c r="AP586" s="1101"/>
      <c r="AQ586" s="1101"/>
      <c r="AR586" s="1101"/>
      <c r="AS586" s="1101"/>
      <c r="AT586" s="1101"/>
      <c r="AU586" s="1101"/>
      <c r="AV586" s="1101"/>
      <c r="AW586" s="1101"/>
      <c r="AX586" s="1101"/>
      <c r="AY586" s="1101"/>
      <c r="AZ586" s="1101"/>
      <c r="BA586" s="1101"/>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2.95" customHeight="1">
      <c r="A587" s="18"/>
      <c r="B587" s="1101" t="s">
        <v>979</v>
      </c>
      <c r="C587" s="1101"/>
      <c r="D587" s="1101"/>
      <c r="E587" s="1101"/>
      <c r="F587" s="1101"/>
      <c r="G587" s="1390" t="s">
        <v>1174</v>
      </c>
      <c r="H587" s="1390"/>
      <c r="I587" s="1390"/>
      <c r="J587" s="1390"/>
      <c r="K587" s="1390"/>
      <c r="L587" s="1390"/>
      <c r="M587" s="1390"/>
      <c r="N587" s="1390"/>
      <c r="O587" s="1390"/>
      <c r="P587" s="1390"/>
      <c r="Q587" s="1390"/>
      <c r="R587" s="1390"/>
      <c r="S587" s="1101"/>
      <c r="T587" s="18"/>
      <c r="U587" s="1101" t="s">
        <v>979</v>
      </c>
      <c r="V587" s="1101"/>
      <c r="W587" s="1101"/>
      <c r="X587" s="1101"/>
      <c r="Y587" s="1101"/>
      <c r="Z587" s="1389" t="s">
        <v>1174</v>
      </c>
      <c r="AA587" s="1389"/>
      <c r="AB587" s="1389"/>
      <c r="AC587" s="1389"/>
      <c r="AD587" s="1389"/>
      <c r="AE587" s="1389"/>
      <c r="AF587" s="1389"/>
      <c r="AG587" s="1389"/>
      <c r="AH587" s="1389"/>
      <c r="AI587" s="1389"/>
      <c r="AJ587" s="1389"/>
      <c r="AK587" s="1389"/>
      <c r="AL587" s="1101"/>
      <c r="AM587" s="1101"/>
      <c r="AN587" s="1101"/>
      <c r="AO587" s="1101"/>
      <c r="AP587" s="1101"/>
      <c r="AQ587" s="1101"/>
      <c r="AR587" s="1101"/>
      <c r="AS587" s="1101"/>
      <c r="AT587" s="1101"/>
      <c r="AU587" s="1101"/>
      <c r="AV587" s="1101"/>
      <c r="AW587" s="1101"/>
      <c r="AX587" s="1101"/>
      <c r="AY587" s="1101"/>
      <c r="AZ587" s="1101"/>
      <c r="BA587" s="1101"/>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2.95" customHeight="1">
      <c r="A588" s="18"/>
      <c r="B588" s="1101" t="s">
        <v>1481</v>
      </c>
      <c r="C588" s="1101"/>
      <c r="D588" s="1101"/>
      <c r="E588" s="1101"/>
      <c r="F588" s="1101"/>
      <c r="G588" s="1390" t="s">
        <v>1115</v>
      </c>
      <c r="H588" s="1390"/>
      <c r="I588" s="1390"/>
      <c r="J588" s="1390"/>
      <c r="K588" s="1390"/>
      <c r="L588" s="1390"/>
      <c r="M588" s="1390"/>
      <c r="N588" s="1390"/>
      <c r="O588" s="1390"/>
      <c r="P588" s="1390"/>
      <c r="Q588" s="1390"/>
      <c r="R588" s="1390"/>
      <c r="S588" s="1101"/>
      <c r="T588" s="18"/>
      <c r="U588" s="1101" t="s">
        <v>1481</v>
      </c>
      <c r="V588" s="1101"/>
      <c r="W588" s="1101"/>
      <c r="X588" s="1101"/>
      <c r="Y588" s="1101"/>
      <c r="Z588" s="1389" t="s">
        <v>1115</v>
      </c>
      <c r="AA588" s="1389"/>
      <c r="AB588" s="1389"/>
      <c r="AC588" s="1389"/>
      <c r="AD588" s="1389"/>
      <c r="AE588" s="1389"/>
      <c r="AF588" s="1389"/>
      <c r="AG588" s="1389"/>
      <c r="AH588" s="1389"/>
      <c r="AI588" s="1389"/>
      <c r="AJ588" s="1389"/>
      <c r="AK588" s="1389"/>
      <c r="AL588" s="1101"/>
      <c r="AM588" s="1101"/>
      <c r="AN588" s="1101"/>
      <c r="AO588" s="1101"/>
      <c r="AP588" s="1101"/>
      <c r="AQ588" s="1101"/>
      <c r="AR588" s="1101"/>
      <c r="AS588" s="1101"/>
      <c r="AT588" s="1101"/>
      <c r="AU588" s="1101"/>
      <c r="AV588" s="1101"/>
      <c r="AW588" s="1101"/>
      <c r="AX588" s="1101"/>
      <c r="AY588" s="1101"/>
      <c r="AZ588" s="1101"/>
      <c r="BA588" s="1101"/>
      <c r="BB588" s="1101"/>
      <c r="BC588" s="1101"/>
      <c r="BD588" s="1101"/>
      <c r="BE588" s="1101"/>
      <c r="BF588" s="1101"/>
      <c r="BG588" s="1101"/>
      <c r="BH588" s="1101"/>
      <c r="BI588" s="1101"/>
      <c r="BJ588" s="1101"/>
      <c r="BK588" s="1101"/>
      <c r="BL588" s="1101"/>
      <c r="BM588" s="1101"/>
      <c r="BN588" s="1101"/>
      <c r="BO588" s="1101"/>
      <c r="BP588" s="1101"/>
      <c r="BQ588" s="1101"/>
      <c r="BR588" s="1101"/>
      <c r="BS588" s="1101"/>
      <c r="BT588" s="1101"/>
      <c r="BU588" s="1101"/>
      <c r="BV588" s="1101"/>
      <c r="BW588" s="1101"/>
      <c r="BX588" s="1101"/>
      <c r="BY588" s="1101"/>
      <c r="BZ588" s="1101"/>
      <c r="CA588" s="1101"/>
      <c r="CB588" s="1101"/>
      <c r="CC588" s="1101"/>
      <c r="CD588" s="1101"/>
      <c r="CE588" s="1101"/>
      <c r="CF588" s="1101"/>
      <c r="CG588" s="1101"/>
      <c r="CH588" s="1101"/>
      <c r="CI588" s="1101"/>
      <c r="CJ588" s="1101"/>
      <c r="CK588" s="1101"/>
      <c r="CL588" s="1101"/>
      <c r="CM588" s="1101"/>
      <c r="CN588" s="1101"/>
      <c r="CO588" s="1101"/>
      <c r="CP588" s="1101"/>
      <c r="CQ588" s="1101"/>
      <c r="CR588" s="1101"/>
      <c r="CS588" s="1101"/>
      <c r="CT588" s="1101"/>
      <c r="CU588" s="1101"/>
      <c r="CV588" s="1101"/>
      <c r="CW588" s="1101"/>
      <c r="CX588" s="1101"/>
      <c r="CY588" s="1101"/>
      <c r="CZ588" s="1101"/>
      <c r="DA588" s="1101"/>
      <c r="DB588" s="1101"/>
      <c r="DC588" s="1101"/>
      <c r="DD588" s="1101"/>
      <c r="DE588" s="1101"/>
      <c r="DF588" s="1101"/>
    </row>
    <row r="589" spans="1:110" ht="12.95" customHeight="1">
      <c r="A589" s="18"/>
      <c r="B589" s="1101" t="s">
        <v>881</v>
      </c>
      <c r="C589" s="1101"/>
      <c r="D589" s="1101"/>
      <c r="E589" s="1101"/>
      <c r="F589" s="1101"/>
      <c r="G589" s="1394" t="s">
        <v>1117</v>
      </c>
      <c r="H589" s="1394"/>
      <c r="I589" s="1394"/>
      <c r="J589" s="1394"/>
      <c r="K589" s="1394"/>
      <c r="L589" s="1394"/>
      <c r="M589" s="1101"/>
      <c r="N589" s="1101"/>
      <c r="O589" s="840" t="s">
        <v>1118</v>
      </c>
      <c r="P589" s="1377"/>
      <c r="Q589" s="1377"/>
      <c r="R589" s="1377"/>
      <c r="S589" s="1101"/>
      <c r="T589" s="18"/>
      <c r="U589" s="1101" t="s">
        <v>881</v>
      </c>
      <c r="V589" s="1101"/>
      <c r="W589" s="1101"/>
      <c r="X589" s="1101"/>
      <c r="Y589" s="1101"/>
      <c r="Z589" s="1394" t="s">
        <v>1117</v>
      </c>
      <c r="AA589" s="1394"/>
      <c r="AB589" s="1394"/>
      <c r="AC589" s="1394"/>
      <c r="AD589" s="1394"/>
      <c r="AE589" s="1394"/>
      <c r="AF589" s="1101"/>
      <c r="AG589" s="1101"/>
      <c r="AH589" s="840" t="s">
        <v>1118</v>
      </c>
      <c r="AI589" s="1377"/>
      <c r="AJ589" s="1377"/>
      <c r="AK589" s="1377"/>
      <c r="AL589" s="1101"/>
      <c r="AM589" s="1101"/>
      <c r="AN589" s="1101"/>
      <c r="AO589" s="1101"/>
      <c r="AP589" s="1101"/>
      <c r="AQ589" s="1101"/>
      <c r="AR589" s="1101"/>
      <c r="AS589" s="1101"/>
      <c r="AT589" s="1101"/>
      <c r="AU589" s="1101"/>
      <c r="AV589" s="1101"/>
      <c r="AW589" s="1101"/>
      <c r="AX589" s="1101"/>
      <c r="AY589" s="1101"/>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2.95" customHeight="1">
      <c r="A590" s="18"/>
      <c r="B590" s="1101" t="s">
        <v>1484</v>
      </c>
      <c r="C590" s="1101"/>
      <c r="D590" s="1101"/>
      <c r="E590" s="1101"/>
      <c r="F590" s="1101"/>
      <c r="G590" s="1101"/>
      <c r="H590" s="1390" t="s">
        <v>1494</v>
      </c>
      <c r="I590" s="1390"/>
      <c r="J590" s="1390"/>
      <c r="K590" s="1390"/>
      <c r="L590" s="1390"/>
      <c r="M590" s="1390"/>
      <c r="N590" s="1390"/>
      <c r="O590" s="1390"/>
      <c r="P590" s="1390"/>
      <c r="Q590" s="1390"/>
      <c r="R590" s="1390"/>
      <c r="S590" s="1101"/>
      <c r="T590" s="18"/>
      <c r="U590" s="1101" t="s">
        <v>1484</v>
      </c>
      <c r="V590" s="1101"/>
      <c r="W590" s="1101"/>
      <c r="X590" s="1101"/>
      <c r="Y590" s="1101"/>
      <c r="Z590" s="1101"/>
      <c r="AA590" s="1390" t="s">
        <v>1437</v>
      </c>
      <c r="AB590" s="1390"/>
      <c r="AC590" s="1390"/>
      <c r="AD590" s="1390"/>
      <c r="AE590" s="1390"/>
      <c r="AF590" s="1390"/>
      <c r="AG590" s="1390"/>
      <c r="AH590" s="1390"/>
      <c r="AI590" s="1390"/>
      <c r="AJ590" s="1390"/>
      <c r="AK590" s="1390"/>
      <c r="AL590" s="1101"/>
      <c r="AM590" s="1101"/>
      <c r="AN590" s="1101"/>
      <c r="AO590" s="1101"/>
      <c r="AP590" s="1101"/>
      <c r="AQ590" s="1101"/>
      <c r="AR590" s="1101"/>
      <c r="AS590" s="1101"/>
      <c r="AT590" s="1101"/>
      <c r="AU590" s="1101"/>
      <c r="AV590" s="1101"/>
      <c r="AW590" s="1101"/>
      <c r="AX590" s="1101"/>
      <c r="AY590" s="1101"/>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2.95" customHeight="1">
      <c r="A591" s="18"/>
      <c r="B591" s="1101" t="s">
        <v>1487</v>
      </c>
      <c r="C591" s="1101"/>
      <c r="D591" s="1101"/>
      <c r="E591" s="1101"/>
      <c r="F591" s="1101"/>
      <c r="G591" s="1101"/>
      <c r="H591" s="1101"/>
      <c r="I591" s="1101"/>
      <c r="J591" s="1101"/>
      <c r="K591" s="1101"/>
      <c r="L591" s="1101"/>
      <c r="M591" s="1101"/>
      <c r="N591" s="1376" t="s">
        <v>894</v>
      </c>
      <c r="O591" s="1376"/>
      <c r="P591" s="1101"/>
      <c r="Q591" s="1101"/>
      <c r="R591" s="1101"/>
      <c r="S591" s="1101"/>
      <c r="T591" s="18"/>
      <c r="U591" s="1101" t="s">
        <v>1487</v>
      </c>
      <c r="V591" s="1101"/>
      <c r="W591" s="1101"/>
      <c r="X591" s="1101"/>
      <c r="Y591" s="1101"/>
      <c r="Z591" s="1101"/>
      <c r="AA591" s="1101"/>
      <c r="AB591" s="1101"/>
      <c r="AC591" s="1101"/>
      <c r="AD591" s="1101"/>
      <c r="AE591" s="1101"/>
      <c r="AF591" s="1101"/>
      <c r="AG591" s="1376" t="s">
        <v>894</v>
      </c>
      <c r="AH591" s="1376"/>
      <c r="AI591" s="1101"/>
      <c r="AJ591" s="1101"/>
      <c r="AK591" s="1101"/>
      <c r="AL591" s="1101"/>
      <c r="AM591" s="1101"/>
      <c r="AN591" s="1101"/>
      <c r="AO591" s="1101"/>
      <c r="AP591" s="1101"/>
      <c r="AQ591" s="1101"/>
      <c r="AR591" s="1101"/>
      <c r="AS591" s="1101"/>
      <c r="AT591" s="1101"/>
      <c r="AU591" s="1101"/>
      <c r="AV591" s="1101"/>
      <c r="AW591" s="1101"/>
      <c r="AX591" s="1101"/>
      <c r="AY591" s="1101"/>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2.95" customHeight="1">
      <c r="A592" s="18"/>
      <c r="B592" s="1101"/>
      <c r="C592" s="1101"/>
      <c r="D592" s="1101"/>
      <c r="E592" s="1101"/>
      <c r="F592" s="1101"/>
      <c r="G592" s="1101"/>
      <c r="H592" s="1101"/>
      <c r="I592" s="1101"/>
      <c r="J592" s="1101"/>
      <c r="K592" s="1101"/>
      <c r="L592" s="1101"/>
      <c r="M592" s="1101"/>
      <c r="N592" s="1101"/>
      <c r="O592" s="1101"/>
      <c r="P592" s="1101"/>
      <c r="Q592" s="1101"/>
      <c r="R592" s="1101"/>
      <c r="S592" s="1101"/>
      <c r="T592" s="18"/>
      <c r="U592" s="1101"/>
      <c r="V592" s="1101"/>
      <c r="W592" s="1101"/>
      <c r="X592" s="1101"/>
      <c r="Y592" s="1101"/>
      <c r="Z592" s="1101"/>
      <c r="AA592" s="1101"/>
      <c r="AB592" s="1101"/>
      <c r="AC592" s="1101"/>
      <c r="AD592" s="1101"/>
      <c r="AE592" s="1101"/>
      <c r="AF592" s="1101"/>
      <c r="AG592" s="1101"/>
      <c r="AH592" s="1101"/>
      <c r="AI592" s="1101"/>
      <c r="AJ592" s="1101"/>
      <c r="AK592" s="1101"/>
      <c r="AL592" s="1101"/>
      <c r="AM592" s="1101"/>
      <c r="AN592" s="1101"/>
      <c r="AO592" s="1101"/>
      <c r="AP592" s="1101"/>
      <c r="AQ592" s="1101"/>
      <c r="AR592" s="1101"/>
      <c r="AS592" s="1101"/>
      <c r="AT592" s="1101"/>
      <c r="AU592" s="1101"/>
      <c r="AV592" s="1101"/>
      <c r="AW592" s="1101"/>
      <c r="AX592" s="1101"/>
      <c r="AY592" s="1101"/>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2.95" customHeight="1">
      <c r="A593" s="37" t="s">
        <v>1469</v>
      </c>
      <c r="B593" s="1101" t="s">
        <v>1478</v>
      </c>
      <c r="C593" s="1101"/>
      <c r="D593" s="1101"/>
      <c r="E593" s="1101"/>
      <c r="F593" s="1101"/>
      <c r="G593" s="1441" t="str">
        <f>C560</f>
        <v>WNC</v>
      </c>
      <c r="H593" s="1441"/>
      <c r="I593" s="1441"/>
      <c r="J593" s="1441"/>
      <c r="K593" s="1441"/>
      <c r="L593" s="1441"/>
      <c r="M593" s="1441"/>
      <c r="N593" s="1441"/>
      <c r="O593" s="1441"/>
      <c r="P593" s="1441"/>
      <c r="Q593" s="1441"/>
      <c r="R593" s="1441"/>
      <c r="S593" s="1101"/>
      <c r="T593" s="37" t="s">
        <v>1471</v>
      </c>
      <c r="U593" s="1101" t="s">
        <v>1478</v>
      </c>
      <c r="V593" s="1101"/>
      <c r="W593" s="1101"/>
      <c r="X593" s="1101"/>
      <c r="Y593" s="1101"/>
      <c r="Z593" s="1441" t="str">
        <f>C561</f>
        <v>Seller Credit</v>
      </c>
      <c r="AA593" s="1441"/>
      <c r="AB593" s="1441"/>
      <c r="AC593" s="1441"/>
      <c r="AD593" s="1441"/>
      <c r="AE593" s="1441"/>
      <c r="AF593" s="1441"/>
      <c r="AG593" s="1441"/>
      <c r="AH593" s="1441"/>
      <c r="AI593" s="1441"/>
      <c r="AJ593" s="1441"/>
      <c r="AK593" s="1441"/>
      <c r="AL593" s="1101"/>
      <c r="AM593" s="1101"/>
      <c r="AN593" s="1101"/>
      <c r="AO593" s="1101"/>
      <c r="AP593" s="1101"/>
      <c r="AQ593" s="1101"/>
      <c r="AR593" s="1101"/>
      <c r="AS593" s="1101"/>
      <c r="AT593" s="1101"/>
      <c r="AU593" s="1101"/>
      <c r="AV593" s="1101"/>
      <c r="AW593" s="1101"/>
      <c r="AX593" s="1101"/>
      <c r="AY593" s="1101"/>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1101"/>
      <c r="DH593" s="1101"/>
      <c r="DI593" s="1101"/>
      <c r="DJ593" s="1101"/>
      <c r="DK593" s="1101"/>
      <c r="DL593" s="1101"/>
      <c r="DM593" s="1101"/>
      <c r="DN593" s="1101"/>
      <c r="DO593" s="1101"/>
      <c r="DP593" s="1101"/>
      <c r="DQ593" s="1101"/>
      <c r="DR593" s="1101"/>
      <c r="DS593" s="1101"/>
      <c r="DT593" s="1101"/>
      <c r="DU593" s="1101"/>
      <c r="DV593" s="1101"/>
      <c r="DW593" s="1101"/>
      <c r="DX593" s="1101"/>
      <c r="DY593" s="1101"/>
      <c r="DZ593" s="1101"/>
      <c r="EA593" s="1101"/>
      <c r="EB593" s="1101"/>
      <c r="EC593" s="1101"/>
      <c r="ED593" s="1101"/>
      <c r="EE593" s="1101"/>
      <c r="EF593" s="1101"/>
      <c r="EG593" s="1101"/>
      <c r="EH593" s="1101"/>
      <c r="EI593" s="1101"/>
      <c r="EJ593" s="1101"/>
      <c r="EK593" s="1101"/>
      <c r="EL593" s="1101"/>
      <c r="EM593" s="1101"/>
      <c r="EN593" s="1101"/>
      <c r="EO593" s="1101"/>
      <c r="EP593" s="1101"/>
      <c r="EQ593" s="1101"/>
      <c r="ER593" s="1101"/>
      <c r="ES593" s="1101"/>
      <c r="ET593" s="1101"/>
      <c r="EU593" s="1101"/>
      <c r="EV593" s="1101"/>
      <c r="EW593" s="1101"/>
      <c r="EX593" s="1101"/>
      <c r="EY593" s="1101"/>
      <c r="EZ593" s="1101"/>
      <c r="FA593" s="1101"/>
    </row>
    <row r="594" spans="1:157" s="3" customFormat="1" ht="12.95" customHeight="1">
      <c r="A594" s="18"/>
      <c r="B594" s="1101" t="s">
        <v>1109</v>
      </c>
      <c r="C594" s="1101"/>
      <c r="D594" s="1101"/>
      <c r="E594" s="1101"/>
      <c r="F594" s="1101"/>
      <c r="G594" s="1390" t="s">
        <v>1110</v>
      </c>
      <c r="H594" s="1390"/>
      <c r="I594" s="1390"/>
      <c r="J594" s="1390"/>
      <c r="K594" s="1390"/>
      <c r="L594" s="1390"/>
      <c r="M594" s="1390"/>
      <c r="N594" s="1390"/>
      <c r="O594" s="1390"/>
      <c r="P594" s="1390"/>
      <c r="Q594" s="1390"/>
      <c r="R594" s="1390"/>
      <c r="S594" s="1101"/>
      <c r="T594" s="18"/>
      <c r="U594" s="1101" t="s">
        <v>1109</v>
      </c>
      <c r="V594" s="1101"/>
      <c r="W594" s="1101"/>
      <c r="X594" s="1101"/>
      <c r="Y594" s="1101"/>
      <c r="Z594" s="1390" t="s">
        <v>1110</v>
      </c>
      <c r="AA594" s="1390"/>
      <c r="AB594" s="1390"/>
      <c r="AC594" s="1390"/>
      <c r="AD594" s="1390"/>
      <c r="AE594" s="1390"/>
      <c r="AF594" s="1390"/>
      <c r="AG594" s="1390"/>
      <c r="AH594" s="1390"/>
      <c r="AI594" s="1390"/>
      <c r="AJ594" s="1390"/>
      <c r="AK594" s="1390"/>
      <c r="AL594" s="1101"/>
      <c r="AM594" s="1101"/>
      <c r="AN594" s="1101"/>
      <c r="AO594" s="1101"/>
      <c r="AP594" s="1101"/>
      <c r="AQ594" s="1101"/>
      <c r="AR594" s="1101"/>
      <c r="AS594" s="1101"/>
      <c r="AT594" s="1101"/>
      <c r="AU594" s="1101"/>
      <c r="AV594" s="1101"/>
      <c r="AW594" s="1101"/>
      <c r="AX594" s="1101"/>
      <c r="AY594" s="1101"/>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2.95" customHeight="1">
      <c r="A595" s="18"/>
      <c r="B595" s="1101" t="s">
        <v>979</v>
      </c>
      <c r="C595" s="1101"/>
      <c r="D595" s="1101"/>
      <c r="E595" s="1101"/>
      <c r="F595" s="1101"/>
      <c r="G595" s="1390" t="s">
        <v>1174</v>
      </c>
      <c r="H595" s="1390"/>
      <c r="I595" s="1390"/>
      <c r="J595" s="1390"/>
      <c r="K595" s="1390"/>
      <c r="L595" s="1390"/>
      <c r="M595" s="1390"/>
      <c r="N595" s="1390"/>
      <c r="O595" s="1390"/>
      <c r="P595" s="1390"/>
      <c r="Q595" s="1390"/>
      <c r="R595" s="1390"/>
      <c r="S595" s="1101"/>
      <c r="T595" s="18"/>
      <c r="U595" s="1101" t="s">
        <v>979</v>
      </c>
      <c r="V595" s="1101"/>
      <c r="W595" s="1101"/>
      <c r="X595" s="1101"/>
      <c r="Y595" s="1101"/>
      <c r="Z595" s="1389" t="s">
        <v>1174</v>
      </c>
      <c r="AA595" s="1389"/>
      <c r="AB595" s="1389"/>
      <c r="AC595" s="1389"/>
      <c r="AD595" s="1389"/>
      <c r="AE595" s="1389"/>
      <c r="AF595" s="1389"/>
      <c r="AG595" s="1389"/>
      <c r="AH595" s="1389"/>
      <c r="AI595" s="1389"/>
      <c r="AJ595" s="1389"/>
      <c r="AK595" s="1389"/>
      <c r="AL595" s="1101"/>
      <c r="AM595" s="1101"/>
      <c r="AN595" s="1101"/>
      <c r="AO595" s="1101"/>
      <c r="AP595" s="1101"/>
      <c r="AQ595" s="1101"/>
      <c r="AR595" s="1101"/>
      <c r="AS595" s="1101"/>
      <c r="AT595" s="1101"/>
      <c r="AU595" s="1101"/>
      <c r="AV595" s="1101"/>
      <c r="AW595" s="1101"/>
      <c r="AX595" s="1101"/>
      <c r="AY595" s="1101"/>
      <c r="AZ595" s="2"/>
      <c r="BA595" s="2"/>
      <c r="BB595" s="2"/>
      <c r="BC595" s="2"/>
      <c r="BD595" s="2"/>
      <c r="BE595" s="2"/>
      <c r="BF595" s="2"/>
      <c r="BG595" s="2"/>
      <c r="BH595" s="2"/>
      <c r="BI595" s="2"/>
      <c r="BJ595" s="2"/>
      <c r="BK595" s="2"/>
      <c r="BL595" s="2"/>
      <c r="BM595" s="2"/>
      <c r="BN595" s="2" t="s">
        <v>1495</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1496</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1497</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2.95" customHeight="1">
      <c r="A596" s="18"/>
      <c r="B596" s="1101" t="s">
        <v>1481</v>
      </c>
      <c r="C596" s="1101"/>
      <c r="D596" s="1101"/>
      <c r="E596" s="1101"/>
      <c r="F596" s="1101"/>
      <c r="G596" s="1390" t="s">
        <v>1213</v>
      </c>
      <c r="H596" s="1390"/>
      <c r="I596" s="1390"/>
      <c r="J596" s="1390"/>
      <c r="K596" s="1390"/>
      <c r="L596" s="1390"/>
      <c r="M596" s="1390"/>
      <c r="N596" s="1390"/>
      <c r="O596" s="1390"/>
      <c r="P596" s="1390"/>
      <c r="Q596" s="1390"/>
      <c r="R596" s="1390"/>
      <c r="S596" s="1101"/>
      <c r="T596" s="18"/>
      <c r="U596" s="1101" t="s">
        <v>1481</v>
      </c>
      <c r="V596" s="1101"/>
      <c r="W596" s="1101"/>
      <c r="X596" s="1101"/>
      <c r="Y596" s="1101"/>
      <c r="Z596" s="1389" t="s">
        <v>1279</v>
      </c>
      <c r="AA596" s="1389"/>
      <c r="AB596" s="1389"/>
      <c r="AC596" s="1389"/>
      <c r="AD596" s="1389"/>
      <c r="AE596" s="1389"/>
      <c r="AF596" s="1389"/>
      <c r="AG596" s="1389"/>
      <c r="AH596" s="1389"/>
      <c r="AI596" s="1389"/>
      <c r="AJ596" s="1389"/>
      <c r="AK596" s="1389"/>
      <c r="AL596" s="1101"/>
      <c r="AM596" s="1101"/>
      <c r="AN596" s="1101"/>
      <c r="AO596" s="1101"/>
      <c r="AP596" s="1101"/>
      <c r="AQ596" s="1101"/>
      <c r="AR596" s="1101"/>
      <c r="AS596" s="1101"/>
      <c r="AT596" s="1101"/>
      <c r="AU596" s="1101"/>
      <c r="AV596" s="1101"/>
      <c r="AW596" s="1101"/>
      <c r="AX596" s="1101"/>
      <c r="AY596" s="1101"/>
      <c r="AZ596" s="2"/>
      <c r="BA596" s="2" t="s">
        <v>1381</v>
      </c>
      <c r="BB596" s="2"/>
      <c r="BC596" s="2"/>
      <c r="BD596" s="2"/>
      <c r="BE596" s="1110" t="s">
        <v>1498</v>
      </c>
      <c r="BF596" s="1112"/>
      <c r="BG596" s="1347"/>
      <c r="BH596" s="1349"/>
      <c r="BI596" s="1110" t="s">
        <v>1499</v>
      </c>
      <c r="BJ596" s="1112"/>
      <c r="BK596" s="1347"/>
      <c r="BL596" s="1349"/>
      <c r="BM596" s="2"/>
      <c r="BN596" s="1466" t="s">
        <v>1500</v>
      </c>
      <c r="BO596" s="1467"/>
      <c r="BP596" s="1467"/>
      <c r="BQ596" s="1467"/>
      <c r="BR596" s="1468"/>
      <c r="BS596" s="1464" t="s">
        <v>1382</v>
      </c>
      <c r="BT596" s="1464"/>
      <c r="BU596" s="1464"/>
      <c r="BV596" s="1464"/>
      <c r="BW596" s="1464"/>
      <c r="BX596" s="1464" t="s">
        <v>1383</v>
      </c>
      <c r="BY596" s="1464"/>
      <c r="BZ596" s="1464"/>
      <c r="CA596" s="1464"/>
      <c r="CB596" s="1464"/>
      <c r="CC596" s="1464" t="s">
        <v>1384</v>
      </c>
      <c r="CD596" s="1464"/>
      <c r="CE596" s="1464"/>
      <c r="CF596" s="1464"/>
      <c r="CG596" s="1464"/>
      <c r="CH596" s="1464" t="s">
        <v>1501</v>
      </c>
      <c r="CI596" s="1464"/>
      <c r="CJ596" s="1464"/>
      <c r="CK596" s="1464"/>
      <c r="CL596" s="1464"/>
      <c r="CM596" s="1464" t="s">
        <v>1386</v>
      </c>
      <c r="CN596" s="1464"/>
      <c r="CO596" s="1464"/>
      <c r="CP596" s="1464"/>
      <c r="CQ596" s="1464"/>
      <c r="CR596" s="1173"/>
      <c r="CS596" s="1464" t="s">
        <v>1500</v>
      </c>
      <c r="CT596" s="1464"/>
      <c r="CU596" s="1464"/>
      <c r="CV596" s="1464"/>
      <c r="CW596" s="1464"/>
      <c r="CX596" s="1464" t="s">
        <v>1382</v>
      </c>
      <c r="CY596" s="1464"/>
      <c r="CZ596" s="1464"/>
      <c r="DA596" s="1464"/>
      <c r="DB596" s="1464"/>
      <c r="DC596" s="1464" t="s">
        <v>1383</v>
      </c>
      <c r="DD596" s="1464"/>
      <c r="DE596" s="1464"/>
      <c r="DF596" s="1464"/>
      <c r="DG596" s="1464"/>
      <c r="DH596" s="1464" t="s">
        <v>1384</v>
      </c>
      <c r="DI596" s="1464"/>
      <c r="DJ596" s="1464"/>
      <c r="DK596" s="1464"/>
      <c r="DL596" s="1464"/>
      <c r="DM596" s="1464" t="s">
        <v>1501</v>
      </c>
      <c r="DN596" s="1464"/>
      <c r="DO596" s="1464"/>
      <c r="DP596" s="1464"/>
      <c r="DQ596" s="1464"/>
      <c r="DR596" s="1464" t="s">
        <v>1386</v>
      </c>
      <c r="DS596" s="1464"/>
      <c r="DT596" s="1464"/>
      <c r="DU596" s="1464"/>
      <c r="DV596" s="1464"/>
      <c r="DW596" s="2"/>
      <c r="DX596" s="1464" t="s">
        <v>1500</v>
      </c>
      <c r="DY596" s="1464"/>
      <c r="DZ596" s="1464"/>
      <c r="EA596" s="1464"/>
      <c r="EB596" s="1464"/>
      <c r="EC596" s="1464" t="s">
        <v>1382</v>
      </c>
      <c r="ED596" s="1464"/>
      <c r="EE596" s="1464"/>
      <c r="EF596" s="1464"/>
      <c r="EG596" s="1464"/>
      <c r="EH596" s="1464" t="s">
        <v>1383</v>
      </c>
      <c r="EI596" s="1464"/>
      <c r="EJ596" s="1464"/>
      <c r="EK596" s="1464"/>
      <c r="EL596" s="1464"/>
      <c r="EM596" s="1464" t="s">
        <v>1384</v>
      </c>
      <c r="EN596" s="1464"/>
      <c r="EO596" s="1464"/>
      <c r="EP596" s="1464"/>
      <c r="EQ596" s="1464"/>
      <c r="ER596" s="1464" t="s">
        <v>1501</v>
      </c>
      <c r="ES596" s="1464"/>
      <c r="ET596" s="1464"/>
      <c r="EU596" s="1464"/>
      <c r="EV596" s="1464"/>
      <c r="EW596" s="1464" t="s">
        <v>1386</v>
      </c>
      <c r="EX596" s="1464"/>
      <c r="EY596" s="1464"/>
      <c r="EZ596" s="1464"/>
      <c r="FA596" s="1464"/>
    </row>
    <row r="597" spans="1:157" s="3" customFormat="1" ht="12.95" customHeight="1">
      <c r="A597" s="18"/>
      <c r="B597" s="1101" t="s">
        <v>881</v>
      </c>
      <c r="C597" s="1101"/>
      <c r="D597" s="1101"/>
      <c r="E597" s="1101"/>
      <c r="F597" s="1101"/>
      <c r="G597" s="1394" t="s">
        <v>1214</v>
      </c>
      <c r="H597" s="1394"/>
      <c r="I597" s="1394"/>
      <c r="J597" s="1394"/>
      <c r="K597" s="1394"/>
      <c r="L597" s="1394"/>
      <c r="M597" s="1101"/>
      <c r="N597" s="1101"/>
      <c r="O597" s="840" t="s">
        <v>1118</v>
      </c>
      <c r="P597" s="1377"/>
      <c r="Q597" s="1377"/>
      <c r="R597" s="1377"/>
      <c r="S597" s="1101"/>
      <c r="T597" s="18"/>
      <c r="U597" s="1101" t="s">
        <v>881</v>
      </c>
      <c r="V597" s="1101"/>
      <c r="W597" s="1101"/>
      <c r="X597" s="1101"/>
      <c r="Y597" s="1101"/>
      <c r="Z597" s="1394" t="s">
        <v>1117</v>
      </c>
      <c r="AA597" s="1394"/>
      <c r="AB597" s="1394"/>
      <c r="AC597" s="1394"/>
      <c r="AD597" s="1394"/>
      <c r="AE597" s="1394"/>
      <c r="AF597" s="1101"/>
      <c r="AG597" s="1101"/>
      <c r="AH597" s="840" t="s">
        <v>1118</v>
      </c>
      <c r="AI597" s="1377"/>
      <c r="AJ597" s="1377"/>
      <c r="AK597" s="1377"/>
      <c r="AL597" s="1101"/>
      <c r="AM597" s="1101"/>
      <c r="AN597" s="1101"/>
      <c r="AO597" s="1101"/>
      <c r="AP597" s="1101"/>
      <c r="AQ597" s="1101"/>
      <c r="AR597" s="1101"/>
      <c r="AS597" s="1101"/>
      <c r="AT597" s="1101"/>
      <c r="AU597" s="1101"/>
      <c r="AV597" s="1101"/>
      <c r="AW597" s="1101"/>
      <c r="AX597" s="1101"/>
      <c r="AY597" s="1101"/>
      <c r="AZ597" s="2"/>
      <c r="BA597" s="2" t="s">
        <v>1382</v>
      </c>
      <c r="BB597" s="2"/>
      <c r="BC597" s="2"/>
      <c r="BD597" s="2"/>
      <c r="BE597" s="1347">
        <f t="shared" ref="BE597:BE631" si="1">IF(AND(AC718&lt;=0.5,AC718&gt;=0.36),1,0)</f>
        <v>1</v>
      </c>
      <c r="BF597" s="1349"/>
      <c r="BG597" s="1347">
        <f t="shared" ref="BG597:BG631" si="2">IF(BE597=1,G718,0)</f>
        <v>38</v>
      </c>
      <c r="BH597" s="1349"/>
      <c r="BI597" s="1347">
        <f t="shared" ref="BI597:BI631" si="3">IF(AND(AC718&lt;=0.35,AC718&gt;0),1,0)</f>
        <v>0</v>
      </c>
      <c r="BJ597" s="1349"/>
      <c r="BK597" s="1347">
        <f t="shared" ref="BK597:BK631" si="4">IF(BI597=1,G718,0)</f>
        <v>0</v>
      </c>
      <c r="BL597" s="1349"/>
      <c r="BM597" s="2"/>
      <c r="BN597" s="1353">
        <f t="shared" ref="BN597:BN631" si="5">IF(B718="SRO/Studio",G718,0)</f>
        <v>0</v>
      </c>
      <c r="BO597" s="1354"/>
      <c r="BP597" s="1354"/>
      <c r="BQ597" s="1354"/>
      <c r="BR597" s="1355"/>
      <c r="BS597" s="1352">
        <f t="shared" ref="BS597:BS631" si="6">IF(B718="1 Bedroom",G718,0)</f>
        <v>0</v>
      </c>
      <c r="BT597" s="1352"/>
      <c r="BU597" s="1352"/>
      <c r="BV597" s="1352"/>
      <c r="BW597" s="1352"/>
      <c r="BX597" s="1352">
        <f t="shared" ref="BX597:BX631" si="7">IF(B718="2 Bedrooms",G718,0)</f>
        <v>38</v>
      </c>
      <c r="BY597" s="1352"/>
      <c r="BZ597" s="1352"/>
      <c r="CA597" s="1352"/>
      <c r="CB597" s="1352"/>
      <c r="CC597" s="1352">
        <f t="shared" ref="CC597:CC631" si="8">IF(B718="3 Bedrooms",G718,0)</f>
        <v>0</v>
      </c>
      <c r="CD597" s="1352"/>
      <c r="CE597" s="1352"/>
      <c r="CF597" s="1352"/>
      <c r="CG597" s="1352"/>
      <c r="CH597" s="1352">
        <f t="shared" ref="CH597:CH631" si="9">IF(B718="4 Bedrooms",G718,0)</f>
        <v>0</v>
      </c>
      <c r="CI597" s="1352"/>
      <c r="CJ597" s="1352"/>
      <c r="CK597" s="1352"/>
      <c r="CL597" s="1352"/>
      <c r="CM597" s="1352">
        <f t="shared" ref="CM597:CM631" si="10">IF(B718="5 Bedrooms",G718,0)</f>
        <v>0</v>
      </c>
      <c r="CN597" s="1352"/>
      <c r="CO597" s="1352"/>
      <c r="CP597" s="1352"/>
      <c r="CQ597" s="1352"/>
      <c r="CR597" s="1157"/>
      <c r="CS597" s="1350">
        <f t="shared" ref="CS597:CS631" si="11">IF(AND(B718="SRO/Studio",AC718&lt;=0.3),G718,0)</f>
        <v>0</v>
      </c>
      <c r="CT597" s="1350"/>
      <c r="CU597" s="1350"/>
      <c r="CV597" s="1350"/>
      <c r="CW597" s="1350"/>
      <c r="CX597" s="1350">
        <f t="shared" ref="CX597:CX631" si="12">IF(AND(B718="1 Bedroom",AC718&lt;=0.3),G718,0)</f>
        <v>0</v>
      </c>
      <c r="CY597" s="1350"/>
      <c r="CZ597" s="1350"/>
      <c r="DA597" s="1350"/>
      <c r="DB597" s="1350"/>
      <c r="DC597" s="1350">
        <f t="shared" ref="DC597:DC631" si="13">IF(AND(B718="2 Bedrooms",AC718&lt;=0.3),G718,0)</f>
        <v>0</v>
      </c>
      <c r="DD597" s="1350"/>
      <c r="DE597" s="1350"/>
      <c r="DF597" s="1350"/>
      <c r="DG597" s="1350"/>
      <c r="DH597" s="1350">
        <f t="shared" ref="DH597:DH631" si="14">IF(AND(B718="3 Bedrooms",AC718&lt;=0.3),G718,0)</f>
        <v>0</v>
      </c>
      <c r="DI597" s="1350"/>
      <c r="DJ597" s="1350"/>
      <c r="DK597" s="1350"/>
      <c r="DL597" s="1350"/>
      <c r="DM597" s="1350">
        <f t="shared" ref="DM597:DM631" si="15">IF(AND(B718="4 Bedrooms",AC718&lt;=0.3),G718,0)</f>
        <v>0</v>
      </c>
      <c r="DN597" s="1350"/>
      <c r="DO597" s="1350"/>
      <c r="DP597" s="1350"/>
      <c r="DQ597" s="1350"/>
      <c r="DR597" s="1350">
        <f t="shared" ref="DR597:DR631" si="16">IF(AND(B718="5 Bedrooms",AC718&lt;=0.3),G718,0)</f>
        <v>0</v>
      </c>
      <c r="DS597" s="1350"/>
      <c r="DT597" s="1350"/>
      <c r="DU597" s="1350"/>
      <c r="DV597" s="1350"/>
      <c r="DW597" s="2"/>
      <c r="DX597" s="1347" t="str">
        <f t="shared" ref="DX597:DX631" si="17">IF(BN597&gt;0,O718,"")</f>
        <v/>
      </c>
      <c r="DY597" s="1348"/>
      <c r="DZ597" s="1348"/>
      <c r="EA597" s="1348"/>
      <c r="EB597" s="1349"/>
      <c r="EC597" s="1347" t="str">
        <f t="shared" ref="EC597:EC631" si="18">IF(BS597&gt;0,O718,"")</f>
        <v/>
      </c>
      <c r="ED597" s="1348"/>
      <c r="EE597" s="1348"/>
      <c r="EF597" s="1348"/>
      <c r="EG597" s="1349"/>
      <c r="EH597" s="1347">
        <f t="shared" ref="EH597:EH631" si="19">IF(BX597&gt;0,O718,"")</f>
        <v>1688</v>
      </c>
      <c r="EI597" s="1348"/>
      <c r="EJ597" s="1348"/>
      <c r="EK597" s="1348"/>
      <c r="EL597" s="1349"/>
      <c r="EM597" s="1347" t="str">
        <f t="shared" ref="EM597:EM631" si="20">IF(CC597&gt;0,O718,"")</f>
        <v/>
      </c>
      <c r="EN597" s="1348"/>
      <c r="EO597" s="1348"/>
      <c r="EP597" s="1348"/>
      <c r="EQ597" s="1349"/>
      <c r="ER597" s="1347" t="str">
        <f t="shared" ref="ER597:ER631" si="21">IF(CH597&gt;0,O718,"")</f>
        <v/>
      </c>
      <c r="ES597" s="1348"/>
      <c r="ET597" s="1348"/>
      <c r="EU597" s="1348"/>
      <c r="EV597" s="1349"/>
      <c r="EW597" s="1347" t="str">
        <f t="shared" ref="EW597:EW631" si="22">IF(CM597&gt;0,O718,"")</f>
        <v/>
      </c>
      <c r="EX597" s="1348"/>
      <c r="EY597" s="1348"/>
      <c r="EZ597" s="1348"/>
      <c r="FA597" s="1349"/>
    </row>
    <row r="598" spans="1:157" s="3" customFormat="1" ht="12.95" customHeight="1">
      <c r="A598" s="18"/>
      <c r="B598" s="1101" t="s">
        <v>1484</v>
      </c>
      <c r="C598" s="1101"/>
      <c r="D598" s="1101"/>
      <c r="E598" s="1101"/>
      <c r="F598" s="1101"/>
      <c r="G598" s="1101"/>
      <c r="H598" s="1390" t="s">
        <v>1502</v>
      </c>
      <c r="I598" s="1390"/>
      <c r="J598" s="1390"/>
      <c r="K598" s="1390"/>
      <c r="L598" s="1390"/>
      <c r="M598" s="1390"/>
      <c r="N598" s="1390"/>
      <c r="O598" s="1390"/>
      <c r="P598" s="1390"/>
      <c r="Q598" s="1390"/>
      <c r="R598" s="1390"/>
      <c r="S598" s="1101"/>
      <c r="T598" s="18"/>
      <c r="U598" s="1101" t="s">
        <v>1484</v>
      </c>
      <c r="V598" s="1101"/>
      <c r="W598" s="1101"/>
      <c r="X598" s="1101"/>
      <c r="Y598" s="1101"/>
      <c r="Z598" s="1101"/>
      <c r="AA598" s="1390" t="s">
        <v>1472</v>
      </c>
      <c r="AB598" s="1390"/>
      <c r="AC598" s="1390"/>
      <c r="AD598" s="1390"/>
      <c r="AE598" s="1390"/>
      <c r="AF598" s="1390"/>
      <c r="AG598" s="1390"/>
      <c r="AH598" s="1390"/>
      <c r="AI598" s="1390"/>
      <c r="AJ598" s="1390"/>
      <c r="AK598" s="1390"/>
      <c r="AL598" s="1101"/>
      <c r="AM598" s="1101"/>
      <c r="AN598" s="1101"/>
      <c r="AO598" s="1101"/>
      <c r="AP598" s="1101"/>
      <c r="AQ598" s="1101"/>
      <c r="AR598" s="1101"/>
      <c r="AS598" s="1101"/>
      <c r="AT598" s="1101"/>
      <c r="AU598" s="1101"/>
      <c r="AV598" s="1101"/>
      <c r="AW598" s="1101"/>
      <c r="AX598" s="1101"/>
      <c r="AY598" s="1101"/>
      <c r="AZ598" s="2"/>
      <c r="BA598" s="2" t="s">
        <v>1383</v>
      </c>
      <c r="BB598" s="2"/>
      <c r="BC598" s="2"/>
      <c r="BD598" s="2"/>
      <c r="BE598" s="1347">
        <f t="shared" si="1"/>
        <v>1</v>
      </c>
      <c r="BF598" s="1349"/>
      <c r="BG598" s="1347">
        <f t="shared" si="2"/>
        <v>2</v>
      </c>
      <c r="BH598" s="1349"/>
      <c r="BI598" s="1347">
        <f t="shared" si="3"/>
        <v>0</v>
      </c>
      <c r="BJ598" s="1349"/>
      <c r="BK598" s="1347">
        <f t="shared" si="4"/>
        <v>0</v>
      </c>
      <c r="BL598" s="1349"/>
      <c r="BM598" s="2"/>
      <c r="BN598" s="1353">
        <f t="shared" si="5"/>
        <v>0</v>
      </c>
      <c r="BO598" s="1354"/>
      <c r="BP598" s="1354"/>
      <c r="BQ598" s="1354"/>
      <c r="BR598" s="1355"/>
      <c r="BS598" s="1352">
        <f t="shared" si="6"/>
        <v>0</v>
      </c>
      <c r="BT598" s="1352"/>
      <c r="BU598" s="1352"/>
      <c r="BV598" s="1352"/>
      <c r="BW598" s="1352"/>
      <c r="BX598" s="1352">
        <f t="shared" si="7"/>
        <v>2</v>
      </c>
      <c r="BY598" s="1352"/>
      <c r="BZ598" s="1352"/>
      <c r="CA598" s="1352"/>
      <c r="CB598" s="1352"/>
      <c r="CC598" s="1352">
        <f t="shared" si="8"/>
        <v>0</v>
      </c>
      <c r="CD598" s="1352"/>
      <c r="CE598" s="1352"/>
      <c r="CF598" s="1352"/>
      <c r="CG598" s="1352"/>
      <c r="CH598" s="1352">
        <f t="shared" si="9"/>
        <v>0</v>
      </c>
      <c r="CI598" s="1352"/>
      <c r="CJ598" s="1352"/>
      <c r="CK598" s="1352"/>
      <c r="CL598" s="1352"/>
      <c r="CM598" s="1352">
        <f t="shared" si="10"/>
        <v>0</v>
      </c>
      <c r="CN598" s="1352"/>
      <c r="CO598" s="1352"/>
      <c r="CP598" s="1352"/>
      <c r="CQ598" s="1352"/>
      <c r="CR598" s="1157"/>
      <c r="CS598" s="1350">
        <f t="shared" si="11"/>
        <v>0</v>
      </c>
      <c r="CT598" s="1350"/>
      <c r="CU598" s="1350"/>
      <c r="CV598" s="1350"/>
      <c r="CW598" s="1350"/>
      <c r="CX598" s="1350">
        <f t="shared" si="12"/>
        <v>0</v>
      </c>
      <c r="CY598" s="1350"/>
      <c r="CZ598" s="1350"/>
      <c r="DA598" s="1350"/>
      <c r="DB598" s="1350"/>
      <c r="DC598" s="1350">
        <f t="shared" si="13"/>
        <v>0</v>
      </c>
      <c r="DD598" s="1350"/>
      <c r="DE598" s="1350"/>
      <c r="DF598" s="1350"/>
      <c r="DG598" s="1350"/>
      <c r="DH598" s="1350">
        <f t="shared" si="14"/>
        <v>0</v>
      </c>
      <c r="DI598" s="1350"/>
      <c r="DJ598" s="1350"/>
      <c r="DK598" s="1350"/>
      <c r="DL598" s="1350"/>
      <c r="DM598" s="1350">
        <f t="shared" si="15"/>
        <v>0</v>
      </c>
      <c r="DN598" s="1350"/>
      <c r="DO598" s="1350"/>
      <c r="DP598" s="1350"/>
      <c r="DQ598" s="1350"/>
      <c r="DR598" s="1350">
        <f t="shared" si="16"/>
        <v>0</v>
      </c>
      <c r="DS598" s="1350"/>
      <c r="DT598" s="1350"/>
      <c r="DU598" s="1350"/>
      <c r="DV598" s="1350"/>
      <c r="DW598" s="2"/>
      <c r="DX598" s="1347" t="str">
        <f t="shared" si="17"/>
        <v/>
      </c>
      <c r="DY598" s="1348"/>
      <c r="DZ598" s="1348"/>
      <c r="EA598" s="1348"/>
      <c r="EB598" s="1349"/>
      <c r="EC598" s="1347" t="str">
        <f t="shared" si="18"/>
        <v/>
      </c>
      <c r="ED598" s="1348"/>
      <c r="EE598" s="1348"/>
      <c r="EF598" s="1348"/>
      <c r="EG598" s="1349"/>
      <c r="EH598" s="1347">
        <f t="shared" si="19"/>
        <v>1666</v>
      </c>
      <c r="EI598" s="1348"/>
      <c r="EJ598" s="1348"/>
      <c r="EK598" s="1348"/>
      <c r="EL598" s="1349"/>
      <c r="EM598" s="1347" t="str">
        <f t="shared" si="20"/>
        <v/>
      </c>
      <c r="EN598" s="1348"/>
      <c r="EO598" s="1348"/>
      <c r="EP598" s="1348"/>
      <c r="EQ598" s="1349"/>
      <c r="ER598" s="1347" t="str">
        <f t="shared" si="21"/>
        <v/>
      </c>
      <c r="ES598" s="1348"/>
      <c r="ET598" s="1348"/>
      <c r="EU598" s="1348"/>
      <c r="EV598" s="1349"/>
      <c r="EW598" s="1347" t="str">
        <f t="shared" si="22"/>
        <v/>
      </c>
      <c r="EX598" s="1348"/>
      <c r="EY598" s="1348"/>
      <c r="EZ598" s="1348"/>
      <c r="FA598" s="1349"/>
    </row>
    <row r="599" spans="1:157" ht="12.95" customHeight="1">
      <c r="A599" s="18"/>
      <c r="B599" s="1101" t="s">
        <v>1487</v>
      </c>
      <c r="C599" s="1101"/>
      <c r="D599" s="1101"/>
      <c r="E599" s="1101"/>
      <c r="F599" s="1101"/>
      <c r="G599" s="1101"/>
      <c r="H599" s="1101"/>
      <c r="I599" s="1101"/>
      <c r="J599" s="1101"/>
      <c r="K599" s="1101"/>
      <c r="L599" s="1101"/>
      <c r="M599" s="1101"/>
      <c r="N599" s="1376" t="s">
        <v>894</v>
      </c>
      <c r="O599" s="1376"/>
      <c r="P599" s="1101"/>
      <c r="Q599" s="1101"/>
      <c r="R599" s="1101"/>
      <c r="S599" s="1101"/>
      <c r="T599" s="18"/>
      <c r="U599" s="1101" t="s">
        <v>1487</v>
      </c>
      <c r="V599" s="1101"/>
      <c r="W599" s="1101"/>
      <c r="X599" s="1101"/>
      <c r="Y599" s="1101"/>
      <c r="Z599" s="1101"/>
      <c r="AA599" s="1101"/>
      <c r="AB599" s="1101"/>
      <c r="AC599" s="1101"/>
      <c r="AD599" s="1101"/>
      <c r="AE599" s="1101"/>
      <c r="AF599" s="1101"/>
      <c r="AG599" s="1376" t="s">
        <v>894</v>
      </c>
      <c r="AH599" s="1376"/>
      <c r="AI599" s="1101"/>
      <c r="AJ599" s="1101"/>
      <c r="AK599" s="1101"/>
      <c r="AL599" s="1101"/>
      <c r="AM599" s="1101"/>
      <c r="AN599" s="1101"/>
      <c r="AO599" s="1101"/>
      <c r="AP599" s="1101"/>
      <c r="AQ599" s="1101"/>
      <c r="AR599" s="1101"/>
      <c r="AS599" s="1101"/>
      <c r="AT599" s="1101"/>
      <c r="AU599" s="1101"/>
      <c r="AV599" s="1101"/>
      <c r="AW599" s="1101"/>
      <c r="AX599" s="1101"/>
      <c r="AY599" s="1101"/>
      <c r="AZ599" s="1101"/>
      <c r="BA599" s="2" t="s">
        <v>1384</v>
      </c>
      <c r="BB599" s="2"/>
      <c r="BC599" s="2"/>
      <c r="BD599" s="2"/>
      <c r="BE599" s="1347">
        <f t="shared" si="1"/>
        <v>1</v>
      </c>
      <c r="BF599" s="1349"/>
      <c r="BG599" s="1347">
        <f t="shared" si="2"/>
        <v>6</v>
      </c>
      <c r="BH599" s="1349"/>
      <c r="BI599" s="1347">
        <f t="shared" si="3"/>
        <v>0</v>
      </c>
      <c r="BJ599" s="1349"/>
      <c r="BK599" s="1347">
        <f t="shared" si="4"/>
        <v>0</v>
      </c>
      <c r="BL599" s="1349"/>
      <c r="BM599" s="2"/>
      <c r="BN599" s="1353">
        <f t="shared" si="5"/>
        <v>0</v>
      </c>
      <c r="BO599" s="1354"/>
      <c r="BP599" s="1354"/>
      <c r="BQ599" s="1354"/>
      <c r="BR599" s="1355"/>
      <c r="BS599" s="1352">
        <f t="shared" si="6"/>
        <v>0</v>
      </c>
      <c r="BT599" s="1352"/>
      <c r="BU599" s="1352"/>
      <c r="BV599" s="1352"/>
      <c r="BW599" s="1352"/>
      <c r="BX599" s="1352">
        <f t="shared" si="7"/>
        <v>0</v>
      </c>
      <c r="BY599" s="1352"/>
      <c r="BZ599" s="1352"/>
      <c r="CA599" s="1352"/>
      <c r="CB599" s="1352"/>
      <c r="CC599" s="1352">
        <f t="shared" si="8"/>
        <v>6</v>
      </c>
      <c r="CD599" s="1352"/>
      <c r="CE599" s="1352"/>
      <c r="CF599" s="1352"/>
      <c r="CG599" s="1352"/>
      <c r="CH599" s="1352">
        <f t="shared" si="9"/>
        <v>0</v>
      </c>
      <c r="CI599" s="1352"/>
      <c r="CJ599" s="1352"/>
      <c r="CK599" s="1352"/>
      <c r="CL599" s="1352"/>
      <c r="CM599" s="1352">
        <f t="shared" si="10"/>
        <v>0</v>
      </c>
      <c r="CN599" s="1352"/>
      <c r="CO599" s="1352"/>
      <c r="CP599" s="1352"/>
      <c r="CQ599" s="1352"/>
      <c r="CR599" s="1157"/>
      <c r="CS599" s="1350">
        <f t="shared" si="11"/>
        <v>0</v>
      </c>
      <c r="CT599" s="1350"/>
      <c r="CU599" s="1350"/>
      <c r="CV599" s="1350"/>
      <c r="CW599" s="1350"/>
      <c r="CX599" s="1350">
        <f t="shared" si="12"/>
        <v>0</v>
      </c>
      <c r="CY599" s="1350"/>
      <c r="CZ599" s="1350"/>
      <c r="DA599" s="1350"/>
      <c r="DB599" s="1350"/>
      <c r="DC599" s="1350">
        <f t="shared" si="13"/>
        <v>0</v>
      </c>
      <c r="DD599" s="1350"/>
      <c r="DE599" s="1350"/>
      <c r="DF599" s="1350"/>
      <c r="DG599" s="1350"/>
      <c r="DH599" s="1350">
        <f t="shared" si="14"/>
        <v>0</v>
      </c>
      <c r="DI599" s="1350"/>
      <c r="DJ599" s="1350"/>
      <c r="DK599" s="1350"/>
      <c r="DL599" s="1350"/>
      <c r="DM599" s="1350">
        <f t="shared" si="15"/>
        <v>0</v>
      </c>
      <c r="DN599" s="1350"/>
      <c r="DO599" s="1350"/>
      <c r="DP599" s="1350"/>
      <c r="DQ599" s="1350"/>
      <c r="DR599" s="1350">
        <f t="shared" si="16"/>
        <v>0</v>
      </c>
      <c r="DS599" s="1350"/>
      <c r="DT599" s="1350"/>
      <c r="DU599" s="1350"/>
      <c r="DV599" s="1350"/>
      <c r="DW599" s="1101"/>
      <c r="DX599" s="1347" t="str">
        <f t="shared" si="17"/>
        <v/>
      </c>
      <c r="DY599" s="1348"/>
      <c r="DZ599" s="1348"/>
      <c r="EA599" s="1348"/>
      <c r="EB599" s="1349"/>
      <c r="EC599" s="1347" t="str">
        <f t="shared" si="18"/>
        <v/>
      </c>
      <c r="ED599" s="1348"/>
      <c r="EE599" s="1348"/>
      <c r="EF599" s="1348"/>
      <c r="EG599" s="1349"/>
      <c r="EH599" s="1347" t="str">
        <f t="shared" si="19"/>
        <v/>
      </c>
      <c r="EI599" s="1348"/>
      <c r="EJ599" s="1348"/>
      <c r="EK599" s="1348"/>
      <c r="EL599" s="1349"/>
      <c r="EM599" s="1347">
        <f t="shared" si="20"/>
        <v>1933</v>
      </c>
      <c r="EN599" s="1348"/>
      <c r="EO599" s="1348"/>
      <c r="EP599" s="1348"/>
      <c r="EQ599" s="1349"/>
      <c r="ER599" s="1347" t="str">
        <f t="shared" si="21"/>
        <v/>
      </c>
      <c r="ES599" s="1348"/>
      <c r="ET599" s="1348"/>
      <c r="EU599" s="1348"/>
      <c r="EV599" s="1349"/>
      <c r="EW599" s="1347" t="str">
        <f t="shared" si="22"/>
        <v/>
      </c>
      <c r="EX599" s="1348"/>
      <c r="EY599" s="1348"/>
      <c r="EZ599" s="1348"/>
      <c r="FA599" s="1349"/>
    </row>
    <row r="600" spans="1:157" ht="12.95" customHeight="1">
      <c r="A600" s="18"/>
      <c r="B600" s="1101"/>
      <c r="C600" s="1101"/>
      <c r="D600" s="1101"/>
      <c r="E600" s="1101"/>
      <c r="F600" s="1101"/>
      <c r="G600" s="1101"/>
      <c r="H600" s="1101"/>
      <c r="I600" s="1101"/>
      <c r="J600" s="1101"/>
      <c r="K600" s="1101"/>
      <c r="L600" s="1101"/>
      <c r="M600" s="1101"/>
      <c r="N600" s="1101"/>
      <c r="O600" s="1101"/>
      <c r="P600" s="1101"/>
      <c r="Q600" s="1101"/>
      <c r="R600" s="1101"/>
      <c r="S600" s="1101"/>
      <c r="T600" s="18"/>
      <c r="U600" s="1101"/>
      <c r="V600" s="1101"/>
      <c r="W600" s="1101"/>
      <c r="X600" s="1101"/>
      <c r="Y600" s="1101"/>
      <c r="Z600" s="1101"/>
      <c r="AA600" s="1101"/>
      <c r="AB600" s="1101"/>
      <c r="AC600" s="1101"/>
      <c r="AD600" s="1101"/>
      <c r="AE600" s="1101"/>
      <c r="AF600" s="1101"/>
      <c r="AG600" s="1101"/>
      <c r="AH600" s="1101"/>
      <c r="AI600" s="1101"/>
      <c r="AJ600" s="1101"/>
      <c r="AK600" s="1101"/>
      <c r="AL600" s="1101"/>
      <c r="AM600" s="1101"/>
      <c r="AN600" s="1101"/>
      <c r="AO600" s="1101"/>
      <c r="AP600" s="1101"/>
      <c r="AQ600" s="1101"/>
      <c r="AR600" s="1101"/>
      <c r="AS600" s="1101"/>
      <c r="AT600" s="1101"/>
      <c r="AU600" s="1101"/>
      <c r="AV600" s="1101"/>
      <c r="AW600" s="1101"/>
      <c r="AX600" s="1101"/>
      <c r="AY600" s="1101"/>
      <c r="AZ600" s="1101"/>
      <c r="BA600" s="2" t="s">
        <v>1385</v>
      </c>
      <c r="BB600" s="2"/>
      <c r="BC600" s="2"/>
      <c r="BD600" s="2"/>
      <c r="BE600" s="1347">
        <f t="shared" si="1"/>
        <v>1</v>
      </c>
      <c r="BF600" s="1349"/>
      <c r="BG600" s="1347">
        <f t="shared" si="2"/>
        <v>4</v>
      </c>
      <c r="BH600" s="1349"/>
      <c r="BI600" s="1347">
        <f t="shared" si="3"/>
        <v>0</v>
      </c>
      <c r="BJ600" s="1349"/>
      <c r="BK600" s="1347">
        <f t="shared" si="4"/>
        <v>0</v>
      </c>
      <c r="BL600" s="1349"/>
      <c r="BM600" s="2"/>
      <c r="BN600" s="1353">
        <f t="shared" si="5"/>
        <v>0</v>
      </c>
      <c r="BO600" s="1354"/>
      <c r="BP600" s="1354"/>
      <c r="BQ600" s="1354"/>
      <c r="BR600" s="1355"/>
      <c r="BS600" s="1352">
        <f t="shared" si="6"/>
        <v>0</v>
      </c>
      <c r="BT600" s="1352"/>
      <c r="BU600" s="1352"/>
      <c r="BV600" s="1352"/>
      <c r="BW600" s="1352"/>
      <c r="BX600" s="1352">
        <f t="shared" si="7"/>
        <v>0</v>
      </c>
      <c r="BY600" s="1352"/>
      <c r="BZ600" s="1352"/>
      <c r="CA600" s="1352"/>
      <c r="CB600" s="1352"/>
      <c r="CC600" s="1352">
        <f t="shared" si="8"/>
        <v>0</v>
      </c>
      <c r="CD600" s="1352"/>
      <c r="CE600" s="1352"/>
      <c r="CF600" s="1352"/>
      <c r="CG600" s="1352"/>
      <c r="CH600" s="1352">
        <f t="shared" si="9"/>
        <v>4</v>
      </c>
      <c r="CI600" s="1352"/>
      <c r="CJ600" s="1352"/>
      <c r="CK600" s="1352"/>
      <c r="CL600" s="1352"/>
      <c r="CM600" s="1352">
        <f t="shared" si="10"/>
        <v>0</v>
      </c>
      <c r="CN600" s="1352"/>
      <c r="CO600" s="1352"/>
      <c r="CP600" s="1352"/>
      <c r="CQ600" s="1352"/>
      <c r="CR600" s="1157"/>
      <c r="CS600" s="1350">
        <f t="shared" si="11"/>
        <v>0</v>
      </c>
      <c r="CT600" s="1350"/>
      <c r="CU600" s="1350"/>
      <c r="CV600" s="1350"/>
      <c r="CW600" s="1350"/>
      <c r="CX600" s="1350">
        <f t="shared" si="12"/>
        <v>0</v>
      </c>
      <c r="CY600" s="1350"/>
      <c r="CZ600" s="1350"/>
      <c r="DA600" s="1350"/>
      <c r="DB600" s="1350"/>
      <c r="DC600" s="1350">
        <f t="shared" si="13"/>
        <v>0</v>
      </c>
      <c r="DD600" s="1350"/>
      <c r="DE600" s="1350"/>
      <c r="DF600" s="1350"/>
      <c r="DG600" s="1350"/>
      <c r="DH600" s="1350">
        <f t="shared" si="14"/>
        <v>0</v>
      </c>
      <c r="DI600" s="1350"/>
      <c r="DJ600" s="1350"/>
      <c r="DK600" s="1350"/>
      <c r="DL600" s="1350"/>
      <c r="DM600" s="1350">
        <f t="shared" si="15"/>
        <v>0</v>
      </c>
      <c r="DN600" s="1350"/>
      <c r="DO600" s="1350"/>
      <c r="DP600" s="1350"/>
      <c r="DQ600" s="1350"/>
      <c r="DR600" s="1350">
        <f t="shared" si="16"/>
        <v>0</v>
      </c>
      <c r="DS600" s="1350"/>
      <c r="DT600" s="1350"/>
      <c r="DU600" s="1350"/>
      <c r="DV600" s="1350"/>
      <c r="DW600" s="1101"/>
      <c r="DX600" s="1347" t="str">
        <f t="shared" si="17"/>
        <v/>
      </c>
      <c r="DY600" s="1348"/>
      <c r="DZ600" s="1348"/>
      <c r="EA600" s="1348"/>
      <c r="EB600" s="1349"/>
      <c r="EC600" s="1347" t="str">
        <f t="shared" si="18"/>
        <v/>
      </c>
      <c r="ED600" s="1348"/>
      <c r="EE600" s="1348"/>
      <c r="EF600" s="1348"/>
      <c r="EG600" s="1349"/>
      <c r="EH600" s="1347" t="str">
        <f t="shared" si="19"/>
        <v/>
      </c>
      <c r="EI600" s="1348"/>
      <c r="EJ600" s="1348"/>
      <c r="EK600" s="1348"/>
      <c r="EL600" s="1349"/>
      <c r="EM600" s="1347" t="str">
        <f t="shared" si="20"/>
        <v/>
      </c>
      <c r="EN600" s="1348"/>
      <c r="EO600" s="1348"/>
      <c r="EP600" s="1348"/>
      <c r="EQ600" s="1349"/>
      <c r="ER600" s="1347">
        <f t="shared" si="21"/>
        <v>2148</v>
      </c>
      <c r="ES600" s="1348"/>
      <c r="ET600" s="1348"/>
      <c r="EU600" s="1348"/>
      <c r="EV600" s="1349"/>
      <c r="EW600" s="1347" t="str">
        <f t="shared" si="22"/>
        <v/>
      </c>
      <c r="EX600" s="1348"/>
      <c r="EY600" s="1348"/>
      <c r="EZ600" s="1348"/>
      <c r="FA600" s="1349"/>
    </row>
    <row r="601" spans="1:157" ht="12.95" customHeight="1">
      <c r="A601" s="37" t="s">
        <v>1473</v>
      </c>
      <c r="B601" s="1101" t="s">
        <v>1478</v>
      </c>
      <c r="C601" s="1101"/>
      <c r="D601" s="1101"/>
      <c r="E601" s="1101"/>
      <c r="F601" s="1101"/>
      <c r="G601" s="1441">
        <f>C562</f>
        <v>0</v>
      </c>
      <c r="H601" s="1441"/>
      <c r="I601" s="1441"/>
      <c r="J601" s="1441"/>
      <c r="K601" s="1441"/>
      <c r="L601" s="1441"/>
      <c r="M601" s="1441"/>
      <c r="N601" s="1441"/>
      <c r="O601" s="1441"/>
      <c r="P601" s="1441"/>
      <c r="Q601" s="1441"/>
      <c r="R601" s="1441"/>
      <c r="S601" s="1101"/>
      <c r="T601" s="37" t="s">
        <v>1474</v>
      </c>
      <c r="U601" s="1101" t="s">
        <v>1478</v>
      </c>
      <c r="V601" s="1101"/>
      <c r="W601" s="1101"/>
      <c r="X601" s="1101"/>
      <c r="Y601" s="1101"/>
      <c r="Z601" s="1441">
        <f>C563</f>
        <v>0</v>
      </c>
      <c r="AA601" s="1441"/>
      <c r="AB601" s="1441"/>
      <c r="AC601" s="1441"/>
      <c r="AD601" s="1441"/>
      <c r="AE601" s="1441"/>
      <c r="AF601" s="1441"/>
      <c r="AG601" s="1441"/>
      <c r="AH601" s="1441"/>
      <c r="AI601" s="1441"/>
      <c r="AJ601" s="1441"/>
      <c r="AK601" s="1441"/>
      <c r="AL601" s="1101"/>
      <c r="AM601" s="1101"/>
      <c r="AN601" s="1101"/>
      <c r="AO601" s="1101"/>
      <c r="AP601" s="1101"/>
      <c r="AQ601" s="1101"/>
      <c r="AR601" s="1101"/>
      <c r="AS601" s="1101"/>
      <c r="AT601" s="1101"/>
      <c r="AU601" s="1101"/>
      <c r="AV601" s="1101"/>
      <c r="AW601" s="1101"/>
      <c r="AX601" s="1101"/>
      <c r="AY601" s="1101"/>
      <c r="AZ601" s="1101"/>
      <c r="BA601" s="2" t="s">
        <v>1386</v>
      </c>
      <c r="BB601" s="2"/>
      <c r="BC601" s="2"/>
      <c r="BD601" s="2"/>
      <c r="BE601" s="1347">
        <f t="shared" si="1"/>
        <v>0</v>
      </c>
      <c r="BF601" s="1349"/>
      <c r="BG601" s="1347">
        <f t="shared" si="2"/>
        <v>0</v>
      </c>
      <c r="BH601" s="1349"/>
      <c r="BI601" s="1347">
        <f t="shared" si="3"/>
        <v>0</v>
      </c>
      <c r="BJ601" s="1349"/>
      <c r="BK601" s="1347">
        <f t="shared" si="4"/>
        <v>0</v>
      </c>
      <c r="BL601" s="1349"/>
      <c r="BM601" s="2"/>
      <c r="BN601" s="1353">
        <f t="shared" si="5"/>
        <v>0</v>
      </c>
      <c r="BO601" s="1354"/>
      <c r="BP601" s="1354"/>
      <c r="BQ601" s="1354"/>
      <c r="BR601" s="1355"/>
      <c r="BS601" s="1352">
        <f t="shared" si="6"/>
        <v>0</v>
      </c>
      <c r="BT601" s="1352"/>
      <c r="BU601" s="1352"/>
      <c r="BV601" s="1352"/>
      <c r="BW601" s="1352"/>
      <c r="BX601" s="1352">
        <f t="shared" si="7"/>
        <v>0</v>
      </c>
      <c r="BY601" s="1352"/>
      <c r="BZ601" s="1352"/>
      <c r="CA601" s="1352"/>
      <c r="CB601" s="1352"/>
      <c r="CC601" s="1352">
        <f t="shared" si="8"/>
        <v>0</v>
      </c>
      <c r="CD601" s="1352"/>
      <c r="CE601" s="1352"/>
      <c r="CF601" s="1352"/>
      <c r="CG601" s="1352"/>
      <c r="CH601" s="1352">
        <f t="shared" si="9"/>
        <v>0</v>
      </c>
      <c r="CI601" s="1352"/>
      <c r="CJ601" s="1352"/>
      <c r="CK601" s="1352"/>
      <c r="CL601" s="1352"/>
      <c r="CM601" s="1352">
        <f t="shared" si="10"/>
        <v>0</v>
      </c>
      <c r="CN601" s="1352"/>
      <c r="CO601" s="1352"/>
      <c r="CP601" s="1352"/>
      <c r="CQ601" s="1352"/>
      <c r="CR601" s="1157"/>
      <c r="CS601" s="1350">
        <f t="shared" si="11"/>
        <v>0</v>
      </c>
      <c r="CT601" s="1350"/>
      <c r="CU601" s="1350"/>
      <c r="CV601" s="1350"/>
      <c r="CW601" s="1350"/>
      <c r="CX601" s="1350">
        <f t="shared" si="12"/>
        <v>0</v>
      </c>
      <c r="CY601" s="1350"/>
      <c r="CZ601" s="1350"/>
      <c r="DA601" s="1350"/>
      <c r="DB601" s="1350"/>
      <c r="DC601" s="1350">
        <f t="shared" si="13"/>
        <v>0</v>
      </c>
      <c r="DD601" s="1350"/>
      <c r="DE601" s="1350"/>
      <c r="DF601" s="1350"/>
      <c r="DG601" s="1350"/>
      <c r="DH601" s="1350">
        <f t="shared" si="14"/>
        <v>0</v>
      </c>
      <c r="DI601" s="1350"/>
      <c r="DJ601" s="1350"/>
      <c r="DK601" s="1350"/>
      <c r="DL601" s="1350"/>
      <c r="DM601" s="1350">
        <f t="shared" si="15"/>
        <v>0</v>
      </c>
      <c r="DN601" s="1350"/>
      <c r="DO601" s="1350"/>
      <c r="DP601" s="1350"/>
      <c r="DQ601" s="1350"/>
      <c r="DR601" s="1350">
        <f t="shared" si="16"/>
        <v>0</v>
      </c>
      <c r="DS601" s="1350"/>
      <c r="DT601" s="1350"/>
      <c r="DU601" s="1350"/>
      <c r="DV601" s="1350"/>
      <c r="DW601" s="1101"/>
      <c r="DX601" s="1347" t="str">
        <f t="shared" si="17"/>
        <v/>
      </c>
      <c r="DY601" s="1348"/>
      <c r="DZ601" s="1348"/>
      <c r="EA601" s="1348"/>
      <c r="EB601" s="1349"/>
      <c r="EC601" s="1347" t="str">
        <f t="shared" si="18"/>
        <v/>
      </c>
      <c r="ED601" s="1348"/>
      <c r="EE601" s="1348"/>
      <c r="EF601" s="1348"/>
      <c r="EG601" s="1349"/>
      <c r="EH601" s="1347" t="str">
        <f t="shared" si="19"/>
        <v/>
      </c>
      <c r="EI601" s="1348"/>
      <c r="EJ601" s="1348"/>
      <c r="EK601" s="1348"/>
      <c r="EL601" s="1349"/>
      <c r="EM601" s="1347" t="str">
        <f t="shared" si="20"/>
        <v/>
      </c>
      <c r="EN601" s="1348"/>
      <c r="EO601" s="1348"/>
      <c r="EP601" s="1348"/>
      <c r="EQ601" s="1349"/>
      <c r="ER601" s="1347" t="str">
        <f t="shared" si="21"/>
        <v/>
      </c>
      <c r="ES601" s="1348"/>
      <c r="ET601" s="1348"/>
      <c r="EU601" s="1348"/>
      <c r="EV601" s="1349"/>
      <c r="EW601" s="1347" t="str">
        <f t="shared" si="22"/>
        <v/>
      </c>
      <c r="EX601" s="1348"/>
      <c r="EY601" s="1348"/>
      <c r="EZ601" s="1348"/>
      <c r="FA601" s="1349"/>
    </row>
    <row r="602" spans="1:157" ht="12.95" customHeight="1">
      <c r="A602" s="18"/>
      <c r="B602" s="1101" t="s">
        <v>1109</v>
      </c>
      <c r="C602" s="1101"/>
      <c r="D602" s="1101"/>
      <c r="E602" s="1101"/>
      <c r="F602" s="1101"/>
      <c r="G602" s="1390"/>
      <c r="H602" s="1390"/>
      <c r="I602" s="1390"/>
      <c r="J602" s="1390"/>
      <c r="K602" s="1390"/>
      <c r="L602" s="1390"/>
      <c r="M602" s="1390"/>
      <c r="N602" s="1390"/>
      <c r="O602" s="1390"/>
      <c r="P602" s="1390"/>
      <c r="Q602" s="1390"/>
      <c r="R602" s="1390"/>
      <c r="S602" s="1101"/>
      <c r="T602" s="18"/>
      <c r="U602" s="1101" t="s">
        <v>1109</v>
      </c>
      <c r="V602" s="1101"/>
      <c r="W602" s="1101"/>
      <c r="X602" s="1101"/>
      <c r="Y602" s="1101"/>
      <c r="Z602" s="1390"/>
      <c r="AA602" s="1390"/>
      <c r="AB602" s="1390"/>
      <c r="AC602" s="1390"/>
      <c r="AD602" s="1390"/>
      <c r="AE602" s="1390"/>
      <c r="AF602" s="1390"/>
      <c r="AG602" s="1390"/>
      <c r="AH602" s="1390"/>
      <c r="AI602" s="1390"/>
      <c r="AJ602" s="1390"/>
      <c r="AK602" s="1390"/>
      <c r="AL602" s="1101"/>
      <c r="AM602" s="1101"/>
      <c r="AN602" s="1101"/>
      <c r="AO602" s="1101"/>
      <c r="AP602" s="1101"/>
      <c r="AQ602" s="1101"/>
      <c r="AR602" s="1101"/>
      <c r="AS602" s="1101"/>
      <c r="AT602" s="1101"/>
      <c r="AU602" s="1101"/>
      <c r="AV602" s="1101"/>
      <c r="AW602" s="1101"/>
      <c r="AX602" s="1101"/>
      <c r="AY602" s="1101"/>
      <c r="AZ602" s="2"/>
      <c r="BA602" s="2"/>
      <c r="BB602" s="2"/>
      <c r="BC602" s="2"/>
      <c r="BD602" s="2"/>
      <c r="BE602" s="1347">
        <f t="shared" si="1"/>
        <v>0</v>
      </c>
      <c r="BF602" s="1349"/>
      <c r="BG602" s="1347">
        <f t="shared" si="2"/>
        <v>0</v>
      </c>
      <c r="BH602" s="1349"/>
      <c r="BI602" s="1347">
        <f t="shared" si="3"/>
        <v>0</v>
      </c>
      <c r="BJ602" s="1349"/>
      <c r="BK602" s="1347">
        <f t="shared" si="4"/>
        <v>0</v>
      </c>
      <c r="BL602" s="1349"/>
      <c r="BM602" s="2"/>
      <c r="BN602" s="1353">
        <f t="shared" si="5"/>
        <v>0</v>
      </c>
      <c r="BO602" s="1354"/>
      <c r="BP602" s="1354"/>
      <c r="BQ602" s="1354"/>
      <c r="BR602" s="1355"/>
      <c r="BS602" s="1352">
        <f t="shared" si="6"/>
        <v>0</v>
      </c>
      <c r="BT602" s="1352"/>
      <c r="BU602" s="1352"/>
      <c r="BV602" s="1352"/>
      <c r="BW602" s="1352"/>
      <c r="BX602" s="1352">
        <f t="shared" si="7"/>
        <v>0</v>
      </c>
      <c r="BY602" s="1352"/>
      <c r="BZ602" s="1352"/>
      <c r="CA602" s="1352"/>
      <c r="CB602" s="1352"/>
      <c r="CC602" s="1352">
        <f t="shared" si="8"/>
        <v>0</v>
      </c>
      <c r="CD602" s="1352"/>
      <c r="CE602" s="1352"/>
      <c r="CF602" s="1352"/>
      <c r="CG602" s="1352"/>
      <c r="CH602" s="1352">
        <f t="shared" si="9"/>
        <v>0</v>
      </c>
      <c r="CI602" s="1352"/>
      <c r="CJ602" s="1352"/>
      <c r="CK602" s="1352"/>
      <c r="CL602" s="1352"/>
      <c r="CM602" s="1352">
        <f t="shared" si="10"/>
        <v>0</v>
      </c>
      <c r="CN602" s="1352"/>
      <c r="CO602" s="1352"/>
      <c r="CP602" s="1352"/>
      <c r="CQ602" s="1352"/>
      <c r="CR602" s="1157"/>
      <c r="CS602" s="1350">
        <f t="shared" si="11"/>
        <v>0</v>
      </c>
      <c r="CT602" s="1350"/>
      <c r="CU602" s="1350"/>
      <c r="CV602" s="1350"/>
      <c r="CW602" s="1350"/>
      <c r="CX602" s="1350">
        <f t="shared" si="12"/>
        <v>0</v>
      </c>
      <c r="CY602" s="1350"/>
      <c r="CZ602" s="1350"/>
      <c r="DA602" s="1350"/>
      <c r="DB602" s="1350"/>
      <c r="DC602" s="1350">
        <f t="shared" si="13"/>
        <v>0</v>
      </c>
      <c r="DD602" s="1350"/>
      <c r="DE602" s="1350"/>
      <c r="DF602" s="1350"/>
      <c r="DG602" s="1350"/>
      <c r="DH602" s="1350">
        <f t="shared" si="14"/>
        <v>0</v>
      </c>
      <c r="DI602" s="1350"/>
      <c r="DJ602" s="1350"/>
      <c r="DK602" s="1350"/>
      <c r="DL602" s="1350"/>
      <c r="DM602" s="1350">
        <f t="shared" si="15"/>
        <v>0</v>
      </c>
      <c r="DN602" s="1350"/>
      <c r="DO602" s="1350"/>
      <c r="DP602" s="1350"/>
      <c r="DQ602" s="1350"/>
      <c r="DR602" s="1350">
        <f t="shared" si="16"/>
        <v>0</v>
      </c>
      <c r="DS602" s="1350"/>
      <c r="DT602" s="1350"/>
      <c r="DU602" s="1350"/>
      <c r="DV602" s="1350"/>
      <c r="DW602" s="1101"/>
      <c r="DX602" s="1347" t="str">
        <f t="shared" si="17"/>
        <v/>
      </c>
      <c r="DY602" s="1348"/>
      <c r="DZ602" s="1348"/>
      <c r="EA602" s="1348"/>
      <c r="EB602" s="1349"/>
      <c r="EC602" s="1347" t="str">
        <f t="shared" si="18"/>
        <v/>
      </c>
      <c r="ED602" s="1348"/>
      <c r="EE602" s="1348"/>
      <c r="EF602" s="1348"/>
      <c r="EG602" s="1349"/>
      <c r="EH602" s="1347" t="str">
        <f t="shared" si="19"/>
        <v/>
      </c>
      <c r="EI602" s="1348"/>
      <c r="EJ602" s="1348"/>
      <c r="EK602" s="1348"/>
      <c r="EL602" s="1349"/>
      <c r="EM602" s="1347" t="str">
        <f t="shared" si="20"/>
        <v/>
      </c>
      <c r="EN602" s="1348"/>
      <c r="EO602" s="1348"/>
      <c r="EP602" s="1348"/>
      <c r="EQ602" s="1349"/>
      <c r="ER602" s="1347" t="str">
        <f t="shared" si="21"/>
        <v/>
      </c>
      <c r="ES602" s="1348"/>
      <c r="ET602" s="1348"/>
      <c r="EU602" s="1348"/>
      <c r="EV602" s="1349"/>
      <c r="EW602" s="1347" t="str">
        <f t="shared" si="22"/>
        <v/>
      </c>
      <c r="EX602" s="1348"/>
      <c r="EY602" s="1348"/>
      <c r="EZ602" s="1348"/>
      <c r="FA602" s="1349"/>
    </row>
    <row r="603" spans="1:157" ht="12.95" customHeight="1">
      <c r="A603" s="18"/>
      <c r="B603" s="1101" t="s">
        <v>979</v>
      </c>
      <c r="C603" s="1101"/>
      <c r="D603" s="1101"/>
      <c r="E603" s="1101"/>
      <c r="F603" s="1101"/>
      <c r="G603" s="1390"/>
      <c r="H603" s="1390"/>
      <c r="I603" s="1390"/>
      <c r="J603" s="1390"/>
      <c r="K603" s="1390"/>
      <c r="L603" s="1390"/>
      <c r="M603" s="1390"/>
      <c r="N603" s="1390"/>
      <c r="O603" s="1390"/>
      <c r="P603" s="1390"/>
      <c r="Q603" s="1390"/>
      <c r="R603" s="1390"/>
      <c r="S603" s="1101"/>
      <c r="T603" s="18"/>
      <c r="U603" s="1101" t="s">
        <v>979</v>
      </c>
      <c r="V603" s="1101"/>
      <c r="W603" s="1101"/>
      <c r="X603" s="1101"/>
      <c r="Y603" s="1101"/>
      <c r="Z603" s="1389"/>
      <c r="AA603" s="1389"/>
      <c r="AB603" s="1389"/>
      <c r="AC603" s="1389"/>
      <c r="AD603" s="1389"/>
      <c r="AE603" s="1389"/>
      <c r="AF603" s="1389"/>
      <c r="AG603" s="1389"/>
      <c r="AH603" s="1389"/>
      <c r="AI603" s="1389"/>
      <c r="AJ603" s="1389"/>
      <c r="AK603" s="1389"/>
      <c r="AL603" s="1101"/>
      <c r="AM603" s="1101"/>
      <c r="AN603" s="1101"/>
      <c r="AO603" s="1101"/>
      <c r="AP603" s="1101"/>
      <c r="AQ603" s="1101"/>
      <c r="AR603" s="1101"/>
      <c r="AS603" s="1101"/>
      <c r="AT603" s="1101"/>
      <c r="AU603" s="1101"/>
      <c r="AV603" s="1101"/>
      <c r="AW603" s="1101"/>
      <c r="AX603" s="1101"/>
      <c r="AY603" s="1101"/>
      <c r="AZ603" s="2"/>
      <c r="BA603" s="2"/>
      <c r="BB603" s="2"/>
      <c r="BC603" s="2"/>
      <c r="BD603" s="2"/>
      <c r="BE603" s="1347">
        <f t="shared" si="1"/>
        <v>0</v>
      </c>
      <c r="BF603" s="1349"/>
      <c r="BG603" s="1347">
        <f t="shared" si="2"/>
        <v>0</v>
      </c>
      <c r="BH603" s="1349"/>
      <c r="BI603" s="1347">
        <f t="shared" si="3"/>
        <v>0</v>
      </c>
      <c r="BJ603" s="1349"/>
      <c r="BK603" s="1347">
        <f t="shared" si="4"/>
        <v>0</v>
      </c>
      <c r="BL603" s="1349"/>
      <c r="BM603" s="2"/>
      <c r="BN603" s="1353">
        <f t="shared" si="5"/>
        <v>0</v>
      </c>
      <c r="BO603" s="1354"/>
      <c r="BP603" s="1354"/>
      <c r="BQ603" s="1354"/>
      <c r="BR603" s="1355"/>
      <c r="BS603" s="1352">
        <f t="shared" si="6"/>
        <v>0</v>
      </c>
      <c r="BT603" s="1352"/>
      <c r="BU603" s="1352"/>
      <c r="BV603" s="1352"/>
      <c r="BW603" s="1352"/>
      <c r="BX603" s="1352">
        <f t="shared" si="7"/>
        <v>0</v>
      </c>
      <c r="BY603" s="1352"/>
      <c r="BZ603" s="1352"/>
      <c r="CA603" s="1352"/>
      <c r="CB603" s="1352"/>
      <c r="CC603" s="1352">
        <f t="shared" si="8"/>
        <v>0</v>
      </c>
      <c r="CD603" s="1352"/>
      <c r="CE603" s="1352"/>
      <c r="CF603" s="1352"/>
      <c r="CG603" s="1352"/>
      <c r="CH603" s="1352">
        <f t="shared" si="9"/>
        <v>0</v>
      </c>
      <c r="CI603" s="1352"/>
      <c r="CJ603" s="1352"/>
      <c r="CK603" s="1352"/>
      <c r="CL603" s="1352"/>
      <c r="CM603" s="1352">
        <f t="shared" si="10"/>
        <v>0</v>
      </c>
      <c r="CN603" s="1352"/>
      <c r="CO603" s="1352"/>
      <c r="CP603" s="1352"/>
      <c r="CQ603" s="1352"/>
      <c r="CR603" s="1157"/>
      <c r="CS603" s="1350">
        <f t="shared" si="11"/>
        <v>0</v>
      </c>
      <c r="CT603" s="1350"/>
      <c r="CU603" s="1350"/>
      <c r="CV603" s="1350"/>
      <c r="CW603" s="1350"/>
      <c r="CX603" s="1350">
        <f t="shared" si="12"/>
        <v>0</v>
      </c>
      <c r="CY603" s="1350"/>
      <c r="CZ603" s="1350"/>
      <c r="DA603" s="1350"/>
      <c r="DB603" s="1350"/>
      <c r="DC603" s="1350">
        <f t="shared" si="13"/>
        <v>0</v>
      </c>
      <c r="DD603" s="1350"/>
      <c r="DE603" s="1350"/>
      <c r="DF603" s="1350"/>
      <c r="DG603" s="1350"/>
      <c r="DH603" s="1350">
        <f t="shared" si="14"/>
        <v>0</v>
      </c>
      <c r="DI603" s="1350"/>
      <c r="DJ603" s="1350"/>
      <c r="DK603" s="1350"/>
      <c r="DL603" s="1350"/>
      <c r="DM603" s="1350">
        <f t="shared" si="15"/>
        <v>0</v>
      </c>
      <c r="DN603" s="1350"/>
      <c r="DO603" s="1350"/>
      <c r="DP603" s="1350"/>
      <c r="DQ603" s="1350"/>
      <c r="DR603" s="1350">
        <f t="shared" si="16"/>
        <v>0</v>
      </c>
      <c r="DS603" s="1350"/>
      <c r="DT603" s="1350"/>
      <c r="DU603" s="1350"/>
      <c r="DV603" s="1350"/>
      <c r="DW603" s="1101"/>
      <c r="DX603" s="1347" t="str">
        <f t="shared" si="17"/>
        <v/>
      </c>
      <c r="DY603" s="1348"/>
      <c r="DZ603" s="1348"/>
      <c r="EA603" s="1348"/>
      <c r="EB603" s="1349"/>
      <c r="EC603" s="1347" t="str">
        <f t="shared" si="18"/>
        <v/>
      </c>
      <c r="ED603" s="1348"/>
      <c r="EE603" s="1348"/>
      <c r="EF603" s="1348"/>
      <c r="EG603" s="1349"/>
      <c r="EH603" s="1347" t="str">
        <f t="shared" si="19"/>
        <v/>
      </c>
      <c r="EI603" s="1348"/>
      <c r="EJ603" s="1348"/>
      <c r="EK603" s="1348"/>
      <c r="EL603" s="1349"/>
      <c r="EM603" s="1347" t="str">
        <f t="shared" si="20"/>
        <v/>
      </c>
      <c r="EN603" s="1348"/>
      <c r="EO603" s="1348"/>
      <c r="EP603" s="1348"/>
      <c r="EQ603" s="1349"/>
      <c r="ER603" s="1347" t="str">
        <f t="shared" si="21"/>
        <v/>
      </c>
      <c r="ES603" s="1348"/>
      <c r="ET603" s="1348"/>
      <c r="EU603" s="1348"/>
      <c r="EV603" s="1349"/>
      <c r="EW603" s="1347" t="str">
        <f t="shared" si="22"/>
        <v/>
      </c>
      <c r="EX603" s="1348"/>
      <c r="EY603" s="1348"/>
      <c r="EZ603" s="1348"/>
      <c r="FA603" s="1349"/>
    </row>
    <row r="604" spans="1:157" ht="12.95" customHeight="1">
      <c r="A604" s="18"/>
      <c r="B604" s="1101" t="s">
        <v>1481</v>
      </c>
      <c r="C604" s="1101"/>
      <c r="D604" s="1101"/>
      <c r="E604" s="1101"/>
      <c r="F604" s="1101"/>
      <c r="G604" s="1390"/>
      <c r="H604" s="1390"/>
      <c r="I604" s="1390"/>
      <c r="J604" s="1390"/>
      <c r="K604" s="1390"/>
      <c r="L604" s="1390"/>
      <c r="M604" s="1390"/>
      <c r="N604" s="1390"/>
      <c r="O604" s="1390"/>
      <c r="P604" s="1390"/>
      <c r="Q604" s="1390"/>
      <c r="R604" s="1390"/>
      <c r="S604" s="1101"/>
      <c r="T604" s="18"/>
      <c r="U604" s="1101" t="s">
        <v>1481</v>
      </c>
      <c r="V604" s="1101"/>
      <c r="W604" s="1101"/>
      <c r="X604" s="1101"/>
      <c r="Y604" s="1101"/>
      <c r="Z604" s="1389"/>
      <c r="AA604" s="1389"/>
      <c r="AB604" s="1389"/>
      <c r="AC604" s="1389"/>
      <c r="AD604" s="1389"/>
      <c r="AE604" s="1389"/>
      <c r="AF604" s="1389"/>
      <c r="AG604" s="1389"/>
      <c r="AH604" s="1389"/>
      <c r="AI604" s="1389"/>
      <c r="AJ604" s="1389"/>
      <c r="AK604" s="1389"/>
      <c r="AL604" s="1101"/>
      <c r="AM604" s="1101"/>
      <c r="AN604" s="1101"/>
      <c r="AO604" s="1101"/>
      <c r="AP604" s="1101"/>
      <c r="AQ604" s="1101"/>
      <c r="AR604" s="1101"/>
      <c r="AS604" s="1101"/>
      <c r="AT604" s="1101"/>
      <c r="AU604" s="1101"/>
      <c r="AV604" s="1101"/>
      <c r="AW604" s="1101"/>
      <c r="AX604" s="1101"/>
      <c r="AY604" s="1101"/>
      <c r="AZ604" s="2"/>
      <c r="BA604" s="2"/>
      <c r="BB604" s="2"/>
      <c r="BC604" s="2"/>
      <c r="BD604" s="2"/>
      <c r="BE604" s="1347">
        <f t="shared" si="1"/>
        <v>0</v>
      </c>
      <c r="BF604" s="1349"/>
      <c r="BG604" s="1347">
        <f t="shared" si="2"/>
        <v>0</v>
      </c>
      <c r="BH604" s="1349"/>
      <c r="BI604" s="1347">
        <f t="shared" si="3"/>
        <v>0</v>
      </c>
      <c r="BJ604" s="1349"/>
      <c r="BK604" s="1347">
        <f t="shared" si="4"/>
        <v>0</v>
      </c>
      <c r="BL604" s="1349"/>
      <c r="BM604" s="2"/>
      <c r="BN604" s="1353">
        <f t="shared" si="5"/>
        <v>0</v>
      </c>
      <c r="BO604" s="1354"/>
      <c r="BP604" s="1354"/>
      <c r="BQ604" s="1354"/>
      <c r="BR604" s="1355"/>
      <c r="BS604" s="1352">
        <f t="shared" si="6"/>
        <v>0</v>
      </c>
      <c r="BT604" s="1352"/>
      <c r="BU604" s="1352"/>
      <c r="BV604" s="1352"/>
      <c r="BW604" s="1352"/>
      <c r="BX604" s="1352">
        <f t="shared" si="7"/>
        <v>0</v>
      </c>
      <c r="BY604" s="1352"/>
      <c r="BZ604" s="1352"/>
      <c r="CA604" s="1352"/>
      <c r="CB604" s="1352"/>
      <c r="CC604" s="1352">
        <f t="shared" si="8"/>
        <v>0</v>
      </c>
      <c r="CD604" s="1352"/>
      <c r="CE604" s="1352"/>
      <c r="CF604" s="1352"/>
      <c r="CG604" s="1352"/>
      <c r="CH604" s="1352">
        <f t="shared" si="9"/>
        <v>0</v>
      </c>
      <c r="CI604" s="1352"/>
      <c r="CJ604" s="1352"/>
      <c r="CK604" s="1352"/>
      <c r="CL604" s="1352"/>
      <c r="CM604" s="1352">
        <f t="shared" si="10"/>
        <v>0</v>
      </c>
      <c r="CN604" s="1352"/>
      <c r="CO604" s="1352"/>
      <c r="CP604" s="1352"/>
      <c r="CQ604" s="1352"/>
      <c r="CR604" s="1157"/>
      <c r="CS604" s="1350">
        <f t="shared" si="11"/>
        <v>0</v>
      </c>
      <c r="CT604" s="1350"/>
      <c r="CU604" s="1350"/>
      <c r="CV604" s="1350"/>
      <c r="CW604" s="1350"/>
      <c r="CX604" s="1350">
        <f t="shared" si="12"/>
        <v>0</v>
      </c>
      <c r="CY604" s="1350"/>
      <c r="CZ604" s="1350"/>
      <c r="DA604" s="1350"/>
      <c r="DB604" s="1350"/>
      <c r="DC604" s="1350">
        <f t="shared" si="13"/>
        <v>0</v>
      </c>
      <c r="DD604" s="1350"/>
      <c r="DE604" s="1350"/>
      <c r="DF604" s="1350"/>
      <c r="DG604" s="1350"/>
      <c r="DH604" s="1350">
        <f t="shared" si="14"/>
        <v>0</v>
      </c>
      <c r="DI604" s="1350"/>
      <c r="DJ604" s="1350"/>
      <c r="DK604" s="1350"/>
      <c r="DL604" s="1350"/>
      <c r="DM604" s="1350">
        <f t="shared" si="15"/>
        <v>0</v>
      </c>
      <c r="DN604" s="1350"/>
      <c r="DO604" s="1350"/>
      <c r="DP604" s="1350"/>
      <c r="DQ604" s="1350"/>
      <c r="DR604" s="1350">
        <f t="shared" si="16"/>
        <v>0</v>
      </c>
      <c r="DS604" s="1350"/>
      <c r="DT604" s="1350"/>
      <c r="DU604" s="1350"/>
      <c r="DV604" s="1350"/>
      <c r="DW604" s="1101"/>
      <c r="DX604" s="1347" t="str">
        <f t="shared" si="17"/>
        <v/>
      </c>
      <c r="DY604" s="1348"/>
      <c r="DZ604" s="1348"/>
      <c r="EA604" s="1348"/>
      <c r="EB604" s="1349"/>
      <c r="EC604" s="1347" t="str">
        <f t="shared" si="18"/>
        <v/>
      </c>
      <c r="ED604" s="1348"/>
      <c r="EE604" s="1348"/>
      <c r="EF604" s="1348"/>
      <c r="EG604" s="1349"/>
      <c r="EH604" s="1347" t="str">
        <f t="shared" si="19"/>
        <v/>
      </c>
      <c r="EI604" s="1348"/>
      <c r="EJ604" s="1348"/>
      <c r="EK604" s="1348"/>
      <c r="EL604" s="1349"/>
      <c r="EM604" s="1347" t="str">
        <f t="shared" si="20"/>
        <v/>
      </c>
      <c r="EN604" s="1348"/>
      <c r="EO604" s="1348"/>
      <c r="EP604" s="1348"/>
      <c r="EQ604" s="1349"/>
      <c r="ER604" s="1347" t="str">
        <f t="shared" si="21"/>
        <v/>
      </c>
      <c r="ES604" s="1348"/>
      <c r="ET604" s="1348"/>
      <c r="EU604" s="1348"/>
      <c r="EV604" s="1349"/>
      <c r="EW604" s="1347" t="str">
        <f t="shared" si="22"/>
        <v/>
      </c>
      <c r="EX604" s="1348"/>
      <c r="EY604" s="1348"/>
      <c r="EZ604" s="1348"/>
      <c r="FA604" s="1349"/>
    </row>
    <row r="605" spans="1:157" s="3" customFormat="1" ht="12.95" customHeight="1">
      <c r="A605" s="18"/>
      <c r="B605" s="1101" t="s">
        <v>881</v>
      </c>
      <c r="C605" s="1101"/>
      <c r="D605" s="1101"/>
      <c r="E605" s="1101"/>
      <c r="F605" s="1101"/>
      <c r="G605" s="1394"/>
      <c r="H605" s="1394"/>
      <c r="I605" s="1394"/>
      <c r="J605" s="1394"/>
      <c r="K605" s="1394"/>
      <c r="L605" s="1394"/>
      <c r="M605" s="1101"/>
      <c r="N605" s="1101"/>
      <c r="O605" s="840" t="s">
        <v>1118</v>
      </c>
      <c r="P605" s="1377"/>
      <c r="Q605" s="1377"/>
      <c r="R605" s="1377"/>
      <c r="S605" s="1101"/>
      <c r="T605" s="18"/>
      <c r="U605" s="1101" t="s">
        <v>881</v>
      </c>
      <c r="V605" s="1101"/>
      <c r="W605" s="1101"/>
      <c r="X605" s="1101"/>
      <c r="Y605" s="1101"/>
      <c r="Z605" s="1394"/>
      <c r="AA605" s="1394"/>
      <c r="AB605" s="1394"/>
      <c r="AC605" s="1394"/>
      <c r="AD605" s="1394"/>
      <c r="AE605" s="1394"/>
      <c r="AF605" s="1101"/>
      <c r="AG605" s="1101"/>
      <c r="AH605" s="840" t="s">
        <v>1118</v>
      </c>
      <c r="AI605" s="1377"/>
      <c r="AJ605" s="1377"/>
      <c r="AK605" s="1377"/>
      <c r="AL605" s="1101"/>
      <c r="AM605" s="1101"/>
      <c r="AN605" s="1101"/>
      <c r="AO605" s="1101"/>
      <c r="AP605" s="1101"/>
      <c r="AQ605" s="1101"/>
      <c r="AR605" s="1101"/>
      <c r="AS605" s="1101"/>
      <c r="AT605" s="1101"/>
      <c r="AU605" s="1101"/>
      <c r="AV605" s="1101"/>
      <c r="AW605" s="1101"/>
      <c r="AX605" s="1101"/>
      <c r="AY605" s="1101"/>
      <c r="AZ605" s="2"/>
      <c r="BA605" s="2"/>
      <c r="BB605" s="2"/>
      <c r="BC605" s="2"/>
      <c r="BD605" s="2"/>
      <c r="BE605" s="1347">
        <f t="shared" si="1"/>
        <v>0</v>
      </c>
      <c r="BF605" s="1349"/>
      <c r="BG605" s="1347">
        <f t="shared" si="2"/>
        <v>0</v>
      </c>
      <c r="BH605" s="1349"/>
      <c r="BI605" s="1347">
        <f t="shared" si="3"/>
        <v>0</v>
      </c>
      <c r="BJ605" s="1349"/>
      <c r="BK605" s="1347">
        <f t="shared" si="4"/>
        <v>0</v>
      </c>
      <c r="BL605" s="1349"/>
      <c r="BM605" s="2"/>
      <c r="BN605" s="1353">
        <f t="shared" si="5"/>
        <v>0</v>
      </c>
      <c r="BO605" s="1354"/>
      <c r="BP605" s="1354"/>
      <c r="BQ605" s="1354"/>
      <c r="BR605" s="1355"/>
      <c r="BS605" s="1352">
        <f t="shared" si="6"/>
        <v>0</v>
      </c>
      <c r="BT605" s="1352"/>
      <c r="BU605" s="1352"/>
      <c r="BV605" s="1352"/>
      <c r="BW605" s="1352"/>
      <c r="BX605" s="1352">
        <f t="shared" si="7"/>
        <v>0</v>
      </c>
      <c r="BY605" s="1352"/>
      <c r="BZ605" s="1352"/>
      <c r="CA605" s="1352"/>
      <c r="CB605" s="1352"/>
      <c r="CC605" s="1352">
        <f t="shared" si="8"/>
        <v>0</v>
      </c>
      <c r="CD605" s="1352"/>
      <c r="CE605" s="1352"/>
      <c r="CF605" s="1352"/>
      <c r="CG605" s="1352"/>
      <c r="CH605" s="1352">
        <f t="shared" si="9"/>
        <v>0</v>
      </c>
      <c r="CI605" s="1352"/>
      <c r="CJ605" s="1352"/>
      <c r="CK605" s="1352"/>
      <c r="CL605" s="1352"/>
      <c r="CM605" s="1352">
        <f t="shared" si="10"/>
        <v>0</v>
      </c>
      <c r="CN605" s="1352"/>
      <c r="CO605" s="1352"/>
      <c r="CP605" s="1352"/>
      <c r="CQ605" s="1352"/>
      <c r="CR605" s="1157"/>
      <c r="CS605" s="1350">
        <f t="shared" si="11"/>
        <v>0</v>
      </c>
      <c r="CT605" s="1350"/>
      <c r="CU605" s="1350"/>
      <c r="CV605" s="1350"/>
      <c r="CW605" s="1350"/>
      <c r="CX605" s="1350">
        <f t="shared" si="12"/>
        <v>0</v>
      </c>
      <c r="CY605" s="1350"/>
      <c r="CZ605" s="1350"/>
      <c r="DA605" s="1350"/>
      <c r="DB605" s="1350"/>
      <c r="DC605" s="1350">
        <f t="shared" si="13"/>
        <v>0</v>
      </c>
      <c r="DD605" s="1350"/>
      <c r="DE605" s="1350"/>
      <c r="DF605" s="1350"/>
      <c r="DG605" s="1350"/>
      <c r="DH605" s="1350">
        <f t="shared" si="14"/>
        <v>0</v>
      </c>
      <c r="DI605" s="1350"/>
      <c r="DJ605" s="1350"/>
      <c r="DK605" s="1350"/>
      <c r="DL605" s="1350"/>
      <c r="DM605" s="1350">
        <f t="shared" si="15"/>
        <v>0</v>
      </c>
      <c r="DN605" s="1350"/>
      <c r="DO605" s="1350"/>
      <c r="DP605" s="1350"/>
      <c r="DQ605" s="1350"/>
      <c r="DR605" s="1350">
        <f t="shared" si="16"/>
        <v>0</v>
      </c>
      <c r="DS605" s="1350"/>
      <c r="DT605" s="1350"/>
      <c r="DU605" s="1350"/>
      <c r="DV605" s="1350"/>
      <c r="DW605" s="2"/>
      <c r="DX605" s="1347" t="str">
        <f t="shared" si="17"/>
        <v/>
      </c>
      <c r="DY605" s="1348"/>
      <c r="DZ605" s="1348"/>
      <c r="EA605" s="1348"/>
      <c r="EB605" s="1349"/>
      <c r="EC605" s="1347" t="str">
        <f t="shared" si="18"/>
        <v/>
      </c>
      <c r="ED605" s="1348"/>
      <c r="EE605" s="1348"/>
      <c r="EF605" s="1348"/>
      <c r="EG605" s="1349"/>
      <c r="EH605" s="1347" t="str">
        <f t="shared" si="19"/>
        <v/>
      </c>
      <c r="EI605" s="1348"/>
      <c r="EJ605" s="1348"/>
      <c r="EK605" s="1348"/>
      <c r="EL605" s="1349"/>
      <c r="EM605" s="1347" t="str">
        <f t="shared" si="20"/>
        <v/>
      </c>
      <c r="EN605" s="1348"/>
      <c r="EO605" s="1348"/>
      <c r="EP605" s="1348"/>
      <c r="EQ605" s="1349"/>
      <c r="ER605" s="1347" t="str">
        <f t="shared" si="21"/>
        <v/>
      </c>
      <c r="ES605" s="1348"/>
      <c r="ET605" s="1348"/>
      <c r="EU605" s="1348"/>
      <c r="EV605" s="1349"/>
      <c r="EW605" s="1347" t="str">
        <f t="shared" si="22"/>
        <v/>
      </c>
      <c r="EX605" s="1348"/>
      <c r="EY605" s="1348"/>
      <c r="EZ605" s="1348"/>
      <c r="FA605" s="1349"/>
    </row>
    <row r="606" spans="1:157" s="3" customFormat="1" ht="12.95" customHeight="1">
      <c r="A606" s="18"/>
      <c r="B606" s="1101" t="s">
        <v>1484</v>
      </c>
      <c r="C606" s="1101"/>
      <c r="D606" s="1101"/>
      <c r="E606" s="1101"/>
      <c r="F606" s="1101"/>
      <c r="G606" s="1101"/>
      <c r="H606" s="1390"/>
      <c r="I606" s="1390"/>
      <c r="J606" s="1390"/>
      <c r="K606" s="1390"/>
      <c r="L606" s="1390"/>
      <c r="M606" s="1390"/>
      <c r="N606" s="1390"/>
      <c r="O606" s="1390"/>
      <c r="P606" s="1390"/>
      <c r="Q606" s="1390"/>
      <c r="R606" s="1390"/>
      <c r="S606" s="1101"/>
      <c r="T606" s="18"/>
      <c r="U606" s="1101" t="s">
        <v>1484</v>
      </c>
      <c r="V606" s="1101"/>
      <c r="W606" s="1101"/>
      <c r="X606" s="1101"/>
      <c r="Y606" s="1101"/>
      <c r="Z606" s="1101"/>
      <c r="AA606" s="1390"/>
      <c r="AB606" s="1390"/>
      <c r="AC606" s="1390"/>
      <c r="AD606" s="1390"/>
      <c r="AE606" s="1390"/>
      <c r="AF606" s="1390"/>
      <c r="AG606" s="1390"/>
      <c r="AH606" s="1390"/>
      <c r="AI606" s="1390"/>
      <c r="AJ606" s="1390"/>
      <c r="AK606" s="1390"/>
      <c r="AL606" s="1101"/>
      <c r="AM606" s="1101"/>
      <c r="AN606" s="1101"/>
      <c r="AO606" s="1101"/>
      <c r="AP606" s="1101"/>
      <c r="AQ606" s="1101"/>
      <c r="AR606" s="1101"/>
      <c r="AS606" s="1101"/>
      <c r="AT606" s="1101"/>
      <c r="AU606" s="1101"/>
      <c r="AV606" s="1101"/>
      <c r="AW606" s="1101"/>
      <c r="AX606" s="1101"/>
      <c r="AY606" s="1101"/>
      <c r="AZ606" s="2"/>
      <c r="BA606" s="2"/>
      <c r="BB606" s="2"/>
      <c r="BC606" s="2"/>
      <c r="BD606" s="2"/>
      <c r="BE606" s="1347">
        <f t="shared" si="1"/>
        <v>0</v>
      </c>
      <c r="BF606" s="1349"/>
      <c r="BG606" s="1347">
        <f t="shared" si="2"/>
        <v>0</v>
      </c>
      <c r="BH606" s="1349"/>
      <c r="BI606" s="1347">
        <f t="shared" si="3"/>
        <v>0</v>
      </c>
      <c r="BJ606" s="1349"/>
      <c r="BK606" s="1347">
        <f t="shared" si="4"/>
        <v>0</v>
      </c>
      <c r="BL606" s="1349"/>
      <c r="BM606" s="2"/>
      <c r="BN606" s="1353">
        <f t="shared" si="5"/>
        <v>0</v>
      </c>
      <c r="BO606" s="1354"/>
      <c r="BP606" s="1354"/>
      <c r="BQ606" s="1354"/>
      <c r="BR606" s="1355"/>
      <c r="BS606" s="1352">
        <f t="shared" si="6"/>
        <v>0</v>
      </c>
      <c r="BT606" s="1352"/>
      <c r="BU606" s="1352"/>
      <c r="BV606" s="1352"/>
      <c r="BW606" s="1352"/>
      <c r="BX606" s="1352">
        <f t="shared" si="7"/>
        <v>0</v>
      </c>
      <c r="BY606" s="1352"/>
      <c r="BZ606" s="1352"/>
      <c r="CA606" s="1352"/>
      <c r="CB606" s="1352"/>
      <c r="CC606" s="1352">
        <f t="shared" si="8"/>
        <v>0</v>
      </c>
      <c r="CD606" s="1352"/>
      <c r="CE606" s="1352"/>
      <c r="CF606" s="1352"/>
      <c r="CG606" s="1352"/>
      <c r="CH606" s="1352">
        <f t="shared" si="9"/>
        <v>0</v>
      </c>
      <c r="CI606" s="1352"/>
      <c r="CJ606" s="1352"/>
      <c r="CK606" s="1352"/>
      <c r="CL606" s="1352"/>
      <c r="CM606" s="1352">
        <f t="shared" si="10"/>
        <v>0</v>
      </c>
      <c r="CN606" s="1352"/>
      <c r="CO606" s="1352"/>
      <c r="CP606" s="1352"/>
      <c r="CQ606" s="1352"/>
      <c r="CR606" s="1157"/>
      <c r="CS606" s="1350">
        <f t="shared" si="11"/>
        <v>0</v>
      </c>
      <c r="CT606" s="1350"/>
      <c r="CU606" s="1350"/>
      <c r="CV606" s="1350"/>
      <c r="CW606" s="1350"/>
      <c r="CX606" s="1350">
        <f t="shared" si="12"/>
        <v>0</v>
      </c>
      <c r="CY606" s="1350"/>
      <c r="CZ606" s="1350"/>
      <c r="DA606" s="1350"/>
      <c r="DB606" s="1350"/>
      <c r="DC606" s="1350">
        <f t="shared" si="13"/>
        <v>0</v>
      </c>
      <c r="DD606" s="1350"/>
      <c r="DE606" s="1350"/>
      <c r="DF606" s="1350"/>
      <c r="DG606" s="1350"/>
      <c r="DH606" s="1350">
        <f t="shared" si="14"/>
        <v>0</v>
      </c>
      <c r="DI606" s="1350"/>
      <c r="DJ606" s="1350"/>
      <c r="DK606" s="1350"/>
      <c r="DL606" s="1350"/>
      <c r="DM606" s="1350">
        <f t="shared" si="15"/>
        <v>0</v>
      </c>
      <c r="DN606" s="1350"/>
      <c r="DO606" s="1350"/>
      <c r="DP606" s="1350"/>
      <c r="DQ606" s="1350"/>
      <c r="DR606" s="1350">
        <f t="shared" si="16"/>
        <v>0</v>
      </c>
      <c r="DS606" s="1350"/>
      <c r="DT606" s="1350"/>
      <c r="DU606" s="1350"/>
      <c r="DV606" s="1350"/>
      <c r="DW606" s="2"/>
      <c r="DX606" s="1347" t="str">
        <f t="shared" si="17"/>
        <v/>
      </c>
      <c r="DY606" s="1348"/>
      <c r="DZ606" s="1348"/>
      <c r="EA606" s="1348"/>
      <c r="EB606" s="1349"/>
      <c r="EC606" s="1347" t="str">
        <f t="shared" si="18"/>
        <v/>
      </c>
      <c r="ED606" s="1348"/>
      <c r="EE606" s="1348"/>
      <c r="EF606" s="1348"/>
      <c r="EG606" s="1349"/>
      <c r="EH606" s="1347" t="str">
        <f t="shared" si="19"/>
        <v/>
      </c>
      <c r="EI606" s="1348"/>
      <c r="EJ606" s="1348"/>
      <c r="EK606" s="1348"/>
      <c r="EL606" s="1349"/>
      <c r="EM606" s="1347" t="str">
        <f t="shared" si="20"/>
        <v/>
      </c>
      <c r="EN606" s="1348"/>
      <c r="EO606" s="1348"/>
      <c r="EP606" s="1348"/>
      <c r="EQ606" s="1349"/>
      <c r="ER606" s="1347" t="str">
        <f t="shared" si="21"/>
        <v/>
      </c>
      <c r="ES606" s="1348"/>
      <c r="ET606" s="1348"/>
      <c r="EU606" s="1348"/>
      <c r="EV606" s="1349"/>
      <c r="EW606" s="1347" t="str">
        <f t="shared" si="22"/>
        <v/>
      </c>
      <c r="EX606" s="1348"/>
      <c r="EY606" s="1348"/>
      <c r="EZ606" s="1348"/>
      <c r="FA606" s="1349"/>
    </row>
    <row r="607" spans="1:157" s="3" customFormat="1" ht="12.95" customHeight="1">
      <c r="A607" s="18"/>
      <c r="B607" s="1101" t="s">
        <v>1487</v>
      </c>
      <c r="C607" s="1101"/>
      <c r="D607" s="1101"/>
      <c r="E607" s="1101"/>
      <c r="F607" s="1101"/>
      <c r="G607" s="1101"/>
      <c r="H607" s="1101"/>
      <c r="I607" s="1101"/>
      <c r="J607" s="1101"/>
      <c r="K607" s="1101"/>
      <c r="L607" s="1101"/>
      <c r="M607" s="1101"/>
      <c r="N607" s="1376" t="s">
        <v>837</v>
      </c>
      <c r="O607" s="1376"/>
      <c r="P607" s="1101"/>
      <c r="Q607" s="1101"/>
      <c r="R607" s="1101"/>
      <c r="S607" s="1101"/>
      <c r="T607" s="18"/>
      <c r="U607" s="1101" t="s">
        <v>1487</v>
      </c>
      <c r="V607" s="1101"/>
      <c r="W607" s="1101"/>
      <c r="X607" s="1101"/>
      <c r="Y607" s="1101"/>
      <c r="Z607" s="1101"/>
      <c r="AA607" s="1101"/>
      <c r="AB607" s="1101"/>
      <c r="AC607" s="1101"/>
      <c r="AD607" s="1101"/>
      <c r="AE607" s="1101"/>
      <c r="AF607" s="1101"/>
      <c r="AG607" s="1376" t="s">
        <v>837</v>
      </c>
      <c r="AH607" s="1376"/>
      <c r="AI607" s="1101"/>
      <c r="AJ607" s="1101"/>
      <c r="AK607" s="1101"/>
      <c r="AL607" s="1101"/>
      <c r="AM607" s="1101"/>
      <c r="AN607" s="1101"/>
      <c r="AO607" s="1101"/>
      <c r="AP607" s="1101"/>
      <c r="AQ607" s="1101"/>
      <c r="AR607" s="1101"/>
      <c r="AS607" s="1101"/>
      <c r="AT607" s="1101"/>
      <c r="AU607" s="1101"/>
      <c r="AV607" s="1101"/>
      <c r="AW607" s="1101"/>
      <c r="AX607" s="1101"/>
      <c r="AY607" s="1101"/>
      <c r="AZ607" s="2"/>
      <c r="BA607" s="2"/>
      <c r="BB607" s="2"/>
      <c r="BC607" s="2"/>
      <c r="BD607" s="2"/>
      <c r="BE607" s="1347">
        <f t="shared" si="1"/>
        <v>0</v>
      </c>
      <c r="BF607" s="1349"/>
      <c r="BG607" s="1347">
        <f t="shared" si="2"/>
        <v>0</v>
      </c>
      <c r="BH607" s="1349"/>
      <c r="BI607" s="1347">
        <f t="shared" si="3"/>
        <v>0</v>
      </c>
      <c r="BJ607" s="1349"/>
      <c r="BK607" s="1347">
        <f t="shared" si="4"/>
        <v>0</v>
      </c>
      <c r="BL607" s="1349"/>
      <c r="BM607" s="2"/>
      <c r="BN607" s="1353">
        <f t="shared" si="5"/>
        <v>0</v>
      </c>
      <c r="BO607" s="1354"/>
      <c r="BP607" s="1354"/>
      <c r="BQ607" s="1354"/>
      <c r="BR607" s="1355"/>
      <c r="BS607" s="1352">
        <f t="shared" si="6"/>
        <v>0</v>
      </c>
      <c r="BT607" s="1352"/>
      <c r="BU607" s="1352"/>
      <c r="BV607" s="1352"/>
      <c r="BW607" s="1352"/>
      <c r="BX607" s="1352">
        <f t="shared" si="7"/>
        <v>0</v>
      </c>
      <c r="BY607" s="1352"/>
      <c r="BZ607" s="1352"/>
      <c r="CA607" s="1352"/>
      <c r="CB607" s="1352"/>
      <c r="CC607" s="1352">
        <f t="shared" si="8"/>
        <v>0</v>
      </c>
      <c r="CD607" s="1352"/>
      <c r="CE607" s="1352"/>
      <c r="CF607" s="1352"/>
      <c r="CG607" s="1352"/>
      <c r="CH607" s="1352">
        <f t="shared" si="9"/>
        <v>0</v>
      </c>
      <c r="CI607" s="1352"/>
      <c r="CJ607" s="1352"/>
      <c r="CK607" s="1352"/>
      <c r="CL607" s="1352"/>
      <c r="CM607" s="1352">
        <f t="shared" si="10"/>
        <v>0</v>
      </c>
      <c r="CN607" s="1352"/>
      <c r="CO607" s="1352"/>
      <c r="CP607" s="1352"/>
      <c r="CQ607" s="1352"/>
      <c r="CR607" s="1157"/>
      <c r="CS607" s="1350">
        <f t="shared" si="11"/>
        <v>0</v>
      </c>
      <c r="CT607" s="1350"/>
      <c r="CU607" s="1350"/>
      <c r="CV607" s="1350"/>
      <c r="CW607" s="1350"/>
      <c r="CX607" s="1350">
        <f t="shared" si="12"/>
        <v>0</v>
      </c>
      <c r="CY607" s="1350"/>
      <c r="CZ607" s="1350"/>
      <c r="DA607" s="1350"/>
      <c r="DB607" s="1350"/>
      <c r="DC607" s="1350">
        <f t="shared" si="13"/>
        <v>0</v>
      </c>
      <c r="DD607" s="1350"/>
      <c r="DE607" s="1350"/>
      <c r="DF607" s="1350"/>
      <c r="DG607" s="1350"/>
      <c r="DH607" s="1350">
        <f t="shared" si="14"/>
        <v>0</v>
      </c>
      <c r="DI607" s="1350"/>
      <c r="DJ607" s="1350"/>
      <c r="DK607" s="1350"/>
      <c r="DL607" s="1350"/>
      <c r="DM607" s="1350">
        <f t="shared" si="15"/>
        <v>0</v>
      </c>
      <c r="DN607" s="1350"/>
      <c r="DO607" s="1350"/>
      <c r="DP607" s="1350"/>
      <c r="DQ607" s="1350"/>
      <c r="DR607" s="1350">
        <f t="shared" si="16"/>
        <v>0</v>
      </c>
      <c r="DS607" s="1350"/>
      <c r="DT607" s="1350"/>
      <c r="DU607" s="1350"/>
      <c r="DV607" s="1350"/>
      <c r="DW607" s="2"/>
      <c r="DX607" s="1347" t="str">
        <f t="shared" si="17"/>
        <v/>
      </c>
      <c r="DY607" s="1348"/>
      <c r="DZ607" s="1348"/>
      <c r="EA607" s="1348"/>
      <c r="EB607" s="1349"/>
      <c r="EC607" s="1347" t="str">
        <f t="shared" si="18"/>
        <v/>
      </c>
      <c r="ED607" s="1348"/>
      <c r="EE607" s="1348"/>
      <c r="EF607" s="1348"/>
      <c r="EG607" s="1349"/>
      <c r="EH607" s="1347" t="str">
        <f t="shared" si="19"/>
        <v/>
      </c>
      <c r="EI607" s="1348"/>
      <c r="EJ607" s="1348"/>
      <c r="EK607" s="1348"/>
      <c r="EL607" s="1349"/>
      <c r="EM607" s="1347" t="str">
        <f t="shared" si="20"/>
        <v/>
      </c>
      <c r="EN607" s="1348"/>
      <c r="EO607" s="1348"/>
      <c r="EP607" s="1348"/>
      <c r="EQ607" s="1349"/>
      <c r="ER607" s="1347" t="str">
        <f t="shared" si="21"/>
        <v/>
      </c>
      <c r="ES607" s="1348"/>
      <c r="ET607" s="1348"/>
      <c r="EU607" s="1348"/>
      <c r="EV607" s="1349"/>
      <c r="EW607" s="1347" t="str">
        <f t="shared" si="22"/>
        <v/>
      </c>
      <c r="EX607" s="1348"/>
      <c r="EY607" s="1348"/>
      <c r="EZ607" s="1348"/>
      <c r="FA607" s="1349"/>
    </row>
    <row r="608" spans="1:157" ht="12.95" customHeight="1">
      <c r="A608" s="18"/>
      <c r="B608" s="1101"/>
      <c r="C608" s="1101"/>
      <c r="D608" s="1101"/>
      <c r="E608" s="1101"/>
      <c r="F608" s="1101"/>
      <c r="G608" s="1101"/>
      <c r="H608" s="1101"/>
      <c r="I608" s="1101"/>
      <c r="J608" s="1101"/>
      <c r="K608" s="1101"/>
      <c r="L608" s="1101"/>
      <c r="M608" s="1101"/>
      <c r="N608" s="1101"/>
      <c r="O608" s="1101"/>
      <c r="P608" s="1101"/>
      <c r="Q608" s="1101"/>
      <c r="R608" s="1101"/>
      <c r="S608" s="1101"/>
      <c r="T608" s="18"/>
      <c r="U608" s="1101"/>
      <c r="V608" s="1101"/>
      <c r="W608" s="1101"/>
      <c r="X608" s="1101"/>
      <c r="Y608" s="1101"/>
      <c r="Z608" s="1101"/>
      <c r="AA608" s="1101"/>
      <c r="AB608" s="1101"/>
      <c r="AC608" s="1101"/>
      <c r="AD608" s="1101"/>
      <c r="AE608" s="1101"/>
      <c r="AF608" s="1101"/>
      <c r="AG608" s="1101"/>
      <c r="AH608" s="1101"/>
      <c r="AI608" s="1101"/>
      <c r="AJ608" s="1101"/>
      <c r="AK608" s="1101"/>
      <c r="AL608" s="1101"/>
      <c r="AM608" s="1101"/>
      <c r="AN608" s="1101"/>
      <c r="AO608" s="1101"/>
      <c r="AP608" s="1101"/>
      <c r="AQ608" s="1101"/>
      <c r="AR608" s="1101"/>
      <c r="AS608" s="1101"/>
      <c r="AT608" s="1101"/>
      <c r="AU608" s="1101"/>
      <c r="AV608" s="1101"/>
      <c r="AW608" s="1101"/>
      <c r="AX608" s="1101"/>
      <c r="AY608" s="1101"/>
      <c r="AZ608" s="2"/>
      <c r="BA608" s="2"/>
      <c r="BB608" s="2"/>
      <c r="BC608" s="2"/>
      <c r="BD608" s="2"/>
      <c r="BE608" s="1347">
        <f t="shared" si="1"/>
        <v>0</v>
      </c>
      <c r="BF608" s="1349"/>
      <c r="BG608" s="1347">
        <f t="shared" si="2"/>
        <v>0</v>
      </c>
      <c r="BH608" s="1349"/>
      <c r="BI608" s="1347">
        <f t="shared" si="3"/>
        <v>0</v>
      </c>
      <c r="BJ608" s="1349"/>
      <c r="BK608" s="1347">
        <f t="shared" si="4"/>
        <v>0</v>
      </c>
      <c r="BL608" s="1349"/>
      <c r="BM608" s="2"/>
      <c r="BN608" s="1353">
        <f t="shared" si="5"/>
        <v>0</v>
      </c>
      <c r="BO608" s="1354"/>
      <c r="BP608" s="1354"/>
      <c r="BQ608" s="1354"/>
      <c r="BR608" s="1355"/>
      <c r="BS608" s="1352">
        <f t="shared" si="6"/>
        <v>0</v>
      </c>
      <c r="BT608" s="1352"/>
      <c r="BU608" s="1352"/>
      <c r="BV608" s="1352"/>
      <c r="BW608" s="1352"/>
      <c r="BX608" s="1352">
        <f t="shared" si="7"/>
        <v>0</v>
      </c>
      <c r="BY608" s="1352"/>
      <c r="BZ608" s="1352"/>
      <c r="CA608" s="1352"/>
      <c r="CB608" s="1352"/>
      <c r="CC608" s="1352">
        <f t="shared" si="8"/>
        <v>0</v>
      </c>
      <c r="CD608" s="1352"/>
      <c r="CE608" s="1352"/>
      <c r="CF608" s="1352"/>
      <c r="CG608" s="1352"/>
      <c r="CH608" s="1352">
        <f t="shared" si="9"/>
        <v>0</v>
      </c>
      <c r="CI608" s="1352"/>
      <c r="CJ608" s="1352"/>
      <c r="CK608" s="1352"/>
      <c r="CL608" s="1352"/>
      <c r="CM608" s="1352">
        <f t="shared" si="10"/>
        <v>0</v>
      </c>
      <c r="CN608" s="1352"/>
      <c r="CO608" s="1352"/>
      <c r="CP608" s="1352"/>
      <c r="CQ608" s="1352"/>
      <c r="CR608" s="1157"/>
      <c r="CS608" s="1350">
        <f t="shared" si="11"/>
        <v>0</v>
      </c>
      <c r="CT608" s="1350"/>
      <c r="CU608" s="1350"/>
      <c r="CV608" s="1350"/>
      <c r="CW608" s="1350"/>
      <c r="CX608" s="1350">
        <f t="shared" si="12"/>
        <v>0</v>
      </c>
      <c r="CY608" s="1350"/>
      <c r="CZ608" s="1350"/>
      <c r="DA608" s="1350"/>
      <c r="DB608" s="1350"/>
      <c r="DC608" s="1350">
        <f t="shared" si="13"/>
        <v>0</v>
      </c>
      <c r="DD608" s="1350"/>
      <c r="DE608" s="1350"/>
      <c r="DF608" s="1350"/>
      <c r="DG608" s="1350"/>
      <c r="DH608" s="1350">
        <f t="shared" si="14"/>
        <v>0</v>
      </c>
      <c r="DI608" s="1350"/>
      <c r="DJ608" s="1350"/>
      <c r="DK608" s="1350"/>
      <c r="DL608" s="1350"/>
      <c r="DM608" s="1350">
        <f t="shared" si="15"/>
        <v>0</v>
      </c>
      <c r="DN608" s="1350"/>
      <c r="DO608" s="1350"/>
      <c r="DP608" s="1350"/>
      <c r="DQ608" s="1350"/>
      <c r="DR608" s="1350">
        <f t="shared" si="16"/>
        <v>0</v>
      </c>
      <c r="DS608" s="1350"/>
      <c r="DT608" s="1350"/>
      <c r="DU608" s="1350"/>
      <c r="DV608" s="1350"/>
      <c r="DW608" s="1101"/>
      <c r="DX608" s="1347" t="str">
        <f t="shared" si="17"/>
        <v/>
      </c>
      <c r="DY608" s="1348"/>
      <c r="DZ608" s="1348"/>
      <c r="EA608" s="1348"/>
      <c r="EB608" s="1349"/>
      <c r="EC608" s="1347" t="str">
        <f t="shared" si="18"/>
        <v/>
      </c>
      <c r="ED608" s="1348"/>
      <c r="EE608" s="1348"/>
      <c r="EF608" s="1348"/>
      <c r="EG608" s="1349"/>
      <c r="EH608" s="1347" t="str">
        <f t="shared" si="19"/>
        <v/>
      </c>
      <c r="EI608" s="1348"/>
      <c r="EJ608" s="1348"/>
      <c r="EK608" s="1348"/>
      <c r="EL608" s="1349"/>
      <c r="EM608" s="1347" t="str">
        <f t="shared" si="20"/>
        <v/>
      </c>
      <c r="EN608" s="1348"/>
      <c r="EO608" s="1348"/>
      <c r="EP608" s="1348"/>
      <c r="EQ608" s="1349"/>
      <c r="ER608" s="1347" t="str">
        <f t="shared" si="21"/>
        <v/>
      </c>
      <c r="ES608" s="1348"/>
      <c r="ET608" s="1348"/>
      <c r="EU608" s="1348"/>
      <c r="EV608" s="1349"/>
      <c r="EW608" s="1347" t="str">
        <f t="shared" si="22"/>
        <v/>
      </c>
      <c r="EX608" s="1348"/>
      <c r="EY608" s="1348"/>
      <c r="EZ608" s="1348"/>
      <c r="FA608" s="1349"/>
    </row>
    <row r="609" spans="1:157" ht="12.95" customHeight="1">
      <c r="A609" s="37" t="s">
        <v>1475</v>
      </c>
      <c r="B609" s="1101" t="s">
        <v>1478</v>
      </c>
      <c r="C609" s="1101"/>
      <c r="D609" s="1101"/>
      <c r="E609" s="1101"/>
      <c r="F609" s="1101"/>
      <c r="G609" s="1441">
        <f>C564</f>
        <v>0</v>
      </c>
      <c r="H609" s="1441"/>
      <c r="I609" s="1441"/>
      <c r="J609" s="1441"/>
      <c r="K609" s="1441"/>
      <c r="L609" s="1441"/>
      <c r="M609" s="1441"/>
      <c r="N609" s="1441"/>
      <c r="O609" s="1441"/>
      <c r="P609" s="1441"/>
      <c r="Q609" s="1441"/>
      <c r="R609" s="1441"/>
      <c r="S609" s="1101"/>
      <c r="T609" s="37" t="s">
        <v>1476</v>
      </c>
      <c r="U609" s="1101" t="s">
        <v>1478</v>
      </c>
      <c r="V609" s="1101"/>
      <c r="W609" s="1101"/>
      <c r="X609" s="1101"/>
      <c r="Y609" s="1101"/>
      <c r="Z609" s="1441">
        <f>C565</f>
        <v>0</v>
      </c>
      <c r="AA609" s="1441"/>
      <c r="AB609" s="1441"/>
      <c r="AC609" s="1441"/>
      <c r="AD609" s="1441"/>
      <c r="AE609" s="1441"/>
      <c r="AF609" s="1441"/>
      <c r="AG609" s="1441"/>
      <c r="AH609" s="1441"/>
      <c r="AI609" s="1441"/>
      <c r="AJ609" s="1441"/>
      <c r="AK609" s="1441"/>
      <c r="AL609" s="1101"/>
      <c r="AM609" s="1101"/>
      <c r="AN609" s="1101"/>
      <c r="AO609" s="1101"/>
      <c r="AP609" s="1101"/>
      <c r="AQ609" s="1101"/>
      <c r="AR609" s="1101"/>
      <c r="AS609" s="1101"/>
      <c r="AT609" s="1101"/>
      <c r="AU609" s="1101"/>
      <c r="AV609" s="1101"/>
      <c r="AW609" s="1101"/>
      <c r="AX609" s="1101"/>
      <c r="AY609" s="1101"/>
      <c r="AZ609" s="2"/>
      <c r="BA609" s="2"/>
      <c r="BB609" s="2"/>
      <c r="BC609" s="2"/>
      <c r="BD609" s="2"/>
      <c r="BE609" s="1347">
        <f t="shared" si="1"/>
        <v>0</v>
      </c>
      <c r="BF609" s="1349"/>
      <c r="BG609" s="1347">
        <f t="shared" si="2"/>
        <v>0</v>
      </c>
      <c r="BH609" s="1349"/>
      <c r="BI609" s="1347">
        <f t="shared" si="3"/>
        <v>0</v>
      </c>
      <c r="BJ609" s="1349"/>
      <c r="BK609" s="1347">
        <f t="shared" si="4"/>
        <v>0</v>
      </c>
      <c r="BL609" s="1349"/>
      <c r="BM609" s="2"/>
      <c r="BN609" s="1353">
        <f t="shared" si="5"/>
        <v>0</v>
      </c>
      <c r="BO609" s="1354"/>
      <c r="BP609" s="1354"/>
      <c r="BQ609" s="1354"/>
      <c r="BR609" s="1355"/>
      <c r="BS609" s="1352">
        <f t="shared" si="6"/>
        <v>0</v>
      </c>
      <c r="BT609" s="1352"/>
      <c r="BU609" s="1352"/>
      <c r="BV609" s="1352"/>
      <c r="BW609" s="1352"/>
      <c r="BX609" s="1352">
        <f t="shared" si="7"/>
        <v>0</v>
      </c>
      <c r="BY609" s="1352"/>
      <c r="BZ609" s="1352"/>
      <c r="CA609" s="1352"/>
      <c r="CB609" s="1352"/>
      <c r="CC609" s="1352">
        <f t="shared" si="8"/>
        <v>0</v>
      </c>
      <c r="CD609" s="1352"/>
      <c r="CE609" s="1352"/>
      <c r="CF609" s="1352"/>
      <c r="CG609" s="1352"/>
      <c r="CH609" s="1352">
        <f t="shared" si="9"/>
        <v>0</v>
      </c>
      <c r="CI609" s="1352"/>
      <c r="CJ609" s="1352"/>
      <c r="CK609" s="1352"/>
      <c r="CL609" s="1352"/>
      <c r="CM609" s="1352">
        <f t="shared" si="10"/>
        <v>0</v>
      </c>
      <c r="CN609" s="1352"/>
      <c r="CO609" s="1352"/>
      <c r="CP609" s="1352"/>
      <c r="CQ609" s="1352"/>
      <c r="CR609" s="1157"/>
      <c r="CS609" s="1350">
        <f t="shared" si="11"/>
        <v>0</v>
      </c>
      <c r="CT609" s="1350"/>
      <c r="CU609" s="1350"/>
      <c r="CV609" s="1350"/>
      <c r="CW609" s="1350"/>
      <c r="CX609" s="1350">
        <f t="shared" si="12"/>
        <v>0</v>
      </c>
      <c r="CY609" s="1350"/>
      <c r="CZ609" s="1350"/>
      <c r="DA609" s="1350"/>
      <c r="DB609" s="1350"/>
      <c r="DC609" s="1350">
        <f t="shared" si="13"/>
        <v>0</v>
      </c>
      <c r="DD609" s="1350"/>
      <c r="DE609" s="1350"/>
      <c r="DF609" s="1350"/>
      <c r="DG609" s="1350"/>
      <c r="DH609" s="1350">
        <f t="shared" si="14"/>
        <v>0</v>
      </c>
      <c r="DI609" s="1350"/>
      <c r="DJ609" s="1350"/>
      <c r="DK609" s="1350"/>
      <c r="DL609" s="1350"/>
      <c r="DM609" s="1350">
        <f t="shared" si="15"/>
        <v>0</v>
      </c>
      <c r="DN609" s="1350"/>
      <c r="DO609" s="1350"/>
      <c r="DP609" s="1350"/>
      <c r="DQ609" s="1350"/>
      <c r="DR609" s="1350">
        <f t="shared" si="16"/>
        <v>0</v>
      </c>
      <c r="DS609" s="1350"/>
      <c r="DT609" s="1350"/>
      <c r="DU609" s="1350"/>
      <c r="DV609" s="1350"/>
      <c r="DW609" s="1101"/>
      <c r="DX609" s="1347" t="str">
        <f t="shared" si="17"/>
        <v/>
      </c>
      <c r="DY609" s="1348"/>
      <c r="DZ609" s="1348"/>
      <c r="EA609" s="1348"/>
      <c r="EB609" s="1349"/>
      <c r="EC609" s="1347" t="str">
        <f t="shared" si="18"/>
        <v/>
      </c>
      <c r="ED609" s="1348"/>
      <c r="EE609" s="1348"/>
      <c r="EF609" s="1348"/>
      <c r="EG609" s="1349"/>
      <c r="EH609" s="1347" t="str">
        <f t="shared" si="19"/>
        <v/>
      </c>
      <c r="EI609" s="1348"/>
      <c r="EJ609" s="1348"/>
      <c r="EK609" s="1348"/>
      <c r="EL609" s="1349"/>
      <c r="EM609" s="1347" t="str">
        <f t="shared" si="20"/>
        <v/>
      </c>
      <c r="EN609" s="1348"/>
      <c r="EO609" s="1348"/>
      <c r="EP609" s="1348"/>
      <c r="EQ609" s="1349"/>
      <c r="ER609" s="1347" t="str">
        <f t="shared" si="21"/>
        <v/>
      </c>
      <c r="ES609" s="1348"/>
      <c r="ET609" s="1348"/>
      <c r="EU609" s="1348"/>
      <c r="EV609" s="1349"/>
      <c r="EW609" s="1347" t="str">
        <f t="shared" si="22"/>
        <v/>
      </c>
      <c r="EX609" s="1348"/>
      <c r="EY609" s="1348"/>
      <c r="EZ609" s="1348"/>
      <c r="FA609" s="1349"/>
    </row>
    <row r="610" spans="1:157" ht="12.95" customHeight="1">
      <c r="A610" s="1101"/>
      <c r="B610" s="1101" t="s">
        <v>1109</v>
      </c>
      <c r="C610" s="1101"/>
      <c r="D610" s="1101"/>
      <c r="E610" s="1101"/>
      <c r="F610" s="1101"/>
      <c r="G610" s="1390"/>
      <c r="H610" s="1390"/>
      <c r="I610" s="1390"/>
      <c r="J610" s="1390"/>
      <c r="K610" s="1390"/>
      <c r="L610" s="1390"/>
      <c r="M610" s="1390"/>
      <c r="N610" s="1390"/>
      <c r="O610" s="1390"/>
      <c r="P610" s="1390"/>
      <c r="Q610" s="1390"/>
      <c r="R610" s="1390"/>
      <c r="S610" s="1101"/>
      <c r="T610" s="1101"/>
      <c r="U610" s="1101" t="s">
        <v>1109</v>
      </c>
      <c r="V610" s="1101"/>
      <c r="W610" s="1101"/>
      <c r="X610" s="1101"/>
      <c r="Y610" s="1101"/>
      <c r="Z610" s="1390"/>
      <c r="AA610" s="1390"/>
      <c r="AB610" s="1390"/>
      <c r="AC610" s="1390"/>
      <c r="AD610" s="1390"/>
      <c r="AE610" s="1390"/>
      <c r="AF610" s="1390"/>
      <c r="AG610" s="1390"/>
      <c r="AH610" s="1390"/>
      <c r="AI610" s="1390"/>
      <c r="AJ610" s="1390"/>
      <c r="AK610" s="1390"/>
      <c r="AL610" s="1101"/>
      <c r="AM610" s="1101"/>
      <c r="AN610" s="1101"/>
      <c r="AO610" s="1101"/>
      <c r="AP610" s="1101"/>
      <c r="AQ610" s="1101"/>
      <c r="AR610" s="1101"/>
      <c r="AS610" s="1101"/>
      <c r="AT610" s="1101"/>
      <c r="AU610" s="1101"/>
      <c r="AV610" s="1101"/>
      <c r="AW610" s="1101"/>
      <c r="AX610" s="1101"/>
      <c r="AY610" s="1101"/>
      <c r="AZ610" s="2"/>
      <c r="BA610" s="2"/>
      <c r="BB610" s="2"/>
      <c r="BC610" s="2"/>
      <c r="BD610" s="2"/>
      <c r="BE610" s="1347">
        <f t="shared" si="1"/>
        <v>0</v>
      </c>
      <c r="BF610" s="1349"/>
      <c r="BG610" s="1347">
        <f t="shared" si="2"/>
        <v>0</v>
      </c>
      <c r="BH610" s="1349"/>
      <c r="BI610" s="1347">
        <f t="shared" si="3"/>
        <v>0</v>
      </c>
      <c r="BJ610" s="1349"/>
      <c r="BK610" s="1347">
        <f t="shared" si="4"/>
        <v>0</v>
      </c>
      <c r="BL610" s="1349"/>
      <c r="BM610" s="2"/>
      <c r="BN610" s="1353">
        <f t="shared" si="5"/>
        <v>0</v>
      </c>
      <c r="BO610" s="1354"/>
      <c r="BP610" s="1354"/>
      <c r="BQ610" s="1354"/>
      <c r="BR610" s="1355"/>
      <c r="BS610" s="1352">
        <f t="shared" si="6"/>
        <v>0</v>
      </c>
      <c r="BT610" s="1352"/>
      <c r="BU610" s="1352"/>
      <c r="BV610" s="1352"/>
      <c r="BW610" s="1352"/>
      <c r="BX610" s="1352">
        <f t="shared" si="7"/>
        <v>0</v>
      </c>
      <c r="BY610" s="1352"/>
      <c r="BZ610" s="1352"/>
      <c r="CA610" s="1352"/>
      <c r="CB610" s="1352"/>
      <c r="CC610" s="1352">
        <f t="shared" si="8"/>
        <v>0</v>
      </c>
      <c r="CD610" s="1352"/>
      <c r="CE610" s="1352"/>
      <c r="CF610" s="1352"/>
      <c r="CG610" s="1352"/>
      <c r="CH610" s="1352">
        <f t="shared" si="9"/>
        <v>0</v>
      </c>
      <c r="CI610" s="1352"/>
      <c r="CJ610" s="1352"/>
      <c r="CK610" s="1352"/>
      <c r="CL610" s="1352"/>
      <c r="CM610" s="1352">
        <f t="shared" si="10"/>
        <v>0</v>
      </c>
      <c r="CN610" s="1352"/>
      <c r="CO610" s="1352"/>
      <c r="CP610" s="1352"/>
      <c r="CQ610" s="1352"/>
      <c r="CR610" s="1157"/>
      <c r="CS610" s="1350">
        <f t="shared" si="11"/>
        <v>0</v>
      </c>
      <c r="CT610" s="1350"/>
      <c r="CU610" s="1350"/>
      <c r="CV610" s="1350"/>
      <c r="CW610" s="1350"/>
      <c r="CX610" s="1350">
        <f t="shared" si="12"/>
        <v>0</v>
      </c>
      <c r="CY610" s="1350"/>
      <c r="CZ610" s="1350"/>
      <c r="DA610" s="1350"/>
      <c r="DB610" s="1350"/>
      <c r="DC610" s="1350">
        <f t="shared" si="13"/>
        <v>0</v>
      </c>
      <c r="DD610" s="1350"/>
      <c r="DE610" s="1350"/>
      <c r="DF610" s="1350"/>
      <c r="DG610" s="1350"/>
      <c r="DH610" s="1350">
        <f t="shared" si="14"/>
        <v>0</v>
      </c>
      <c r="DI610" s="1350"/>
      <c r="DJ610" s="1350"/>
      <c r="DK610" s="1350"/>
      <c r="DL610" s="1350"/>
      <c r="DM610" s="1350">
        <f t="shared" si="15"/>
        <v>0</v>
      </c>
      <c r="DN610" s="1350"/>
      <c r="DO610" s="1350"/>
      <c r="DP610" s="1350"/>
      <c r="DQ610" s="1350"/>
      <c r="DR610" s="1350">
        <f t="shared" si="16"/>
        <v>0</v>
      </c>
      <c r="DS610" s="1350"/>
      <c r="DT610" s="1350"/>
      <c r="DU610" s="1350"/>
      <c r="DV610" s="1350"/>
      <c r="DW610" s="1101"/>
      <c r="DX610" s="1347" t="str">
        <f t="shared" si="17"/>
        <v/>
      </c>
      <c r="DY610" s="1348"/>
      <c r="DZ610" s="1348"/>
      <c r="EA610" s="1348"/>
      <c r="EB610" s="1349"/>
      <c r="EC610" s="1347" t="str">
        <f t="shared" si="18"/>
        <v/>
      </c>
      <c r="ED610" s="1348"/>
      <c r="EE610" s="1348"/>
      <c r="EF610" s="1348"/>
      <c r="EG610" s="1349"/>
      <c r="EH610" s="1347" t="str">
        <f t="shared" si="19"/>
        <v/>
      </c>
      <c r="EI610" s="1348"/>
      <c r="EJ610" s="1348"/>
      <c r="EK610" s="1348"/>
      <c r="EL610" s="1349"/>
      <c r="EM610" s="1347" t="str">
        <f t="shared" si="20"/>
        <v/>
      </c>
      <c r="EN610" s="1348"/>
      <c r="EO610" s="1348"/>
      <c r="EP610" s="1348"/>
      <c r="EQ610" s="1349"/>
      <c r="ER610" s="1347" t="str">
        <f t="shared" si="21"/>
        <v/>
      </c>
      <c r="ES610" s="1348"/>
      <c r="ET610" s="1348"/>
      <c r="EU610" s="1348"/>
      <c r="EV610" s="1349"/>
      <c r="EW610" s="1347" t="str">
        <f t="shared" si="22"/>
        <v/>
      </c>
      <c r="EX610" s="1348"/>
      <c r="EY610" s="1348"/>
      <c r="EZ610" s="1348"/>
      <c r="FA610" s="1349"/>
    </row>
    <row r="611" spans="1:157" ht="12.95" customHeight="1">
      <c r="A611" s="1101"/>
      <c r="B611" s="1101" t="s">
        <v>979</v>
      </c>
      <c r="C611" s="1101"/>
      <c r="D611" s="1101"/>
      <c r="E611" s="1101"/>
      <c r="F611" s="1101"/>
      <c r="G611" s="1390"/>
      <c r="H611" s="1390"/>
      <c r="I611" s="1390"/>
      <c r="J611" s="1390"/>
      <c r="K611" s="1390"/>
      <c r="L611" s="1390"/>
      <c r="M611" s="1390"/>
      <c r="N611" s="1390"/>
      <c r="O611" s="1390"/>
      <c r="P611" s="1390"/>
      <c r="Q611" s="1390"/>
      <c r="R611" s="1390"/>
      <c r="S611" s="1101"/>
      <c r="T611" s="1101"/>
      <c r="U611" s="1101" t="s">
        <v>979</v>
      </c>
      <c r="V611" s="1101"/>
      <c r="W611" s="1101"/>
      <c r="X611" s="1101"/>
      <c r="Y611" s="1101"/>
      <c r="Z611" s="1389"/>
      <c r="AA611" s="1389"/>
      <c r="AB611" s="1389"/>
      <c r="AC611" s="1389"/>
      <c r="AD611" s="1389"/>
      <c r="AE611" s="1389"/>
      <c r="AF611" s="1389"/>
      <c r="AG611" s="1389"/>
      <c r="AH611" s="1389"/>
      <c r="AI611" s="1389"/>
      <c r="AJ611" s="1389"/>
      <c r="AK611" s="1389"/>
      <c r="AL611" s="1101"/>
      <c r="AM611" s="1101"/>
      <c r="AN611" s="1101"/>
      <c r="AO611" s="1101"/>
      <c r="AP611" s="1101"/>
      <c r="AQ611" s="1101"/>
      <c r="AR611" s="1101"/>
      <c r="AS611" s="1101"/>
      <c r="AT611" s="1101"/>
      <c r="AU611" s="1101"/>
      <c r="AV611" s="1101"/>
      <c r="AW611" s="1101"/>
      <c r="AX611" s="1101"/>
      <c r="AY611" s="1101"/>
      <c r="AZ611" s="2"/>
      <c r="BA611" s="2"/>
      <c r="BB611" s="2"/>
      <c r="BC611" s="2"/>
      <c r="BD611" s="2"/>
      <c r="BE611" s="1347">
        <f t="shared" si="1"/>
        <v>0</v>
      </c>
      <c r="BF611" s="1349"/>
      <c r="BG611" s="1347">
        <f t="shared" si="2"/>
        <v>0</v>
      </c>
      <c r="BH611" s="1349"/>
      <c r="BI611" s="1347">
        <f t="shared" si="3"/>
        <v>0</v>
      </c>
      <c r="BJ611" s="1349"/>
      <c r="BK611" s="1347">
        <f t="shared" si="4"/>
        <v>0</v>
      </c>
      <c r="BL611" s="1349"/>
      <c r="BM611" s="2"/>
      <c r="BN611" s="1353">
        <f t="shared" si="5"/>
        <v>0</v>
      </c>
      <c r="BO611" s="1354"/>
      <c r="BP611" s="1354"/>
      <c r="BQ611" s="1354"/>
      <c r="BR611" s="1355"/>
      <c r="BS611" s="1352">
        <f t="shared" si="6"/>
        <v>0</v>
      </c>
      <c r="BT611" s="1352"/>
      <c r="BU611" s="1352"/>
      <c r="BV611" s="1352"/>
      <c r="BW611" s="1352"/>
      <c r="BX611" s="1352">
        <f t="shared" si="7"/>
        <v>0</v>
      </c>
      <c r="BY611" s="1352"/>
      <c r="BZ611" s="1352"/>
      <c r="CA611" s="1352"/>
      <c r="CB611" s="1352"/>
      <c r="CC611" s="1352">
        <f t="shared" si="8"/>
        <v>0</v>
      </c>
      <c r="CD611" s="1352"/>
      <c r="CE611" s="1352"/>
      <c r="CF611" s="1352"/>
      <c r="CG611" s="1352"/>
      <c r="CH611" s="1352">
        <f t="shared" si="9"/>
        <v>0</v>
      </c>
      <c r="CI611" s="1352"/>
      <c r="CJ611" s="1352"/>
      <c r="CK611" s="1352"/>
      <c r="CL611" s="1352"/>
      <c r="CM611" s="1352">
        <f t="shared" si="10"/>
        <v>0</v>
      </c>
      <c r="CN611" s="1352"/>
      <c r="CO611" s="1352"/>
      <c r="CP611" s="1352"/>
      <c r="CQ611" s="1352"/>
      <c r="CR611" s="1157"/>
      <c r="CS611" s="1350">
        <f t="shared" si="11"/>
        <v>0</v>
      </c>
      <c r="CT611" s="1350"/>
      <c r="CU611" s="1350"/>
      <c r="CV611" s="1350"/>
      <c r="CW611" s="1350"/>
      <c r="CX611" s="1350">
        <f t="shared" si="12"/>
        <v>0</v>
      </c>
      <c r="CY611" s="1350"/>
      <c r="CZ611" s="1350"/>
      <c r="DA611" s="1350"/>
      <c r="DB611" s="1350"/>
      <c r="DC611" s="1350">
        <f t="shared" si="13"/>
        <v>0</v>
      </c>
      <c r="DD611" s="1350"/>
      <c r="DE611" s="1350"/>
      <c r="DF611" s="1350"/>
      <c r="DG611" s="1350"/>
      <c r="DH611" s="1350">
        <f t="shared" si="14"/>
        <v>0</v>
      </c>
      <c r="DI611" s="1350"/>
      <c r="DJ611" s="1350"/>
      <c r="DK611" s="1350"/>
      <c r="DL611" s="1350"/>
      <c r="DM611" s="1350">
        <f t="shared" si="15"/>
        <v>0</v>
      </c>
      <c r="DN611" s="1350"/>
      <c r="DO611" s="1350"/>
      <c r="DP611" s="1350"/>
      <c r="DQ611" s="1350"/>
      <c r="DR611" s="1350">
        <f t="shared" si="16"/>
        <v>0</v>
      </c>
      <c r="DS611" s="1350"/>
      <c r="DT611" s="1350"/>
      <c r="DU611" s="1350"/>
      <c r="DV611" s="1350"/>
      <c r="DW611" s="1101"/>
      <c r="DX611" s="1347" t="str">
        <f t="shared" si="17"/>
        <v/>
      </c>
      <c r="DY611" s="1348"/>
      <c r="DZ611" s="1348"/>
      <c r="EA611" s="1348"/>
      <c r="EB611" s="1349"/>
      <c r="EC611" s="1347" t="str">
        <f t="shared" si="18"/>
        <v/>
      </c>
      <c r="ED611" s="1348"/>
      <c r="EE611" s="1348"/>
      <c r="EF611" s="1348"/>
      <c r="EG611" s="1349"/>
      <c r="EH611" s="1347" t="str">
        <f t="shared" si="19"/>
        <v/>
      </c>
      <c r="EI611" s="1348"/>
      <c r="EJ611" s="1348"/>
      <c r="EK611" s="1348"/>
      <c r="EL611" s="1349"/>
      <c r="EM611" s="1347" t="str">
        <f t="shared" si="20"/>
        <v/>
      </c>
      <c r="EN611" s="1348"/>
      <c r="EO611" s="1348"/>
      <c r="EP611" s="1348"/>
      <c r="EQ611" s="1349"/>
      <c r="ER611" s="1347" t="str">
        <f t="shared" si="21"/>
        <v/>
      </c>
      <c r="ES611" s="1348"/>
      <c r="ET611" s="1348"/>
      <c r="EU611" s="1348"/>
      <c r="EV611" s="1349"/>
      <c r="EW611" s="1347" t="str">
        <f t="shared" si="22"/>
        <v/>
      </c>
      <c r="EX611" s="1348"/>
      <c r="EY611" s="1348"/>
      <c r="EZ611" s="1348"/>
      <c r="FA611" s="1349"/>
    </row>
    <row r="612" spans="1:157" ht="12.95" customHeight="1">
      <c r="A612" s="1101"/>
      <c r="B612" s="1101" t="s">
        <v>1481</v>
      </c>
      <c r="C612" s="1101"/>
      <c r="D612" s="1101"/>
      <c r="E612" s="1101"/>
      <c r="F612" s="1101"/>
      <c r="G612" s="1390"/>
      <c r="H612" s="1390"/>
      <c r="I612" s="1390"/>
      <c r="J612" s="1390"/>
      <c r="K612" s="1390"/>
      <c r="L612" s="1390"/>
      <c r="M612" s="1390"/>
      <c r="N612" s="1390"/>
      <c r="O612" s="1390"/>
      <c r="P612" s="1390"/>
      <c r="Q612" s="1390"/>
      <c r="R612" s="1390"/>
      <c r="S612" s="1101"/>
      <c r="T612" s="1101"/>
      <c r="U612" s="1101" t="s">
        <v>1481</v>
      </c>
      <c r="V612" s="1101"/>
      <c r="W612" s="1101"/>
      <c r="X612" s="1101"/>
      <c r="Y612" s="1101"/>
      <c r="Z612" s="1389"/>
      <c r="AA612" s="1389"/>
      <c r="AB612" s="1389"/>
      <c r="AC612" s="1389"/>
      <c r="AD612" s="1389"/>
      <c r="AE612" s="1389"/>
      <c r="AF612" s="1389"/>
      <c r="AG612" s="1389"/>
      <c r="AH612" s="1389"/>
      <c r="AI612" s="1389"/>
      <c r="AJ612" s="1389"/>
      <c r="AK612" s="1389"/>
      <c r="AL612" s="1101"/>
      <c r="AM612" s="1101"/>
      <c r="AN612" s="1101"/>
      <c r="AO612" s="1101"/>
      <c r="AP612" s="1101"/>
      <c r="AQ612" s="1101"/>
      <c r="AR612" s="1101"/>
      <c r="AS612" s="1101"/>
      <c r="AT612" s="1101"/>
      <c r="AU612" s="1101"/>
      <c r="AV612" s="1101"/>
      <c r="AW612" s="1101"/>
      <c r="AX612" s="1101"/>
      <c r="AY612" s="1101"/>
      <c r="AZ612" s="2"/>
      <c r="BA612" s="2"/>
      <c r="BB612" s="2"/>
      <c r="BC612" s="2"/>
      <c r="BD612" s="2"/>
      <c r="BE612" s="1347">
        <f t="shared" si="1"/>
        <v>0</v>
      </c>
      <c r="BF612" s="1349"/>
      <c r="BG612" s="1347">
        <f t="shared" si="2"/>
        <v>0</v>
      </c>
      <c r="BH612" s="1349"/>
      <c r="BI612" s="1347">
        <f t="shared" si="3"/>
        <v>0</v>
      </c>
      <c r="BJ612" s="1349"/>
      <c r="BK612" s="1347">
        <f t="shared" si="4"/>
        <v>0</v>
      </c>
      <c r="BL612" s="1349"/>
      <c r="BM612" s="2"/>
      <c r="BN612" s="1353">
        <f t="shared" si="5"/>
        <v>0</v>
      </c>
      <c r="BO612" s="1354"/>
      <c r="BP612" s="1354"/>
      <c r="BQ612" s="1354"/>
      <c r="BR612" s="1355"/>
      <c r="BS612" s="1352">
        <f t="shared" si="6"/>
        <v>0</v>
      </c>
      <c r="BT612" s="1352"/>
      <c r="BU612" s="1352"/>
      <c r="BV612" s="1352"/>
      <c r="BW612" s="1352"/>
      <c r="BX612" s="1352">
        <f t="shared" si="7"/>
        <v>0</v>
      </c>
      <c r="BY612" s="1352"/>
      <c r="BZ612" s="1352"/>
      <c r="CA612" s="1352"/>
      <c r="CB612" s="1352"/>
      <c r="CC612" s="1352">
        <f t="shared" si="8"/>
        <v>0</v>
      </c>
      <c r="CD612" s="1352"/>
      <c r="CE612" s="1352"/>
      <c r="CF612" s="1352"/>
      <c r="CG612" s="1352"/>
      <c r="CH612" s="1352">
        <f t="shared" si="9"/>
        <v>0</v>
      </c>
      <c r="CI612" s="1352"/>
      <c r="CJ612" s="1352"/>
      <c r="CK612" s="1352"/>
      <c r="CL612" s="1352"/>
      <c r="CM612" s="1352">
        <f t="shared" si="10"/>
        <v>0</v>
      </c>
      <c r="CN612" s="1352"/>
      <c r="CO612" s="1352"/>
      <c r="CP612" s="1352"/>
      <c r="CQ612" s="1352"/>
      <c r="CR612" s="1157"/>
      <c r="CS612" s="1350">
        <f t="shared" si="11"/>
        <v>0</v>
      </c>
      <c r="CT612" s="1350"/>
      <c r="CU612" s="1350"/>
      <c r="CV612" s="1350"/>
      <c r="CW612" s="1350"/>
      <c r="CX612" s="1350">
        <f t="shared" si="12"/>
        <v>0</v>
      </c>
      <c r="CY612" s="1350"/>
      <c r="CZ612" s="1350"/>
      <c r="DA612" s="1350"/>
      <c r="DB612" s="1350"/>
      <c r="DC612" s="1350">
        <f t="shared" si="13"/>
        <v>0</v>
      </c>
      <c r="DD612" s="1350"/>
      <c r="DE612" s="1350"/>
      <c r="DF612" s="1350"/>
      <c r="DG612" s="1350"/>
      <c r="DH612" s="1350">
        <f t="shared" si="14"/>
        <v>0</v>
      </c>
      <c r="DI612" s="1350"/>
      <c r="DJ612" s="1350"/>
      <c r="DK612" s="1350"/>
      <c r="DL612" s="1350"/>
      <c r="DM612" s="1350">
        <f t="shared" si="15"/>
        <v>0</v>
      </c>
      <c r="DN612" s="1350"/>
      <c r="DO612" s="1350"/>
      <c r="DP612" s="1350"/>
      <c r="DQ612" s="1350"/>
      <c r="DR612" s="1350">
        <f t="shared" si="16"/>
        <v>0</v>
      </c>
      <c r="DS612" s="1350"/>
      <c r="DT612" s="1350"/>
      <c r="DU612" s="1350"/>
      <c r="DV612" s="1350"/>
      <c r="DW612" s="1101"/>
      <c r="DX612" s="1347" t="str">
        <f t="shared" si="17"/>
        <v/>
      </c>
      <c r="DY612" s="1348"/>
      <c r="DZ612" s="1348"/>
      <c r="EA612" s="1348"/>
      <c r="EB612" s="1349"/>
      <c r="EC612" s="1347" t="str">
        <f t="shared" si="18"/>
        <v/>
      </c>
      <c r="ED612" s="1348"/>
      <c r="EE612" s="1348"/>
      <c r="EF612" s="1348"/>
      <c r="EG612" s="1349"/>
      <c r="EH612" s="1347" t="str">
        <f t="shared" si="19"/>
        <v/>
      </c>
      <c r="EI612" s="1348"/>
      <c r="EJ612" s="1348"/>
      <c r="EK612" s="1348"/>
      <c r="EL612" s="1349"/>
      <c r="EM612" s="1347" t="str">
        <f t="shared" si="20"/>
        <v/>
      </c>
      <c r="EN612" s="1348"/>
      <c r="EO612" s="1348"/>
      <c r="EP612" s="1348"/>
      <c r="EQ612" s="1349"/>
      <c r="ER612" s="1347" t="str">
        <f t="shared" si="21"/>
        <v/>
      </c>
      <c r="ES612" s="1348"/>
      <c r="ET612" s="1348"/>
      <c r="EU612" s="1348"/>
      <c r="EV612" s="1349"/>
      <c r="EW612" s="1347" t="str">
        <f t="shared" si="22"/>
        <v/>
      </c>
      <c r="EX612" s="1348"/>
      <c r="EY612" s="1348"/>
      <c r="EZ612" s="1348"/>
      <c r="FA612" s="1349"/>
    </row>
    <row r="613" spans="1:157" ht="12.95" customHeight="1">
      <c r="A613" s="1101"/>
      <c r="B613" s="1101" t="s">
        <v>881</v>
      </c>
      <c r="C613" s="1101"/>
      <c r="D613" s="1101"/>
      <c r="E613" s="1101"/>
      <c r="F613" s="1101"/>
      <c r="G613" s="1394"/>
      <c r="H613" s="1394"/>
      <c r="I613" s="1394"/>
      <c r="J613" s="1394"/>
      <c r="K613" s="1394"/>
      <c r="L613" s="1394"/>
      <c r="M613" s="1101"/>
      <c r="N613" s="1101"/>
      <c r="O613" s="840" t="s">
        <v>1118</v>
      </c>
      <c r="P613" s="1377"/>
      <c r="Q613" s="1377"/>
      <c r="R613" s="1377"/>
      <c r="S613" s="1101"/>
      <c r="T613" s="1101"/>
      <c r="U613" s="1101" t="s">
        <v>881</v>
      </c>
      <c r="V613" s="1101"/>
      <c r="W613" s="1101"/>
      <c r="X613" s="1101"/>
      <c r="Y613" s="1101"/>
      <c r="Z613" s="1394"/>
      <c r="AA613" s="1394"/>
      <c r="AB613" s="1394"/>
      <c r="AC613" s="1394"/>
      <c r="AD613" s="1394"/>
      <c r="AE613" s="1394"/>
      <c r="AF613" s="1101"/>
      <c r="AG613" s="1101"/>
      <c r="AH613" s="840" t="s">
        <v>1118</v>
      </c>
      <c r="AI613" s="1377"/>
      <c r="AJ613" s="1377"/>
      <c r="AK613" s="1377"/>
      <c r="AL613" s="1101"/>
      <c r="AM613" s="1101"/>
      <c r="AN613" s="1101"/>
      <c r="AO613" s="1101"/>
      <c r="AP613" s="1101"/>
      <c r="AQ613" s="1101"/>
      <c r="AR613" s="1101"/>
      <c r="AS613" s="1101"/>
      <c r="AT613" s="1101"/>
      <c r="AU613" s="1101"/>
      <c r="AV613" s="1101"/>
      <c r="AW613" s="1101"/>
      <c r="AX613" s="1101"/>
      <c r="AY613" s="1101"/>
      <c r="AZ613" s="2"/>
      <c r="BA613" s="2"/>
      <c r="BB613" s="2"/>
      <c r="BC613" s="2"/>
      <c r="BD613" s="2"/>
      <c r="BE613" s="1347">
        <f t="shared" si="1"/>
        <v>0</v>
      </c>
      <c r="BF613" s="1349"/>
      <c r="BG613" s="1347">
        <f t="shared" si="2"/>
        <v>0</v>
      </c>
      <c r="BH613" s="1349"/>
      <c r="BI613" s="1347">
        <f t="shared" si="3"/>
        <v>0</v>
      </c>
      <c r="BJ613" s="1349"/>
      <c r="BK613" s="1347">
        <f t="shared" si="4"/>
        <v>0</v>
      </c>
      <c r="BL613" s="1349"/>
      <c r="BM613" s="2"/>
      <c r="BN613" s="1353">
        <f t="shared" si="5"/>
        <v>0</v>
      </c>
      <c r="BO613" s="1354"/>
      <c r="BP613" s="1354"/>
      <c r="BQ613" s="1354"/>
      <c r="BR613" s="1355"/>
      <c r="BS613" s="1352">
        <f t="shared" si="6"/>
        <v>0</v>
      </c>
      <c r="BT613" s="1352"/>
      <c r="BU613" s="1352"/>
      <c r="BV613" s="1352"/>
      <c r="BW613" s="1352"/>
      <c r="BX613" s="1352">
        <f t="shared" si="7"/>
        <v>0</v>
      </c>
      <c r="BY613" s="1352"/>
      <c r="BZ613" s="1352"/>
      <c r="CA613" s="1352"/>
      <c r="CB613" s="1352"/>
      <c r="CC613" s="1352">
        <f t="shared" si="8"/>
        <v>0</v>
      </c>
      <c r="CD613" s="1352"/>
      <c r="CE613" s="1352"/>
      <c r="CF613" s="1352"/>
      <c r="CG613" s="1352"/>
      <c r="CH613" s="1352">
        <f t="shared" si="9"/>
        <v>0</v>
      </c>
      <c r="CI613" s="1352"/>
      <c r="CJ613" s="1352"/>
      <c r="CK613" s="1352"/>
      <c r="CL613" s="1352"/>
      <c r="CM613" s="1352">
        <f t="shared" si="10"/>
        <v>0</v>
      </c>
      <c r="CN613" s="1352"/>
      <c r="CO613" s="1352"/>
      <c r="CP613" s="1352"/>
      <c r="CQ613" s="1352"/>
      <c r="CR613" s="1157"/>
      <c r="CS613" s="1350">
        <f t="shared" si="11"/>
        <v>0</v>
      </c>
      <c r="CT613" s="1350"/>
      <c r="CU613" s="1350"/>
      <c r="CV613" s="1350"/>
      <c r="CW613" s="1350"/>
      <c r="CX613" s="1350">
        <f t="shared" si="12"/>
        <v>0</v>
      </c>
      <c r="CY613" s="1350"/>
      <c r="CZ613" s="1350"/>
      <c r="DA613" s="1350"/>
      <c r="DB613" s="1350"/>
      <c r="DC613" s="1350">
        <f t="shared" si="13"/>
        <v>0</v>
      </c>
      <c r="DD613" s="1350"/>
      <c r="DE613" s="1350"/>
      <c r="DF613" s="1350"/>
      <c r="DG613" s="1350"/>
      <c r="DH613" s="1350">
        <f t="shared" si="14"/>
        <v>0</v>
      </c>
      <c r="DI613" s="1350"/>
      <c r="DJ613" s="1350"/>
      <c r="DK613" s="1350"/>
      <c r="DL613" s="1350"/>
      <c r="DM613" s="1350">
        <f t="shared" si="15"/>
        <v>0</v>
      </c>
      <c r="DN613" s="1350"/>
      <c r="DO613" s="1350"/>
      <c r="DP613" s="1350"/>
      <c r="DQ613" s="1350"/>
      <c r="DR613" s="1350">
        <f t="shared" si="16"/>
        <v>0</v>
      </c>
      <c r="DS613" s="1350"/>
      <c r="DT613" s="1350"/>
      <c r="DU613" s="1350"/>
      <c r="DV613" s="1350"/>
      <c r="DW613" s="1101"/>
      <c r="DX613" s="1347" t="str">
        <f t="shared" si="17"/>
        <v/>
      </c>
      <c r="DY613" s="1348"/>
      <c r="DZ613" s="1348"/>
      <c r="EA613" s="1348"/>
      <c r="EB613" s="1349"/>
      <c r="EC613" s="1347" t="str">
        <f t="shared" si="18"/>
        <v/>
      </c>
      <c r="ED613" s="1348"/>
      <c r="EE613" s="1348"/>
      <c r="EF613" s="1348"/>
      <c r="EG613" s="1349"/>
      <c r="EH613" s="1347" t="str">
        <f t="shared" si="19"/>
        <v/>
      </c>
      <c r="EI613" s="1348"/>
      <c r="EJ613" s="1348"/>
      <c r="EK613" s="1348"/>
      <c r="EL613" s="1349"/>
      <c r="EM613" s="1347" t="str">
        <f t="shared" si="20"/>
        <v/>
      </c>
      <c r="EN613" s="1348"/>
      <c r="EO613" s="1348"/>
      <c r="EP613" s="1348"/>
      <c r="EQ613" s="1349"/>
      <c r="ER613" s="1347" t="str">
        <f t="shared" si="21"/>
        <v/>
      </c>
      <c r="ES613" s="1348"/>
      <c r="ET613" s="1348"/>
      <c r="EU613" s="1348"/>
      <c r="EV613" s="1349"/>
      <c r="EW613" s="1347" t="str">
        <f t="shared" si="22"/>
        <v/>
      </c>
      <c r="EX613" s="1348"/>
      <c r="EY613" s="1348"/>
      <c r="EZ613" s="1348"/>
      <c r="FA613" s="1349"/>
    </row>
    <row r="614" spans="1:157" ht="12.95" customHeight="1">
      <c r="A614" s="1101"/>
      <c r="B614" s="1101" t="s">
        <v>1484</v>
      </c>
      <c r="C614" s="1101"/>
      <c r="D614" s="1101"/>
      <c r="E614" s="1101"/>
      <c r="F614" s="1101"/>
      <c r="G614" s="1101"/>
      <c r="H614" s="1390"/>
      <c r="I614" s="1390"/>
      <c r="J614" s="1390"/>
      <c r="K614" s="1390"/>
      <c r="L614" s="1390"/>
      <c r="M614" s="1390"/>
      <c r="N614" s="1390"/>
      <c r="O614" s="1390"/>
      <c r="P614" s="1390"/>
      <c r="Q614" s="1390"/>
      <c r="R614" s="1390"/>
      <c r="S614" s="1101"/>
      <c r="T614" s="1101"/>
      <c r="U614" s="1101" t="s">
        <v>1484</v>
      </c>
      <c r="V614" s="1101"/>
      <c r="W614" s="1101"/>
      <c r="X614" s="1101"/>
      <c r="Y614" s="1101"/>
      <c r="Z614" s="1101"/>
      <c r="AA614" s="1390"/>
      <c r="AB614" s="1390"/>
      <c r="AC614" s="1390"/>
      <c r="AD614" s="1390"/>
      <c r="AE614" s="1390"/>
      <c r="AF614" s="1390"/>
      <c r="AG614" s="1390"/>
      <c r="AH614" s="1390"/>
      <c r="AI614" s="1390"/>
      <c r="AJ614" s="1390"/>
      <c r="AK614" s="1390"/>
      <c r="AL614" s="1101"/>
      <c r="AM614" s="1101"/>
      <c r="AN614" s="1101"/>
      <c r="AO614" s="1101"/>
      <c r="AP614" s="1101"/>
      <c r="AQ614" s="1101"/>
      <c r="AR614" s="1101"/>
      <c r="AS614" s="1101"/>
      <c r="AT614" s="1101"/>
      <c r="AU614" s="731"/>
      <c r="AV614" s="731"/>
      <c r="AW614" s="731"/>
      <c r="AX614" s="731"/>
      <c r="AY614" s="731"/>
      <c r="AZ614" s="2"/>
      <c r="BA614" s="2"/>
      <c r="BB614" s="2"/>
      <c r="BC614" s="2"/>
      <c r="BD614" s="2"/>
      <c r="BE614" s="1347">
        <f t="shared" si="1"/>
        <v>0</v>
      </c>
      <c r="BF614" s="1349"/>
      <c r="BG614" s="1347">
        <f t="shared" si="2"/>
        <v>0</v>
      </c>
      <c r="BH614" s="1349"/>
      <c r="BI614" s="1347">
        <f t="shared" si="3"/>
        <v>0</v>
      </c>
      <c r="BJ614" s="1349"/>
      <c r="BK614" s="1347">
        <f t="shared" si="4"/>
        <v>0</v>
      </c>
      <c r="BL614" s="1349"/>
      <c r="BM614" s="2"/>
      <c r="BN614" s="1353">
        <f t="shared" si="5"/>
        <v>0</v>
      </c>
      <c r="BO614" s="1354"/>
      <c r="BP614" s="1354"/>
      <c r="BQ614" s="1354"/>
      <c r="BR614" s="1355"/>
      <c r="BS614" s="1352">
        <f t="shared" si="6"/>
        <v>0</v>
      </c>
      <c r="BT614" s="1352"/>
      <c r="BU614" s="1352"/>
      <c r="BV614" s="1352"/>
      <c r="BW614" s="1352"/>
      <c r="BX614" s="1352">
        <f t="shared" si="7"/>
        <v>0</v>
      </c>
      <c r="BY614" s="1352"/>
      <c r="BZ614" s="1352"/>
      <c r="CA614" s="1352"/>
      <c r="CB614" s="1352"/>
      <c r="CC614" s="1352">
        <f t="shared" si="8"/>
        <v>0</v>
      </c>
      <c r="CD614" s="1352"/>
      <c r="CE614" s="1352"/>
      <c r="CF614" s="1352"/>
      <c r="CG614" s="1352"/>
      <c r="CH614" s="1352">
        <f t="shared" si="9"/>
        <v>0</v>
      </c>
      <c r="CI614" s="1352"/>
      <c r="CJ614" s="1352"/>
      <c r="CK614" s="1352"/>
      <c r="CL614" s="1352"/>
      <c r="CM614" s="1352">
        <f t="shared" si="10"/>
        <v>0</v>
      </c>
      <c r="CN614" s="1352"/>
      <c r="CO614" s="1352"/>
      <c r="CP614" s="1352"/>
      <c r="CQ614" s="1352"/>
      <c r="CR614" s="1157"/>
      <c r="CS614" s="1350">
        <f t="shared" si="11"/>
        <v>0</v>
      </c>
      <c r="CT614" s="1350"/>
      <c r="CU614" s="1350"/>
      <c r="CV614" s="1350"/>
      <c r="CW614" s="1350"/>
      <c r="CX614" s="1350">
        <f t="shared" si="12"/>
        <v>0</v>
      </c>
      <c r="CY614" s="1350"/>
      <c r="CZ614" s="1350"/>
      <c r="DA614" s="1350"/>
      <c r="DB614" s="1350"/>
      <c r="DC614" s="1350">
        <f t="shared" si="13"/>
        <v>0</v>
      </c>
      <c r="DD614" s="1350"/>
      <c r="DE614" s="1350"/>
      <c r="DF614" s="1350"/>
      <c r="DG614" s="1350"/>
      <c r="DH614" s="1350">
        <f t="shared" si="14"/>
        <v>0</v>
      </c>
      <c r="DI614" s="1350"/>
      <c r="DJ614" s="1350"/>
      <c r="DK614" s="1350"/>
      <c r="DL614" s="1350"/>
      <c r="DM614" s="1350">
        <f t="shared" si="15"/>
        <v>0</v>
      </c>
      <c r="DN614" s="1350"/>
      <c r="DO614" s="1350"/>
      <c r="DP614" s="1350"/>
      <c r="DQ614" s="1350"/>
      <c r="DR614" s="1350">
        <f t="shared" si="16"/>
        <v>0</v>
      </c>
      <c r="DS614" s="1350"/>
      <c r="DT614" s="1350"/>
      <c r="DU614" s="1350"/>
      <c r="DV614" s="1350"/>
      <c r="DW614" s="1101"/>
      <c r="DX614" s="1347" t="str">
        <f t="shared" si="17"/>
        <v/>
      </c>
      <c r="DY614" s="1348"/>
      <c r="DZ614" s="1348"/>
      <c r="EA614" s="1348"/>
      <c r="EB614" s="1349"/>
      <c r="EC614" s="1347" t="str">
        <f t="shared" si="18"/>
        <v/>
      </c>
      <c r="ED614" s="1348"/>
      <c r="EE614" s="1348"/>
      <c r="EF614" s="1348"/>
      <c r="EG614" s="1349"/>
      <c r="EH614" s="1347" t="str">
        <f t="shared" si="19"/>
        <v/>
      </c>
      <c r="EI614" s="1348"/>
      <c r="EJ614" s="1348"/>
      <c r="EK614" s="1348"/>
      <c r="EL614" s="1349"/>
      <c r="EM614" s="1347" t="str">
        <f t="shared" si="20"/>
        <v/>
      </c>
      <c r="EN614" s="1348"/>
      <c r="EO614" s="1348"/>
      <c r="EP614" s="1348"/>
      <c r="EQ614" s="1349"/>
      <c r="ER614" s="1347" t="str">
        <f t="shared" si="21"/>
        <v/>
      </c>
      <c r="ES614" s="1348"/>
      <c r="ET614" s="1348"/>
      <c r="EU614" s="1348"/>
      <c r="EV614" s="1349"/>
      <c r="EW614" s="1347" t="str">
        <f t="shared" si="22"/>
        <v/>
      </c>
      <c r="EX614" s="1348"/>
      <c r="EY614" s="1348"/>
      <c r="EZ614" s="1348"/>
      <c r="FA614" s="1349"/>
    </row>
    <row r="615" spans="1:157" ht="12.95" customHeight="1">
      <c r="A615" s="1101"/>
      <c r="B615" s="1101" t="s">
        <v>1487</v>
      </c>
      <c r="C615" s="1101"/>
      <c r="D615" s="1101"/>
      <c r="E615" s="1101"/>
      <c r="F615" s="1101"/>
      <c r="G615" s="1101"/>
      <c r="H615" s="1101"/>
      <c r="I615" s="1101"/>
      <c r="J615" s="1101"/>
      <c r="K615" s="1101"/>
      <c r="L615" s="1101"/>
      <c r="M615" s="1101"/>
      <c r="N615" s="1376" t="s">
        <v>837</v>
      </c>
      <c r="O615" s="1376"/>
      <c r="P615" s="1101"/>
      <c r="Q615" s="1101"/>
      <c r="R615" s="1101"/>
      <c r="S615" s="1101"/>
      <c r="T615" s="1101"/>
      <c r="U615" s="1101" t="s">
        <v>1487</v>
      </c>
      <c r="V615" s="1101"/>
      <c r="W615" s="1101"/>
      <c r="X615" s="1101"/>
      <c r="Y615" s="1101"/>
      <c r="Z615" s="1101"/>
      <c r="AA615" s="1101"/>
      <c r="AB615" s="1101"/>
      <c r="AC615" s="1101"/>
      <c r="AD615" s="1101"/>
      <c r="AE615" s="1101"/>
      <c r="AF615" s="1101"/>
      <c r="AG615" s="1376" t="s">
        <v>837</v>
      </c>
      <c r="AH615" s="1376"/>
      <c r="AI615" s="1101"/>
      <c r="AJ615" s="1101"/>
      <c r="AK615" s="1101"/>
      <c r="AL615" s="1101"/>
      <c r="AM615" s="1101"/>
      <c r="AN615" s="1101"/>
      <c r="AO615" s="1101"/>
      <c r="AP615" s="1101"/>
      <c r="AQ615" s="1101"/>
      <c r="AR615" s="1101"/>
      <c r="AS615" s="1101"/>
      <c r="AT615" s="1101"/>
      <c r="AU615" s="731"/>
      <c r="AV615" s="731"/>
      <c r="AW615" s="731"/>
      <c r="AX615" s="731"/>
      <c r="AY615" s="731"/>
      <c r="AZ615" s="2"/>
      <c r="BA615" s="2"/>
      <c r="BB615" s="2"/>
      <c r="BC615" s="2"/>
      <c r="BD615" s="2"/>
      <c r="BE615" s="1347">
        <f t="shared" si="1"/>
        <v>0</v>
      </c>
      <c r="BF615" s="1349"/>
      <c r="BG615" s="1347">
        <f t="shared" si="2"/>
        <v>0</v>
      </c>
      <c r="BH615" s="1349"/>
      <c r="BI615" s="1347">
        <f t="shared" si="3"/>
        <v>0</v>
      </c>
      <c r="BJ615" s="1349"/>
      <c r="BK615" s="1347">
        <f t="shared" si="4"/>
        <v>0</v>
      </c>
      <c r="BL615" s="1349"/>
      <c r="BM615" s="2"/>
      <c r="BN615" s="1353">
        <f t="shared" si="5"/>
        <v>0</v>
      </c>
      <c r="BO615" s="1354"/>
      <c r="BP615" s="1354"/>
      <c r="BQ615" s="1354"/>
      <c r="BR615" s="1355"/>
      <c r="BS615" s="1352">
        <f t="shared" si="6"/>
        <v>0</v>
      </c>
      <c r="BT615" s="1352"/>
      <c r="BU615" s="1352"/>
      <c r="BV615" s="1352"/>
      <c r="BW615" s="1352"/>
      <c r="BX615" s="1352">
        <f t="shared" si="7"/>
        <v>0</v>
      </c>
      <c r="BY615" s="1352"/>
      <c r="BZ615" s="1352"/>
      <c r="CA615" s="1352"/>
      <c r="CB615" s="1352"/>
      <c r="CC615" s="1352">
        <f t="shared" si="8"/>
        <v>0</v>
      </c>
      <c r="CD615" s="1352"/>
      <c r="CE615" s="1352"/>
      <c r="CF615" s="1352"/>
      <c r="CG615" s="1352"/>
      <c r="CH615" s="1352">
        <f t="shared" si="9"/>
        <v>0</v>
      </c>
      <c r="CI615" s="1352"/>
      <c r="CJ615" s="1352"/>
      <c r="CK615" s="1352"/>
      <c r="CL615" s="1352"/>
      <c r="CM615" s="1352">
        <f t="shared" si="10"/>
        <v>0</v>
      </c>
      <c r="CN615" s="1352"/>
      <c r="CO615" s="1352"/>
      <c r="CP615" s="1352"/>
      <c r="CQ615" s="1352"/>
      <c r="CR615" s="1157"/>
      <c r="CS615" s="1350">
        <f t="shared" si="11"/>
        <v>0</v>
      </c>
      <c r="CT615" s="1350"/>
      <c r="CU615" s="1350"/>
      <c r="CV615" s="1350"/>
      <c r="CW615" s="1350"/>
      <c r="CX615" s="1350">
        <f t="shared" si="12"/>
        <v>0</v>
      </c>
      <c r="CY615" s="1350"/>
      <c r="CZ615" s="1350"/>
      <c r="DA615" s="1350"/>
      <c r="DB615" s="1350"/>
      <c r="DC615" s="1350">
        <f t="shared" si="13"/>
        <v>0</v>
      </c>
      <c r="DD615" s="1350"/>
      <c r="DE615" s="1350"/>
      <c r="DF615" s="1350"/>
      <c r="DG615" s="1350"/>
      <c r="DH615" s="1350">
        <f t="shared" si="14"/>
        <v>0</v>
      </c>
      <c r="DI615" s="1350"/>
      <c r="DJ615" s="1350"/>
      <c r="DK615" s="1350"/>
      <c r="DL615" s="1350"/>
      <c r="DM615" s="1350">
        <f t="shared" si="15"/>
        <v>0</v>
      </c>
      <c r="DN615" s="1350"/>
      <c r="DO615" s="1350"/>
      <c r="DP615" s="1350"/>
      <c r="DQ615" s="1350"/>
      <c r="DR615" s="1350">
        <f t="shared" si="16"/>
        <v>0</v>
      </c>
      <c r="DS615" s="1350"/>
      <c r="DT615" s="1350"/>
      <c r="DU615" s="1350"/>
      <c r="DV615" s="1350"/>
      <c r="DW615" s="1101"/>
      <c r="DX615" s="1347" t="str">
        <f t="shared" si="17"/>
        <v/>
      </c>
      <c r="DY615" s="1348"/>
      <c r="DZ615" s="1348"/>
      <c r="EA615" s="1348"/>
      <c r="EB615" s="1349"/>
      <c r="EC615" s="1347" t="str">
        <f t="shared" si="18"/>
        <v/>
      </c>
      <c r="ED615" s="1348"/>
      <c r="EE615" s="1348"/>
      <c r="EF615" s="1348"/>
      <c r="EG615" s="1349"/>
      <c r="EH615" s="1347" t="str">
        <f t="shared" si="19"/>
        <v/>
      </c>
      <c r="EI615" s="1348"/>
      <c r="EJ615" s="1348"/>
      <c r="EK615" s="1348"/>
      <c r="EL615" s="1349"/>
      <c r="EM615" s="1347" t="str">
        <f t="shared" si="20"/>
        <v/>
      </c>
      <c r="EN615" s="1348"/>
      <c r="EO615" s="1348"/>
      <c r="EP615" s="1348"/>
      <c r="EQ615" s="1349"/>
      <c r="ER615" s="1347" t="str">
        <f t="shared" si="21"/>
        <v/>
      </c>
      <c r="ES615" s="1348"/>
      <c r="ET615" s="1348"/>
      <c r="EU615" s="1348"/>
      <c r="EV615" s="1349"/>
      <c r="EW615" s="1347" t="str">
        <f t="shared" si="22"/>
        <v/>
      </c>
      <c r="EX615" s="1348"/>
      <c r="EY615" s="1348"/>
      <c r="EZ615" s="1348"/>
      <c r="FA615" s="1349"/>
    </row>
    <row r="616" spans="1:157" ht="12.95" customHeight="1">
      <c r="A616" s="1101"/>
      <c r="B616" s="1101"/>
      <c r="C616" s="1101"/>
      <c r="D616" s="1101"/>
      <c r="E616" s="1101"/>
      <c r="F616" s="1101"/>
      <c r="G616" s="1101"/>
      <c r="H616" s="1101"/>
      <c r="I616" s="1101"/>
      <c r="J616" s="1101"/>
      <c r="K616" s="1101"/>
      <c r="L616" s="1101"/>
      <c r="M616" s="1101"/>
      <c r="N616" s="1101"/>
      <c r="O616" s="1101"/>
      <c r="P616" s="1101"/>
      <c r="Q616" s="1101"/>
      <c r="R616" s="1101"/>
      <c r="S616" s="1101"/>
      <c r="T616" s="1101"/>
      <c r="U616" s="1101"/>
      <c r="V616" s="1101"/>
      <c r="W616" s="1101"/>
      <c r="X616" s="1101"/>
      <c r="Y616" s="1101"/>
      <c r="Z616" s="1101"/>
      <c r="AA616" s="1101"/>
      <c r="AB616" s="1101"/>
      <c r="AC616" s="1101"/>
      <c r="AD616" s="1101"/>
      <c r="AE616" s="1101"/>
      <c r="AF616" s="1101"/>
      <c r="AG616" s="1101"/>
      <c r="AH616" s="1101"/>
      <c r="AI616" s="1101"/>
      <c r="AJ616" s="1101"/>
      <c r="AK616" s="1101"/>
      <c r="AL616" s="1101"/>
      <c r="AM616" s="1101"/>
      <c r="AN616" s="1101"/>
      <c r="AO616" s="1101"/>
      <c r="AP616" s="1101"/>
      <c r="AQ616" s="1101"/>
      <c r="AR616" s="1101"/>
      <c r="AS616" s="1101"/>
      <c r="AT616" s="1101"/>
      <c r="AU616" s="1101"/>
      <c r="AV616" s="1101"/>
      <c r="AW616" s="1101"/>
      <c r="AX616" s="1101"/>
      <c r="AY616" s="1101"/>
      <c r="AZ616" s="2"/>
      <c r="BA616" s="2"/>
      <c r="BB616" s="2"/>
      <c r="BC616" s="2"/>
      <c r="BD616" s="2"/>
      <c r="BE616" s="1347">
        <f t="shared" si="1"/>
        <v>0</v>
      </c>
      <c r="BF616" s="1349"/>
      <c r="BG616" s="1347">
        <f t="shared" si="2"/>
        <v>0</v>
      </c>
      <c r="BH616" s="1349"/>
      <c r="BI616" s="1347">
        <f t="shared" si="3"/>
        <v>0</v>
      </c>
      <c r="BJ616" s="1349"/>
      <c r="BK616" s="1347">
        <f t="shared" si="4"/>
        <v>0</v>
      </c>
      <c r="BL616" s="1349"/>
      <c r="BM616" s="2"/>
      <c r="BN616" s="1353">
        <f t="shared" si="5"/>
        <v>0</v>
      </c>
      <c r="BO616" s="1354"/>
      <c r="BP616" s="1354"/>
      <c r="BQ616" s="1354"/>
      <c r="BR616" s="1355"/>
      <c r="BS616" s="1352">
        <f t="shared" si="6"/>
        <v>0</v>
      </c>
      <c r="BT616" s="1352"/>
      <c r="BU616" s="1352"/>
      <c r="BV616" s="1352"/>
      <c r="BW616" s="1352"/>
      <c r="BX616" s="1352">
        <f t="shared" si="7"/>
        <v>0</v>
      </c>
      <c r="BY616" s="1352"/>
      <c r="BZ616" s="1352"/>
      <c r="CA616" s="1352"/>
      <c r="CB616" s="1352"/>
      <c r="CC616" s="1352">
        <f t="shared" si="8"/>
        <v>0</v>
      </c>
      <c r="CD616" s="1352"/>
      <c r="CE616" s="1352"/>
      <c r="CF616" s="1352"/>
      <c r="CG616" s="1352"/>
      <c r="CH616" s="1352">
        <f t="shared" si="9"/>
        <v>0</v>
      </c>
      <c r="CI616" s="1352"/>
      <c r="CJ616" s="1352"/>
      <c r="CK616" s="1352"/>
      <c r="CL616" s="1352"/>
      <c r="CM616" s="1352">
        <f t="shared" si="10"/>
        <v>0</v>
      </c>
      <c r="CN616" s="1352"/>
      <c r="CO616" s="1352"/>
      <c r="CP616" s="1352"/>
      <c r="CQ616" s="1352"/>
      <c r="CR616" s="1157"/>
      <c r="CS616" s="1350">
        <f t="shared" si="11"/>
        <v>0</v>
      </c>
      <c r="CT616" s="1350"/>
      <c r="CU616" s="1350"/>
      <c r="CV616" s="1350"/>
      <c r="CW616" s="1350"/>
      <c r="CX616" s="1350">
        <f t="shared" si="12"/>
        <v>0</v>
      </c>
      <c r="CY616" s="1350"/>
      <c r="CZ616" s="1350"/>
      <c r="DA616" s="1350"/>
      <c r="DB616" s="1350"/>
      <c r="DC616" s="1350">
        <f t="shared" si="13"/>
        <v>0</v>
      </c>
      <c r="DD616" s="1350"/>
      <c r="DE616" s="1350"/>
      <c r="DF616" s="1350"/>
      <c r="DG616" s="1350"/>
      <c r="DH616" s="1350">
        <f t="shared" si="14"/>
        <v>0</v>
      </c>
      <c r="DI616" s="1350"/>
      <c r="DJ616" s="1350"/>
      <c r="DK616" s="1350"/>
      <c r="DL616" s="1350"/>
      <c r="DM616" s="1350">
        <f t="shared" si="15"/>
        <v>0</v>
      </c>
      <c r="DN616" s="1350"/>
      <c r="DO616" s="1350"/>
      <c r="DP616" s="1350"/>
      <c r="DQ616" s="1350"/>
      <c r="DR616" s="1350">
        <f t="shared" si="16"/>
        <v>0</v>
      </c>
      <c r="DS616" s="1350"/>
      <c r="DT616" s="1350"/>
      <c r="DU616" s="1350"/>
      <c r="DV616" s="1350"/>
      <c r="DW616" s="1101"/>
      <c r="DX616" s="1347" t="str">
        <f t="shared" si="17"/>
        <v/>
      </c>
      <c r="DY616" s="1348"/>
      <c r="DZ616" s="1348"/>
      <c r="EA616" s="1348"/>
      <c r="EB616" s="1349"/>
      <c r="EC616" s="1347" t="str">
        <f t="shared" si="18"/>
        <v/>
      </c>
      <c r="ED616" s="1348"/>
      <c r="EE616" s="1348"/>
      <c r="EF616" s="1348"/>
      <c r="EG616" s="1349"/>
      <c r="EH616" s="1347" t="str">
        <f t="shared" si="19"/>
        <v/>
      </c>
      <c r="EI616" s="1348"/>
      <c r="EJ616" s="1348"/>
      <c r="EK616" s="1348"/>
      <c r="EL616" s="1349"/>
      <c r="EM616" s="1347" t="str">
        <f t="shared" si="20"/>
        <v/>
      </c>
      <c r="EN616" s="1348"/>
      <c r="EO616" s="1348"/>
      <c r="EP616" s="1348"/>
      <c r="EQ616" s="1349"/>
      <c r="ER616" s="1347" t="str">
        <f t="shared" si="21"/>
        <v/>
      </c>
      <c r="ES616" s="1348"/>
      <c r="ET616" s="1348"/>
      <c r="EU616" s="1348"/>
      <c r="EV616" s="1349"/>
      <c r="EW616" s="1347" t="str">
        <f t="shared" si="22"/>
        <v/>
      </c>
      <c r="EX616" s="1348"/>
      <c r="EY616" s="1348"/>
      <c r="EZ616" s="1348"/>
      <c r="FA616" s="1349"/>
    </row>
    <row r="617" spans="1:157" ht="12.95" customHeight="1">
      <c r="A617" s="1236" t="s">
        <v>1503</v>
      </c>
      <c r="B617" s="1236"/>
      <c r="C617" s="1236"/>
      <c r="D617" s="1236"/>
      <c r="E617" s="1236"/>
      <c r="F617" s="1236"/>
      <c r="G617" s="1236"/>
      <c r="H617" s="1236"/>
      <c r="I617" s="1236"/>
      <c r="J617" s="1236"/>
      <c r="K617" s="1236"/>
      <c r="L617" s="1236"/>
      <c r="M617" s="1236"/>
      <c r="N617" s="1236"/>
      <c r="O617" s="1236"/>
      <c r="P617" s="1236"/>
      <c r="Q617" s="1236"/>
      <c r="R617" s="1236"/>
      <c r="S617" s="1236"/>
      <c r="T617" s="1236"/>
      <c r="U617" s="1236"/>
      <c r="V617" s="1236"/>
      <c r="W617" s="1236"/>
      <c r="X617" s="1236"/>
      <c r="Y617" s="1236"/>
      <c r="Z617" s="1236"/>
      <c r="AA617" s="1236"/>
      <c r="AB617" s="1236"/>
      <c r="AC617" s="1236"/>
      <c r="AD617" s="1236"/>
      <c r="AE617" s="1236"/>
      <c r="AF617" s="1236"/>
      <c r="AG617" s="1236"/>
      <c r="AH617" s="1236"/>
      <c r="AI617" s="1236"/>
      <c r="AJ617" s="1236"/>
      <c r="AK617" s="1236"/>
      <c r="AL617" s="1236"/>
      <c r="AM617" s="1236"/>
      <c r="AN617" s="1236"/>
      <c r="AO617" s="1236"/>
      <c r="AP617" s="1236"/>
      <c r="AQ617" s="1236"/>
      <c r="AR617" s="1236"/>
      <c r="AS617" s="1236"/>
      <c r="AT617" s="1236"/>
      <c r="AU617" s="1101"/>
      <c r="AV617" s="1101"/>
      <c r="AW617" s="1101"/>
      <c r="AX617" s="1101"/>
      <c r="AY617" s="1101"/>
      <c r="AZ617" s="2"/>
      <c r="BA617" s="2"/>
      <c r="BB617" s="2"/>
      <c r="BC617" s="2"/>
      <c r="BD617" s="2"/>
      <c r="BE617" s="1347">
        <f t="shared" si="1"/>
        <v>0</v>
      </c>
      <c r="BF617" s="1349"/>
      <c r="BG617" s="1347">
        <f t="shared" si="2"/>
        <v>0</v>
      </c>
      <c r="BH617" s="1349"/>
      <c r="BI617" s="1347">
        <f t="shared" si="3"/>
        <v>0</v>
      </c>
      <c r="BJ617" s="1349"/>
      <c r="BK617" s="1347">
        <f t="shared" si="4"/>
        <v>0</v>
      </c>
      <c r="BL617" s="1349"/>
      <c r="BM617" s="2"/>
      <c r="BN617" s="1353">
        <f t="shared" si="5"/>
        <v>0</v>
      </c>
      <c r="BO617" s="1354"/>
      <c r="BP617" s="1354"/>
      <c r="BQ617" s="1354"/>
      <c r="BR617" s="1355"/>
      <c r="BS617" s="1352">
        <f t="shared" si="6"/>
        <v>0</v>
      </c>
      <c r="BT617" s="1352"/>
      <c r="BU617" s="1352"/>
      <c r="BV617" s="1352"/>
      <c r="BW617" s="1352"/>
      <c r="BX617" s="1352">
        <f t="shared" si="7"/>
        <v>0</v>
      </c>
      <c r="BY617" s="1352"/>
      <c r="BZ617" s="1352"/>
      <c r="CA617" s="1352"/>
      <c r="CB617" s="1352"/>
      <c r="CC617" s="1352">
        <f t="shared" si="8"/>
        <v>0</v>
      </c>
      <c r="CD617" s="1352"/>
      <c r="CE617" s="1352"/>
      <c r="CF617" s="1352"/>
      <c r="CG617" s="1352"/>
      <c r="CH617" s="1352">
        <f t="shared" si="9"/>
        <v>0</v>
      </c>
      <c r="CI617" s="1352"/>
      <c r="CJ617" s="1352"/>
      <c r="CK617" s="1352"/>
      <c r="CL617" s="1352"/>
      <c r="CM617" s="1352">
        <f t="shared" si="10"/>
        <v>0</v>
      </c>
      <c r="CN617" s="1352"/>
      <c r="CO617" s="1352"/>
      <c r="CP617" s="1352"/>
      <c r="CQ617" s="1352"/>
      <c r="CR617" s="1157"/>
      <c r="CS617" s="1350">
        <f t="shared" si="11"/>
        <v>0</v>
      </c>
      <c r="CT617" s="1350"/>
      <c r="CU617" s="1350"/>
      <c r="CV617" s="1350"/>
      <c r="CW617" s="1350"/>
      <c r="CX617" s="1350">
        <f t="shared" si="12"/>
        <v>0</v>
      </c>
      <c r="CY617" s="1350"/>
      <c r="CZ617" s="1350"/>
      <c r="DA617" s="1350"/>
      <c r="DB617" s="1350"/>
      <c r="DC617" s="1350">
        <f t="shared" si="13"/>
        <v>0</v>
      </c>
      <c r="DD617" s="1350"/>
      <c r="DE617" s="1350"/>
      <c r="DF617" s="1350"/>
      <c r="DG617" s="1350"/>
      <c r="DH617" s="1350">
        <f t="shared" si="14"/>
        <v>0</v>
      </c>
      <c r="DI617" s="1350"/>
      <c r="DJ617" s="1350"/>
      <c r="DK617" s="1350"/>
      <c r="DL617" s="1350"/>
      <c r="DM617" s="1350">
        <f t="shared" si="15"/>
        <v>0</v>
      </c>
      <c r="DN617" s="1350"/>
      <c r="DO617" s="1350"/>
      <c r="DP617" s="1350"/>
      <c r="DQ617" s="1350"/>
      <c r="DR617" s="1350">
        <f t="shared" si="16"/>
        <v>0</v>
      </c>
      <c r="DS617" s="1350"/>
      <c r="DT617" s="1350"/>
      <c r="DU617" s="1350"/>
      <c r="DV617" s="1350"/>
      <c r="DW617" s="1101"/>
      <c r="DX617" s="1347" t="str">
        <f t="shared" si="17"/>
        <v/>
      </c>
      <c r="DY617" s="1348"/>
      <c r="DZ617" s="1348"/>
      <c r="EA617" s="1348"/>
      <c r="EB617" s="1349"/>
      <c r="EC617" s="1347" t="str">
        <f t="shared" si="18"/>
        <v/>
      </c>
      <c r="ED617" s="1348"/>
      <c r="EE617" s="1348"/>
      <c r="EF617" s="1348"/>
      <c r="EG617" s="1349"/>
      <c r="EH617" s="1347" t="str">
        <f t="shared" si="19"/>
        <v/>
      </c>
      <c r="EI617" s="1348"/>
      <c r="EJ617" s="1348"/>
      <c r="EK617" s="1348"/>
      <c r="EL617" s="1349"/>
      <c r="EM617" s="1347" t="str">
        <f t="shared" si="20"/>
        <v/>
      </c>
      <c r="EN617" s="1348"/>
      <c r="EO617" s="1348"/>
      <c r="EP617" s="1348"/>
      <c r="EQ617" s="1349"/>
      <c r="ER617" s="1347" t="str">
        <f t="shared" si="21"/>
        <v/>
      </c>
      <c r="ES617" s="1348"/>
      <c r="ET617" s="1348"/>
      <c r="EU617" s="1348"/>
      <c r="EV617" s="1349"/>
      <c r="EW617" s="1347" t="str">
        <f t="shared" si="22"/>
        <v/>
      </c>
      <c r="EX617" s="1348"/>
      <c r="EY617" s="1348"/>
      <c r="EZ617" s="1348"/>
      <c r="FA617" s="1349"/>
    </row>
    <row r="618" spans="1:157" ht="12.95" customHeight="1">
      <c r="A618" s="1236"/>
      <c r="B618" s="1236"/>
      <c r="C618" s="1236"/>
      <c r="D618" s="1236"/>
      <c r="E618" s="1236"/>
      <c r="F618" s="1236"/>
      <c r="G618" s="1236"/>
      <c r="H618" s="1236"/>
      <c r="I618" s="1236"/>
      <c r="J618" s="1236"/>
      <c r="K618" s="1236"/>
      <c r="L618" s="1236"/>
      <c r="M618" s="1236"/>
      <c r="N618" s="1236"/>
      <c r="O618" s="1236"/>
      <c r="P618" s="1236"/>
      <c r="Q618" s="1236"/>
      <c r="R618" s="1236"/>
      <c r="S618" s="1236"/>
      <c r="T618" s="1236"/>
      <c r="U618" s="1236"/>
      <c r="V618" s="1236"/>
      <c r="W618" s="1236"/>
      <c r="X618" s="1236"/>
      <c r="Y618" s="1236"/>
      <c r="Z618" s="1236"/>
      <c r="AA618" s="1236"/>
      <c r="AB618" s="1236"/>
      <c r="AC618" s="1236"/>
      <c r="AD618" s="1236"/>
      <c r="AE618" s="1236"/>
      <c r="AF618" s="1236"/>
      <c r="AG618" s="1236"/>
      <c r="AH618" s="1236"/>
      <c r="AI618" s="1236"/>
      <c r="AJ618" s="1236"/>
      <c r="AK618" s="1236"/>
      <c r="AL618" s="1236"/>
      <c r="AM618" s="1236"/>
      <c r="AN618" s="1236"/>
      <c r="AO618" s="1236"/>
      <c r="AP618" s="1236"/>
      <c r="AQ618" s="1236"/>
      <c r="AR618" s="1236"/>
      <c r="AS618" s="1236"/>
      <c r="AT618" s="1236"/>
      <c r="AU618" s="1101"/>
      <c r="AV618" s="1101"/>
      <c r="AW618" s="1101"/>
      <c r="AX618" s="1101"/>
      <c r="AY618" s="1101"/>
      <c r="AZ618" s="2"/>
      <c r="BA618" s="2"/>
      <c r="BB618" s="2"/>
      <c r="BC618" s="2"/>
      <c r="BD618" s="2"/>
      <c r="BE618" s="1347">
        <f t="shared" si="1"/>
        <v>0</v>
      </c>
      <c r="BF618" s="1349"/>
      <c r="BG618" s="1347">
        <f t="shared" si="2"/>
        <v>0</v>
      </c>
      <c r="BH618" s="1349"/>
      <c r="BI618" s="1347">
        <f t="shared" si="3"/>
        <v>0</v>
      </c>
      <c r="BJ618" s="1349"/>
      <c r="BK618" s="1347">
        <f t="shared" si="4"/>
        <v>0</v>
      </c>
      <c r="BL618" s="1349"/>
      <c r="BM618" s="2"/>
      <c r="BN618" s="1353">
        <f t="shared" si="5"/>
        <v>0</v>
      </c>
      <c r="BO618" s="1354"/>
      <c r="BP618" s="1354"/>
      <c r="BQ618" s="1354"/>
      <c r="BR618" s="1355"/>
      <c r="BS618" s="1352">
        <f t="shared" si="6"/>
        <v>0</v>
      </c>
      <c r="BT618" s="1352"/>
      <c r="BU618" s="1352"/>
      <c r="BV618" s="1352"/>
      <c r="BW618" s="1352"/>
      <c r="BX618" s="1352">
        <f t="shared" si="7"/>
        <v>0</v>
      </c>
      <c r="BY618" s="1352"/>
      <c r="BZ618" s="1352"/>
      <c r="CA618" s="1352"/>
      <c r="CB618" s="1352"/>
      <c r="CC618" s="1352">
        <f t="shared" si="8"/>
        <v>0</v>
      </c>
      <c r="CD618" s="1352"/>
      <c r="CE618" s="1352"/>
      <c r="CF618" s="1352"/>
      <c r="CG618" s="1352"/>
      <c r="CH618" s="1352">
        <f t="shared" si="9"/>
        <v>0</v>
      </c>
      <c r="CI618" s="1352"/>
      <c r="CJ618" s="1352"/>
      <c r="CK618" s="1352"/>
      <c r="CL618" s="1352"/>
      <c r="CM618" s="1352">
        <f t="shared" si="10"/>
        <v>0</v>
      </c>
      <c r="CN618" s="1352"/>
      <c r="CO618" s="1352"/>
      <c r="CP618" s="1352"/>
      <c r="CQ618" s="1352"/>
      <c r="CR618" s="1157"/>
      <c r="CS618" s="1350">
        <f t="shared" si="11"/>
        <v>0</v>
      </c>
      <c r="CT618" s="1350"/>
      <c r="CU618" s="1350"/>
      <c r="CV618" s="1350"/>
      <c r="CW618" s="1350"/>
      <c r="CX618" s="1350">
        <f t="shared" si="12"/>
        <v>0</v>
      </c>
      <c r="CY618" s="1350"/>
      <c r="CZ618" s="1350"/>
      <c r="DA618" s="1350"/>
      <c r="DB618" s="1350"/>
      <c r="DC618" s="1350">
        <f t="shared" si="13"/>
        <v>0</v>
      </c>
      <c r="DD618" s="1350"/>
      <c r="DE618" s="1350"/>
      <c r="DF618" s="1350"/>
      <c r="DG618" s="1350"/>
      <c r="DH618" s="1350">
        <f t="shared" si="14"/>
        <v>0</v>
      </c>
      <c r="DI618" s="1350"/>
      <c r="DJ618" s="1350"/>
      <c r="DK618" s="1350"/>
      <c r="DL618" s="1350"/>
      <c r="DM618" s="1350">
        <f t="shared" si="15"/>
        <v>0</v>
      </c>
      <c r="DN618" s="1350"/>
      <c r="DO618" s="1350"/>
      <c r="DP618" s="1350"/>
      <c r="DQ618" s="1350"/>
      <c r="DR618" s="1350">
        <f t="shared" si="16"/>
        <v>0</v>
      </c>
      <c r="DS618" s="1350"/>
      <c r="DT618" s="1350"/>
      <c r="DU618" s="1350"/>
      <c r="DV618" s="1350"/>
      <c r="DW618" s="1101"/>
      <c r="DX618" s="1347" t="str">
        <f t="shared" si="17"/>
        <v/>
      </c>
      <c r="DY618" s="1348"/>
      <c r="DZ618" s="1348"/>
      <c r="EA618" s="1348"/>
      <c r="EB618" s="1349"/>
      <c r="EC618" s="1347" t="str">
        <f t="shared" si="18"/>
        <v/>
      </c>
      <c r="ED618" s="1348"/>
      <c r="EE618" s="1348"/>
      <c r="EF618" s="1348"/>
      <c r="EG618" s="1349"/>
      <c r="EH618" s="1347" t="str">
        <f t="shared" si="19"/>
        <v/>
      </c>
      <c r="EI618" s="1348"/>
      <c r="EJ618" s="1348"/>
      <c r="EK618" s="1348"/>
      <c r="EL618" s="1349"/>
      <c r="EM618" s="1347" t="str">
        <f t="shared" si="20"/>
        <v/>
      </c>
      <c r="EN618" s="1348"/>
      <c r="EO618" s="1348"/>
      <c r="EP618" s="1348"/>
      <c r="EQ618" s="1349"/>
      <c r="ER618" s="1347" t="str">
        <f t="shared" si="21"/>
        <v/>
      </c>
      <c r="ES618" s="1348"/>
      <c r="ET618" s="1348"/>
      <c r="EU618" s="1348"/>
      <c r="EV618" s="1349"/>
      <c r="EW618" s="1347" t="str">
        <f t="shared" si="22"/>
        <v/>
      </c>
      <c r="EX618" s="1348"/>
      <c r="EY618" s="1348"/>
      <c r="EZ618" s="1348"/>
      <c r="FA618" s="1349"/>
    </row>
    <row r="619" spans="1:157" ht="12.95" customHeight="1">
      <c r="A619" s="1101"/>
      <c r="B619" s="1101"/>
      <c r="C619" s="1101"/>
      <c r="D619" s="1101"/>
      <c r="E619" s="1101"/>
      <c r="F619" s="1101"/>
      <c r="G619" s="1101"/>
      <c r="H619" s="1101"/>
      <c r="I619" s="1101"/>
      <c r="J619" s="1101"/>
      <c r="K619" s="1101"/>
      <c r="L619" s="1101"/>
      <c r="M619" s="1101"/>
      <c r="N619" s="1101"/>
      <c r="O619" s="1101"/>
      <c r="P619" s="1101"/>
      <c r="Q619" s="1101"/>
      <c r="R619" s="1101"/>
      <c r="S619" s="1101"/>
      <c r="T619" s="1101"/>
      <c r="U619" s="1101"/>
      <c r="V619" s="1101"/>
      <c r="W619" s="1101"/>
      <c r="X619" s="1101"/>
      <c r="Y619" s="1101"/>
      <c r="Z619" s="1101"/>
      <c r="AA619" s="1101"/>
      <c r="AB619" s="1101"/>
      <c r="AC619" s="1101"/>
      <c r="AD619" s="1101"/>
      <c r="AE619" s="1101"/>
      <c r="AF619" s="1101"/>
      <c r="AG619" s="1101"/>
      <c r="AH619" s="1101"/>
      <c r="AI619" s="1101"/>
      <c r="AJ619" s="1101"/>
      <c r="AK619" s="1101"/>
      <c r="AL619" s="1101"/>
      <c r="AM619" s="1101"/>
      <c r="AN619" s="1101"/>
      <c r="AO619" s="1101"/>
      <c r="AP619" s="1101"/>
      <c r="AQ619" s="1101"/>
      <c r="AR619" s="1101"/>
      <c r="AS619" s="1101"/>
      <c r="AT619" s="1101"/>
      <c r="AU619" s="1101"/>
      <c r="AV619" s="1101"/>
      <c r="AW619" s="1101"/>
      <c r="AX619" s="1101"/>
      <c r="AY619" s="1101"/>
      <c r="AZ619" s="2"/>
      <c r="BA619" s="2"/>
      <c r="BB619" s="2"/>
      <c r="BC619" s="2"/>
      <c r="BD619" s="2"/>
      <c r="BE619" s="1347">
        <f t="shared" si="1"/>
        <v>0</v>
      </c>
      <c r="BF619" s="1349"/>
      <c r="BG619" s="1347">
        <f t="shared" si="2"/>
        <v>0</v>
      </c>
      <c r="BH619" s="1349"/>
      <c r="BI619" s="1347">
        <f t="shared" si="3"/>
        <v>0</v>
      </c>
      <c r="BJ619" s="1349"/>
      <c r="BK619" s="1347">
        <f t="shared" si="4"/>
        <v>0</v>
      </c>
      <c r="BL619" s="1349"/>
      <c r="BM619" s="2"/>
      <c r="BN619" s="1353">
        <f t="shared" si="5"/>
        <v>0</v>
      </c>
      <c r="BO619" s="1354"/>
      <c r="BP619" s="1354"/>
      <c r="BQ619" s="1354"/>
      <c r="BR619" s="1355"/>
      <c r="BS619" s="1352">
        <f t="shared" si="6"/>
        <v>0</v>
      </c>
      <c r="BT619" s="1352"/>
      <c r="BU619" s="1352"/>
      <c r="BV619" s="1352"/>
      <c r="BW619" s="1352"/>
      <c r="BX619" s="1352">
        <f t="shared" si="7"/>
        <v>0</v>
      </c>
      <c r="BY619" s="1352"/>
      <c r="BZ619" s="1352"/>
      <c r="CA619" s="1352"/>
      <c r="CB619" s="1352"/>
      <c r="CC619" s="1352">
        <f t="shared" si="8"/>
        <v>0</v>
      </c>
      <c r="CD619" s="1352"/>
      <c r="CE619" s="1352"/>
      <c r="CF619" s="1352"/>
      <c r="CG619" s="1352"/>
      <c r="CH619" s="1352">
        <f t="shared" si="9"/>
        <v>0</v>
      </c>
      <c r="CI619" s="1352"/>
      <c r="CJ619" s="1352"/>
      <c r="CK619" s="1352"/>
      <c r="CL619" s="1352"/>
      <c r="CM619" s="1352">
        <f t="shared" si="10"/>
        <v>0</v>
      </c>
      <c r="CN619" s="1352"/>
      <c r="CO619" s="1352"/>
      <c r="CP619" s="1352"/>
      <c r="CQ619" s="1352"/>
      <c r="CR619" s="1157"/>
      <c r="CS619" s="1350">
        <f t="shared" si="11"/>
        <v>0</v>
      </c>
      <c r="CT619" s="1350"/>
      <c r="CU619" s="1350"/>
      <c r="CV619" s="1350"/>
      <c r="CW619" s="1350"/>
      <c r="CX619" s="1350">
        <f t="shared" si="12"/>
        <v>0</v>
      </c>
      <c r="CY619" s="1350"/>
      <c r="CZ619" s="1350"/>
      <c r="DA619" s="1350"/>
      <c r="DB619" s="1350"/>
      <c r="DC619" s="1350">
        <f t="shared" si="13"/>
        <v>0</v>
      </c>
      <c r="DD619" s="1350"/>
      <c r="DE619" s="1350"/>
      <c r="DF619" s="1350"/>
      <c r="DG619" s="1350"/>
      <c r="DH619" s="1350">
        <f t="shared" si="14"/>
        <v>0</v>
      </c>
      <c r="DI619" s="1350"/>
      <c r="DJ619" s="1350"/>
      <c r="DK619" s="1350"/>
      <c r="DL619" s="1350"/>
      <c r="DM619" s="1350">
        <f t="shared" si="15"/>
        <v>0</v>
      </c>
      <c r="DN619" s="1350"/>
      <c r="DO619" s="1350"/>
      <c r="DP619" s="1350"/>
      <c r="DQ619" s="1350"/>
      <c r="DR619" s="1350">
        <f t="shared" si="16"/>
        <v>0</v>
      </c>
      <c r="DS619" s="1350"/>
      <c r="DT619" s="1350"/>
      <c r="DU619" s="1350"/>
      <c r="DV619" s="1350"/>
      <c r="DW619" s="1101"/>
      <c r="DX619" s="1347" t="str">
        <f t="shared" si="17"/>
        <v/>
      </c>
      <c r="DY619" s="1348"/>
      <c r="DZ619" s="1348"/>
      <c r="EA619" s="1348"/>
      <c r="EB619" s="1349"/>
      <c r="EC619" s="1347" t="str">
        <f t="shared" si="18"/>
        <v/>
      </c>
      <c r="ED619" s="1348"/>
      <c r="EE619" s="1348"/>
      <c r="EF619" s="1348"/>
      <c r="EG619" s="1349"/>
      <c r="EH619" s="1347" t="str">
        <f t="shared" si="19"/>
        <v/>
      </c>
      <c r="EI619" s="1348"/>
      <c r="EJ619" s="1348"/>
      <c r="EK619" s="1348"/>
      <c r="EL619" s="1349"/>
      <c r="EM619" s="1347" t="str">
        <f t="shared" si="20"/>
        <v/>
      </c>
      <c r="EN619" s="1348"/>
      <c r="EO619" s="1348"/>
      <c r="EP619" s="1348"/>
      <c r="EQ619" s="1349"/>
      <c r="ER619" s="1347" t="str">
        <f t="shared" si="21"/>
        <v/>
      </c>
      <c r="ES619" s="1348"/>
      <c r="ET619" s="1348"/>
      <c r="EU619" s="1348"/>
      <c r="EV619" s="1349"/>
      <c r="EW619" s="1347" t="str">
        <f t="shared" si="22"/>
        <v/>
      </c>
      <c r="EX619" s="1348"/>
      <c r="EY619" s="1348"/>
      <c r="EZ619" s="1348"/>
      <c r="FA619" s="1349"/>
    </row>
    <row r="620" spans="1:157" ht="12.95" customHeight="1">
      <c r="A620" s="1" t="s">
        <v>919</v>
      </c>
      <c r="B620" s="1"/>
      <c r="C620" s="1" t="s">
        <v>174</v>
      </c>
      <c r="D620" s="1101"/>
      <c r="E620" s="1101"/>
      <c r="F620" s="1101"/>
      <c r="G620" s="1101"/>
      <c r="H620" s="1101"/>
      <c r="I620" s="1101"/>
      <c r="J620" s="1101"/>
      <c r="K620" s="1101"/>
      <c r="L620" s="1101"/>
      <c r="M620" s="1101"/>
      <c r="N620" s="1101"/>
      <c r="O620" s="1101"/>
      <c r="P620" s="1101"/>
      <c r="Q620" s="1101"/>
      <c r="R620" s="1101"/>
      <c r="S620" s="1101"/>
      <c r="T620" s="1101"/>
      <c r="U620" s="1101"/>
      <c r="V620" s="1101"/>
      <c r="W620" s="1101"/>
      <c r="X620" s="1101"/>
      <c r="Y620" s="1101"/>
      <c r="Z620" s="1101"/>
      <c r="AA620" s="1101"/>
      <c r="AB620" s="1101"/>
      <c r="AC620" s="1101"/>
      <c r="AD620" s="1101"/>
      <c r="AE620" s="1101"/>
      <c r="AF620" s="1101"/>
      <c r="AG620" s="1101"/>
      <c r="AH620" s="1101"/>
      <c r="AI620" s="1101"/>
      <c r="AJ620" s="1101"/>
      <c r="AK620" s="1101"/>
      <c r="AL620" s="1101"/>
      <c r="AM620" s="1101"/>
      <c r="AN620" s="1101"/>
      <c r="AO620" s="1101"/>
      <c r="AP620" s="1101"/>
      <c r="AQ620" s="1101"/>
      <c r="AR620" s="1101"/>
      <c r="AS620" s="1101"/>
      <c r="AT620" s="1101"/>
      <c r="AU620" s="1101"/>
      <c r="AV620" s="1101"/>
      <c r="AW620" s="1101"/>
      <c r="AX620" s="1101"/>
      <c r="AY620" s="1101"/>
      <c r="AZ620" s="2"/>
      <c r="BA620" s="2"/>
      <c r="BB620" s="2"/>
      <c r="BC620" s="2"/>
      <c r="BD620" s="2"/>
      <c r="BE620" s="1347">
        <f t="shared" si="1"/>
        <v>0</v>
      </c>
      <c r="BF620" s="1349"/>
      <c r="BG620" s="1347">
        <f t="shared" si="2"/>
        <v>0</v>
      </c>
      <c r="BH620" s="1349"/>
      <c r="BI620" s="1347">
        <f t="shared" si="3"/>
        <v>0</v>
      </c>
      <c r="BJ620" s="1349"/>
      <c r="BK620" s="1347">
        <f t="shared" si="4"/>
        <v>0</v>
      </c>
      <c r="BL620" s="1349"/>
      <c r="BM620" s="2"/>
      <c r="BN620" s="1353">
        <f t="shared" si="5"/>
        <v>0</v>
      </c>
      <c r="BO620" s="1354"/>
      <c r="BP620" s="1354"/>
      <c r="BQ620" s="1354"/>
      <c r="BR620" s="1355"/>
      <c r="BS620" s="1352">
        <f t="shared" si="6"/>
        <v>0</v>
      </c>
      <c r="BT620" s="1352"/>
      <c r="BU620" s="1352"/>
      <c r="BV620" s="1352"/>
      <c r="BW620" s="1352"/>
      <c r="BX620" s="1352">
        <f t="shared" si="7"/>
        <v>0</v>
      </c>
      <c r="BY620" s="1352"/>
      <c r="BZ620" s="1352"/>
      <c r="CA620" s="1352"/>
      <c r="CB620" s="1352"/>
      <c r="CC620" s="1352">
        <f t="shared" si="8"/>
        <v>0</v>
      </c>
      <c r="CD620" s="1352"/>
      <c r="CE620" s="1352"/>
      <c r="CF620" s="1352"/>
      <c r="CG620" s="1352"/>
      <c r="CH620" s="1352">
        <f t="shared" si="9"/>
        <v>0</v>
      </c>
      <c r="CI620" s="1352"/>
      <c r="CJ620" s="1352"/>
      <c r="CK620" s="1352"/>
      <c r="CL620" s="1352"/>
      <c r="CM620" s="1352">
        <f t="shared" si="10"/>
        <v>0</v>
      </c>
      <c r="CN620" s="1352"/>
      <c r="CO620" s="1352"/>
      <c r="CP620" s="1352"/>
      <c r="CQ620" s="1352"/>
      <c r="CR620" s="1157"/>
      <c r="CS620" s="1350">
        <f t="shared" si="11"/>
        <v>0</v>
      </c>
      <c r="CT620" s="1350"/>
      <c r="CU620" s="1350"/>
      <c r="CV620" s="1350"/>
      <c r="CW620" s="1350"/>
      <c r="CX620" s="1350">
        <f t="shared" si="12"/>
        <v>0</v>
      </c>
      <c r="CY620" s="1350"/>
      <c r="CZ620" s="1350"/>
      <c r="DA620" s="1350"/>
      <c r="DB620" s="1350"/>
      <c r="DC620" s="1350">
        <f t="shared" si="13"/>
        <v>0</v>
      </c>
      <c r="DD620" s="1350"/>
      <c r="DE620" s="1350"/>
      <c r="DF620" s="1350"/>
      <c r="DG620" s="1350"/>
      <c r="DH620" s="1350">
        <f t="shared" si="14"/>
        <v>0</v>
      </c>
      <c r="DI620" s="1350"/>
      <c r="DJ620" s="1350"/>
      <c r="DK620" s="1350"/>
      <c r="DL620" s="1350"/>
      <c r="DM620" s="1350">
        <f t="shared" si="15"/>
        <v>0</v>
      </c>
      <c r="DN620" s="1350"/>
      <c r="DO620" s="1350"/>
      <c r="DP620" s="1350"/>
      <c r="DQ620" s="1350"/>
      <c r="DR620" s="1350">
        <f t="shared" si="16"/>
        <v>0</v>
      </c>
      <c r="DS620" s="1350"/>
      <c r="DT620" s="1350"/>
      <c r="DU620" s="1350"/>
      <c r="DV620" s="1350"/>
      <c r="DW620" s="1101"/>
      <c r="DX620" s="1347" t="str">
        <f t="shared" si="17"/>
        <v/>
      </c>
      <c r="DY620" s="1348"/>
      <c r="DZ620" s="1348"/>
      <c r="EA620" s="1348"/>
      <c r="EB620" s="1349"/>
      <c r="EC620" s="1347" t="str">
        <f t="shared" si="18"/>
        <v/>
      </c>
      <c r="ED620" s="1348"/>
      <c r="EE620" s="1348"/>
      <c r="EF620" s="1348"/>
      <c r="EG620" s="1349"/>
      <c r="EH620" s="1347" t="str">
        <f t="shared" si="19"/>
        <v/>
      </c>
      <c r="EI620" s="1348"/>
      <c r="EJ620" s="1348"/>
      <c r="EK620" s="1348"/>
      <c r="EL620" s="1349"/>
      <c r="EM620" s="1347" t="str">
        <f t="shared" si="20"/>
        <v/>
      </c>
      <c r="EN620" s="1348"/>
      <c r="EO620" s="1348"/>
      <c r="EP620" s="1348"/>
      <c r="EQ620" s="1349"/>
      <c r="ER620" s="1347" t="str">
        <f t="shared" si="21"/>
        <v/>
      </c>
      <c r="ES620" s="1348"/>
      <c r="ET620" s="1348"/>
      <c r="EU620" s="1348"/>
      <c r="EV620" s="1349"/>
      <c r="EW620" s="1347" t="str">
        <f t="shared" si="22"/>
        <v/>
      </c>
      <c r="EX620" s="1348"/>
      <c r="EY620" s="1348"/>
      <c r="EZ620" s="1348"/>
      <c r="FA620" s="1349"/>
    </row>
    <row r="621" spans="1:157" ht="12.95" customHeight="1">
      <c r="A621" s="1"/>
      <c r="B621" s="1"/>
      <c r="C621" s="1"/>
      <c r="D621" s="1101"/>
      <c r="E621" s="1101"/>
      <c r="F621" s="1101"/>
      <c r="G621" s="1101"/>
      <c r="H621" s="1101"/>
      <c r="I621" s="1101"/>
      <c r="J621" s="1101"/>
      <c r="K621" s="1101"/>
      <c r="L621" s="1101"/>
      <c r="M621" s="1101"/>
      <c r="N621" s="1101"/>
      <c r="O621" s="1101"/>
      <c r="P621" s="1101"/>
      <c r="Q621" s="1101"/>
      <c r="R621" s="1101"/>
      <c r="S621" s="1101"/>
      <c r="T621" s="1101"/>
      <c r="U621" s="1101"/>
      <c r="V621" s="1101"/>
      <c r="W621" s="1101"/>
      <c r="X621" s="1101"/>
      <c r="Y621" s="1101"/>
      <c r="Z621" s="1101"/>
      <c r="AA621" s="1101"/>
      <c r="AB621" s="1101"/>
      <c r="AC621" s="1101"/>
      <c r="AD621" s="1101"/>
      <c r="AE621" s="1101"/>
      <c r="AF621" s="1101"/>
      <c r="AG621" s="1101"/>
      <c r="AH621" s="1101"/>
      <c r="AI621" s="1101"/>
      <c r="AJ621" s="1101"/>
      <c r="AK621" s="1101"/>
      <c r="AL621" s="1101"/>
      <c r="AM621" s="1101"/>
      <c r="AN621" s="1101"/>
      <c r="AO621" s="1101"/>
      <c r="AP621" s="1101"/>
      <c r="AQ621" s="1101"/>
      <c r="AR621" s="1101"/>
      <c r="AS621" s="1101"/>
      <c r="AT621" s="1101"/>
      <c r="AU621" s="1101"/>
      <c r="AV621" s="1101"/>
      <c r="AW621" s="1101"/>
      <c r="AX621" s="1101"/>
      <c r="AY621" s="1101"/>
      <c r="AZ621" s="2"/>
      <c r="BA621" s="2"/>
      <c r="BB621" s="2"/>
      <c r="BC621" s="2"/>
      <c r="BD621" s="2"/>
      <c r="BE621" s="1347">
        <f t="shared" si="1"/>
        <v>0</v>
      </c>
      <c r="BF621" s="1349"/>
      <c r="BG621" s="1347">
        <f t="shared" si="2"/>
        <v>0</v>
      </c>
      <c r="BH621" s="1349"/>
      <c r="BI621" s="1347">
        <f t="shared" si="3"/>
        <v>0</v>
      </c>
      <c r="BJ621" s="1349"/>
      <c r="BK621" s="1347">
        <f t="shared" si="4"/>
        <v>0</v>
      </c>
      <c r="BL621" s="1349"/>
      <c r="BM621" s="2"/>
      <c r="BN621" s="1353">
        <f t="shared" si="5"/>
        <v>0</v>
      </c>
      <c r="BO621" s="1354"/>
      <c r="BP621" s="1354"/>
      <c r="BQ621" s="1354"/>
      <c r="BR621" s="1355"/>
      <c r="BS621" s="1352">
        <f t="shared" si="6"/>
        <v>0</v>
      </c>
      <c r="BT621" s="1352"/>
      <c r="BU621" s="1352"/>
      <c r="BV621" s="1352"/>
      <c r="BW621" s="1352"/>
      <c r="BX621" s="1352">
        <f t="shared" si="7"/>
        <v>0</v>
      </c>
      <c r="BY621" s="1352"/>
      <c r="BZ621" s="1352"/>
      <c r="CA621" s="1352"/>
      <c r="CB621" s="1352"/>
      <c r="CC621" s="1352">
        <f t="shared" si="8"/>
        <v>0</v>
      </c>
      <c r="CD621" s="1352"/>
      <c r="CE621" s="1352"/>
      <c r="CF621" s="1352"/>
      <c r="CG621" s="1352"/>
      <c r="CH621" s="1352">
        <f t="shared" si="9"/>
        <v>0</v>
      </c>
      <c r="CI621" s="1352"/>
      <c r="CJ621" s="1352"/>
      <c r="CK621" s="1352"/>
      <c r="CL621" s="1352"/>
      <c r="CM621" s="1352">
        <f t="shared" si="10"/>
        <v>0</v>
      </c>
      <c r="CN621" s="1352"/>
      <c r="CO621" s="1352"/>
      <c r="CP621" s="1352"/>
      <c r="CQ621" s="1352"/>
      <c r="CR621" s="1157"/>
      <c r="CS621" s="1350">
        <f t="shared" si="11"/>
        <v>0</v>
      </c>
      <c r="CT621" s="1350"/>
      <c r="CU621" s="1350"/>
      <c r="CV621" s="1350"/>
      <c r="CW621" s="1350"/>
      <c r="CX621" s="1350">
        <f t="shared" si="12"/>
        <v>0</v>
      </c>
      <c r="CY621" s="1350"/>
      <c r="CZ621" s="1350"/>
      <c r="DA621" s="1350"/>
      <c r="DB621" s="1350"/>
      <c r="DC621" s="1350">
        <f t="shared" si="13"/>
        <v>0</v>
      </c>
      <c r="DD621" s="1350"/>
      <c r="DE621" s="1350"/>
      <c r="DF621" s="1350"/>
      <c r="DG621" s="1350"/>
      <c r="DH621" s="1350">
        <f t="shared" si="14"/>
        <v>0</v>
      </c>
      <c r="DI621" s="1350"/>
      <c r="DJ621" s="1350"/>
      <c r="DK621" s="1350"/>
      <c r="DL621" s="1350"/>
      <c r="DM621" s="1350">
        <f t="shared" si="15"/>
        <v>0</v>
      </c>
      <c r="DN621" s="1350"/>
      <c r="DO621" s="1350"/>
      <c r="DP621" s="1350"/>
      <c r="DQ621" s="1350"/>
      <c r="DR621" s="1350">
        <f t="shared" si="16"/>
        <v>0</v>
      </c>
      <c r="DS621" s="1350"/>
      <c r="DT621" s="1350"/>
      <c r="DU621" s="1350"/>
      <c r="DV621" s="1350"/>
      <c r="DW621" s="1101"/>
      <c r="DX621" s="1347" t="str">
        <f t="shared" si="17"/>
        <v/>
      </c>
      <c r="DY621" s="1348"/>
      <c r="DZ621" s="1348"/>
      <c r="EA621" s="1348"/>
      <c r="EB621" s="1349"/>
      <c r="EC621" s="1347" t="str">
        <f t="shared" si="18"/>
        <v/>
      </c>
      <c r="ED621" s="1348"/>
      <c r="EE621" s="1348"/>
      <c r="EF621" s="1348"/>
      <c r="EG621" s="1349"/>
      <c r="EH621" s="1347" t="str">
        <f t="shared" si="19"/>
        <v/>
      </c>
      <c r="EI621" s="1348"/>
      <c r="EJ621" s="1348"/>
      <c r="EK621" s="1348"/>
      <c r="EL621" s="1349"/>
      <c r="EM621" s="1347" t="str">
        <f t="shared" si="20"/>
        <v/>
      </c>
      <c r="EN621" s="1348"/>
      <c r="EO621" s="1348"/>
      <c r="EP621" s="1348"/>
      <c r="EQ621" s="1349"/>
      <c r="ER621" s="1347" t="str">
        <f t="shared" si="21"/>
        <v/>
      </c>
      <c r="ES621" s="1348"/>
      <c r="ET621" s="1348"/>
      <c r="EU621" s="1348"/>
      <c r="EV621" s="1349"/>
      <c r="EW621" s="1347" t="str">
        <f t="shared" si="22"/>
        <v/>
      </c>
      <c r="EX621" s="1348"/>
      <c r="EY621" s="1348"/>
      <c r="EZ621" s="1348"/>
      <c r="FA621" s="1349"/>
    </row>
    <row r="622" spans="1:157" ht="12.95" customHeight="1">
      <c r="A622" s="1101"/>
      <c r="B622" s="1101"/>
      <c r="C622" s="1" t="s">
        <v>1451</v>
      </c>
      <c r="D622" s="1101"/>
      <c r="E622" s="1101"/>
      <c r="F622" s="1101"/>
      <c r="G622" s="1101"/>
      <c r="H622" s="1101"/>
      <c r="I622" s="1101"/>
      <c r="J622" s="1101"/>
      <c r="K622" s="1101"/>
      <c r="L622" s="1101"/>
      <c r="M622" s="1101"/>
      <c r="N622" s="1101"/>
      <c r="O622" s="1101"/>
      <c r="P622" s="1101"/>
      <c r="Q622" s="1101"/>
      <c r="R622" s="1101"/>
      <c r="S622" s="1101"/>
      <c r="T622" s="1101"/>
      <c r="U622" s="1101"/>
      <c r="V622" s="1101"/>
      <c r="W622" s="1101"/>
      <c r="X622" s="1101"/>
      <c r="Y622" s="1101"/>
      <c r="Z622" s="1101"/>
      <c r="AA622" s="1101"/>
      <c r="AB622" s="1101"/>
      <c r="AC622" s="1101"/>
      <c r="AD622" s="1101"/>
      <c r="AE622" s="1101"/>
      <c r="AF622" s="1101"/>
      <c r="AG622" s="1101"/>
      <c r="AH622" s="1101"/>
      <c r="AI622" s="1101"/>
      <c r="AJ622" s="1101"/>
      <c r="AK622" s="1101"/>
      <c r="AL622" s="1101"/>
      <c r="AM622" s="1101"/>
      <c r="AN622" s="1101"/>
      <c r="AO622" s="1101"/>
      <c r="AP622" s="1101"/>
      <c r="AQ622" s="1101"/>
      <c r="AR622" s="1101"/>
      <c r="AS622" s="1101"/>
      <c r="AT622" s="1101"/>
      <c r="AU622" s="1101"/>
      <c r="AV622" s="1101"/>
      <c r="AW622" s="1101"/>
      <c r="AX622" s="1101"/>
      <c r="AY622" s="1101"/>
      <c r="AZ622" s="2"/>
      <c r="BA622" s="2"/>
      <c r="BB622" s="2"/>
      <c r="BC622" s="2"/>
      <c r="BD622" s="2"/>
      <c r="BE622" s="1347">
        <f t="shared" si="1"/>
        <v>0</v>
      </c>
      <c r="BF622" s="1349"/>
      <c r="BG622" s="1347">
        <f t="shared" si="2"/>
        <v>0</v>
      </c>
      <c r="BH622" s="1349"/>
      <c r="BI622" s="1347">
        <f t="shared" si="3"/>
        <v>0</v>
      </c>
      <c r="BJ622" s="1349"/>
      <c r="BK622" s="1347">
        <f t="shared" si="4"/>
        <v>0</v>
      </c>
      <c r="BL622" s="1349"/>
      <c r="BM622" s="2"/>
      <c r="BN622" s="1353">
        <f t="shared" si="5"/>
        <v>0</v>
      </c>
      <c r="BO622" s="1354"/>
      <c r="BP622" s="1354"/>
      <c r="BQ622" s="1354"/>
      <c r="BR622" s="1355"/>
      <c r="BS622" s="1352">
        <f t="shared" si="6"/>
        <v>0</v>
      </c>
      <c r="BT622" s="1352"/>
      <c r="BU622" s="1352"/>
      <c r="BV622" s="1352"/>
      <c r="BW622" s="1352"/>
      <c r="BX622" s="1352">
        <f t="shared" si="7"/>
        <v>0</v>
      </c>
      <c r="BY622" s="1352"/>
      <c r="BZ622" s="1352"/>
      <c r="CA622" s="1352"/>
      <c r="CB622" s="1352"/>
      <c r="CC622" s="1352">
        <f t="shared" si="8"/>
        <v>0</v>
      </c>
      <c r="CD622" s="1352"/>
      <c r="CE622" s="1352"/>
      <c r="CF622" s="1352"/>
      <c r="CG622" s="1352"/>
      <c r="CH622" s="1352">
        <f t="shared" si="9"/>
        <v>0</v>
      </c>
      <c r="CI622" s="1352"/>
      <c r="CJ622" s="1352"/>
      <c r="CK622" s="1352"/>
      <c r="CL622" s="1352"/>
      <c r="CM622" s="1352">
        <f t="shared" si="10"/>
        <v>0</v>
      </c>
      <c r="CN622" s="1352"/>
      <c r="CO622" s="1352"/>
      <c r="CP622" s="1352"/>
      <c r="CQ622" s="1352"/>
      <c r="CR622" s="1157"/>
      <c r="CS622" s="1350">
        <f t="shared" si="11"/>
        <v>0</v>
      </c>
      <c r="CT622" s="1350"/>
      <c r="CU622" s="1350"/>
      <c r="CV622" s="1350"/>
      <c r="CW622" s="1350"/>
      <c r="CX622" s="1350">
        <f t="shared" si="12"/>
        <v>0</v>
      </c>
      <c r="CY622" s="1350"/>
      <c r="CZ622" s="1350"/>
      <c r="DA622" s="1350"/>
      <c r="DB622" s="1350"/>
      <c r="DC622" s="1350">
        <f t="shared" si="13"/>
        <v>0</v>
      </c>
      <c r="DD622" s="1350"/>
      <c r="DE622" s="1350"/>
      <c r="DF622" s="1350"/>
      <c r="DG622" s="1350"/>
      <c r="DH622" s="1350">
        <f t="shared" si="14"/>
        <v>0</v>
      </c>
      <c r="DI622" s="1350"/>
      <c r="DJ622" s="1350"/>
      <c r="DK622" s="1350"/>
      <c r="DL622" s="1350"/>
      <c r="DM622" s="1350">
        <f t="shared" si="15"/>
        <v>0</v>
      </c>
      <c r="DN622" s="1350"/>
      <c r="DO622" s="1350"/>
      <c r="DP622" s="1350"/>
      <c r="DQ622" s="1350"/>
      <c r="DR622" s="1350">
        <f t="shared" si="16"/>
        <v>0</v>
      </c>
      <c r="DS622" s="1350"/>
      <c r="DT622" s="1350"/>
      <c r="DU622" s="1350"/>
      <c r="DV622" s="1350"/>
      <c r="DW622" s="1101"/>
      <c r="DX622" s="1347" t="str">
        <f t="shared" si="17"/>
        <v/>
      </c>
      <c r="DY622" s="1348"/>
      <c r="DZ622" s="1348"/>
      <c r="EA622" s="1348"/>
      <c r="EB622" s="1349"/>
      <c r="EC622" s="1347" t="str">
        <f t="shared" si="18"/>
        <v/>
      </c>
      <c r="ED622" s="1348"/>
      <c r="EE622" s="1348"/>
      <c r="EF622" s="1348"/>
      <c r="EG622" s="1349"/>
      <c r="EH622" s="1347" t="str">
        <f t="shared" si="19"/>
        <v/>
      </c>
      <c r="EI622" s="1348"/>
      <c r="EJ622" s="1348"/>
      <c r="EK622" s="1348"/>
      <c r="EL622" s="1349"/>
      <c r="EM622" s="1347" t="str">
        <f t="shared" si="20"/>
        <v/>
      </c>
      <c r="EN622" s="1348"/>
      <c r="EO622" s="1348"/>
      <c r="EP622" s="1348"/>
      <c r="EQ622" s="1349"/>
      <c r="ER622" s="1347" t="str">
        <f t="shared" si="21"/>
        <v/>
      </c>
      <c r="ES622" s="1348"/>
      <c r="ET622" s="1348"/>
      <c r="EU622" s="1348"/>
      <c r="EV622" s="1349"/>
      <c r="EW622" s="1347" t="str">
        <f t="shared" si="22"/>
        <v/>
      </c>
      <c r="EX622" s="1348"/>
      <c r="EY622" s="1348"/>
      <c r="EZ622" s="1348"/>
      <c r="FA622" s="1349"/>
    </row>
    <row r="623" spans="1:157" ht="12.95" customHeight="1">
      <c r="A623" s="1101"/>
      <c r="B623" s="383"/>
      <c r="C623" s="1"/>
      <c r="D623" s="1101"/>
      <c r="E623" s="1101"/>
      <c r="F623" s="1101"/>
      <c r="G623" s="1101"/>
      <c r="H623" s="1101"/>
      <c r="I623" s="1101"/>
      <c r="J623" s="1101"/>
      <c r="K623" s="1101"/>
      <c r="L623" s="1101"/>
      <c r="M623" s="1101"/>
      <c r="N623" s="1101"/>
      <c r="O623" s="1101"/>
      <c r="P623" s="1101"/>
      <c r="Q623" s="1101"/>
      <c r="R623" s="1101"/>
      <c r="S623" s="1101"/>
      <c r="T623" s="1101"/>
      <c r="U623" s="1101"/>
      <c r="V623" s="1101"/>
      <c r="W623" s="1101"/>
      <c r="X623" s="1101"/>
      <c r="Y623" s="1101"/>
      <c r="Z623" s="1101"/>
      <c r="AA623" s="1101"/>
      <c r="AB623" s="1101"/>
      <c r="AC623" s="1101"/>
      <c r="AD623" s="1101"/>
      <c r="AE623" s="1101"/>
      <c r="AF623" s="1101"/>
      <c r="AG623" s="1101"/>
      <c r="AH623" s="1101"/>
      <c r="AI623" s="1101"/>
      <c r="AJ623" s="1101"/>
      <c r="AK623" s="1101"/>
      <c r="AL623" s="1101"/>
      <c r="AM623" s="1101"/>
      <c r="AN623" s="1101"/>
      <c r="AO623" s="1101"/>
      <c r="AP623" s="1101"/>
      <c r="AQ623" s="1101"/>
      <c r="AR623" s="1101"/>
      <c r="AS623" s="1101"/>
      <c r="AT623" s="1101"/>
      <c r="AU623" s="2"/>
      <c r="AV623" s="1101"/>
      <c r="AW623" s="1101"/>
      <c r="AX623" s="1101"/>
      <c r="AY623" s="1101"/>
      <c r="AZ623" s="2"/>
      <c r="BA623" s="2"/>
      <c r="BB623" s="2"/>
      <c r="BC623" s="2"/>
      <c r="BD623" s="2"/>
      <c r="BE623" s="1347">
        <f t="shared" si="1"/>
        <v>0</v>
      </c>
      <c r="BF623" s="1349"/>
      <c r="BG623" s="1347">
        <f t="shared" si="2"/>
        <v>0</v>
      </c>
      <c r="BH623" s="1349"/>
      <c r="BI623" s="1347">
        <f t="shared" si="3"/>
        <v>0</v>
      </c>
      <c r="BJ623" s="1349"/>
      <c r="BK623" s="1347">
        <f t="shared" si="4"/>
        <v>0</v>
      </c>
      <c r="BL623" s="1349"/>
      <c r="BM623" s="2"/>
      <c r="BN623" s="1353">
        <f t="shared" si="5"/>
        <v>0</v>
      </c>
      <c r="BO623" s="1354"/>
      <c r="BP623" s="1354"/>
      <c r="BQ623" s="1354"/>
      <c r="BR623" s="1355"/>
      <c r="BS623" s="1352">
        <f t="shared" si="6"/>
        <v>0</v>
      </c>
      <c r="BT623" s="1352"/>
      <c r="BU623" s="1352"/>
      <c r="BV623" s="1352"/>
      <c r="BW623" s="1352"/>
      <c r="BX623" s="1352">
        <f t="shared" si="7"/>
        <v>0</v>
      </c>
      <c r="BY623" s="1352"/>
      <c r="BZ623" s="1352"/>
      <c r="CA623" s="1352"/>
      <c r="CB623" s="1352"/>
      <c r="CC623" s="1352">
        <f t="shared" si="8"/>
        <v>0</v>
      </c>
      <c r="CD623" s="1352"/>
      <c r="CE623" s="1352"/>
      <c r="CF623" s="1352"/>
      <c r="CG623" s="1352"/>
      <c r="CH623" s="1352">
        <f t="shared" si="9"/>
        <v>0</v>
      </c>
      <c r="CI623" s="1352"/>
      <c r="CJ623" s="1352"/>
      <c r="CK623" s="1352"/>
      <c r="CL623" s="1352"/>
      <c r="CM623" s="1352">
        <f t="shared" si="10"/>
        <v>0</v>
      </c>
      <c r="CN623" s="1352"/>
      <c r="CO623" s="1352"/>
      <c r="CP623" s="1352"/>
      <c r="CQ623" s="1352"/>
      <c r="CR623" s="1157"/>
      <c r="CS623" s="1350">
        <f t="shared" si="11"/>
        <v>0</v>
      </c>
      <c r="CT623" s="1350"/>
      <c r="CU623" s="1350"/>
      <c r="CV623" s="1350"/>
      <c r="CW623" s="1350"/>
      <c r="CX623" s="1350">
        <f t="shared" si="12"/>
        <v>0</v>
      </c>
      <c r="CY623" s="1350"/>
      <c r="CZ623" s="1350"/>
      <c r="DA623" s="1350"/>
      <c r="DB623" s="1350"/>
      <c r="DC623" s="1350">
        <f t="shared" si="13"/>
        <v>0</v>
      </c>
      <c r="DD623" s="1350"/>
      <c r="DE623" s="1350"/>
      <c r="DF623" s="1350"/>
      <c r="DG623" s="1350"/>
      <c r="DH623" s="1350">
        <f t="shared" si="14"/>
        <v>0</v>
      </c>
      <c r="DI623" s="1350"/>
      <c r="DJ623" s="1350"/>
      <c r="DK623" s="1350"/>
      <c r="DL623" s="1350"/>
      <c r="DM623" s="1350">
        <f t="shared" si="15"/>
        <v>0</v>
      </c>
      <c r="DN623" s="1350"/>
      <c r="DO623" s="1350"/>
      <c r="DP623" s="1350"/>
      <c r="DQ623" s="1350"/>
      <c r="DR623" s="1350">
        <f t="shared" si="16"/>
        <v>0</v>
      </c>
      <c r="DS623" s="1350"/>
      <c r="DT623" s="1350"/>
      <c r="DU623" s="1350"/>
      <c r="DV623" s="1350"/>
      <c r="DW623" s="1101"/>
      <c r="DX623" s="1347" t="str">
        <f t="shared" si="17"/>
        <v/>
      </c>
      <c r="DY623" s="1348"/>
      <c r="DZ623" s="1348"/>
      <c r="EA623" s="1348"/>
      <c r="EB623" s="1349"/>
      <c r="EC623" s="1347" t="str">
        <f t="shared" si="18"/>
        <v/>
      </c>
      <c r="ED623" s="1348"/>
      <c r="EE623" s="1348"/>
      <c r="EF623" s="1348"/>
      <c r="EG623" s="1349"/>
      <c r="EH623" s="1347" t="str">
        <f t="shared" si="19"/>
        <v/>
      </c>
      <c r="EI623" s="1348"/>
      <c r="EJ623" s="1348"/>
      <c r="EK623" s="1348"/>
      <c r="EL623" s="1349"/>
      <c r="EM623" s="1347" t="str">
        <f t="shared" si="20"/>
        <v/>
      </c>
      <c r="EN623" s="1348"/>
      <c r="EO623" s="1348"/>
      <c r="EP623" s="1348"/>
      <c r="EQ623" s="1349"/>
      <c r="ER623" s="1347" t="str">
        <f t="shared" si="21"/>
        <v/>
      </c>
      <c r="ES623" s="1348"/>
      <c r="ET623" s="1348"/>
      <c r="EU623" s="1348"/>
      <c r="EV623" s="1349"/>
      <c r="EW623" s="1347" t="str">
        <f t="shared" si="22"/>
        <v/>
      </c>
      <c r="EX623" s="1348"/>
      <c r="EY623" s="1348"/>
      <c r="EZ623" s="1348"/>
      <c r="FA623" s="1349"/>
    </row>
    <row r="624" spans="1:157" ht="12.95" customHeight="1">
      <c r="A624" s="1101"/>
      <c r="B624" s="1529" t="s">
        <v>1452</v>
      </c>
      <c r="C624" s="1529"/>
      <c r="D624" s="1529"/>
      <c r="E624" s="1529"/>
      <c r="F624" s="1529"/>
      <c r="G624" s="1529"/>
      <c r="H624" s="1529"/>
      <c r="I624" s="1529"/>
      <c r="J624" s="1529"/>
      <c r="K624" s="1529"/>
      <c r="L624" s="1529"/>
      <c r="M624" s="1654" t="s">
        <v>1453</v>
      </c>
      <c r="N624" s="1654"/>
      <c r="O624" s="1654"/>
      <c r="P624" s="1654"/>
      <c r="Q624" s="1654" t="s">
        <v>1504</v>
      </c>
      <c r="R624" s="1654"/>
      <c r="S624" s="1654"/>
      <c r="T624" s="1654" t="s">
        <v>1505</v>
      </c>
      <c r="U624" s="1654"/>
      <c r="V624" s="1654"/>
      <c r="W624" s="1775" t="s">
        <v>1456</v>
      </c>
      <c r="X624" s="1775"/>
      <c r="Y624" s="1775"/>
      <c r="Z624" s="1367" t="s">
        <v>1506</v>
      </c>
      <c r="AA624" s="1367"/>
      <c r="AB624" s="1368"/>
      <c r="AC624" s="1641" t="s">
        <v>1458</v>
      </c>
      <c r="AD624" s="1642"/>
      <c r="AE624" s="1643"/>
      <c r="AF624" s="1366" t="s">
        <v>1507</v>
      </c>
      <c r="AG624" s="1367"/>
      <c r="AH624" s="1367"/>
      <c r="AI624" s="1367"/>
      <c r="AJ624" s="1368"/>
      <c r="AK624" s="1764" t="s">
        <v>1508</v>
      </c>
      <c r="AL624" s="1765"/>
      <c r="AM624" s="1765"/>
      <c r="AN624" s="1766"/>
      <c r="AO624" s="1654" t="s">
        <v>1460</v>
      </c>
      <c r="AP624" s="1654"/>
      <c r="AQ624" s="1654"/>
      <c r="AR624" s="1654"/>
      <c r="AS624" s="1654"/>
      <c r="AT624" s="1101"/>
      <c r="AU624" s="2"/>
      <c r="AV624" s="1101"/>
      <c r="AW624" s="1101"/>
      <c r="AX624" s="1101"/>
      <c r="AY624" s="1101"/>
      <c r="AZ624" s="2"/>
      <c r="BA624" s="2"/>
      <c r="BB624" s="2"/>
      <c r="BC624" s="2"/>
      <c r="BD624" s="2"/>
      <c r="BE624" s="1347">
        <f t="shared" si="1"/>
        <v>0</v>
      </c>
      <c r="BF624" s="1349"/>
      <c r="BG624" s="1347">
        <f t="shared" si="2"/>
        <v>0</v>
      </c>
      <c r="BH624" s="1349"/>
      <c r="BI624" s="1347">
        <f t="shared" si="3"/>
        <v>0</v>
      </c>
      <c r="BJ624" s="1349"/>
      <c r="BK624" s="1347">
        <f t="shared" si="4"/>
        <v>0</v>
      </c>
      <c r="BL624" s="1349"/>
      <c r="BM624" s="2"/>
      <c r="BN624" s="1353">
        <f t="shared" si="5"/>
        <v>0</v>
      </c>
      <c r="BO624" s="1354"/>
      <c r="BP624" s="1354"/>
      <c r="BQ624" s="1354"/>
      <c r="BR624" s="1355"/>
      <c r="BS624" s="1352">
        <f t="shared" si="6"/>
        <v>0</v>
      </c>
      <c r="BT624" s="1352"/>
      <c r="BU624" s="1352"/>
      <c r="BV624" s="1352"/>
      <c r="BW624" s="1352"/>
      <c r="BX624" s="1352">
        <f t="shared" si="7"/>
        <v>0</v>
      </c>
      <c r="BY624" s="1352"/>
      <c r="BZ624" s="1352"/>
      <c r="CA624" s="1352"/>
      <c r="CB624" s="1352"/>
      <c r="CC624" s="1352">
        <f t="shared" si="8"/>
        <v>0</v>
      </c>
      <c r="CD624" s="1352"/>
      <c r="CE624" s="1352"/>
      <c r="CF624" s="1352"/>
      <c r="CG624" s="1352"/>
      <c r="CH624" s="1352">
        <f t="shared" si="9"/>
        <v>0</v>
      </c>
      <c r="CI624" s="1352"/>
      <c r="CJ624" s="1352"/>
      <c r="CK624" s="1352"/>
      <c r="CL624" s="1352"/>
      <c r="CM624" s="1352">
        <f t="shared" si="10"/>
        <v>0</v>
      </c>
      <c r="CN624" s="1352"/>
      <c r="CO624" s="1352"/>
      <c r="CP624" s="1352"/>
      <c r="CQ624" s="1352"/>
      <c r="CR624" s="1157"/>
      <c r="CS624" s="1350">
        <f t="shared" si="11"/>
        <v>0</v>
      </c>
      <c r="CT624" s="1350"/>
      <c r="CU624" s="1350"/>
      <c r="CV624" s="1350"/>
      <c r="CW624" s="1350"/>
      <c r="CX624" s="1350">
        <f t="shared" si="12"/>
        <v>0</v>
      </c>
      <c r="CY624" s="1350"/>
      <c r="CZ624" s="1350"/>
      <c r="DA624" s="1350"/>
      <c r="DB624" s="1350"/>
      <c r="DC624" s="1350">
        <f t="shared" si="13"/>
        <v>0</v>
      </c>
      <c r="DD624" s="1350"/>
      <c r="DE624" s="1350"/>
      <c r="DF624" s="1350"/>
      <c r="DG624" s="1350"/>
      <c r="DH624" s="1350">
        <f t="shared" si="14"/>
        <v>0</v>
      </c>
      <c r="DI624" s="1350"/>
      <c r="DJ624" s="1350"/>
      <c r="DK624" s="1350"/>
      <c r="DL624" s="1350"/>
      <c r="DM624" s="1350">
        <f t="shared" si="15"/>
        <v>0</v>
      </c>
      <c r="DN624" s="1350"/>
      <c r="DO624" s="1350"/>
      <c r="DP624" s="1350"/>
      <c r="DQ624" s="1350"/>
      <c r="DR624" s="1350">
        <f t="shared" si="16"/>
        <v>0</v>
      </c>
      <c r="DS624" s="1350"/>
      <c r="DT624" s="1350"/>
      <c r="DU624" s="1350"/>
      <c r="DV624" s="1350"/>
      <c r="DW624" s="1101"/>
      <c r="DX624" s="1347" t="str">
        <f t="shared" si="17"/>
        <v/>
      </c>
      <c r="DY624" s="1348"/>
      <c r="DZ624" s="1348"/>
      <c r="EA624" s="1348"/>
      <c r="EB624" s="1349"/>
      <c r="EC624" s="1347" t="str">
        <f t="shared" si="18"/>
        <v/>
      </c>
      <c r="ED624" s="1348"/>
      <c r="EE624" s="1348"/>
      <c r="EF624" s="1348"/>
      <c r="EG624" s="1349"/>
      <c r="EH624" s="1347" t="str">
        <f t="shared" si="19"/>
        <v/>
      </c>
      <c r="EI624" s="1348"/>
      <c r="EJ624" s="1348"/>
      <c r="EK624" s="1348"/>
      <c r="EL624" s="1349"/>
      <c r="EM624" s="1347" t="str">
        <f t="shared" si="20"/>
        <v/>
      </c>
      <c r="EN624" s="1348"/>
      <c r="EO624" s="1348"/>
      <c r="EP624" s="1348"/>
      <c r="EQ624" s="1349"/>
      <c r="ER624" s="1347" t="str">
        <f t="shared" si="21"/>
        <v/>
      </c>
      <c r="ES624" s="1348"/>
      <c r="ET624" s="1348"/>
      <c r="EU624" s="1348"/>
      <c r="EV624" s="1349"/>
      <c r="EW624" s="1347" t="str">
        <f t="shared" si="22"/>
        <v/>
      </c>
      <c r="EX624" s="1348"/>
      <c r="EY624" s="1348"/>
      <c r="EZ624" s="1348"/>
      <c r="FA624" s="1349"/>
    </row>
    <row r="625" spans="2:157" ht="12.95" customHeight="1">
      <c r="B625" s="1529"/>
      <c r="C625" s="1529"/>
      <c r="D625" s="1529"/>
      <c r="E625" s="1529"/>
      <c r="F625" s="1529"/>
      <c r="G625" s="1529"/>
      <c r="H625" s="1529"/>
      <c r="I625" s="1529"/>
      <c r="J625" s="1529"/>
      <c r="K625" s="1529"/>
      <c r="L625" s="1529"/>
      <c r="M625" s="1654"/>
      <c r="N625" s="1654"/>
      <c r="O625" s="1654"/>
      <c r="P625" s="1654"/>
      <c r="Q625" s="1654"/>
      <c r="R625" s="1654"/>
      <c r="S625" s="1654"/>
      <c r="T625" s="1654"/>
      <c r="U625" s="1654"/>
      <c r="V625" s="1654"/>
      <c r="W625" s="1775"/>
      <c r="X625" s="1775"/>
      <c r="Y625" s="1775"/>
      <c r="Z625" s="1370"/>
      <c r="AA625" s="1370"/>
      <c r="AB625" s="1371"/>
      <c r="AC625" s="1644"/>
      <c r="AD625" s="1645"/>
      <c r="AE625" s="1646"/>
      <c r="AF625" s="1369"/>
      <c r="AG625" s="1370"/>
      <c r="AH625" s="1370"/>
      <c r="AI625" s="1370"/>
      <c r="AJ625" s="1371"/>
      <c r="AK625" s="1767"/>
      <c r="AL625" s="1768"/>
      <c r="AM625" s="1768"/>
      <c r="AN625" s="1769"/>
      <c r="AO625" s="1654"/>
      <c r="AP625" s="1654"/>
      <c r="AQ625" s="1654"/>
      <c r="AR625" s="1654"/>
      <c r="AS625" s="1654"/>
      <c r="AT625" s="1101"/>
      <c r="AU625" s="2"/>
      <c r="AV625" s="1101"/>
      <c r="AW625" s="1101"/>
      <c r="AX625" s="1101"/>
      <c r="AY625" s="1101"/>
      <c r="AZ625" s="2"/>
      <c r="BA625" s="2"/>
      <c r="BB625" s="2"/>
      <c r="BC625" s="2"/>
      <c r="BD625" s="2"/>
      <c r="BE625" s="1347">
        <f t="shared" si="1"/>
        <v>0</v>
      </c>
      <c r="BF625" s="1349"/>
      <c r="BG625" s="1347">
        <f t="shared" si="2"/>
        <v>0</v>
      </c>
      <c r="BH625" s="1349"/>
      <c r="BI625" s="1347">
        <f t="shared" si="3"/>
        <v>0</v>
      </c>
      <c r="BJ625" s="1349"/>
      <c r="BK625" s="1347">
        <f t="shared" si="4"/>
        <v>0</v>
      </c>
      <c r="BL625" s="1349"/>
      <c r="BM625" s="2"/>
      <c r="BN625" s="1353">
        <f t="shared" si="5"/>
        <v>0</v>
      </c>
      <c r="BO625" s="1354"/>
      <c r="BP625" s="1354"/>
      <c r="BQ625" s="1354"/>
      <c r="BR625" s="1355"/>
      <c r="BS625" s="1352">
        <f t="shared" si="6"/>
        <v>0</v>
      </c>
      <c r="BT625" s="1352"/>
      <c r="BU625" s="1352"/>
      <c r="BV625" s="1352"/>
      <c r="BW625" s="1352"/>
      <c r="BX625" s="1352">
        <f t="shared" si="7"/>
        <v>0</v>
      </c>
      <c r="BY625" s="1352"/>
      <c r="BZ625" s="1352"/>
      <c r="CA625" s="1352"/>
      <c r="CB625" s="1352"/>
      <c r="CC625" s="1352">
        <f t="shared" si="8"/>
        <v>0</v>
      </c>
      <c r="CD625" s="1352"/>
      <c r="CE625" s="1352"/>
      <c r="CF625" s="1352"/>
      <c r="CG625" s="1352"/>
      <c r="CH625" s="1352">
        <f t="shared" si="9"/>
        <v>0</v>
      </c>
      <c r="CI625" s="1352"/>
      <c r="CJ625" s="1352"/>
      <c r="CK625" s="1352"/>
      <c r="CL625" s="1352"/>
      <c r="CM625" s="1352">
        <f t="shared" si="10"/>
        <v>0</v>
      </c>
      <c r="CN625" s="1352"/>
      <c r="CO625" s="1352"/>
      <c r="CP625" s="1352"/>
      <c r="CQ625" s="1352"/>
      <c r="CR625" s="1157"/>
      <c r="CS625" s="1350">
        <f t="shared" si="11"/>
        <v>0</v>
      </c>
      <c r="CT625" s="1350"/>
      <c r="CU625" s="1350"/>
      <c r="CV625" s="1350"/>
      <c r="CW625" s="1350"/>
      <c r="CX625" s="1350">
        <f t="shared" si="12"/>
        <v>0</v>
      </c>
      <c r="CY625" s="1350"/>
      <c r="CZ625" s="1350"/>
      <c r="DA625" s="1350"/>
      <c r="DB625" s="1350"/>
      <c r="DC625" s="1350">
        <f t="shared" si="13"/>
        <v>0</v>
      </c>
      <c r="DD625" s="1350"/>
      <c r="DE625" s="1350"/>
      <c r="DF625" s="1350"/>
      <c r="DG625" s="1350"/>
      <c r="DH625" s="1350">
        <f t="shared" si="14"/>
        <v>0</v>
      </c>
      <c r="DI625" s="1350"/>
      <c r="DJ625" s="1350"/>
      <c r="DK625" s="1350"/>
      <c r="DL625" s="1350"/>
      <c r="DM625" s="1350">
        <f t="shared" si="15"/>
        <v>0</v>
      </c>
      <c r="DN625" s="1350"/>
      <c r="DO625" s="1350"/>
      <c r="DP625" s="1350"/>
      <c r="DQ625" s="1350"/>
      <c r="DR625" s="1350">
        <f t="shared" si="16"/>
        <v>0</v>
      </c>
      <c r="DS625" s="1350"/>
      <c r="DT625" s="1350"/>
      <c r="DU625" s="1350"/>
      <c r="DV625" s="1350"/>
      <c r="DW625" s="1101"/>
      <c r="DX625" s="1347" t="str">
        <f t="shared" si="17"/>
        <v/>
      </c>
      <c r="DY625" s="1348"/>
      <c r="DZ625" s="1348"/>
      <c r="EA625" s="1348"/>
      <c r="EB625" s="1349"/>
      <c r="EC625" s="1347" t="str">
        <f t="shared" si="18"/>
        <v/>
      </c>
      <c r="ED625" s="1348"/>
      <c r="EE625" s="1348"/>
      <c r="EF625" s="1348"/>
      <c r="EG625" s="1349"/>
      <c r="EH625" s="1347" t="str">
        <f t="shared" si="19"/>
        <v/>
      </c>
      <c r="EI625" s="1348"/>
      <c r="EJ625" s="1348"/>
      <c r="EK625" s="1348"/>
      <c r="EL625" s="1349"/>
      <c r="EM625" s="1347" t="str">
        <f t="shared" si="20"/>
        <v/>
      </c>
      <c r="EN625" s="1348"/>
      <c r="EO625" s="1348"/>
      <c r="EP625" s="1348"/>
      <c r="EQ625" s="1349"/>
      <c r="ER625" s="1347" t="str">
        <f t="shared" si="21"/>
        <v/>
      </c>
      <c r="ES625" s="1348"/>
      <c r="ET625" s="1348"/>
      <c r="EU625" s="1348"/>
      <c r="EV625" s="1349"/>
      <c r="EW625" s="1347" t="str">
        <f t="shared" si="22"/>
        <v/>
      </c>
      <c r="EX625" s="1348"/>
      <c r="EY625" s="1348"/>
      <c r="EZ625" s="1348"/>
      <c r="FA625" s="1349"/>
    </row>
    <row r="626" spans="2:157" ht="12.95" customHeight="1">
      <c r="B626" s="1529"/>
      <c r="C626" s="1529"/>
      <c r="D626" s="1529"/>
      <c r="E626" s="1529"/>
      <c r="F626" s="1529"/>
      <c r="G626" s="1529"/>
      <c r="H626" s="1529"/>
      <c r="I626" s="1529"/>
      <c r="J626" s="1529"/>
      <c r="K626" s="1529"/>
      <c r="L626" s="1529"/>
      <c r="M626" s="1654"/>
      <c r="N626" s="1654"/>
      <c r="O626" s="1654"/>
      <c r="P626" s="1654"/>
      <c r="Q626" s="1654"/>
      <c r="R626" s="1654"/>
      <c r="S626" s="1654"/>
      <c r="T626" s="1654"/>
      <c r="U626" s="1654"/>
      <c r="V626" s="1654"/>
      <c r="W626" s="1775"/>
      <c r="X626" s="1775"/>
      <c r="Y626" s="1775"/>
      <c r="Z626" s="1444"/>
      <c r="AA626" s="1444"/>
      <c r="AB626" s="1445"/>
      <c r="AC626" s="1647"/>
      <c r="AD626" s="1648"/>
      <c r="AE626" s="1649"/>
      <c r="AF626" s="1443"/>
      <c r="AG626" s="1444"/>
      <c r="AH626" s="1444"/>
      <c r="AI626" s="1444"/>
      <c r="AJ626" s="1445"/>
      <c r="AK626" s="1770"/>
      <c r="AL626" s="1771"/>
      <c r="AM626" s="1771"/>
      <c r="AN626" s="1772"/>
      <c r="AO626" s="1654"/>
      <c r="AP626" s="1654"/>
      <c r="AQ626" s="1654"/>
      <c r="AR626" s="1654"/>
      <c r="AS626" s="1654"/>
      <c r="AT626" s="2"/>
      <c r="AU626" s="2"/>
      <c r="AV626" s="1101"/>
      <c r="AW626" s="1101"/>
      <c r="AX626" s="1101"/>
      <c r="AY626" s="1101"/>
      <c r="AZ626" s="2"/>
      <c r="BA626" s="2"/>
      <c r="BB626" s="2"/>
      <c r="BC626" s="2"/>
      <c r="BD626" s="2"/>
      <c r="BE626" s="1347">
        <f t="shared" si="1"/>
        <v>0</v>
      </c>
      <c r="BF626" s="1349"/>
      <c r="BG626" s="1347">
        <f t="shared" si="2"/>
        <v>0</v>
      </c>
      <c r="BH626" s="1349"/>
      <c r="BI626" s="1347">
        <f t="shared" si="3"/>
        <v>0</v>
      </c>
      <c r="BJ626" s="1349"/>
      <c r="BK626" s="1347">
        <f t="shared" si="4"/>
        <v>0</v>
      </c>
      <c r="BL626" s="1349"/>
      <c r="BM626" s="2"/>
      <c r="BN626" s="1353">
        <f t="shared" si="5"/>
        <v>0</v>
      </c>
      <c r="BO626" s="1354"/>
      <c r="BP626" s="1354"/>
      <c r="BQ626" s="1354"/>
      <c r="BR626" s="1355"/>
      <c r="BS626" s="1352">
        <f t="shared" si="6"/>
        <v>0</v>
      </c>
      <c r="BT626" s="1352"/>
      <c r="BU626" s="1352"/>
      <c r="BV626" s="1352"/>
      <c r="BW626" s="1352"/>
      <c r="BX626" s="1352">
        <f t="shared" si="7"/>
        <v>0</v>
      </c>
      <c r="BY626" s="1352"/>
      <c r="BZ626" s="1352"/>
      <c r="CA626" s="1352"/>
      <c r="CB626" s="1352"/>
      <c r="CC626" s="1352">
        <f t="shared" si="8"/>
        <v>0</v>
      </c>
      <c r="CD626" s="1352"/>
      <c r="CE626" s="1352"/>
      <c r="CF626" s="1352"/>
      <c r="CG626" s="1352"/>
      <c r="CH626" s="1352">
        <f t="shared" si="9"/>
        <v>0</v>
      </c>
      <c r="CI626" s="1352"/>
      <c r="CJ626" s="1352"/>
      <c r="CK626" s="1352"/>
      <c r="CL626" s="1352"/>
      <c r="CM626" s="1352">
        <f t="shared" si="10"/>
        <v>0</v>
      </c>
      <c r="CN626" s="1352"/>
      <c r="CO626" s="1352"/>
      <c r="CP626" s="1352"/>
      <c r="CQ626" s="1352"/>
      <c r="CR626" s="1157"/>
      <c r="CS626" s="1350">
        <f t="shared" si="11"/>
        <v>0</v>
      </c>
      <c r="CT626" s="1350"/>
      <c r="CU626" s="1350"/>
      <c r="CV626" s="1350"/>
      <c r="CW626" s="1350"/>
      <c r="CX626" s="1350">
        <f t="shared" si="12"/>
        <v>0</v>
      </c>
      <c r="CY626" s="1350"/>
      <c r="CZ626" s="1350"/>
      <c r="DA626" s="1350"/>
      <c r="DB626" s="1350"/>
      <c r="DC626" s="1350">
        <f t="shared" si="13"/>
        <v>0</v>
      </c>
      <c r="DD626" s="1350"/>
      <c r="DE626" s="1350"/>
      <c r="DF626" s="1350"/>
      <c r="DG626" s="1350"/>
      <c r="DH626" s="1350">
        <f t="shared" si="14"/>
        <v>0</v>
      </c>
      <c r="DI626" s="1350"/>
      <c r="DJ626" s="1350"/>
      <c r="DK626" s="1350"/>
      <c r="DL626" s="1350"/>
      <c r="DM626" s="1350">
        <f t="shared" si="15"/>
        <v>0</v>
      </c>
      <c r="DN626" s="1350"/>
      <c r="DO626" s="1350"/>
      <c r="DP626" s="1350"/>
      <c r="DQ626" s="1350"/>
      <c r="DR626" s="1350">
        <f t="shared" si="16"/>
        <v>0</v>
      </c>
      <c r="DS626" s="1350"/>
      <c r="DT626" s="1350"/>
      <c r="DU626" s="1350"/>
      <c r="DV626" s="1350"/>
      <c r="DW626" s="1101"/>
      <c r="DX626" s="1347" t="str">
        <f t="shared" si="17"/>
        <v/>
      </c>
      <c r="DY626" s="1348"/>
      <c r="DZ626" s="1348"/>
      <c r="EA626" s="1348"/>
      <c r="EB626" s="1349"/>
      <c r="EC626" s="1347" t="str">
        <f t="shared" si="18"/>
        <v/>
      </c>
      <c r="ED626" s="1348"/>
      <c r="EE626" s="1348"/>
      <c r="EF626" s="1348"/>
      <c r="EG626" s="1349"/>
      <c r="EH626" s="1347" t="str">
        <f t="shared" si="19"/>
        <v/>
      </c>
      <c r="EI626" s="1348"/>
      <c r="EJ626" s="1348"/>
      <c r="EK626" s="1348"/>
      <c r="EL626" s="1349"/>
      <c r="EM626" s="1347" t="str">
        <f t="shared" si="20"/>
        <v/>
      </c>
      <c r="EN626" s="1348"/>
      <c r="EO626" s="1348"/>
      <c r="EP626" s="1348"/>
      <c r="EQ626" s="1349"/>
      <c r="ER626" s="1347" t="str">
        <f t="shared" si="21"/>
        <v/>
      </c>
      <c r="ES626" s="1348"/>
      <c r="ET626" s="1348"/>
      <c r="EU626" s="1348"/>
      <c r="EV626" s="1349"/>
      <c r="EW626" s="1347" t="str">
        <f t="shared" si="22"/>
        <v/>
      </c>
      <c r="EX626" s="1348"/>
      <c r="EY626" s="1348"/>
      <c r="EZ626" s="1348"/>
      <c r="FA626" s="1349"/>
    </row>
    <row r="627" spans="2:157" ht="12.95" customHeight="1">
      <c r="B627" s="35" t="s">
        <v>17</v>
      </c>
      <c r="C627" s="1653" t="s">
        <v>1461</v>
      </c>
      <c r="D627" s="1653"/>
      <c r="E627" s="1653"/>
      <c r="F627" s="1653"/>
      <c r="G627" s="1653"/>
      <c r="H627" s="1653"/>
      <c r="I627" s="1653"/>
      <c r="J627" s="1653"/>
      <c r="K627" s="1653"/>
      <c r="L627" s="1653"/>
      <c r="M627" s="1655" t="s">
        <v>1435</v>
      </c>
      <c r="N627" s="1655"/>
      <c r="O627" s="1655"/>
      <c r="P627" s="1655"/>
      <c r="Q627" s="1497">
        <v>660</v>
      </c>
      <c r="R627" s="1497"/>
      <c r="S627" s="1634"/>
      <c r="T627" s="1633">
        <v>660</v>
      </c>
      <c r="U627" s="1497"/>
      <c r="V627" s="1634"/>
      <c r="W627" s="1638">
        <v>5.5E-2</v>
      </c>
      <c r="X627" s="1639"/>
      <c r="Y627" s="1640"/>
      <c r="Z627" s="1635" t="s">
        <v>1509</v>
      </c>
      <c r="AA627" s="1636"/>
      <c r="AB627" s="1637"/>
      <c r="AC627" s="1381">
        <v>1</v>
      </c>
      <c r="AD627" s="1382"/>
      <c r="AE627" s="1383">
        <v>1</v>
      </c>
      <c r="AF627" s="1526">
        <v>1008425</v>
      </c>
      <c r="AG627" s="1527"/>
      <c r="AH627" s="1527"/>
      <c r="AI627" s="1527"/>
      <c r="AJ627" s="1528"/>
      <c r="AK627" s="1650">
        <v>0</v>
      </c>
      <c r="AL627" s="1651"/>
      <c r="AM627" s="1651">
        <v>16884189</v>
      </c>
      <c r="AN627" s="1652"/>
      <c r="AO627" s="1551">
        <v>16594491</v>
      </c>
      <c r="AP627" s="1551"/>
      <c r="AQ627" s="1551"/>
      <c r="AR627" s="1551"/>
      <c r="AS627" s="1551"/>
      <c r="AT627" s="2"/>
      <c r="AU627" s="2"/>
      <c r="AV627" s="1101"/>
      <c r="AW627" s="1101"/>
      <c r="AX627" s="1101"/>
      <c r="AY627" s="1101"/>
      <c r="AZ627" s="2"/>
      <c r="BA627" s="2"/>
      <c r="BB627" s="2"/>
      <c r="BC627" s="2"/>
      <c r="BD627" s="2"/>
      <c r="BE627" s="1347">
        <f t="shared" si="1"/>
        <v>0</v>
      </c>
      <c r="BF627" s="1349"/>
      <c r="BG627" s="1347">
        <f t="shared" si="2"/>
        <v>0</v>
      </c>
      <c r="BH627" s="1349"/>
      <c r="BI627" s="1347">
        <f t="shared" si="3"/>
        <v>0</v>
      </c>
      <c r="BJ627" s="1349"/>
      <c r="BK627" s="1347">
        <f t="shared" si="4"/>
        <v>0</v>
      </c>
      <c r="BL627" s="1349"/>
      <c r="BM627" s="2"/>
      <c r="BN627" s="1353">
        <f t="shared" si="5"/>
        <v>0</v>
      </c>
      <c r="BO627" s="1354"/>
      <c r="BP627" s="1354"/>
      <c r="BQ627" s="1354"/>
      <c r="BR627" s="1355"/>
      <c r="BS627" s="1352">
        <f t="shared" si="6"/>
        <v>0</v>
      </c>
      <c r="BT627" s="1352"/>
      <c r="BU627" s="1352"/>
      <c r="BV627" s="1352"/>
      <c r="BW627" s="1352"/>
      <c r="BX627" s="1352">
        <f t="shared" si="7"/>
        <v>0</v>
      </c>
      <c r="BY627" s="1352"/>
      <c r="BZ627" s="1352"/>
      <c r="CA627" s="1352"/>
      <c r="CB627" s="1352"/>
      <c r="CC627" s="1352">
        <f t="shared" si="8"/>
        <v>0</v>
      </c>
      <c r="CD627" s="1352"/>
      <c r="CE627" s="1352"/>
      <c r="CF627" s="1352"/>
      <c r="CG627" s="1352"/>
      <c r="CH627" s="1352">
        <f t="shared" si="9"/>
        <v>0</v>
      </c>
      <c r="CI627" s="1352"/>
      <c r="CJ627" s="1352"/>
      <c r="CK627" s="1352"/>
      <c r="CL627" s="1352"/>
      <c r="CM627" s="1352">
        <f t="shared" si="10"/>
        <v>0</v>
      </c>
      <c r="CN627" s="1352"/>
      <c r="CO627" s="1352"/>
      <c r="CP627" s="1352"/>
      <c r="CQ627" s="1352"/>
      <c r="CR627" s="1157"/>
      <c r="CS627" s="1350">
        <f t="shared" si="11"/>
        <v>0</v>
      </c>
      <c r="CT627" s="1350"/>
      <c r="CU627" s="1350"/>
      <c r="CV627" s="1350"/>
      <c r="CW627" s="1350"/>
      <c r="CX627" s="1350">
        <f t="shared" si="12"/>
        <v>0</v>
      </c>
      <c r="CY627" s="1350"/>
      <c r="CZ627" s="1350"/>
      <c r="DA627" s="1350"/>
      <c r="DB627" s="1350"/>
      <c r="DC627" s="1350">
        <f t="shared" si="13"/>
        <v>0</v>
      </c>
      <c r="DD627" s="1350"/>
      <c r="DE627" s="1350"/>
      <c r="DF627" s="1350"/>
      <c r="DG627" s="1350"/>
      <c r="DH627" s="1350">
        <f t="shared" si="14"/>
        <v>0</v>
      </c>
      <c r="DI627" s="1350"/>
      <c r="DJ627" s="1350"/>
      <c r="DK627" s="1350"/>
      <c r="DL627" s="1350"/>
      <c r="DM627" s="1350">
        <f t="shared" si="15"/>
        <v>0</v>
      </c>
      <c r="DN627" s="1350"/>
      <c r="DO627" s="1350"/>
      <c r="DP627" s="1350"/>
      <c r="DQ627" s="1350"/>
      <c r="DR627" s="1350">
        <f t="shared" si="16"/>
        <v>0</v>
      </c>
      <c r="DS627" s="1350"/>
      <c r="DT627" s="1350"/>
      <c r="DU627" s="1350"/>
      <c r="DV627" s="1350"/>
      <c r="DW627" s="1101"/>
      <c r="DX627" s="1347" t="str">
        <f t="shared" si="17"/>
        <v/>
      </c>
      <c r="DY627" s="1348"/>
      <c r="DZ627" s="1348"/>
      <c r="EA627" s="1348"/>
      <c r="EB627" s="1349"/>
      <c r="EC627" s="1347" t="str">
        <f t="shared" si="18"/>
        <v/>
      </c>
      <c r="ED627" s="1348"/>
      <c r="EE627" s="1348"/>
      <c r="EF627" s="1348"/>
      <c r="EG627" s="1349"/>
      <c r="EH627" s="1347" t="str">
        <f t="shared" si="19"/>
        <v/>
      </c>
      <c r="EI627" s="1348"/>
      <c r="EJ627" s="1348"/>
      <c r="EK627" s="1348"/>
      <c r="EL627" s="1349"/>
      <c r="EM627" s="1347" t="str">
        <f t="shared" si="20"/>
        <v/>
      </c>
      <c r="EN627" s="1348"/>
      <c r="EO627" s="1348"/>
      <c r="EP627" s="1348"/>
      <c r="EQ627" s="1349"/>
      <c r="ER627" s="1347" t="str">
        <f t="shared" si="21"/>
        <v/>
      </c>
      <c r="ES627" s="1348"/>
      <c r="ET627" s="1348"/>
      <c r="EU627" s="1348"/>
      <c r="EV627" s="1349"/>
      <c r="EW627" s="1347" t="str">
        <f t="shared" si="22"/>
        <v/>
      </c>
      <c r="EX627" s="1348"/>
      <c r="EY627" s="1348"/>
      <c r="EZ627" s="1348"/>
      <c r="FA627" s="1349"/>
    </row>
    <row r="628" spans="2:157" ht="12.95" customHeight="1">
      <c r="B628" s="36" t="s">
        <v>30</v>
      </c>
      <c r="C628" s="1653" t="s">
        <v>1463</v>
      </c>
      <c r="D628" s="1653"/>
      <c r="E628" s="1653"/>
      <c r="F628" s="1653"/>
      <c r="G628" s="1653"/>
      <c r="H628" s="1653"/>
      <c r="I628" s="1653"/>
      <c r="J628" s="1653"/>
      <c r="K628" s="1653"/>
      <c r="L628" s="1653"/>
      <c r="M628" s="1655" t="s">
        <v>1434</v>
      </c>
      <c r="N628" s="1655"/>
      <c r="O628" s="1655"/>
      <c r="P628" s="1655"/>
      <c r="Q628" s="1633">
        <v>660</v>
      </c>
      <c r="R628" s="1497"/>
      <c r="S628" s="1634"/>
      <c r="T628" s="1633">
        <v>660</v>
      </c>
      <c r="U628" s="1497"/>
      <c r="V628" s="1634"/>
      <c r="W628" s="1638">
        <v>0.06</v>
      </c>
      <c r="X628" s="1639"/>
      <c r="Y628" s="1640"/>
      <c r="Z628" s="1635" t="s">
        <v>1509</v>
      </c>
      <c r="AA628" s="1636"/>
      <c r="AB628" s="1637"/>
      <c r="AC628" s="1381">
        <v>2</v>
      </c>
      <c r="AD628" s="1382"/>
      <c r="AE628" s="1383">
        <v>2</v>
      </c>
      <c r="AF628" s="1526">
        <v>155698</v>
      </c>
      <c r="AG628" s="1527"/>
      <c r="AH628" s="1527"/>
      <c r="AI628" s="1527"/>
      <c r="AJ628" s="1528"/>
      <c r="AK628" s="1650">
        <v>0</v>
      </c>
      <c r="AL628" s="1651"/>
      <c r="AM628" s="1651">
        <v>2293158</v>
      </c>
      <c r="AN628" s="1652"/>
      <c r="AO628" s="1519">
        <v>2419347</v>
      </c>
      <c r="AP628" s="1520"/>
      <c r="AQ628" s="1520"/>
      <c r="AR628" s="1520"/>
      <c r="AS628" s="1521"/>
      <c r="AT628" s="960" t="str">
        <f>IF(AND(NOT(C627=""),C628="",NOT(C629="")),"!","")</f>
        <v/>
      </c>
      <c r="AU628" s="2"/>
      <c r="AV628" s="1101"/>
      <c r="AW628" s="1101"/>
      <c r="AX628" s="1101"/>
      <c r="AY628" s="1101"/>
      <c r="AZ628" s="2"/>
      <c r="BA628" s="2"/>
      <c r="BB628" s="2"/>
      <c r="BC628" s="2"/>
      <c r="BD628" s="2"/>
      <c r="BE628" s="1347">
        <f t="shared" si="1"/>
        <v>0</v>
      </c>
      <c r="BF628" s="1349"/>
      <c r="BG628" s="1347">
        <f t="shared" si="2"/>
        <v>0</v>
      </c>
      <c r="BH628" s="1349"/>
      <c r="BI628" s="1347">
        <f t="shared" si="3"/>
        <v>0</v>
      </c>
      <c r="BJ628" s="1349"/>
      <c r="BK628" s="1347">
        <f t="shared" si="4"/>
        <v>0</v>
      </c>
      <c r="BL628" s="1349"/>
      <c r="BM628" s="2"/>
      <c r="BN628" s="1353">
        <f t="shared" si="5"/>
        <v>0</v>
      </c>
      <c r="BO628" s="1354"/>
      <c r="BP628" s="1354"/>
      <c r="BQ628" s="1354"/>
      <c r="BR628" s="1355"/>
      <c r="BS628" s="1352">
        <f t="shared" si="6"/>
        <v>0</v>
      </c>
      <c r="BT628" s="1352"/>
      <c r="BU628" s="1352"/>
      <c r="BV628" s="1352"/>
      <c r="BW628" s="1352"/>
      <c r="BX628" s="1352">
        <f t="shared" si="7"/>
        <v>0</v>
      </c>
      <c r="BY628" s="1352"/>
      <c r="BZ628" s="1352"/>
      <c r="CA628" s="1352"/>
      <c r="CB628" s="1352"/>
      <c r="CC628" s="1352">
        <f t="shared" si="8"/>
        <v>0</v>
      </c>
      <c r="CD628" s="1352"/>
      <c r="CE628" s="1352"/>
      <c r="CF628" s="1352"/>
      <c r="CG628" s="1352"/>
      <c r="CH628" s="1352">
        <f t="shared" si="9"/>
        <v>0</v>
      </c>
      <c r="CI628" s="1352"/>
      <c r="CJ628" s="1352"/>
      <c r="CK628" s="1352"/>
      <c r="CL628" s="1352"/>
      <c r="CM628" s="1352">
        <f t="shared" si="10"/>
        <v>0</v>
      </c>
      <c r="CN628" s="1352"/>
      <c r="CO628" s="1352"/>
      <c r="CP628" s="1352"/>
      <c r="CQ628" s="1352"/>
      <c r="CR628" s="1157"/>
      <c r="CS628" s="1350">
        <f t="shared" si="11"/>
        <v>0</v>
      </c>
      <c r="CT628" s="1350"/>
      <c r="CU628" s="1350"/>
      <c r="CV628" s="1350"/>
      <c r="CW628" s="1350"/>
      <c r="CX628" s="1350">
        <f t="shared" si="12"/>
        <v>0</v>
      </c>
      <c r="CY628" s="1350"/>
      <c r="CZ628" s="1350"/>
      <c r="DA628" s="1350"/>
      <c r="DB628" s="1350"/>
      <c r="DC628" s="1350">
        <f t="shared" si="13"/>
        <v>0</v>
      </c>
      <c r="DD628" s="1350"/>
      <c r="DE628" s="1350"/>
      <c r="DF628" s="1350"/>
      <c r="DG628" s="1350"/>
      <c r="DH628" s="1350">
        <f t="shared" si="14"/>
        <v>0</v>
      </c>
      <c r="DI628" s="1350"/>
      <c r="DJ628" s="1350"/>
      <c r="DK628" s="1350"/>
      <c r="DL628" s="1350"/>
      <c r="DM628" s="1350">
        <f t="shared" si="15"/>
        <v>0</v>
      </c>
      <c r="DN628" s="1350"/>
      <c r="DO628" s="1350"/>
      <c r="DP628" s="1350"/>
      <c r="DQ628" s="1350"/>
      <c r="DR628" s="1350">
        <f t="shared" si="16"/>
        <v>0</v>
      </c>
      <c r="DS628" s="1350"/>
      <c r="DT628" s="1350"/>
      <c r="DU628" s="1350"/>
      <c r="DV628" s="1350"/>
      <c r="DW628" s="1101"/>
      <c r="DX628" s="1347" t="str">
        <f t="shared" si="17"/>
        <v/>
      </c>
      <c r="DY628" s="1348"/>
      <c r="DZ628" s="1348"/>
      <c r="EA628" s="1348"/>
      <c r="EB628" s="1349"/>
      <c r="EC628" s="1347" t="str">
        <f t="shared" si="18"/>
        <v/>
      </c>
      <c r="ED628" s="1348"/>
      <c r="EE628" s="1348"/>
      <c r="EF628" s="1348"/>
      <c r="EG628" s="1349"/>
      <c r="EH628" s="1347" t="str">
        <f t="shared" si="19"/>
        <v/>
      </c>
      <c r="EI628" s="1348"/>
      <c r="EJ628" s="1348"/>
      <c r="EK628" s="1348"/>
      <c r="EL628" s="1349"/>
      <c r="EM628" s="1347" t="str">
        <f t="shared" si="20"/>
        <v/>
      </c>
      <c r="EN628" s="1348"/>
      <c r="EO628" s="1348"/>
      <c r="EP628" s="1348"/>
      <c r="EQ628" s="1349"/>
      <c r="ER628" s="1347" t="str">
        <f t="shared" si="21"/>
        <v/>
      </c>
      <c r="ES628" s="1348"/>
      <c r="ET628" s="1348"/>
      <c r="EU628" s="1348"/>
      <c r="EV628" s="1349"/>
      <c r="EW628" s="1347" t="str">
        <f t="shared" si="22"/>
        <v/>
      </c>
      <c r="EX628" s="1348"/>
      <c r="EY628" s="1348"/>
      <c r="EZ628" s="1348"/>
      <c r="FA628" s="1349"/>
    </row>
    <row r="629" spans="2:157" ht="12.95" customHeight="1">
      <c r="B629" s="36" t="s">
        <v>38</v>
      </c>
      <c r="C629" s="1653" t="s">
        <v>1465</v>
      </c>
      <c r="D629" s="1653"/>
      <c r="E629" s="1653"/>
      <c r="F629" s="1653"/>
      <c r="G629" s="1653"/>
      <c r="H629" s="1653"/>
      <c r="I629" s="1653"/>
      <c r="J629" s="1653"/>
      <c r="K629" s="1653"/>
      <c r="L629" s="1653"/>
      <c r="M629" s="1655" t="s">
        <v>1432</v>
      </c>
      <c r="N629" s="1655"/>
      <c r="O629" s="1655"/>
      <c r="P629" s="1655"/>
      <c r="Q629" s="1633">
        <v>660</v>
      </c>
      <c r="R629" s="1497"/>
      <c r="S629" s="1634"/>
      <c r="T629" s="1633">
        <v>660</v>
      </c>
      <c r="U629" s="1497"/>
      <c r="V629" s="1634"/>
      <c r="W629" s="1638">
        <v>0.06</v>
      </c>
      <c r="X629" s="1639"/>
      <c r="Y629" s="1640"/>
      <c r="Z629" s="1635" t="s">
        <v>1510</v>
      </c>
      <c r="AA629" s="1636"/>
      <c r="AB629" s="1637"/>
      <c r="AC629" s="1381">
        <v>3</v>
      </c>
      <c r="AD629" s="1382"/>
      <c r="AE629" s="1383"/>
      <c r="AF629" s="1526"/>
      <c r="AG629" s="1527"/>
      <c r="AH629" s="1527"/>
      <c r="AI629" s="1527"/>
      <c r="AJ629" s="1528"/>
      <c r="AK629" s="1650"/>
      <c r="AL629" s="1651"/>
      <c r="AM629" s="1651"/>
      <c r="AN629" s="1652"/>
      <c r="AO629" s="1519">
        <v>1000000</v>
      </c>
      <c r="AP629" s="1520"/>
      <c r="AQ629" s="1520"/>
      <c r="AR629" s="1520"/>
      <c r="AS629" s="1521"/>
      <c r="AT629" s="960" t="str">
        <f t="shared" ref="AT629:AT638" si="23">IF(AND(NOT(C628=""),C629="",NOT(C630="")),"!","")</f>
        <v/>
      </c>
      <c r="AU629" s="2"/>
      <c r="AV629" s="1101"/>
      <c r="AW629" s="1101"/>
      <c r="AX629" s="1101"/>
      <c r="AY629" s="1101"/>
      <c r="AZ629" s="2"/>
      <c r="BA629" s="2"/>
      <c r="BB629" s="2"/>
      <c r="BC629" s="2"/>
      <c r="BD629" s="2"/>
      <c r="BE629" s="1347">
        <f t="shared" si="1"/>
        <v>0</v>
      </c>
      <c r="BF629" s="1349"/>
      <c r="BG629" s="1347">
        <f t="shared" si="2"/>
        <v>0</v>
      </c>
      <c r="BH629" s="1349"/>
      <c r="BI629" s="1347">
        <f t="shared" si="3"/>
        <v>0</v>
      </c>
      <c r="BJ629" s="1349"/>
      <c r="BK629" s="1347">
        <f t="shared" si="4"/>
        <v>0</v>
      </c>
      <c r="BL629" s="1349"/>
      <c r="BM629" s="2"/>
      <c r="BN629" s="1353">
        <f t="shared" si="5"/>
        <v>0</v>
      </c>
      <c r="BO629" s="1354"/>
      <c r="BP629" s="1354"/>
      <c r="BQ629" s="1354"/>
      <c r="BR629" s="1355"/>
      <c r="BS629" s="1352">
        <f t="shared" si="6"/>
        <v>0</v>
      </c>
      <c r="BT629" s="1352"/>
      <c r="BU629" s="1352"/>
      <c r="BV629" s="1352"/>
      <c r="BW629" s="1352"/>
      <c r="BX629" s="1352">
        <f t="shared" si="7"/>
        <v>0</v>
      </c>
      <c r="BY629" s="1352"/>
      <c r="BZ629" s="1352"/>
      <c r="CA629" s="1352"/>
      <c r="CB629" s="1352"/>
      <c r="CC629" s="1352">
        <f t="shared" si="8"/>
        <v>0</v>
      </c>
      <c r="CD629" s="1352"/>
      <c r="CE629" s="1352"/>
      <c r="CF629" s="1352"/>
      <c r="CG629" s="1352"/>
      <c r="CH629" s="1352">
        <f t="shared" si="9"/>
        <v>0</v>
      </c>
      <c r="CI629" s="1352"/>
      <c r="CJ629" s="1352"/>
      <c r="CK629" s="1352"/>
      <c r="CL629" s="1352"/>
      <c r="CM629" s="1352">
        <f t="shared" si="10"/>
        <v>0</v>
      </c>
      <c r="CN629" s="1352"/>
      <c r="CO629" s="1352"/>
      <c r="CP629" s="1352"/>
      <c r="CQ629" s="1352"/>
      <c r="CR629" s="1157"/>
      <c r="CS629" s="1350">
        <f t="shared" si="11"/>
        <v>0</v>
      </c>
      <c r="CT629" s="1350"/>
      <c r="CU629" s="1350"/>
      <c r="CV629" s="1350"/>
      <c r="CW629" s="1350"/>
      <c r="CX629" s="1350">
        <f t="shared" si="12"/>
        <v>0</v>
      </c>
      <c r="CY629" s="1350"/>
      <c r="CZ629" s="1350"/>
      <c r="DA629" s="1350"/>
      <c r="DB629" s="1350"/>
      <c r="DC629" s="1350">
        <f t="shared" si="13"/>
        <v>0</v>
      </c>
      <c r="DD629" s="1350"/>
      <c r="DE629" s="1350"/>
      <c r="DF629" s="1350"/>
      <c r="DG629" s="1350"/>
      <c r="DH629" s="1350">
        <f t="shared" si="14"/>
        <v>0</v>
      </c>
      <c r="DI629" s="1350"/>
      <c r="DJ629" s="1350"/>
      <c r="DK629" s="1350"/>
      <c r="DL629" s="1350"/>
      <c r="DM629" s="1350">
        <f t="shared" si="15"/>
        <v>0</v>
      </c>
      <c r="DN629" s="1350"/>
      <c r="DO629" s="1350"/>
      <c r="DP629" s="1350"/>
      <c r="DQ629" s="1350"/>
      <c r="DR629" s="1350">
        <f t="shared" si="16"/>
        <v>0</v>
      </c>
      <c r="DS629" s="1350"/>
      <c r="DT629" s="1350"/>
      <c r="DU629" s="1350"/>
      <c r="DV629" s="1350"/>
      <c r="DW629" s="1101"/>
      <c r="DX629" s="1347" t="str">
        <f t="shared" si="17"/>
        <v/>
      </c>
      <c r="DY629" s="1348"/>
      <c r="DZ629" s="1348"/>
      <c r="EA629" s="1348"/>
      <c r="EB629" s="1349"/>
      <c r="EC629" s="1347" t="str">
        <f t="shared" si="18"/>
        <v/>
      </c>
      <c r="ED629" s="1348"/>
      <c r="EE629" s="1348"/>
      <c r="EF629" s="1348"/>
      <c r="EG629" s="1349"/>
      <c r="EH629" s="1347" t="str">
        <f t="shared" si="19"/>
        <v/>
      </c>
      <c r="EI629" s="1348"/>
      <c r="EJ629" s="1348"/>
      <c r="EK629" s="1348"/>
      <c r="EL629" s="1349"/>
      <c r="EM629" s="1347" t="str">
        <f t="shared" si="20"/>
        <v/>
      </c>
      <c r="EN629" s="1348"/>
      <c r="EO629" s="1348"/>
      <c r="EP629" s="1348"/>
      <c r="EQ629" s="1349"/>
      <c r="ER629" s="1347" t="str">
        <f t="shared" si="21"/>
        <v/>
      </c>
      <c r="ES629" s="1348"/>
      <c r="ET629" s="1348"/>
      <c r="EU629" s="1348"/>
      <c r="EV629" s="1349"/>
      <c r="EW629" s="1347" t="str">
        <f t="shared" si="22"/>
        <v/>
      </c>
      <c r="EX629" s="1348"/>
      <c r="EY629" s="1348"/>
      <c r="EZ629" s="1348"/>
      <c r="FA629" s="1349"/>
    </row>
    <row r="630" spans="2:157" ht="12.95" customHeight="1">
      <c r="B630" s="36" t="s">
        <v>81</v>
      </c>
      <c r="C630" s="1653" t="s">
        <v>1466</v>
      </c>
      <c r="D630" s="1653"/>
      <c r="E630" s="1653"/>
      <c r="F630" s="1653"/>
      <c r="G630" s="1653"/>
      <c r="H630" s="1653"/>
      <c r="I630" s="1653"/>
      <c r="J630" s="1653"/>
      <c r="K630" s="1653"/>
      <c r="L630" s="1653"/>
      <c r="M630" s="1655" t="s">
        <v>1411</v>
      </c>
      <c r="N630" s="1655"/>
      <c r="O630" s="1655"/>
      <c r="P630" s="1655"/>
      <c r="Q630" s="1633"/>
      <c r="R630" s="1497"/>
      <c r="S630" s="1634"/>
      <c r="T630" s="1633"/>
      <c r="U630" s="1497"/>
      <c r="V630" s="1634"/>
      <c r="W630" s="1638"/>
      <c r="X630" s="1639"/>
      <c r="Y630" s="1640"/>
      <c r="Z630" s="1635" t="s">
        <v>1099</v>
      </c>
      <c r="AA630" s="1636"/>
      <c r="AB630" s="1637"/>
      <c r="AC630" s="1381"/>
      <c r="AD630" s="1382"/>
      <c r="AE630" s="1383"/>
      <c r="AF630" s="1526"/>
      <c r="AG630" s="1527"/>
      <c r="AH630" s="1527"/>
      <c r="AI630" s="1527"/>
      <c r="AJ630" s="1528"/>
      <c r="AK630" s="1650"/>
      <c r="AL630" s="1651"/>
      <c r="AM630" s="1651"/>
      <c r="AN630" s="1652"/>
      <c r="AO630" s="1519">
        <v>95000</v>
      </c>
      <c r="AP630" s="1520"/>
      <c r="AQ630" s="1520"/>
      <c r="AR630" s="1520"/>
      <c r="AS630" s="1521"/>
      <c r="AT630" s="960" t="str">
        <f t="shared" si="23"/>
        <v/>
      </c>
      <c r="AU630" s="2"/>
      <c r="AV630" s="1101"/>
      <c r="AW630" s="1101"/>
      <c r="AX630" s="1101"/>
      <c r="AY630" s="1101"/>
      <c r="AZ630" s="2"/>
      <c r="BA630" s="2"/>
      <c r="BB630" s="2"/>
      <c r="BC630" s="2"/>
      <c r="BD630" s="2"/>
      <c r="BE630" s="1347">
        <f t="shared" si="1"/>
        <v>0</v>
      </c>
      <c r="BF630" s="1349"/>
      <c r="BG630" s="1347">
        <f t="shared" si="2"/>
        <v>0</v>
      </c>
      <c r="BH630" s="1349"/>
      <c r="BI630" s="1347">
        <f t="shared" si="3"/>
        <v>0</v>
      </c>
      <c r="BJ630" s="1349"/>
      <c r="BK630" s="1347">
        <f t="shared" si="4"/>
        <v>0</v>
      </c>
      <c r="BL630" s="1349"/>
      <c r="BM630" s="2"/>
      <c r="BN630" s="1353">
        <f t="shared" si="5"/>
        <v>0</v>
      </c>
      <c r="BO630" s="1354"/>
      <c r="BP630" s="1354"/>
      <c r="BQ630" s="1354"/>
      <c r="BR630" s="1355"/>
      <c r="BS630" s="1352">
        <f t="shared" si="6"/>
        <v>0</v>
      </c>
      <c r="BT630" s="1352"/>
      <c r="BU630" s="1352"/>
      <c r="BV630" s="1352"/>
      <c r="BW630" s="1352"/>
      <c r="BX630" s="1352">
        <f t="shared" si="7"/>
        <v>0</v>
      </c>
      <c r="BY630" s="1352"/>
      <c r="BZ630" s="1352"/>
      <c r="CA630" s="1352"/>
      <c r="CB630" s="1352"/>
      <c r="CC630" s="1352">
        <f t="shared" si="8"/>
        <v>0</v>
      </c>
      <c r="CD630" s="1352"/>
      <c r="CE630" s="1352"/>
      <c r="CF630" s="1352"/>
      <c r="CG630" s="1352"/>
      <c r="CH630" s="1352">
        <f t="shared" si="9"/>
        <v>0</v>
      </c>
      <c r="CI630" s="1352"/>
      <c r="CJ630" s="1352"/>
      <c r="CK630" s="1352"/>
      <c r="CL630" s="1352"/>
      <c r="CM630" s="1352">
        <f t="shared" si="10"/>
        <v>0</v>
      </c>
      <c r="CN630" s="1352"/>
      <c r="CO630" s="1352"/>
      <c r="CP630" s="1352"/>
      <c r="CQ630" s="1352"/>
      <c r="CR630" s="1157"/>
      <c r="CS630" s="1350">
        <f t="shared" si="11"/>
        <v>0</v>
      </c>
      <c r="CT630" s="1350"/>
      <c r="CU630" s="1350"/>
      <c r="CV630" s="1350"/>
      <c r="CW630" s="1350"/>
      <c r="CX630" s="1350">
        <f t="shared" si="12"/>
        <v>0</v>
      </c>
      <c r="CY630" s="1350"/>
      <c r="CZ630" s="1350"/>
      <c r="DA630" s="1350"/>
      <c r="DB630" s="1350"/>
      <c r="DC630" s="1350">
        <f t="shared" si="13"/>
        <v>0</v>
      </c>
      <c r="DD630" s="1350"/>
      <c r="DE630" s="1350"/>
      <c r="DF630" s="1350"/>
      <c r="DG630" s="1350"/>
      <c r="DH630" s="1350">
        <f t="shared" si="14"/>
        <v>0</v>
      </c>
      <c r="DI630" s="1350"/>
      <c r="DJ630" s="1350"/>
      <c r="DK630" s="1350"/>
      <c r="DL630" s="1350"/>
      <c r="DM630" s="1350">
        <f t="shared" si="15"/>
        <v>0</v>
      </c>
      <c r="DN630" s="1350"/>
      <c r="DO630" s="1350"/>
      <c r="DP630" s="1350"/>
      <c r="DQ630" s="1350"/>
      <c r="DR630" s="1350">
        <f t="shared" si="16"/>
        <v>0</v>
      </c>
      <c r="DS630" s="1350"/>
      <c r="DT630" s="1350"/>
      <c r="DU630" s="1350"/>
      <c r="DV630" s="1350"/>
      <c r="DW630" s="1101"/>
      <c r="DX630" s="1347" t="str">
        <f t="shared" si="17"/>
        <v/>
      </c>
      <c r="DY630" s="1348"/>
      <c r="DZ630" s="1348"/>
      <c r="EA630" s="1348"/>
      <c r="EB630" s="1349"/>
      <c r="EC630" s="1347" t="str">
        <f t="shared" si="18"/>
        <v/>
      </c>
      <c r="ED630" s="1348"/>
      <c r="EE630" s="1348"/>
      <c r="EF630" s="1348"/>
      <c r="EG630" s="1349"/>
      <c r="EH630" s="1347" t="str">
        <f t="shared" si="19"/>
        <v/>
      </c>
      <c r="EI630" s="1348"/>
      <c r="EJ630" s="1348"/>
      <c r="EK630" s="1348"/>
      <c r="EL630" s="1349"/>
      <c r="EM630" s="1347" t="str">
        <f t="shared" si="20"/>
        <v/>
      </c>
      <c r="EN630" s="1348"/>
      <c r="EO630" s="1348"/>
      <c r="EP630" s="1348"/>
      <c r="EQ630" s="1349"/>
      <c r="ER630" s="1347" t="str">
        <f t="shared" si="21"/>
        <v/>
      </c>
      <c r="ES630" s="1348"/>
      <c r="ET630" s="1348"/>
      <c r="EU630" s="1348"/>
      <c r="EV630" s="1349"/>
      <c r="EW630" s="1347" t="str">
        <f t="shared" si="22"/>
        <v/>
      </c>
      <c r="EX630" s="1348"/>
      <c r="EY630" s="1348"/>
      <c r="EZ630" s="1348"/>
      <c r="FA630" s="1349"/>
    </row>
    <row r="631" spans="2:157" ht="12.95" customHeight="1">
      <c r="B631" s="36" t="s">
        <v>85</v>
      </c>
      <c r="C631" s="1653" t="s">
        <v>1468</v>
      </c>
      <c r="D631" s="1653"/>
      <c r="E631" s="1653"/>
      <c r="F631" s="1653"/>
      <c r="G631" s="1653"/>
      <c r="H631" s="1653"/>
      <c r="I631" s="1653"/>
      <c r="J631" s="1653"/>
      <c r="K631" s="1653"/>
      <c r="L631" s="1653"/>
      <c r="M631" s="1655" t="s">
        <v>1411</v>
      </c>
      <c r="N631" s="1655"/>
      <c r="O631" s="1655"/>
      <c r="P631" s="1655"/>
      <c r="Q631" s="1633"/>
      <c r="R631" s="1497"/>
      <c r="S631" s="1634"/>
      <c r="T631" s="1633"/>
      <c r="U631" s="1497"/>
      <c r="V631" s="1634"/>
      <c r="W631" s="1638"/>
      <c r="X631" s="1639"/>
      <c r="Y631" s="1640"/>
      <c r="Z631" s="1635" t="s">
        <v>1075</v>
      </c>
      <c r="AA631" s="1636"/>
      <c r="AB631" s="1637"/>
      <c r="AC631" s="1381"/>
      <c r="AD631" s="1382"/>
      <c r="AE631" s="1383"/>
      <c r="AF631" s="1526"/>
      <c r="AG631" s="1527"/>
      <c r="AH631" s="1527"/>
      <c r="AI631" s="1527"/>
      <c r="AJ631" s="1528"/>
      <c r="AK631" s="1650"/>
      <c r="AL631" s="1651"/>
      <c r="AM631" s="1651"/>
      <c r="AN631" s="1652"/>
      <c r="AO631" s="1519">
        <v>558832</v>
      </c>
      <c r="AP631" s="1520"/>
      <c r="AQ631" s="1520"/>
      <c r="AR631" s="1520"/>
      <c r="AS631" s="1521"/>
      <c r="AT631" s="960" t="str">
        <f t="shared" si="23"/>
        <v/>
      </c>
      <c r="AU631" s="2"/>
      <c r="AV631" s="1101"/>
      <c r="AW631" s="1101"/>
      <c r="AX631" s="1101"/>
      <c r="AY631" s="1101"/>
      <c r="AZ631" s="2"/>
      <c r="BA631" s="2"/>
      <c r="BB631" s="2"/>
      <c r="BC631" s="2"/>
      <c r="BD631" s="2"/>
      <c r="BE631" s="1347">
        <f t="shared" si="1"/>
        <v>0</v>
      </c>
      <c r="BF631" s="1349"/>
      <c r="BG631" s="1347">
        <f t="shared" si="2"/>
        <v>0</v>
      </c>
      <c r="BH631" s="1349"/>
      <c r="BI631" s="1347">
        <f t="shared" si="3"/>
        <v>0</v>
      </c>
      <c r="BJ631" s="1349"/>
      <c r="BK631" s="1347">
        <f t="shared" si="4"/>
        <v>0</v>
      </c>
      <c r="BL631" s="1349"/>
      <c r="BM631" s="2"/>
      <c r="BN631" s="1353">
        <f t="shared" si="5"/>
        <v>0</v>
      </c>
      <c r="BO631" s="1354"/>
      <c r="BP631" s="1354"/>
      <c r="BQ631" s="1354"/>
      <c r="BR631" s="1355"/>
      <c r="BS631" s="1352">
        <f t="shared" si="6"/>
        <v>0</v>
      </c>
      <c r="BT631" s="1352"/>
      <c r="BU631" s="1352"/>
      <c r="BV631" s="1352"/>
      <c r="BW631" s="1352"/>
      <c r="BX631" s="1352">
        <f t="shared" si="7"/>
        <v>0</v>
      </c>
      <c r="BY631" s="1352"/>
      <c r="BZ631" s="1352"/>
      <c r="CA631" s="1352"/>
      <c r="CB631" s="1352"/>
      <c r="CC631" s="1352">
        <f t="shared" si="8"/>
        <v>0</v>
      </c>
      <c r="CD631" s="1352"/>
      <c r="CE631" s="1352"/>
      <c r="CF631" s="1352"/>
      <c r="CG631" s="1352"/>
      <c r="CH631" s="1352">
        <f t="shared" si="9"/>
        <v>0</v>
      </c>
      <c r="CI631" s="1352"/>
      <c r="CJ631" s="1352"/>
      <c r="CK631" s="1352"/>
      <c r="CL631" s="1352"/>
      <c r="CM631" s="1352">
        <f t="shared" si="10"/>
        <v>0</v>
      </c>
      <c r="CN631" s="1352"/>
      <c r="CO631" s="1352"/>
      <c r="CP631" s="1352"/>
      <c r="CQ631" s="1352"/>
      <c r="CR631" s="1157"/>
      <c r="CS631" s="1350">
        <f t="shared" si="11"/>
        <v>0</v>
      </c>
      <c r="CT631" s="1350"/>
      <c r="CU631" s="1350"/>
      <c r="CV631" s="1350"/>
      <c r="CW631" s="1350"/>
      <c r="CX631" s="1350">
        <f t="shared" si="12"/>
        <v>0</v>
      </c>
      <c r="CY631" s="1350"/>
      <c r="CZ631" s="1350"/>
      <c r="DA631" s="1350"/>
      <c r="DB631" s="1350"/>
      <c r="DC631" s="1350">
        <f t="shared" si="13"/>
        <v>0</v>
      </c>
      <c r="DD631" s="1350"/>
      <c r="DE631" s="1350"/>
      <c r="DF631" s="1350"/>
      <c r="DG631" s="1350"/>
      <c r="DH631" s="1350">
        <f t="shared" si="14"/>
        <v>0</v>
      </c>
      <c r="DI631" s="1350"/>
      <c r="DJ631" s="1350"/>
      <c r="DK631" s="1350"/>
      <c r="DL631" s="1350"/>
      <c r="DM631" s="1350">
        <f t="shared" si="15"/>
        <v>0</v>
      </c>
      <c r="DN631" s="1350"/>
      <c r="DO631" s="1350"/>
      <c r="DP631" s="1350"/>
      <c r="DQ631" s="1350"/>
      <c r="DR631" s="1350">
        <f t="shared" si="16"/>
        <v>0</v>
      </c>
      <c r="DS631" s="1350"/>
      <c r="DT631" s="1350"/>
      <c r="DU631" s="1350"/>
      <c r="DV631" s="1350"/>
      <c r="DW631" s="1101"/>
      <c r="DX631" s="1347" t="str">
        <f t="shared" si="17"/>
        <v/>
      </c>
      <c r="DY631" s="1348"/>
      <c r="DZ631" s="1348"/>
      <c r="EA631" s="1348"/>
      <c r="EB631" s="1349"/>
      <c r="EC631" s="1347" t="str">
        <f t="shared" si="18"/>
        <v/>
      </c>
      <c r="ED631" s="1348"/>
      <c r="EE631" s="1348"/>
      <c r="EF631" s="1348"/>
      <c r="EG631" s="1349"/>
      <c r="EH631" s="1347" t="str">
        <f t="shared" si="19"/>
        <v/>
      </c>
      <c r="EI631" s="1348"/>
      <c r="EJ631" s="1348"/>
      <c r="EK631" s="1348"/>
      <c r="EL631" s="1349"/>
      <c r="EM631" s="1347" t="str">
        <f t="shared" si="20"/>
        <v/>
      </c>
      <c r="EN631" s="1348"/>
      <c r="EO631" s="1348"/>
      <c r="EP631" s="1348"/>
      <c r="EQ631" s="1349"/>
      <c r="ER631" s="1347" t="str">
        <f t="shared" si="21"/>
        <v/>
      </c>
      <c r="ES631" s="1348"/>
      <c r="ET631" s="1348"/>
      <c r="EU631" s="1348"/>
      <c r="EV631" s="1349"/>
      <c r="EW631" s="1347" t="str">
        <f t="shared" si="22"/>
        <v/>
      </c>
      <c r="EX631" s="1348"/>
      <c r="EY631" s="1348"/>
      <c r="EZ631" s="1348"/>
      <c r="FA631" s="1349"/>
    </row>
    <row r="632" spans="2:157" ht="12.95" customHeight="1">
      <c r="B632" s="36" t="s">
        <v>1467</v>
      </c>
      <c r="C632" s="1653" t="s">
        <v>1472</v>
      </c>
      <c r="D632" s="1653"/>
      <c r="E632" s="1653"/>
      <c r="F632" s="1653"/>
      <c r="G632" s="1653"/>
      <c r="H632" s="1653"/>
      <c r="I632" s="1653"/>
      <c r="J632" s="1653"/>
      <c r="K632" s="1653"/>
      <c r="L632" s="1653"/>
      <c r="M632" s="1655" t="s">
        <v>1426</v>
      </c>
      <c r="N632" s="1655"/>
      <c r="O632" s="1655"/>
      <c r="P632" s="1655"/>
      <c r="Q632" s="1633"/>
      <c r="R632" s="1497"/>
      <c r="S632" s="1634"/>
      <c r="T632" s="1633"/>
      <c r="U632" s="1497"/>
      <c r="V632" s="1634"/>
      <c r="W632" s="1638"/>
      <c r="X632" s="1639"/>
      <c r="Y632" s="1640"/>
      <c r="Z632" s="1635" t="s">
        <v>1075</v>
      </c>
      <c r="AA632" s="1636"/>
      <c r="AB632" s="1637"/>
      <c r="AC632" s="1381"/>
      <c r="AD632" s="1382"/>
      <c r="AE632" s="1383"/>
      <c r="AF632" s="1526"/>
      <c r="AG632" s="1527"/>
      <c r="AH632" s="1527"/>
      <c r="AI632" s="1527"/>
      <c r="AJ632" s="1528"/>
      <c r="AK632" s="1650"/>
      <c r="AL632" s="1651"/>
      <c r="AM632" s="1651"/>
      <c r="AN632" s="1652"/>
      <c r="AO632" s="1519">
        <v>333290</v>
      </c>
      <c r="AP632" s="1520"/>
      <c r="AQ632" s="1520"/>
      <c r="AR632" s="1520"/>
      <c r="AS632" s="1521"/>
      <c r="AT632" s="960" t="str">
        <f t="shared" si="23"/>
        <v/>
      </c>
      <c r="AU632" s="2"/>
      <c r="AV632" s="1101"/>
      <c r="AW632" s="1101"/>
      <c r="AX632" s="1101"/>
      <c r="AY632" s="1101"/>
      <c r="AZ632" s="2"/>
      <c r="BA632" s="2"/>
      <c r="BB632" s="2"/>
      <c r="BC632" s="2"/>
      <c r="BD632" s="2"/>
      <c r="BE632" s="2"/>
      <c r="BF632" s="2"/>
      <c r="BG632" s="1347">
        <f>SUM(BG597:BH631)</f>
        <v>50</v>
      </c>
      <c r="BH632" s="1349"/>
      <c r="BI632" s="2"/>
      <c r="BJ632" s="2"/>
      <c r="BK632" s="1347">
        <f>SUM(BK597:BL631)</f>
        <v>0</v>
      </c>
      <c r="BL632" s="1349"/>
      <c r="BM632" s="2"/>
      <c r="BN632" s="1347">
        <f>SUM(BN597:BR631)</f>
        <v>0</v>
      </c>
      <c r="BO632" s="1348"/>
      <c r="BP632" s="1348"/>
      <c r="BQ632" s="1348"/>
      <c r="BR632" s="1349"/>
      <c r="BS632" s="1351">
        <f>SUM(BS597:BW631)</f>
        <v>0</v>
      </c>
      <c r="BT632" s="1351"/>
      <c r="BU632" s="1351"/>
      <c r="BV632" s="1351"/>
      <c r="BW632" s="1351"/>
      <c r="BX632" s="1351">
        <f>SUM(BX597:CB631)</f>
        <v>40</v>
      </c>
      <c r="BY632" s="1351"/>
      <c r="BZ632" s="1351"/>
      <c r="CA632" s="1351"/>
      <c r="CB632" s="1351"/>
      <c r="CC632" s="1351">
        <f>SUM(CC597:CG631)</f>
        <v>6</v>
      </c>
      <c r="CD632" s="1351"/>
      <c r="CE632" s="1351"/>
      <c r="CF632" s="1351"/>
      <c r="CG632" s="1351"/>
      <c r="CH632" s="1351">
        <f>SUM(CH597:CL631)</f>
        <v>4</v>
      </c>
      <c r="CI632" s="1351"/>
      <c r="CJ632" s="1351"/>
      <c r="CK632" s="1351"/>
      <c r="CL632" s="1351"/>
      <c r="CM632" s="1351">
        <f>SUM(CM597:CQ631)</f>
        <v>0</v>
      </c>
      <c r="CN632" s="1351"/>
      <c r="CO632" s="1351"/>
      <c r="CP632" s="1351"/>
      <c r="CQ632" s="1351"/>
      <c r="CR632" s="1157"/>
      <c r="CS632" s="1351">
        <f>SUM(CS597:CW631)</f>
        <v>0</v>
      </c>
      <c r="CT632" s="1351"/>
      <c r="CU632" s="1351"/>
      <c r="CV632" s="1351"/>
      <c r="CW632" s="1351"/>
      <c r="CX632" s="1351">
        <f>SUM(CX597:DB631)</f>
        <v>0</v>
      </c>
      <c r="CY632" s="1351"/>
      <c r="CZ632" s="1351"/>
      <c r="DA632" s="1351"/>
      <c r="DB632" s="1351"/>
      <c r="DC632" s="1351">
        <f>SUM(DC597:DG631)</f>
        <v>0</v>
      </c>
      <c r="DD632" s="1351"/>
      <c r="DE632" s="1351"/>
      <c r="DF632" s="1351"/>
      <c r="DG632" s="1351"/>
      <c r="DH632" s="1351">
        <f>SUM(DH597:DL631)</f>
        <v>0</v>
      </c>
      <c r="DI632" s="1351"/>
      <c r="DJ632" s="1351"/>
      <c r="DK632" s="1351"/>
      <c r="DL632" s="1351"/>
      <c r="DM632" s="1351">
        <f>SUM(DM597:DQ631)</f>
        <v>0</v>
      </c>
      <c r="DN632" s="1351"/>
      <c r="DO632" s="1351"/>
      <c r="DP632" s="1351"/>
      <c r="DQ632" s="1351"/>
      <c r="DR632" s="1351">
        <f>SUM(DR597:DV631)</f>
        <v>0</v>
      </c>
      <c r="DS632" s="1351"/>
      <c r="DT632" s="1351"/>
      <c r="DU632" s="1351"/>
      <c r="DV632" s="1351"/>
      <c r="DW632" s="1101"/>
      <c r="DX632" s="1351">
        <f>SUM(DX597:EB631)</f>
        <v>0</v>
      </c>
      <c r="DY632" s="1351"/>
      <c r="DZ632" s="1351"/>
      <c r="EA632" s="1351"/>
      <c r="EB632" s="1351"/>
      <c r="EC632" s="1351">
        <f>SUM(EC597:EG631)</f>
        <v>0</v>
      </c>
      <c r="ED632" s="1351"/>
      <c r="EE632" s="1351"/>
      <c r="EF632" s="1351"/>
      <c r="EG632" s="1351"/>
      <c r="EH632" s="1351">
        <f>SUM(EH597:EL631)</f>
        <v>3354</v>
      </c>
      <c r="EI632" s="1351"/>
      <c r="EJ632" s="1351"/>
      <c r="EK632" s="1351"/>
      <c r="EL632" s="1351"/>
      <c r="EM632" s="1351">
        <f>SUM(EM597:EQ631)</f>
        <v>1933</v>
      </c>
      <c r="EN632" s="1351"/>
      <c r="EO632" s="1351"/>
      <c r="EP632" s="1351"/>
      <c r="EQ632" s="1351"/>
      <c r="ER632" s="1351">
        <f>SUM(ER597:EV631)</f>
        <v>2148</v>
      </c>
      <c r="ES632" s="1351"/>
      <c r="ET632" s="1351"/>
      <c r="EU632" s="1351"/>
      <c r="EV632" s="1351"/>
      <c r="EW632" s="1351">
        <f>SUM(EW597:FA631)</f>
        <v>0</v>
      </c>
      <c r="EX632" s="1351"/>
      <c r="EY632" s="1351"/>
      <c r="EZ632" s="1351"/>
      <c r="FA632" s="1351"/>
    </row>
    <row r="633" spans="2:157" ht="12.95" customHeight="1">
      <c r="B633" s="36" t="s">
        <v>1469</v>
      </c>
      <c r="C633" s="1653" t="s">
        <v>1511</v>
      </c>
      <c r="D633" s="1653"/>
      <c r="E633" s="1653"/>
      <c r="F633" s="1653"/>
      <c r="G633" s="1653"/>
      <c r="H633" s="1653"/>
      <c r="I633" s="1653"/>
      <c r="J633" s="1653"/>
      <c r="K633" s="1653"/>
      <c r="L633" s="1653"/>
      <c r="M633" s="1655" t="s">
        <v>1416</v>
      </c>
      <c r="N633" s="1655"/>
      <c r="O633" s="1655"/>
      <c r="P633" s="1655"/>
      <c r="Q633" s="1633"/>
      <c r="R633" s="1497"/>
      <c r="S633" s="1634"/>
      <c r="T633" s="1633"/>
      <c r="U633" s="1497"/>
      <c r="V633" s="1634"/>
      <c r="W633" s="1638">
        <v>0</v>
      </c>
      <c r="X633" s="1639"/>
      <c r="Y633" s="1640"/>
      <c r="Z633" s="1635" t="s">
        <v>1075</v>
      </c>
      <c r="AA633" s="1636"/>
      <c r="AB633" s="1637"/>
      <c r="AC633" s="1381"/>
      <c r="AD633" s="1382"/>
      <c r="AE633" s="1383"/>
      <c r="AF633" s="1526"/>
      <c r="AG633" s="1527"/>
      <c r="AH633" s="1527"/>
      <c r="AI633" s="1527"/>
      <c r="AJ633" s="1528"/>
      <c r="AK633" s="1650"/>
      <c r="AL633" s="1651"/>
      <c r="AM633" s="1651"/>
      <c r="AN633" s="1652"/>
      <c r="AO633" s="1519">
        <v>1668486</v>
      </c>
      <c r="AP633" s="1520"/>
      <c r="AQ633" s="1520"/>
      <c r="AR633" s="1520"/>
      <c r="AS633" s="1521"/>
      <c r="AT633" s="960"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1512</v>
      </c>
      <c r="CM633" s="1347">
        <f>BN632+BS632+BX632+CC632+CH632+CM632</f>
        <v>50</v>
      </c>
      <c r="CN633" s="1348"/>
      <c r="CO633" s="1348"/>
      <c r="CP633" s="1348"/>
      <c r="CQ633" s="1349"/>
      <c r="CR633" s="1157"/>
      <c r="CS633" s="2"/>
      <c r="CT633" s="2"/>
      <c r="CU633" s="2"/>
      <c r="CV633" s="2"/>
      <c r="CW633" s="2"/>
      <c r="CX633" s="2"/>
      <c r="CY633" s="2"/>
      <c r="CZ633" s="2"/>
      <c r="DA633" s="2"/>
      <c r="DB633" s="2"/>
      <c r="DC633" s="2"/>
      <c r="DD633" s="2"/>
      <c r="DE633" s="2"/>
      <c r="DF633" s="2"/>
      <c r="DG633" s="1101"/>
      <c r="DH633" s="1101"/>
      <c r="DI633" s="1101"/>
      <c r="DJ633" s="1101"/>
      <c r="DK633" s="1101"/>
      <c r="DL633" s="1101"/>
      <c r="DM633" s="1101"/>
      <c r="DN633" s="1101"/>
      <c r="DO633" s="1101"/>
      <c r="DP633" s="1101"/>
      <c r="DQ633" s="1101"/>
      <c r="DR633" s="1101"/>
      <c r="DS633" s="1101"/>
      <c r="DT633" s="1101"/>
      <c r="DU633" s="1101"/>
      <c r="DV633" s="1101"/>
      <c r="DW633" s="1101"/>
      <c r="DX633" s="1101"/>
      <c r="DY633" s="1101"/>
      <c r="DZ633" s="1101"/>
      <c r="EA633" s="1101"/>
      <c r="EB633" s="1101"/>
      <c r="EC633" s="1101"/>
      <c r="ED633" s="1101"/>
      <c r="EE633" s="1101"/>
      <c r="EF633" s="1101"/>
      <c r="EG633" s="1101"/>
      <c r="EH633" s="1101"/>
      <c r="EI633" s="1101"/>
      <c r="EJ633" s="1101"/>
      <c r="EK633" s="1101"/>
      <c r="EL633" s="1101"/>
      <c r="EM633" s="1101"/>
      <c r="EN633" s="1101"/>
      <c r="EO633" s="1101"/>
      <c r="EP633" s="1101"/>
      <c r="EQ633" s="1101"/>
      <c r="ER633" s="1101"/>
      <c r="ES633" s="1101"/>
      <c r="ET633" s="1101"/>
      <c r="EU633" s="1101"/>
      <c r="EV633" s="1101"/>
      <c r="EW633" s="1101"/>
      <c r="EX633" s="1101"/>
      <c r="EY633" s="1101"/>
      <c r="EZ633" s="1101"/>
      <c r="FA633" s="1101"/>
    </row>
    <row r="634" spans="2:157" ht="12.95" customHeight="1">
      <c r="B634" s="36" t="s">
        <v>1471</v>
      </c>
      <c r="C634" s="1653"/>
      <c r="D634" s="1653"/>
      <c r="E634" s="1653"/>
      <c r="F634" s="1653"/>
      <c r="G634" s="1653"/>
      <c r="H634" s="1653"/>
      <c r="I634" s="1653"/>
      <c r="J634" s="1653"/>
      <c r="K634" s="1653"/>
      <c r="L634" s="1653"/>
      <c r="M634" s="1655" t="s">
        <v>1075</v>
      </c>
      <c r="N634" s="1655"/>
      <c r="O634" s="1655"/>
      <c r="P634" s="1655"/>
      <c r="Q634" s="1633"/>
      <c r="R634" s="1497"/>
      <c r="S634" s="1634"/>
      <c r="T634" s="1633"/>
      <c r="U634" s="1497"/>
      <c r="V634" s="1634"/>
      <c r="W634" s="1638"/>
      <c r="X634" s="1639"/>
      <c r="Y634" s="1640"/>
      <c r="Z634" s="1635" t="s">
        <v>1075</v>
      </c>
      <c r="AA634" s="1636"/>
      <c r="AB634" s="1637"/>
      <c r="AC634" s="1381"/>
      <c r="AD634" s="1382"/>
      <c r="AE634" s="1383"/>
      <c r="AF634" s="1526"/>
      <c r="AG634" s="1527"/>
      <c r="AH634" s="1527"/>
      <c r="AI634" s="1527"/>
      <c r="AJ634" s="1528"/>
      <c r="AK634" s="1650"/>
      <c r="AL634" s="1651"/>
      <c r="AM634" s="1651"/>
      <c r="AN634" s="1652"/>
      <c r="AO634" s="1519"/>
      <c r="AP634" s="1520"/>
      <c r="AQ634" s="1520"/>
      <c r="AR634" s="1520"/>
      <c r="AS634" s="1521"/>
      <c r="AT634" s="960" t="str">
        <f t="shared" si="23"/>
        <v/>
      </c>
      <c r="AU634" s="2"/>
      <c r="AV634" s="2"/>
      <c r="AW634" s="2"/>
      <c r="AX634" s="2"/>
      <c r="AY634" s="2"/>
      <c r="AZ634" s="2"/>
      <c r="BA634" s="2" t="s">
        <v>1075</v>
      </c>
      <c r="BB634" s="2"/>
      <c r="BC634" s="2"/>
      <c r="BD634" s="2"/>
      <c r="BE634" s="2"/>
      <c r="BF634" s="2"/>
      <c r="BG634" s="2"/>
      <c r="BH634" s="2"/>
      <c r="BI634" s="2"/>
      <c r="BJ634" s="2"/>
      <c r="BK634" s="2"/>
      <c r="BL634" s="2"/>
      <c r="BM634" s="2"/>
      <c r="BN634" s="1101"/>
      <c r="BO634" s="1101"/>
      <c r="BP634" s="1101"/>
      <c r="BQ634" s="1101"/>
      <c r="BR634" s="703">
        <f>BN632*1</f>
        <v>0</v>
      </c>
      <c r="BS634" s="2"/>
      <c r="BT634" s="2"/>
      <c r="BU634" s="2"/>
      <c r="BV634" s="2"/>
      <c r="BW634" s="703">
        <f>BS632*1</f>
        <v>0</v>
      </c>
      <c r="BX634" s="2"/>
      <c r="BY634" s="2"/>
      <c r="BZ634" s="2"/>
      <c r="CA634" s="2"/>
      <c r="CB634" s="703">
        <f>BX632*2</f>
        <v>80</v>
      </c>
      <c r="CC634" s="2"/>
      <c r="CD634" s="2"/>
      <c r="CE634" s="2"/>
      <c r="CF634" s="2"/>
      <c r="CG634" s="703">
        <f>CC632*3</f>
        <v>18</v>
      </c>
      <c r="CH634" s="2"/>
      <c r="CI634" s="2"/>
      <c r="CJ634" s="2"/>
      <c r="CK634" s="2"/>
      <c r="CL634" s="703">
        <f>CH632*4</f>
        <v>16</v>
      </c>
      <c r="CM634" s="2"/>
      <c r="CN634" s="2"/>
      <c r="CO634" s="2"/>
      <c r="CP634" s="2"/>
      <c r="CQ634" s="703">
        <f>CM632*5</f>
        <v>0</v>
      </c>
      <c r="CR634" s="1101"/>
      <c r="CS634" s="703">
        <f>BR634+BW634+CB634+CG634+CL634+CQ634</f>
        <v>114</v>
      </c>
      <c r="CT634" s="1124" t="s">
        <v>1513</v>
      </c>
      <c r="CU634" s="2"/>
      <c r="CV634" s="2"/>
      <c r="CW634" s="2"/>
      <c r="CX634" s="2"/>
      <c r="CY634" s="2"/>
      <c r="CZ634" s="2"/>
      <c r="DA634" s="2"/>
      <c r="DB634" s="2"/>
      <c r="DC634" s="2"/>
      <c r="DD634" s="2"/>
      <c r="DE634" s="2"/>
      <c r="DF634" s="2"/>
      <c r="DG634" s="1101"/>
      <c r="DH634" s="1101"/>
      <c r="DI634" s="1101"/>
      <c r="DJ634" s="1101"/>
      <c r="DK634" s="1101"/>
      <c r="DL634" s="1101"/>
      <c r="DM634" s="1101"/>
      <c r="DN634" s="1101"/>
      <c r="DO634" s="1101"/>
      <c r="DP634" s="1101"/>
      <c r="DQ634" s="1101"/>
      <c r="DR634" s="1101"/>
      <c r="DS634" s="1101"/>
      <c r="DT634" s="1101"/>
      <c r="DU634" s="1101"/>
      <c r="DV634" s="1101"/>
      <c r="DW634" s="1101"/>
      <c r="DX634" s="1101"/>
      <c r="DY634" s="1101"/>
      <c r="DZ634" s="1101"/>
      <c r="EA634" s="1101"/>
      <c r="EB634" s="1101"/>
      <c r="EC634" s="1101"/>
      <c r="ED634" s="1101"/>
      <c r="EE634" s="1101"/>
      <c r="EF634" s="1101"/>
      <c r="EG634" s="1101"/>
      <c r="EH634" s="1101"/>
      <c r="EI634" s="1101"/>
      <c r="EJ634" s="1101"/>
      <c r="EK634" s="1101"/>
      <c r="EL634" s="1101"/>
      <c r="EM634" s="1101"/>
      <c r="EN634" s="1101"/>
      <c r="EO634" s="1101"/>
      <c r="EP634" s="1101"/>
      <c r="EQ634" s="1101"/>
      <c r="ER634" s="1101"/>
      <c r="ES634" s="1101"/>
      <c r="ET634" s="1101"/>
      <c r="EU634" s="1101"/>
      <c r="EV634" s="1101"/>
      <c r="EW634" s="1101"/>
      <c r="EX634" s="1101"/>
      <c r="EY634" s="1101"/>
      <c r="EZ634" s="1101"/>
      <c r="FA634" s="1101"/>
    </row>
    <row r="635" spans="2:157" ht="12.95" customHeight="1">
      <c r="B635" s="36" t="s">
        <v>1473</v>
      </c>
      <c r="C635" s="1653"/>
      <c r="D635" s="1653"/>
      <c r="E635" s="1653"/>
      <c r="F635" s="1653"/>
      <c r="G635" s="1653"/>
      <c r="H635" s="1653"/>
      <c r="I635" s="1653"/>
      <c r="J635" s="1653"/>
      <c r="K635" s="1653"/>
      <c r="L635" s="1653"/>
      <c r="M635" s="1655" t="s">
        <v>1075</v>
      </c>
      <c r="N635" s="1655"/>
      <c r="O635" s="1655"/>
      <c r="P635" s="1655"/>
      <c r="Q635" s="1633"/>
      <c r="R635" s="1497"/>
      <c r="S635" s="1634"/>
      <c r="T635" s="1633"/>
      <c r="U635" s="1497"/>
      <c r="V635" s="1634"/>
      <c r="W635" s="1638"/>
      <c r="X635" s="1639"/>
      <c r="Y635" s="1640"/>
      <c r="Z635" s="1635" t="s">
        <v>1075</v>
      </c>
      <c r="AA635" s="1636"/>
      <c r="AB635" s="1637"/>
      <c r="AC635" s="1381"/>
      <c r="AD635" s="1382"/>
      <c r="AE635" s="1383"/>
      <c r="AF635" s="1526"/>
      <c r="AG635" s="1527"/>
      <c r="AH635" s="1527"/>
      <c r="AI635" s="1527"/>
      <c r="AJ635" s="1528"/>
      <c r="AK635" s="1650"/>
      <c r="AL635" s="1651"/>
      <c r="AM635" s="1651"/>
      <c r="AN635" s="1652"/>
      <c r="AO635" s="1519"/>
      <c r="AP635" s="1520"/>
      <c r="AQ635" s="1520"/>
      <c r="AR635" s="1520"/>
      <c r="AS635" s="1521"/>
      <c r="AT635" s="960" t="str">
        <f t="shared" si="23"/>
        <v/>
      </c>
      <c r="AU635" s="2"/>
      <c r="AV635" s="2"/>
      <c r="AW635" s="2"/>
      <c r="AX635" s="2"/>
      <c r="AY635" s="2"/>
      <c r="AZ635" s="2"/>
      <c r="BA635" s="2" t="s">
        <v>1514</v>
      </c>
      <c r="BB635" s="2"/>
      <c r="BC635" s="2"/>
      <c r="BD635" s="2"/>
      <c r="BE635" s="2"/>
      <c r="BF635" s="2"/>
      <c r="BG635" s="2"/>
      <c r="BH635" s="2"/>
      <c r="BI635" s="2"/>
      <c r="BJ635" s="2"/>
      <c r="BK635" s="2"/>
      <c r="BL635" s="2"/>
      <c r="BM635" s="2"/>
      <c r="BN635" s="1101"/>
      <c r="BO635" s="1101"/>
      <c r="BP635" s="1101"/>
      <c r="BQ635" s="1101"/>
      <c r="BR635" s="1101"/>
      <c r="BS635" s="1101"/>
      <c r="BT635" s="1101"/>
      <c r="BU635" s="1101"/>
      <c r="BV635" s="1101"/>
      <c r="BW635" s="1101"/>
      <c r="BX635" s="1101"/>
      <c r="BY635" s="1101"/>
      <c r="BZ635" s="1101"/>
      <c r="CA635" s="1101"/>
      <c r="CB635" s="1101"/>
      <c r="CC635" s="1101"/>
      <c r="CD635" s="1101"/>
      <c r="CE635" s="1101"/>
      <c r="CF635" s="1101"/>
      <c r="CG635" s="1101"/>
      <c r="CH635" s="1101"/>
      <c r="CI635" s="1101"/>
      <c r="CJ635" s="1101"/>
      <c r="CK635" s="1101"/>
      <c r="CL635" s="1101"/>
      <c r="CM635" s="1101"/>
      <c r="CN635" s="1101"/>
      <c r="CO635" s="1101"/>
      <c r="CP635" s="1101"/>
      <c r="CQ635" s="1101"/>
      <c r="CR635" s="1157"/>
      <c r="CS635" s="2"/>
      <c r="CT635" s="2"/>
      <c r="CU635" s="2"/>
      <c r="CV635" s="2"/>
      <c r="CW635" s="2"/>
      <c r="CX635" s="2"/>
      <c r="CY635" s="2"/>
      <c r="CZ635" s="2"/>
      <c r="DA635" s="2"/>
      <c r="DB635" s="2"/>
      <c r="DC635" s="2"/>
      <c r="DD635" s="2"/>
      <c r="DE635" s="2"/>
      <c r="DF635" s="2"/>
      <c r="DG635" s="1101"/>
      <c r="DH635" s="1101"/>
      <c r="DI635" s="1101"/>
      <c r="DJ635" s="1101"/>
      <c r="DK635" s="1101"/>
      <c r="DL635" s="1101"/>
      <c r="DM635" s="1101"/>
      <c r="DN635" s="1101"/>
      <c r="DO635" s="1101"/>
      <c r="DP635" s="1101"/>
      <c r="DQ635" s="1101"/>
      <c r="DR635" s="1101"/>
      <c r="DS635" s="1101"/>
      <c r="DT635" s="1101"/>
      <c r="DU635" s="1101"/>
      <c r="DV635" s="1101"/>
      <c r="DW635" s="1101"/>
      <c r="DX635" s="1346" t="e">
        <f>DX597*(BN597/$BN$632)</f>
        <v>#VALUE!</v>
      </c>
      <c r="DY635" s="1346"/>
      <c r="DZ635" s="1346"/>
      <c r="EA635" s="1346"/>
      <c r="EB635" s="1346"/>
      <c r="EC635" s="1346" t="e">
        <f t="shared" ref="EC635:EC657" si="24">EC597*(BS597/$BS$632)</f>
        <v>#VALUE!</v>
      </c>
      <c r="ED635" s="1346"/>
      <c r="EE635" s="1346"/>
      <c r="EF635" s="1346"/>
      <c r="EG635" s="1346"/>
      <c r="EH635" s="1346">
        <f t="shared" ref="EH635:EH657" si="25">EH597*(BX597/$BX$632)</f>
        <v>1603.6</v>
      </c>
      <c r="EI635" s="1346"/>
      <c r="EJ635" s="1346"/>
      <c r="EK635" s="1346"/>
      <c r="EL635" s="1346"/>
      <c r="EM635" s="1346" t="e">
        <f t="shared" ref="EM635:EM657" si="26">EM597*(CC597/$CC$632)</f>
        <v>#VALUE!</v>
      </c>
      <c r="EN635" s="1346"/>
      <c r="EO635" s="1346"/>
      <c r="EP635" s="1346"/>
      <c r="EQ635" s="1346"/>
      <c r="ER635" s="1346" t="e">
        <f t="shared" ref="ER635:ER657" si="27">ER597*(CH597/$CH$632)</f>
        <v>#VALUE!</v>
      </c>
      <c r="ES635" s="1346"/>
      <c r="ET635" s="1346"/>
      <c r="EU635" s="1346"/>
      <c r="EV635" s="1346"/>
      <c r="EW635" s="1346" t="e">
        <f t="shared" ref="EW635:EW657" si="28">EW597*(CM597/$CM$632)</f>
        <v>#VALUE!</v>
      </c>
      <c r="EX635" s="1346"/>
      <c r="EY635" s="1346"/>
      <c r="EZ635" s="1346"/>
      <c r="FA635" s="1346"/>
    </row>
    <row r="636" spans="2:157" ht="12.95" customHeight="1">
      <c r="B636" s="36" t="s">
        <v>1474</v>
      </c>
      <c r="C636" s="1653"/>
      <c r="D636" s="1653"/>
      <c r="E636" s="1653"/>
      <c r="F636" s="1653"/>
      <c r="G636" s="1653"/>
      <c r="H636" s="1653"/>
      <c r="I636" s="1653"/>
      <c r="J636" s="1653"/>
      <c r="K636" s="1653"/>
      <c r="L636" s="1653"/>
      <c r="M636" s="1655" t="s">
        <v>1075</v>
      </c>
      <c r="N636" s="1655"/>
      <c r="O636" s="1655"/>
      <c r="P636" s="1655"/>
      <c r="Q636" s="1633"/>
      <c r="R636" s="1497"/>
      <c r="S636" s="1634"/>
      <c r="T636" s="1633"/>
      <c r="U636" s="1497"/>
      <c r="V636" s="1634"/>
      <c r="W636" s="1638"/>
      <c r="X636" s="1639"/>
      <c r="Y636" s="1640"/>
      <c r="Z636" s="1635" t="s">
        <v>1075</v>
      </c>
      <c r="AA636" s="1636"/>
      <c r="AB636" s="1637"/>
      <c r="AC636" s="1381"/>
      <c r="AD636" s="1382"/>
      <c r="AE636" s="1383"/>
      <c r="AF636" s="1526"/>
      <c r="AG636" s="1527"/>
      <c r="AH636" s="1527"/>
      <c r="AI636" s="1527"/>
      <c r="AJ636" s="1528"/>
      <c r="AK636" s="1650"/>
      <c r="AL636" s="1651"/>
      <c r="AM636" s="1651"/>
      <c r="AN636" s="1652"/>
      <c r="AO636" s="1519"/>
      <c r="AP636" s="1520"/>
      <c r="AQ636" s="1520"/>
      <c r="AR636" s="1520"/>
      <c r="AS636" s="1521"/>
      <c r="AT636" s="960" t="str">
        <f t="shared" si="23"/>
        <v/>
      </c>
      <c r="AU636" s="1101"/>
      <c r="AV636" s="2"/>
      <c r="AW636" s="2"/>
      <c r="AX636" s="2"/>
      <c r="AY636" s="2"/>
      <c r="AZ636" s="2"/>
      <c r="BA636" s="2" t="s">
        <v>1510</v>
      </c>
      <c r="BB636" s="2"/>
      <c r="BC636" s="2"/>
      <c r="BD636" s="2"/>
      <c r="BE636" s="2"/>
      <c r="BF636" s="2"/>
      <c r="BG636" s="2"/>
      <c r="BH636" s="2"/>
      <c r="BI636" s="2"/>
      <c r="BJ636" s="2"/>
      <c r="BK636" s="2"/>
      <c r="BL636" s="2"/>
      <c r="BM636" s="2"/>
      <c r="BN636" s="2" t="s">
        <v>1515</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57"/>
      <c r="CS636" s="2"/>
      <c r="CT636" s="2"/>
      <c r="CU636" s="2"/>
      <c r="CV636" s="2"/>
      <c r="CW636" s="2"/>
      <c r="CX636" s="2"/>
      <c r="CY636" s="2"/>
      <c r="CZ636" s="2"/>
      <c r="DA636" s="2"/>
      <c r="DB636" s="2"/>
      <c r="DC636" s="2"/>
      <c r="DD636" s="2"/>
      <c r="DE636" s="2"/>
      <c r="DF636" s="2"/>
      <c r="DG636" s="1101"/>
      <c r="DH636" s="1101"/>
      <c r="DI636" s="1101"/>
      <c r="DJ636" s="1101"/>
      <c r="DK636" s="1101"/>
      <c r="DL636" s="1101"/>
      <c r="DM636" s="1101"/>
      <c r="DN636" s="1101"/>
      <c r="DO636" s="1101"/>
      <c r="DP636" s="1101"/>
      <c r="DQ636" s="1101"/>
      <c r="DR636" s="1101"/>
      <c r="DS636" s="1101"/>
      <c r="DT636" s="1101"/>
      <c r="DU636" s="1101"/>
      <c r="DV636" s="1101"/>
      <c r="DW636" s="1101"/>
      <c r="DX636" s="1346" t="e">
        <f t="shared" ref="DX636:DX657" si="29">DX598*(BN598/$BN$632)</f>
        <v>#VALUE!</v>
      </c>
      <c r="DY636" s="1346"/>
      <c r="DZ636" s="1346"/>
      <c r="EA636" s="1346"/>
      <c r="EB636" s="1346"/>
      <c r="EC636" s="1346" t="e">
        <f t="shared" si="24"/>
        <v>#VALUE!</v>
      </c>
      <c r="ED636" s="1346"/>
      <c r="EE636" s="1346"/>
      <c r="EF636" s="1346"/>
      <c r="EG636" s="1346"/>
      <c r="EH636" s="1346">
        <f t="shared" si="25"/>
        <v>83.300000000000011</v>
      </c>
      <c r="EI636" s="1346"/>
      <c r="EJ636" s="1346"/>
      <c r="EK636" s="1346"/>
      <c r="EL636" s="1346"/>
      <c r="EM636" s="1346" t="e">
        <f t="shared" si="26"/>
        <v>#VALUE!</v>
      </c>
      <c r="EN636" s="1346"/>
      <c r="EO636" s="1346"/>
      <c r="EP636" s="1346"/>
      <c r="EQ636" s="1346"/>
      <c r="ER636" s="1346" t="e">
        <f t="shared" si="27"/>
        <v>#VALUE!</v>
      </c>
      <c r="ES636" s="1346"/>
      <c r="ET636" s="1346"/>
      <c r="EU636" s="1346"/>
      <c r="EV636" s="1346"/>
      <c r="EW636" s="1346" t="e">
        <f t="shared" si="28"/>
        <v>#VALUE!</v>
      </c>
      <c r="EX636" s="1346"/>
      <c r="EY636" s="1346"/>
      <c r="EZ636" s="1346"/>
      <c r="FA636" s="1346"/>
    </row>
    <row r="637" spans="2:157" ht="12.95" customHeight="1">
      <c r="B637" s="36" t="s">
        <v>1475</v>
      </c>
      <c r="C637" s="1653"/>
      <c r="D637" s="1653"/>
      <c r="E637" s="1653"/>
      <c r="F637" s="1653"/>
      <c r="G637" s="1653"/>
      <c r="H637" s="1653"/>
      <c r="I637" s="1653"/>
      <c r="J637" s="1653"/>
      <c r="K637" s="1653"/>
      <c r="L637" s="1653"/>
      <c r="M637" s="1655" t="s">
        <v>1075</v>
      </c>
      <c r="N637" s="1655"/>
      <c r="O637" s="1655"/>
      <c r="P637" s="1655"/>
      <c r="Q637" s="1633"/>
      <c r="R637" s="1497"/>
      <c r="S637" s="1634"/>
      <c r="T637" s="1633"/>
      <c r="U637" s="1497"/>
      <c r="V637" s="1634"/>
      <c r="W637" s="1638"/>
      <c r="X637" s="1639"/>
      <c r="Y637" s="1640"/>
      <c r="Z637" s="1635" t="s">
        <v>1075</v>
      </c>
      <c r="AA637" s="1636"/>
      <c r="AB637" s="1637"/>
      <c r="AC637" s="1381"/>
      <c r="AD637" s="1382"/>
      <c r="AE637" s="1383"/>
      <c r="AF637" s="1526"/>
      <c r="AG637" s="1527"/>
      <c r="AH637" s="1527"/>
      <c r="AI637" s="1527"/>
      <c r="AJ637" s="1528"/>
      <c r="AK637" s="1650"/>
      <c r="AL637" s="1651"/>
      <c r="AM637" s="1651"/>
      <c r="AN637" s="1652"/>
      <c r="AO637" s="1519"/>
      <c r="AP637" s="1520"/>
      <c r="AQ637" s="1520"/>
      <c r="AR637" s="1520"/>
      <c r="AS637" s="1521"/>
      <c r="AT637" s="960" t="str">
        <f t="shared" si="23"/>
        <v/>
      </c>
      <c r="AU637" s="1101"/>
      <c r="AV637" s="2"/>
      <c r="AW637" s="2"/>
      <c r="AX637" s="2"/>
      <c r="AY637" s="2"/>
      <c r="AZ637" s="2"/>
      <c r="BA637" s="2" t="s">
        <v>1509</v>
      </c>
      <c r="BB637" s="2"/>
      <c r="BC637" s="2"/>
      <c r="BD637" s="2"/>
      <c r="BE637" s="2"/>
      <c r="BF637" s="2"/>
      <c r="BG637" s="2"/>
      <c r="BH637" s="2"/>
      <c r="BI637" s="2"/>
      <c r="BJ637" s="2"/>
      <c r="BK637" s="2"/>
      <c r="BL637" s="2"/>
      <c r="BM637" s="2"/>
      <c r="BN637" s="1353">
        <f>IF(J773="SRO/Studio",O773,0)</f>
        <v>0</v>
      </c>
      <c r="BO637" s="1354"/>
      <c r="BP637" s="1354"/>
      <c r="BQ637" s="1354"/>
      <c r="BR637" s="1355"/>
      <c r="BS637" s="1352">
        <f>IF(J773="1 Bedroom",O773,0)</f>
        <v>0</v>
      </c>
      <c r="BT637" s="1352"/>
      <c r="BU637" s="1352"/>
      <c r="BV637" s="1352"/>
      <c r="BW637" s="1352"/>
      <c r="BX637" s="1352">
        <f>IF(J773="2 Bedrooms",O773,0)</f>
        <v>0</v>
      </c>
      <c r="BY637" s="1352"/>
      <c r="BZ637" s="1352"/>
      <c r="CA637" s="1352"/>
      <c r="CB637" s="1352"/>
      <c r="CC637" s="1352">
        <f>IF(J773="3 Bedrooms",O773,0)</f>
        <v>1</v>
      </c>
      <c r="CD637" s="1352"/>
      <c r="CE637" s="1352"/>
      <c r="CF637" s="1352"/>
      <c r="CG637" s="1352"/>
      <c r="CH637" s="1352">
        <f>IF(J773="4 Bedrooms",O773,0)</f>
        <v>0</v>
      </c>
      <c r="CI637" s="1352"/>
      <c r="CJ637" s="1352"/>
      <c r="CK637" s="1352"/>
      <c r="CL637" s="1352"/>
      <c r="CM637" s="1352">
        <f>IF(J773="5 Bedrooms",O773,0)</f>
        <v>0</v>
      </c>
      <c r="CN637" s="1352"/>
      <c r="CO637" s="1352"/>
      <c r="CP637" s="1352"/>
      <c r="CQ637" s="1352"/>
      <c r="CR637" s="1157"/>
      <c r="CS637" s="2"/>
      <c r="CT637" s="2"/>
      <c r="CU637" s="2"/>
      <c r="CV637" s="2"/>
      <c r="CW637" s="2"/>
      <c r="CX637" s="2"/>
      <c r="CY637" s="2"/>
      <c r="CZ637" s="2"/>
      <c r="DA637" s="2"/>
      <c r="DB637" s="2"/>
      <c r="DC637" s="2"/>
      <c r="DD637" s="2"/>
      <c r="DE637" s="2"/>
      <c r="DF637" s="2"/>
      <c r="DG637" s="1101"/>
      <c r="DH637" s="1101"/>
      <c r="DI637" s="1101"/>
      <c r="DJ637" s="1101"/>
      <c r="DK637" s="1101"/>
      <c r="DL637" s="1101"/>
      <c r="DM637" s="1101"/>
      <c r="DN637" s="1101"/>
      <c r="DO637" s="1101"/>
      <c r="DP637" s="1101"/>
      <c r="DQ637" s="1101"/>
      <c r="DR637" s="1101"/>
      <c r="DS637" s="1101"/>
      <c r="DT637" s="1101"/>
      <c r="DU637" s="1101"/>
      <c r="DV637" s="1101"/>
      <c r="DW637" s="1101"/>
      <c r="DX637" s="1346" t="e">
        <f t="shared" si="29"/>
        <v>#VALUE!</v>
      </c>
      <c r="DY637" s="1346"/>
      <c r="DZ637" s="1346"/>
      <c r="EA637" s="1346"/>
      <c r="EB637" s="1346"/>
      <c r="EC637" s="1346" t="e">
        <f t="shared" si="24"/>
        <v>#VALUE!</v>
      </c>
      <c r="ED637" s="1346"/>
      <c r="EE637" s="1346"/>
      <c r="EF637" s="1346"/>
      <c r="EG637" s="1346"/>
      <c r="EH637" s="1346" t="e">
        <f t="shared" si="25"/>
        <v>#VALUE!</v>
      </c>
      <c r="EI637" s="1346"/>
      <c r="EJ637" s="1346"/>
      <c r="EK637" s="1346"/>
      <c r="EL637" s="1346"/>
      <c r="EM637" s="1346">
        <f t="shared" si="26"/>
        <v>1933</v>
      </c>
      <c r="EN637" s="1346"/>
      <c r="EO637" s="1346"/>
      <c r="EP637" s="1346"/>
      <c r="EQ637" s="1346"/>
      <c r="ER637" s="1346" t="e">
        <f t="shared" si="27"/>
        <v>#VALUE!</v>
      </c>
      <c r="ES637" s="1346"/>
      <c r="ET637" s="1346"/>
      <c r="EU637" s="1346"/>
      <c r="EV637" s="1346"/>
      <c r="EW637" s="1346" t="e">
        <f t="shared" si="28"/>
        <v>#VALUE!</v>
      </c>
      <c r="EX637" s="1346"/>
      <c r="EY637" s="1346"/>
      <c r="EZ637" s="1346"/>
      <c r="FA637" s="1346"/>
    </row>
    <row r="638" spans="2:157" ht="12.95" customHeight="1">
      <c r="B638" s="36" t="s">
        <v>1476</v>
      </c>
      <c r="C638" s="1653"/>
      <c r="D638" s="1653"/>
      <c r="E638" s="1653"/>
      <c r="F638" s="1653"/>
      <c r="G638" s="1653"/>
      <c r="H638" s="1653"/>
      <c r="I638" s="1653"/>
      <c r="J638" s="1653"/>
      <c r="K638" s="1653"/>
      <c r="L638" s="1653"/>
      <c r="M638" s="1655" t="s">
        <v>1075</v>
      </c>
      <c r="N638" s="1655"/>
      <c r="O638" s="1655"/>
      <c r="P638" s="1655"/>
      <c r="Q638" s="1633"/>
      <c r="R638" s="1497"/>
      <c r="S638" s="1634"/>
      <c r="T638" s="1633"/>
      <c r="U638" s="1497"/>
      <c r="V638" s="1634"/>
      <c r="W638" s="1638"/>
      <c r="X638" s="1639"/>
      <c r="Y638" s="1640"/>
      <c r="Z638" s="1635" t="s">
        <v>1075</v>
      </c>
      <c r="AA638" s="1636"/>
      <c r="AB638" s="1637"/>
      <c r="AC638" s="1381"/>
      <c r="AD638" s="1382"/>
      <c r="AE638" s="1383"/>
      <c r="AF638" s="1526"/>
      <c r="AG638" s="1527"/>
      <c r="AH638" s="1527"/>
      <c r="AI638" s="1527"/>
      <c r="AJ638" s="1528"/>
      <c r="AK638" s="1650"/>
      <c r="AL638" s="1651"/>
      <c r="AM638" s="1651"/>
      <c r="AN638" s="1652"/>
      <c r="AO638" s="1519"/>
      <c r="AP638" s="1520"/>
      <c r="AQ638" s="1520"/>
      <c r="AR638" s="1520"/>
      <c r="AS638" s="1521"/>
      <c r="AT638" s="960" t="str">
        <f t="shared" si="23"/>
        <v/>
      </c>
      <c r="AU638" s="1101"/>
      <c r="AV638" s="2"/>
      <c r="AW638" s="2"/>
      <c r="AX638" s="2"/>
      <c r="AY638" s="2"/>
      <c r="AZ638" s="2"/>
      <c r="BA638" s="2" t="s">
        <v>1099</v>
      </c>
      <c r="BB638" s="2"/>
      <c r="BC638" s="2"/>
      <c r="BD638" s="2"/>
      <c r="BE638" s="2"/>
      <c r="BF638" s="2"/>
      <c r="BG638" s="2"/>
      <c r="BH638" s="2"/>
      <c r="BI638" s="2"/>
      <c r="BJ638" s="2"/>
      <c r="BK638" s="2"/>
      <c r="BL638" s="2"/>
      <c r="BM638" s="2"/>
      <c r="BN638" s="1353">
        <f>IF(J774="SRO/Studio",O774,0)</f>
        <v>0</v>
      </c>
      <c r="BO638" s="1354"/>
      <c r="BP638" s="1354"/>
      <c r="BQ638" s="1354"/>
      <c r="BR638" s="1355"/>
      <c r="BS638" s="1352">
        <f>IF(J774="1 Bedroom",O774,0)</f>
        <v>0</v>
      </c>
      <c r="BT638" s="1352"/>
      <c r="BU638" s="1352"/>
      <c r="BV638" s="1352"/>
      <c r="BW638" s="1352"/>
      <c r="BX638" s="1352">
        <f>IF(J774="2 Bedrooms",O774,0)</f>
        <v>0</v>
      </c>
      <c r="BY638" s="1352"/>
      <c r="BZ638" s="1352"/>
      <c r="CA638" s="1352"/>
      <c r="CB638" s="1352"/>
      <c r="CC638" s="1352">
        <f>IF(J774="3 Bedrooms",O774,0)</f>
        <v>0</v>
      </c>
      <c r="CD638" s="1352"/>
      <c r="CE638" s="1352"/>
      <c r="CF638" s="1352"/>
      <c r="CG638" s="1352"/>
      <c r="CH638" s="1352">
        <f>IF(J774="4 Bedrooms",O774,0)</f>
        <v>0</v>
      </c>
      <c r="CI638" s="1352"/>
      <c r="CJ638" s="1352"/>
      <c r="CK638" s="1352"/>
      <c r="CL638" s="1352"/>
      <c r="CM638" s="1352">
        <f>IF(J774="5 Bedrooms",O774,0)</f>
        <v>0</v>
      </c>
      <c r="CN638" s="1352"/>
      <c r="CO638" s="1352"/>
      <c r="CP638" s="1352"/>
      <c r="CQ638" s="1352"/>
      <c r="CR638" s="1157"/>
      <c r="CS638" s="2"/>
      <c r="CT638" s="2"/>
      <c r="CU638" s="2"/>
      <c r="CV638" s="2"/>
      <c r="CW638" s="2"/>
      <c r="CX638" s="2"/>
      <c r="CY638" s="2"/>
      <c r="CZ638" s="2"/>
      <c r="DA638" s="2"/>
      <c r="DB638" s="2"/>
      <c r="DC638" s="2"/>
      <c r="DD638" s="2"/>
      <c r="DE638" s="2"/>
      <c r="DF638" s="2"/>
      <c r="DG638" s="1101"/>
      <c r="DH638" s="1101"/>
      <c r="DI638" s="1101"/>
      <c r="DJ638" s="1101"/>
      <c r="DK638" s="1101"/>
      <c r="DL638" s="1101"/>
      <c r="DM638" s="1101"/>
      <c r="DN638" s="1101"/>
      <c r="DO638" s="1101"/>
      <c r="DP638" s="1101"/>
      <c r="DQ638" s="1101"/>
      <c r="DR638" s="1101"/>
      <c r="DS638" s="1101"/>
      <c r="DT638" s="1101"/>
      <c r="DU638" s="1101"/>
      <c r="DV638" s="1101"/>
      <c r="DW638" s="1101"/>
      <c r="DX638" s="1346" t="e">
        <f t="shared" si="29"/>
        <v>#VALUE!</v>
      </c>
      <c r="DY638" s="1346"/>
      <c r="DZ638" s="1346"/>
      <c r="EA638" s="1346"/>
      <c r="EB638" s="1346"/>
      <c r="EC638" s="1346" t="e">
        <f t="shared" si="24"/>
        <v>#VALUE!</v>
      </c>
      <c r="ED638" s="1346"/>
      <c r="EE638" s="1346"/>
      <c r="EF638" s="1346"/>
      <c r="EG638" s="1346"/>
      <c r="EH638" s="1346" t="e">
        <f t="shared" si="25"/>
        <v>#VALUE!</v>
      </c>
      <c r="EI638" s="1346"/>
      <c r="EJ638" s="1346"/>
      <c r="EK638" s="1346"/>
      <c r="EL638" s="1346"/>
      <c r="EM638" s="1346" t="e">
        <f t="shared" si="26"/>
        <v>#VALUE!</v>
      </c>
      <c r="EN638" s="1346"/>
      <c r="EO638" s="1346"/>
      <c r="EP638" s="1346"/>
      <c r="EQ638" s="1346"/>
      <c r="ER638" s="1346">
        <f t="shared" si="27"/>
        <v>2148</v>
      </c>
      <c r="ES638" s="1346"/>
      <c r="ET638" s="1346"/>
      <c r="EU638" s="1346"/>
      <c r="EV638" s="1346"/>
      <c r="EW638" s="1346" t="e">
        <f t="shared" si="28"/>
        <v>#VALUE!</v>
      </c>
      <c r="EX638" s="1346"/>
      <c r="EY638" s="1346"/>
      <c r="EZ638" s="1346"/>
      <c r="FA638" s="1346"/>
    </row>
    <row r="639" spans="2:157" ht="12.95" customHeight="1">
      <c r="B639" s="1539" t="s">
        <v>1516</v>
      </c>
      <c r="C639" s="1540"/>
      <c r="D639" s="1540"/>
      <c r="E639" s="1540"/>
      <c r="F639" s="1540"/>
      <c r="G639" s="1540"/>
      <c r="H639" s="1540"/>
      <c r="I639" s="1540"/>
      <c r="J639" s="1540"/>
      <c r="K639" s="1540"/>
      <c r="L639" s="1540"/>
      <c r="M639" s="1540"/>
      <c r="N639" s="1540"/>
      <c r="O639" s="1540"/>
      <c r="P639" s="1540"/>
      <c r="Q639" s="1540"/>
      <c r="R639" s="1540"/>
      <c r="S639" s="1540"/>
      <c r="T639" s="1540"/>
      <c r="U639" s="1540"/>
      <c r="V639" s="1540"/>
      <c r="W639" s="1540"/>
      <c r="X639" s="1540"/>
      <c r="Y639" s="1540"/>
      <c r="Z639" s="1540"/>
      <c r="AA639" s="1540"/>
      <c r="AB639" s="1540"/>
      <c r="AC639" s="1540"/>
      <c r="AD639" s="1540"/>
      <c r="AE639" s="1540"/>
      <c r="AF639" s="1540"/>
      <c r="AG639" s="1540"/>
      <c r="AH639" s="1540"/>
      <c r="AI639" s="1540"/>
      <c r="AJ639" s="1540"/>
      <c r="AK639" s="1540"/>
      <c r="AL639" s="1540"/>
      <c r="AM639" s="1540"/>
      <c r="AN639" s="1541"/>
      <c r="AO639" s="1532">
        <f>SUM(AO627:AR638)</f>
        <v>22669446</v>
      </c>
      <c r="AP639" s="1533"/>
      <c r="AQ639" s="1533"/>
      <c r="AR639" s="1533"/>
      <c r="AS639" s="1534"/>
      <c r="AT639" s="1101"/>
      <c r="AU639" s="1101"/>
      <c r="AV639" s="2"/>
      <c r="AW639" s="2"/>
      <c r="AX639" s="2"/>
      <c r="AY639" s="2"/>
      <c r="AZ639" s="2"/>
      <c r="BA639" s="2"/>
      <c r="BB639" s="2"/>
      <c r="BC639" s="2"/>
      <c r="BD639" s="2"/>
      <c r="BE639" s="2"/>
      <c r="BF639" s="2"/>
      <c r="BG639" s="2"/>
      <c r="BH639" s="2"/>
      <c r="BI639" s="2"/>
      <c r="BJ639" s="2"/>
      <c r="BK639" s="2"/>
      <c r="BL639" s="2"/>
      <c r="BM639" s="2"/>
      <c r="BN639" s="1353">
        <f>IF(J775="SRO/Studio",O775,0)</f>
        <v>0</v>
      </c>
      <c r="BO639" s="1354"/>
      <c r="BP639" s="1354"/>
      <c r="BQ639" s="1354"/>
      <c r="BR639" s="1355"/>
      <c r="BS639" s="1352">
        <f>IF(J775="1 Bedroom",O775,0)</f>
        <v>0</v>
      </c>
      <c r="BT639" s="1352"/>
      <c r="BU639" s="1352"/>
      <c r="BV639" s="1352"/>
      <c r="BW639" s="1352"/>
      <c r="BX639" s="1352">
        <f>IF(J775="2 Bedrooms",O775,0)</f>
        <v>0</v>
      </c>
      <c r="BY639" s="1352"/>
      <c r="BZ639" s="1352"/>
      <c r="CA639" s="1352"/>
      <c r="CB639" s="1352"/>
      <c r="CC639" s="1352">
        <f>IF(J775="3 Bedrooms",O775,0)</f>
        <v>0</v>
      </c>
      <c r="CD639" s="1352"/>
      <c r="CE639" s="1352"/>
      <c r="CF639" s="1352"/>
      <c r="CG639" s="1352"/>
      <c r="CH639" s="1352">
        <f>IF(J775="4 Bedrooms",O775,0)</f>
        <v>0</v>
      </c>
      <c r="CI639" s="1352"/>
      <c r="CJ639" s="1352"/>
      <c r="CK639" s="1352"/>
      <c r="CL639" s="1352"/>
      <c r="CM639" s="1352">
        <f>IF(J775="5 Bedrooms",O775,0)</f>
        <v>0</v>
      </c>
      <c r="CN639" s="1352"/>
      <c r="CO639" s="1352"/>
      <c r="CP639" s="1352"/>
      <c r="CQ639" s="1352"/>
      <c r="CR639" s="1157"/>
      <c r="CS639" s="1101"/>
      <c r="CT639" s="1101"/>
      <c r="CU639" s="1101"/>
      <c r="CV639" s="2"/>
      <c r="CW639" s="2"/>
      <c r="CX639" s="2"/>
      <c r="CY639" s="2"/>
      <c r="CZ639" s="2"/>
      <c r="DA639" s="2"/>
      <c r="DB639" s="2"/>
      <c r="DC639" s="2"/>
      <c r="DD639" s="2"/>
      <c r="DE639" s="2"/>
      <c r="DF639" s="2"/>
      <c r="DG639" s="1101"/>
      <c r="DH639" s="1101"/>
      <c r="DI639" s="1101"/>
      <c r="DJ639" s="1101"/>
      <c r="DK639" s="1101"/>
      <c r="DL639" s="1101"/>
      <c r="DM639" s="1101"/>
      <c r="DN639" s="1101"/>
      <c r="DO639" s="1101"/>
      <c r="DP639" s="1101"/>
      <c r="DQ639" s="1101"/>
      <c r="DR639" s="1101"/>
      <c r="DS639" s="1101"/>
      <c r="DT639" s="1101"/>
      <c r="DU639" s="1101"/>
      <c r="DV639" s="1101"/>
      <c r="DW639" s="1101"/>
      <c r="DX639" s="1346" t="e">
        <f t="shared" si="29"/>
        <v>#VALUE!</v>
      </c>
      <c r="DY639" s="1346"/>
      <c r="DZ639" s="1346"/>
      <c r="EA639" s="1346"/>
      <c r="EB639" s="1346"/>
      <c r="EC639" s="1346" t="e">
        <f t="shared" si="24"/>
        <v>#VALUE!</v>
      </c>
      <c r="ED639" s="1346"/>
      <c r="EE639" s="1346"/>
      <c r="EF639" s="1346"/>
      <c r="EG639" s="1346"/>
      <c r="EH639" s="1346" t="e">
        <f t="shared" si="25"/>
        <v>#VALUE!</v>
      </c>
      <c r="EI639" s="1346"/>
      <c r="EJ639" s="1346"/>
      <c r="EK639" s="1346"/>
      <c r="EL639" s="1346"/>
      <c r="EM639" s="1346" t="e">
        <f t="shared" si="26"/>
        <v>#VALUE!</v>
      </c>
      <c r="EN639" s="1346"/>
      <c r="EO639" s="1346"/>
      <c r="EP639" s="1346"/>
      <c r="EQ639" s="1346"/>
      <c r="ER639" s="1346" t="e">
        <f t="shared" si="27"/>
        <v>#VALUE!</v>
      </c>
      <c r="ES639" s="1346"/>
      <c r="ET639" s="1346"/>
      <c r="EU639" s="1346"/>
      <c r="EV639" s="1346"/>
      <c r="EW639" s="1346" t="e">
        <f t="shared" si="28"/>
        <v>#VALUE!</v>
      </c>
      <c r="EX639" s="1346"/>
      <c r="EY639" s="1346"/>
      <c r="EZ639" s="1346"/>
      <c r="FA639" s="1346"/>
    </row>
    <row r="640" spans="2:157" ht="12.95" customHeight="1">
      <c r="B640" s="1539" t="s">
        <v>1517</v>
      </c>
      <c r="C640" s="1540"/>
      <c r="D640" s="1540"/>
      <c r="E640" s="1540"/>
      <c r="F640" s="1540"/>
      <c r="G640" s="1540"/>
      <c r="H640" s="1540"/>
      <c r="I640" s="1540"/>
      <c r="J640" s="1540"/>
      <c r="K640" s="1540"/>
      <c r="L640" s="1540"/>
      <c r="M640" s="1540"/>
      <c r="N640" s="1540"/>
      <c r="O640" s="1540"/>
      <c r="P640" s="1540"/>
      <c r="Q640" s="1540"/>
      <c r="R640" s="1540"/>
      <c r="S640" s="1540"/>
      <c r="T640" s="1540"/>
      <c r="U640" s="1540"/>
      <c r="V640" s="1540"/>
      <c r="W640" s="1540"/>
      <c r="X640" s="1540"/>
      <c r="Y640" s="1540"/>
      <c r="Z640" s="1540"/>
      <c r="AA640" s="1540"/>
      <c r="AB640" s="1540"/>
      <c r="AC640" s="1540"/>
      <c r="AD640" s="1540"/>
      <c r="AE640" s="1540"/>
      <c r="AF640" s="1540"/>
      <c r="AG640" s="1540"/>
      <c r="AH640" s="1540"/>
      <c r="AI640" s="1540"/>
      <c r="AJ640" s="1540"/>
      <c r="AK640" s="1540"/>
      <c r="AL640" s="1540"/>
      <c r="AM640" s="1540"/>
      <c r="AN640" s="1541"/>
      <c r="AO640" s="1519">
        <v>11440965</v>
      </c>
      <c r="AP640" s="1520"/>
      <c r="AQ640" s="1520"/>
      <c r="AR640" s="1520"/>
      <c r="AS640" s="1521"/>
      <c r="AT640" s="1101"/>
      <c r="AU640" s="1101"/>
      <c r="AV640" s="2"/>
      <c r="AW640" s="2"/>
      <c r="AX640" s="2"/>
      <c r="AY640" s="2"/>
      <c r="AZ640" s="2"/>
      <c r="BA640" s="2"/>
      <c r="BB640" s="2"/>
      <c r="BC640" s="2"/>
      <c r="BD640" s="2"/>
      <c r="BE640" s="2"/>
      <c r="BF640" s="2"/>
      <c r="BG640" s="2"/>
      <c r="BH640" s="2"/>
      <c r="BI640" s="2"/>
      <c r="BJ640" s="2"/>
      <c r="BK640" s="2"/>
      <c r="BL640" s="2"/>
      <c r="BM640" s="2"/>
      <c r="BN640" s="1353">
        <f>IF(J776="SRO/Studio",O776,0)</f>
        <v>0</v>
      </c>
      <c r="BO640" s="1354"/>
      <c r="BP640" s="1354"/>
      <c r="BQ640" s="1354"/>
      <c r="BR640" s="1355"/>
      <c r="BS640" s="1352">
        <f>IF(J776="1 Bedroom",O776,0)</f>
        <v>0</v>
      </c>
      <c r="BT640" s="1352"/>
      <c r="BU640" s="1352"/>
      <c r="BV640" s="1352"/>
      <c r="BW640" s="1352"/>
      <c r="BX640" s="1352">
        <f>IF(J776="2 Bedrooms",O776,0)</f>
        <v>0</v>
      </c>
      <c r="BY640" s="1352"/>
      <c r="BZ640" s="1352"/>
      <c r="CA640" s="1352"/>
      <c r="CB640" s="1352"/>
      <c r="CC640" s="1352">
        <f>IF(J776="3 Bedrooms",O776,0)</f>
        <v>0</v>
      </c>
      <c r="CD640" s="1352"/>
      <c r="CE640" s="1352"/>
      <c r="CF640" s="1352"/>
      <c r="CG640" s="1352"/>
      <c r="CH640" s="1352">
        <f>IF(J776="4 Bedrooms",O776,0)</f>
        <v>0</v>
      </c>
      <c r="CI640" s="1352"/>
      <c r="CJ640" s="1352"/>
      <c r="CK640" s="1352"/>
      <c r="CL640" s="1352"/>
      <c r="CM640" s="1352">
        <f>IF(J776="5 Bedrooms",O776,0)</f>
        <v>0</v>
      </c>
      <c r="CN640" s="1352"/>
      <c r="CO640" s="1352"/>
      <c r="CP640" s="1352"/>
      <c r="CQ640" s="1352"/>
      <c r="CR640" s="1101"/>
      <c r="CS640" s="1101"/>
      <c r="CT640" s="1101"/>
      <c r="CU640" s="1101"/>
      <c r="CV640" s="2"/>
      <c r="CW640" s="2"/>
      <c r="CX640" s="2"/>
      <c r="CY640" s="2"/>
      <c r="CZ640" s="2"/>
      <c r="DA640" s="2"/>
      <c r="DB640" s="2"/>
      <c r="DC640" s="2"/>
      <c r="DD640" s="2"/>
      <c r="DE640" s="2"/>
      <c r="DF640" s="2"/>
      <c r="DG640" s="1101"/>
      <c r="DH640" s="1101"/>
      <c r="DI640" s="1101"/>
      <c r="DJ640" s="1101"/>
      <c r="DK640" s="1101"/>
      <c r="DL640" s="1101"/>
      <c r="DM640" s="1101"/>
      <c r="DN640" s="1101"/>
      <c r="DO640" s="1101"/>
      <c r="DP640" s="1101"/>
      <c r="DQ640" s="1101"/>
      <c r="DR640" s="1101"/>
      <c r="DS640" s="1101"/>
      <c r="DT640" s="1101"/>
      <c r="DU640" s="1101"/>
      <c r="DV640" s="1101"/>
      <c r="DW640" s="1101"/>
      <c r="DX640" s="1346" t="e">
        <f t="shared" si="29"/>
        <v>#VALUE!</v>
      </c>
      <c r="DY640" s="1346"/>
      <c r="DZ640" s="1346"/>
      <c r="EA640" s="1346"/>
      <c r="EB640" s="1346"/>
      <c r="EC640" s="1346" t="e">
        <f t="shared" si="24"/>
        <v>#VALUE!</v>
      </c>
      <c r="ED640" s="1346"/>
      <c r="EE640" s="1346"/>
      <c r="EF640" s="1346"/>
      <c r="EG640" s="1346"/>
      <c r="EH640" s="1346" t="e">
        <f t="shared" si="25"/>
        <v>#VALUE!</v>
      </c>
      <c r="EI640" s="1346"/>
      <c r="EJ640" s="1346"/>
      <c r="EK640" s="1346"/>
      <c r="EL640" s="1346"/>
      <c r="EM640" s="1346" t="e">
        <f t="shared" si="26"/>
        <v>#VALUE!</v>
      </c>
      <c r="EN640" s="1346"/>
      <c r="EO640" s="1346"/>
      <c r="EP640" s="1346"/>
      <c r="EQ640" s="1346"/>
      <c r="ER640" s="1346" t="e">
        <f t="shared" si="27"/>
        <v>#VALUE!</v>
      </c>
      <c r="ES640" s="1346"/>
      <c r="ET640" s="1346"/>
      <c r="EU640" s="1346"/>
      <c r="EV640" s="1346"/>
      <c r="EW640" s="1346" t="e">
        <f t="shared" si="28"/>
        <v>#VALUE!</v>
      </c>
      <c r="EX640" s="1346"/>
      <c r="EY640" s="1346"/>
      <c r="EZ640" s="1346"/>
      <c r="FA640" s="1346"/>
    </row>
    <row r="641" spans="1:157" ht="12.95" customHeight="1">
      <c r="A641" s="1101"/>
      <c r="B641" s="1773" t="s">
        <v>1518</v>
      </c>
      <c r="C641" s="1656"/>
      <c r="D641" s="1656"/>
      <c r="E641" s="1656"/>
      <c r="F641" s="1656"/>
      <c r="G641" s="1656"/>
      <c r="H641" s="1656"/>
      <c r="I641" s="1656"/>
      <c r="J641" s="1656"/>
      <c r="K641" s="1656"/>
      <c r="L641" s="1656"/>
      <c r="M641" s="1656"/>
      <c r="N641" s="1656"/>
      <c r="O641" s="1656"/>
      <c r="P641" s="1656"/>
      <c r="Q641" s="1656"/>
      <c r="R641" s="1656"/>
      <c r="S641" s="1656"/>
      <c r="T641" s="1656"/>
      <c r="U641" s="1656"/>
      <c r="V641" s="1656"/>
      <c r="W641" s="1656"/>
      <c r="X641" s="1656"/>
      <c r="Y641" s="1656"/>
      <c r="Z641" s="1656"/>
      <c r="AA641" s="1656"/>
      <c r="AB641" s="1656"/>
      <c r="AC641" s="1656"/>
      <c r="AD641" s="1656"/>
      <c r="AE641" s="1656"/>
      <c r="AF641" s="1656"/>
      <c r="AG641" s="1656"/>
      <c r="AH641" s="1656"/>
      <c r="AI641" s="1656"/>
      <c r="AJ641" s="1656"/>
      <c r="AK641" s="1656"/>
      <c r="AL641" s="1656"/>
      <c r="AM641" s="1656"/>
      <c r="AN641" s="1774"/>
      <c r="AO641" s="1532">
        <f>AO639+AO640</f>
        <v>34110411</v>
      </c>
      <c r="AP641" s="1533"/>
      <c r="AQ641" s="1533"/>
      <c r="AR641" s="1533"/>
      <c r="AS641" s="1534"/>
      <c r="AT641" s="1101"/>
      <c r="AU641" s="1101"/>
      <c r="AV641" s="2"/>
      <c r="AW641" s="2"/>
      <c r="AX641" s="2"/>
      <c r="AY641" s="2"/>
      <c r="AZ641" s="2"/>
      <c r="BA641" s="2"/>
      <c r="BB641" s="2"/>
      <c r="BC641" s="2"/>
      <c r="BD641" s="2"/>
      <c r="BE641" s="2"/>
      <c r="BF641" s="2"/>
      <c r="BG641" s="2"/>
      <c r="BH641" s="2"/>
      <c r="BI641" s="2"/>
      <c r="BJ641" s="2"/>
      <c r="BK641" s="2"/>
      <c r="BL641" s="2"/>
      <c r="BM641" s="2"/>
      <c r="BN641" s="1347">
        <f>SUM(BN637:BR640)</f>
        <v>0</v>
      </c>
      <c r="BO641" s="1348"/>
      <c r="BP641" s="1348"/>
      <c r="BQ641" s="1348"/>
      <c r="BR641" s="1349"/>
      <c r="BS641" s="1347">
        <f>SUM(BS637:BW640)</f>
        <v>0</v>
      </c>
      <c r="BT641" s="1348"/>
      <c r="BU641" s="1348"/>
      <c r="BV641" s="1348"/>
      <c r="BW641" s="1349"/>
      <c r="BX641" s="1347">
        <f>SUM(BX637:CB640)</f>
        <v>0</v>
      </c>
      <c r="BY641" s="1348"/>
      <c r="BZ641" s="1348"/>
      <c r="CA641" s="1348"/>
      <c r="CB641" s="1349"/>
      <c r="CC641" s="1347">
        <f>SUM(CC637:CG640)</f>
        <v>1</v>
      </c>
      <c r="CD641" s="1348"/>
      <c r="CE641" s="1348"/>
      <c r="CF641" s="1348"/>
      <c r="CG641" s="1349"/>
      <c r="CH641" s="1347">
        <f>SUM(CH637:CL640)</f>
        <v>0</v>
      </c>
      <c r="CI641" s="1348"/>
      <c r="CJ641" s="1348"/>
      <c r="CK641" s="1348"/>
      <c r="CL641" s="1349"/>
      <c r="CM641" s="1347">
        <f>SUM(CM637:CQ640)</f>
        <v>0</v>
      </c>
      <c r="CN641" s="1348"/>
      <c r="CO641" s="1348"/>
      <c r="CP641" s="1348"/>
      <c r="CQ641" s="1349"/>
      <c r="CR641" s="1101"/>
      <c r="CS641" s="703">
        <f>BN641+BS641+BX641+CC641+CH641+CM641</f>
        <v>1</v>
      </c>
      <c r="CT641" s="1124" t="s">
        <v>1519</v>
      </c>
      <c r="CU641" s="2"/>
      <c r="CV641" s="2"/>
      <c r="CW641" s="2"/>
      <c r="CX641" s="2"/>
      <c r="CY641" s="2"/>
      <c r="CZ641" s="2"/>
      <c r="DA641" s="2"/>
      <c r="DB641" s="2"/>
      <c r="DC641" s="2"/>
      <c r="DD641" s="2"/>
      <c r="DE641" s="2"/>
      <c r="DF641" s="2"/>
      <c r="DG641" s="1101"/>
      <c r="DH641" s="1101"/>
      <c r="DI641" s="1101"/>
      <c r="DJ641" s="1101"/>
      <c r="DK641" s="1101"/>
      <c r="DL641" s="1101"/>
      <c r="DM641" s="1101"/>
      <c r="DN641" s="1101"/>
      <c r="DO641" s="1101"/>
      <c r="DP641" s="1101"/>
      <c r="DQ641" s="1101"/>
      <c r="DR641" s="1101"/>
      <c r="DS641" s="1101"/>
      <c r="DT641" s="1101"/>
      <c r="DU641" s="1101"/>
      <c r="DV641" s="1101"/>
      <c r="DW641" s="1101"/>
      <c r="DX641" s="1346" t="e">
        <f t="shared" si="29"/>
        <v>#VALUE!</v>
      </c>
      <c r="DY641" s="1346"/>
      <c r="DZ641" s="1346"/>
      <c r="EA641" s="1346"/>
      <c r="EB641" s="1346"/>
      <c r="EC641" s="1346" t="e">
        <f t="shared" si="24"/>
        <v>#VALUE!</v>
      </c>
      <c r="ED641" s="1346"/>
      <c r="EE641" s="1346"/>
      <c r="EF641" s="1346"/>
      <c r="EG641" s="1346"/>
      <c r="EH641" s="1346" t="e">
        <f t="shared" si="25"/>
        <v>#VALUE!</v>
      </c>
      <c r="EI641" s="1346"/>
      <c r="EJ641" s="1346"/>
      <c r="EK641" s="1346"/>
      <c r="EL641" s="1346"/>
      <c r="EM641" s="1346" t="e">
        <f t="shared" si="26"/>
        <v>#VALUE!</v>
      </c>
      <c r="EN641" s="1346"/>
      <c r="EO641" s="1346"/>
      <c r="EP641" s="1346"/>
      <c r="EQ641" s="1346"/>
      <c r="ER641" s="1346" t="e">
        <f t="shared" si="27"/>
        <v>#VALUE!</v>
      </c>
      <c r="ES641" s="1346"/>
      <c r="ET641" s="1346"/>
      <c r="EU641" s="1346"/>
      <c r="EV641" s="1346"/>
      <c r="EW641" s="1346" t="e">
        <f t="shared" si="28"/>
        <v>#VALUE!</v>
      </c>
      <c r="EX641" s="1346"/>
      <c r="EY641" s="1346"/>
      <c r="EZ641" s="1346"/>
      <c r="FA641" s="1346"/>
    </row>
    <row r="642" spans="1:157" ht="12.95" customHeight="1">
      <c r="A642" s="1101"/>
      <c r="B642" s="383"/>
      <c r="C642" s="1101"/>
      <c r="D642" s="1101"/>
      <c r="E642" s="1101"/>
      <c r="F642" s="1101"/>
      <c r="G642" s="1101"/>
      <c r="H642" s="1101"/>
      <c r="I642" s="1101"/>
      <c r="J642" s="1101"/>
      <c r="K642" s="38"/>
      <c r="L642" s="22"/>
      <c r="M642" s="22"/>
      <c r="N642" s="22"/>
      <c r="O642" s="22"/>
      <c r="P642" s="22"/>
      <c r="Q642" s="22"/>
      <c r="R642" s="22"/>
      <c r="S642" s="1101"/>
      <c r="T642" s="1101"/>
      <c r="U642" s="1101"/>
      <c r="V642" s="1101"/>
      <c r="W642" s="1101"/>
      <c r="X642" s="1101"/>
      <c r="Y642" s="1101"/>
      <c r="Z642" s="1101"/>
      <c r="AA642" s="1101"/>
      <c r="AB642" s="1101"/>
      <c r="AC642" s="38"/>
      <c r="AD642" s="22"/>
      <c r="AE642" s="22"/>
      <c r="AF642" s="22"/>
      <c r="AG642" s="22"/>
      <c r="AH642" s="22"/>
      <c r="AI642" s="22"/>
      <c r="AJ642" s="22"/>
      <c r="AK642" s="1101"/>
      <c r="AL642" s="1101"/>
      <c r="AM642" s="1101"/>
      <c r="AN642" s="1101"/>
      <c r="AO642" s="1101"/>
      <c r="AP642" s="1101"/>
      <c r="AQ642" s="1101"/>
      <c r="AR642" s="1101"/>
      <c r="AS642" s="1101"/>
      <c r="AT642" s="1101"/>
      <c r="AU642" s="1101"/>
      <c r="AV642" s="2"/>
      <c r="AW642" s="2"/>
      <c r="AX642" s="2"/>
      <c r="AY642" s="2"/>
      <c r="AZ642" s="2"/>
      <c r="BA642" s="2"/>
      <c r="BB642" s="2"/>
      <c r="BC642" s="2"/>
      <c r="BD642" s="2"/>
      <c r="BE642" s="2"/>
      <c r="BF642" s="2"/>
      <c r="BG642" s="2"/>
      <c r="BH642" s="2"/>
      <c r="BI642" s="2"/>
      <c r="BJ642" s="2"/>
      <c r="BK642" s="2"/>
      <c r="BL642" s="2"/>
      <c r="BM642" s="2"/>
      <c r="BN642" s="1101"/>
      <c r="BO642" s="1101"/>
      <c r="BP642" s="1101"/>
      <c r="BQ642" s="1101"/>
      <c r="BR642" s="703">
        <f>BN641*1</f>
        <v>0</v>
      </c>
      <c r="BS642" s="2"/>
      <c r="BT642" s="2"/>
      <c r="BU642" s="2"/>
      <c r="BV642" s="2"/>
      <c r="BW642" s="703">
        <f>BS641*1</f>
        <v>0</v>
      </c>
      <c r="BX642" s="2"/>
      <c r="BY642" s="2"/>
      <c r="BZ642" s="2"/>
      <c r="CA642" s="2"/>
      <c r="CB642" s="703">
        <f>BX641*2</f>
        <v>0</v>
      </c>
      <c r="CC642" s="2"/>
      <c r="CD642" s="2"/>
      <c r="CE642" s="2"/>
      <c r="CF642" s="2"/>
      <c r="CG642" s="703">
        <f>CC641*3</f>
        <v>3</v>
      </c>
      <c r="CH642" s="2"/>
      <c r="CI642" s="2"/>
      <c r="CJ642" s="2"/>
      <c r="CK642" s="2"/>
      <c r="CL642" s="703">
        <f>CH641*4</f>
        <v>0</v>
      </c>
      <c r="CM642" s="2"/>
      <c r="CN642" s="2"/>
      <c r="CO642" s="2"/>
      <c r="CP642" s="2"/>
      <c r="CQ642" s="703">
        <f>CM641*5</f>
        <v>0</v>
      </c>
      <c r="CR642" s="1101"/>
      <c r="CS642" s="703">
        <f>BR642+BW642+CB642+CG642+CL642+CQ642</f>
        <v>3</v>
      </c>
      <c r="CT642" s="1124" t="s">
        <v>1520</v>
      </c>
      <c r="CU642" s="2"/>
      <c r="CV642" s="2"/>
      <c r="CW642" s="2"/>
      <c r="CX642" s="2"/>
      <c r="CY642" s="2"/>
      <c r="CZ642" s="2"/>
      <c r="DA642" s="2"/>
      <c r="DB642" s="2"/>
      <c r="DC642" s="2"/>
      <c r="DD642" s="2"/>
      <c r="DE642" s="2"/>
      <c r="DF642" s="2"/>
      <c r="DG642" s="1101"/>
      <c r="DH642" s="1101"/>
      <c r="DI642" s="1101"/>
      <c r="DJ642" s="1101"/>
      <c r="DK642" s="1101"/>
      <c r="DL642" s="1101"/>
      <c r="DM642" s="1101"/>
      <c r="DN642" s="1101"/>
      <c r="DO642" s="1101"/>
      <c r="DP642" s="1101"/>
      <c r="DQ642" s="1101"/>
      <c r="DR642" s="1101"/>
      <c r="DS642" s="1101"/>
      <c r="DT642" s="1101"/>
      <c r="DU642" s="1101"/>
      <c r="DV642" s="1101"/>
      <c r="DW642" s="1101"/>
      <c r="DX642" s="1346" t="e">
        <f t="shared" si="29"/>
        <v>#VALUE!</v>
      </c>
      <c r="DY642" s="1346"/>
      <c r="DZ642" s="1346"/>
      <c r="EA642" s="1346"/>
      <c r="EB642" s="1346"/>
      <c r="EC642" s="1346" t="e">
        <f t="shared" si="24"/>
        <v>#VALUE!</v>
      </c>
      <c r="ED642" s="1346"/>
      <c r="EE642" s="1346"/>
      <c r="EF642" s="1346"/>
      <c r="EG642" s="1346"/>
      <c r="EH642" s="1346" t="e">
        <f t="shared" si="25"/>
        <v>#VALUE!</v>
      </c>
      <c r="EI642" s="1346"/>
      <c r="EJ642" s="1346"/>
      <c r="EK642" s="1346"/>
      <c r="EL642" s="1346"/>
      <c r="EM642" s="1346" t="e">
        <f t="shared" si="26"/>
        <v>#VALUE!</v>
      </c>
      <c r="EN642" s="1346"/>
      <c r="EO642" s="1346"/>
      <c r="EP642" s="1346"/>
      <c r="EQ642" s="1346"/>
      <c r="ER642" s="1346" t="e">
        <f t="shared" si="27"/>
        <v>#VALUE!</v>
      </c>
      <c r="ES642" s="1346"/>
      <c r="ET642" s="1346"/>
      <c r="EU642" s="1346"/>
      <c r="EV642" s="1346"/>
      <c r="EW642" s="1346" t="e">
        <f t="shared" si="28"/>
        <v>#VALUE!</v>
      </c>
      <c r="EX642" s="1346"/>
      <c r="EY642" s="1346"/>
      <c r="EZ642" s="1346"/>
      <c r="FA642" s="1346"/>
    </row>
    <row r="643" spans="1:157" ht="12.95" customHeight="1">
      <c r="A643" s="37" t="s">
        <v>17</v>
      </c>
      <c r="B643" s="1101" t="s">
        <v>1478</v>
      </c>
      <c r="C643" s="1101"/>
      <c r="D643" s="1101"/>
      <c r="E643" s="1101"/>
      <c r="F643" s="1101"/>
      <c r="G643" s="1441" t="str">
        <f>C627</f>
        <v>Citibank (TE)</v>
      </c>
      <c r="H643" s="1441"/>
      <c r="I643" s="1441"/>
      <c r="J643" s="1441"/>
      <c r="K643" s="1441"/>
      <c r="L643" s="1441"/>
      <c r="M643" s="1441"/>
      <c r="N643" s="1441"/>
      <c r="O643" s="1441"/>
      <c r="P643" s="1441"/>
      <c r="Q643" s="1441"/>
      <c r="R643" s="1441"/>
      <c r="S643" s="7"/>
      <c r="T643" s="37" t="s">
        <v>30</v>
      </c>
      <c r="U643" s="1101" t="s">
        <v>1478</v>
      </c>
      <c r="V643" s="1101"/>
      <c r="W643" s="1101"/>
      <c r="X643" s="1101"/>
      <c r="Y643" s="1101"/>
      <c r="Z643" s="1441" t="str">
        <f>C628</f>
        <v>Citibank (Taxable)</v>
      </c>
      <c r="AA643" s="1441"/>
      <c r="AB643" s="1441"/>
      <c r="AC643" s="1441"/>
      <c r="AD643" s="1441"/>
      <c r="AE643" s="1441"/>
      <c r="AF643" s="1441"/>
      <c r="AG643" s="1441"/>
      <c r="AH643" s="1441"/>
      <c r="AI643" s="1441"/>
      <c r="AJ643" s="1441"/>
      <c r="AK643" s="1441"/>
      <c r="AL643" s="1101"/>
      <c r="AM643" s="1101"/>
      <c r="AN643" s="1101"/>
      <c r="AO643" s="1101"/>
      <c r="AP643" s="1101"/>
      <c r="AQ643" s="1101"/>
      <c r="AR643" s="1101"/>
      <c r="AS643" s="1101"/>
      <c r="AT643" s="1101"/>
      <c r="AU643" s="1101"/>
      <c r="AV643" s="2"/>
      <c r="AW643" s="2"/>
      <c r="AX643" s="2"/>
      <c r="AY643" s="2"/>
      <c r="AZ643" s="2"/>
      <c r="BA643" s="2"/>
      <c r="BB643" s="2"/>
      <c r="BC643" s="2"/>
      <c r="BD643" s="2"/>
      <c r="BE643" s="2"/>
      <c r="BF643" s="2"/>
      <c r="BG643" s="2"/>
      <c r="BH643" s="2"/>
      <c r="BI643" s="2"/>
      <c r="BJ643" s="2"/>
      <c r="BK643" s="2"/>
      <c r="BL643" s="2"/>
      <c r="BM643" s="2"/>
      <c r="BN643" s="1101"/>
      <c r="BO643" s="1101"/>
      <c r="BP643" s="1101"/>
      <c r="BQ643" s="1101"/>
      <c r="BR643" s="1101"/>
      <c r="BS643" s="1101"/>
      <c r="BT643" s="1101"/>
      <c r="BU643" s="1101"/>
      <c r="BV643" s="1101"/>
      <c r="BW643" s="1101"/>
      <c r="BX643" s="1101"/>
      <c r="BY643" s="1101"/>
      <c r="BZ643" s="1101"/>
      <c r="CA643" s="1101"/>
      <c r="CB643" s="1101"/>
      <c r="CC643" s="1101"/>
      <c r="CD643" s="1101"/>
      <c r="CE643" s="1101"/>
      <c r="CF643" s="1101"/>
      <c r="CG643" s="1101"/>
      <c r="CH643" s="1101"/>
      <c r="CI643" s="1101"/>
      <c r="CJ643" s="1101"/>
      <c r="CK643" s="1101"/>
      <c r="CL643" s="1101"/>
      <c r="CM643" s="1101"/>
      <c r="CN643" s="1101"/>
      <c r="CO643" s="1101"/>
      <c r="CP643" s="1101"/>
      <c r="CQ643" s="1101"/>
      <c r="CR643" s="1101"/>
      <c r="CS643" s="1101"/>
      <c r="CT643" s="1101"/>
      <c r="CU643" s="1101"/>
      <c r="CV643" s="2"/>
      <c r="CW643" s="2"/>
      <c r="CX643" s="2"/>
      <c r="CY643" s="2"/>
      <c r="CZ643" s="2"/>
      <c r="DA643" s="2"/>
      <c r="DB643" s="2"/>
      <c r="DC643" s="2"/>
      <c r="DD643" s="2"/>
      <c r="DE643" s="2"/>
      <c r="DF643" s="2"/>
      <c r="DG643" s="1101"/>
      <c r="DH643" s="1101"/>
      <c r="DI643" s="1101"/>
      <c r="DJ643" s="1101"/>
      <c r="DK643" s="1101"/>
      <c r="DL643" s="1101"/>
      <c r="DM643" s="1101"/>
      <c r="DN643" s="1101"/>
      <c r="DO643" s="1101"/>
      <c r="DP643" s="1101"/>
      <c r="DQ643" s="1101"/>
      <c r="DR643" s="1101"/>
      <c r="DS643" s="1101"/>
      <c r="DT643" s="1101"/>
      <c r="DU643" s="1101"/>
      <c r="DV643" s="1101"/>
      <c r="DW643" s="1101"/>
      <c r="DX643" s="1346" t="e">
        <f t="shared" si="29"/>
        <v>#VALUE!</v>
      </c>
      <c r="DY643" s="1346"/>
      <c r="DZ643" s="1346"/>
      <c r="EA643" s="1346"/>
      <c r="EB643" s="1346"/>
      <c r="EC643" s="1346" t="e">
        <f t="shared" si="24"/>
        <v>#VALUE!</v>
      </c>
      <c r="ED643" s="1346"/>
      <c r="EE643" s="1346"/>
      <c r="EF643" s="1346"/>
      <c r="EG643" s="1346"/>
      <c r="EH643" s="1346" t="e">
        <f t="shared" si="25"/>
        <v>#VALUE!</v>
      </c>
      <c r="EI643" s="1346"/>
      <c r="EJ643" s="1346"/>
      <c r="EK643" s="1346"/>
      <c r="EL643" s="1346"/>
      <c r="EM643" s="1346" t="e">
        <f t="shared" si="26"/>
        <v>#VALUE!</v>
      </c>
      <c r="EN643" s="1346"/>
      <c r="EO643" s="1346"/>
      <c r="EP643" s="1346"/>
      <c r="EQ643" s="1346"/>
      <c r="ER643" s="1346" t="e">
        <f t="shared" si="27"/>
        <v>#VALUE!</v>
      </c>
      <c r="ES643" s="1346"/>
      <c r="ET643" s="1346"/>
      <c r="EU643" s="1346"/>
      <c r="EV643" s="1346"/>
      <c r="EW643" s="1346" t="e">
        <f t="shared" si="28"/>
        <v>#VALUE!</v>
      </c>
      <c r="EX643" s="1346"/>
      <c r="EY643" s="1346"/>
      <c r="EZ643" s="1346"/>
      <c r="FA643" s="1346"/>
    </row>
    <row r="644" spans="1:157" ht="12.95" customHeight="1">
      <c r="A644" s="18"/>
      <c r="B644" s="1101" t="s">
        <v>1109</v>
      </c>
      <c r="C644" s="1101"/>
      <c r="D644" s="1101"/>
      <c r="E644" s="1101"/>
      <c r="F644" s="1101"/>
      <c r="G644" s="1390" t="s">
        <v>1479</v>
      </c>
      <c r="H644" s="1390"/>
      <c r="I644" s="1390"/>
      <c r="J644" s="1390"/>
      <c r="K644" s="1390"/>
      <c r="L644" s="1390"/>
      <c r="M644" s="1390"/>
      <c r="N644" s="1390"/>
      <c r="O644" s="1390"/>
      <c r="P644" s="1390"/>
      <c r="Q644" s="1390"/>
      <c r="R644" s="1390"/>
      <c r="S644" s="7"/>
      <c r="T644" s="18"/>
      <c r="U644" s="1101" t="s">
        <v>1109</v>
      </c>
      <c r="V644" s="1101"/>
      <c r="W644" s="1101"/>
      <c r="X644" s="1101"/>
      <c r="Y644" s="1101"/>
      <c r="Z644" s="1390" t="s">
        <v>1479</v>
      </c>
      <c r="AA644" s="1390"/>
      <c r="AB644" s="1390"/>
      <c r="AC644" s="1390"/>
      <c r="AD644" s="1390"/>
      <c r="AE644" s="1390"/>
      <c r="AF644" s="1390"/>
      <c r="AG644" s="1390"/>
      <c r="AH644" s="1390"/>
      <c r="AI644" s="1390"/>
      <c r="AJ644" s="1390"/>
      <c r="AK644" s="1390"/>
      <c r="AL644" s="1101"/>
      <c r="AM644" s="1101"/>
      <c r="AN644" s="1101"/>
      <c r="AO644" s="1101"/>
      <c r="AP644" s="1101"/>
      <c r="AQ644" s="1101"/>
      <c r="AR644" s="1101"/>
      <c r="AS644" s="1101"/>
      <c r="AT644" s="1101"/>
      <c r="AU644" s="1101"/>
      <c r="AV644" s="2"/>
      <c r="AW644" s="2"/>
      <c r="AX644" s="2"/>
      <c r="AY644" s="2"/>
      <c r="AZ644" s="2"/>
      <c r="BA644" s="2"/>
      <c r="BB644" s="2"/>
      <c r="BC644" s="2"/>
      <c r="BD644" s="2"/>
      <c r="BE644" s="2"/>
      <c r="BF644" s="2"/>
      <c r="BG644" s="2"/>
      <c r="BH644" s="2"/>
      <c r="BI644" s="2"/>
      <c r="BJ644" s="2"/>
      <c r="BK644" s="2"/>
      <c r="BL644" s="2"/>
      <c r="BM644" s="2"/>
      <c r="BN644" s="2" t="s">
        <v>1521</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1522</v>
      </c>
      <c r="CT644" s="2"/>
      <c r="CU644" s="2"/>
      <c r="CV644" s="2"/>
      <c r="CW644" s="2"/>
      <c r="CX644" s="2"/>
      <c r="CY644" s="2"/>
      <c r="CZ644" s="2"/>
      <c r="DA644" s="2"/>
      <c r="DB644" s="2"/>
      <c r="DC644" s="2"/>
      <c r="DD644" s="2"/>
      <c r="DE644" s="2"/>
      <c r="DF644" s="2"/>
      <c r="DG644" s="1101"/>
      <c r="DH644" s="1101"/>
      <c r="DI644" s="1101"/>
      <c r="DJ644" s="1101"/>
      <c r="DK644" s="1101"/>
      <c r="DL644" s="1101"/>
      <c r="DM644" s="1101"/>
      <c r="DN644" s="1101"/>
      <c r="DO644" s="1101"/>
      <c r="DP644" s="1101"/>
      <c r="DQ644" s="1101"/>
      <c r="DR644" s="1101"/>
      <c r="DS644" s="1101"/>
      <c r="DT644" s="1101"/>
      <c r="DU644" s="1101"/>
      <c r="DV644" s="1101"/>
      <c r="DW644" s="1101"/>
      <c r="DX644" s="1346" t="e">
        <f t="shared" si="29"/>
        <v>#VALUE!</v>
      </c>
      <c r="DY644" s="1346"/>
      <c r="DZ644" s="1346"/>
      <c r="EA644" s="1346"/>
      <c r="EB644" s="1346"/>
      <c r="EC644" s="1346" t="e">
        <f t="shared" si="24"/>
        <v>#VALUE!</v>
      </c>
      <c r="ED644" s="1346"/>
      <c r="EE644" s="1346"/>
      <c r="EF644" s="1346"/>
      <c r="EG644" s="1346"/>
      <c r="EH644" s="1346" t="e">
        <f t="shared" si="25"/>
        <v>#VALUE!</v>
      </c>
      <c r="EI644" s="1346"/>
      <c r="EJ644" s="1346"/>
      <c r="EK644" s="1346"/>
      <c r="EL644" s="1346"/>
      <c r="EM644" s="1346" t="e">
        <f t="shared" si="26"/>
        <v>#VALUE!</v>
      </c>
      <c r="EN644" s="1346"/>
      <c r="EO644" s="1346"/>
      <c r="EP644" s="1346"/>
      <c r="EQ644" s="1346"/>
      <c r="ER644" s="1346" t="e">
        <f t="shared" si="27"/>
        <v>#VALUE!</v>
      </c>
      <c r="ES644" s="1346"/>
      <c r="ET644" s="1346"/>
      <c r="EU644" s="1346"/>
      <c r="EV644" s="1346"/>
      <c r="EW644" s="1346" t="e">
        <f t="shared" si="28"/>
        <v>#VALUE!</v>
      </c>
      <c r="EX644" s="1346"/>
      <c r="EY644" s="1346"/>
      <c r="EZ644" s="1346"/>
      <c r="FA644" s="1346"/>
    </row>
    <row r="645" spans="1:157" ht="12.95" customHeight="1">
      <c r="A645" s="18"/>
      <c r="B645" s="1101" t="s">
        <v>979</v>
      </c>
      <c r="C645" s="1101"/>
      <c r="D645" s="1101"/>
      <c r="E645" s="1101"/>
      <c r="F645" s="1101"/>
      <c r="G645" s="1390" t="s">
        <v>1480</v>
      </c>
      <c r="H645" s="1390"/>
      <c r="I645" s="1390"/>
      <c r="J645" s="1390"/>
      <c r="K645" s="1390"/>
      <c r="L645" s="1390"/>
      <c r="M645" s="1390"/>
      <c r="N645" s="1390"/>
      <c r="O645" s="1390"/>
      <c r="P645" s="1390"/>
      <c r="Q645" s="1390"/>
      <c r="R645" s="1390"/>
      <c r="S645" s="1101"/>
      <c r="T645" s="18"/>
      <c r="U645" s="1101" t="s">
        <v>979</v>
      </c>
      <c r="V645" s="1101"/>
      <c r="W645" s="1101"/>
      <c r="X645" s="1101"/>
      <c r="Y645" s="1101"/>
      <c r="Z645" s="1389" t="s">
        <v>1480</v>
      </c>
      <c r="AA645" s="1389"/>
      <c r="AB645" s="1389"/>
      <c r="AC645" s="1389"/>
      <c r="AD645" s="1389"/>
      <c r="AE645" s="1389"/>
      <c r="AF645" s="1389"/>
      <c r="AG645" s="1389"/>
      <c r="AH645" s="1389"/>
      <c r="AI645" s="1389"/>
      <c r="AJ645" s="1389"/>
      <c r="AK645" s="1389"/>
      <c r="AL645" s="1101"/>
      <c r="AM645" s="1101"/>
      <c r="AN645" s="1101"/>
      <c r="AO645" s="1101"/>
      <c r="AP645" s="1101"/>
      <c r="AQ645" s="1101"/>
      <c r="AR645" s="1101"/>
      <c r="AS645" s="1101"/>
      <c r="AT645" s="1101"/>
      <c r="AU645" s="1101"/>
      <c r="AV645" s="2"/>
      <c r="AW645" s="2"/>
      <c r="AX645" s="2"/>
      <c r="AY645" s="2"/>
      <c r="AZ645" s="2"/>
      <c r="BA645" s="2"/>
      <c r="BB645" s="2"/>
      <c r="BC645" s="2"/>
      <c r="BD645" s="2"/>
      <c r="BE645" s="2"/>
      <c r="BF645" s="2"/>
      <c r="BG645" s="2"/>
      <c r="BH645" s="2"/>
      <c r="BI645" s="2"/>
      <c r="BJ645" s="2"/>
      <c r="BK645" s="2"/>
      <c r="BL645" s="2"/>
      <c r="BM645" s="2"/>
      <c r="BN645" s="1353">
        <f t="shared" ref="BN645:BN654" si="30">IF(J787="SRO/Studio",O787,0)</f>
        <v>0</v>
      </c>
      <c r="BO645" s="1354"/>
      <c r="BP645" s="1354"/>
      <c r="BQ645" s="1354"/>
      <c r="BR645" s="1355"/>
      <c r="BS645" s="1352">
        <f t="shared" ref="BS645:BS654" si="31">IF(J787="1 Bedroom",O787,0)</f>
        <v>0</v>
      </c>
      <c r="BT645" s="1352"/>
      <c r="BU645" s="1352"/>
      <c r="BV645" s="1352"/>
      <c r="BW645" s="1352"/>
      <c r="BX645" s="1352">
        <f t="shared" ref="BX645:BX654" si="32">IF(J787="2 Bedrooms",O787,0)</f>
        <v>0</v>
      </c>
      <c r="BY645" s="1352"/>
      <c r="BZ645" s="1352"/>
      <c r="CA645" s="1352"/>
      <c r="CB645" s="1352"/>
      <c r="CC645" s="1352">
        <f t="shared" ref="CC645:CC654" si="33">IF(J787="3 Bedrooms",O787,0)</f>
        <v>0</v>
      </c>
      <c r="CD645" s="1352"/>
      <c r="CE645" s="1352"/>
      <c r="CF645" s="1352"/>
      <c r="CG645" s="1352"/>
      <c r="CH645" s="1352">
        <f t="shared" ref="CH645:CH654" si="34">IF(J787="4 Bedrooms",O787,0)</f>
        <v>0</v>
      </c>
      <c r="CI645" s="1352"/>
      <c r="CJ645" s="1352"/>
      <c r="CK645" s="1352"/>
      <c r="CL645" s="1352"/>
      <c r="CM645" s="1352">
        <f t="shared" ref="CM645:CM654" si="35">IF(J787="5 Bedrooms",O787,0)</f>
        <v>0</v>
      </c>
      <c r="CN645" s="1352"/>
      <c r="CO645" s="1352"/>
      <c r="CP645" s="1352"/>
      <c r="CQ645" s="1352"/>
      <c r="CR645" s="1157"/>
      <c r="CS645" s="1353">
        <f t="shared" ref="CS645:CS654" si="36">IF(AND(BN645&gt;=1,AH787&gt;=0.1,AH787&lt;=1),O787,0)</f>
        <v>0</v>
      </c>
      <c r="CT645" s="1354"/>
      <c r="CU645" s="1354"/>
      <c r="CV645" s="1354"/>
      <c r="CW645" s="1355"/>
      <c r="CX645" s="1353">
        <f t="shared" ref="CX645:CX654" si="37">IF(AND(BS645&gt;=1,AH787&gt;=0.1,AH787&lt;=1),O787,0)</f>
        <v>0</v>
      </c>
      <c r="CY645" s="1354"/>
      <c r="CZ645" s="1354"/>
      <c r="DA645" s="1354"/>
      <c r="DB645" s="1355"/>
      <c r="DC645" s="1353">
        <f t="shared" ref="DC645:DC654" si="38">IF(AND(BX645&gt;=1,AH787&gt;=0.1,AH787&lt;=1),O787,0)</f>
        <v>0</v>
      </c>
      <c r="DD645" s="1354"/>
      <c r="DE645" s="1354"/>
      <c r="DF645" s="1354"/>
      <c r="DG645" s="1355"/>
      <c r="DH645" s="1353">
        <f t="shared" ref="DH645:DH654" si="39">IF(AND(CC645&gt;=1,AH787&gt;=0.1,AH787&lt;=1),O787,0)</f>
        <v>0</v>
      </c>
      <c r="DI645" s="1354"/>
      <c r="DJ645" s="1354"/>
      <c r="DK645" s="1354"/>
      <c r="DL645" s="1355"/>
      <c r="DM645" s="1353">
        <f t="shared" ref="DM645:DM654" si="40">IF(AND(CH645&gt;=1,AH787&gt;=0.1,AH787&lt;=1),O787,0)</f>
        <v>0</v>
      </c>
      <c r="DN645" s="1354"/>
      <c r="DO645" s="1354"/>
      <c r="DP645" s="1354"/>
      <c r="DQ645" s="1355"/>
      <c r="DR645" s="1353">
        <f t="shared" ref="DR645:DR654" si="41">IF(AND(CM645&gt;=1,AH787&gt;=0.1,AH787&lt;=1),O787,0)</f>
        <v>0</v>
      </c>
      <c r="DS645" s="1354"/>
      <c r="DT645" s="1354"/>
      <c r="DU645" s="1354"/>
      <c r="DV645" s="1355"/>
      <c r="DW645" s="1101"/>
      <c r="DX645" s="1346" t="e">
        <f t="shared" si="29"/>
        <v>#VALUE!</v>
      </c>
      <c r="DY645" s="1346"/>
      <c r="DZ645" s="1346"/>
      <c r="EA645" s="1346"/>
      <c r="EB645" s="1346"/>
      <c r="EC645" s="1346" t="e">
        <f t="shared" si="24"/>
        <v>#VALUE!</v>
      </c>
      <c r="ED645" s="1346"/>
      <c r="EE645" s="1346"/>
      <c r="EF645" s="1346"/>
      <c r="EG645" s="1346"/>
      <c r="EH645" s="1346" t="e">
        <f t="shared" si="25"/>
        <v>#VALUE!</v>
      </c>
      <c r="EI645" s="1346"/>
      <c r="EJ645" s="1346"/>
      <c r="EK645" s="1346"/>
      <c r="EL645" s="1346"/>
      <c r="EM645" s="1346" t="e">
        <f t="shared" si="26"/>
        <v>#VALUE!</v>
      </c>
      <c r="EN645" s="1346"/>
      <c r="EO645" s="1346"/>
      <c r="EP645" s="1346"/>
      <c r="EQ645" s="1346"/>
      <c r="ER645" s="1346" t="e">
        <f t="shared" si="27"/>
        <v>#VALUE!</v>
      </c>
      <c r="ES645" s="1346"/>
      <c r="ET645" s="1346"/>
      <c r="EU645" s="1346"/>
      <c r="EV645" s="1346"/>
      <c r="EW645" s="1346" t="e">
        <f t="shared" si="28"/>
        <v>#VALUE!</v>
      </c>
      <c r="EX645" s="1346"/>
      <c r="EY645" s="1346"/>
      <c r="EZ645" s="1346"/>
      <c r="FA645" s="1346"/>
    </row>
    <row r="646" spans="1:157" ht="12.95" customHeight="1">
      <c r="A646" s="18"/>
      <c r="B646" s="1101" t="s">
        <v>1481</v>
      </c>
      <c r="C646" s="1101"/>
      <c r="D646" s="1101"/>
      <c r="E646" s="1101"/>
      <c r="F646" s="1101"/>
      <c r="G646" s="1390" t="s">
        <v>1482</v>
      </c>
      <c r="H646" s="1390"/>
      <c r="I646" s="1390"/>
      <c r="J646" s="1390"/>
      <c r="K646" s="1390"/>
      <c r="L646" s="1390"/>
      <c r="M646" s="1390"/>
      <c r="N646" s="1390"/>
      <c r="O646" s="1390"/>
      <c r="P646" s="1390"/>
      <c r="Q646" s="1390"/>
      <c r="R646" s="1390"/>
      <c r="S646" s="7"/>
      <c r="T646" s="18"/>
      <c r="U646" s="1101" t="s">
        <v>1481</v>
      </c>
      <c r="V646" s="1101"/>
      <c r="W646" s="1101"/>
      <c r="X646" s="1101"/>
      <c r="Y646" s="1101"/>
      <c r="Z646" s="1389" t="s">
        <v>1482</v>
      </c>
      <c r="AA646" s="1389"/>
      <c r="AB646" s="1389"/>
      <c r="AC646" s="1389"/>
      <c r="AD646" s="1389"/>
      <c r="AE646" s="1389"/>
      <c r="AF646" s="1389"/>
      <c r="AG646" s="1389"/>
      <c r="AH646" s="1389"/>
      <c r="AI646" s="1389"/>
      <c r="AJ646" s="1389"/>
      <c r="AK646" s="1389"/>
      <c r="AL646" s="1101"/>
      <c r="AM646" s="1101"/>
      <c r="AN646" s="1101"/>
      <c r="AO646" s="1101"/>
      <c r="AP646" s="1101"/>
      <c r="AQ646" s="1101"/>
      <c r="AR646" s="1101"/>
      <c r="AS646" s="1101"/>
      <c r="AT646" s="1101"/>
      <c r="AU646" s="1101"/>
      <c r="AV646" s="1101"/>
      <c r="AW646" s="1101"/>
      <c r="AX646" s="1101"/>
      <c r="AY646" s="1101"/>
      <c r="AZ646" s="2"/>
      <c r="BA646" s="2"/>
      <c r="BB646" s="2"/>
      <c r="BC646" s="2"/>
      <c r="BD646" s="2"/>
      <c r="BE646" s="2"/>
      <c r="BF646" s="2"/>
      <c r="BG646" s="2"/>
      <c r="BH646" s="2"/>
      <c r="BI646" s="2"/>
      <c r="BJ646" s="2"/>
      <c r="BK646" s="2"/>
      <c r="BL646" s="2"/>
      <c r="BM646" s="2"/>
      <c r="BN646" s="1353">
        <f t="shared" si="30"/>
        <v>0</v>
      </c>
      <c r="BO646" s="1354"/>
      <c r="BP646" s="1354"/>
      <c r="BQ646" s="1354"/>
      <c r="BR646" s="1355"/>
      <c r="BS646" s="1352">
        <f t="shared" si="31"/>
        <v>0</v>
      </c>
      <c r="BT646" s="1352"/>
      <c r="BU646" s="1352"/>
      <c r="BV646" s="1352"/>
      <c r="BW646" s="1352"/>
      <c r="BX646" s="1352">
        <f t="shared" si="32"/>
        <v>0</v>
      </c>
      <c r="BY646" s="1352"/>
      <c r="BZ646" s="1352"/>
      <c r="CA646" s="1352"/>
      <c r="CB646" s="1352"/>
      <c r="CC646" s="1352">
        <f t="shared" si="33"/>
        <v>0</v>
      </c>
      <c r="CD646" s="1352"/>
      <c r="CE646" s="1352"/>
      <c r="CF646" s="1352"/>
      <c r="CG646" s="1352"/>
      <c r="CH646" s="1352">
        <f t="shared" si="34"/>
        <v>0</v>
      </c>
      <c r="CI646" s="1352"/>
      <c r="CJ646" s="1352"/>
      <c r="CK646" s="1352"/>
      <c r="CL646" s="1352"/>
      <c r="CM646" s="1352">
        <f t="shared" si="35"/>
        <v>0</v>
      </c>
      <c r="CN646" s="1352"/>
      <c r="CO646" s="1352"/>
      <c r="CP646" s="1352"/>
      <c r="CQ646" s="1352"/>
      <c r="CR646" s="1157"/>
      <c r="CS646" s="1353">
        <f t="shared" si="36"/>
        <v>0</v>
      </c>
      <c r="CT646" s="1354"/>
      <c r="CU646" s="1354"/>
      <c r="CV646" s="1354"/>
      <c r="CW646" s="1355"/>
      <c r="CX646" s="1353">
        <f t="shared" si="37"/>
        <v>0</v>
      </c>
      <c r="CY646" s="1354"/>
      <c r="CZ646" s="1354"/>
      <c r="DA646" s="1354"/>
      <c r="DB646" s="1355"/>
      <c r="DC646" s="1353">
        <f t="shared" si="38"/>
        <v>0</v>
      </c>
      <c r="DD646" s="1354"/>
      <c r="DE646" s="1354"/>
      <c r="DF646" s="1354"/>
      <c r="DG646" s="1355"/>
      <c r="DH646" s="1353">
        <f t="shared" si="39"/>
        <v>0</v>
      </c>
      <c r="DI646" s="1354"/>
      <c r="DJ646" s="1354"/>
      <c r="DK646" s="1354"/>
      <c r="DL646" s="1355"/>
      <c r="DM646" s="1353">
        <f t="shared" si="40"/>
        <v>0</v>
      </c>
      <c r="DN646" s="1354"/>
      <c r="DO646" s="1354"/>
      <c r="DP646" s="1354"/>
      <c r="DQ646" s="1355"/>
      <c r="DR646" s="1353">
        <f t="shared" si="41"/>
        <v>0</v>
      </c>
      <c r="DS646" s="1354"/>
      <c r="DT646" s="1354"/>
      <c r="DU646" s="1354"/>
      <c r="DV646" s="1355"/>
      <c r="DW646" s="1101"/>
      <c r="DX646" s="1346" t="e">
        <f t="shared" si="29"/>
        <v>#VALUE!</v>
      </c>
      <c r="DY646" s="1346"/>
      <c r="DZ646" s="1346"/>
      <c r="EA646" s="1346"/>
      <c r="EB646" s="1346"/>
      <c r="EC646" s="1346" t="e">
        <f t="shared" si="24"/>
        <v>#VALUE!</v>
      </c>
      <c r="ED646" s="1346"/>
      <c r="EE646" s="1346"/>
      <c r="EF646" s="1346"/>
      <c r="EG646" s="1346"/>
      <c r="EH646" s="1346" t="e">
        <f t="shared" si="25"/>
        <v>#VALUE!</v>
      </c>
      <c r="EI646" s="1346"/>
      <c r="EJ646" s="1346"/>
      <c r="EK646" s="1346"/>
      <c r="EL646" s="1346"/>
      <c r="EM646" s="1346" t="e">
        <f t="shared" si="26"/>
        <v>#VALUE!</v>
      </c>
      <c r="EN646" s="1346"/>
      <c r="EO646" s="1346"/>
      <c r="EP646" s="1346"/>
      <c r="EQ646" s="1346"/>
      <c r="ER646" s="1346" t="e">
        <f t="shared" si="27"/>
        <v>#VALUE!</v>
      </c>
      <c r="ES646" s="1346"/>
      <c r="ET646" s="1346"/>
      <c r="EU646" s="1346"/>
      <c r="EV646" s="1346"/>
      <c r="EW646" s="1346" t="e">
        <f t="shared" si="28"/>
        <v>#VALUE!</v>
      </c>
      <c r="EX646" s="1346"/>
      <c r="EY646" s="1346"/>
      <c r="EZ646" s="1346"/>
      <c r="FA646" s="1346"/>
    </row>
    <row r="647" spans="1:157" ht="12.95" customHeight="1">
      <c r="A647" s="18"/>
      <c r="B647" s="1101" t="s">
        <v>881</v>
      </c>
      <c r="C647" s="1101"/>
      <c r="D647" s="1101"/>
      <c r="E647" s="1101"/>
      <c r="F647" s="1101"/>
      <c r="G647" s="1394" t="s">
        <v>1483</v>
      </c>
      <c r="H647" s="1394"/>
      <c r="I647" s="1394"/>
      <c r="J647" s="1394"/>
      <c r="K647" s="1394"/>
      <c r="L647" s="1394"/>
      <c r="M647" s="1101"/>
      <c r="N647" s="1101"/>
      <c r="O647" s="840" t="s">
        <v>1118</v>
      </c>
      <c r="P647" s="1377"/>
      <c r="Q647" s="1377"/>
      <c r="R647" s="1377"/>
      <c r="S647" s="9"/>
      <c r="T647" s="18"/>
      <c r="U647" s="1101" t="s">
        <v>881</v>
      </c>
      <c r="V647" s="1101"/>
      <c r="W647" s="1101"/>
      <c r="X647" s="1101"/>
      <c r="Y647" s="1101"/>
      <c r="Z647" s="1394" t="s">
        <v>1483</v>
      </c>
      <c r="AA647" s="1394"/>
      <c r="AB647" s="1394"/>
      <c r="AC647" s="1394"/>
      <c r="AD647" s="1394"/>
      <c r="AE647" s="1394"/>
      <c r="AF647" s="1101"/>
      <c r="AG647" s="1101"/>
      <c r="AH647" s="840" t="s">
        <v>1118</v>
      </c>
      <c r="AI647" s="1377"/>
      <c r="AJ647" s="1377"/>
      <c r="AK647" s="1377"/>
      <c r="AL647" s="1101"/>
      <c r="AM647" s="1101"/>
      <c r="AN647" s="1101"/>
      <c r="AO647" s="1101"/>
      <c r="AP647" s="1101"/>
      <c r="AQ647" s="1101"/>
      <c r="AR647" s="1101"/>
      <c r="AS647" s="1101"/>
      <c r="AT647" s="1101"/>
      <c r="AU647" s="1101"/>
      <c r="AV647" s="1101"/>
      <c r="AW647" s="1101"/>
      <c r="AX647" s="1101"/>
      <c r="AY647" s="1101"/>
      <c r="AZ647" s="2"/>
      <c r="BA647" s="2"/>
      <c r="BB647" s="2"/>
      <c r="BC647" s="2"/>
      <c r="BD647" s="2"/>
      <c r="BE647" s="2"/>
      <c r="BF647" s="2"/>
      <c r="BG647" s="2"/>
      <c r="BH647" s="2"/>
      <c r="BI647" s="2"/>
      <c r="BJ647" s="2"/>
      <c r="BK647" s="2"/>
      <c r="BL647" s="2"/>
      <c r="BM647" s="2"/>
      <c r="BN647" s="1353">
        <f t="shared" si="30"/>
        <v>0</v>
      </c>
      <c r="BO647" s="1354"/>
      <c r="BP647" s="1354"/>
      <c r="BQ647" s="1354"/>
      <c r="BR647" s="1355"/>
      <c r="BS647" s="1352">
        <f t="shared" si="31"/>
        <v>0</v>
      </c>
      <c r="BT647" s="1352"/>
      <c r="BU647" s="1352"/>
      <c r="BV647" s="1352"/>
      <c r="BW647" s="1352"/>
      <c r="BX647" s="1352">
        <f t="shared" si="32"/>
        <v>0</v>
      </c>
      <c r="BY647" s="1352"/>
      <c r="BZ647" s="1352"/>
      <c r="CA647" s="1352"/>
      <c r="CB647" s="1352"/>
      <c r="CC647" s="1352">
        <f t="shared" si="33"/>
        <v>0</v>
      </c>
      <c r="CD647" s="1352"/>
      <c r="CE647" s="1352"/>
      <c r="CF647" s="1352"/>
      <c r="CG647" s="1352"/>
      <c r="CH647" s="1352">
        <f t="shared" si="34"/>
        <v>0</v>
      </c>
      <c r="CI647" s="1352"/>
      <c r="CJ647" s="1352"/>
      <c r="CK647" s="1352"/>
      <c r="CL647" s="1352"/>
      <c r="CM647" s="1352">
        <f t="shared" si="35"/>
        <v>0</v>
      </c>
      <c r="CN647" s="1352"/>
      <c r="CO647" s="1352"/>
      <c r="CP647" s="1352"/>
      <c r="CQ647" s="1352"/>
      <c r="CR647" s="1157"/>
      <c r="CS647" s="1353">
        <f t="shared" si="36"/>
        <v>0</v>
      </c>
      <c r="CT647" s="1354"/>
      <c r="CU647" s="1354"/>
      <c r="CV647" s="1354"/>
      <c r="CW647" s="1355"/>
      <c r="CX647" s="1353">
        <f t="shared" si="37"/>
        <v>0</v>
      </c>
      <c r="CY647" s="1354"/>
      <c r="CZ647" s="1354"/>
      <c r="DA647" s="1354"/>
      <c r="DB647" s="1355"/>
      <c r="DC647" s="1353">
        <f t="shared" si="38"/>
        <v>0</v>
      </c>
      <c r="DD647" s="1354"/>
      <c r="DE647" s="1354"/>
      <c r="DF647" s="1354"/>
      <c r="DG647" s="1355"/>
      <c r="DH647" s="1353">
        <f t="shared" si="39"/>
        <v>0</v>
      </c>
      <c r="DI647" s="1354"/>
      <c r="DJ647" s="1354"/>
      <c r="DK647" s="1354"/>
      <c r="DL647" s="1355"/>
      <c r="DM647" s="1353">
        <f t="shared" si="40"/>
        <v>0</v>
      </c>
      <c r="DN647" s="1354"/>
      <c r="DO647" s="1354"/>
      <c r="DP647" s="1354"/>
      <c r="DQ647" s="1355"/>
      <c r="DR647" s="1353">
        <f t="shared" si="41"/>
        <v>0</v>
      </c>
      <c r="DS647" s="1354"/>
      <c r="DT647" s="1354"/>
      <c r="DU647" s="1354"/>
      <c r="DV647" s="1355"/>
      <c r="DW647" s="1101"/>
      <c r="DX647" s="1346" t="e">
        <f t="shared" si="29"/>
        <v>#VALUE!</v>
      </c>
      <c r="DY647" s="1346"/>
      <c r="DZ647" s="1346"/>
      <c r="EA647" s="1346"/>
      <c r="EB647" s="1346"/>
      <c r="EC647" s="1346" t="e">
        <f t="shared" si="24"/>
        <v>#VALUE!</v>
      </c>
      <c r="ED647" s="1346"/>
      <c r="EE647" s="1346"/>
      <c r="EF647" s="1346"/>
      <c r="EG647" s="1346"/>
      <c r="EH647" s="1346" t="e">
        <f t="shared" si="25"/>
        <v>#VALUE!</v>
      </c>
      <c r="EI647" s="1346"/>
      <c r="EJ647" s="1346"/>
      <c r="EK647" s="1346"/>
      <c r="EL647" s="1346"/>
      <c r="EM647" s="1346" t="e">
        <f t="shared" si="26"/>
        <v>#VALUE!</v>
      </c>
      <c r="EN647" s="1346"/>
      <c r="EO647" s="1346"/>
      <c r="EP647" s="1346"/>
      <c r="EQ647" s="1346"/>
      <c r="ER647" s="1346" t="e">
        <f t="shared" si="27"/>
        <v>#VALUE!</v>
      </c>
      <c r="ES647" s="1346"/>
      <c r="ET647" s="1346"/>
      <c r="EU647" s="1346"/>
      <c r="EV647" s="1346"/>
      <c r="EW647" s="1346" t="e">
        <f t="shared" si="28"/>
        <v>#VALUE!</v>
      </c>
      <c r="EX647" s="1346"/>
      <c r="EY647" s="1346"/>
      <c r="EZ647" s="1346"/>
      <c r="FA647" s="1346"/>
    </row>
    <row r="648" spans="1:157" ht="12.95" customHeight="1">
      <c r="A648" s="18"/>
      <c r="B648" s="1101" t="s">
        <v>1484</v>
      </c>
      <c r="C648" s="1101"/>
      <c r="D648" s="1101"/>
      <c r="E648" s="1101"/>
      <c r="F648" s="1101"/>
      <c r="G648" s="1101"/>
      <c r="H648" s="1390" t="s">
        <v>1485</v>
      </c>
      <c r="I648" s="1390"/>
      <c r="J648" s="1390"/>
      <c r="K648" s="1390"/>
      <c r="L648" s="1390"/>
      <c r="M648" s="1390"/>
      <c r="N648" s="1390"/>
      <c r="O648" s="1390"/>
      <c r="P648" s="1390"/>
      <c r="Q648" s="1390"/>
      <c r="R648" s="1390"/>
      <c r="S648" s="7"/>
      <c r="T648" s="18"/>
      <c r="U648" s="1101" t="s">
        <v>1484</v>
      </c>
      <c r="V648" s="1101"/>
      <c r="W648" s="1101"/>
      <c r="X648" s="1101"/>
      <c r="Y648" s="1101"/>
      <c r="Z648" s="1101"/>
      <c r="AA648" s="1390" t="s">
        <v>1485</v>
      </c>
      <c r="AB648" s="1390"/>
      <c r="AC648" s="1390"/>
      <c r="AD648" s="1390"/>
      <c r="AE648" s="1390"/>
      <c r="AF648" s="1390"/>
      <c r="AG648" s="1390"/>
      <c r="AH648" s="1390"/>
      <c r="AI648" s="1390"/>
      <c r="AJ648" s="1390"/>
      <c r="AK648" s="1390"/>
      <c r="AL648" s="1101"/>
      <c r="AM648" s="1101"/>
      <c r="AN648" s="1101"/>
      <c r="AO648" s="1101"/>
      <c r="AP648" s="1101"/>
      <c r="AQ648" s="1101"/>
      <c r="AR648" s="1101"/>
      <c r="AS648" s="1101"/>
      <c r="AT648" s="1101"/>
      <c r="AU648" s="1101"/>
      <c r="AV648" s="1101"/>
      <c r="AW648" s="1101"/>
      <c r="AX648" s="1101"/>
      <c r="AY648" s="1101"/>
      <c r="AZ648" s="2"/>
      <c r="BA648" s="2"/>
      <c r="BB648" s="2"/>
      <c r="BC648" s="2"/>
      <c r="BD648" s="2"/>
      <c r="BE648" s="2"/>
      <c r="BF648" s="2"/>
      <c r="BG648" s="2"/>
      <c r="BH648" s="2"/>
      <c r="BI648" s="2"/>
      <c r="BJ648" s="2"/>
      <c r="BK648" s="2"/>
      <c r="BL648" s="2"/>
      <c r="BM648" s="2"/>
      <c r="BN648" s="1353">
        <f t="shared" si="30"/>
        <v>0</v>
      </c>
      <c r="BO648" s="1354"/>
      <c r="BP648" s="1354"/>
      <c r="BQ648" s="1354"/>
      <c r="BR648" s="1355"/>
      <c r="BS648" s="1352">
        <f t="shared" si="31"/>
        <v>0</v>
      </c>
      <c r="BT648" s="1352"/>
      <c r="BU648" s="1352"/>
      <c r="BV648" s="1352"/>
      <c r="BW648" s="1352"/>
      <c r="BX648" s="1352">
        <f t="shared" si="32"/>
        <v>0</v>
      </c>
      <c r="BY648" s="1352"/>
      <c r="BZ648" s="1352"/>
      <c r="CA648" s="1352"/>
      <c r="CB648" s="1352"/>
      <c r="CC648" s="1352">
        <f t="shared" si="33"/>
        <v>0</v>
      </c>
      <c r="CD648" s="1352"/>
      <c r="CE648" s="1352"/>
      <c r="CF648" s="1352"/>
      <c r="CG648" s="1352"/>
      <c r="CH648" s="1352">
        <f t="shared" si="34"/>
        <v>0</v>
      </c>
      <c r="CI648" s="1352"/>
      <c r="CJ648" s="1352"/>
      <c r="CK648" s="1352"/>
      <c r="CL648" s="1352"/>
      <c r="CM648" s="1352">
        <f t="shared" si="35"/>
        <v>0</v>
      </c>
      <c r="CN648" s="1352"/>
      <c r="CO648" s="1352"/>
      <c r="CP648" s="1352"/>
      <c r="CQ648" s="1352"/>
      <c r="CR648" s="1157"/>
      <c r="CS648" s="1353">
        <f t="shared" si="36"/>
        <v>0</v>
      </c>
      <c r="CT648" s="1354"/>
      <c r="CU648" s="1354"/>
      <c r="CV648" s="1354"/>
      <c r="CW648" s="1355"/>
      <c r="CX648" s="1353">
        <f t="shared" si="37"/>
        <v>0</v>
      </c>
      <c r="CY648" s="1354"/>
      <c r="CZ648" s="1354"/>
      <c r="DA648" s="1354"/>
      <c r="DB648" s="1355"/>
      <c r="DC648" s="1353">
        <f t="shared" si="38"/>
        <v>0</v>
      </c>
      <c r="DD648" s="1354"/>
      <c r="DE648" s="1354"/>
      <c r="DF648" s="1354"/>
      <c r="DG648" s="1355"/>
      <c r="DH648" s="1353">
        <f t="shared" si="39"/>
        <v>0</v>
      </c>
      <c r="DI648" s="1354"/>
      <c r="DJ648" s="1354"/>
      <c r="DK648" s="1354"/>
      <c r="DL648" s="1355"/>
      <c r="DM648" s="1353">
        <f t="shared" si="40"/>
        <v>0</v>
      </c>
      <c r="DN648" s="1354"/>
      <c r="DO648" s="1354"/>
      <c r="DP648" s="1354"/>
      <c r="DQ648" s="1355"/>
      <c r="DR648" s="1353">
        <f t="shared" si="41"/>
        <v>0</v>
      </c>
      <c r="DS648" s="1354"/>
      <c r="DT648" s="1354"/>
      <c r="DU648" s="1354"/>
      <c r="DV648" s="1355"/>
      <c r="DW648" s="1101"/>
      <c r="DX648" s="1346" t="e">
        <f t="shared" si="29"/>
        <v>#VALUE!</v>
      </c>
      <c r="DY648" s="1346"/>
      <c r="DZ648" s="1346"/>
      <c r="EA648" s="1346"/>
      <c r="EB648" s="1346"/>
      <c r="EC648" s="1346" t="e">
        <f t="shared" si="24"/>
        <v>#VALUE!</v>
      </c>
      <c r="ED648" s="1346"/>
      <c r="EE648" s="1346"/>
      <c r="EF648" s="1346"/>
      <c r="EG648" s="1346"/>
      <c r="EH648" s="1346" t="e">
        <f t="shared" si="25"/>
        <v>#VALUE!</v>
      </c>
      <c r="EI648" s="1346"/>
      <c r="EJ648" s="1346"/>
      <c r="EK648" s="1346"/>
      <c r="EL648" s="1346"/>
      <c r="EM648" s="1346" t="e">
        <f t="shared" si="26"/>
        <v>#VALUE!</v>
      </c>
      <c r="EN648" s="1346"/>
      <c r="EO648" s="1346"/>
      <c r="EP648" s="1346"/>
      <c r="EQ648" s="1346"/>
      <c r="ER648" s="1346" t="e">
        <f t="shared" si="27"/>
        <v>#VALUE!</v>
      </c>
      <c r="ES648" s="1346"/>
      <c r="ET648" s="1346"/>
      <c r="EU648" s="1346"/>
      <c r="EV648" s="1346"/>
      <c r="EW648" s="1346" t="e">
        <f t="shared" si="28"/>
        <v>#VALUE!</v>
      </c>
      <c r="EX648" s="1346"/>
      <c r="EY648" s="1346"/>
      <c r="EZ648" s="1346"/>
      <c r="FA648" s="1346"/>
    </row>
    <row r="649" spans="1:157" ht="12.95" customHeight="1">
      <c r="A649" s="18"/>
      <c r="B649" s="1101" t="s">
        <v>1487</v>
      </c>
      <c r="C649" s="1101"/>
      <c r="D649" s="1101"/>
      <c r="E649" s="1101"/>
      <c r="F649" s="1101"/>
      <c r="G649" s="1101"/>
      <c r="H649" s="1101"/>
      <c r="I649" s="1101"/>
      <c r="J649" s="1101"/>
      <c r="K649" s="1101"/>
      <c r="L649" s="1101"/>
      <c r="M649" s="1101"/>
      <c r="N649" s="1376" t="s">
        <v>894</v>
      </c>
      <c r="O649" s="1376"/>
      <c r="P649" s="1101"/>
      <c r="Q649" s="1101"/>
      <c r="R649" s="1101"/>
      <c r="S649" s="1101"/>
      <c r="T649" s="18"/>
      <c r="U649" s="1101" t="s">
        <v>1487</v>
      </c>
      <c r="V649" s="1101"/>
      <c r="W649" s="1101"/>
      <c r="X649" s="1101"/>
      <c r="Y649" s="1101"/>
      <c r="Z649" s="1101"/>
      <c r="AA649" s="1101"/>
      <c r="AB649" s="1101"/>
      <c r="AC649" s="1101"/>
      <c r="AD649" s="1101"/>
      <c r="AE649" s="1101"/>
      <c r="AF649" s="1101"/>
      <c r="AG649" s="1376" t="s">
        <v>894</v>
      </c>
      <c r="AH649" s="1376"/>
      <c r="AI649" s="1101"/>
      <c r="AJ649" s="1101"/>
      <c r="AK649" s="1101"/>
      <c r="AL649" s="1101"/>
      <c r="AM649" s="1101"/>
      <c r="AN649" s="1101"/>
      <c r="AO649" s="1101"/>
      <c r="AP649" s="1101"/>
      <c r="AQ649" s="1101"/>
      <c r="AR649" s="1101"/>
      <c r="AS649" s="1101"/>
      <c r="AT649" s="1101"/>
      <c r="AU649" s="1101"/>
      <c r="AV649" s="1101"/>
      <c r="AW649" s="1101"/>
      <c r="AX649" s="1101"/>
      <c r="AY649" s="1101"/>
      <c r="AZ649" s="2"/>
      <c r="BA649" s="2"/>
      <c r="BB649" s="2"/>
      <c r="BC649" s="2"/>
      <c r="BD649" s="2"/>
      <c r="BE649" s="2"/>
      <c r="BF649" s="2"/>
      <c r="BG649" s="2"/>
      <c r="BH649" s="2"/>
      <c r="BI649" s="2"/>
      <c r="BJ649" s="2"/>
      <c r="BK649" s="2"/>
      <c r="BL649" s="2"/>
      <c r="BM649" s="2"/>
      <c r="BN649" s="1353">
        <f t="shared" si="30"/>
        <v>0</v>
      </c>
      <c r="BO649" s="1354"/>
      <c r="BP649" s="1354"/>
      <c r="BQ649" s="1354"/>
      <c r="BR649" s="1355"/>
      <c r="BS649" s="1352">
        <f t="shared" si="31"/>
        <v>0</v>
      </c>
      <c r="BT649" s="1352"/>
      <c r="BU649" s="1352"/>
      <c r="BV649" s="1352"/>
      <c r="BW649" s="1352"/>
      <c r="BX649" s="1352">
        <f t="shared" si="32"/>
        <v>0</v>
      </c>
      <c r="BY649" s="1352"/>
      <c r="BZ649" s="1352"/>
      <c r="CA649" s="1352"/>
      <c r="CB649" s="1352"/>
      <c r="CC649" s="1352">
        <f t="shared" si="33"/>
        <v>0</v>
      </c>
      <c r="CD649" s="1352"/>
      <c r="CE649" s="1352"/>
      <c r="CF649" s="1352"/>
      <c r="CG649" s="1352"/>
      <c r="CH649" s="1352">
        <f t="shared" si="34"/>
        <v>0</v>
      </c>
      <c r="CI649" s="1352"/>
      <c r="CJ649" s="1352"/>
      <c r="CK649" s="1352"/>
      <c r="CL649" s="1352"/>
      <c r="CM649" s="1352">
        <f t="shared" si="35"/>
        <v>0</v>
      </c>
      <c r="CN649" s="1352"/>
      <c r="CO649" s="1352"/>
      <c r="CP649" s="1352"/>
      <c r="CQ649" s="1352"/>
      <c r="CR649" s="1157"/>
      <c r="CS649" s="1353">
        <f t="shared" si="36"/>
        <v>0</v>
      </c>
      <c r="CT649" s="1354"/>
      <c r="CU649" s="1354"/>
      <c r="CV649" s="1354"/>
      <c r="CW649" s="1355"/>
      <c r="CX649" s="1353">
        <f t="shared" si="37"/>
        <v>0</v>
      </c>
      <c r="CY649" s="1354"/>
      <c r="CZ649" s="1354"/>
      <c r="DA649" s="1354"/>
      <c r="DB649" s="1355"/>
      <c r="DC649" s="1353">
        <f t="shared" si="38"/>
        <v>0</v>
      </c>
      <c r="DD649" s="1354"/>
      <c r="DE649" s="1354"/>
      <c r="DF649" s="1354"/>
      <c r="DG649" s="1355"/>
      <c r="DH649" s="1353">
        <f t="shared" si="39"/>
        <v>0</v>
      </c>
      <c r="DI649" s="1354"/>
      <c r="DJ649" s="1354"/>
      <c r="DK649" s="1354"/>
      <c r="DL649" s="1355"/>
      <c r="DM649" s="1353">
        <f t="shared" si="40"/>
        <v>0</v>
      </c>
      <c r="DN649" s="1354"/>
      <c r="DO649" s="1354"/>
      <c r="DP649" s="1354"/>
      <c r="DQ649" s="1355"/>
      <c r="DR649" s="1353">
        <f t="shared" si="41"/>
        <v>0</v>
      </c>
      <c r="DS649" s="1354"/>
      <c r="DT649" s="1354"/>
      <c r="DU649" s="1354"/>
      <c r="DV649" s="1355"/>
      <c r="DW649" s="1101"/>
      <c r="DX649" s="1346" t="e">
        <f t="shared" si="29"/>
        <v>#VALUE!</v>
      </c>
      <c r="DY649" s="1346"/>
      <c r="DZ649" s="1346"/>
      <c r="EA649" s="1346"/>
      <c r="EB649" s="1346"/>
      <c r="EC649" s="1346" t="e">
        <f t="shared" si="24"/>
        <v>#VALUE!</v>
      </c>
      <c r="ED649" s="1346"/>
      <c r="EE649" s="1346"/>
      <c r="EF649" s="1346"/>
      <c r="EG649" s="1346"/>
      <c r="EH649" s="1346" t="e">
        <f t="shared" si="25"/>
        <v>#VALUE!</v>
      </c>
      <c r="EI649" s="1346"/>
      <c r="EJ649" s="1346"/>
      <c r="EK649" s="1346"/>
      <c r="EL649" s="1346"/>
      <c r="EM649" s="1346" t="e">
        <f t="shared" si="26"/>
        <v>#VALUE!</v>
      </c>
      <c r="EN649" s="1346"/>
      <c r="EO649" s="1346"/>
      <c r="EP649" s="1346"/>
      <c r="EQ649" s="1346"/>
      <c r="ER649" s="1346" t="e">
        <f t="shared" si="27"/>
        <v>#VALUE!</v>
      </c>
      <c r="ES649" s="1346"/>
      <c r="ET649" s="1346"/>
      <c r="EU649" s="1346"/>
      <c r="EV649" s="1346"/>
      <c r="EW649" s="1346" t="e">
        <f t="shared" si="28"/>
        <v>#VALUE!</v>
      </c>
      <c r="EX649" s="1346"/>
      <c r="EY649" s="1346"/>
      <c r="EZ649" s="1346"/>
      <c r="FA649" s="1346"/>
    </row>
    <row r="650" spans="1:157" ht="12.95" customHeight="1">
      <c r="A650" s="18"/>
      <c r="B650" s="1101"/>
      <c r="C650" s="1101"/>
      <c r="D650" s="1101"/>
      <c r="E650" s="1101"/>
      <c r="F650" s="1101"/>
      <c r="G650" s="1101"/>
      <c r="H650" s="1101"/>
      <c r="I650" s="1101"/>
      <c r="J650" s="1101"/>
      <c r="K650" s="1101"/>
      <c r="L650" s="1101"/>
      <c r="M650" s="1101"/>
      <c r="N650" s="1101"/>
      <c r="O650" s="1101"/>
      <c r="P650" s="1101"/>
      <c r="Q650" s="1101"/>
      <c r="R650" s="1101"/>
      <c r="S650" s="1101"/>
      <c r="T650" s="18"/>
      <c r="U650" s="1101"/>
      <c r="V650" s="1101"/>
      <c r="W650" s="1101"/>
      <c r="X650" s="1101"/>
      <c r="Y650" s="1101"/>
      <c r="Z650" s="1101"/>
      <c r="AA650" s="1101"/>
      <c r="AB650" s="1101"/>
      <c r="AC650" s="1101"/>
      <c r="AD650" s="1101"/>
      <c r="AE650" s="1101"/>
      <c r="AF650" s="1101"/>
      <c r="AG650" s="1101"/>
      <c r="AH650" s="1101"/>
      <c r="AI650" s="1101"/>
      <c r="AJ650" s="1101"/>
      <c r="AK650" s="1101"/>
      <c r="AL650" s="1101"/>
      <c r="AM650" s="1101"/>
      <c r="AN650" s="1101"/>
      <c r="AO650" s="1101"/>
      <c r="AP650" s="1101"/>
      <c r="AQ650" s="1101"/>
      <c r="AR650" s="1101"/>
      <c r="AS650" s="1101"/>
      <c r="AT650" s="1101"/>
      <c r="AU650" s="1101"/>
      <c r="AV650" s="1101"/>
      <c r="AW650" s="1101"/>
      <c r="AX650" s="1101"/>
      <c r="AY650" s="1101"/>
      <c r="AZ650" s="2"/>
      <c r="BA650" s="2"/>
      <c r="BB650" s="2"/>
      <c r="BC650" s="2"/>
      <c r="BD650" s="2"/>
      <c r="BE650" s="2"/>
      <c r="BF650" s="2"/>
      <c r="BG650" s="2"/>
      <c r="BH650" s="2"/>
      <c r="BI650" s="2"/>
      <c r="BJ650" s="2"/>
      <c r="BK650" s="2"/>
      <c r="BL650" s="2"/>
      <c r="BM650" s="2"/>
      <c r="BN650" s="1353">
        <f t="shared" si="30"/>
        <v>0</v>
      </c>
      <c r="BO650" s="1354"/>
      <c r="BP650" s="1354"/>
      <c r="BQ650" s="1354"/>
      <c r="BR650" s="1355"/>
      <c r="BS650" s="1352">
        <f t="shared" si="31"/>
        <v>0</v>
      </c>
      <c r="BT650" s="1352"/>
      <c r="BU650" s="1352"/>
      <c r="BV650" s="1352"/>
      <c r="BW650" s="1352"/>
      <c r="BX650" s="1352">
        <f t="shared" si="32"/>
        <v>0</v>
      </c>
      <c r="BY650" s="1352"/>
      <c r="BZ650" s="1352"/>
      <c r="CA650" s="1352"/>
      <c r="CB650" s="1352"/>
      <c r="CC650" s="1352">
        <f t="shared" si="33"/>
        <v>0</v>
      </c>
      <c r="CD650" s="1352"/>
      <c r="CE650" s="1352"/>
      <c r="CF650" s="1352"/>
      <c r="CG650" s="1352"/>
      <c r="CH650" s="1352">
        <f t="shared" si="34"/>
        <v>0</v>
      </c>
      <c r="CI650" s="1352"/>
      <c r="CJ650" s="1352"/>
      <c r="CK650" s="1352"/>
      <c r="CL650" s="1352"/>
      <c r="CM650" s="1352">
        <f t="shared" si="35"/>
        <v>0</v>
      </c>
      <c r="CN650" s="1352"/>
      <c r="CO650" s="1352"/>
      <c r="CP650" s="1352"/>
      <c r="CQ650" s="1352"/>
      <c r="CR650" s="1157"/>
      <c r="CS650" s="1353">
        <f t="shared" si="36"/>
        <v>0</v>
      </c>
      <c r="CT650" s="1354"/>
      <c r="CU650" s="1354"/>
      <c r="CV650" s="1354"/>
      <c r="CW650" s="1355"/>
      <c r="CX650" s="1353">
        <f t="shared" si="37"/>
        <v>0</v>
      </c>
      <c r="CY650" s="1354"/>
      <c r="CZ650" s="1354"/>
      <c r="DA650" s="1354"/>
      <c r="DB650" s="1355"/>
      <c r="DC650" s="1353">
        <f t="shared" si="38"/>
        <v>0</v>
      </c>
      <c r="DD650" s="1354"/>
      <c r="DE650" s="1354"/>
      <c r="DF650" s="1354"/>
      <c r="DG650" s="1355"/>
      <c r="DH650" s="1353">
        <f t="shared" si="39"/>
        <v>0</v>
      </c>
      <c r="DI650" s="1354"/>
      <c r="DJ650" s="1354"/>
      <c r="DK650" s="1354"/>
      <c r="DL650" s="1355"/>
      <c r="DM650" s="1353">
        <f t="shared" si="40"/>
        <v>0</v>
      </c>
      <c r="DN650" s="1354"/>
      <c r="DO650" s="1354"/>
      <c r="DP650" s="1354"/>
      <c r="DQ650" s="1355"/>
      <c r="DR650" s="1353">
        <f t="shared" si="41"/>
        <v>0</v>
      </c>
      <c r="DS650" s="1354"/>
      <c r="DT650" s="1354"/>
      <c r="DU650" s="1354"/>
      <c r="DV650" s="1355"/>
      <c r="DW650" s="1101"/>
      <c r="DX650" s="1346" t="e">
        <f t="shared" si="29"/>
        <v>#VALUE!</v>
      </c>
      <c r="DY650" s="1346"/>
      <c r="DZ650" s="1346"/>
      <c r="EA650" s="1346"/>
      <c r="EB650" s="1346"/>
      <c r="EC650" s="1346" t="e">
        <f t="shared" si="24"/>
        <v>#VALUE!</v>
      </c>
      <c r="ED650" s="1346"/>
      <c r="EE650" s="1346"/>
      <c r="EF650" s="1346"/>
      <c r="EG650" s="1346"/>
      <c r="EH650" s="1346" t="e">
        <f t="shared" si="25"/>
        <v>#VALUE!</v>
      </c>
      <c r="EI650" s="1346"/>
      <c r="EJ650" s="1346"/>
      <c r="EK650" s="1346"/>
      <c r="EL650" s="1346"/>
      <c r="EM650" s="1346" t="e">
        <f t="shared" si="26"/>
        <v>#VALUE!</v>
      </c>
      <c r="EN650" s="1346"/>
      <c r="EO650" s="1346"/>
      <c r="EP650" s="1346"/>
      <c r="EQ650" s="1346"/>
      <c r="ER650" s="1346" t="e">
        <f t="shared" si="27"/>
        <v>#VALUE!</v>
      </c>
      <c r="ES650" s="1346"/>
      <c r="ET650" s="1346"/>
      <c r="EU650" s="1346"/>
      <c r="EV650" s="1346"/>
      <c r="EW650" s="1346" t="e">
        <f t="shared" si="28"/>
        <v>#VALUE!</v>
      </c>
      <c r="EX650" s="1346"/>
      <c r="EY650" s="1346"/>
      <c r="EZ650" s="1346"/>
      <c r="FA650" s="1346"/>
    </row>
    <row r="651" spans="1:157" ht="12.95" customHeight="1">
      <c r="A651" s="37" t="s">
        <v>38</v>
      </c>
      <c r="B651" s="1101" t="s">
        <v>1478</v>
      </c>
      <c r="C651" s="1101"/>
      <c r="D651" s="1101"/>
      <c r="E651" s="1101"/>
      <c r="F651" s="1101"/>
      <c r="G651" s="1441" t="str">
        <f>C629</f>
        <v>Seller Note</v>
      </c>
      <c r="H651" s="1441"/>
      <c r="I651" s="1441"/>
      <c r="J651" s="1441"/>
      <c r="K651" s="1441"/>
      <c r="L651" s="1441"/>
      <c r="M651" s="1441"/>
      <c r="N651" s="1441"/>
      <c r="O651" s="1441"/>
      <c r="P651" s="1441"/>
      <c r="Q651" s="1441"/>
      <c r="R651" s="1441"/>
      <c r="S651" s="1101"/>
      <c r="T651" s="37" t="s">
        <v>81</v>
      </c>
      <c r="U651" s="1101" t="s">
        <v>1478</v>
      </c>
      <c r="V651" s="1101"/>
      <c r="W651" s="1101"/>
      <c r="X651" s="1101"/>
      <c r="Y651" s="1101"/>
      <c r="Z651" s="1441" t="str">
        <f>C630</f>
        <v>Seller Note Accr. Interest</v>
      </c>
      <c r="AA651" s="1441"/>
      <c r="AB651" s="1441"/>
      <c r="AC651" s="1441"/>
      <c r="AD651" s="1441"/>
      <c r="AE651" s="1441"/>
      <c r="AF651" s="1441"/>
      <c r="AG651" s="1441"/>
      <c r="AH651" s="1441"/>
      <c r="AI651" s="1441"/>
      <c r="AJ651" s="1441"/>
      <c r="AK651" s="1441"/>
      <c r="AL651" s="1101"/>
      <c r="AM651" s="1101"/>
      <c r="AN651" s="1101"/>
      <c r="AO651" s="1101"/>
      <c r="AP651" s="1101"/>
      <c r="AQ651" s="1101"/>
      <c r="AR651" s="1101"/>
      <c r="AS651" s="1101"/>
      <c r="AT651" s="1101"/>
      <c r="AU651" s="1101"/>
      <c r="AV651" s="1101"/>
      <c r="AW651" s="1101"/>
      <c r="AX651" s="1101"/>
      <c r="AY651" s="1101"/>
      <c r="AZ651" s="2"/>
      <c r="BA651" s="2"/>
      <c r="BB651" s="2"/>
      <c r="BC651" s="2"/>
      <c r="BD651" s="2"/>
      <c r="BE651" s="2"/>
      <c r="BF651" s="2"/>
      <c r="BG651" s="2"/>
      <c r="BH651" s="2"/>
      <c r="BI651" s="2"/>
      <c r="BJ651" s="2"/>
      <c r="BK651" s="2"/>
      <c r="BL651" s="2"/>
      <c r="BM651" s="2"/>
      <c r="BN651" s="1353">
        <f t="shared" si="30"/>
        <v>0</v>
      </c>
      <c r="BO651" s="1354"/>
      <c r="BP651" s="1354"/>
      <c r="BQ651" s="1354"/>
      <c r="BR651" s="1355"/>
      <c r="BS651" s="1352">
        <f t="shared" si="31"/>
        <v>0</v>
      </c>
      <c r="BT651" s="1352"/>
      <c r="BU651" s="1352"/>
      <c r="BV651" s="1352"/>
      <c r="BW651" s="1352"/>
      <c r="BX651" s="1352">
        <f t="shared" si="32"/>
        <v>0</v>
      </c>
      <c r="BY651" s="1352"/>
      <c r="BZ651" s="1352"/>
      <c r="CA651" s="1352"/>
      <c r="CB651" s="1352"/>
      <c r="CC651" s="1352">
        <f t="shared" si="33"/>
        <v>0</v>
      </c>
      <c r="CD651" s="1352"/>
      <c r="CE651" s="1352"/>
      <c r="CF651" s="1352"/>
      <c r="CG651" s="1352"/>
      <c r="CH651" s="1352">
        <f t="shared" si="34"/>
        <v>0</v>
      </c>
      <c r="CI651" s="1352"/>
      <c r="CJ651" s="1352"/>
      <c r="CK651" s="1352"/>
      <c r="CL651" s="1352"/>
      <c r="CM651" s="1352">
        <f t="shared" si="35"/>
        <v>0</v>
      </c>
      <c r="CN651" s="1352"/>
      <c r="CO651" s="1352"/>
      <c r="CP651" s="1352"/>
      <c r="CQ651" s="1352"/>
      <c r="CR651" s="1157"/>
      <c r="CS651" s="1353">
        <f t="shared" si="36"/>
        <v>0</v>
      </c>
      <c r="CT651" s="1354"/>
      <c r="CU651" s="1354"/>
      <c r="CV651" s="1354"/>
      <c r="CW651" s="1355"/>
      <c r="CX651" s="1353">
        <f t="shared" si="37"/>
        <v>0</v>
      </c>
      <c r="CY651" s="1354"/>
      <c r="CZ651" s="1354"/>
      <c r="DA651" s="1354"/>
      <c r="DB651" s="1355"/>
      <c r="DC651" s="1353">
        <f t="shared" si="38"/>
        <v>0</v>
      </c>
      <c r="DD651" s="1354"/>
      <c r="DE651" s="1354"/>
      <c r="DF651" s="1354"/>
      <c r="DG651" s="1355"/>
      <c r="DH651" s="1353">
        <f t="shared" si="39"/>
        <v>0</v>
      </c>
      <c r="DI651" s="1354"/>
      <c r="DJ651" s="1354"/>
      <c r="DK651" s="1354"/>
      <c r="DL651" s="1355"/>
      <c r="DM651" s="1353">
        <f t="shared" si="40"/>
        <v>0</v>
      </c>
      <c r="DN651" s="1354"/>
      <c r="DO651" s="1354"/>
      <c r="DP651" s="1354"/>
      <c r="DQ651" s="1355"/>
      <c r="DR651" s="1353">
        <f t="shared" si="41"/>
        <v>0</v>
      </c>
      <c r="DS651" s="1354"/>
      <c r="DT651" s="1354"/>
      <c r="DU651" s="1354"/>
      <c r="DV651" s="1355"/>
      <c r="DW651" s="1101"/>
      <c r="DX651" s="1346" t="e">
        <f t="shared" si="29"/>
        <v>#VALUE!</v>
      </c>
      <c r="DY651" s="1346"/>
      <c r="DZ651" s="1346"/>
      <c r="EA651" s="1346"/>
      <c r="EB651" s="1346"/>
      <c r="EC651" s="1346" t="e">
        <f t="shared" si="24"/>
        <v>#VALUE!</v>
      </c>
      <c r="ED651" s="1346"/>
      <c r="EE651" s="1346"/>
      <c r="EF651" s="1346"/>
      <c r="EG651" s="1346"/>
      <c r="EH651" s="1346" t="e">
        <f t="shared" si="25"/>
        <v>#VALUE!</v>
      </c>
      <c r="EI651" s="1346"/>
      <c r="EJ651" s="1346"/>
      <c r="EK651" s="1346"/>
      <c r="EL651" s="1346"/>
      <c r="EM651" s="1346" t="e">
        <f t="shared" si="26"/>
        <v>#VALUE!</v>
      </c>
      <c r="EN651" s="1346"/>
      <c r="EO651" s="1346"/>
      <c r="EP651" s="1346"/>
      <c r="EQ651" s="1346"/>
      <c r="ER651" s="1346" t="e">
        <f t="shared" si="27"/>
        <v>#VALUE!</v>
      </c>
      <c r="ES651" s="1346"/>
      <c r="ET651" s="1346"/>
      <c r="EU651" s="1346"/>
      <c r="EV651" s="1346"/>
      <c r="EW651" s="1346" t="e">
        <f t="shared" si="28"/>
        <v>#VALUE!</v>
      </c>
      <c r="EX651" s="1346"/>
      <c r="EY651" s="1346"/>
      <c r="EZ651" s="1346"/>
      <c r="FA651" s="1346"/>
    </row>
    <row r="652" spans="1:157" ht="12.95" customHeight="1">
      <c r="A652" s="18"/>
      <c r="B652" s="1101" t="s">
        <v>1109</v>
      </c>
      <c r="C652" s="1101"/>
      <c r="D652" s="1101"/>
      <c r="E652" s="1101"/>
      <c r="F652" s="1101"/>
      <c r="G652" s="1390" t="s">
        <v>1110</v>
      </c>
      <c r="H652" s="1390"/>
      <c r="I652" s="1390"/>
      <c r="J652" s="1390"/>
      <c r="K652" s="1390"/>
      <c r="L652" s="1390"/>
      <c r="M652" s="1390"/>
      <c r="N652" s="1390"/>
      <c r="O652" s="1390"/>
      <c r="P652" s="1390"/>
      <c r="Q652" s="1390"/>
      <c r="R652" s="1390"/>
      <c r="S652" s="1101"/>
      <c r="T652" s="18"/>
      <c r="U652" s="1101" t="s">
        <v>1109</v>
      </c>
      <c r="V652" s="1101"/>
      <c r="W652" s="1101"/>
      <c r="X652" s="1101"/>
      <c r="Y652" s="1101"/>
      <c r="Z652" s="1390" t="s">
        <v>1110</v>
      </c>
      <c r="AA652" s="1390"/>
      <c r="AB652" s="1390"/>
      <c r="AC652" s="1390"/>
      <c r="AD652" s="1390"/>
      <c r="AE652" s="1390"/>
      <c r="AF652" s="1390"/>
      <c r="AG652" s="1390"/>
      <c r="AH652" s="1390"/>
      <c r="AI652" s="1390"/>
      <c r="AJ652" s="1390"/>
      <c r="AK652" s="1390"/>
      <c r="AL652" s="1101"/>
      <c r="AM652" s="1101"/>
      <c r="AN652" s="1101"/>
      <c r="AO652" s="1101"/>
      <c r="AP652" s="1101"/>
      <c r="AQ652" s="1101"/>
      <c r="AR652" s="1101"/>
      <c r="AS652" s="1101"/>
      <c r="AT652" s="1101"/>
      <c r="AU652" s="1101"/>
      <c r="AV652" s="1101"/>
      <c r="AW652" s="1101"/>
      <c r="AX652" s="1101"/>
      <c r="AY652" s="1101"/>
      <c r="AZ652" s="2"/>
      <c r="BA652" s="2"/>
      <c r="BB652" s="2"/>
      <c r="BC652" s="2"/>
      <c r="BD652" s="2"/>
      <c r="BE652" s="2"/>
      <c r="BF652" s="2"/>
      <c r="BG652" s="2"/>
      <c r="BH652" s="2"/>
      <c r="BI652" s="2"/>
      <c r="BJ652" s="2"/>
      <c r="BK652" s="2"/>
      <c r="BL652" s="2"/>
      <c r="BM652" s="2"/>
      <c r="BN652" s="1353">
        <f t="shared" si="30"/>
        <v>0</v>
      </c>
      <c r="BO652" s="1354"/>
      <c r="BP652" s="1354"/>
      <c r="BQ652" s="1354"/>
      <c r="BR652" s="1355"/>
      <c r="BS652" s="1352">
        <f t="shared" si="31"/>
        <v>0</v>
      </c>
      <c r="BT652" s="1352"/>
      <c r="BU652" s="1352"/>
      <c r="BV652" s="1352"/>
      <c r="BW652" s="1352"/>
      <c r="BX652" s="1352">
        <f t="shared" si="32"/>
        <v>0</v>
      </c>
      <c r="BY652" s="1352"/>
      <c r="BZ652" s="1352"/>
      <c r="CA652" s="1352"/>
      <c r="CB652" s="1352"/>
      <c r="CC652" s="1352">
        <f t="shared" si="33"/>
        <v>0</v>
      </c>
      <c r="CD652" s="1352"/>
      <c r="CE652" s="1352"/>
      <c r="CF652" s="1352"/>
      <c r="CG652" s="1352"/>
      <c r="CH652" s="1352">
        <f t="shared" si="34"/>
        <v>0</v>
      </c>
      <c r="CI652" s="1352"/>
      <c r="CJ652" s="1352"/>
      <c r="CK652" s="1352"/>
      <c r="CL652" s="1352"/>
      <c r="CM652" s="1352">
        <f t="shared" si="35"/>
        <v>0</v>
      </c>
      <c r="CN652" s="1352"/>
      <c r="CO652" s="1352"/>
      <c r="CP652" s="1352"/>
      <c r="CQ652" s="1352"/>
      <c r="CR652" s="1157"/>
      <c r="CS652" s="1353">
        <f t="shared" si="36"/>
        <v>0</v>
      </c>
      <c r="CT652" s="1354"/>
      <c r="CU652" s="1354"/>
      <c r="CV652" s="1354"/>
      <c r="CW652" s="1355"/>
      <c r="CX652" s="1353">
        <f t="shared" si="37"/>
        <v>0</v>
      </c>
      <c r="CY652" s="1354"/>
      <c r="CZ652" s="1354"/>
      <c r="DA652" s="1354"/>
      <c r="DB652" s="1355"/>
      <c r="DC652" s="1353">
        <f t="shared" si="38"/>
        <v>0</v>
      </c>
      <c r="DD652" s="1354"/>
      <c r="DE652" s="1354"/>
      <c r="DF652" s="1354"/>
      <c r="DG652" s="1355"/>
      <c r="DH652" s="1353">
        <f t="shared" si="39"/>
        <v>0</v>
      </c>
      <c r="DI652" s="1354"/>
      <c r="DJ652" s="1354"/>
      <c r="DK652" s="1354"/>
      <c r="DL652" s="1355"/>
      <c r="DM652" s="1353">
        <f t="shared" si="40"/>
        <v>0</v>
      </c>
      <c r="DN652" s="1354"/>
      <c r="DO652" s="1354"/>
      <c r="DP652" s="1354"/>
      <c r="DQ652" s="1355"/>
      <c r="DR652" s="1353">
        <f t="shared" si="41"/>
        <v>0</v>
      </c>
      <c r="DS652" s="1354"/>
      <c r="DT652" s="1354"/>
      <c r="DU652" s="1354"/>
      <c r="DV652" s="1355"/>
      <c r="DW652" s="1101"/>
      <c r="DX652" s="1346" t="e">
        <f t="shared" si="29"/>
        <v>#VALUE!</v>
      </c>
      <c r="DY652" s="1346"/>
      <c r="DZ652" s="1346"/>
      <c r="EA652" s="1346"/>
      <c r="EB652" s="1346"/>
      <c r="EC652" s="1346" t="e">
        <f t="shared" si="24"/>
        <v>#VALUE!</v>
      </c>
      <c r="ED652" s="1346"/>
      <c r="EE652" s="1346"/>
      <c r="EF652" s="1346"/>
      <c r="EG652" s="1346"/>
      <c r="EH652" s="1346" t="e">
        <f t="shared" si="25"/>
        <v>#VALUE!</v>
      </c>
      <c r="EI652" s="1346"/>
      <c r="EJ652" s="1346"/>
      <c r="EK652" s="1346"/>
      <c r="EL652" s="1346"/>
      <c r="EM652" s="1346" t="e">
        <f t="shared" si="26"/>
        <v>#VALUE!</v>
      </c>
      <c r="EN652" s="1346"/>
      <c r="EO652" s="1346"/>
      <c r="EP652" s="1346"/>
      <c r="EQ652" s="1346"/>
      <c r="ER652" s="1346" t="e">
        <f t="shared" si="27"/>
        <v>#VALUE!</v>
      </c>
      <c r="ES652" s="1346"/>
      <c r="ET652" s="1346"/>
      <c r="EU652" s="1346"/>
      <c r="EV652" s="1346"/>
      <c r="EW652" s="1346" t="e">
        <f t="shared" si="28"/>
        <v>#VALUE!</v>
      </c>
      <c r="EX652" s="1346"/>
      <c r="EY652" s="1346"/>
      <c r="EZ652" s="1346"/>
      <c r="FA652" s="1346"/>
    </row>
    <row r="653" spans="1:157" ht="12.95" customHeight="1">
      <c r="A653" s="18"/>
      <c r="B653" s="1101" t="s">
        <v>979</v>
      </c>
      <c r="C653" s="1101"/>
      <c r="D653" s="1101"/>
      <c r="E653" s="1101"/>
      <c r="F653" s="1101"/>
      <c r="G653" s="1389" t="s">
        <v>1174</v>
      </c>
      <c r="H653" s="1389"/>
      <c r="I653" s="1389"/>
      <c r="J653" s="1389"/>
      <c r="K653" s="1389"/>
      <c r="L653" s="1389"/>
      <c r="M653" s="1389"/>
      <c r="N653" s="1389"/>
      <c r="O653" s="1389"/>
      <c r="P653" s="1389"/>
      <c r="Q653" s="1389"/>
      <c r="R653" s="1389"/>
      <c r="S653" s="1101"/>
      <c r="T653" s="18"/>
      <c r="U653" s="1101" t="s">
        <v>979</v>
      </c>
      <c r="V653" s="1101"/>
      <c r="W653" s="1101"/>
      <c r="X653" s="1101"/>
      <c r="Y653" s="1101"/>
      <c r="Z653" s="1389" t="s">
        <v>1174</v>
      </c>
      <c r="AA653" s="1389"/>
      <c r="AB653" s="1389"/>
      <c r="AC653" s="1389"/>
      <c r="AD653" s="1389"/>
      <c r="AE653" s="1389"/>
      <c r="AF653" s="1389"/>
      <c r="AG653" s="1389"/>
      <c r="AH653" s="1389"/>
      <c r="AI653" s="1389"/>
      <c r="AJ653" s="1389"/>
      <c r="AK653" s="1389"/>
      <c r="AL653" s="1101"/>
      <c r="AM653" s="1101"/>
      <c r="AN653" s="1101"/>
      <c r="AO653" s="1101"/>
      <c r="AP653" s="1101"/>
      <c r="AQ653" s="1101"/>
      <c r="AR653" s="1101"/>
      <c r="AS653" s="1101"/>
      <c r="AT653" s="1101"/>
      <c r="AU653" s="1101"/>
      <c r="AV653" s="1101"/>
      <c r="AW653" s="1101"/>
      <c r="AX653" s="1101"/>
      <c r="AY653" s="1101"/>
      <c r="AZ653" s="2"/>
      <c r="BA653" s="2"/>
      <c r="BB653" s="2"/>
      <c r="BC653" s="2"/>
      <c r="BD653" s="2"/>
      <c r="BE653" s="2"/>
      <c r="BF653" s="2"/>
      <c r="BG653" s="2"/>
      <c r="BH653" s="2"/>
      <c r="BI653" s="2"/>
      <c r="BJ653" s="2"/>
      <c r="BK653" s="2"/>
      <c r="BL653" s="2"/>
      <c r="BM653" s="2"/>
      <c r="BN653" s="1353">
        <f t="shared" si="30"/>
        <v>0</v>
      </c>
      <c r="BO653" s="1354"/>
      <c r="BP653" s="1354"/>
      <c r="BQ653" s="1354"/>
      <c r="BR653" s="1355"/>
      <c r="BS653" s="1352">
        <f t="shared" si="31"/>
        <v>0</v>
      </c>
      <c r="BT653" s="1352"/>
      <c r="BU653" s="1352"/>
      <c r="BV653" s="1352"/>
      <c r="BW653" s="1352"/>
      <c r="BX653" s="1352">
        <f t="shared" si="32"/>
        <v>0</v>
      </c>
      <c r="BY653" s="1352"/>
      <c r="BZ653" s="1352"/>
      <c r="CA653" s="1352"/>
      <c r="CB653" s="1352"/>
      <c r="CC653" s="1352">
        <f t="shared" si="33"/>
        <v>0</v>
      </c>
      <c r="CD653" s="1352"/>
      <c r="CE653" s="1352"/>
      <c r="CF653" s="1352"/>
      <c r="CG653" s="1352"/>
      <c r="CH653" s="1352">
        <f t="shared" si="34"/>
        <v>0</v>
      </c>
      <c r="CI653" s="1352"/>
      <c r="CJ653" s="1352"/>
      <c r="CK653" s="1352"/>
      <c r="CL653" s="1352"/>
      <c r="CM653" s="1352">
        <f t="shared" si="35"/>
        <v>0</v>
      </c>
      <c r="CN653" s="1352"/>
      <c r="CO653" s="1352"/>
      <c r="CP653" s="1352"/>
      <c r="CQ653" s="1352"/>
      <c r="CR653" s="1157"/>
      <c r="CS653" s="1353">
        <f t="shared" si="36"/>
        <v>0</v>
      </c>
      <c r="CT653" s="1354"/>
      <c r="CU653" s="1354"/>
      <c r="CV653" s="1354"/>
      <c r="CW653" s="1355"/>
      <c r="CX653" s="1353">
        <f t="shared" si="37"/>
        <v>0</v>
      </c>
      <c r="CY653" s="1354"/>
      <c r="CZ653" s="1354"/>
      <c r="DA653" s="1354"/>
      <c r="DB653" s="1355"/>
      <c r="DC653" s="1353">
        <f t="shared" si="38"/>
        <v>0</v>
      </c>
      <c r="DD653" s="1354"/>
      <c r="DE653" s="1354"/>
      <c r="DF653" s="1354"/>
      <c r="DG653" s="1355"/>
      <c r="DH653" s="1353">
        <f t="shared" si="39"/>
        <v>0</v>
      </c>
      <c r="DI653" s="1354"/>
      <c r="DJ653" s="1354"/>
      <c r="DK653" s="1354"/>
      <c r="DL653" s="1355"/>
      <c r="DM653" s="1353">
        <f t="shared" si="40"/>
        <v>0</v>
      </c>
      <c r="DN653" s="1354"/>
      <c r="DO653" s="1354"/>
      <c r="DP653" s="1354"/>
      <c r="DQ653" s="1355"/>
      <c r="DR653" s="1353">
        <f t="shared" si="41"/>
        <v>0</v>
      </c>
      <c r="DS653" s="1354"/>
      <c r="DT653" s="1354"/>
      <c r="DU653" s="1354"/>
      <c r="DV653" s="1355"/>
      <c r="DW653" s="1101"/>
      <c r="DX653" s="1346" t="e">
        <f t="shared" si="29"/>
        <v>#VALUE!</v>
      </c>
      <c r="DY653" s="1346"/>
      <c r="DZ653" s="1346"/>
      <c r="EA653" s="1346"/>
      <c r="EB653" s="1346"/>
      <c r="EC653" s="1346" t="e">
        <f t="shared" si="24"/>
        <v>#VALUE!</v>
      </c>
      <c r="ED653" s="1346"/>
      <c r="EE653" s="1346"/>
      <c r="EF653" s="1346"/>
      <c r="EG653" s="1346"/>
      <c r="EH653" s="1346" t="e">
        <f t="shared" si="25"/>
        <v>#VALUE!</v>
      </c>
      <c r="EI653" s="1346"/>
      <c r="EJ653" s="1346"/>
      <c r="EK653" s="1346"/>
      <c r="EL653" s="1346"/>
      <c r="EM653" s="1346" t="e">
        <f t="shared" si="26"/>
        <v>#VALUE!</v>
      </c>
      <c r="EN653" s="1346"/>
      <c r="EO653" s="1346"/>
      <c r="EP653" s="1346"/>
      <c r="EQ653" s="1346"/>
      <c r="ER653" s="1346" t="e">
        <f t="shared" si="27"/>
        <v>#VALUE!</v>
      </c>
      <c r="ES653" s="1346"/>
      <c r="ET653" s="1346"/>
      <c r="EU653" s="1346"/>
      <c r="EV653" s="1346"/>
      <c r="EW653" s="1346" t="e">
        <f t="shared" si="28"/>
        <v>#VALUE!</v>
      </c>
      <c r="EX653" s="1346"/>
      <c r="EY653" s="1346"/>
      <c r="EZ653" s="1346"/>
      <c r="FA653" s="1346"/>
    </row>
    <row r="654" spans="1:157" ht="12.95" customHeight="1">
      <c r="A654" s="18"/>
      <c r="B654" s="1101" t="s">
        <v>1481</v>
      </c>
      <c r="C654" s="1101"/>
      <c r="D654" s="1101"/>
      <c r="E654" s="1101"/>
      <c r="F654" s="1101"/>
      <c r="G654" s="1389" t="s">
        <v>1115</v>
      </c>
      <c r="H654" s="1389"/>
      <c r="I654" s="1389"/>
      <c r="J654" s="1389"/>
      <c r="K654" s="1389"/>
      <c r="L654" s="1389"/>
      <c r="M654" s="1389"/>
      <c r="N654" s="1389"/>
      <c r="O654" s="1389"/>
      <c r="P654" s="1389"/>
      <c r="Q654" s="1389"/>
      <c r="R654" s="1389"/>
      <c r="S654" s="1101"/>
      <c r="T654" s="18"/>
      <c r="U654" s="1101" t="s">
        <v>1481</v>
      </c>
      <c r="V654" s="1101"/>
      <c r="W654" s="1101"/>
      <c r="X654" s="1101"/>
      <c r="Y654" s="1101"/>
      <c r="Z654" s="1389" t="s">
        <v>1279</v>
      </c>
      <c r="AA654" s="1389"/>
      <c r="AB654" s="1389"/>
      <c r="AC654" s="1389"/>
      <c r="AD654" s="1389"/>
      <c r="AE654" s="1389"/>
      <c r="AF654" s="1389"/>
      <c r="AG654" s="1389"/>
      <c r="AH654" s="1389"/>
      <c r="AI654" s="1389"/>
      <c r="AJ654" s="1389"/>
      <c r="AK654" s="1389"/>
      <c r="AL654" s="1101"/>
      <c r="AM654" s="1101"/>
      <c r="AN654" s="1101"/>
      <c r="AO654" s="1101"/>
      <c r="AP654" s="1101"/>
      <c r="AQ654" s="1101"/>
      <c r="AR654" s="1101"/>
      <c r="AS654" s="1101"/>
      <c r="AT654" s="1101"/>
      <c r="AU654" s="1101"/>
      <c r="AV654" s="1101"/>
      <c r="AW654" s="1101"/>
      <c r="AX654" s="1101"/>
      <c r="AY654" s="1101"/>
      <c r="AZ654" s="2"/>
      <c r="BA654" s="2"/>
      <c r="BB654" s="2"/>
      <c r="BC654" s="2"/>
      <c r="BD654" s="2"/>
      <c r="BE654" s="2"/>
      <c r="BF654" s="2"/>
      <c r="BG654" s="2"/>
      <c r="BH654" s="2"/>
      <c r="BI654" s="2"/>
      <c r="BJ654" s="2"/>
      <c r="BK654" s="2"/>
      <c r="BL654" s="2"/>
      <c r="BM654" s="2"/>
      <c r="BN654" s="1353">
        <f t="shared" si="30"/>
        <v>0</v>
      </c>
      <c r="BO654" s="1354"/>
      <c r="BP654" s="1354"/>
      <c r="BQ654" s="1354"/>
      <c r="BR654" s="1355"/>
      <c r="BS654" s="1352">
        <f t="shared" si="31"/>
        <v>0</v>
      </c>
      <c r="BT654" s="1352"/>
      <c r="BU654" s="1352"/>
      <c r="BV654" s="1352"/>
      <c r="BW654" s="1352"/>
      <c r="BX654" s="1352">
        <f t="shared" si="32"/>
        <v>0</v>
      </c>
      <c r="BY654" s="1352"/>
      <c r="BZ654" s="1352"/>
      <c r="CA654" s="1352"/>
      <c r="CB654" s="1352"/>
      <c r="CC654" s="1352">
        <f t="shared" si="33"/>
        <v>0</v>
      </c>
      <c r="CD654" s="1352"/>
      <c r="CE654" s="1352"/>
      <c r="CF654" s="1352"/>
      <c r="CG654" s="1352"/>
      <c r="CH654" s="1352">
        <f t="shared" si="34"/>
        <v>0</v>
      </c>
      <c r="CI654" s="1352"/>
      <c r="CJ654" s="1352"/>
      <c r="CK654" s="1352"/>
      <c r="CL654" s="1352"/>
      <c r="CM654" s="1352">
        <f t="shared" si="35"/>
        <v>0</v>
      </c>
      <c r="CN654" s="1352"/>
      <c r="CO654" s="1352"/>
      <c r="CP654" s="1352"/>
      <c r="CQ654" s="1352"/>
      <c r="CR654" s="1157"/>
      <c r="CS654" s="1353">
        <f t="shared" si="36"/>
        <v>0</v>
      </c>
      <c r="CT654" s="1354"/>
      <c r="CU654" s="1354"/>
      <c r="CV654" s="1354"/>
      <c r="CW654" s="1355"/>
      <c r="CX654" s="1353">
        <f t="shared" si="37"/>
        <v>0</v>
      </c>
      <c r="CY654" s="1354"/>
      <c r="CZ654" s="1354"/>
      <c r="DA654" s="1354"/>
      <c r="DB654" s="1355"/>
      <c r="DC654" s="1353">
        <f t="shared" si="38"/>
        <v>0</v>
      </c>
      <c r="DD654" s="1354"/>
      <c r="DE654" s="1354"/>
      <c r="DF654" s="1354"/>
      <c r="DG654" s="1355"/>
      <c r="DH654" s="1353">
        <f t="shared" si="39"/>
        <v>0</v>
      </c>
      <c r="DI654" s="1354"/>
      <c r="DJ654" s="1354"/>
      <c r="DK654" s="1354"/>
      <c r="DL654" s="1355"/>
      <c r="DM654" s="1353">
        <f t="shared" si="40"/>
        <v>0</v>
      </c>
      <c r="DN654" s="1354"/>
      <c r="DO654" s="1354"/>
      <c r="DP654" s="1354"/>
      <c r="DQ654" s="1355"/>
      <c r="DR654" s="1353">
        <f t="shared" si="41"/>
        <v>0</v>
      </c>
      <c r="DS654" s="1354"/>
      <c r="DT654" s="1354"/>
      <c r="DU654" s="1354"/>
      <c r="DV654" s="1355"/>
      <c r="DW654" s="1101"/>
      <c r="DX654" s="1346" t="e">
        <f t="shared" si="29"/>
        <v>#VALUE!</v>
      </c>
      <c r="DY654" s="1346"/>
      <c r="DZ654" s="1346"/>
      <c r="EA654" s="1346"/>
      <c r="EB654" s="1346"/>
      <c r="EC654" s="1346" t="e">
        <f t="shared" si="24"/>
        <v>#VALUE!</v>
      </c>
      <c r="ED654" s="1346"/>
      <c r="EE654" s="1346"/>
      <c r="EF654" s="1346"/>
      <c r="EG654" s="1346"/>
      <c r="EH654" s="1346" t="e">
        <f t="shared" si="25"/>
        <v>#VALUE!</v>
      </c>
      <c r="EI654" s="1346"/>
      <c r="EJ654" s="1346"/>
      <c r="EK654" s="1346"/>
      <c r="EL654" s="1346"/>
      <c r="EM654" s="1346" t="e">
        <f t="shared" si="26"/>
        <v>#VALUE!</v>
      </c>
      <c r="EN654" s="1346"/>
      <c r="EO654" s="1346"/>
      <c r="EP654" s="1346"/>
      <c r="EQ654" s="1346"/>
      <c r="ER654" s="1346" t="e">
        <f t="shared" si="27"/>
        <v>#VALUE!</v>
      </c>
      <c r="ES654" s="1346"/>
      <c r="ET654" s="1346"/>
      <c r="EU654" s="1346"/>
      <c r="EV654" s="1346"/>
      <c r="EW654" s="1346" t="e">
        <f t="shared" si="28"/>
        <v>#VALUE!</v>
      </c>
      <c r="EX654" s="1346"/>
      <c r="EY654" s="1346"/>
      <c r="EZ654" s="1346"/>
      <c r="FA654" s="1346"/>
    </row>
    <row r="655" spans="1:157" ht="12.95" customHeight="1">
      <c r="A655" s="18"/>
      <c r="B655" s="1101" t="s">
        <v>881</v>
      </c>
      <c r="C655" s="1101"/>
      <c r="D655" s="1101"/>
      <c r="E655" s="1101"/>
      <c r="F655" s="1101"/>
      <c r="G655" s="1394" t="s">
        <v>1117</v>
      </c>
      <c r="H655" s="1394"/>
      <c r="I655" s="1394"/>
      <c r="J655" s="1394"/>
      <c r="K655" s="1394"/>
      <c r="L655" s="1394"/>
      <c r="M655" s="1101"/>
      <c r="N655" s="1101"/>
      <c r="O655" s="840" t="s">
        <v>1118</v>
      </c>
      <c r="P655" s="1377"/>
      <c r="Q655" s="1377"/>
      <c r="R655" s="1377"/>
      <c r="S655" s="1101"/>
      <c r="T655" s="18"/>
      <c r="U655" s="1101" t="s">
        <v>881</v>
      </c>
      <c r="V655" s="1101"/>
      <c r="W655" s="1101"/>
      <c r="X655" s="1101"/>
      <c r="Y655" s="1101"/>
      <c r="Z655" s="1394" t="s">
        <v>1117</v>
      </c>
      <c r="AA655" s="1394"/>
      <c r="AB655" s="1394"/>
      <c r="AC655" s="1394"/>
      <c r="AD655" s="1394"/>
      <c r="AE655" s="1394"/>
      <c r="AF655" s="1101"/>
      <c r="AG655" s="1101"/>
      <c r="AH655" s="840" t="s">
        <v>1118</v>
      </c>
      <c r="AI655" s="1377"/>
      <c r="AJ655" s="1377"/>
      <c r="AK655" s="1377"/>
      <c r="AL655" s="1101"/>
      <c r="AM655" s="1101"/>
      <c r="AN655" s="1101"/>
      <c r="AO655" s="1101"/>
      <c r="AP655" s="1101"/>
      <c r="AQ655" s="1101"/>
      <c r="AR655" s="1101"/>
      <c r="AS655" s="1101"/>
      <c r="AT655" s="1101"/>
      <c r="AU655" s="1101"/>
      <c r="AV655" s="1101"/>
      <c r="AW655" s="1101"/>
      <c r="AX655" s="1101"/>
      <c r="AY655" s="1101"/>
      <c r="AZ655" s="2"/>
      <c r="BA655" s="2"/>
      <c r="BB655" s="2"/>
      <c r="BC655" s="2"/>
      <c r="BD655" s="2"/>
      <c r="BE655" s="2"/>
      <c r="BF655" s="2"/>
      <c r="BG655" s="2"/>
      <c r="BH655" s="2"/>
      <c r="BI655" s="2"/>
      <c r="BJ655" s="2"/>
      <c r="BK655" s="2"/>
      <c r="BL655" s="2"/>
      <c r="BM655" s="2"/>
      <c r="BN655" s="1347">
        <f>SUM(BN645:BR654)</f>
        <v>0</v>
      </c>
      <c r="BO655" s="1348"/>
      <c r="BP655" s="1348"/>
      <c r="BQ655" s="1348"/>
      <c r="BR655" s="1349"/>
      <c r="BS655" s="1347">
        <f>SUM(BS645:BW654)</f>
        <v>0</v>
      </c>
      <c r="BT655" s="1348"/>
      <c r="BU655" s="1348"/>
      <c r="BV655" s="1348"/>
      <c r="BW655" s="1349"/>
      <c r="BX655" s="1347">
        <f>SUM(BX645:CB654)</f>
        <v>0</v>
      </c>
      <c r="BY655" s="1348"/>
      <c r="BZ655" s="1348"/>
      <c r="CA655" s="1348"/>
      <c r="CB655" s="1349"/>
      <c r="CC655" s="1347">
        <f>SUM(CC645:CG654)</f>
        <v>0</v>
      </c>
      <c r="CD655" s="1348"/>
      <c r="CE655" s="1348"/>
      <c r="CF655" s="1348"/>
      <c r="CG655" s="1349"/>
      <c r="CH655" s="1347">
        <f>SUM(CH645:CL654)</f>
        <v>0</v>
      </c>
      <c r="CI655" s="1348"/>
      <c r="CJ655" s="1348"/>
      <c r="CK655" s="1348"/>
      <c r="CL655" s="1349"/>
      <c r="CM655" s="1347">
        <f>SUM(CM645:CQ654)</f>
        <v>0</v>
      </c>
      <c r="CN655" s="1348"/>
      <c r="CO655" s="1348"/>
      <c r="CP655" s="1348"/>
      <c r="CQ655" s="1349"/>
      <c r="CR655" s="1157"/>
      <c r="CS655" s="1351">
        <f>SUM(CS645:CW654)</f>
        <v>0</v>
      </c>
      <c r="CT655" s="1351"/>
      <c r="CU655" s="1351"/>
      <c r="CV655" s="1351"/>
      <c r="CW655" s="1351"/>
      <c r="CX655" s="1351">
        <f>SUM(CX645:DB654)</f>
        <v>0</v>
      </c>
      <c r="CY655" s="1351"/>
      <c r="CZ655" s="1351"/>
      <c r="DA655" s="1351"/>
      <c r="DB655" s="1351"/>
      <c r="DC655" s="1351">
        <f>SUM(DC645:DG654)</f>
        <v>0</v>
      </c>
      <c r="DD655" s="1351"/>
      <c r="DE655" s="1351"/>
      <c r="DF655" s="1351"/>
      <c r="DG655" s="1351"/>
      <c r="DH655" s="1351">
        <f>SUM(DH645:DL654)</f>
        <v>0</v>
      </c>
      <c r="DI655" s="1351"/>
      <c r="DJ655" s="1351"/>
      <c r="DK655" s="1351"/>
      <c r="DL655" s="1351"/>
      <c r="DM655" s="1351">
        <f>SUM(DM645:DQ654)</f>
        <v>0</v>
      </c>
      <c r="DN655" s="1351"/>
      <c r="DO655" s="1351"/>
      <c r="DP655" s="1351"/>
      <c r="DQ655" s="1351"/>
      <c r="DR655" s="1351">
        <f>SUM(DR645:DV654)</f>
        <v>0</v>
      </c>
      <c r="DS655" s="1351"/>
      <c r="DT655" s="1351"/>
      <c r="DU655" s="1351"/>
      <c r="DV655" s="1351"/>
      <c r="DW655" s="1101"/>
      <c r="DX655" s="1346" t="e">
        <f t="shared" si="29"/>
        <v>#VALUE!</v>
      </c>
      <c r="DY655" s="1346"/>
      <c r="DZ655" s="1346"/>
      <c r="EA655" s="1346"/>
      <c r="EB655" s="1346"/>
      <c r="EC655" s="1346" t="e">
        <f t="shared" si="24"/>
        <v>#VALUE!</v>
      </c>
      <c r="ED655" s="1346"/>
      <c r="EE655" s="1346"/>
      <c r="EF655" s="1346"/>
      <c r="EG655" s="1346"/>
      <c r="EH655" s="1346" t="e">
        <f t="shared" si="25"/>
        <v>#VALUE!</v>
      </c>
      <c r="EI655" s="1346"/>
      <c r="EJ655" s="1346"/>
      <c r="EK655" s="1346"/>
      <c r="EL655" s="1346"/>
      <c r="EM655" s="1346" t="e">
        <f t="shared" si="26"/>
        <v>#VALUE!</v>
      </c>
      <c r="EN655" s="1346"/>
      <c r="EO655" s="1346"/>
      <c r="EP655" s="1346"/>
      <c r="EQ655" s="1346"/>
      <c r="ER655" s="1346" t="e">
        <f t="shared" si="27"/>
        <v>#VALUE!</v>
      </c>
      <c r="ES655" s="1346"/>
      <c r="ET655" s="1346"/>
      <c r="EU655" s="1346"/>
      <c r="EV655" s="1346"/>
      <c r="EW655" s="1346" t="e">
        <f t="shared" si="28"/>
        <v>#VALUE!</v>
      </c>
      <c r="EX655" s="1346"/>
      <c r="EY655" s="1346"/>
      <c r="EZ655" s="1346"/>
      <c r="FA655" s="1346"/>
    </row>
    <row r="656" spans="1:157" ht="12.95" customHeight="1">
      <c r="A656" s="18"/>
      <c r="B656" s="1101" t="s">
        <v>1484</v>
      </c>
      <c r="C656" s="1101"/>
      <c r="D656" s="1101"/>
      <c r="E656" s="1101"/>
      <c r="F656" s="1101"/>
      <c r="G656" s="1101"/>
      <c r="H656" s="1390" t="s">
        <v>1493</v>
      </c>
      <c r="I656" s="1390"/>
      <c r="J656" s="1390"/>
      <c r="K656" s="1390"/>
      <c r="L656" s="1390"/>
      <c r="M656" s="1390"/>
      <c r="N656" s="1390"/>
      <c r="O656" s="1390"/>
      <c r="P656" s="1390"/>
      <c r="Q656" s="1390"/>
      <c r="R656" s="1390"/>
      <c r="S656" s="1101"/>
      <c r="T656" s="18"/>
      <c r="U656" s="1101" t="s">
        <v>1484</v>
      </c>
      <c r="V656" s="1101"/>
      <c r="W656" s="1101"/>
      <c r="X656" s="1101"/>
      <c r="Y656" s="1101"/>
      <c r="Z656" s="1101"/>
      <c r="AA656" s="1390" t="s">
        <v>1485</v>
      </c>
      <c r="AB656" s="1390"/>
      <c r="AC656" s="1390"/>
      <c r="AD656" s="1390"/>
      <c r="AE656" s="1390"/>
      <c r="AF656" s="1390"/>
      <c r="AG656" s="1390"/>
      <c r="AH656" s="1390"/>
      <c r="AI656" s="1390"/>
      <c r="AJ656" s="1390"/>
      <c r="AK656" s="1390"/>
      <c r="AL656" s="1101"/>
      <c r="AM656" s="1101"/>
      <c r="AN656" s="1101"/>
      <c r="AO656" s="1101"/>
      <c r="AP656" s="1101"/>
      <c r="AQ656" s="1101"/>
      <c r="AR656" s="1101"/>
      <c r="AS656" s="1101"/>
      <c r="AT656" s="1101"/>
      <c r="AU656" s="1101"/>
      <c r="AV656" s="1101"/>
      <c r="AW656" s="1101"/>
      <c r="AX656" s="1101"/>
      <c r="AY656" s="1101"/>
      <c r="AZ656" s="2"/>
      <c r="BA656" s="2"/>
      <c r="BB656" s="2"/>
      <c r="BC656" s="2"/>
      <c r="BD656" s="2"/>
      <c r="BE656" s="2"/>
      <c r="BF656" s="2"/>
      <c r="BG656" s="2"/>
      <c r="BH656" s="2"/>
      <c r="BI656" s="2"/>
      <c r="BJ656" s="2"/>
      <c r="BK656" s="2"/>
      <c r="BL656" s="2"/>
      <c r="BM656" s="2"/>
      <c r="BN656" s="1101"/>
      <c r="BO656" s="1101"/>
      <c r="BP656" s="1101"/>
      <c r="BQ656" s="1101"/>
      <c r="BR656" s="703">
        <f>BN655*1</f>
        <v>0</v>
      </c>
      <c r="BS656" s="2"/>
      <c r="BT656" s="2"/>
      <c r="BU656" s="2"/>
      <c r="BV656" s="2"/>
      <c r="BW656" s="703">
        <f>BS655*1</f>
        <v>0</v>
      </c>
      <c r="BX656" s="2"/>
      <c r="BY656" s="2"/>
      <c r="BZ656" s="2"/>
      <c r="CA656" s="2"/>
      <c r="CB656" s="703">
        <f>BX655*2</f>
        <v>0</v>
      </c>
      <c r="CC656" s="2"/>
      <c r="CD656" s="2"/>
      <c r="CE656" s="2"/>
      <c r="CF656" s="2"/>
      <c r="CG656" s="703">
        <f>CC655*3</f>
        <v>0</v>
      </c>
      <c r="CH656" s="2"/>
      <c r="CI656" s="2"/>
      <c r="CJ656" s="2"/>
      <c r="CK656" s="2"/>
      <c r="CL656" s="703">
        <f>CH655*4</f>
        <v>0</v>
      </c>
      <c r="CM656" s="2"/>
      <c r="CN656" s="2"/>
      <c r="CO656" s="2"/>
      <c r="CP656" s="2"/>
      <c r="CQ656" s="703">
        <f>CM655*5</f>
        <v>0</v>
      </c>
      <c r="CR656" s="2"/>
      <c r="CS656" s="1101"/>
      <c r="CT656" s="1101"/>
      <c r="CU656" s="1101"/>
      <c r="CV656" s="1101"/>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1101"/>
      <c r="DX656" s="1346" t="e">
        <f t="shared" si="29"/>
        <v>#VALUE!</v>
      </c>
      <c r="DY656" s="1346"/>
      <c r="DZ656" s="1346"/>
      <c r="EA656" s="1346"/>
      <c r="EB656" s="1346"/>
      <c r="EC656" s="1346" t="e">
        <f t="shared" si="24"/>
        <v>#VALUE!</v>
      </c>
      <c r="ED656" s="1346"/>
      <c r="EE656" s="1346"/>
      <c r="EF656" s="1346"/>
      <c r="EG656" s="1346"/>
      <c r="EH656" s="1346" t="e">
        <f t="shared" si="25"/>
        <v>#VALUE!</v>
      </c>
      <c r="EI656" s="1346"/>
      <c r="EJ656" s="1346"/>
      <c r="EK656" s="1346"/>
      <c r="EL656" s="1346"/>
      <c r="EM656" s="1346" t="e">
        <f t="shared" si="26"/>
        <v>#VALUE!</v>
      </c>
      <c r="EN656" s="1346"/>
      <c r="EO656" s="1346"/>
      <c r="EP656" s="1346"/>
      <c r="EQ656" s="1346"/>
      <c r="ER656" s="1346" t="e">
        <f t="shared" si="27"/>
        <v>#VALUE!</v>
      </c>
      <c r="ES656" s="1346"/>
      <c r="ET656" s="1346"/>
      <c r="EU656" s="1346"/>
      <c r="EV656" s="1346"/>
      <c r="EW656" s="1346" t="e">
        <f t="shared" si="28"/>
        <v>#VALUE!</v>
      </c>
      <c r="EX656" s="1346"/>
      <c r="EY656" s="1346"/>
      <c r="EZ656" s="1346"/>
      <c r="FA656" s="1346"/>
    </row>
    <row r="657" spans="1:157" ht="12.95" customHeight="1">
      <c r="A657" s="18"/>
      <c r="B657" s="1101" t="s">
        <v>1487</v>
      </c>
      <c r="C657" s="1101"/>
      <c r="D657" s="1101"/>
      <c r="E657" s="1101"/>
      <c r="F657" s="1101"/>
      <c r="G657" s="1101"/>
      <c r="H657" s="1101"/>
      <c r="I657" s="1101"/>
      <c r="J657" s="1101"/>
      <c r="K657" s="1101"/>
      <c r="L657" s="1101"/>
      <c r="M657" s="1101"/>
      <c r="N657" s="1376" t="s">
        <v>894</v>
      </c>
      <c r="O657" s="1376"/>
      <c r="P657" s="1101"/>
      <c r="Q657" s="1101"/>
      <c r="R657" s="1101"/>
      <c r="S657" s="1101"/>
      <c r="T657" s="18"/>
      <c r="U657" s="1101" t="s">
        <v>1487</v>
      </c>
      <c r="V657" s="1101"/>
      <c r="W657" s="1101"/>
      <c r="X657" s="1101"/>
      <c r="Y657" s="1101"/>
      <c r="Z657" s="1101"/>
      <c r="AA657" s="1101"/>
      <c r="AB657" s="1101"/>
      <c r="AC657" s="1101"/>
      <c r="AD657" s="1101"/>
      <c r="AE657" s="1101"/>
      <c r="AF657" s="1101"/>
      <c r="AG657" s="1376" t="s">
        <v>894</v>
      </c>
      <c r="AH657" s="1376"/>
      <c r="AI657" s="1101"/>
      <c r="AJ657" s="1101"/>
      <c r="AK657" s="1101"/>
      <c r="AL657" s="1101"/>
      <c r="AM657" s="1101"/>
      <c r="AN657" s="1101"/>
      <c r="AO657" s="1101"/>
      <c r="AP657" s="1101"/>
      <c r="AQ657" s="1101"/>
      <c r="AR657" s="1101"/>
      <c r="AS657" s="1101"/>
      <c r="AT657" s="1101"/>
      <c r="AU657" s="1101"/>
      <c r="AV657" s="1101"/>
      <c r="AW657" s="1101"/>
      <c r="AX657" s="1101"/>
      <c r="AY657" s="1101"/>
      <c r="AZ657" s="2"/>
      <c r="BA657" s="2"/>
      <c r="BB657" s="2"/>
      <c r="BC657" s="2"/>
      <c r="BD657" s="2"/>
      <c r="BE657" s="2"/>
      <c r="BF657" s="2"/>
      <c r="BG657" s="2"/>
      <c r="BH657" s="2"/>
      <c r="BI657" s="2"/>
      <c r="BJ657" s="2"/>
      <c r="BK657" s="2"/>
      <c r="BL657" s="2"/>
      <c r="BM657" s="2"/>
      <c r="BN657" s="1101"/>
      <c r="BO657" s="1101"/>
      <c r="BP657" s="1101"/>
      <c r="BQ657" s="1101"/>
      <c r="BR657" s="1101"/>
      <c r="BS657" s="1101"/>
      <c r="BT657" s="1101"/>
      <c r="BU657" s="1101"/>
      <c r="BV657" s="1101"/>
      <c r="BW657" s="1101"/>
      <c r="BX657" s="1101"/>
      <c r="BY657" s="1101"/>
      <c r="BZ657" s="1101"/>
      <c r="CA657" s="1101"/>
      <c r="CB657" s="1101"/>
      <c r="CC657" s="1101"/>
      <c r="CD657" s="1101"/>
      <c r="CE657" s="1101"/>
      <c r="CF657" s="1101"/>
      <c r="CG657" s="1101"/>
      <c r="CH657" s="1101"/>
      <c r="CI657" s="1101"/>
      <c r="CJ657" s="1101"/>
      <c r="CK657" s="1101"/>
      <c r="CL657" s="1101"/>
      <c r="CM657" s="1101"/>
      <c r="CN657" s="1101"/>
      <c r="CO657" s="1101"/>
      <c r="CP657" s="1101"/>
      <c r="CQ657" s="1101"/>
      <c r="CR657" s="2"/>
      <c r="CS657" s="703">
        <f>BN655+BS655+BX655+CC655+CH655+CM655</f>
        <v>0</v>
      </c>
      <c r="CT657" s="1124" t="s">
        <v>1523</v>
      </c>
      <c r="CU657" s="2"/>
      <c r="CV657" s="2"/>
      <c r="CW657" s="2"/>
      <c r="CX657" s="2"/>
      <c r="CY657" s="2"/>
      <c r="CZ657" s="2"/>
      <c r="DA657" s="2"/>
      <c r="DB657" s="2"/>
      <c r="DC657" s="2"/>
      <c r="DD657" s="2"/>
      <c r="DE657" s="2"/>
      <c r="DF657" s="2"/>
      <c r="DG657" s="1101"/>
      <c r="DH657" s="1101"/>
      <c r="DI657" s="1101"/>
      <c r="DJ657" s="1101"/>
      <c r="DK657" s="1101"/>
      <c r="DL657" s="1101"/>
      <c r="DM657" s="1101"/>
      <c r="DN657" s="1101"/>
      <c r="DO657" s="1101"/>
      <c r="DP657" s="1101"/>
      <c r="DQ657" s="38" t="s">
        <v>1524</v>
      </c>
      <c r="DR657" s="1346">
        <f>SUM(CS655:DV655)</f>
        <v>0</v>
      </c>
      <c r="DS657" s="1346"/>
      <c r="DT657" s="1346"/>
      <c r="DU657" s="1346"/>
      <c r="DV657" s="1346"/>
      <c r="DW657" s="1101"/>
      <c r="DX657" s="1346" t="e">
        <f t="shared" si="29"/>
        <v>#VALUE!</v>
      </c>
      <c r="DY657" s="1346"/>
      <c r="DZ657" s="1346"/>
      <c r="EA657" s="1346"/>
      <c r="EB657" s="1346"/>
      <c r="EC657" s="1346" t="e">
        <f t="shared" si="24"/>
        <v>#VALUE!</v>
      </c>
      <c r="ED657" s="1346"/>
      <c r="EE657" s="1346"/>
      <c r="EF657" s="1346"/>
      <c r="EG657" s="1346"/>
      <c r="EH657" s="1346" t="e">
        <f t="shared" si="25"/>
        <v>#VALUE!</v>
      </c>
      <c r="EI657" s="1346"/>
      <c r="EJ657" s="1346"/>
      <c r="EK657" s="1346"/>
      <c r="EL657" s="1346"/>
      <c r="EM657" s="1346" t="e">
        <f t="shared" si="26"/>
        <v>#VALUE!</v>
      </c>
      <c r="EN657" s="1346"/>
      <c r="EO657" s="1346"/>
      <c r="EP657" s="1346"/>
      <c r="EQ657" s="1346"/>
      <c r="ER657" s="1346" t="e">
        <f t="shared" si="27"/>
        <v>#VALUE!</v>
      </c>
      <c r="ES657" s="1346"/>
      <c r="ET657" s="1346"/>
      <c r="EU657" s="1346"/>
      <c r="EV657" s="1346"/>
      <c r="EW657" s="1346" t="e">
        <f t="shared" si="28"/>
        <v>#VALUE!</v>
      </c>
      <c r="EX657" s="1346"/>
      <c r="EY657" s="1346"/>
      <c r="EZ657" s="1346"/>
      <c r="FA657" s="1346"/>
    </row>
    <row r="658" spans="1:157" ht="12.95" customHeight="1">
      <c r="A658" s="18"/>
      <c r="B658" s="1101"/>
      <c r="C658" s="1101"/>
      <c r="D658" s="1101"/>
      <c r="E658" s="1101"/>
      <c r="F658" s="1101"/>
      <c r="G658" s="1101"/>
      <c r="H658" s="1101"/>
      <c r="I658" s="1101"/>
      <c r="J658" s="1101"/>
      <c r="K658" s="1101"/>
      <c r="L658" s="1101"/>
      <c r="M658" s="1101"/>
      <c r="N658" s="1101"/>
      <c r="O658" s="1101"/>
      <c r="P658" s="1101"/>
      <c r="Q658" s="1101"/>
      <c r="R658" s="1101"/>
      <c r="S658" s="1101"/>
      <c r="T658" s="18"/>
      <c r="U658" s="1101"/>
      <c r="V658" s="1101"/>
      <c r="W658" s="1101"/>
      <c r="X658" s="1101"/>
      <c r="Y658" s="1101"/>
      <c r="Z658" s="1101"/>
      <c r="AA658" s="1101"/>
      <c r="AB658" s="1101"/>
      <c r="AC658" s="1101"/>
      <c r="AD658" s="1101"/>
      <c r="AE658" s="1101"/>
      <c r="AF658" s="1101"/>
      <c r="AG658" s="1101"/>
      <c r="AH658" s="1101"/>
      <c r="AI658" s="1101"/>
      <c r="AJ658" s="1101"/>
      <c r="AK658" s="1101"/>
      <c r="AL658" s="1101"/>
      <c r="AM658" s="1101"/>
      <c r="AN658" s="1101"/>
      <c r="AO658" s="1101"/>
      <c r="AP658" s="1101"/>
      <c r="AQ658" s="1101"/>
      <c r="AR658" s="1101"/>
      <c r="AS658" s="1101"/>
      <c r="AT658" s="1101"/>
      <c r="AU658" s="1101"/>
      <c r="AV658" s="1101"/>
      <c r="AW658" s="1101"/>
      <c r="AX658" s="1101"/>
      <c r="AY658" s="1101"/>
      <c r="AZ658" s="2"/>
      <c r="BA658" s="2"/>
      <c r="BB658" s="2"/>
      <c r="BC658" s="2"/>
      <c r="BD658" s="2"/>
      <c r="BE658" s="2"/>
      <c r="BF658" s="2"/>
      <c r="BG658" s="2"/>
      <c r="BH658" s="2"/>
      <c r="BI658" s="2"/>
      <c r="BJ658" s="2"/>
      <c r="BK658" s="2"/>
      <c r="BL658" s="2"/>
      <c r="BM658" s="2"/>
      <c r="BN658" s="1101"/>
      <c r="BO658" s="1101"/>
      <c r="BP658" s="1101"/>
      <c r="BQ658" s="1101"/>
      <c r="BR658" s="1101"/>
      <c r="BS658" s="1101"/>
      <c r="BT658" s="1101"/>
      <c r="BU658" s="1101"/>
      <c r="BV658" s="1101"/>
      <c r="BW658" s="1101"/>
      <c r="BX658" s="1101"/>
      <c r="BY658" s="1101"/>
      <c r="BZ658" s="1101"/>
      <c r="CA658" s="1101"/>
      <c r="CB658" s="1101"/>
      <c r="CC658" s="1101"/>
      <c r="CD658" s="1101"/>
      <c r="CE658" s="1101"/>
      <c r="CF658" s="1101"/>
      <c r="CG658" s="1101"/>
      <c r="CH658" s="1101"/>
      <c r="CI658" s="1101"/>
      <c r="CJ658" s="1101"/>
      <c r="CK658" s="1101"/>
      <c r="CL658" s="1101"/>
      <c r="CM658" s="1101"/>
      <c r="CN658" s="1101"/>
      <c r="CO658" s="1101"/>
      <c r="CP658" s="1101"/>
      <c r="CQ658" s="1101"/>
      <c r="CR658" s="2"/>
      <c r="CS658" s="703">
        <f>BR656+BW656+CB656+CG656+CL656+CQ656</f>
        <v>0</v>
      </c>
      <c r="CT658" s="1124" t="s">
        <v>1525</v>
      </c>
      <c r="CU658" s="2"/>
      <c r="CV658" s="2"/>
      <c r="CW658" s="2"/>
      <c r="CX658" s="2"/>
      <c r="CY658" s="2"/>
      <c r="CZ658" s="2"/>
      <c r="DA658" s="2"/>
      <c r="DB658" s="2"/>
      <c r="DC658" s="2"/>
      <c r="DD658" s="2"/>
      <c r="DE658" s="2"/>
      <c r="DF658" s="2"/>
      <c r="DG658" s="1101"/>
      <c r="DH658" s="1101"/>
      <c r="DI658" s="1101"/>
      <c r="DJ658" s="1101"/>
      <c r="DK658" s="1101"/>
      <c r="DL658" s="1101"/>
      <c r="DM658" s="1101"/>
      <c r="DN658" s="1101"/>
      <c r="DO658" s="1101"/>
      <c r="DP658" s="1101"/>
      <c r="DQ658" s="1101"/>
      <c r="DR658" s="1101"/>
      <c r="DS658" s="1101"/>
      <c r="DT658" s="1101"/>
      <c r="DU658" s="1101"/>
      <c r="DV658" s="1101"/>
      <c r="DW658" s="1101"/>
      <c r="DX658" s="1346" t="e">
        <f t="shared" ref="DX658:DX667" si="42">DX620*(BN620/$BN$632)</f>
        <v>#VALUE!</v>
      </c>
      <c r="DY658" s="1346"/>
      <c r="DZ658" s="1346"/>
      <c r="EA658" s="1346"/>
      <c r="EB658" s="1346"/>
      <c r="EC658" s="1346" t="e">
        <f t="shared" ref="EC658:EC667" si="43">EC620*(BS620/$BS$632)</f>
        <v>#VALUE!</v>
      </c>
      <c r="ED658" s="1346"/>
      <c r="EE658" s="1346"/>
      <c r="EF658" s="1346"/>
      <c r="EG658" s="1346"/>
      <c r="EH658" s="1346" t="e">
        <f t="shared" ref="EH658:EH667" si="44">EH620*(BX620/$BX$632)</f>
        <v>#VALUE!</v>
      </c>
      <c r="EI658" s="1346"/>
      <c r="EJ658" s="1346"/>
      <c r="EK658" s="1346"/>
      <c r="EL658" s="1346"/>
      <c r="EM658" s="1346" t="e">
        <f t="shared" ref="EM658:EM667" si="45">EM620*(CC620/$CC$632)</f>
        <v>#VALUE!</v>
      </c>
      <c r="EN658" s="1346"/>
      <c r="EO658" s="1346"/>
      <c r="EP658" s="1346"/>
      <c r="EQ658" s="1346"/>
      <c r="ER658" s="1346" t="e">
        <f t="shared" ref="ER658:ER667" si="46">ER620*(CH620/$CH$632)</f>
        <v>#VALUE!</v>
      </c>
      <c r="ES658" s="1346"/>
      <c r="ET658" s="1346"/>
      <c r="EU658" s="1346"/>
      <c r="EV658" s="1346"/>
      <c r="EW658" s="1346" t="e">
        <f t="shared" ref="EW658:EW667" si="47">EW620*(CM620/$CM$632)</f>
        <v>#VALUE!</v>
      </c>
      <c r="EX658" s="1346"/>
      <c r="EY658" s="1346"/>
      <c r="EZ658" s="1346"/>
      <c r="FA658" s="1346"/>
    </row>
    <row r="659" spans="1:157" ht="12.95" customHeight="1">
      <c r="A659" s="37" t="s">
        <v>85</v>
      </c>
      <c r="B659" s="1101" t="s">
        <v>1478</v>
      </c>
      <c r="C659" s="1101"/>
      <c r="D659" s="1101"/>
      <c r="E659" s="1101"/>
      <c r="F659" s="1101"/>
      <c r="G659" s="1441" t="str">
        <f>C631</f>
        <v>NOI</v>
      </c>
      <c r="H659" s="1441"/>
      <c r="I659" s="1441"/>
      <c r="J659" s="1441"/>
      <c r="K659" s="1441"/>
      <c r="L659" s="1441"/>
      <c r="M659" s="1441"/>
      <c r="N659" s="1441"/>
      <c r="O659" s="1441"/>
      <c r="P659" s="1441"/>
      <c r="Q659" s="1441"/>
      <c r="R659" s="1441"/>
      <c r="S659" s="1101"/>
      <c r="T659" s="37" t="s">
        <v>1467</v>
      </c>
      <c r="U659" s="1101" t="s">
        <v>1478</v>
      </c>
      <c r="V659" s="1101"/>
      <c r="W659" s="1101"/>
      <c r="X659" s="1101"/>
      <c r="Y659" s="1101"/>
      <c r="Z659" s="1441" t="str">
        <f>C632</f>
        <v>Seller Credit</v>
      </c>
      <c r="AA659" s="1441"/>
      <c r="AB659" s="1441"/>
      <c r="AC659" s="1441"/>
      <c r="AD659" s="1441"/>
      <c r="AE659" s="1441"/>
      <c r="AF659" s="1441"/>
      <c r="AG659" s="1441"/>
      <c r="AH659" s="1441"/>
      <c r="AI659" s="1441"/>
      <c r="AJ659" s="1441"/>
      <c r="AK659" s="1441"/>
      <c r="AL659" s="1101"/>
      <c r="AM659" s="1101"/>
      <c r="AN659" s="1101"/>
      <c r="AO659" s="1101"/>
      <c r="AP659" s="1101"/>
      <c r="AQ659" s="1101"/>
      <c r="AR659" s="1101"/>
      <c r="AS659" s="1101"/>
      <c r="AT659" s="1101"/>
      <c r="AU659" s="1101"/>
      <c r="AV659" s="1101"/>
      <c r="AW659" s="1101"/>
      <c r="AX659" s="1101"/>
      <c r="AY659" s="1101"/>
      <c r="AZ659" s="2"/>
      <c r="BA659" s="2"/>
      <c r="BB659" s="2"/>
      <c r="BC659" s="2"/>
      <c r="BD659" s="2"/>
      <c r="BE659" s="2"/>
      <c r="BF659" s="2"/>
      <c r="BG659" s="2"/>
      <c r="BH659" s="2"/>
      <c r="BI659" s="2"/>
      <c r="BJ659" s="2"/>
      <c r="BK659" s="2"/>
      <c r="BL659" s="2"/>
      <c r="BM659" s="2"/>
      <c r="BN659" s="2" t="s">
        <v>1526</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1101"/>
      <c r="CT659" s="1101"/>
      <c r="CU659" s="1101"/>
      <c r="CV659" s="2"/>
      <c r="CW659" s="2"/>
      <c r="CX659" s="2"/>
      <c r="CY659" s="2"/>
      <c r="CZ659" s="2"/>
      <c r="DA659" s="2"/>
      <c r="DB659" s="2"/>
      <c r="DC659" s="2"/>
      <c r="DD659" s="2"/>
      <c r="DE659" s="2"/>
      <c r="DF659" s="2"/>
      <c r="DG659" s="1101"/>
      <c r="DH659" s="1101"/>
      <c r="DI659" s="1101"/>
      <c r="DJ659" s="1101"/>
      <c r="DK659" s="1101"/>
      <c r="DL659" s="1101"/>
      <c r="DM659" s="1101"/>
      <c r="DN659" s="1101"/>
      <c r="DO659" s="1101"/>
      <c r="DP659" s="1101"/>
      <c r="DQ659" s="1101"/>
      <c r="DR659" s="1101"/>
      <c r="DS659" s="1101"/>
      <c r="DT659" s="1101"/>
      <c r="DU659" s="1101"/>
      <c r="DV659" s="1101"/>
      <c r="DW659" s="1101"/>
      <c r="DX659" s="1346" t="e">
        <f t="shared" si="42"/>
        <v>#VALUE!</v>
      </c>
      <c r="DY659" s="1346"/>
      <c r="DZ659" s="1346"/>
      <c r="EA659" s="1346"/>
      <c r="EB659" s="1346"/>
      <c r="EC659" s="1346" t="e">
        <f t="shared" si="43"/>
        <v>#VALUE!</v>
      </c>
      <c r="ED659" s="1346"/>
      <c r="EE659" s="1346"/>
      <c r="EF659" s="1346"/>
      <c r="EG659" s="1346"/>
      <c r="EH659" s="1346" t="e">
        <f t="shared" si="44"/>
        <v>#VALUE!</v>
      </c>
      <c r="EI659" s="1346"/>
      <c r="EJ659" s="1346"/>
      <c r="EK659" s="1346"/>
      <c r="EL659" s="1346"/>
      <c r="EM659" s="1346" t="e">
        <f t="shared" si="45"/>
        <v>#VALUE!</v>
      </c>
      <c r="EN659" s="1346"/>
      <c r="EO659" s="1346"/>
      <c r="EP659" s="1346"/>
      <c r="EQ659" s="1346"/>
      <c r="ER659" s="1346" t="e">
        <f t="shared" si="46"/>
        <v>#VALUE!</v>
      </c>
      <c r="ES659" s="1346"/>
      <c r="ET659" s="1346"/>
      <c r="EU659" s="1346"/>
      <c r="EV659" s="1346"/>
      <c r="EW659" s="1346" t="e">
        <f t="shared" si="47"/>
        <v>#VALUE!</v>
      </c>
      <c r="EX659" s="1346"/>
      <c r="EY659" s="1346"/>
      <c r="EZ659" s="1346"/>
      <c r="FA659" s="1346"/>
    </row>
    <row r="660" spans="1:157" ht="12.95" customHeight="1">
      <c r="A660" s="18"/>
      <c r="B660" s="1101" t="s">
        <v>1109</v>
      </c>
      <c r="C660" s="1101"/>
      <c r="D660" s="1101"/>
      <c r="E660" s="1101"/>
      <c r="F660" s="1101"/>
      <c r="G660" s="1390" t="s">
        <v>1110</v>
      </c>
      <c r="H660" s="1390"/>
      <c r="I660" s="1390"/>
      <c r="J660" s="1390"/>
      <c r="K660" s="1390"/>
      <c r="L660" s="1390"/>
      <c r="M660" s="1390"/>
      <c r="N660" s="1390"/>
      <c r="O660" s="1390"/>
      <c r="P660" s="1390"/>
      <c r="Q660" s="1390"/>
      <c r="R660" s="1390"/>
      <c r="S660" s="1101"/>
      <c r="T660" s="18"/>
      <c r="U660" s="1101" t="s">
        <v>1109</v>
      </c>
      <c r="V660" s="1101"/>
      <c r="W660" s="1101"/>
      <c r="X660" s="1101"/>
      <c r="Y660" s="1101"/>
      <c r="Z660" s="1390" t="s">
        <v>1110</v>
      </c>
      <c r="AA660" s="1390"/>
      <c r="AB660" s="1390"/>
      <c r="AC660" s="1390"/>
      <c r="AD660" s="1390"/>
      <c r="AE660" s="1390"/>
      <c r="AF660" s="1390"/>
      <c r="AG660" s="1390"/>
      <c r="AH660" s="1390"/>
      <c r="AI660" s="1390"/>
      <c r="AJ660" s="1390"/>
      <c r="AK660" s="1390"/>
      <c r="AL660" s="1101"/>
      <c r="AM660" s="1101"/>
      <c r="AN660" s="1101"/>
      <c r="AO660" s="1101"/>
      <c r="AP660" s="1101"/>
      <c r="AQ660" s="1101"/>
      <c r="AR660" s="1101"/>
      <c r="AS660" s="1101"/>
      <c r="AT660" s="1101"/>
      <c r="AU660" s="1101"/>
      <c r="AV660" s="1101"/>
      <c r="AW660" s="1101"/>
      <c r="AX660" s="1101"/>
      <c r="AY660" s="1101"/>
      <c r="AZ660" s="2"/>
      <c r="BA660" s="2"/>
      <c r="BB660" s="2"/>
      <c r="BC660" s="2"/>
      <c r="BD660" s="2"/>
      <c r="BE660" s="2"/>
      <c r="BF660" s="2"/>
      <c r="BG660" s="2"/>
      <c r="BH660" s="2"/>
      <c r="BI660" s="2"/>
      <c r="BJ660" s="2"/>
      <c r="BK660" s="2"/>
      <c r="BL660" s="2"/>
      <c r="BM660" s="2"/>
      <c r="BN660" s="1347">
        <f>BN632+BN641+BN655</f>
        <v>0</v>
      </c>
      <c r="BO660" s="1348"/>
      <c r="BP660" s="1348"/>
      <c r="BQ660" s="1348"/>
      <c r="BR660" s="1349"/>
      <c r="BS660" s="1347">
        <f>BS632+BS641+BS655</f>
        <v>0</v>
      </c>
      <c r="BT660" s="1348"/>
      <c r="BU660" s="1348"/>
      <c r="BV660" s="1348"/>
      <c r="BW660" s="1349"/>
      <c r="BX660" s="1347">
        <f>BX632+BX641+BX655</f>
        <v>40</v>
      </c>
      <c r="BY660" s="1348"/>
      <c r="BZ660" s="1348"/>
      <c r="CA660" s="1348"/>
      <c r="CB660" s="1349"/>
      <c r="CC660" s="1347">
        <f>CC632+CC641+CC655</f>
        <v>7</v>
      </c>
      <c r="CD660" s="1348"/>
      <c r="CE660" s="1348"/>
      <c r="CF660" s="1348"/>
      <c r="CG660" s="1349"/>
      <c r="CH660" s="1347">
        <f>CH632+CH641+CH655</f>
        <v>4</v>
      </c>
      <c r="CI660" s="1348"/>
      <c r="CJ660" s="1348"/>
      <c r="CK660" s="1348"/>
      <c r="CL660" s="1349"/>
      <c r="CM660" s="1347">
        <f>CM655+CM641+CM632</f>
        <v>0</v>
      </c>
      <c r="CN660" s="1348"/>
      <c r="CO660" s="1348"/>
      <c r="CP660" s="1348"/>
      <c r="CQ660" s="1349"/>
      <c r="CR660" s="2"/>
      <c r="CS660" s="703">
        <f>CS634+CS658</f>
        <v>114</v>
      </c>
      <c r="CT660" s="1124" t="s">
        <v>1527</v>
      </c>
      <c r="CU660" s="2"/>
      <c r="CV660" s="2"/>
      <c r="CW660" s="2"/>
      <c r="CX660" s="2"/>
      <c r="CY660" s="2"/>
      <c r="CZ660" s="2"/>
      <c r="DA660" s="2"/>
      <c r="DB660" s="2"/>
      <c r="DC660" s="2"/>
      <c r="DD660" s="2"/>
      <c r="DE660" s="2"/>
      <c r="DF660" s="2"/>
      <c r="DG660" s="1101"/>
      <c r="DH660" s="1101"/>
      <c r="DI660" s="1101"/>
      <c r="DJ660" s="1101"/>
      <c r="DK660" s="1101"/>
      <c r="DL660" s="1101"/>
      <c r="DM660" s="1101"/>
      <c r="DN660" s="1101"/>
      <c r="DO660" s="1101"/>
      <c r="DP660" s="1101"/>
      <c r="DQ660" s="1101"/>
      <c r="DR660" s="1101"/>
      <c r="DS660" s="1101"/>
      <c r="DT660" s="1101"/>
      <c r="DU660" s="1101"/>
      <c r="DV660" s="1101"/>
      <c r="DW660" s="1101"/>
      <c r="DX660" s="1346" t="e">
        <f t="shared" si="42"/>
        <v>#VALUE!</v>
      </c>
      <c r="DY660" s="1346"/>
      <c r="DZ660" s="1346"/>
      <c r="EA660" s="1346"/>
      <c r="EB660" s="1346"/>
      <c r="EC660" s="1346" t="e">
        <f t="shared" si="43"/>
        <v>#VALUE!</v>
      </c>
      <c r="ED660" s="1346"/>
      <c r="EE660" s="1346"/>
      <c r="EF660" s="1346"/>
      <c r="EG660" s="1346"/>
      <c r="EH660" s="1346" t="e">
        <f t="shared" si="44"/>
        <v>#VALUE!</v>
      </c>
      <c r="EI660" s="1346"/>
      <c r="EJ660" s="1346"/>
      <c r="EK660" s="1346"/>
      <c r="EL660" s="1346"/>
      <c r="EM660" s="1346" t="e">
        <f t="shared" si="45"/>
        <v>#VALUE!</v>
      </c>
      <c r="EN660" s="1346"/>
      <c r="EO660" s="1346"/>
      <c r="EP660" s="1346"/>
      <c r="EQ660" s="1346"/>
      <c r="ER660" s="1346" t="e">
        <f t="shared" si="46"/>
        <v>#VALUE!</v>
      </c>
      <c r="ES660" s="1346"/>
      <c r="ET660" s="1346"/>
      <c r="EU660" s="1346"/>
      <c r="EV660" s="1346"/>
      <c r="EW660" s="1346" t="e">
        <f t="shared" si="47"/>
        <v>#VALUE!</v>
      </c>
      <c r="EX660" s="1346"/>
      <c r="EY660" s="1346"/>
      <c r="EZ660" s="1346"/>
      <c r="FA660" s="1346"/>
    </row>
    <row r="661" spans="1:157" ht="12.95" customHeight="1">
      <c r="A661" s="18"/>
      <c r="B661" s="1101" t="s">
        <v>979</v>
      </c>
      <c r="C661" s="1101"/>
      <c r="D661" s="1101"/>
      <c r="E661" s="1101"/>
      <c r="F661" s="1101"/>
      <c r="G661" s="1390" t="s">
        <v>1174</v>
      </c>
      <c r="H661" s="1390"/>
      <c r="I661" s="1390"/>
      <c r="J661" s="1390"/>
      <c r="K661" s="1390"/>
      <c r="L661" s="1390"/>
      <c r="M661" s="1390"/>
      <c r="N661" s="1390"/>
      <c r="O661" s="1390"/>
      <c r="P661" s="1390"/>
      <c r="Q661" s="1390"/>
      <c r="R661" s="1390"/>
      <c r="S661" s="1101"/>
      <c r="T661" s="18"/>
      <c r="U661" s="1101" t="s">
        <v>979</v>
      </c>
      <c r="V661" s="1101"/>
      <c r="W661" s="1101"/>
      <c r="X661" s="1101"/>
      <c r="Y661" s="1101"/>
      <c r="Z661" s="1389" t="s">
        <v>1174</v>
      </c>
      <c r="AA661" s="1389"/>
      <c r="AB661" s="1389"/>
      <c r="AC661" s="1389"/>
      <c r="AD661" s="1389"/>
      <c r="AE661" s="1389"/>
      <c r="AF661" s="1389"/>
      <c r="AG661" s="1389"/>
      <c r="AH661" s="1389"/>
      <c r="AI661" s="1389"/>
      <c r="AJ661" s="1389"/>
      <c r="AK661" s="1389"/>
      <c r="AL661" s="1101"/>
      <c r="AM661" s="1101"/>
      <c r="AN661" s="1101"/>
      <c r="AO661" s="1101"/>
      <c r="AP661" s="1101"/>
      <c r="AQ661" s="1101"/>
      <c r="AR661" s="1101"/>
      <c r="AS661" s="1101"/>
      <c r="AT661" s="1101"/>
      <c r="AU661" s="1101"/>
      <c r="AV661" s="1101"/>
      <c r="AW661" s="1101"/>
      <c r="AX661" s="1101"/>
      <c r="AY661" s="1101"/>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1101"/>
      <c r="DH661" s="1101"/>
      <c r="DI661" s="1101"/>
      <c r="DJ661" s="1101"/>
      <c r="DK661" s="1101"/>
      <c r="DL661" s="1101"/>
      <c r="DM661" s="1101"/>
      <c r="DN661" s="1101"/>
      <c r="DO661" s="1101"/>
      <c r="DP661" s="1101"/>
      <c r="DQ661" s="1101"/>
      <c r="DR661" s="1101"/>
      <c r="DS661" s="1101"/>
      <c r="DT661" s="1101"/>
      <c r="DU661" s="1101"/>
      <c r="DV661" s="1101"/>
      <c r="DW661" s="1101"/>
      <c r="DX661" s="1346" t="e">
        <f t="shared" si="42"/>
        <v>#VALUE!</v>
      </c>
      <c r="DY661" s="1346"/>
      <c r="DZ661" s="1346"/>
      <c r="EA661" s="1346"/>
      <c r="EB661" s="1346"/>
      <c r="EC661" s="1346" t="e">
        <f t="shared" si="43"/>
        <v>#VALUE!</v>
      </c>
      <c r="ED661" s="1346"/>
      <c r="EE661" s="1346"/>
      <c r="EF661" s="1346"/>
      <c r="EG661" s="1346"/>
      <c r="EH661" s="1346" t="e">
        <f t="shared" si="44"/>
        <v>#VALUE!</v>
      </c>
      <c r="EI661" s="1346"/>
      <c r="EJ661" s="1346"/>
      <c r="EK661" s="1346"/>
      <c r="EL661" s="1346"/>
      <c r="EM661" s="1346" t="e">
        <f t="shared" si="45"/>
        <v>#VALUE!</v>
      </c>
      <c r="EN661" s="1346"/>
      <c r="EO661" s="1346"/>
      <c r="EP661" s="1346"/>
      <c r="EQ661" s="1346"/>
      <c r="ER661" s="1346" t="e">
        <f t="shared" si="46"/>
        <v>#VALUE!</v>
      </c>
      <c r="ES661" s="1346"/>
      <c r="ET661" s="1346"/>
      <c r="EU661" s="1346"/>
      <c r="EV661" s="1346"/>
      <c r="EW661" s="1346" t="e">
        <f t="shared" si="47"/>
        <v>#VALUE!</v>
      </c>
      <c r="EX661" s="1346"/>
      <c r="EY661" s="1346"/>
      <c r="EZ661" s="1346"/>
      <c r="FA661" s="1346"/>
    </row>
    <row r="662" spans="1:157" ht="12.95" customHeight="1">
      <c r="A662" s="18"/>
      <c r="B662" s="1101" t="s">
        <v>1481</v>
      </c>
      <c r="C662" s="1101"/>
      <c r="D662" s="1101"/>
      <c r="E662" s="1101"/>
      <c r="F662" s="1101"/>
      <c r="G662" s="1390" t="s">
        <v>1115</v>
      </c>
      <c r="H662" s="1390"/>
      <c r="I662" s="1390"/>
      <c r="J662" s="1390"/>
      <c r="K662" s="1390"/>
      <c r="L662" s="1390"/>
      <c r="M662" s="1390"/>
      <c r="N662" s="1390"/>
      <c r="O662" s="1390"/>
      <c r="P662" s="1390"/>
      <c r="Q662" s="1390"/>
      <c r="R662" s="1390"/>
      <c r="S662" s="1101"/>
      <c r="T662" s="18"/>
      <c r="U662" s="1101" t="s">
        <v>1481</v>
      </c>
      <c r="V662" s="1101"/>
      <c r="W662" s="1101"/>
      <c r="X662" s="1101"/>
      <c r="Y662" s="1101"/>
      <c r="Z662" s="1389" t="s">
        <v>1279</v>
      </c>
      <c r="AA662" s="1389"/>
      <c r="AB662" s="1389"/>
      <c r="AC662" s="1389"/>
      <c r="AD662" s="1389"/>
      <c r="AE662" s="1389"/>
      <c r="AF662" s="1389"/>
      <c r="AG662" s="1389"/>
      <c r="AH662" s="1389"/>
      <c r="AI662" s="1389"/>
      <c r="AJ662" s="1389"/>
      <c r="AK662" s="1389"/>
      <c r="AL662" s="1101"/>
      <c r="AM662" s="1101"/>
      <c r="AN662" s="1101"/>
      <c r="AO662" s="1101"/>
      <c r="AP662" s="1101"/>
      <c r="AQ662" s="1101"/>
      <c r="AR662" s="1101"/>
      <c r="AS662" s="1101"/>
      <c r="AT662" s="1101"/>
      <c r="AU662" s="1101"/>
      <c r="AV662" s="1101"/>
      <c r="AW662" s="1101"/>
      <c r="AX662" s="1101"/>
      <c r="AY662" s="1101"/>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1101"/>
      <c r="DH662" s="1101"/>
      <c r="DI662" s="1101"/>
      <c r="DJ662" s="1101"/>
      <c r="DK662" s="1101"/>
      <c r="DL662" s="1101"/>
      <c r="DM662" s="1101"/>
      <c r="DN662" s="1101"/>
      <c r="DO662" s="1101"/>
      <c r="DP662" s="1101"/>
      <c r="DQ662" s="1101"/>
      <c r="DR662" s="1101"/>
      <c r="DS662" s="1101"/>
      <c r="DT662" s="1101"/>
      <c r="DU662" s="1101"/>
      <c r="DV662" s="1101"/>
      <c r="DW662" s="1101"/>
      <c r="DX662" s="1346" t="e">
        <f t="shared" si="42"/>
        <v>#VALUE!</v>
      </c>
      <c r="DY662" s="1346"/>
      <c r="DZ662" s="1346"/>
      <c r="EA662" s="1346"/>
      <c r="EB662" s="1346"/>
      <c r="EC662" s="1346" t="e">
        <f t="shared" si="43"/>
        <v>#VALUE!</v>
      </c>
      <c r="ED662" s="1346"/>
      <c r="EE662" s="1346"/>
      <c r="EF662" s="1346"/>
      <c r="EG662" s="1346"/>
      <c r="EH662" s="1346" t="e">
        <f t="shared" si="44"/>
        <v>#VALUE!</v>
      </c>
      <c r="EI662" s="1346"/>
      <c r="EJ662" s="1346"/>
      <c r="EK662" s="1346"/>
      <c r="EL662" s="1346"/>
      <c r="EM662" s="1346" t="e">
        <f t="shared" si="45"/>
        <v>#VALUE!</v>
      </c>
      <c r="EN662" s="1346"/>
      <c r="EO662" s="1346"/>
      <c r="EP662" s="1346"/>
      <c r="EQ662" s="1346"/>
      <c r="ER662" s="1346" t="e">
        <f t="shared" si="46"/>
        <v>#VALUE!</v>
      </c>
      <c r="ES662" s="1346"/>
      <c r="ET662" s="1346"/>
      <c r="EU662" s="1346"/>
      <c r="EV662" s="1346"/>
      <c r="EW662" s="1346" t="e">
        <f t="shared" si="47"/>
        <v>#VALUE!</v>
      </c>
      <c r="EX662" s="1346"/>
      <c r="EY662" s="1346"/>
      <c r="EZ662" s="1346"/>
      <c r="FA662" s="1346"/>
    </row>
    <row r="663" spans="1:157" ht="12.95" customHeight="1">
      <c r="A663" s="18"/>
      <c r="B663" s="1101" t="s">
        <v>881</v>
      </c>
      <c r="C663" s="1101"/>
      <c r="D663" s="1101"/>
      <c r="E663" s="1101"/>
      <c r="F663" s="1101"/>
      <c r="G663" s="1394" t="s">
        <v>1117</v>
      </c>
      <c r="H663" s="1394"/>
      <c r="I663" s="1394"/>
      <c r="J663" s="1394"/>
      <c r="K663" s="1394"/>
      <c r="L663" s="1394"/>
      <c r="M663" s="1101"/>
      <c r="N663" s="1101"/>
      <c r="O663" s="840" t="s">
        <v>1118</v>
      </c>
      <c r="P663" s="1377"/>
      <c r="Q663" s="1377"/>
      <c r="R663" s="1377"/>
      <c r="S663" s="1101"/>
      <c r="T663" s="18"/>
      <c r="U663" s="1101" t="s">
        <v>881</v>
      </c>
      <c r="V663" s="1101"/>
      <c r="W663" s="1101"/>
      <c r="X663" s="1101"/>
      <c r="Y663" s="1101"/>
      <c r="Z663" s="1394" t="s">
        <v>1117</v>
      </c>
      <c r="AA663" s="1394"/>
      <c r="AB663" s="1394"/>
      <c r="AC663" s="1394"/>
      <c r="AD663" s="1394"/>
      <c r="AE663" s="1394"/>
      <c r="AF663" s="1101"/>
      <c r="AG663" s="1101"/>
      <c r="AH663" s="840" t="s">
        <v>1118</v>
      </c>
      <c r="AI663" s="1377"/>
      <c r="AJ663" s="1377"/>
      <c r="AK663" s="1377"/>
      <c r="AL663" s="1101"/>
      <c r="AM663" s="1101"/>
      <c r="AN663" s="1101"/>
      <c r="AO663" s="1101"/>
      <c r="AP663" s="1101"/>
      <c r="AQ663" s="1101"/>
      <c r="AR663" s="1101"/>
      <c r="AS663" s="1101"/>
      <c r="AT663" s="1101"/>
      <c r="AU663" s="1101"/>
      <c r="AV663" s="1101"/>
      <c r="AW663" s="1101"/>
      <c r="AX663" s="1101"/>
      <c r="AY663" s="1101"/>
      <c r="AZ663" s="2"/>
      <c r="BA663" s="2"/>
      <c r="BB663" s="2"/>
      <c r="BC663" s="2"/>
      <c r="BD663" s="2"/>
      <c r="BE663" s="2"/>
      <c r="BF663" s="2"/>
      <c r="BG663" s="2"/>
      <c r="BH663" s="2"/>
      <c r="BI663" s="2"/>
      <c r="BJ663" s="2"/>
      <c r="BK663" s="2"/>
      <c r="BL663" s="2"/>
      <c r="BM663" s="2"/>
      <c r="BN663" s="2"/>
      <c r="BO663" s="2"/>
      <c r="BP663" s="1101"/>
      <c r="BQ663" s="1101"/>
      <c r="BR663" s="1101"/>
      <c r="BS663" s="1101"/>
      <c r="BT663" s="1101"/>
      <c r="BU663" s="1101"/>
      <c r="BV663" s="1101"/>
      <c r="BW663" s="1101"/>
      <c r="BX663" s="1101"/>
      <c r="BY663" s="1101"/>
      <c r="BZ663" s="1101"/>
      <c r="CA663" s="1101"/>
      <c r="CB663" s="1101"/>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1101"/>
      <c r="DF663" s="1101"/>
      <c r="DG663" s="1101"/>
      <c r="DH663" s="1101"/>
      <c r="DI663" s="1101"/>
      <c r="DJ663" s="1101"/>
      <c r="DK663" s="1101"/>
      <c r="DL663" s="1101"/>
      <c r="DM663" s="1101"/>
      <c r="DN663" s="1101"/>
      <c r="DO663" s="1101"/>
      <c r="DP663" s="1101"/>
      <c r="DQ663" s="1101"/>
      <c r="DR663" s="1101"/>
      <c r="DS663" s="1101"/>
      <c r="DT663" s="1101"/>
      <c r="DU663" s="1101"/>
      <c r="DV663" s="1101"/>
      <c r="DW663" s="1101"/>
      <c r="DX663" s="1346" t="e">
        <f t="shared" si="42"/>
        <v>#VALUE!</v>
      </c>
      <c r="DY663" s="1346"/>
      <c r="DZ663" s="1346"/>
      <c r="EA663" s="1346"/>
      <c r="EB663" s="1346"/>
      <c r="EC663" s="1346" t="e">
        <f t="shared" si="43"/>
        <v>#VALUE!</v>
      </c>
      <c r="ED663" s="1346"/>
      <c r="EE663" s="1346"/>
      <c r="EF663" s="1346"/>
      <c r="EG663" s="1346"/>
      <c r="EH663" s="1346" t="e">
        <f t="shared" si="44"/>
        <v>#VALUE!</v>
      </c>
      <c r="EI663" s="1346"/>
      <c r="EJ663" s="1346"/>
      <c r="EK663" s="1346"/>
      <c r="EL663" s="1346"/>
      <c r="EM663" s="1346" t="e">
        <f t="shared" si="45"/>
        <v>#VALUE!</v>
      </c>
      <c r="EN663" s="1346"/>
      <c r="EO663" s="1346"/>
      <c r="EP663" s="1346"/>
      <c r="EQ663" s="1346"/>
      <c r="ER663" s="1346" t="e">
        <f t="shared" si="46"/>
        <v>#VALUE!</v>
      </c>
      <c r="ES663" s="1346"/>
      <c r="ET663" s="1346"/>
      <c r="EU663" s="1346"/>
      <c r="EV663" s="1346"/>
      <c r="EW663" s="1346" t="e">
        <f t="shared" si="47"/>
        <v>#VALUE!</v>
      </c>
      <c r="EX663" s="1346"/>
      <c r="EY663" s="1346"/>
      <c r="EZ663" s="1346"/>
      <c r="FA663" s="1346"/>
    </row>
    <row r="664" spans="1:157" ht="12.95" customHeight="1">
      <c r="A664" s="18"/>
      <c r="B664" s="1101" t="s">
        <v>1484</v>
      </c>
      <c r="C664" s="1101"/>
      <c r="D664" s="1101"/>
      <c r="E664" s="1101"/>
      <c r="F664" s="1101"/>
      <c r="G664" s="1101"/>
      <c r="H664" s="1390" t="s">
        <v>1437</v>
      </c>
      <c r="I664" s="1390"/>
      <c r="J664" s="1390"/>
      <c r="K664" s="1390"/>
      <c r="L664" s="1390"/>
      <c r="M664" s="1390"/>
      <c r="N664" s="1390"/>
      <c r="O664" s="1390"/>
      <c r="P664" s="1390"/>
      <c r="Q664" s="1390"/>
      <c r="R664" s="1390"/>
      <c r="S664" s="1101"/>
      <c r="T664" s="18"/>
      <c r="U664" s="1101" t="s">
        <v>1484</v>
      </c>
      <c r="V664" s="1101"/>
      <c r="W664" s="1101"/>
      <c r="X664" s="1101"/>
      <c r="Y664" s="1101"/>
      <c r="Z664" s="1101"/>
      <c r="AA664" s="1390" t="s">
        <v>1472</v>
      </c>
      <c r="AB664" s="1390"/>
      <c r="AC664" s="1390"/>
      <c r="AD664" s="1390"/>
      <c r="AE664" s="1390"/>
      <c r="AF664" s="1390"/>
      <c r="AG664" s="1390"/>
      <c r="AH664" s="1390"/>
      <c r="AI664" s="1390"/>
      <c r="AJ664" s="1390"/>
      <c r="AK664" s="1390"/>
      <c r="AL664" s="1101"/>
      <c r="AM664" s="1101"/>
      <c r="AN664" s="1101"/>
      <c r="AO664" s="1101"/>
      <c r="AP664" s="1101"/>
      <c r="AQ664" s="1101"/>
      <c r="AR664" s="1101"/>
      <c r="AS664" s="1101"/>
      <c r="AT664" s="1101"/>
      <c r="AU664" s="1101"/>
      <c r="AV664" s="1101"/>
      <c r="AW664" s="1101"/>
      <c r="AX664" s="1101"/>
      <c r="AY664" s="1101"/>
      <c r="AZ664" s="2"/>
      <c r="BA664" s="2"/>
      <c r="BB664" s="2"/>
      <c r="BC664" s="2"/>
      <c r="BD664" s="2"/>
      <c r="BE664" s="2"/>
      <c r="BF664" s="2"/>
      <c r="BG664" s="2"/>
      <c r="BH664" s="2"/>
      <c r="BI664" s="2"/>
      <c r="BJ664" s="2"/>
      <c r="BK664" s="2"/>
      <c r="BL664" s="2"/>
      <c r="BM664" s="2"/>
      <c r="BN664" s="2"/>
      <c r="BO664" s="2"/>
      <c r="BP664" s="1101"/>
      <c r="BQ664" s="1101"/>
      <c r="BR664" s="1101"/>
      <c r="BS664" s="1101"/>
      <c r="BT664" s="1101"/>
      <c r="BU664" s="1101"/>
      <c r="BV664" s="1101"/>
      <c r="BW664" s="1101"/>
      <c r="BX664" s="1101"/>
      <c r="BY664" s="1101"/>
      <c r="BZ664" s="1101"/>
      <c r="CA664" s="1101"/>
      <c r="CB664" s="1101"/>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1101"/>
      <c r="DF664" s="1101"/>
      <c r="DG664" s="1101"/>
      <c r="DH664" s="1101"/>
      <c r="DI664" s="1101"/>
      <c r="DJ664" s="1101"/>
      <c r="DK664" s="1101"/>
      <c r="DL664" s="1101"/>
      <c r="DM664" s="1101"/>
      <c r="DN664" s="1101"/>
      <c r="DO664" s="1101"/>
      <c r="DP664" s="1101"/>
      <c r="DQ664" s="1101"/>
      <c r="DR664" s="1101"/>
      <c r="DS664" s="1101"/>
      <c r="DT664" s="1101"/>
      <c r="DU664" s="1101"/>
      <c r="DV664" s="1101"/>
      <c r="DW664" s="1101"/>
      <c r="DX664" s="1346" t="e">
        <f t="shared" si="42"/>
        <v>#VALUE!</v>
      </c>
      <c r="DY664" s="1346"/>
      <c r="DZ664" s="1346"/>
      <c r="EA664" s="1346"/>
      <c r="EB664" s="1346"/>
      <c r="EC664" s="1346" t="e">
        <f t="shared" si="43"/>
        <v>#VALUE!</v>
      </c>
      <c r="ED664" s="1346"/>
      <c r="EE664" s="1346"/>
      <c r="EF664" s="1346"/>
      <c r="EG664" s="1346"/>
      <c r="EH664" s="1346" t="e">
        <f t="shared" si="44"/>
        <v>#VALUE!</v>
      </c>
      <c r="EI664" s="1346"/>
      <c r="EJ664" s="1346"/>
      <c r="EK664" s="1346"/>
      <c r="EL664" s="1346"/>
      <c r="EM664" s="1346" t="e">
        <f t="shared" si="45"/>
        <v>#VALUE!</v>
      </c>
      <c r="EN664" s="1346"/>
      <c r="EO664" s="1346"/>
      <c r="EP664" s="1346"/>
      <c r="EQ664" s="1346"/>
      <c r="ER664" s="1346" t="e">
        <f t="shared" si="46"/>
        <v>#VALUE!</v>
      </c>
      <c r="ES664" s="1346"/>
      <c r="ET664" s="1346"/>
      <c r="EU664" s="1346"/>
      <c r="EV664" s="1346"/>
      <c r="EW664" s="1346" t="e">
        <f t="shared" si="47"/>
        <v>#VALUE!</v>
      </c>
      <c r="EX664" s="1346"/>
      <c r="EY664" s="1346"/>
      <c r="EZ664" s="1346"/>
      <c r="FA664" s="1346"/>
    </row>
    <row r="665" spans="1:157" ht="12.95" customHeight="1">
      <c r="A665" s="18"/>
      <c r="B665" s="1101" t="s">
        <v>1487</v>
      </c>
      <c r="C665" s="1101"/>
      <c r="D665" s="1101"/>
      <c r="E665" s="1101"/>
      <c r="F665" s="1101"/>
      <c r="G665" s="1101"/>
      <c r="H665" s="1101"/>
      <c r="I665" s="1101"/>
      <c r="J665" s="1101"/>
      <c r="K665" s="1101"/>
      <c r="L665" s="1101"/>
      <c r="M665" s="1101"/>
      <c r="N665" s="1376" t="s">
        <v>894</v>
      </c>
      <c r="O665" s="1376"/>
      <c r="P665" s="1101"/>
      <c r="Q665" s="1101"/>
      <c r="R665" s="1101"/>
      <c r="S665" s="1101"/>
      <c r="T665" s="18"/>
      <c r="U665" s="1101" t="s">
        <v>1487</v>
      </c>
      <c r="V665" s="1101"/>
      <c r="W665" s="1101"/>
      <c r="X665" s="1101"/>
      <c r="Y665" s="1101"/>
      <c r="Z665" s="1101"/>
      <c r="AA665" s="1101"/>
      <c r="AB665" s="1101"/>
      <c r="AC665" s="1101"/>
      <c r="AD665" s="1101"/>
      <c r="AE665" s="1101"/>
      <c r="AF665" s="1101"/>
      <c r="AG665" s="1376" t="s">
        <v>894</v>
      </c>
      <c r="AH665" s="1376"/>
      <c r="AI665" s="1101"/>
      <c r="AJ665" s="1101"/>
      <c r="AK665" s="1101"/>
      <c r="AL665" s="1101"/>
      <c r="AM665" s="1101"/>
      <c r="AN665" s="1101"/>
      <c r="AO665" s="1101"/>
      <c r="AP665" s="1101"/>
      <c r="AQ665" s="1101"/>
      <c r="AR665" s="1101"/>
      <c r="AS665" s="1101"/>
      <c r="AT665" s="1101"/>
      <c r="AU665" s="1101"/>
      <c r="AV665" s="1101"/>
      <c r="AW665" s="1101"/>
      <c r="AX665" s="1101"/>
      <c r="AY665" s="1101"/>
      <c r="AZ665" s="2"/>
      <c r="BA665" s="2"/>
      <c r="BB665" s="2"/>
      <c r="BC665" s="2"/>
      <c r="BD665" s="2"/>
      <c r="BE665" s="2"/>
      <c r="BF665" s="2"/>
      <c r="BG665" s="2"/>
      <c r="BH665" s="2"/>
      <c r="BI665" s="2"/>
      <c r="BJ665" s="2"/>
      <c r="BK665" s="2"/>
      <c r="BL665" s="2"/>
      <c r="BM665" s="2"/>
      <c r="BN665" s="2"/>
      <c r="BO665" s="2"/>
      <c r="BP665" s="1101"/>
      <c r="BQ665" s="1101"/>
      <c r="BR665" s="1101"/>
      <c r="BS665" s="1101"/>
      <c r="BT665" s="1101"/>
      <c r="BU665" s="1101"/>
      <c r="BV665" s="1101"/>
      <c r="BW665" s="1101"/>
      <c r="BX665" s="1101"/>
      <c r="BY665" s="1101"/>
      <c r="BZ665" s="1101"/>
      <c r="CA665" s="1101"/>
      <c r="CB665" s="1101"/>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1101"/>
      <c r="DF665" s="1101"/>
      <c r="DG665" s="1101"/>
      <c r="DH665" s="1101"/>
      <c r="DI665" s="1101"/>
      <c r="DJ665" s="1101"/>
      <c r="DK665" s="1101"/>
      <c r="DL665" s="1101"/>
      <c r="DM665" s="1101"/>
      <c r="DN665" s="1101"/>
      <c r="DO665" s="1101"/>
      <c r="DP665" s="1101"/>
      <c r="DQ665" s="1101"/>
      <c r="DR665" s="1101"/>
      <c r="DS665" s="1101"/>
      <c r="DT665" s="1101"/>
      <c r="DU665" s="1101"/>
      <c r="DV665" s="1101"/>
      <c r="DW665" s="1101"/>
      <c r="DX665" s="1346" t="e">
        <f t="shared" si="42"/>
        <v>#VALUE!</v>
      </c>
      <c r="DY665" s="1346"/>
      <c r="DZ665" s="1346"/>
      <c r="EA665" s="1346"/>
      <c r="EB665" s="1346"/>
      <c r="EC665" s="1346" t="e">
        <f t="shared" si="43"/>
        <v>#VALUE!</v>
      </c>
      <c r="ED665" s="1346"/>
      <c r="EE665" s="1346"/>
      <c r="EF665" s="1346"/>
      <c r="EG665" s="1346"/>
      <c r="EH665" s="1346" t="e">
        <f t="shared" si="44"/>
        <v>#VALUE!</v>
      </c>
      <c r="EI665" s="1346"/>
      <c r="EJ665" s="1346"/>
      <c r="EK665" s="1346"/>
      <c r="EL665" s="1346"/>
      <c r="EM665" s="1346" t="e">
        <f t="shared" si="45"/>
        <v>#VALUE!</v>
      </c>
      <c r="EN665" s="1346"/>
      <c r="EO665" s="1346"/>
      <c r="EP665" s="1346"/>
      <c r="EQ665" s="1346"/>
      <c r="ER665" s="1346" t="e">
        <f t="shared" si="46"/>
        <v>#VALUE!</v>
      </c>
      <c r="ES665" s="1346"/>
      <c r="ET665" s="1346"/>
      <c r="EU665" s="1346"/>
      <c r="EV665" s="1346"/>
      <c r="EW665" s="1346" t="e">
        <f t="shared" si="47"/>
        <v>#VALUE!</v>
      </c>
      <c r="EX665" s="1346"/>
      <c r="EY665" s="1346"/>
      <c r="EZ665" s="1346"/>
      <c r="FA665" s="1346"/>
    </row>
    <row r="666" spans="1:157" ht="12.95" customHeight="1">
      <c r="A666" s="18"/>
      <c r="B666" s="1101"/>
      <c r="C666" s="1101"/>
      <c r="D666" s="1101"/>
      <c r="E666" s="1101"/>
      <c r="F666" s="1101"/>
      <c r="G666" s="1101"/>
      <c r="H666" s="1101"/>
      <c r="I666" s="1101"/>
      <c r="J666" s="1101"/>
      <c r="K666" s="1101"/>
      <c r="L666" s="1101"/>
      <c r="M666" s="1101"/>
      <c r="N666" s="1101"/>
      <c r="O666" s="1101"/>
      <c r="P666" s="1101"/>
      <c r="Q666" s="1101"/>
      <c r="R666" s="1101"/>
      <c r="S666" s="1101"/>
      <c r="T666" s="18"/>
      <c r="U666" s="1101"/>
      <c r="V666" s="1101"/>
      <c r="W666" s="1101"/>
      <c r="X666" s="1101"/>
      <c r="Y666" s="1101"/>
      <c r="Z666" s="1101"/>
      <c r="AA666" s="1101"/>
      <c r="AB666" s="1101"/>
      <c r="AC666" s="1101"/>
      <c r="AD666" s="1101"/>
      <c r="AE666" s="1101"/>
      <c r="AF666" s="1101"/>
      <c r="AG666" s="1101"/>
      <c r="AH666" s="1101"/>
      <c r="AI666" s="1101"/>
      <c r="AJ666" s="1101"/>
      <c r="AK666" s="1101"/>
      <c r="AL666" s="1101"/>
      <c r="AM666" s="1101"/>
      <c r="AN666" s="1101"/>
      <c r="AO666" s="1101"/>
      <c r="AP666" s="1101"/>
      <c r="AQ666" s="1101"/>
      <c r="AR666" s="1101"/>
      <c r="AS666" s="1101"/>
      <c r="AT666" s="1101"/>
      <c r="AU666" s="1101"/>
      <c r="AV666" s="1101"/>
      <c r="AW666" s="1101"/>
      <c r="AX666" s="1101"/>
      <c r="AY666" s="1101"/>
      <c r="AZ666" s="2"/>
      <c r="BA666" s="57" t="s">
        <v>1528</v>
      </c>
      <c r="BB666" s="2"/>
      <c r="BC666" s="2"/>
      <c r="BD666" s="2"/>
      <c r="BE666" s="2"/>
      <c r="BF666" s="118"/>
      <c r="BG666" s="119" t="s">
        <v>1529</v>
      </c>
      <c r="BH666" s="118"/>
      <c r="BI666" s="118"/>
      <c r="BJ666" s="2"/>
      <c r="BK666" s="2"/>
      <c r="BL666" s="2"/>
      <c r="BM666" s="2"/>
      <c r="BN666" s="2"/>
      <c r="BO666" s="2"/>
      <c r="BP666" s="1101"/>
      <c r="BQ666" s="1101"/>
      <c r="BR666" s="1101"/>
      <c r="BS666" s="1101"/>
      <c r="BT666" s="119" t="s">
        <v>1530</v>
      </c>
      <c r="BU666" s="118"/>
      <c r="BV666" s="118"/>
      <c r="BW666" s="1101"/>
      <c r="BX666" s="1101"/>
      <c r="BY666" s="1101"/>
      <c r="BZ666" s="1101"/>
      <c r="CA666" s="1101"/>
      <c r="CB666" s="1101"/>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1101"/>
      <c r="DF666" s="1101"/>
      <c r="DG666" s="1101"/>
      <c r="DH666" s="1101"/>
      <c r="DI666" s="1101"/>
      <c r="DJ666" s="1101"/>
      <c r="DK666" s="1101"/>
      <c r="DL666" s="1101"/>
      <c r="DM666" s="1101"/>
      <c r="DN666" s="1101"/>
      <c r="DO666" s="1101"/>
      <c r="DP666" s="1101"/>
      <c r="DQ666" s="1101"/>
      <c r="DR666" s="1101"/>
      <c r="DS666" s="1101"/>
      <c r="DT666" s="1101"/>
      <c r="DU666" s="1101"/>
      <c r="DV666" s="1101"/>
      <c r="DW666" s="1101"/>
      <c r="DX666" s="1346" t="e">
        <f t="shared" si="42"/>
        <v>#VALUE!</v>
      </c>
      <c r="DY666" s="1346"/>
      <c r="DZ666" s="1346"/>
      <c r="EA666" s="1346"/>
      <c r="EB666" s="1346"/>
      <c r="EC666" s="1346" t="e">
        <f t="shared" si="43"/>
        <v>#VALUE!</v>
      </c>
      <c r="ED666" s="1346"/>
      <c r="EE666" s="1346"/>
      <c r="EF666" s="1346"/>
      <c r="EG666" s="1346"/>
      <c r="EH666" s="1346" t="e">
        <f t="shared" si="44"/>
        <v>#VALUE!</v>
      </c>
      <c r="EI666" s="1346"/>
      <c r="EJ666" s="1346"/>
      <c r="EK666" s="1346"/>
      <c r="EL666" s="1346"/>
      <c r="EM666" s="1346" t="e">
        <f t="shared" si="45"/>
        <v>#VALUE!</v>
      </c>
      <c r="EN666" s="1346"/>
      <c r="EO666" s="1346"/>
      <c r="EP666" s="1346"/>
      <c r="EQ666" s="1346"/>
      <c r="ER666" s="1346" t="e">
        <f t="shared" si="46"/>
        <v>#VALUE!</v>
      </c>
      <c r="ES666" s="1346"/>
      <c r="ET666" s="1346"/>
      <c r="EU666" s="1346"/>
      <c r="EV666" s="1346"/>
      <c r="EW666" s="1346" t="e">
        <f t="shared" si="47"/>
        <v>#VALUE!</v>
      </c>
      <c r="EX666" s="1346"/>
      <c r="EY666" s="1346"/>
      <c r="EZ666" s="1346"/>
      <c r="FA666" s="1346"/>
    </row>
    <row r="667" spans="1:157" ht="12.95" customHeight="1">
      <c r="A667" s="37" t="s">
        <v>1469</v>
      </c>
      <c r="B667" s="1101" t="s">
        <v>1478</v>
      </c>
      <c r="C667" s="1101"/>
      <c r="D667" s="1101"/>
      <c r="E667" s="1101"/>
      <c r="F667" s="1101"/>
      <c r="G667" s="1441" t="str">
        <f>C633</f>
        <v>Deferred Developer Fee</v>
      </c>
      <c r="H667" s="1441"/>
      <c r="I667" s="1441"/>
      <c r="J667" s="1441"/>
      <c r="K667" s="1441"/>
      <c r="L667" s="1441"/>
      <c r="M667" s="1441"/>
      <c r="N667" s="1441"/>
      <c r="O667" s="1441"/>
      <c r="P667" s="1441"/>
      <c r="Q667" s="1441"/>
      <c r="R667" s="1441"/>
      <c r="S667" s="1101"/>
      <c r="T667" s="37" t="s">
        <v>1471</v>
      </c>
      <c r="U667" s="1101" t="s">
        <v>1478</v>
      </c>
      <c r="V667" s="1101"/>
      <c r="W667" s="1101"/>
      <c r="X667" s="1101"/>
      <c r="Y667" s="1101"/>
      <c r="Z667" s="1441">
        <f>C634</f>
        <v>0</v>
      </c>
      <c r="AA667" s="1441"/>
      <c r="AB667" s="1441"/>
      <c r="AC667" s="1441"/>
      <c r="AD667" s="1441"/>
      <c r="AE667" s="1441"/>
      <c r="AF667" s="1441"/>
      <c r="AG667" s="1441"/>
      <c r="AH667" s="1441"/>
      <c r="AI667" s="1441"/>
      <c r="AJ667" s="1441"/>
      <c r="AK667" s="1441"/>
      <c r="AL667" s="1101"/>
      <c r="AM667" s="1101"/>
      <c r="AN667" s="1101"/>
      <c r="AO667" s="1101"/>
      <c r="AP667" s="1101"/>
      <c r="AQ667" s="1101"/>
      <c r="AR667" s="1101"/>
      <c r="AS667" s="1101"/>
      <c r="AT667" s="1101"/>
      <c r="AU667" s="1101"/>
      <c r="AV667" s="1101"/>
      <c r="AW667" s="1101"/>
      <c r="AX667" s="1101"/>
      <c r="AY667" s="1101"/>
      <c r="AZ667" s="2"/>
      <c r="BA667" s="1120">
        <f t="shared" ref="BA667:BA699" si="48">IF($G718=0,"N/A",VLOOKUP($T$189,TC_Rent,(MATCH($B718,bedrooms,FALSE))))</f>
        <v>3552</v>
      </c>
      <c r="BB667" s="2"/>
      <c r="BC667" s="2"/>
      <c r="BD667" s="2"/>
      <c r="BE667" s="2"/>
      <c r="BF667" s="118"/>
      <c r="BG667" s="188" t="s">
        <v>1531</v>
      </c>
      <c r="BH667" s="192" t="s">
        <v>1532</v>
      </c>
      <c r="BI667" s="191" t="s">
        <v>1533</v>
      </c>
      <c r="BJ667" s="2"/>
      <c r="BK667" s="2"/>
      <c r="BL667" s="2"/>
      <c r="BM667" s="2"/>
      <c r="BN667" s="2"/>
      <c r="BO667" s="2"/>
      <c r="BP667" s="1101"/>
      <c r="BQ667" s="1101"/>
      <c r="BR667" s="1101"/>
      <c r="BS667" s="1101"/>
      <c r="BT667" s="188" t="s">
        <v>1531</v>
      </c>
      <c r="BU667" s="192" t="s">
        <v>1532</v>
      </c>
      <c r="BV667" s="191" t="s">
        <v>1533</v>
      </c>
      <c r="BW667" s="1101"/>
      <c r="BX667" s="1101"/>
      <c r="BY667" s="1101"/>
      <c r="BZ667" s="1101"/>
      <c r="CA667" s="1101"/>
      <c r="CB667" s="1101"/>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1101"/>
      <c r="DF667" s="1101"/>
      <c r="DG667" s="1101"/>
      <c r="DH667" s="1101"/>
      <c r="DI667" s="1101"/>
      <c r="DJ667" s="1101"/>
      <c r="DK667" s="1101"/>
      <c r="DL667" s="1101"/>
      <c r="DM667" s="1101"/>
      <c r="DN667" s="1101"/>
      <c r="DO667" s="1101"/>
      <c r="DP667" s="1101"/>
      <c r="DQ667" s="1101"/>
      <c r="DR667" s="1101"/>
      <c r="DS667" s="1101"/>
      <c r="DT667" s="1101"/>
      <c r="DU667" s="1101"/>
      <c r="DV667" s="1101"/>
      <c r="DW667" s="1101"/>
      <c r="DX667" s="1346" t="e">
        <f t="shared" si="42"/>
        <v>#VALUE!</v>
      </c>
      <c r="DY667" s="1346"/>
      <c r="DZ667" s="1346"/>
      <c r="EA667" s="1346"/>
      <c r="EB667" s="1346"/>
      <c r="EC667" s="1346" t="e">
        <f t="shared" si="43"/>
        <v>#VALUE!</v>
      </c>
      <c r="ED667" s="1346"/>
      <c r="EE667" s="1346"/>
      <c r="EF667" s="1346"/>
      <c r="EG667" s="1346"/>
      <c r="EH667" s="1346" t="e">
        <f t="shared" si="44"/>
        <v>#VALUE!</v>
      </c>
      <c r="EI667" s="1346"/>
      <c r="EJ667" s="1346"/>
      <c r="EK667" s="1346"/>
      <c r="EL667" s="1346"/>
      <c r="EM667" s="1346" t="e">
        <f t="shared" si="45"/>
        <v>#VALUE!</v>
      </c>
      <c r="EN667" s="1346"/>
      <c r="EO667" s="1346"/>
      <c r="EP667" s="1346"/>
      <c r="EQ667" s="1346"/>
      <c r="ER667" s="1346" t="e">
        <f t="shared" si="46"/>
        <v>#VALUE!</v>
      </c>
      <c r="ES667" s="1346"/>
      <c r="ET667" s="1346"/>
      <c r="EU667" s="1346"/>
      <c r="EV667" s="1346"/>
      <c r="EW667" s="1346" t="e">
        <f t="shared" si="47"/>
        <v>#VALUE!</v>
      </c>
      <c r="EX667" s="1346"/>
      <c r="EY667" s="1346"/>
      <c r="EZ667" s="1346"/>
      <c r="FA667" s="1346"/>
    </row>
    <row r="668" spans="1:157" ht="12.95" customHeight="1">
      <c r="A668" s="18"/>
      <c r="B668" s="1101" t="s">
        <v>1109</v>
      </c>
      <c r="C668" s="1101"/>
      <c r="D668" s="1101"/>
      <c r="E668" s="1101"/>
      <c r="F668" s="1101"/>
      <c r="G668" s="1390" t="s">
        <v>1110</v>
      </c>
      <c r="H668" s="1390"/>
      <c r="I668" s="1390"/>
      <c r="J668" s="1390"/>
      <c r="K668" s="1390"/>
      <c r="L668" s="1390"/>
      <c r="M668" s="1390"/>
      <c r="N668" s="1390"/>
      <c r="O668" s="1390"/>
      <c r="P668" s="1390"/>
      <c r="Q668" s="1390"/>
      <c r="R668" s="1390"/>
      <c r="S668" s="1101"/>
      <c r="T668" s="18"/>
      <c r="U668" s="1101" t="s">
        <v>1109</v>
      </c>
      <c r="V668" s="1101"/>
      <c r="W668" s="1101"/>
      <c r="X668" s="1101"/>
      <c r="Y668" s="1101"/>
      <c r="Z668" s="1390"/>
      <c r="AA668" s="1390"/>
      <c r="AB668" s="1390"/>
      <c r="AC668" s="1390"/>
      <c r="AD668" s="1390"/>
      <c r="AE668" s="1390"/>
      <c r="AF668" s="1390"/>
      <c r="AG668" s="1390"/>
      <c r="AH668" s="1390"/>
      <c r="AI668" s="1390"/>
      <c r="AJ668" s="1390"/>
      <c r="AK668" s="1390"/>
      <c r="AL668" s="1101"/>
      <c r="AM668" s="1101"/>
      <c r="AN668" s="1101"/>
      <c r="AO668" s="1101"/>
      <c r="AP668" s="1101"/>
      <c r="AQ668" s="1101"/>
      <c r="AR668" s="1101"/>
      <c r="AS668" s="1101"/>
      <c r="AT668" s="1101"/>
      <c r="AU668" s="1101"/>
      <c r="AV668" s="1101"/>
      <c r="AW668" s="1101"/>
      <c r="AX668" s="1101"/>
      <c r="AY668" s="1101"/>
      <c r="AZ668" s="2"/>
      <c r="BA668" s="1120">
        <f t="shared" si="48"/>
        <v>3552</v>
      </c>
      <c r="BB668" s="2"/>
      <c r="BC668" s="2"/>
      <c r="BD668" s="2"/>
      <c r="BE668" s="2"/>
      <c r="BF668" s="118"/>
      <c r="BG668" s="189">
        <f t="shared" ref="BG668:BG700" si="49">G718</f>
        <v>38</v>
      </c>
      <c r="BH668" s="193">
        <f t="shared" ref="BH668:BH702" si="50">IF($BG$703=0,0,BG668/$BG$703)</f>
        <v>0.76</v>
      </c>
      <c r="BI668" s="194">
        <f t="shared" ref="BI668:BI691" si="51">IF(BH668=0,"",BH668*AC718)</f>
        <v>0.38</v>
      </c>
      <c r="BJ668" s="2"/>
      <c r="BK668" s="2"/>
      <c r="BL668" s="2"/>
      <c r="BM668" s="2"/>
      <c r="BN668" s="2"/>
      <c r="BO668" s="2"/>
      <c r="BP668" s="1101"/>
      <c r="BQ668" s="1101"/>
      <c r="BR668" s="1101"/>
      <c r="BS668" s="1101"/>
      <c r="BT668" s="189">
        <f t="shared" ref="BT668:BT700" si="52">G718</f>
        <v>38</v>
      </c>
      <c r="BU668" s="193">
        <f t="shared" ref="BU668:BU702" si="53">IF($BT$703=0,0,BT668/$BT$703)</f>
        <v>0.76</v>
      </c>
      <c r="BV668" s="194">
        <f t="shared" ref="BV668:BV700" si="54">IF(BU668=0,"",BU668*AH718)</f>
        <v>0.38</v>
      </c>
      <c r="BW668" s="1101"/>
      <c r="BX668" s="1101"/>
      <c r="BY668" s="1101"/>
      <c r="BZ668" s="1101"/>
      <c r="CA668" s="1101"/>
      <c r="CB668" s="1101"/>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1101"/>
      <c r="DF668" s="1101"/>
      <c r="DG668" s="1101"/>
      <c r="DH668" s="1101"/>
      <c r="DI668" s="1101"/>
      <c r="DJ668" s="1101"/>
      <c r="DK668" s="1101"/>
      <c r="DL668" s="1101"/>
      <c r="DM668" s="1101"/>
      <c r="DN668" s="1101"/>
      <c r="DO668" s="1101"/>
      <c r="DP668" s="1101"/>
      <c r="DQ668" s="1101"/>
      <c r="DR668" s="1101"/>
      <c r="DS668" s="1101"/>
      <c r="DT668" s="1101"/>
      <c r="DU668" s="1101"/>
      <c r="DV668" s="1101"/>
      <c r="DW668" s="1101"/>
      <c r="DX668" s="1346" t="e">
        <f>DX630*(BN630/$BN$632)</f>
        <v>#VALUE!</v>
      </c>
      <c r="DY668" s="1346"/>
      <c r="DZ668" s="1346"/>
      <c r="EA668" s="1346"/>
      <c r="EB668" s="1346"/>
      <c r="EC668" s="1346" t="e">
        <f>EC630*(BS630/$BS$632)</f>
        <v>#VALUE!</v>
      </c>
      <c r="ED668" s="1346"/>
      <c r="EE668" s="1346"/>
      <c r="EF668" s="1346"/>
      <c r="EG668" s="1346"/>
      <c r="EH668" s="1346" t="e">
        <f>EH630*(BX630/$BX$632)</f>
        <v>#VALUE!</v>
      </c>
      <c r="EI668" s="1346"/>
      <c r="EJ668" s="1346"/>
      <c r="EK668" s="1346"/>
      <c r="EL668" s="1346"/>
      <c r="EM668" s="1346" t="e">
        <f>EM630*(CC630/$CC$632)</f>
        <v>#VALUE!</v>
      </c>
      <c r="EN668" s="1346"/>
      <c r="EO668" s="1346"/>
      <c r="EP668" s="1346"/>
      <c r="EQ668" s="1346"/>
      <c r="ER668" s="1346" t="e">
        <f>ER630*(CH630/$CH$632)</f>
        <v>#VALUE!</v>
      </c>
      <c r="ES668" s="1346"/>
      <c r="ET668" s="1346"/>
      <c r="EU668" s="1346"/>
      <c r="EV668" s="1346"/>
      <c r="EW668" s="1346" t="e">
        <f>EW630*(CM630/$CM$632)</f>
        <v>#VALUE!</v>
      </c>
      <c r="EX668" s="1346"/>
      <c r="EY668" s="1346"/>
      <c r="EZ668" s="1346"/>
      <c r="FA668" s="1346"/>
    </row>
    <row r="669" spans="1:157" ht="12.95" customHeight="1">
      <c r="A669" s="18"/>
      <c r="B669" s="1101" t="s">
        <v>979</v>
      </c>
      <c r="C669" s="1101"/>
      <c r="D669" s="1101"/>
      <c r="E669" s="1101"/>
      <c r="F669" s="1101"/>
      <c r="G669" s="1390" t="s">
        <v>1174</v>
      </c>
      <c r="H669" s="1390"/>
      <c r="I669" s="1390"/>
      <c r="J669" s="1390"/>
      <c r="K669" s="1390"/>
      <c r="L669" s="1390"/>
      <c r="M669" s="1390"/>
      <c r="N669" s="1390"/>
      <c r="O669" s="1390"/>
      <c r="P669" s="1390"/>
      <c r="Q669" s="1390"/>
      <c r="R669" s="1390"/>
      <c r="S669" s="1101"/>
      <c r="T669" s="18"/>
      <c r="U669" s="1101" t="s">
        <v>979</v>
      </c>
      <c r="V669" s="1101"/>
      <c r="W669" s="1101"/>
      <c r="X669" s="1101"/>
      <c r="Y669" s="1101"/>
      <c r="Z669" s="1389"/>
      <c r="AA669" s="1389"/>
      <c r="AB669" s="1389"/>
      <c r="AC669" s="1389"/>
      <c r="AD669" s="1389"/>
      <c r="AE669" s="1389"/>
      <c r="AF669" s="1389"/>
      <c r="AG669" s="1389"/>
      <c r="AH669" s="1389"/>
      <c r="AI669" s="1389"/>
      <c r="AJ669" s="1389"/>
      <c r="AK669" s="1389"/>
      <c r="AL669" s="1101"/>
      <c r="AM669" s="1101"/>
      <c r="AN669" s="1101"/>
      <c r="AO669" s="1101"/>
      <c r="AP669" s="1101"/>
      <c r="AQ669" s="1101"/>
      <c r="AR669" s="1101"/>
      <c r="AS669" s="1101"/>
      <c r="AT669" s="1101"/>
      <c r="AU669" s="1101"/>
      <c r="AV669" s="1101"/>
      <c r="AW669" s="1101"/>
      <c r="AX669" s="1101"/>
      <c r="AY669" s="1101"/>
      <c r="AZ669" s="2"/>
      <c r="BA669" s="1120">
        <f t="shared" si="48"/>
        <v>4102</v>
      </c>
      <c r="BB669" s="2"/>
      <c r="BC669" s="2"/>
      <c r="BD669" s="2"/>
      <c r="BE669" s="2"/>
      <c r="BF669" s="118"/>
      <c r="BG669" s="190">
        <f t="shared" si="49"/>
        <v>2</v>
      </c>
      <c r="BH669" s="193">
        <f t="shared" si="50"/>
        <v>0.04</v>
      </c>
      <c r="BI669" s="194">
        <f t="shared" si="51"/>
        <v>0.02</v>
      </c>
      <c r="BJ669" s="2"/>
      <c r="BK669" s="2"/>
      <c r="BL669" s="2"/>
      <c r="BM669" s="2"/>
      <c r="BN669" s="2"/>
      <c r="BO669" s="2"/>
      <c r="BP669" s="1101"/>
      <c r="BQ669" s="1101"/>
      <c r="BR669" s="1101"/>
      <c r="BS669" s="1101"/>
      <c r="BT669" s="190">
        <f t="shared" si="52"/>
        <v>2</v>
      </c>
      <c r="BU669" s="193">
        <f t="shared" si="53"/>
        <v>0.04</v>
      </c>
      <c r="BV669" s="194">
        <f t="shared" si="54"/>
        <v>0.02</v>
      </c>
      <c r="BW669" s="1101"/>
      <c r="BX669" s="1101"/>
      <c r="BY669" s="1101"/>
      <c r="BZ669" s="1101"/>
      <c r="CA669" s="1101"/>
      <c r="CB669" s="1101"/>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1101"/>
      <c r="DF669" s="1101"/>
      <c r="DG669" s="1101"/>
      <c r="DH669" s="1101"/>
      <c r="DI669" s="1101"/>
      <c r="DJ669" s="1101"/>
      <c r="DK669" s="1101"/>
      <c r="DL669" s="1101"/>
      <c r="DM669" s="1101"/>
      <c r="DN669" s="1101"/>
      <c r="DO669" s="1101"/>
      <c r="DP669" s="1101"/>
      <c r="DQ669" s="1101"/>
      <c r="DR669" s="1101"/>
      <c r="DS669" s="1101"/>
      <c r="DT669" s="1101"/>
      <c r="DU669" s="1101"/>
      <c r="DV669" s="1101"/>
      <c r="DW669" s="1101"/>
      <c r="DX669" s="1346" t="e">
        <f>DX631*(BN631/$BN$632)</f>
        <v>#VALUE!</v>
      </c>
      <c r="DY669" s="1346"/>
      <c r="DZ669" s="1346"/>
      <c r="EA669" s="1346"/>
      <c r="EB669" s="1346"/>
      <c r="EC669" s="1346" t="e">
        <f>EC631*(BS631/$BS$632)</f>
        <v>#VALUE!</v>
      </c>
      <c r="ED669" s="1346"/>
      <c r="EE669" s="1346"/>
      <c r="EF669" s="1346"/>
      <c r="EG669" s="1346"/>
      <c r="EH669" s="1346" t="e">
        <f>EH631*(BX631/$BX$632)</f>
        <v>#VALUE!</v>
      </c>
      <c r="EI669" s="1346"/>
      <c r="EJ669" s="1346"/>
      <c r="EK669" s="1346"/>
      <c r="EL669" s="1346"/>
      <c r="EM669" s="1346" t="e">
        <f>EM631*(CC631/$CC$632)</f>
        <v>#VALUE!</v>
      </c>
      <c r="EN669" s="1346"/>
      <c r="EO669" s="1346"/>
      <c r="EP669" s="1346"/>
      <c r="EQ669" s="1346"/>
      <c r="ER669" s="1346" t="e">
        <f>ER631*(CH631/$CH$632)</f>
        <v>#VALUE!</v>
      </c>
      <c r="ES669" s="1346"/>
      <c r="ET669" s="1346"/>
      <c r="EU669" s="1346"/>
      <c r="EV669" s="1346"/>
      <c r="EW669" s="1346" t="e">
        <f>EW631*(CM631/$CM$632)</f>
        <v>#VALUE!</v>
      </c>
      <c r="EX669" s="1346"/>
      <c r="EY669" s="1346"/>
      <c r="EZ669" s="1346"/>
      <c r="FA669" s="1346"/>
    </row>
    <row r="670" spans="1:157" ht="12.95" customHeight="1">
      <c r="A670" s="18"/>
      <c r="B670" s="1101" t="s">
        <v>1481</v>
      </c>
      <c r="C670" s="1101"/>
      <c r="D670" s="1101"/>
      <c r="E670" s="1101"/>
      <c r="F670" s="1101"/>
      <c r="G670" s="1390" t="s">
        <v>1115</v>
      </c>
      <c r="H670" s="1390"/>
      <c r="I670" s="1390"/>
      <c r="J670" s="1390"/>
      <c r="K670" s="1390"/>
      <c r="L670" s="1390"/>
      <c r="M670" s="1390"/>
      <c r="N670" s="1390"/>
      <c r="O670" s="1390"/>
      <c r="P670" s="1390"/>
      <c r="Q670" s="1390"/>
      <c r="R670" s="1390"/>
      <c r="S670" s="1101"/>
      <c r="T670" s="18"/>
      <c r="U670" s="1101" t="s">
        <v>1481</v>
      </c>
      <c r="V670" s="1101"/>
      <c r="W670" s="1101"/>
      <c r="X670" s="1101"/>
      <c r="Y670" s="1101"/>
      <c r="Z670" s="1389"/>
      <c r="AA670" s="1389"/>
      <c r="AB670" s="1389"/>
      <c r="AC670" s="1389"/>
      <c r="AD670" s="1389"/>
      <c r="AE670" s="1389"/>
      <c r="AF670" s="1389"/>
      <c r="AG670" s="1389"/>
      <c r="AH670" s="1389"/>
      <c r="AI670" s="1389"/>
      <c r="AJ670" s="1389"/>
      <c r="AK670" s="1389"/>
      <c r="AL670" s="1101"/>
      <c r="AM670" s="1101"/>
      <c r="AN670" s="1101"/>
      <c r="AO670" s="1101"/>
      <c r="AP670" s="1101"/>
      <c r="AQ670" s="1101"/>
      <c r="AR670" s="1101"/>
      <c r="AS670" s="1101"/>
      <c r="AT670" s="1101"/>
      <c r="AU670" s="1101"/>
      <c r="AV670" s="1101"/>
      <c r="AW670" s="1101"/>
      <c r="AX670" s="1101"/>
      <c r="AY670" s="1101"/>
      <c r="AZ670" s="2"/>
      <c r="BA670" s="1120">
        <f t="shared" si="48"/>
        <v>4576</v>
      </c>
      <c r="BB670" s="2"/>
      <c r="BC670" s="2"/>
      <c r="BD670" s="2"/>
      <c r="BE670" s="2"/>
      <c r="BF670" s="118"/>
      <c r="BG670" s="190">
        <f t="shared" si="49"/>
        <v>6</v>
      </c>
      <c r="BH670" s="193">
        <f t="shared" si="50"/>
        <v>0.12</v>
      </c>
      <c r="BI670" s="194">
        <f t="shared" si="51"/>
        <v>0.06</v>
      </c>
      <c r="BJ670" s="2"/>
      <c r="BK670" s="2"/>
      <c r="BL670" s="2"/>
      <c r="BM670" s="2"/>
      <c r="BN670" s="2"/>
      <c r="BO670" s="2"/>
      <c r="BP670" s="1101"/>
      <c r="BQ670" s="1101"/>
      <c r="BR670" s="1101"/>
      <c r="BS670" s="1101"/>
      <c r="BT670" s="190">
        <f t="shared" si="52"/>
        <v>6</v>
      </c>
      <c r="BU670" s="193">
        <f t="shared" si="53"/>
        <v>0.12</v>
      </c>
      <c r="BV670" s="194">
        <f t="shared" si="54"/>
        <v>0.06</v>
      </c>
      <c r="BW670" s="1101"/>
      <c r="BX670" s="1101"/>
      <c r="BY670" s="1101"/>
      <c r="BZ670" s="1101"/>
      <c r="CA670" s="1101"/>
      <c r="CB670" s="1101"/>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1101"/>
      <c r="DF670" s="1101"/>
      <c r="DG670" s="1101"/>
      <c r="DH670" s="1101"/>
      <c r="DI670" s="1101"/>
      <c r="DJ670" s="1101"/>
      <c r="DK670" s="1101"/>
      <c r="DL670" s="1101"/>
      <c r="DM670" s="1101"/>
      <c r="DN670" s="1101"/>
      <c r="DO670" s="1101"/>
      <c r="DP670" s="1101"/>
      <c r="DQ670" s="1101"/>
      <c r="DR670" s="1101"/>
      <c r="DS670" s="1101"/>
      <c r="DT670" s="1101"/>
      <c r="DU670" s="1101"/>
      <c r="DV670" s="1101"/>
      <c r="DW670" s="1101"/>
      <c r="DX670" s="1346">
        <f>SUMIF(DX635:EB669,"&gt;0")</f>
        <v>0</v>
      </c>
      <c r="DY670" s="1346"/>
      <c r="DZ670" s="1346"/>
      <c r="EA670" s="1346"/>
      <c r="EB670" s="1346"/>
      <c r="EC670" s="1346">
        <f>SUMIF(EC635:EG669,"&gt;0")</f>
        <v>0</v>
      </c>
      <c r="ED670" s="1346"/>
      <c r="EE670" s="1346"/>
      <c r="EF670" s="1346"/>
      <c r="EG670" s="1346"/>
      <c r="EH670" s="1346">
        <f>SUMIF(EH635:EL669,"&gt;0")</f>
        <v>1686.8999999999999</v>
      </c>
      <c r="EI670" s="1346"/>
      <c r="EJ670" s="1346"/>
      <c r="EK670" s="1346"/>
      <c r="EL670" s="1346"/>
      <c r="EM670" s="1346">
        <f>SUMIF(EM635:EQ669,"&gt;0")</f>
        <v>1933</v>
      </c>
      <c r="EN670" s="1346"/>
      <c r="EO670" s="1346"/>
      <c r="EP670" s="1346"/>
      <c r="EQ670" s="1346"/>
      <c r="ER670" s="1346">
        <f>SUMIF(ER635:EV669,"&gt;0")</f>
        <v>2148</v>
      </c>
      <c r="ES670" s="1346"/>
      <c r="ET670" s="1346"/>
      <c r="EU670" s="1346"/>
      <c r="EV670" s="1346"/>
      <c r="EW670" s="1346">
        <f>SUMIF(EW635:FA669,"&gt;0")</f>
        <v>0</v>
      </c>
      <c r="EX670" s="1346"/>
      <c r="EY670" s="1346"/>
      <c r="EZ670" s="1346"/>
      <c r="FA670" s="1346"/>
    </row>
    <row r="671" spans="1:157" ht="12.95" customHeight="1">
      <c r="A671" s="18"/>
      <c r="B671" s="1101" t="s">
        <v>881</v>
      </c>
      <c r="C671" s="1101"/>
      <c r="D671" s="1101"/>
      <c r="E671" s="1101"/>
      <c r="F671" s="1101"/>
      <c r="G671" s="1394" t="s">
        <v>1117</v>
      </c>
      <c r="H671" s="1394"/>
      <c r="I671" s="1394"/>
      <c r="J671" s="1394"/>
      <c r="K671" s="1394"/>
      <c r="L671" s="1394"/>
      <c r="M671" s="1101"/>
      <c r="N671" s="1101"/>
      <c r="O671" s="840" t="s">
        <v>1118</v>
      </c>
      <c r="P671" s="1377"/>
      <c r="Q671" s="1377"/>
      <c r="R671" s="1377"/>
      <c r="S671" s="1101"/>
      <c r="T671" s="18"/>
      <c r="U671" s="1101" t="s">
        <v>881</v>
      </c>
      <c r="V671" s="1101"/>
      <c r="W671" s="1101"/>
      <c r="X671" s="1101"/>
      <c r="Y671" s="1101"/>
      <c r="Z671" s="1394"/>
      <c r="AA671" s="1394"/>
      <c r="AB671" s="1394"/>
      <c r="AC671" s="1394"/>
      <c r="AD671" s="1394"/>
      <c r="AE671" s="1394"/>
      <c r="AF671" s="1101"/>
      <c r="AG671" s="1101"/>
      <c r="AH671" s="840" t="s">
        <v>1118</v>
      </c>
      <c r="AI671" s="1377"/>
      <c r="AJ671" s="1377"/>
      <c r="AK671" s="1377"/>
      <c r="AL671" s="1101"/>
      <c r="AM671" s="1101"/>
      <c r="AN671" s="1101"/>
      <c r="AO671" s="1101"/>
      <c r="AP671" s="1101"/>
      <c r="AQ671" s="1101"/>
      <c r="AR671" s="1101"/>
      <c r="AS671" s="1101"/>
      <c r="AT671" s="1101"/>
      <c r="AU671" s="1101"/>
      <c r="AV671" s="1101"/>
      <c r="AW671" s="1101"/>
      <c r="AX671" s="1101"/>
      <c r="AY671" s="1101"/>
      <c r="AZ671" s="2"/>
      <c r="BA671" s="1120" t="str">
        <f t="shared" si="48"/>
        <v>N/A</v>
      </c>
      <c r="BB671" s="2"/>
      <c r="BC671" s="2"/>
      <c r="BD671" s="2"/>
      <c r="BE671" s="2"/>
      <c r="BF671" s="118"/>
      <c r="BG671" s="190">
        <f t="shared" si="49"/>
        <v>4</v>
      </c>
      <c r="BH671" s="193">
        <f t="shared" si="50"/>
        <v>0.08</v>
      </c>
      <c r="BI671" s="194">
        <f t="shared" si="51"/>
        <v>0.04</v>
      </c>
      <c r="BJ671" s="2"/>
      <c r="BK671" s="2"/>
      <c r="BL671" s="2"/>
      <c r="BM671" s="2"/>
      <c r="BN671" s="2"/>
      <c r="BO671" s="2"/>
      <c r="BP671" s="1101"/>
      <c r="BQ671" s="1101"/>
      <c r="BR671" s="1101"/>
      <c r="BS671" s="1101"/>
      <c r="BT671" s="190">
        <f t="shared" si="52"/>
        <v>4</v>
      </c>
      <c r="BU671" s="193">
        <f t="shared" si="53"/>
        <v>0.08</v>
      </c>
      <c r="BV671" s="194">
        <f t="shared" si="54"/>
        <v>0.04</v>
      </c>
      <c r="BW671" s="1101"/>
      <c r="BX671" s="1101"/>
      <c r="BY671" s="1101"/>
      <c r="BZ671" s="1101"/>
      <c r="CA671" s="1101"/>
      <c r="CB671" s="1101"/>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1101"/>
      <c r="DF671" s="1101"/>
      <c r="DG671" s="1101"/>
      <c r="DH671" s="1101"/>
      <c r="DI671" s="1101"/>
      <c r="DJ671" s="1101"/>
      <c r="DK671" s="1101"/>
      <c r="DL671" s="1101"/>
      <c r="DM671" s="1101"/>
      <c r="DN671" s="1101"/>
      <c r="DO671" s="1101"/>
      <c r="DP671" s="1101"/>
      <c r="DQ671" s="1101"/>
      <c r="DR671" s="1101"/>
      <c r="DS671" s="1101"/>
      <c r="DT671" s="1101"/>
      <c r="DU671" s="1101"/>
      <c r="DV671" s="1101"/>
      <c r="DW671" s="1101"/>
      <c r="DX671" s="1101"/>
      <c r="DY671" s="1101"/>
      <c r="DZ671" s="1101"/>
      <c r="EA671" s="1101"/>
      <c r="EB671" s="1101"/>
      <c r="EC671" s="1101"/>
      <c r="ED671" s="1101"/>
      <c r="EE671" s="1101"/>
      <c r="EF671" s="1101"/>
      <c r="EG671" s="1101"/>
      <c r="EH671" s="1101"/>
      <c r="EI671" s="1101"/>
      <c r="EJ671" s="1101"/>
      <c r="EK671" s="1101"/>
      <c r="EL671" s="1101"/>
      <c r="EM671" s="1101"/>
      <c r="EN671" s="1101"/>
      <c r="EO671" s="1101"/>
      <c r="EP671" s="1101"/>
      <c r="EQ671" s="1101"/>
      <c r="ER671" s="1101"/>
      <c r="ES671" s="1101"/>
      <c r="ET671" s="1101"/>
      <c r="EU671" s="1101"/>
      <c r="EV671" s="1101"/>
      <c r="EW671" s="1101"/>
      <c r="EX671" s="1101"/>
      <c r="EY671" s="1101"/>
      <c r="EZ671" s="1101"/>
      <c r="FA671" s="1101"/>
    </row>
    <row r="672" spans="1:157" ht="12.95" customHeight="1">
      <c r="A672" s="18"/>
      <c r="B672" s="1101" t="s">
        <v>1484</v>
      </c>
      <c r="C672" s="1101"/>
      <c r="D672" s="1101"/>
      <c r="E672" s="1101"/>
      <c r="F672" s="1101"/>
      <c r="G672" s="1101"/>
      <c r="H672" s="1390" t="s">
        <v>1511</v>
      </c>
      <c r="I672" s="1390"/>
      <c r="J672" s="1390"/>
      <c r="K672" s="1390"/>
      <c r="L672" s="1390"/>
      <c r="M672" s="1390"/>
      <c r="N672" s="1390"/>
      <c r="O672" s="1390"/>
      <c r="P672" s="1390"/>
      <c r="Q672" s="1390"/>
      <c r="R672" s="1390"/>
      <c r="S672" s="1101"/>
      <c r="T672" s="18"/>
      <c r="U672" s="1101" t="s">
        <v>1484</v>
      </c>
      <c r="V672" s="1101"/>
      <c r="W672" s="1101"/>
      <c r="X672" s="1101"/>
      <c r="Y672" s="1101"/>
      <c r="Z672" s="1101"/>
      <c r="AA672" s="1390"/>
      <c r="AB672" s="1390"/>
      <c r="AC672" s="1390"/>
      <c r="AD672" s="1390"/>
      <c r="AE672" s="1390"/>
      <c r="AF672" s="1390"/>
      <c r="AG672" s="1390"/>
      <c r="AH672" s="1390"/>
      <c r="AI672" s="1390"/>
      <c r="AJ672" s="1390"/>
      <c r="AK672" s="1390"/>
      <c r="AL672" s="1101"/>
      <c r="AM672" s="1101"/>
      <c r="AN672" s="1101"/>
      <c r="AO672" s="1101"/>
      <c r="AP672" s="1101"/>
      <c r="AQ672" s="1101"/>
      <c r="AR672" s="1101"/>
      <c r="AS672" s="1101"/>
      <c r="AT672" s="1101"/>
      <c r="AU672" s="1101"/>
      <c r="AV672" s="1101"/>
      <c r="AW672" s="1101"/>
      <c r="AX672" s="1101"/>
      <c r="AY672" s="1101"/>
      <c r="AZ672" s="2"/>
      <c r="BA672" s="1120" t="str">
        <f t="shared" si="48"/>
        <v>N/A</v>
      </c>
      <c r="BB672" s="2"/>
      <c r="BC672" s="2"/>
      <c r="BD672" s="2"/>
      <c r="BE672" s="2"/>
      <c r="BF672" s="118"/>
      <c r="BG672" s="190">
        <f t="shared" si="49"/>
        <v>0</v>
      </c>
      <c r="BH672" s="193">
        <f t="shared" si="50"/>
        <v>0</v>
      </c>
      <c r="BI672" s="194" t="str">
        <f t="shared" si="51"/>
        <v/>
      </c>
      <c r="BJ672" s="2"/>
      <c r="BK672" s="2"/>
      <c r="BL672" s="2"/>
      <c r="BM672" s="2"/>
      <c r="BN672" s="2"/>
      <c r="BO672" s="2"/>
      <c r="BP672" s="1101"/>
      <c r="BQ672" s="1101"/>
      <c r="BR672" s="1101"/>
      <c r="BS672" s="1101"/>
      <c r="BT672" s="190">
        <f t="shared" si="52"/>
        <v>0</v>
      </c>
      <c r="BU672" s="193">
        <f t="shared" si="53"/>
        <v>0</v>
      </c>
      <c r="BV672" s="194" t="str">
        <f t="shared" si="54"/>
        <v/>
      </c>
      <c r="BW672" s="1101"/>
      <c r="BX672" s="1101"/>
      <c r="BY672" s="1101"/>
      <c r="BZ672" s="1101"/>
      <c r="CA672" s="1101"/>
      <c r="CB672" s="1101"/>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1101"/>
      <c r="DF672" s="1101"/>
      <c r="DG672" s="1101"/>
      <c r="DH672" s="1101"/>
      <c r="DI672" s="1101"/>
      <c r="DJ672" s="1101"/>
      <c r="DK672" s="1101"/>
      <c r="DL672" s="1101"/>
      <c r="DM672" s="1101"/>
      <c r="DN672" s="1101"/>
      <c r="DO672" s="1101"/>
      <c r="DP672" s="1101"/>
      <c r="DQ672" s="1101"/>
      <c r="DR672" s="1101"/>
      <c r="DS672" s="1101"/>
      <c r="DT672" s="1101"/>
      <c r="DU672" s="1101"/>
      <c r="DV672" s="1101"/>
      <c r="DW672" s="1101"/>
      <c r="DX672" s="1101"/>
      <c r="DY672" s="1101"/>
      <c r="DZ672" s="1101"/>
      <c r="EA672" s="1101"/>
      <c r="EB672" s="1101"/>
      <c r="EC672" s="1101"/>
      <c r="ED672" s="1101"/>
      <c r="EE672" s="1101"/>
      <c r="EF672" s="1101"/>
      <c r="EG672" s="1101"/>
      <c r="EH672" s="1101"/>
      <c r="EI672" s="1101"/>
      <c r="EJ672" s="1101"/>
      <c r="EK672" s="1101"/>
      <c r="EL672" s="1101"/>
      <c r="EM672" s="1101"/>
      <c r="EN672" s="1101"/>
      <c r="EO672" s="1101"/>
      <c r="EP672" s="1101"/>
      <c r="EQ672" s="1101"/>
      <c r="ER672" s="1101"/>
      <c r="ES672" s="1101"/>
      <c r="ET672" s="1101"/>
      <c r="EU672" s="1101"/>
      <c r="EV672" s="1101"/>
      <c r="EW672" s="1101"/>
      <c r="EX672" s="1101"/>
      <c r="EY672" s="1101"/>
      <c r="EZ672" s="1101"/>
      <c r="FA672" s="1101"/>
    </row>
    <row r="673" spans="1:108" ht="12.95" customHeight="1">
      <c r="A673" s="18"/>
      <c r="B673" s="1101" t="s">
        <v>1487</v>
      </c>
      <c r="C673" s="1101"/>
      <c r="D673" s="1101"/>
      <c r="E673" s="1101"/>
      <c r="F673" s="1101"/>
      <c r="G673" s="1101"/>
      <c r="H673" s="1101"/>
      <c r="I673" s="1101"/>
      <c r="J673" s="1101"/>
      <c r="K673" s="1101"/>
      <c r="L673" s="1101"/>
      <c r="M673" s="1101"/>
      <c r="N673" s="1376" t="s">
        <v>894</v>
      </c>
      <c r="O673" s="1376"/>
      <c r="P673" s="1101"/>
      <c r="Q673" s="1101"/>
      <c r="R673" s="1101"/>
      <c r="S673" s="1101"/>
      <c r="T673" s="18"/>
      <c r="U673" s="1101" t="s">
        <v>1487</v>
      </c>
      <c r="V673" s="1101"/>
      <c r="W673" s="1101"/>
      <c r="X673" s="1101"/>
      <c r="Y673" s="1101"/>
      <c r="Z673" s="1101"/>
      <c r="AA673" s="1101"/>
      <c r="AB673" s="1101"/>
      <c r="AC673" s="1101"/>
      <c r="AD673" s="1101"/>
      <c r="AE673" s="1101"/>
      <c r="AF673" s="1101"/>
      <c r="AG673" s="1376" t="s">
        <v>837</v>
      </c>
      <c r="AH673" s="1376"/>
      <c r="AI673" s="1101"/>
      <c r="AJ673" s="1101"/>
      <c r="AK673" s="1101"/>
      <c r="AL673" s="1101"/>
      <c r="AM673" s="1101"/>
      <c r="AN673" s="1101"/>
      <c r="AO673" s="1101"/>
      <c r="AP673" s="1101"/>
      <c r="AQ673" s="1101"/>
      <c r="AR673" s="1101"/>
      <c r="AS673" s="1101"/>
      <c r="AT673" s="1101"/>
      <c r="AU673" s="1101"/>
      <c r="AV673" s="1101"/>
      <c r="AW673" s="1101"/>
      <c r="AX673" s="1101"/>
      <c r="AY673" s="1101"/>
      <c r="AZ673" s="2"/>
      <c r="BA673" s="1120" t="str">
        <f t="shared" si="48"/>
        <v>N/A</v>
      </c>
      <c r="BB673" s="2"/>
      <c r="BC673" s="2"/>
      <c r="BD673" s="2"/>
      <c r="BE673" s="2"/>
      <c r="BF673" s="118"/>
      <c r="BG673" s="190">
        <f t="shared" si="49"/>
        <v>0</v>
      </c>
      <c r="BH673" s="193">
        <f t="shared" si="50"/>
        <v>0</v>
      </c>
      <c r="BI673" s="194" t="str">
        <f t="shared" si="51"/>
        <v/>
      </c>
      <c r="BJ673" s="2"/>
      <c r="BK673" s="2"/>
      <c r="BL673" s="2"/>
      <c r="BM673" s="2"/>
      <c r="BN673" s="2"/>
      <c r="BO673" s="2"/>
      <c r="BP673" s="1101"/>
      <c r="BQ673" s="1101"/>
      <c r="BR673" s="1101"/>
      <c r="BS673" s="1101"/>
      <c r="BT673" s="190">
        <f t="shared" si="52"/>
        <v>0</v>
      </c>
      <c r="BU673" s="193">
        <f t="shared" si="53"/>
        <v>0</v>
      </c>
      <c r="BV673" s="194" t="str">
        <f t="shared" si="54"/>
        <v/>
      </c>
      <c r="BW673" s="1101"/>
      <c r="BX673" s="1101"/>
      <c r="BY673" s="1101"/>
      <c r="BZ673" s="1101"/>
      <c r="CA673" s="1101"/>
      <c r="CB673" s="1101"/>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2.95" customHeight="1">
      <c r="A674" s="18"/>
      <c r="B674" s="1101"/>
      <c r="C674" s="1101"/>
      <c r="D674" s="1101"/>
      <c r="E674" s="1101"/>
      <c r="F674" s="1101"/>
      <c r="G674" s="1101"/>
      <c r="H674" s="1101"/>
      <c r="I674" s="1101"/>
      <c r="J674" s="1101"/>
      <c r="K674" s="1101"/>
      <c r="L674" s="1101"/>
      <c r="M674" s="1101"/>
      <c r="N674" s="1101"/>
      <c r="O674" s="1101"/>
      <c r="P674" s="1101"/>
      <c r="Q674" s="1101"/>
      <c r="R674" s="1101"/>
      <c r="S674" s="1101"/>
      <c r="T674" s="18"/>
      <c r="U674" s="1101"/>
      <c r="V674" s="1101"/>
      <c r="W674" s="1101"/>
      <c r="X674" s="1101"/>
      <c r="Y674" s="1101"/>
      <c r="Z674" s="1101"/>
      <c r="AA674" s="1101"/>
      <c r="AB674" s="1101"/>
      <c r="AC674" s="1101"/>
      <c r="AD674" s="1101"/>
      <c r="AE674" s="1101"/>
      <c r="AF674" s="1101"/>
      <c r="AG674" s="1101"/>
      <c r="AH674" s="1101"/>
      <c r="AI674" s="1101"/>
      <c r="AJ674" s="1101"/>
      <c r="AK674" s="1101"/>
      <c r="AL674" s="1101"/>
      <c r="AM674" s="1101"/>
      <c r="AN674" s="1101"/>
      <c r="AO674" s="1101"/>
      <c r="AP674" s="1101"/>
      <c r="AQ674" s="1101"/>
      <c r="AR674" s="1101"/>
      <c r="AS674" s="1101"/>
      <c r="AT674" s="1101"/>
      <c r="AU674" s="1101"/>
      <c r="AV674" s="1101"/>
      <c r="AW674" s="1101"/>
      <c r="AX674" s="1101"/>
      <c r="AY674" s="1101"/>
      <c r="AZ674" s="2"/>
      <c r="BA674" s="1120" t="str">
        <f t="shared" si="48"/>
        <v>N/A</v>
      </c>
      <c r="BB674" s="2"/>
      <c r="BC674" s="2"/>
      <c r="BD674" s="2"/>
      <c r="BE674" s="2"/>
      <c r="BF674" s="118"/>
      <c r="BG674" s="190">
        <f t="shared" si="49"/>
        <v>0</v>
      </c>
      <c r="BH674" s="193">
        <f t="shared" si="50"/>
        <v>0</v>
      </c>
      <c r="BI674" s="194" t="str">
        <f t="shared" si="51"/>
        <v/>
      </c>
      <c r="BJ674" s="2"/>
      <c r="BK674" s="2"/>
      <c r="BL674" s="2"/>
      <c r="BM674" s="2"/>
      <c r="BN674" s="2"/>
      <c r="BO674" s="2"/>
      <c r="BP674" s="1101"/>
      <c r="BQ674" s="1101"/>
      <c r="BR674" s="1101"/>
      <c r="BS674" s="1101"/>
      <c r="BT674" s="190">
        <f t="shared" si="52"/>
        <v>0</v>
      </c>
      <c r="BU674" s="193">
        <f t="shared" si="53"/>
        <v>0</v>
      </c>
      <c r="BV674" s="194" t="str">
        <f t="shared" si="54"/>
        <v/>
      </c>
      <c r="BW674" s="1101"/>
      <c r="BX674" s="1101"/>
      <c r="BY674" s="1101"/>
      <c r="BZ674" s="1101"/>
      <c r="CA674" s="1101"/>
      <c r="CB674" s="1101"/>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2.95" customHeight="1">
      <c r="A675" s="37" t="s">
        <v>1473</v>
      </c>
      <c r="B675" s="1101" t="s">
        <v>1478</v>
      </c>
      <c r="C675" s="1101"/>
      <c r="D675" s="1101"/>
      <c r="E675" s="1101"/>
      <c r="F675" s="1101"/>
      <c r="G675" s="1441">
        <f>C635</f>
        <v>0</v>
      </c>
      <c r="H675" s="1441"/>
      <c r="I675" s="1441"/>
      <c r="J675" s="1441"/>
      <c r="K675" s="1441"/>
      <c r="L675" s="1441"/>
      <c r="M675" s="1441"/>
      <c r="N675" s="1441"/>
      <c r="O675" s="1441"/>
      <c r="P675" s="1441"/>
      <c r="Q675" s="1441"/>
      <c r="R675" s="1441"/>
      <c r="S675" s="1101"/>
      <c r="T675" s="37" t="s">
        <v>1474</v>
      </c>
      <c r="U675" s="1101" t="s">
        <v>1478</v>
      </c>
      <c r="V675" s="1101"/>
      <c r="W675" s="1101"/>
      <c r="X675" s="1101"/>
      <c r="Y675" s="1101"/>
      <c r="Z675" s="1441">
        <f>C636</f>
        <v>0</v>
      </c>
      <c r="AA675" s="1441"/>
      <c r="AB675" s="1441"/>
      <c r="AC675" s="1441"/>
      <c r="AD675" s="1441"/>
      <c r="AE675" s="1441"/>
      <c r="AF675" s="1441"/>
      <c r="AG675" s="1441"/>
      <c r="AH675" s="1441"/>
      <c r="AI675" s="1441"/>
      <c r="AJ675" s="1441"/>
      <c r="AK675" s="1441"/>
      <c r="AL675" s="1101"/>
      <c r="AM675" s="1101"/>
      <c r="AN675" s="1101"/>
      <c r="AO675" s="1101"/>
      <c r="AP675" s="1101"/>
      <c r="AQ675" s="1101"/>
      <c r="AR675" s="1101"/>
      <c r="AS675" s="1101"/>
      <c r="AT675" s="1101"/>
      <c r="AU675" s="1101"/>
      <c r="AV675" s="1101"/>
      <c r="AW675" s="1101"/>
      <c r="AX675" s="1101"/>
      <c r="AY675" s="1101"/>
      <c r="AZ675" s="2"/>
      <c r="BA675" s="1120" t="str">
        <f t="shared" si="48"/>
        <v>N/A</v>
      </c>
      <c r="BB675" s="2"/>
      <c r="BC675" s="2"/>
      <c r="BD675" s="2"/>
      <c r="BE675" s="2"/>
      <c r="BF675" s="118"/>
      <c r="BG675" s="190">
        <f t="shared" si="49"/>
        <v>0</v>
      </c>
      <c r="BH675" s="193">
        <f t="shared" si="50"/>
        <v>0</v>
      </c>
      <c r="BI675" s="194" t="str">
        <f t="shared" si="51"/>
        <v/>
      </c>
      <c r="BJ675" s="2"/>
      <c r="BK675" s="2"/>
      <c r="BL675" s="2"/>
      <c r="BM675" s="2"/>
      <c r="BN675" s="2"/>
      <c r="BO675" s="2"/>
      <c r="BP675" s="1101"/>
      <c r="BQ675" s="1101"/>
      <c r="BR675" s="1101"/>
      <c r="BS675" s="1101"/>
      <c r="BT675" s="190">
        <f t="shared" si="52"/>
        <v>0</v>
      </c>
      <c r="BU675" s="193">
        <f t="shared" si="53"/>
        <v>0</v>
      </c>
      <c r="BV675" s="194" t="str">
        <f t="shared" si="54"/>
        <v/>
      </c>
      <c r="BW675" s="1101"/>
      <c r="BX675" s="1101"/>
      <c r="BY675" s="1101"/>
      <c r="BZ675" s="1101"/>
      <c r="CA675" s="1101"/>
      <c r="CB675" s="1101"/>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2.95" customHeight="1">
      <c r="A676" s="18"/>
      <c r="B676" s="1101" t="s">
        <v>1109</v>
      </c>
      <c r="C676" s="1101"/>
      <c r="D676" s="1101"/>
      <c r="E676" s="1101"/>
      <c r="F676" s="1101"/>
      <c r="G676" s="1390"/>
      <c r="H676" s="1390"/>
      <c r="I676" s="1390"/>
      <c r="J676" s="1390"/>
      <c r="K676" s="1390"/>
      <c r="L676" s="1390"/>
      <c r="M676" s="1390"/>
      <c r="N676" s="1390"/>
      <c r="O676" s="1390"/>
      <c r="P676" s="1390"/>
      <c r="Q676" s="1390"/>
      <c r="R676" s="1390"/>
      <c r="S676" s="1101"/>
      <c r="T676" s="18"/>
      <c r="U676" s="1101" t="s">
        <v>1109</v>
      </c>
      <c r="V676" s="1101"/>
      <c r="W676" s="1101"/>
      <c r="X676" s="1101"/>
      <c r="Y676" s="1101"/>
      <c r="Z676" s="1390"/>
      <c r="AA676" s="1390"/>
      <c r="AB676" s="1390"/>
      <c r="AC676" s="1390"/>
      <c r="AD676" s="1390"/>
      <c r="AE676" s="1390"/>
      <c r="AF676" s="1390"/>
      <c r="AG676" s="1390"/>
      <c r="AH676" s="1390"/>
      <c r="AI676" s="1390"/>
      <c r="AJ676" s="1390"/>
      <c r="AK676" s="1390"/>
      <c r="AL676" s="1101"/>
      <c r="AM676" s="1101"/>
      <c r="AN676" s="1101"/>
      <c r="AO676" s="1101"/>
      <c r="AP676" s="1101"/>
      <c r="AQ676" s="1101"/>
      <c r="AR676" s="1101"/>
      <c r="AS676" s="1101"/>
      <c r="AT676" s="1101"/>
      <c r="AU676" s="1101"/>
      <c r="AV676" s="1101"/>
      <c r="AW676" s="1101"/>
      <c r="AX676" s="1101"/>
      <c r="AY676" s="1101"/>
      <c r="AZ676" s="2"/>
      <c r="BA676" s="1120" t="str">
        <f t="shared" si="48"/>
        <v>N/A</v>
      </c>
      <c r="BB676" s="2"/>
      <c r="BC676" s="2"/>
      <c r="BD676" s="2"/>
      <c r="BE676" s="2"/>
      <c r="BF676" s="118"/>
      <c r="BG676" s="190">
        <f t="shared" si="49"/>
        <v>0</v>
      </c>
      <c r="BH676" s="193">
        <f t="shared" si="50"/>
        <v>0</v>
      </c>
      <c r="BI676" s="194" t="str">
        <f t="shared" si="51"/>
        <v/>
      </c>
      <c r="BJ676" s="2"/>
      <c r="BK676" s="2"/>
      <c r="BL676" s="2"/>
      <c r="BM676" s="2"/>
      <c r="BN676" s="2"/>
      <c r="BO676" s="2"/>
      <c r="BP676" s="1101"/>
      <c r="BQ676" s="1101"/>
      <c r="BR676" s="1101"/>
      <c r="BS676" s="1101"/>
      <c r="BT676" s="190">
        <f t="shared" si="52"/>
        <v>0</v>
      </c>
      <c r="BU676" s="193">
        <f t="shared" si="53"/>
        <v>0</v>
      </c>
      <c r="BV676" s="194" t="str">
        <f t="shared" si="54"/>
        <v/>
      </c>
      <c r="BW676" s="1101"/>
      <c r="BX676" s="1101"/>
      <c r="BY676" s="1101"/>
      <c r="BZ676" s="1101"/>
      <c r="CA676" s="1101"/>
      <c r="CB676" s="1101"/>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2.95" customHeight="1">
      <c r="A677" s="18"/>
      <c r="B677" s="1101" t="s">
        <v>979</v>
      </c>
      <c r="C677" s="1101"/>
      <c r="D677" s="1101"/>
      <c r="E677" s="1101"/>
      <c r="F677" s="1101"/>
      <c r="G677" s="1390"/>
      <c r="H677" s="1390"/>
      <c r="I677" s="1390"/>
      <c r="J677" s="1390"/>
      <c r="K677" s="1390"/>
      <c r="L677" s="1390"/>
      <c r="M677" s="1390"/>
      <c r="N677" s="1390"/>
      <c r="O677" s="1390"/>
      <c r="P677" s="1390"/>
      <c r="Q677" s="1390"/>
      <c r="R677" s="1390"/>
      <c r="S677" s="1101"/>
      <c r="T677" s="18"/>
      <c r="U677" s="1101" t="s">
        <v>979</v>
      </c>
      <c r="V677" s="1101"/>
      <c r="W677" s="1101"/>
      <c r="X677" s="1101"/>
      <c r="Y677" s="1101"/>
      <c r="Z677" s="1389"/>
      <c r="AA677" s="1389"/>
      <c r="AB677" s="1389"/>
      <c r="AC677" s="1389"/>
      <c r="AD677" s="1389"/>
      <c r="AE677" s="1389"/>
      <c r="AF677" s="1389"/>
      <c r="AG677" s="1389"/>
      <c r="AH677" s="1389"/>
      <c r="AI677" s="1389"/>
      <c r="AJ677" s="1389"/>
      <c r="AK677" s="1389"/>
      <c r="AL677" s="1101"/>
      <c r="AM677" s="1101"/>
      <c r="AN677" s="1101"/>
      <c r="AO677" s="1101"/>
      <c r="AP677" s="1101"/>
      <c r="AQ677" s="1101"/>
      <c r="AR677" s="1101"/>
      <c r="AS677" s="1101"/>
      <c r="AT677" s="1101"/>
      <c r="AU677" s="1101"/>
      <c r="AV677" s="1101"/>
      <c r="AW677" s="1101"/>
      <c r="AX677" s="1101"/>
      <c r="AY677" s="1101"/>
      <c r="AZ677" s="2"/>
      <c r="BA677" s="1120" t="str">
        <f t="shared" si="48"/>
        <v>N/A</v>
      </c>
      <c r="BB677" s="2"/>
      <c r="BC677" s="2"/>
      <c r="BD677" s="2"/>
      <c r="BE677" s="2"/>
      <c r="BF677" s="118"/>
      <c r="BG677" s="190">
        <f t="shared" si="49"/>
        <v>0</v>
      </c>
      <c r="BH677" s="193">
        <f t="shared" si="50"/>
        <v>0</v>
      </c>
      <c r="BI677" s="194" t="str">
        <f t="shared" si="51"/>
        <v/>
      </c>
      <c r="BJ677" s="2"/>
      <c r="BK677" s="2"/>
      <c r="BL677" s="2"/>
      <c r="BM677" s="2"/>
      <c r="BN677" s="2"/>
      <c r="BO677" s="2"/>
      <c r="BP677" s="1101"/>
      <c r="BQ677" s="1101"/>
      <c r="BR677" s="1101"/>
      <c r="BS677" s="1101"/>
      <c r="BT677" s="190">
        <f t="shared" si="52"/>
        <v>0</v>
      </c>
      <c r="BU677" s="193">
        <f t="shared" si="53"/>
        <v>0</v>
      </c>
      <c r="BV677" s="194" t="str">
        <f t="shared" si="54"/>
        <v/>
      </c>
      <c r="BW677" s="1101"/>
      <c r="BX677" s="1101"/>
      <c r="BY677" s="1101"/>
      <c r="BZ677" s="1101"/>
      <c r="CA677" s="1101"/>
      <c r="CB677" s="1101"/>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2.95" customHeight="1">
      <c r="A678" s="18"/>
      <c r="B678" s="1101" t="s">
        <v>1481</v>
      </c>
      <c r="C678" s="1101"/>
      <c r="D678" s="1101"/>
      <c r="E678" s="1101"/>
      <c r="F678" s="1101"/>
      <c r="G678" s="1390"/>
      <c r="H678" s="1390"/>
      <c r="I678" s="1390"/>
      <c r="J678" s="1390"/>
      <c r="K678" s="1390"/>
      <c r="L678" s="1390"/>
      <c r="M678" s="1390"/>
      <c r="N678" s="1390"/>
      <c r="O678" s="1390"/>
      <c r="P678" s="1390"/>
      <c r="Q678" s="1390"/>
      <c r="R678" s="1390"/>
      <c r="S678" s="1101"/>
      <c r="T678" s="18"/>
      <c r="U678" s="1101" t="s">
        <v>1481</v>
      </c>
      <c r="V678" s="1101"/>
      <c r="W678" s="1101"/>
      <c r="X678" s="1101"/>
      <c r="Y678" s="1101"/>
      <c r="Z678" s="1389"/>
      <c r="AA678" s="1389"/>
      <c r="AB678" s="1389"/>
      <c r="AC678" s="1389"/>
      <c r="AD678" s="1389"/>
      <c r="AE678" s="1389"/>
      <c r="AF678" s="1389"/>
      <c r="AG678" s="1389"/>
      <c r="AH678" s="1389"/>
      <c r="AI678" s="1389"/>
      <c r="AJ678" s="1389"/>
      <c r="AK678" s="1389"/>
      <c r="AL678" s="1101"/>
      <c r="AM678" s="1101"/>
      <c r="AN678" s="1101"/>
      <c r="AO678" s="1101"/>
      <c r="AP678" s="1101"/>
      <c r="AQ678" s="1101"/>
      <c r="AR678" s="1101"/>
      <c r="AS678" s="1101"/>
      <c r="AT678" s="1101"/>
      <c r="AU678" s="1101"/>
      <c r="AV678" s="1101"/>
      <c r="AW678" s="1101"/>
      <c r="AX678" s="1101"/>
      <c r="AY678" s="1101"/>
      <c r="AZ678" s="2"/>
      <c r="BA678" s="1120" t="str">
        <f t="shared" si="48"/>
        <v>N/A</v>
      </c>
      <c r="BB678" s="2"/>
      <c r="BC678" s="2"/>
      <c r="BD678" s="2"/>
      <c r="BE678" s="2"/>
      <c r="BF678" s="118"/>
      <c r="BG678" s="190">
        <f t="shared" si="49"/>
        <v>0</v>
      </c>
      <c r="BH678" s="193">
        <f t="shared" si="50"/>
        <v>0</v>
      </c>
      <c r="BI678" s="194" t="str">
        <f t="shared" si="51"/>
        <v/>
      </c>
      <c r="BJ678" s="2"/>
      <c r="BK678" s="2"/>
      <c r="BL678" s="2"/>
      <c r="BM678" s="2"/>
      <c r="BN678" s="2"/>
      <c r="BO678" s="2"/>
      <c r="BP678" s="1101"/>
      <c r="BQ678" s="1101"/>
      <c r="BR678" s="1101"/>
      <c r="BS678" s="1101"/>
      <c r="BT678" s="190">
        <f t="shared" si="52"/>
        <v>0</v>
      </c>
      <c r="BU678" s="193">
        <f t="shared" si="53"/>
        <v>0</v>
      </c>
      <c r="BV678" s="194" t="str">
        <f t="shared" si="54"/>
        <v/>
      </c>
      <c r="BW678" s="1101"/>
      <c r="BX678" s="1101"/>
      <c r="BY678" s="1101"/>
      <c r="BZ678" s="1101"/>
      <c r="CA678" s="1101"/>
      <c r="CB678" s="1101"/>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2.95" customHeight="1">
      <c r="A679" s="18"/>
      <c r="B679" s="1101" t="s">
        <v>881</v>
      </c>
      <c r="C679" s="1101"/>
      <c r="D679" s="1101"/>
      <c r="E679" s="1101"/>
      <c r="F679" s="1101"/>
      <c r="G679" s="1394"/>
      <c r="H679" s="1394"/>
      <c r="I679" s="1394"/>
      <c r="J679" s="1394"/>
      <c r="K679" s="1394"/>
      <c r="L679" s="1394"/>
      <c r="M679" s="1101"/>
      <c r="N679" s="1101"/>
      <c r="O679" s="840" t="s">
        <v>1118</v>
      </c>
      <c r="P679" s="1377"/>
      <c r="Q679" s="1377"/>
      <c r="R679" s="1377"/>
      <c r="S679" s="1101"/>
      <c r="T679" s="18"/>
      <c r="U679" s="1101" t="s">
        <v>881</v>
      </c>
      <c r="V679" s="1101"/>
      <c r="W679" s="1101"/>
      <c r="X679" s="1101"/>
      <c r="Y679" s="1101"/>
      <c r="Z679" s="1394"/>
      <c r="AA679" s="1394"/>
      <c r="AB679" s="1394"/>
      <c r="AC679" s="1394"/>
      <c r="AD679" s="1394"/>
      <c r="AE679" s="1394"/>
      <c r="AF679" s="1101"/>
      <c r="AG679" s="1101"/>
      <c r="AH679" s="840" t="s">
        <v>1118</v>
      </c>
      <c r="AI679" s="1377"/>
      <c r="AJ679" s="1377"/>
      <c r="AK679" s="1377"/>
      <c r="AL679" s="1101"/>
      <c r="AM679" s="1101"/>
      <c r="AN679" s="1101"/>
      <c r="AO679" s="1101"/>
      <c r="AP679" s="1101"/>
      <c r="AQ679" s="1101"/>
      <c r="AR679" s="1101"/>
      <c r="AS679" s="1101"/>
      <c r="AT679" s="1101"/>
      <c r="AU679" s="1101"/>
      <c r="AV679" s="1101"/>
      <c r="AW679" s="1101"/>
      <c r="AX679" s="1101"/>
      <c r="AY679" s="1101"/>
      <c r="AZ679" s="2"/>
      <c r="BA679" s="1120" t="str">
        <f t="shared" si="48"/>
        <v>N/A</v>
      </c>
      <c r="BB679" s="2"/>
      <c r="BC679" s="2"/>
      <c r="BD679" s="2"/>
      <c r="BE679" s="2"/>
      <c r="BF679" s="118"/>
      <c r="BG679" s="190">
        <f t="shared" si="49"/>
        <v>0</v>
      </c>
      <c r="BH679" s="193">
        <f t="shared" si="50"/>
        <v>0</v>
      </c>
      <c r="BI679" s="194" t="str">
        <f t="shared" si="51"/>
        <v/>
      </c>
      <c r="BJ679" s="2"/>
      <c r="BK679" s="2"/>
      <c r="BL679" s="2"/>
      <c r="BM679" s="2"/>
      <c r="BN679" s="2"/>
      <c r="BO679" s="2"/>
      <c r="BP679" s="1101"/>
      <c r="BQ679" s="1101"/>
      <c r="BR679" s="1101"/>
      <c r="BS679" s="1101"/>
      <c r="BT679" s="190">
        <f t="shared" si="52"/>
        <v>0</v>
      </c>
      <c r="BU679" s="193">
        <f t="shared" si="53"/>
        <v>0</v>
      </c>
      <c r="BV679" s="194" t="str">
        <f t="shared" si="54"/>
        <v/>
      </c>
      <c r="BW679" s="1101"/>
      <c r="BX679" s="1101"/>
      <c r="BY679" s="1101"/>
      <c r="BZ679" s="1101"/>
      <c r="CA679" s="1101"/>
      <c r="CB679" s="1101"/>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2.95" customHeight="1">
      <c r="A680" s="18"/>
      <c r="B680" s="1101" t="s">
        <v>1484</v>
      </c>
      <c r="C680" s="1101"/>
      <c r="D680" s="1101"/>
      <c r="E680" s="1101"/>
      <c r="F680" s="1101"/>
      <c r="G680" s="1101"/>
      <c r="H680" s="1390"/>
      <c r="I680" s="1390"/>
      <c r="J680" s="1390"/>
      <c r="K680" s="1390"/>
      <c r="L680" s="1390"/>
      <c r="M680" s="1390"/>
      <c r="N680" s="1390"/>
      <c r="O680" s="1390"/>
      <c r="P680" s="1390"/>
      <c r="Q680" s="1390"/>
      <c r="R680" s="1390"/>
      <c r="S680" s="1101"/>
      <c r="T680" s="18"/>
      <c r="U680" s="1101" t="s">
        <v>1484</v>
      </c>
      <c r="V680" s="1101"/>
      <c r="W680" s="1101"/>
      <c r="X680" s="1101"/>
      <c r="Y680" s="1101"/>
      <c r="Z680" s="1101"/>
      <c r="AA680" s="1390"/>
      <c r="AB680" s="1390"/>
      <c r="AC680" s="1390"/>
      <c r="AD680" s="1390"/>
      <c r="AE680" s="1390"/>
      <c r="AF680" s="1390"/>
      <c r="AG680" s="1390"/>
      <c r="AH680" s="1390"/>
      <c r="AI680" s="1390"/>
      <c r="AJ680" s="1390"/>
      <c r="AK680" s="1390"/>
      <c r="AL680" s="1101"/>
      <c r="AM680" s="1101"/>
      <c r="AN680" s="1101"/>
      <c r="AO680" s="1101"/>
      <c r="AP680" s="1101"/>
      <c r="AQ680" s="1101"/>
      <c r="AR680" s="1101"/>
      <c r="AS680" s="1101"/>
      <c r="AT680" s="1101"/>
      <c r="AU680" s="1101"/>
      <c r="AV680" s="1101"/>
      <c r="AW680" s="1101"/>
      <c r="AX680" s="1101"/>
      <c r="AY680" s="1101"/>
      <c r="AZ680" s="2"/>
      <c r="BA680" s="1120" t="str">
        <f t="shared" si="48"/>
        <v>N/A</v>
      </c>
      <c r="BB680" s="2"/>
      <c r="BC680" s="2"/>
      <c r="BD680" s="2"/>
      <c r="BE680" s="2"/>
      <c r="BF680" s="118"/>
      <c r="BG680" s="190">
        <f t="shared" si="49"/>
        <v>0</v>
      </c>
      <c r="BH680" s="193">
        <f t="shared" si="50"/>
        <v>0</v>
      </c>
      <c r="BI680" s="194" t="str">
        <f t="shared" si="51"/>
        <v/>
      </c>
      <c r="BJ680" s="2"/>
      <c r="BK680" s="2"/>
      <c r="BL680" s="2"/>
      <c r="BM680" s="2"/>
      <c r="BN680" s="2"/>
      <c r="BO680" s="2"/>
      <c r="BP680" s="1101"/>
      <c r="BQ680" s="1101"/>
      <c r="BR680" s="1101"/>
      <c r="BS680" s="1101"/>
      <c r="BT680" s="190">
        <f t="shared" si="52"/>
        <v>0</v>
      </c>
      <c r="BU680" s="193">
        <f t="shared" si="53"/>
        <v>0</v>
      </c>
      <c r="BV680" s="194" t="str">
        <f t="shared" si="54"/>
        <v/>
      </c>
      <c r="BW680" s="1101"/>
      <c r="BX680" s="1101"/>
      <c r="BY680" s="1101"/>
      <c r="BZ680" s="1101"/>
      <c r="CA680" s="1101"/>
      <c r="CB680" s="1101"/>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2.95" customHeight="1">
      <c r="A681" s="18"/>
      <c r="B681" s="1101" t="s">
        <v>1487</v>
      </c>
      <c r="C681" s="1101"/>
      <c r="D681" s="1101"/>
      <c r="E681" s="1101"/>
      <c r="F681" s="1101"/>
      <c r="G681" s="1101"/>
      <c r="H681" s="1101"/>
      <c r="I681" s="1101"/>
      <c r="J681" s="1101"/>
      <c r="K681" s="1101"/>
      <c r="L681" s="1101"/>
      <c r="M681" s="1101"/>
      <c r="N681" s="1376" t="s">
        <v>837</v>
      </c>
      <c r="O681" s="1376"/>
      <c r="P681" s="1101"/>
      <c r="Q681" s="1101"/>
      <c r="R681" s="1101"/>
      <c r="S681" s="1101"/>
      <c r="T681" s="18"/>
      <c r="U681" s="1101" t="s">
        <v>1487</v>
      </c>
      <c r="V681" s="1101"/>
      <c r="W681" s="1101"/>
      <c r="X681" s="1101"/>
      <c r="Y681" s="1101"/>
      <c r="Z681" s="1101"/>
      <c r="AA681" s="1101"/>
      <c r="AB681" s="1101"/>
      <c r="AC681" s="1101"/>
      <c r="AD681" s="1101"/>
      <c r="AE681" s="1101"/>
      <c r="AF681" s="1101"/>
      <c r="AG681" s="1376" t="s">
        <v>837</v>
      </c>
      <c r="AH681" s="1376"/>
      <c r="AI681" s="1101"/>
      <c r="AJ681" s="1101"/>
      <c r="AK681" s="1101"/>
      <c r="AL681" s="1101"/>
      <c r="AM681" s="1101"/>
      <c r="AN681" s="1101"/>
      <c r="AO681" s="1101"/>
      <c r="AP681" s="1101"/>
      <c r="AQ681" s="1101"/>
      <c r="AR681" s="1101"/>
      <c r="AS681" s="1101"/>
      <c r="AT681" s="1101"/>
      <c r="AU681" s="1101"/>
      <c r="AV681" s="1101"/>
      <c r="AW681" s="1101"/>
      <c r="AX681" s="1101"/>
      <c r="AY681" s="1101"/>
      <c r="AZ681" s="2"/>
      <c r="BA681" s="1120" t="str">
        <f t="shared" si="48"/>
        <v>N/A</v>
      </c>
      <c r="BB681" s="2"/>
      <c r="BC681" s="2"/>
      <c r="BD681" s="2"/>
      <c r="BE681" s="2"/>
      <c r="BF681" s="118"/>
      <c r="BG681" s="190">
        <f t="shared" si="49"/>
        <v>0</v>
      </c>
      <c r="BH681" s="193">
        <f t="shared" si="50"/>
        <v>0</v>
      </c>
      <c r="BI681" s="194" t="str">
        <f t="shared" si="51"/>
        <v/>
      </c>
      <c r="BJ681" s="2"/>
      <c r="BK681" s="2"/>
      <c r="BL681" s="2"/>
      <c r="BM681" s="2"/>
      <c r="BN681" s="2"/>
      <c r="BO681" s="2"/>
      <c r="BP681" s="1101"/>
      <c r="BQ681" s="1101"/>
      <c r="BR681" s="1101"/>
      <c r="BS681" s="1101"/>
      <c r="BT681" s="190">
        <f t="shared" si="52"/>
        <v>0</v>
      </c>
      <c r="BU681" s="193">
        <f t="shared" si="53"/>
        <v>0</v>
      </c>
      <c r="BV681" s="194" t="str">
        <f t="shared" si="54"/>
        <v/>
      </c>
      <c r="BW681" s="1101"/>
      <c r="BX681" s="1101"/>
      <c r="BY681" s="1101"/>
      <c r="BZ681" s="1101"/>
      <c r="CA681" s="1101"/>
      <c r="CB681" s="1101"/>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2.95" customHeight="1">
      <c r="A682" s="18"/>
      <c r="B682" s="1101"/>
      <c r="C682" s="1101"/>
      <c r="D682" s="1101"/>
      <c r="E682" s="1101"/>
      <c r="F682" s="1101"/>
      <c r="G682" s="1101"/>
      <c r="H682" s="1101"/>
      <c r="I682" s="1101"/>
      <c r="J682" s="1101"/>
      <c r="K682" s="1101"/>
      <c r="L682" s="1101"/>
      <c r="M682" s="1101"/>
      <c r="N682" s="1101"/>
      <c r="O682" s="1101"/>
      <c r="P682" s="1101"/>
      <c r="Q682" s="1101"/>
      <c r="R682" s="1101"/>
      <c r="S682" s="1101"/>
      <c r="T682" s="18"/>
      <c r="U682" s="1101"/>
      <c r="V682" s="1101"/>
      <c r="W682" s="1101"/>
      <c r="X682" s="1101"/>
      <c r="Y682" s="1101"/>
      <c r="Z682" s="1101"/>
      <c r="AA682" s="1101"/>
      <c r="AB682" s="1101"/>
      <c r="AC682" s="1101"/>
      <c r="AD682" s="1101"/>
      <c r="AE682" s="1101"/>
      <c r="AF682" s="1101"/>
      <c r="AG682" s="1101"/>
      <c r="AH682" s="1101"/>
      <c r="AI682" s="1101"/>
      <c r="AJ682" s="1101"/>
      <c r="AK682" s="1101"/>
      <c r="AL682" s="1101"/>
      <c r="AM682" s="1101"/>
      <c r="AN682" s="1101"/>
      <c r="AO682" s="1101"/>
      <c r="AP682" s="1101"/>
      <c r="AQ682" s="1101"/>
      <c r="AR682" s="1101"/>
      <c r="AS682" s="1101"/>
      <c r="AT682" s="1101"/>
      <c r="AU682" s="1101"/>
      <c r="AV682" s="1101"/>
      <c r="AW682" s="1101"/>
      <c r="AX682" s="1101"/>
      <c r="AY682" s="1101"/>
      <c r="AZ682" s="2"/>
      <c r="BA682" s="1120" t="str">
        <f t="shared" si="48"/>
        <v>N/A</v>
      </c>
      <c r="BB682" s="2"/>
      <c r="BC682" s="2"/>
      <c r="BD682" s="2"/>
      <c r="BE682" s="2"/>
      <c r="BF682" s="118"/>
      <c r="BG682" s="190">
        <f t="shared" si="49"/>
        <v>0</v>
      </c>
      <c r="BH682" s="193">
        <f t="shared" si="50"/>
        <v>0</v>
      </c>
      <c r="BI682" s="194" t="str">
        <f t="shared" si="51"/>
        <v/>
      </c>
      <c r="BJ682" s="2"/>
      <c r="BK682" s="2"/>
      <c r="BL682" s="2"/>
      <c r="BM682" s="2"/>
      <c r="BN682" s="2"/>
      <c r="BO682" s="2"/>
      <c r="BP682" s="1101"/>
      <c r="BQ682" s="1101"/>
      <c r="BR682" s="1101"/>
      <c r="BS682" s="1101"/>
      <c r="BT682" s="190">
        <f t="shared" si="52"/>
        <v>0</v>
      </c>
      <c r="BU682" s="193">
        <f t="shared" si="53"/>
        <v>0</v>
      </c>
      <c r="BV682" s="194" t="str">
        <f t="shared" si="54"/>
        <v/>
      </c>
      <c r="BW682" s="1101"/>
      <c r="BX682" s="1101"/>
      <c r="BY682" s="1101"/>
      <c r="BZ682" s="1101"/>
      <c r="CA682" s="1101"/>
      <c r="CB682" s="1101"/>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1101"/>
    </row>
    <row r="683" spans="1:108" ht="12.95" customHeight="1">
      <c r="A683" s="37" t="s">
        <v>1475</v>
      </c>
      <c r="B683" s="1101" t="s">
        <v>1478</v>
      </c>
      <c r="C683" s="1101"/>
      <c r="D683" s="1101"/>
      <c r="E683" s="1101"/>
      <c r="F683" s="1101"/>
      <c r="G683" s="1441">
        <f>C637</f>
        <v>0</v>
      </c>
      <c r="H683" s="1441"/>
      <c r="I683" s="1441"/>
      <c r="J683" s="1441"/>
      <c r="K683" s="1441"/>
      <c r="L683" s="1441"/>
      <c r="M683" s="1441"/>
      <c r="N683" s="1441"/>
      <c r="O683" s="1441"/>
      <c r="P683" s="1441"/>
      <c r="Q683" s="1441"/>
      <c r="R683" s="1441"/>
      <c r="S683" s="1101"/>
      <c r="T683" s="37" t="s">
        <v>1476</v>
      </c>
      <c r="U683" s="1101" t="s">
        <v>1478</v>
      </c>
      <c r="V683" s="1101"/>
      <c r="W683" s="1101"/>
      <c r="X683" s="1101"/>
      <c r="Y683" s="1101"/>
      <c r="Z683" s="1441">
        <f>C638</f>
        <v>0</v>
      </c>
      <c r="AA683" s="1441"/>
      <c r="AB683" s="1441"/>
      <c r="AC683" s="1441"/>
      <c r="AD683" s="1441"/>
      <c r="AE683" s="1441"/>
      <c r="AF683" s="1441"/>
      <c r="AG683" s="1441"/>
      <c r="AH683" s="1441"/>
      <c r="AI683" s="1441"/>
      <c r="AJ683" s="1441"/>
      <c r="AK683" s="1441"/>
      <c r="AL683" s="1101"/>
      <c r="AM683" s="1101"/>
      <c r="AN683" s="1101"/>
      <c r="AO683" s="1101"/>
      <c r="AP683" s="1101"/>
      <c r="AQ683" s="1101"/>
      <c r="AR683" s="1101"/>
      <c r="AS683" s="1101"/>
      <c r="AT683" s="1101"/>
      <c r="AU683" s="1101"/>
      <c r="AV683" s="1101"/>
      <c r="AW683" s="1101"/>
      <c r="AX683" s="1101"/>
      <c r="AY683" s="1101"/>
      <c r="AZ683" s="2"/>
      <c r="BA683" s="1120" t="str">
        <f t="shared" si="48"/>
        <v>N/A</v>
      </c>
      <c r="BB683" s="2"/>
      <c r="BC683" s="2"/>
      <c r="BD683" s="2"/>
      <c r="BE683" s="2"/>
      <c r="BF683" s="118"/>
      <c r="BG683" s="190">
        <f t="shared" si="49"/>
        <v>0</v>
      </c>
      <c r="BH683" s="193">
        <f t="shared" si="50"/>
        <v>0</v>
      </c>
      <c r="BI683" s="194" t="str">
        <f t="shared" si="51"/>
        <v/>
      </c>
      <c r="BJ683" s="2"/>
      <c r="BK683" s="2"/>
      <c r="BL683" s="2"/>
      <c r="BM683" s="2"/>
      <c r="BN683" s="2"/>
      <c r="BO683" s="2"/>
      <c r="BP683" s="1101"/>
      <c r="BQ683" s="1101"/>
      <c r="BR683" s="1101"/>
      <c r="BS683" s="1101"/>
      <c r="BT683" s="190">
        <f t="shared" si="52"/>
        <v>0</v>
      </c>
      <c r="BU683" s="193">
        <f t="shared" si="53"/>
        <v>0</v>
      </c>
      <c r="BV683" s="194" t="str">
        <f t="shared" si="54"/>
        <v/>
      </c>
      <c r="BW683" s="1101"/>
      <c r="BX683" s="1101"/>
      <c r="BY683" s="1101"/>
      <c r="BZ683" s="1101"/>
      <c r="CA683" s="1101"/>
      <c r="CB683" s="1101"/>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1101"/>
    </row>
    <row r="684" spans="1:108" ht="12.95" customHeight="1">
      <c r="A684" s="1101"/>
      <c r="B684" s="1101" t="s">
        <v>1109</v>
      </c>
      <c r="C684" s="1101"/>
      <c r="D684" s="1101"/>
      <c r="E684" s="1101"/>
      <c r="F684" s="1101"/>
      <c r="G684" s="1390"/>
      <c r="H684" s="1390"/>
      <c r="I684" s="1390"/>
      <c r="J684" s="1390"/>
      <c r="K684" s="1390"/>
      <c r="L684" s="1390"/>
      <c r="M684" s="1390"/>
      <c r="N684" s="1390"/>
      <c r="O684" s="1390"/>
      <c r="P684" s="1390"/>
      <c r="Q684" s="1390"/>
      <c r="R684" s="1390"/>
      <c r="S684" s="1101"/>
      <c r="T684" s="18"/>
      <c r="U684" s="1101" t="s">
        <v>1109</v>
      </c>
      <c r="V684" s="1101"/>
      <c r="W684" s="1101"/>
      <c r="X684" s="1101"/>
      <c r="Y684" s="1101"/>
      <c r="Z684" s="1390"/>
      <c r="AA684" s="1390"/>
      <c r="AB684" s="1390"/>
      <c r="AC684" s="1390"/>
      <c r="AD684" s="1390"/>
      <c r="AE684" s="1390"/>
      <c r="AF684" s="1390"/>
      <c r="AG684" s="1390"/>
      <c r="AH684" s="1390"/>
      <c r="AI684" s="1390"/>
      <c r="AJ684" s="1390"/>
      <c r="AK684" s="1390"/>
      <c r="AL684" s="1101"/>
      <c r="AM684" s="1101"/>
      <c r="AN684" s="1101"/>
      <c r="AO684" s="1101"/>
      <c r="AP684" s="1101"/>
      <c r="AQ684" s="1101"/>
      <c r="AR684" s="1101"/>
      <c r="AS684" s="1101"/>
      <c r="AT684" s="1101"/>
      <c r="AU684" s="1101"/>
      <c r="AV684" s="1101"/>
      <c r="AW684" s="1101"/>
      <c r="AX684" s="1101"/>
      <c r="AY684" s="1101"/>
      <c r="AZ684" s="2"/>
      <c r="BA684" s="1120" t="str">
        <f t="shared" si="48"/>
        <v>N/A</v>
      </c>
      <c r="BB684" s="2"/>
      <c r="BC684" s="2"/>
      <c r="BD684" s="2"/>
      <c r="BE684" s="2"/>
      <c r="BF684" s="118"/>
      <c r="BG684" s="190">
        <f t="shared" si="49"/>
        <v>0</v>
      </c>
      <c r="BH684" s="193">
        <f t="shared" si="50"/>
        <v>0</v>
      </c>
      <c r="BI684" s="194" t="str">
        <f t="shared" si="51"/>
        <v/>
      </c>
      <c r="BJ684" s="2"/>
      <c r="BK684" s="2"/>
      <c r="BL684" s="2"/>
      <c r="BM684" s="2"/>
      <c r="BN684" s="2"/>
      <c r="BO684" s="2"/>
      <c r="BP684" s="1101"/>
      <c r="BQ684" s="1101"/>
      <c r="BR684" s="1101"/>
      <c r="BS684" s="1101"/>
      <c r="BT684" s="190">
        <f t="shared" si="52"/>
        <v>0</v>
      </c>
      <c r="BU684" s="193">
        <f t="shared" si="53"/>
        <v>0</v>
      </c>
      <c r="BV684" s="194" t="str">
        <f t="shared" si="54"/>
        <v/>
      </c>
      <c r="BW684" s="1101"/>
      <c r="BX684" s="1101"/>
      <c r="BY684" s="1101"/>
      <c r="BZ684" s="1101"/>
      <c r="CA684" s="1101"/>
      <c r="CB684" s="1101"/>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1101"/>
    </row>
    <row r="685" spans="1:108" ht="12.95" customHeight="1">
      <c r="A685" s="1101"/>
      <c r="B685" s="1101" t="s">
        <v>979</v>
      </c>
      <c r="C685" s="1101"/>
      <c r="D685" s="1101"/>
      <c r="E685" s="1101"/>
      <c r="F685" s="1101"/>
      <c r="G685" s="1390"/>
      <c r="H685" s="1390"/>
      <c r="I685" s="1390"/>
      <c r="J685" s="1390"/>
      <c r="K685" s="1390"/>
      <c r="L685" s="1390"/>
      <c r="M685" s="1390"/>
      <c r="N685" s="1390"/>
      <c r="O685" s="1390"/>
      <c r="P685" s="1390"/>
      <c r="Q685" s="1390"/>
      <c r="R685" s="1390"/>
      <c r="S685" s="1101"/>
      <c r="T685" s="1101"/>
      <c r="U685" s="1101" t="s">
        <v>979</v>
      </c>
      <c r="V685" s="1101"/>
      <c r="W685" s="1101"/>
      <c r="X685" s="1101"/>
      <c r="Y685" s="1101"/>
      <c r="Z685" s="1389"/>
      <c r="AA685" s="1389"/>
      <c r="AB685" s="1389"/>
      <c r="AC685" s="1389"/>
      <c r="AD685" s="1389"/>
      <c r="AE685" s="1389"/>
      <c r="AF685" s="1389"/>
      <c r="AG685" s="1389"/>
      <c r="AH685" s="1389"/>
      <c r="AI685" s="1389"/>
      <c r="AJ685" s="1389"/>
      <c r="AK685" s="1389"/>
      <c r="AL685" s="1101"/>
      <c r="AM685" s="1101"/>
      <c r="AN685" s="1101"/>
      <c r="AO685" s="1101"/>
      <c r="AP685" s="1101"/>
      <c r="AQ685" s="1101"/>
      <c r="AR685" s="1101"/>
      <c r="AS685" s="1101"/>
      <c r="AT685" s="1101"/>
      <c r="AU685" s="1101"/>
      <c r="AV685" s="1101"/>
      <c r="AW685" s="1101"/>
      <c r="AX685" s="1101"/>
      <c r="AY685" s="1101"/>
      <c r="AZ685" s="2"/>
      <c r="BA685" s="1120" t="str">
        <f t="shared" si="48"/>
        <v>N/A</v>
      </c>
      <c r="BB685" s="2"/>
      <c r="BC685" s="2"/>
      <c r="BD685" s="2"/>
      <c r="BE685" s="2"/>
      <c r="BF685" s="118"/>
      <c r="BG685" s="190">
        <f t="shared" si="49"/>
        <v>0</v>
      </c>
      <c r="BH685" s="193">
        <f t="shared" si="50"/>
        <v>0</v>
      </c>
      <c r="BI685" s="194" t="str">
        <f t="shared" si="51"/>
        <v/>
      </c>
      <c r="BJ685" s="2"/>
      <c r="BK685" s="2"/>
      <c r="BL685" s="2"/>
      <c r="BM685" s="2"/>
      <c r="BN685" s="2"/>
      <c r="BO685" s="2"/>
      <c r="BP685" s="1101"/>
      <c r="BQ685" s="1101"/>
      <c r="BR685" s="1101"/>
      <c r="BS685" s="1101"/>
      <c r="BT685" s="190">
        <f t="shared" si="52"/>
        <v>0</v>
      </c>
      <c r="BU685" s="193">
        <f t="shared" si="53"/>
        <v>0</v>
      </c>
      <c r="BV685" s="194" t="str">
        <f t="shared" si="54"/>
        <v/>
      </c>
      <c r="BW685" s="1101"/>
      <c r="BX685" s="1101"/>
      <c r="BY685" s="1101"/>
      <c r="BZ685" s="1101"/>
      <c r="CA685" s="1101"/>
      <c r="CB685" s="1101"/>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1101"/>
    </row>
    <row r="686" spans="1:108" ht="12.95" customHeight="1">
      <c r="A686" s="1101"/>
      <c r="B686" s="1101" t="s">
        <v>1481</v>
      </c>
      <c r="C686" s="1101"/>
      <c r="D686" s="1101"/>
      <c r="E686" s="1101"/>
      <c r="F686" s="1101"/>
      <c r="G686" s="1390"/>
      <c r="H686" s="1390"/>
      <c r="I686" s="1390"/>
      <c r="J686" s="1390"/>
      <c r="K686" s="1390"/>
      <c r="L686" s="1390"/>
      <c r="M686" s="1390"/>
      <c r="N686" s="1390"/>
      <c r="O686" s="1390"/>
      <c r="P686" s="1390"/>
      <c r="Q686" s="1390"/>
      <c r="R686" s="1390"/>
      <c r="S686" s="1101"/>
      <c r="T686" s="1101"/>
      <c r="U686" s="1101" t="s">
        <v>1481</v>
      </c>
      <c r="V686" s="1101"/>
      <c r="W686" s="1101"/>
      <c r="X686" s="1101"/>
      <c r="Y686" s="1101"/>
      <c r="Z686" s="1389"/>
      <c r="AA686" s="1389"/>
      <c r="AB686" s="1389"/>
      <c r="AC686" s="1389"/>
      <c r="AD686" s="1389"/>
      <c r="AE686" s="1389"/>
      <c r="AF686" s="1389"/>
      <c r="AG686" s="1389"/>
      <c r="AH686" s="1389"/>
      <c r="AI686" s="1389"/>
      <c r="AJ686" s="1389"/>
      <c r="AK686" s="1389"/>
      <c r="AL686" s="1101"/>
      <c r="AM686" s="1101"/>
      <c r="AN686" s="1101"/>
      <c r="AO686" s="1101"/>
      <c r="AP686" s="1101"/>
      <c r="AQ686" s="1101"/>
      <c r="AR686" s="1101"/>
      <c r="AS686" s="1101"/>
      <c r="AT686" s="1101"/>
      <c r="AU686" s="1101"/>
      <c r="AV686" s="1101"/>
      <c r="AW686" s="1101"/>
      <c r="AX686" s="1101"/>
      <c r="AY686" s="1101"/>
      <c r="AZ686" s="2"/>
      <c r="BA686" s="1120" t="str">
        <f t="shared" si="48"/>
        <v>N/A</v>
      </c>
      <c r="BB686" s="2"/>
      <c r="BC686" s="2"/>
      <c r="BD686" s="2"/>
      <c r="BE686" s="2"/>
      <c r="BF686" s="118"/>
      <c r="BG686" s="190">
        <f t="shared" si="49"/>
        <v>0</v>
      </c>
      <c r="BH686" s="193">
        <f t="shared" si="50"/>
        <v>0</v>
      </c>
      <c r="BI686" s="194" t="str">
        <f t="shared" si="51"/>
        <v/>
      </c>
      <c r="BJ686" s="2"/>
      <c r="BK686" s="2"/>
      <c r="BL686" s="2"/>
      <c r="BM686" s="2"/>
      <c r="BN686" s="2"/>
      <c r="BO686" s="2"/>
      <c r="BP686" s="1101"/>
      <c r="BQ686" s="1101"/>
      <c r="BR686" s="1101"/>
      <c r="BS686" s="1101"/>
      <c r="BT686" s="190">
        <f t="shared" si="52"/>
        <v>0</v>
      </c>
      <c r="BU686" s="193">
        <f t="shared" si="53"/>
        <v>0</v>
      </c>
      <c r="BV686" s="194" t="str">
        <f t="shared" si="54"/>
        <v/>
      </c>
      <c r="BW686" s="1101"/>
      <c r="BX686" s="1101"/>
      <c r="BY686" s="1101"/>
      <c r="BZ686" s="1101"/>
      <c r="CA686" s="1101"/>
      <c r="CB686" s="1101"/>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1101"/>
    </row>
    <row r="687" spans="1:108" ht="12.95" customHeight="1">
      <c r="A687" s="1101"/>
      <c r="B687" s="1101" t="s">
        <v>881</v>
      </c>
      <c r="C687" s="1101"/>
      <c r="D687" s="1101"/>
      <c r="E687" s="1101"/>
      <c r="F687" s="1101"/>
      <c r="G687" s="1394"/>
      <c r="H687" s="1394"/>
      <c r="I687" s="1394"/>
      <c r="J687" s="1394"/>
      <c r="K687" s="1394"/>
      <c r="L687" s="1394"/>
      <c r="M687" s="1101"/>
      <c r="N687" s="1101"/>
      <c r="O687" s="840" t="s">
        <v>1118</v>
      </c>
      <c r="P687" s="1377"/>
      <c r="Q687" s="1377"/>
      <c r="R687" s="1377"/>
      <c r="S687" s="1101"/>
      <c r="T687" s="1101"/>
      <c r="U687" s="1101" t="s">
        <v>881</v>
      </c>
      <c r="V687" s="1101"/>
      <c r="W687" s="1101"/>
      <c r="X687" s="1101"/>
      <c r="Y687" s="1101"/>
      <c r="Z687" s="1394"/>
      <c r="AA687" s="1394"/>
      <c r="AB687" s="1394"/>
      <c r="AC687" s="1394"/>
      <c r="AD687" s="1394"/>
      <c r="AE687" s="1394"/>
      <c r="AF687" s="1101"/>
      <c r="AG687" s="1101"/>
      <c r="AH687" s="840" t="s">
        <v>1118</v>
      </c>
      <c r="AI687" s="1377"/>
      <c r="AJ687" s="1377"/>
      <c r="AK687" s="1377"/>
      <c r="AL687" s="1101"/>
      <c r="AM687" s="1101"/>
      <c r="AN687" s="1101"/>
      <c r="AO687" s="1101"/>
      <c r="AP687" s="1101"/>
      <c r="AQ687" s="1101"/>
      <c r="AR687" s="1101"/>
      <c r="AS687" s="1101"/>
      <c r="AT687" s="1101"/>
      <c r="AU687" s="1101"/>
      <c r="AV687" s="1101"/>
      <c r="AW687" s="1101"/>
      <c r="AX687" s="1101"/>
      <c r="AY687" s="1101"/>
      <c r="AZ687" s="2"/>
      <c r="BA687" s="1120" t="str">
        <f t="shared" si="48"/>
        <v>N/A</v>
      </c>
      <c r="BB687" s="2"/>
      <c r="BC687" s="2"/>
      <c r="BD687" s="2"/>
      <c r="BE687" s="2"/>
      <c r="BF687" s="118"/>
      <c r="BG687" s="190">
        <f t="shared" si="49"/>
        <v>0</v>
      </c>
      <c r="BH687" s="193">
        <f t="shared" si="50"/>
        <v>0</v>
      </c>
      <c r="BI687" s="194" t="str">
        <f t="shared" si="51"/>
        <v/>
      </c>
      <c r="BJ687" s="2"/>
      <c r="BK687" s="2"/>
      <c r="BL687" s="2"/>
      <c r="BM687" s="2"/>
      <c r="BN687" s="2"/>
      <c r="BO687" s="2"/>
      <c r="BP687" s="1101"/>
      <c r="BQ687" s="1101"/>
      <c r="BR687" s="1101"/>
      <c r="BS687" s="1101"/>
      <c r="BT687" s="190">
        <f t="shared" si="52"/>
        <v>0</v>
      </c>
      <c r="BU687" s="193">
        <f t="shared" si="53"/>
        <v>0</v>
      </c>
      <c r="BV687" s="194" t="str">
        <f t="shared" si="54"/>
        <v/>
      </c>
      <c r="BW687" s="1101"/>
      <c r="BX687" s="1101"/>
      <c r="BY687" s="1101"/>
      <c r="BZ687" s="1101"/>
      <c r="CA687" s="1101"/>
      <c r="CB687" s="1101"/>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1101"/>
    </row>
    <row r="688" spans="1:108" ht="12.95" customHeight="1">
      <c r="A688" s="1101"/>
      <c r="B688" s="1101" t="s">
        <v>1484</v>
      </c>
      <c r="C688" s="1101"/>
      <c r="D688" s="1101"/>
      <c r="E688" s="1101"/>
      <c r="F688" s="1101"/>
      <c r="G688" s="1101"/>
      <c r="H688" s="1390"/>
      <c r="I688" s="1390"/>
      <c r="J688" s="1390"/>
      <c r="K688" s="1390"/>
      <c r="L688" s="1390"/>
      <c r="M688" s="1390"/>
      <c r="N688" s="1390"/>
      <c r="O688" s="1390"/>
      <c r="P688" s="1390"/>
      <c r="Q688" s="1390"/>
      <c r="R688" s="1390"/>
      <c r="S688" s="1101"/>
      <c r="T688" s="1101"/>
      <c r="U688" s="1101" t="s">
        <v>1484</v>
      </c>
      <c r="V688" s="1101"/>
      <c r="W688" s="1101"/>
      <c r="X688" s="1101"/>
      <c r="Y688" s="1101"/>
      <c r="Z688" s="1101"/>
      <c r="AA688" s="1390"/>
      <c r="AB688" s="1390"/>
      <c r="AC688" s="1390"/>
      <c r="AD688" s="1390"/>
      <c r="AE688" s="1390"/>
      <c r="AF688" s="1390"/>
      <c r="AG688" s="1390"/>
      <c r="AH688" s="1390"/>
      <c r="AI688" s="1390"/>
      <c r="AJ688" s="1390"/>
      <c r="AK688" s="1390"/>
      <c r="AL688" s="1101"/>
      <c r="AM688" s="1101"/>
      <c r="AN688" s="1101"/>
      <c r="AO688" s="1101"/>
      <c r="AP688" s="1101"/>
      <c r="AQ688" s="1101"/>
      <c r="AR688" s="1101"/>
      <c r="AS688" s="1101"/>
      <c r="AT688" s="1101"/>
      <c r="AU688" s="1101"/>
      <c r="AV688" s="1101"/>
      <c r="AW688" s="1101"/>
      <c r="AX688" s="1101"/>
      <c r="AY688" s="1101"/>
      <c r="AZ688" s="2"/>
      <c r="BA688" s="1120" t="str">
        <f t="shared" si="48"/>
        <v>N/A</v>
      </c>
      <c r="BB688" s="2"/>
      <c r="BC688" s="1101"/>
      <c r="BD688" s="1101"/>
      <c r="BE688" s="1101"/>
      <c r="BF688" s="118"/>
      <c r="BG688" s="190">
        <f t="shared" si="49"/>
        <v>0</v>
      </c>
      <c r="BH688" s="193">
        <f t="shared" si="50"/>
        <v>0</v>
      </c>
      <c r="BI688" s="194" t="str">
        <f t="shared" si="51"/>
        <v/>
      </c>
      <c r="BJ688" s="1101"/>
      <c r="BK688" s="1101"/>
      <c r="BL688" s="2"/>
      <c r="BM688" s="2"/>
      <c r="BN688" s="2"/>
      <c r="BO688" s="2"/>
      <c r="BP688" s="1101"/>
      <c r="BQ688" s="1101"/>
      <c r="BR688" s="1101"/>
      <c r="BS688" s="1101"/>
      <c r="BT688" s="190">
        <f t="shared" si="52"/>
        <v>0</v>
      </c>
      <c r="BU688" s="193">
        <f t="shared" si="53"/>
        <v>0</v>
      </c>
      <c r="BV688" s="194" t="str">
        <f t="shared" si="54"/>
        <v/>
      </c>
      <c r="BW688" s="1101"/>
      <c r="BX688" s="1101"/>
      <c r="BY688" s="1101"/>
      <c r="BZ688" s="1101"/>
      <c r="CA688" s="1101"/>
      <c r="CB688" s="1101"/>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1101"/>
    </row>
    <row r="689" spans="1:110" ht="12.95" customHeight="1">
      <c r="A689" s="1101"/>
      <c r="B689" s="1101" t="s">
        <v>1487</v>
      </c>
      <c r="C689" s="1101"/>
      <c r="D689" s="1101"/>
      <c r="E689" s="1101"/>
      <c r="F689" s="1101"/>
      <c r="G689" s="1101"/>
      <c r="H689" s="1101"/>
      <c r="I689" s="1101"/>
      <c r="J689" s="1101"/>
      <c r="K689" s="1101"/>
      <c r="L689" s="1101"/>
      <c r="M689" s="1101"/>
      <c r="N689" s="1376" t="s">
        <v>837</v>
      </c>
      <c r="O689" s="1376"/>
      <c r="P689" s="1101"/>
      <c r="Q689" s="1101"/>
      <c r="R689" s="1101"/>
      <c r="S689" s="1101"/>
      <c r="T689" s="1101"/>
      <c r="U689" s="1101" t="s">
        <v>1487</v>
      </c>
      <c r="V689" s="1101"/>
      <c r="W689" s="1101"/>
      <c r="X689" s="1101"/>
      <c r="Y689" s="1101"/>
      <c r="Z689" s="1101"/>
      <c r="AA689" s="1101"/>
      <c r="AB689" s="1101"/>
      <c r="AC689" s="1101"/>
      <c r="AD689" s="1101"/>
      <c r="AE689" s="1101"/>
      <c r="AF689" s="1101"/>
      <c r="AG689" s="1376" t="s">
        <v>837</v>
      </c>
      <c r="AH689" s="1376"/>
      <c r="AI689" s="1101"/>
      <c r="AJ689" s="1101"/>
      <c r="AK689" s="1101"/>
      <c r="AL689" s="1101"/>
      <c r="AM689" s="1101"/>
      <c r="AN689" s="1101"/>
      <c r="AO689" s="1101"/>
      <c r="AP689" s="1101"/>
      <c r="AQ689" s="1101"/>
      <c r="AR689" s="1101"/>
      <c r="AS689" s="1101"/>
      <c r="AT689" s="1101"/>
      <c r="AU689" s="1101"/>
      <c r="AV689" s="1101"/>
      <c r="AW689" s="1101"/>
      <c r="AX689" s="1101"/>
      <c r="AY689" s="1101"/>
      <c r="AZ689" s="2"/>
      <c r="BA689" s="1120" t="str">
        <f t="shared" si="48"/>
        <v>N/A</v>
      </c>
      <c r="BB689" s="2"/>
      <c r="BC689" s="1101"/>
      <c r="BD689" s="1101"/>
      <c r="BE689" s="1101"/>
      <c r="BF689" s="118"/>
      <c r="BG689" s="190">
        <f t="shared" si="49"/>
        <v>0</v>
      </c>
      <c r="BH689" s="193">
        <f t="shared" si="50"/>
        <v>0</v>
      </c>
      <c r="BI689" s="194" t="str">
        <f t="shared" si="51"/>
        <v/>
      </c>
      <c r="BJ689" s="1101"/>
      <c r="BK689" s="1101"/>
      <c r="BL689" s="2"/>
      <c r="BM689" s="2"/>
      <c r="BN689" s="2"/>
      <c r="BO689" s="2"/>
      <c r="BP689" s="1101"/>
      <c r="BQ689" s="1101"/>
      <c r="BR689" s="1101"/>
      <c r="BS689" s="1101"/>
      <c r="BT689" s="190">
        <f t="shared" si="52"/>
        <v>0</v>
      </c>
      <c r="BU689" s="193">
        <f t="shared" si="53"/>
        <v>0</v>
      </c>
      <c r="BV689" s="194" t="str">
        <f t="shared" si="54"/>
        <v/>
      </c>
      <c r="BW689" s="1101"/>
      <c r="BX689" s="1101"/>
      <c r="BY689" s="1101"/>
      <c r="BZ689" s="1101"/>
      <c r="CA689" s="1101"/>
      <c r="CB689" s="1101"/>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1101"/>
      <c r="DE689" s="1101"/>
      <c r="DF689" s="1101"/>
    </row>
    <row r="690" spans="1:110" ht="12.95" customHeight="1">
      <c r="A690" s="1101"/>
      <c r="B690" s="1101"/>
      <c r="C690" s="1101"/>
      <c r="D690" s="1101"/>
      <c r="E690" s="1101"/>
      <c r="F690" s="1101"/>
      <c r="G690" s="1101"/>
      <c r="H690" s="1101"/>
      <c r="I690" s="1101"/>
      <c r="J690" s="1101"/>
      <c r="K690" s="1101"/>
      <c r="L690" s="1101"/>
      <c r="M690" s="1101"/>
      <c r="N690" s="1101"/>
      <c r="O690" s="1101"/>
      <c r="P690" s="1101"/>
      <c r="Q690" s="1101"/>
      <c r="R690" s="1101"/>
      <c r="S690" s="1101"/>
      <c r="T690" s="1101"/>
      <c r="U690" s="1101"/>
      <c r="V690" s="1101"/>
      <c r="W690" s="1101"/>
      <c r="X690" s="1101"/>
      <c r="Y690" s="1101"/>
      <c r="Z690" s="1101"/>
      <c r="AA690" s="1101"/>
      <c r="AB690" s="1101"/>
      <c r="AC690" s="1101"/>
      <c r="AD690" s="1101"/>
      <c r="AE690" s="1101"/>
      <c r="AF690" s="1101"/>
      <c r="AG690" s="1101"/>
      <c r="AH690" s="1101"/>
      <c r="AI690" s="1101"/>
      <c r="AJ690" s="1101"/>
      <c r="AK690" s="1101"/>
      <c r="AL690" s="1101"/>
      <c r="AM690" s="1101"/>
      <c r="AN690" s="1101"/>
      <c r="AO690" s="1101"/>
      <c r="AP690" s="1101"/>
      <c r="AQ690" s="1101"/>
      <c r="AR690" s="1101"/>
      <c r="AS690" s="1101"/>
      <c r="AT690" s="1101"/>
      <c r="AU690" s="1101"/>
      <c r="AV690" s="1101"/>
      <c r="AW690" s="1101"/>
      <c r="AX690" s="1101"/>
      <c r="AY690" s="1101"/>
      <c r="AZ690" s="2"/>
      <c r="BA690" s="1120" t="str">
        <f t="shared" si="48"/>
        <v>N/A</v>
      </c>
      <c r="BB690" s="2"/>
      <c r="BC690" s="1101"/>
      <c r="BD690" s="1101"/>
      <c r="BE690" s="1101"/>
      <c r="BF690" s="118"/>
      <c r="BG690" s="190">
        <f t="shared" si="49"/>
        <v>0</v>
      </c>
      <c r="BH690" s="193">
        <f t="shared" si="50"/>
        <v>0</v>
      </c>
      <c r="BI690" s="194" t="str">
        <f t="shared" si="51"/>
        <v/>
      </c>
      <c r="BJ690" s="1101"/>
      <c r="BK690" s="1101"/>
      <c r="BL690" s="2"/>
      <c r="BM690" s="2"/>
      <c r="BN690" s="2"/>
      <c r="BO690" s="2"/>
      <c r="BP690" s="1101"/>
      <c r="BQ690" s="1101"/>
      <c r="BR690" s="1101"/>
      <c r="BS690" s="1101"/>
      <c r="BT690" s="190">
        <f t="shared" si="52"/>
        <v>0</v>
      </c>
      <c r="BU690" s="193">
        <f t="shared" si="53"/>
        <v>0</v>
      </c>
      <c r="BV690" s="194" t="str">
        <f t="shared" si="54"/>
        <v/>
      </c>
      <c r="BW690" s="1101"/>
      <c r="BX690" s="1101"/>
      <c r="BY690" s="1101"/>
      <c r="BZ690" s="1101"/>
      <c r="CA690" s="1101"/>
      <c r="CB690" s="1101"/>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1101"/>
      <c r="DE690" s="1101"/>
      <c r="DF690" s="1101"/>
    </row>
    <row r="691" spans="1:110" ht="12.95" customHeight="1">
      <c r="A691" s="1" t="s">
        <v>960</v>
      </c>
      <c r="B691" s="1101"/>
      <c r="C691" s="1" t="s">
        <v>178</v>
      </c>
      <c r="D691" s="1101"/>
      <c r="E691" s="1166"/>
      <c r="F691" s="1166"/>
      <c r="G691" s="1166"/>
      <c r="H691" s="1166"/>
      <c r="I691" s="1101"/>
      <c r="J691" s="1101"/>
      <c r="K691" s="1101"/>
      <c r="L691" s="1101"/>
      <c r="M691" s="1101"/>
      <c r="N691" s="1101"/>
      <c r="O691" s="1101"/>
      <c r="P691" s="1101"/>
      <c r="Q691" s="1101"/>
      <c r="R691" s="1101"/>
      <c r="S691" s="1101"/>
      <c r="T691" s="1101"/>
      <c r="U691" s="1101"/>
      <c r="V691" s="1101"/>
      <c r="W691" s="1101"/>
      <c r="X691" s="1101"/>
      <c r="Y691" s="1101"/>
      <c r="Z691" s="1101"/>
      <c r="AA691" s="1101"/>
      <c r="AB691" s="1101"/>
      <c r="AC691" s="1101"/>
      <c r="AD691" s="1101"/>
      <c r="AE691" s="1101"/>
      <c r="AF691" s="1101"/>
      <c r="AG691" s="1101"/>
      <c r="AH691" s="1101"/>
      <c r="AI691" s="1101"/>
      <c r="AJ691" s="1101"/>
      <c r="AK691" s="1101"/>
      <c r="AL691" s="1101"/>
      <c r="AM691" s="1101"/>
      <c r="AN691" s="1101"/>
      <c r="AO691" s="1101"/>
      <c r="AP691" s="1101"/>
      <c r="AQ691" s="1101"/>
      <c r="AR691" s="1101"/>
      <c r="AS691" s="1101"/>
      <c r="AT691" s="1101"/>
      <c r="AU691" s="1101"/>
      <c r="AV691" s="1101"/>
      <c r="AW691" s="1101"/>
      <c r="AX691" s="1101"/>
      <c r="AY691" s="1101"/>
      <c r="AZ691" s="2"/>
      <c r="BA691" s="1120" t="str">
        <f t="shared" si="48"/>
        <v>N/A</v>
      </c>
      <c r="BB691" s="2"/>
      <c r="BC691" s="1101"/>
      <c r="BD691" s="1101"/>
      <c r="BE691" s="1101"/>
      <c r="BF691" s="118"/>
      <c r="BG691" s="190">
        <f t="shared" si="49"/>
        <v>0</v>
      </c>
      <c r="BH691" s="193">
        <f t="shared" si="50"/>
        <v>0</v>
      </c>
      <c r="BI691" s="194" t="str">
        <f t="shared" si="51"/>
        <v/>
      </c>
      <c r="BJ691" s="1101"/>
      <c r="BK691" s="1101"/>
      <c r="BL691" s="2"/>
      <c r="BM691" s="2"/>
      <c r="BN691" s="2"/>
      <c r="BO691" s="2"/>
      <c r="BP691" s="1101"/>
      <c r="BQ691" s="1101"/>
      <c r="BR691" s="1101"/>
      <c r="BS691" s="1101"/>
      <c r="BT691" s="190">
        <f t="shared" si="52"/>
        <v>0</v>
      </c>
      <c r="BU691" s="193">
        <f t="shared" si="53"/>
        <v>0</v>
      </c>
      <c r="BV691" s="194" t="str">
        <f t="shared" si="54"/>
        <v/>
      </c>
      <c r="BW691" s="1101"/>
      <c r="BX691" s="1101"/>
      <c r="BY691" s="1101"/>
      <c r="BZ691" s="1101"/>
      <c r="CA691" s="1101"/>
      <c r="CB691" s="1101"/>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1101"/>
      <c r="DE691" s="1101"/>
      <c r="DF691" s="1101"/>
    </row>
    <row r="692" spans="1:110" ht="12.95" customHeight="1">
      <c r="A692" s="1101"/>
      <c r="B692" s="1152"/>
      <c r="C692" s="1152"/>
      <c r="D692" s="843" t="s">
        <v>1534</v>
      </c>
      <c r="E692" s="1152"/>
      <c r="F692" s="1152"/>
      <c r="G692" s="1152"/>
      <c r="H692" s="1152"/>
      <c r="I692" s="1101"/>
      <c r="J692" s="1101"/>
      <c r="K692" s="1101"/>
      <c r="L692" s="1101"/>
      <c r="M692" s="1101"/>
      <c r="N692" s="1101"/>
      <c r="O692" s="1101"/>
      <c r="P692" s="1101"/>
      <c r="Q692" s="1101"/>
      <c r="R692" s="1101"/>
      <c r="S692" s="1101"/>
      <c r="T692" s="1101"/>
      <c r="U692" s="1101"/>
      <c r="V692" s="1101"/>
      <c r="W692" s="1101"/>
      <c r="X692" s="1101"/>
      <c r="Y692" s="1101"/>
      <c r="Z692" s="1101"/>
      <c r="AA692" s="1101"/>
      <c r="AB692" s="1101"/>
      <c r="AC692" s="1101"/>
      <c r="AD692" s="1101"/>
      <c r="AE692" s="1101"/>
      <c r="AF692" s="1101"/>
      <c r="AG692" s="1101"/>
      <c r="AH692" s="1101"/>
      <c r="AI692" s="1101"/>
      <c r="AJ692" s="1101"/>
      <c r="AK692" s="1101"/>
      <c r="AL692" s="1101"/>
      <c r="AM692" s="1101"/>
      <c r="AN692" s="1101"/>
      <c r="AO692" s="1101"/>
      <c r="AP692" s="1101"/>
      <c r="AQ692" s="1101"/>
      <c r="AR692" s="1101"/>
      <c r="AS692" s="1101"/>
      <c r="AT692" s="1101"/>
      <c r="AU692" s="1101"/>
      <c r="AV692" s="1101"/>
      <c r="AW692" s="1101"/>
      <c r="AX692" s="1101"/>
      <c r="AY692" s="1101"/>
      <c r="AZ692" s="2"/>
      <c r="BA692" s="1120" t="str">
        <f t="shared" si="48"/>
        <v>N/A</v>
      </c>
      <c r="BB692" s="2"/>
      <c r="BC692" s="2"/>
      <c r="BD692" s="1101"/>
      <c r="BE692" s="1101"/>
      <c r="BF692" s="118"/>
      <c r="BG692" s="190">
        <f t="shared" si="49"/>
        <v>0</v>
      </c>
      <c r="BH692" s="193">
        <f t="shared" si="50"/>
        <v>0</v>
      </c>
      <c r="BI692" s="194" t="str">
        <f t="shared" ref="BI692:BI697" si="55">IF(BH692=0,"",BH692*AC752)</f>
        <v/>
      </c>
      <c r="BJ692" s="1101"/>
      <c r="BK692" s="1101"/>
      <c r="BL692" s="1101"/>
      <c r="BM692" s="2"/>
      <c r="BN692" s="2"/>
      <c r="BO692" s="2"/>
      <c r="BP692" s="1101"/>
      <c r="BQ692" s="1101"/>
      <c r="BR692" s="1101"/>
      <c r="BS692" s="1101"/>
      <c r="BT692" s="190">
        <f t="shared" si="52"/>
        <v>0</v>
      </c>
      <c r="BU692" s="193">
        <f t="shared" si="53"/>
        <v>0</v>
      </c>
      <c r="BV692" s="194" t="str">
        <f t="shared" si="54"/>
        <v/>
      </c>
      <c r="BW692" s="1101"/>
      <c r="BX692" s="1101"/>
      <c r="BY692" s="1101"/>
      <c r="BZ692" s="1101"/>
      <c r="CA692" s="1101"/>
      <c r="CB692" s="1101"/>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1101"/>
      <c r="DF692" s="1101"/>
    </row>
    <row r="693" spans="1:110" ht="12.95" customHeight="1">
      <c r="A693" s="1101"/>
      <c r="B693" s="1152"/>
      <c r="C693" s="1152"/>
      <c r="D693" s="1101"/>
      <c r="E693" s="843" t="s">
        <v>1535</v>
      </c>
      <c r="F693" s="1152"/>
      <c r="G693" s="1152"/>
      <c r="H693" s="1152"/>
      <c r="I693" s="1101"/>
      <c r="J693" s="1101"/>
      <c r="K693" s="1101"/>
      <c r="L693" s="1101"/>
      <c r="M693" s="1101"/>
      <c r="N693" s="1101"/>
      <c r="O693" s="1101"/>
      <c r="P693" s="1101"/>
      <c r="Q693" s="1101"/>
      <c r="R693" s="1101"/>
      <c r="S693" s="1101"/>
      <c r="T693" s="1101"/>
      <c r="U693" s="1101"/>
      <c r="V693" s="1101"/>
      <c r="W693" s="1101"/>
      <c r="X693" s="1101"/>
      <c r="Y693" s="1101"/>
      <c r="Z693" s="1101"/>
      <c r="AA693" s="1101"/>
      <c r="AB693" s="1101"/>
      <c r="AC693" s="1101"/>
      <c r="AD693" s="1101"/>
      <c r="AE693" s="1376" t="s">
        <v>894</v>
      </c>
      <c r="AF693" s="1376"/>
      <c r="AG693" s="1101"/>
      <c r="AH693" s="1101"/>
      <c r="AI693" s="1101"/>
      <c r="AJ693" s="1101"/>
      <c r="AK693" s="1101"/>
      <c r="AL693" s="1101"/>
      <c r="AM693" s="1101"/>
      <c r="AN693" s="1101"/>
      <c r="AO693" s="1101"/>
      <c r="AP693" s="1101"/>
      <c r="AQ693" s="1101"/>
      <c r="AR693" s="1101"/>
      <c r="AS693" s="1101"/>
      <c r="AT693" s="1101"/>
      <c r="AU693" s="1101"/>
      <c r="AV693" s="1101"/>
      <c r="AW693" s="1101"/>
      <c r="AX693" s="1101"/>
      <c r="AY693" s="1101"/>
      <c r="AZ693" s="2"/>
      <c r="BA693" s="1120" t="str">
        <f t="shared" si="48"/>
        <v>N/A</v>
      </c>
      <c r="BB693" s="2"/>
      <c r="BC693" s="2"/>
      <c r="BD693" s="2"/>
      <c r="BE693" s="1101"/>
      <c r="BF693" s="1101"/>
      <c r="BG693" s="190">
        <f t="shared" si="49"/>
        <v>0</v>
      </c>
      <c r="BH693" s="193">
        <f t="shared" si="50"/>
        <v>0</v>
      </c>
      <c r="BI693" s="194" t="str">
        <f t="shared" si="55"/>
        <v/>
      </c>
      <c r="BJ693" s="1101"/>
      <c r="BK693" s="1101"/>
      <c r="BL693" s="1101"/>
      <c r="BM693" s="1101"/>
      <c r="BN693" s="1101"/>
      <c r="BO693" s="1101"/>
      <c r="BP693" s="1101"/>
      <c r="BQ693" s="1101"/>
      <c r="BR693" s="1101"/>
      <c r="BS693" s="1101"/>
      <c r="BT693" s="190">
        <f t="shared" si="52"/>
        <v>0</v>
      </c>
      <c r="BU693" s="193">
        <f t="shared" si="53"/>
        <v>0</v>
      </c>
      <c r="BV693" s="194" t="str">
        <f t="shared" si="54"/>
        <v/>
      </c>
      <c r="BW693" s="1101"/>
      <c r="BX693" s="1101"/>
      <c r="BY693" s="1101"/>
      <c r="BZ693" s="1101"/>
      <c r="CA693" s="1101"/>
      <c r="CB693" s="1101"/>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2.95" customHeight="1">
      <c r="A694" s="1101"/>
      <c r="B694" s="1152"/>
      <c r="C694" s="1152"/>
      <c r="D694" s="843" t="s">
        <v>1536</v>
      </c>
      <c r="E694" s="1152"/>
      <c r="F694" s="1152"/>
      <c r="G694" s="1152"/>
      <c r="H694" s="1152"/>
      <c r="I694" s="1101"/>
      <c r="J694" s="1101"/>
      <c r="K694" s="1101"/>
      <c r="L694" s="1101"/>
      <c r="M694" s="1101"/>
      <c r="N694" s="1101"/>
      <c r="O694" s="1101"/>
      <c r="P694" s="1101"/>
      <c r="Q694" s="1101"/>
      <c r="R694" s="1101"/>
      <c r="S694" s="1101"/>
      <c r="T694" s="1101"/>
      <c r="U694" s="1101"/>
      <c r="V694" s="1101"/>
      <c r="W694" s="1101"/>
      <c r="X694" s="1101"/>
      <c r="Y694" s="1101"/>
      <c r="Z694" s="1101"/>
      <c r="AA694" s="1101"/>
      <c r="AB694" s="1101"/>
      <c r="AC694" s="1101"/>
      <c r="AD694" s="1101"/>
      <c r="AE694" s="1376" t="s">
        <v>894</v>
      </c>
      <c r="AF694" s="1376"/>
      <c r="AG694" s="1101"/>
      <c r="AH694" s="1101"/>
      <c r="AI694" s="1101"/>
      <c r="AJ694" s="1101"/>
      <c r="AK694" s="1101"/>
      <c r="AL694" s="1101"/>
      <c r="AM694" s="1101"/>
      <c r="AN694" s="1101"/>
      <c r="AO694" s="1101"/>
      <c r="AP694" s="1101"/>
      <c r="AQ694" s="1101"/>
      <c r="AR694" s="1101"/>
      <c r="AS694" s="1101"/>
      <c r="AT694" s="1101"/>
      <c r="AU694" s="1101"/>
      <c r="AV694" s="1101"/>
      <c r="AW694" s="1101"/>
      <c r="AX694" s="1101"/>
      <c r="AY694" s="1101"/>
      <c r="AZ694" s="2"/>
      <c r="BA694" s="1120" t="str">
        <f t="shared" si="48"/>
        <v>N/A</v>
      </c>
      <c r="BB694" s="2"/>
      <c r="BC694" s="2"/>
      <c r="BD694" s="2"/>
      <c r="BE694" s="2"/>
      <c r="BF694" s="2"/>
      <c r="BG694" s="190">
        <f t="shared" si="49"/>
        <v>0</v>
      </c>
      <c r="BH694" s="193">
        <f t="shared" si="50"/>
        <v>0</v>
      </c>
      <c r="BI694" s="194" t="str">
        <f t="shared" si="55"/>
        <v/>
      </c>
      <c r="BJ694" s="2"/>
      <c r="BK694" s="2"/>
      <c r="BL694" s="2"/>
      <c r="BM694" s="2"/>
      <c r="BN694" s="2"/>
      <c r="BO694" s="2"/>
      <c r="BP694" s="1101"/>
      <c r="BQ694" s="1101"/>
      <c r="BR694" s="1101"/>
      <c r="BS694" s="1101"/>
      <c r="BT694" s="190">
        <f t="shared" si="52"/>
        <v>0</v>
      </c>
      <c r="BU694" s="193">
        <f t="shared" si="53"/>
        <v>0</v>
      </c>
      <c r="BV694" s="194" t="str">
        <f t="shared" si="54"/>
        <v/>
      </c>
      <c r="BW694" s="1101"/>
      <c r="BX694" s="1101"/>
      <c r="BY694" s="1101"/>
      <c r="BZ694" s="1101"/>
      <c r="CA694" s="1101"/>
      <c r="CB694" s="1101"/>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2.95" customHeight="1">
      <c r="A695" s="1101"/>
      <c r="B695" s="1152"/>
      <c r="C695" s="1152"/>
      <c r="D695" s="843" t="s">
        <v>1537</v>
      </c>
      <c r="E695" s="1152"/>
      <c r="F695" s="1152"/>
      <c r="G695" s="1152"/>
      <c r="H695" s="1152"/>
      <c r="I695" s="1101"/>
      <c r="J695" s="1101"/>
      <c r="K695" s="1101"/>
      <c r="L695" s="1101"/>
      <c r="M695" s="1101"/>
      <c r="N695" s="1101"/>
      <c r="O695" s="1101"/>
      <c r="P695" s="1101"/>
      <c r="Q695" s="1101"/>
      <c r="R695" s="1101"/>
      <c r="S695" s="1101"/>
      <c r="T695" s="1101"/>
      <c r="U695" s="1101"/>
      <c r="V695" s="1101"/>
      <c r="W695" s="1101"/>
      <c r="X695" s="1101"/>
      <c r="Y695" s="1101"/>
      <c r="Z695" s="1101"/>
      <c r="AA695" s="1101"/>
      <c r="AB695" s="1101"/>
      <c r="AC695" s="1101"/>
      <c r="AD695" s="1101"/>
      <c r="AE695" s="1481">
        <v>45531</v>
      </c>
      <c r="AF695" s="1481"/>
      <c r="AG695" s="1481"/>
      <c r="AH695" s="1481"/>
      <c r="AI695" s="1481"/>
      <c r="AJ695" s="1101"/>
      <c r="AK695" s="1101"/>
      <c r="AL695" s="1101"/>
      <c r="AM695" s="1101"/>
      <c r="AN695" s="1101"/>
      <c r="AO695" s="1101"/>
      <c r="AP695" s="1101"/>
      <c r="AQ695" s="1101"/>
      <c r="AR695" s="1101"/>
      <c r="AS695" s="1101"/>
      <c r="AT695" s="1101"/>
      <c r="AU695" s="1101"/>
      <c r="AV695" s="1101"/>
      <c r="AW695" s="1101"/>
      <c r="AX695" s="1101"/>
      <c r="AY695" s="1101"/>
      <c r="AZ695" s="2"/>
      <c r="BA695" s="1120" t="str">
        <f t="shared" si="48"/>
        <v>N/A</v>
      </c>
      <c r="BB695" s="2"/>
      <c r="BC695" s="2"/>
      <c r="BD695" s="2"/>
      <c r="BE695" s="2"/>
      <c r="BF695" s="2"/>
      <c r="BG695" s="190">
        <f t="shared" si="49"/>
        <v>0</v>
      </c>
      <c r="BH695" s="193">
        <f t="shared" si="50"/>
        <v>0</v>
      </c>
      <c r="BI695" s="194" t="str">
        <f t="shared" si="55"/>
        <v/>
      </c>
      <c r="BJ695" s="2"/>
      <c r="BK695" s="2"/>
      <c r="BL695" s="2"/>
      <c r="BM695" s="2"/>
      <c r="BN695" s="2"/>
      <c r="BO695" s="2"/>
      <c r="BP695" s="1101"/>
      <c r="BQ695" s="1101"/>
      <c r="BR695" s="1101"/>
      <c r="BS695" s="1101"/>
      <c r="BT695" s="190">
        <f t="shared" si="52"/>
        <v>0</v>
      </c>
      <c r="BU695" s="193">
        <f t="shared" si="53"/>
        <v>0</v>
      </c>
      <c r="BV695" s="194" t="str">
        <f t="shared" si="54"/>
        <v/>
      </c>
      <c r="BW695" s="1101"/>
      <c r="BX695" s="1101"/>
      <c r="BY695" s="1101"/>
      <c r="BZ695" s="1101"/>
      <c r="CA695" s="1101"/>
      <c r="CB695" s="1101"/>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2.95" customHeight="1">
      <c r="A696" s="1101"/>
      <c r="B696" s="1152"/>
      <c r="C696" s="1152"/>
      <c r="D696" s="212" t="s">
        <v>1538</v>
      </c>
      <c r="E696" s="1152"/>
      <c r="F696" s="1152"/>
      <c r="G696" s="1152"/>
      <c r="H696" s="1152"/>
      <c r="I696" s="1101"/>
      <c r="J696" s="1101"/>
      <c r="K696" s="1101"/>
      <c r="L696" s="1101"/>
      <c r="M696" s="1101"/>
      <c r="N696" s="1101"/>
      <c r="O696" s="1101"/>
      <c r="P696" s="1101"/>
      <c r="Q696" s="1101"/>
      <c r="R696" s="1101"/>
      <c r="S696" s="1101"/>
      <c r="T696" s="1101"/>
      <c r="U696" s="1101"/>
      <c r="V696" s="1101"/>
      <c r="W696" s="1101"/>
      <c r="X696" s="1101"/>
      <c r="Y696" s="1101"/>
      <c r="Z696" s="1101"/>
      <c r="AA696" s="1101"/>
      <c r="AB696" s="1101"/>
      <c r="AC696" s="1101"/>
      <c r="AD696" s="1101"/>
      <c r="AE696" s="1530">
        <v>45715</v>
      </c>
      <c r="AF696" s="1530"/>
      <c r="AG696" s="1530"/>
      <c r="AH696" s="1530"/>
      <c r="AI696" s="1530"/>
      <c r="AJ696" s="1101"/>
      <c r="AK696" s="1101"/>
      <c r="AL696" s="1101"/>
      <c r="AM696" s="1101"/>
      <c r="AN696" s="1101"/>
      <c r="AO696" s="1101"/>
      <c r="AP696" s="1101"/>
      <c r="AQ696" s="1101"/>
      <c r="AR696" s="1101"/>
      <c r="AS696" s="1101"/>
      <c r="AT696" s="1101"/>
      <c r="AU696" s="1101"/>
      <c r="AV696" s="1101"/>
      <c r="AW696" s="1101"/>
      <c r="AX696" s="1101"/>
      <c r="AY696" s="1101"/>
      <c r="AZ696" s="2"/>
      <c r="BA696" s="1120" t="str">
        <f t="shared" si="48"/>
        <v>N/A</v>
      </c>
      <c r="BB696" s="2"/>
      <c r="BC696" s="2"/>
      <c r="BD696" s="2"/>
      <c r="BE696" s="2"/>
      <c r="BF696" s="2"/>
      <c r="BG696" s="190">
        <f t="shared" si="49"/>
        <v>0</v>
      </c>
      <c r="BH696" s="193">
        <f t="shared" si="50"/>
        <v>0</v>
      </c>
      <c r="BI696" s="194" t="str">
        <f t="shared" si="55"/>
        <v/>
      </c>
      <c r="BJ696" s="2"/>
      <c r="BK696" s="2"/>
      <c r="BL696" s="2"/>
      <c r="BM696" s="2"/>
      <c r="BN696" s="2"/>
      <c r="BO696" s="2"/>
      <c r="BP696" s="1101"/>
      <c r="BQ696" s="1101"/>
      <c r="BR696" s="1101"/>
      <c r="BS696" s="1101"/>
      <c r="BT696" s="190">
        <f t="shared" si="52"/>
        <v>0</v>
      </c>
      <c r="BU696" s="193">
        <f t="shared" si="53"/>
        <v>0</v>
      </c>
      <c r="BV696" s="194" t="str">
        <f t="shared" si="54"/>
        <v/>
      </c>
      <c r="BW696" s="1101"/>
      <c r="BX696" s="1101"/>
      <c r="BY696" s="1101"/>
      <c r="BZ696" s="1101"/>
      <c r="CA696" s="1101"/>
      <c r="CB696" s="1101"/>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2.95" customHeight="1">
      <c r="A697" s="1101"/>
      <c r="B697" s="1152"/>
      <c r="C697" s="1152"/>
      <c r="D697" s="1101"/>
      <c r="E697" s="1101"/>
      <c r="F697" s="1101"/>
      <c r="G697" s="1101"/>
      <c r="H697" s="1101"/>
      <c r="I697" s="1101"/>
      <c r="J697" s="1101"/>
      <c r="K697" s="1101"/>
      <c r="L697" s="1101"/>
      <c r="M697" s="1101"/>
      <c r="N697" s="1101"/>
      <c r="O697" s="1101"/>
      <c r="P697" s="1101"/>
      <c r="Q697" s="1101"/>
      <c r="R697" s="1101"/>
      <c r="S697" s="1101"/>
      <c r="T697" s="1101"/>
      <c r="U697" s="1101"/>
      <c r="V697" s="1101"/>
      <c r="W697" s="1101"/>
      <c r="X697" s="1101"/>
      <c r="Y697" s="1101"/>
      <c r="Z697" s="1101"/>
      <c r="AA697" s="1101"/>
      <c r="AB697" s="1101"/>
      <c r="AC697" s="1101"/>
      <c r="AD697" s="1101"/>
      <c r="AE697" s="1101"/>
      <c r="AF697" s="1101"/>
      <c r="AG697" s="1101"/>
      <c r="AH697" s="1101"/>
      <c r="AI697" s="1101"/>
      <c r="AJ697" s="1101"/>
      <c r="AK697" s="1101"/>
      <c r="AL697" s="1101"/>
      <c r="AM697" s="1101"/>
      <c r="AN697" s="1101"/>
      <c r="AO697" s="1101"/>
      <c r="AP697" s="1101"/>
      <c r="AQ697" s="1101"/>
      <c r="AR697" s="1101"/>
      <c r="AS697" s="1101"/>
      <c r="AT697" s="1101"/>
      <c r="AU697" s="1101"/>
      <c r="AV697" s="1101"/>
      <c r="AW697" s="1101"/>
      <c r="AX697" s="1101"/>
      <c r="AY697" s="1101"/>
      <c r="AZ697" s="2"/>
      <c r="BA697" s="1120" t="str">
        <f t="shared" si="48"/>
        <v>N/A</v>
      </c>
      <c r="BB697" s="2"/>
      <c r="BC697" s="2"/>
      <c r="BD697" s="2"/>
      <c r="BE697" s="2"/>
      <c r="BF697" s="2"/>
      <c r="BG697" s="190">
        <f t="shared" si="49"/>
        <v>0</v>
      </c>
      <c r="BH697" s="193">
        <f t="shared" si="50"/>
        <v>0</v>
      </c>
      <c r="BI697" s="194" t="str">
        <f t="shared" si="55"/>
        <v/>
      </c>
      <c r="BJ697" s="2"/>
      <c r="BK697" s="2"/>
      <c r="BL697" s="2"/>
      <c r="BM697" s="2"/>
      <c r="BN697" s="2"/>
      <c r="BO697" s="2"/>
      <c r="BP697" s="1101"/>
      <c r="BQ697" s="1101"/>
      <c r="BR697" s="1101"/>
      <c r="BS697" s="1101"/>
      <c r="BT697" s="190">
        <f t="shared" si="52"/>
        <v>0</v>
      </c>
      <c r="BU697" s="193">
        <f t="shared" si="53"/>
        <v>0</v>
      </c>
      <c r="BV697" s="194" t="str">
        <f t="shared" si="54"/>
        <v/>
      </c>
      <c r="BW697" s="1101"/>
      <c r="BX697" s="1101"/>
      <c r="BY697" s="1101"/>
      <c r="BZ697" s="1101"/>
      <c r="CA697" s="1101"/>
      <c r="CB697" s="1101"/>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2.95" customHeight="1">
      <c r="A698" s="1101"/>
      <c r="B698" s="1152"/>
      <c r="C698" s="1152"/>
      <c r="D698" s="843" t="s">
        <v>1539</v>
      </c>
      <c r="E698" s="1152"/>
      <c r="F698" s="1152"/>
      <c r="G698" s="1152"/>
      <c r="H698" s="1152"/>
      <c r="I698" s="1101"/>
      <c r="J698" s="1101"/>
      <c r="K698" s="1101"/>
      <c r="L698" s="1101"/>
      <c r="M698" s="1101"/>
      <c r="N698" s="1101"/>
      <c r="O698" s="1101"/>
      <c r="P698" s="1101"/>
      <c r="Q698" s="1101"/>
      <c r="R698" s="1101"/>
      <c r="S698" s="1101"/>
      <c r="T698" s="1101"/>
      <c r="U698" s="1101"/>
      <c r="V698" s="1101"/>
      <c r="W698" s="1101"/>
      <c r="X698" s="1101"/>
      <c r="Y698" s="1101"/>
      <c r="Z698" s="1101"/>
      <c r="AA698" s="1101"/>
      <c r="AB698" s="1101"/>
      <c r="AC698" s="1101"/>
      <c r="AD698" s="1101"/>
      <c r="AE698" s="1481">
        <v>45778</v>
      </c>
      <c r="AF698" s="1481"/>
      <c r="AG698" s="1481"/>
      <c r="AH698" s="1481"/>
      <c r="AI698" s="1481"/>
      <c r="AJ698" s="1101"/>
      <c r="AK698" s="1101"/>
      <c r="AL698" s="1101"/>
      <c r="AM698" s="1101"/>
      <c r="AN698" s="1101"/>
      <c r="AO698" s="1101"/>
      <c r="AP698" s="1101"/>
      <c r="AQ698" s="1101"/>
      <c r="AR698" s="1101"/>
      <c r="AS698" s="1101"/>
      <c r="AT698" s="1101"/>
      <c r="AU698" s="1101"/>
      <c r="AV698" s="1101"/>
      <c r="AW698" s="1101"/>
      <c r="AX698" s="1101"/>
      <c r="AY698" s="1101"/>
      <c r="AZ698" s="2"/>
      <c r="BA698" s="1120" t="str">
        <f t="shared" si="48"/>
        <v>N/A</v>
      </c>
      <c r="BB698" s="2"/>
      <c r="BC698" s="2"/>
      <c r="BD698" s="2"/>
      <c r="BE698" s="2"/>
      <c r="BF698" s="2"/>
      <c r="BG698" s="190">
        <f t="shared" si="49"/>
        <v>0</v>
      </c>
      <c r="BH698" s="193">
        <f t="shared" si="50"/>
        <v>0</v>
      </c>
      <c r="BI698" s="194" t="str">
        <f>IF(BH698=0,"",BH698*AC759)</f>
        <v/>
      </c>
      <c r="BJ698" s="2"/>
      <c r="BK698" s="2"/>
      <c r="BL698" s="2"/>
      <c r="BM698" s="2"/>
      <c r="BN698" s="2"/>
      <c r="BO698" s="2"/>
      <c r="BP698" s="1101"/>
      <c r="BQ698" s="1101"/>
      <c r="BR698" s="1101"/>
      <c r="BS698" s="1101"/>
      <c r="BT698" s="190">
        <f t="shared" si="52"/>
        <v>0</v>
      </c>
      <c r="BU698" s="193">
        <f t="shared" si="53"/>
        <v>0</v>
      </c>
      <c r="BV698" s="194" t="str">
        <f t="shared" si="54"/>
        <v/>
      </c>
      <c r="BW698" s="1101"/>
      <c r="BX698" s="1101"/>
      <c r="BY698" s="1101"/>
      <c r="BZ698" s="1101"/>
      <c r="CA698" s="1101"/>
      <c r="CB698" s="1101"/>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2.95" customHeight="1">
      <c r="A699" s="1101"/>
      <c r="B699" s="1152"/>
      <c r="C699" s="1152"/>
      <c r="D699" s="843" t="s">
        <v>1540</v>
      </c>
      <c r="E699" s="1152"/>
      <c r="F699" s="1152"/>
      <c r="G699" s="1152"/>
      <c r="H699" s="1152"/>
      <c r="I699" s="1101"/>
      <c r="J699" s="1101"/>
      <c r="K699" s="1101"/>
      <c r="L699" s="1101"/>
      <c r="M699" s="1101"/>
      <c r="N699" s="1101"/>
      <c r="O699" s="1101"/>
      <c r="P699" s="1101"/>
      <c r="Q699" s="1101"/>
      <c r="R699" s="1101"/>
      <c r="S699" s="1101"/>
      <c r="T699" s="1101"/>
      <c r="U699" s="1101"/>
      <c r="V699" s="1101"/>
      <c r="W699" s="1101"/>
      <c r="X699" s="1101"/>
      <c r="Y699" s="1101"/>
      <c r="Z699" s="1101"/>
      <c r="AA699" s="1101"/>
      <c r="AB699" s="1101"/>
      <c r="AC699" s="1101"/>
      <c r="AD699" s="1101"/>
      <c r="AE699" s="1525">
        <v>0.52</v>
      </c>
      <c r="AF699" s="1525"/>
      <c r="AG699" s="1525"/>
      <c r="AH699" s="1525"/>
      <c r="AI699" s="1525"/>
      <c r="AJ699" s="1101"/>
      <c r="AK699" s="1101"/>
      <c r="AL699" s="1101"/>
      <c r="AM699" s="1101"/>
      <c r="AN699" s="1101"/>
      <c r="AO699" s="1101"/>
      <c r="AP699" s="1101"/>
      <c r="AQ699" s="1101"/>
      <c r="AR699" s="1101"/>
      <c r="AS699" s="1101"/>
      <c r="AT699" s="1101"/>
      <c r="AU699" s="1101"/>
      <c r="AV699" s="1101"/>
      <c r="AW699" s="1101"/>
      <c r="AX699" s="1101"/>
      <c r="AY699" s="1101"/>
      <c r="AZ699" s="2"/>
      <c r="BA699" s="1120" t="str">
        <f t="shared" si="48"/>
        <v>N/A</v>
      </c>
      <c r="BB699" s="2"/>
      <c r="BC699" s="2"/>
      <c r="BD699" s="2"/>
      <c r="BE699" s="2"/>
      <c r="BF699" s="2"/>
      <c r="BG699" s="190">
        <f t="shared" si="49"/>
        <v>0</v>
      </c>
      <c r="BH699" s="193">
        <f t="shared" si="50"/>
        <v>0</v>
      </c>
      <c r="BI699" s="194" t="str">
        <f>IF(BH699=0,"",BH699*AC760)</f>
        <v/>
      </c>
      <c r="BJ699" s="2"/>
      <c r="BK699" s="2"/>
      <c r="BL699" s="2"/>
      <c r="BM699" s="2"/>
      <c r="BN699" s="2"/>
      <c r="BO699" s="2"/>
      <c r="BP699" s="1101"/>
      <c r="BQ699" s="1101"/>
      <c r="BR699" s="1101"/>
      <c r="BS699" s="1101"/>
      <c r="BT699" s="190">
        <f t="shared" si="52"/>
        <v>0</v>
      </c>
      <c r="BU699" s="193">
        <f t="shared" si="53"/>
        <v>0</v>
      </c>
      <c r="BV699" s="194" t="str">
        <f t="shared" si="54"/>
        <v/>
      </c>
      <c r="BW699" s="1101"/>
      <c r="BX699" s="1101"/>
      <c r="BY699" s="1101"/>
      <c r="BZ699" s="1101"/>
      <c r="CA699" s="1101"/>
      <c r="CB699" s="1101"/>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2.95" customHeight="1">
      <c r="A700" s="1101"/>
      <c r="B700" s="1152"/>
      <c r="C700" s="1152"/>
      <c r="D700" s="843" t="s">
        <v>1541</v>
      </c>
      <c r="E700" s="1152"/>
      <c r="F700" s="1152"/>
      <c r="G700" s="1152"/>
      <c r="H700" s="1152"/>
      <c r="I700" s="1101"/>
      <c r="J700" s="1101"/>
      <c r="K700" s="1101"/>
      <c r="L700" s="1101"/>
      <c r="M700" s="1101"/>
      <c r="N700" s="1101"/>
      <c r="O700" s="1101"/>
      <c r="P700" s="1101"/>
      <c r="Q700" s="1101"/>
      <c r="R700" s="1101"/>
      <c r="S700" s="1101"/>
      <c r="T700" s="1101"/>
      <c r="U700" s="1101"/>
      <c r="V700" s="1101"/>
      <c r="W700" s="1441" t="str">
        <f>H335</f>
        <v>CSCDA</v>
      </c>
      <c r="X700" s="1441"/>
      <c r="Y700" s="1441"/>
      <c r="Z700" s="1441"/>
      <c r="AA700" s="1441"/>
      <c r="AB700" s="1441"/>
      <c r="AC700" s="1441"/>
      <c r="AD700" s="1441"/>
      <c r="AE700" s="1441"/>
      <c r="AF700" s="1441"/>
      <c r="AG700" s="1441"/>
      <c r="AH700" s="1441"/>
      <c r="AI700" s="1441"/>
      <c r="AJ700" s="1441"/>
      <c r="AK700" s="1441"/>
      <c r="AL700" s="1101"/>
      <c r="AM700" s="1101"/>
      <c r="AN700" s="1101"/>
      <c r="AO700" s="1101"/>
      <c r="AP700" s="1101"/>
      <c r="AQ700" s="1101"/>
      <c r="AR700" s="1101"/>
      <c r="AS700" s="1101"/>
      <c r="AT700" s="1101"/>
      <c r="AU700" s="1101"/>
      <c r="AV700" s="1101"/>
      <c r="AW700" s="1101"/>
      <c r="AX700" s="1101"/>
      <c r="AY700" s="1101"/>
      <c r="AZ700" s="2"/>
      <c r="BA700" s="1120" t="str">
        <f>IF($G751=0,"N/A",VLOOKUP($T$189,TC_Rent,(MATCH($B751,bedrooms,FALSE))))</f>
        <v>N/A</v>
      </c>
      <c r="BB700" s="2"/>
      <c r="BC700" s="2"/>
      <c r="BD700" s="2"/>
      <c r="BE700" s="2"/>
      <c r="BF700" s="2"/>
      <c r="BG700" s="190">
        <f t="shared" si="49"/>
        <v>0</v>
      </c>
      <c r="BH700" s="193">
        <f t="shared" si="50"/>
        <v>0</v>
      </c>
      <c r="BI700" s="194" t="str">
        <f>IF(BH700=0,"",BH700*AC761)</f>
        <v/>
      </c>
      <c r="BJ700" s="2"/>
      <c r="BK700" s="2"/>
      <c r="BL700" s="2"/>
      <c r="BM700" s="2"/>
      <c r="BN700" s="2"/>
      <c r="BO700" s="2"/>
      <c r="BP700" s="1101"/>
      <c r="BQ700" s="1101"/>
      <c r="BR700" s="1101"/>
      <c r="BS700" s="1101"/>
      <c r="BT700" s="190">
        <f t="shared" si="52"/>
        <v>0</v>
      </c>
      <c r="BU700" s="193">
        <f t="shared" si="53"/>
        <v>0</v>
      </c>
      <c r="BV700" s="194" t="str">
        <f t="shared" si="54"/>
        <v/>
      </c>
      <c r="BW700" s="1101"/>
      <c r="BX700" s="1101"/>
      <c r="BY700" s="1101"/>
      <c r="BZ700" s="1101"/>
      <c r="CA700" s="1101"/>
      <c r="CB700" s="1101"/>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2.95" customHeight="1">
      <c r="A701" s="1101"/>
      <c r="B701" s="1152"/>
      <c r="C701" s="1152"/>
      <c r="D701" s="843"/>
      <c r="E701" s="1152"/>
      <c r="F701" s="1152"/>
      <c r="G701" s="1152"/>
      <c r="H701" s="1152"/>
      <c r="I701" s="1101"/>
      <c r="J701" s="1101"/>
      <c r="K701" s="1101"/>
      <c r="L701" s="1101"/>
      <c r="M701" s="1101"/>
      <c r="N701" s="1101"/>
      <c r="O701" s="1101"/>
      <c r="P701" s="1101"/>
      <c r="Q701" s="1101"/>
      <c r="R701" s="1101"/>
      <c r="S701" s="1101"/>
      <c r="T701" s="1101"/>
      <c r="U701" s="1101"/>
      <c r="V701" s="1101"/>
      <c r="W701" s="1101"/>
      <c r="X701" s="1101"/>
      <c r="Y701" s="1101"/>
      <c r="Z701" s="1101"/>
      <c r="AA701" s="1101"/>
      <c r="AB701" s="1101"/>
      <c r="AC701" s="1101"/>
      <c r="AD701" s="1101"/>
      <c r="AE701" s="1101"/>
      <c r="AF701" s="1101"/>
      <c r="AG701" s="1101"/>
      <c r="AH701" s="1101"/>
      <c r="AI701" s="1101"/>
      <c r="AJ701" s="1101"/>
      <c r="AK701" s="1101"/>
      <c r="AL701" s="1101"/>
      <c r="AM701" s="1101"/>
      <c r="AN701" s="1101"/>
      <c r="AO701" s="1101"/>
      <c r="AP701" s="1101"/>
      <c r="AQ701" s="1101"/>
      <c r="AR701" s="1101"/>
      <c r="AS701" s="1101"/>
      <c r="AT701" s="1101"/>
      <c r="AU701" s="1101"/>
      <c r="AV701" s="1101"/>
      <c r="AW701" s="1101"/>
      <c r="AX701" s="1101"/>
      <c r="AY701" s="1101"/>
      <c r="AZ701" s="2"/>
      <c r="BA701" s="1120" t="str">
        <f>IF($G752=0,"N/A",VLOOKUP($T$189,TC_Rent,(MATCH($B752,bedrooms,FALSE))))</f>
        <v>N/A</v>
      </c>
      <c r="BB701" s="2"/>
      <c r="BC701" s="2"/>
      <c r="BD701" s="2"/>
      <c r="BE701" s="2"/>
      <c r="BF701" s="2"/>
      <c r="BG701" s="190">
        <f t="shared" ref="BG701" si="56">G751</f>
        <v>0</v>
      </c>
      <c r="BH701" s="193">
        <f t="shared" si="50"/>
        <v>0</v>
      </c>
      <c r="BI701" s="194" t="str">
        <f>IF(BH701=0,"",BH701*AC762)</f>
        <v/>
      </c>
      <c r="BJ701" s="2"/>
      <c r="BK701" s="2"/>
      <c r="BL701" s="2"/>
      <c r="BM701" s="2"/>
      <c r="BN701" s="2"/>
      <c r="BO701" s="2"/>
      <c r="BP701" s="1101"/>
      <c r="BQ701" s="1101"/>
      <c r="BR701" s="1101"/>
      <c r="BS701" s="1101"/>
      <c r="BT701" s="190">
        <f t="shared" ref="BT701" si="57">G751</f>
        <v>0</v>
      </c>
      <c r="BU701" s="193">
        <f t="shared" si="53"/>
        <v>0</v>
      </c>
      <c r="BV701" s="194" t="str">
        <f t="shared" ref="BV701" si="58">IF(BU701=0,"",BU701*AH751)</f>
        <v/>
      </c>
      <c r="BW701" s="1101"/>
      <c r="BX701" s="1101"/>
      <c r="BY701" s="1101"/>
      <c r="BZ701" s="1101"/>
      <c r="CA701" s="1101"/>
      <c r="CB701" s="1101"/>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2.95" customHeight="1">
      <c r="A702" s="1101"/>
      <c r="B702" s="1152"/>
      <c r="C702" s="1152"/>
      <c r="D702" s="843" t="s">
        <v>1542</v>
      </c>
      <c r="E702" s="1152"/>
      <c r="F702" s="1152"/>
      <c r="G702" s="1152"/>
      <c r="H702" s="1152"/>
      <c r="I702" s="1101"/>
      <c r="J702" s="1101"/>
      <c r="K702" s="1101"/>
      <c r="L702" s="1101"/>
      <c r="M702" s="1101"/>
      <c r="N702" s="1101"/>
      <c r="O702" s="1101"/>
      <c r="P702" s="1101"/>
      <c r="Q702" s="1101"/>
      <c r="R702" s="1101"/>
      <c r="S702" s="1101"/>
      <c r="T702" s="1101"/>
      <c r="U702" s="1101"/>
      <c r="V702" s="1101"/>
      <c r="W702" s="1101"/>
      <c r="X702" s="1101"/>
      <c r="Y702" s="1101"/>
      <c r="Z702" s="1101"/>
      <c r="AA702" s="1101"/>
      <c r="AB702" s="1101"/>
      <c r="AC702" s="1101"/>
      <c r="AD702" s="1101"/>
      <c r="AE702" s="1376" t="s">
        <v>837</v>
      </c>
      <c r="AF702" s="1376"/>
      <c r="AG702" s="1101"/>
      <c r="AH702" s="1101"/>
      <c r="AI702" s="1101"/>
      <c r="AJ702" s="1101"/>
      <c r="AK702" s="1101"/>
      <c r="AL702" s="1101"/>
      <c r="AM702" s="1101"/>
      <c r="AN702" s="1101"/>
      <c r="AO702" s="1101"/>
      <c r="AP702" s="1101"/>
      <c r="AQ702" s="1101"/>
      <c r="AR702" s="1101"/>
      <c r="AS702" s="1101"/>
      <c r="AT702" s="1101"/>
      <c r="AU702" s="1101"/>
      <c r="AV702" s="1101"/>
      <c r="AW702" s="1101"/>
      <c r="AX702" s="1101"/>
      <c r="AY702" s="1101"/>
      <c r="AZ702" s="2"/>
      <c r="BA702" s="2"/>
      <c r="BB702" s="2"/>
      <c r="BC702" s="2"/>
      <c r="BD702" s="2"/>
      <c r="BE702" s="2"/>
      <c r="BF702" s="1101"/>
      <c r="BG702" s="190">
        <f>G752</f>
        <v>0</v>
      </c>
      <c r="BH702" s="193">
        <f t="shared" si="50"/>
        <v>0</v>
      </c>
      <c r="BI702" s="194" t="str">
        <f>IF(BH702=0,"",BH702*AC762)</f>
        <v/>
      </c>
      <c r="BJ702" s="2"/>
      <c r="BK702" s="2"/>
      <c r="BL702" s="2"/>
      <c r="BM702" s="2"/>
      <c r="BN702" s="2"/>
      <c r="BO702" s="2"/>
      <c r="BP702" s="1101"/>
      <c r="BQ702" s="1101"/>
      <c r="BR702" s="1101"/>
      <c r="BS702" s="1101"/>
      <c r="BT702" s="702">
        <f>G752</f>
        <v>0</v>
      </c>
      <c r="BU702" s="193">
        <f t="shared" si="53"/>
        <v>0</v>
      </c>
      <c r="BV702" s="194" t="str">
        <f>IF(BU702=0,"",BU702*AH752)</f>
        <v/>
      </c>
      <c r="BW702" s="1101"/>
      <c r="BX702" s="1101"/>
      <c r="BY702" s="1101"/>
      <c r="BZ702" s="1101"/>
      <c r="CA702" s="1101"/>
      <c r="CB702" s="1101"/>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2.95" customHeight="1">
      <c r="A703" s="1101"/>
      <c r="B703" s="1152"/>
      <c r="C703" s="1152"/>
      <c r="D703" s="843" t="s">
        <v>1543</v>
      </c>
      <c r="E703" s="1152"/>
      <c r="F703" s="1152"/>
      <c r="G703" s="1152"/>
      <c r="H703" s="1152"/>
      <c r="I703" s="1101"/>
      <c r="J703" s="1101"/>
      <c r="K703" s="1101"/>
      <c r="L703" s="1101"/>
      <c r="M703" s="1101"/>
      <c r="N703" s="1101"/>
      <c r="O703" s="1101"/>
      <c r="P703" s="1101"/>
      <c r="Q703" s="1101"/>
      <c r="R703" s="1101"/>
      <c r="S703" s="1101"/>
      <c r="T703" s="1101"/>
      <c r="U703" s="1101"/>
      <c r="V703" s="1101"/>
      <c r="W703" s="1390"/>
      <c r="X703" s="1390"/>
      <c r="Y703" s="1390"/>
      <c r="Z703" s="1390"/>
      <c r="AA703" s="1390"/>
      <c r="AB703" s="1390"/>
      <c r="AC703" s="1390"/>
      <c r="AD703" s="1390"/>
      <c r="AE703" s="1390"/>
      <c r="AF703" s="1390"/>
      <c r="AG703" s="1390"/>
      <c r="AH703" s="1390"/>
      <c r="AI703" s="1390"/>
      <c r="AJ703" s="1390"/>
      <c r="AK703" s="1390"/>
      <c r="AL703" s="1101"/>
      <c r="AM703" s="1101"/>
      <c r="AN703" s="1101"/>
      <c r="AO703" s="1101"/>
      <c r="AP703" s="1101"/>
      <c r="AQ703" s="1101"/>
      <c r="AR703" s="1101"/>
      <c r="AS703" s="1101"/>
      <c r="AT703" s="1101"/>
      <c r="AU703" s="1101"/>
      <c r="AV703" s="1101"/>
      <c r="AW703" s="1101"/>
      <c r="AX703" s="1101"/>
      <c r="AY703" s="1101"/>
      <c r="AZ703" s="2"/>
      <c r="BA703" s="2"/>
      <c r="BB703" s="2"/>
      <c r="BC703" s="2"/>
      <c r="BD703" s="2"/>
      <c r="BE703" s="2"/>
      <c r="BF703" s="187" t="s">
        <v>1544</v>
      </c>
      <c r="BG703" s="195">
        <f>SUM(BG668:BG702)</f>
        <v>50</v>
      </c>
      <c r="BH703" s="196">
        <f>SUM(BH668:BH702)</f>
        <v>1</v>
      </c>
      <c r="BI703" s="196">
        <f>SUM(BI668:BI702)</f>
        <v>0.5</v>
      </c>
      <c r="BJ703" s="1101"/>
      <c r="BK703" s="1101"/>
      <c r="BL703" s="1101"/>
      <c r="BM703" s="1101"/>
      <c r="BN703" s="2"/>
      <c r="BO703" s="2"/>
      <c r="BP703" s="1101"/>
      <c r="BQ703" s="1101"/>
      <c r="BR703" s="1101"/>
      <c r="BS703" s="1101"/>
      <c r="BT703" s="701">
        <f>SUM(BT668:BT702)</f>
        <v>50</v>
      </c>
      <c r="BU703" s="196">
        <f>SUM(BU668:BU702)</f>
        <v>1</v>
      </c>
      <c r="BV703" s="196">
        <f>SUM(BV668:BV702)</f>
        <v>0.5</v>
      </c>
      <c r="BW703" s="1101"/>
      <c r="BX703" s="1101"/>
      <c r="BY703" s="1101"/>
      <c r="BZ703" s="1101"/>
      <c r="CA703" s="1101"/>
      <c r="CB703" s="1101"/>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2.95" customHeight="1">
      <c r="A704" s="1101"/>
      <c r="B704" s="1152"/>
      <c r="C704" s="1152"/>
      <c r="D704" s="843" t="s">
        <v>1114</v>
      </c>
      <c r="E704" s="1152"/>
      <c r="F704" s="1152"/>
      <c r="G704" s="1152"/>
      <c r="H704" s="1152"/>
      <c r="I704" s="1101"/>
      <c r="J704" s="1390"/>
      <c r="K704" s="1390"/>
      <c r="L704" s="1390"/>
      <c r="M704" s="1390"/>
      <c r="N704" s="1390"/>
      <c r="O704" s="1390"/>
      <c r="P704" s="1390"/>
      <c r="Q704" s="1390"/>
      <c r="R704" s="1390"/>
      <c r="S704" s="1390"/>
      <c r="T704" s="1390"/>
      <c r="U704" s="1390"/>
      <c r="V704" s="1390"/>
      <c r="W704" s="1390"/>
      <c r="X704" s="1390"/>
      <c r="Y704" s="1101"/>
      <c r="Z704" s="1101"/>
      <c r="AA704" s="1101"/>
      <c r="AB704" s="1101"/>
      <c r="AC704" s="1101"/>
      <c r="AD704" s="1101"/>
      <c r="AE704" s="1101"/>
      <c r="AF704" s="1101"/>
      <c r="AG704" s="1101"/>
      <c r="AH704" s="1101"/>
      <c r="AI704" s="1101"/>
      <c r="AJ704" s="1101"/>
      <c r="AK704" s="1101"/>
      <c r="AL704" s="1101"/>
      <c r="AM704" s="1101"/>
      <c r="AN704" s="1101"/>
      <c r="AO704" s="1101"/>
      <c r="AP704" s="1101"/>
      <c r="AQ704" s="1101"/>
      <c r="AR704" s="1101"/>
      <c r="AS704" s="1101"/>
      <c r="AT704" s="1101"/>
      <c r="AU704" s="1101"/>
      <c r="AV704" s="1101"/>
      <c r="AW704" s="1101"/>
      <c r="AX704" s="1101"/>
      <c r="AY704" s="1101"/>
      <c r="AZ704" s="2"/>
      <c r="BA704" s="2"/>
      <c r="BB704" s="2"/>
      <c r="BC704" s="2"/>
      <c r="BD704" s="2"/>
      <c r="BE704" s="2"/>
      <c r="BF704" s="2"/>
      <c r="BG704" s="1101"/>
      <c r="BH704" s="1101"/>
      <c r="BI704" s="1101"/>
      <c r="BJ704" s="2"/>
      <c r="BK704" s="2"/>
      <c r="BL704" s="2"/>
      <c r="BM704" s="2"/>
      <c r="BN704" s="2"/>
      <c r="BO704" s="2"/>
      <c r="BP704" s="1101"/>
      <c r="BQ704" s="1101"/>
      <c r="BR704" s="1101"/>
      <c r="BS704" s="1101"/>
      <c r="BT704" s="1101"/>
      <c r="BU704" s="1101"/>
      <c r="BV704" s="1101"/>
      <c r="BW704" s="1101"/>
      <c r="BX704" s="1101"/>
      <c r="BY704" s="1101"/>
      <c r="BZ704" s="1101"/>
      <c r="CA704" s="1101"/>
      <c r="CB704" s="1101"/>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2.95" customHeight="1">
      <c r="A705" s="1101"/>
      <c r="B705" s="1152"/>
      <c r="C705" s="1152"/>
      <c r="D705" s="843" t="s">
        <v>1116</v>
      </c>
      <c r="E705" s="1101"/>
      <c r="F705" s="1101"/>
      <c r="G705" s="1101"/>
      <c r="H705" s="1101"/>
      <c r="I705" s="1101"/>
      <c r="J705" s="1394"/>
      <c r="K705" s="1394"/>
      <c r="L705" s="1394"/>
      <c r="M705" s="1394"/>
      <c r="N705" s="1394"/>
      <c r="O705" s="1394"/>
      <c r="P705" s="2" t="s">
        <v>1118</v>
      </c>
      <c r="Q705" s="2"/>
      <c r="R705" s="1377"/>
      <c r="S705" s="1377"/>
      <c r="T705" s="1377"/>
      <c r="U705" s="1101"/>
      <c r="V705" s="1101"/>
      <c r="W705" s="1101"/>
      <c r="X705" s="1101"/>
      <c r="Y705" s="1101"/>
      <c r="Z705" s="1101"/>
      <c r="AA705" s="1101"/>
      <c r="AB705" s="1101"/>
      <c r="AC705" s="1101"/>
      <c r="AD705" s="1101"/>
      <c r="AE705" s="1101"/>
      <c r="AF705" s="1101"/>
      <c r="AG705" s="1101"/>
      <c r="AH705" s="1101"/>
      <c r="AI705" s="1101"/>
      <c r="AJ705" s="1101"/>
      <c r="AK705" s="1101"/>
      <c r="AL705" s="1101"/>
      <c r="AM705" s="1101"/>
      <c r="AN705" s="1101"/>
      <c r="AO705" s="1101"/>
      <c r="AP705" s="1101"/>
      <c r="AQ705" s="1101"/>
      <c r="AR705" s="1101"/>
      <c r="AS705" s="1101"/>
      <c r="AT705" s="1101"/>
      <c r="AU705" s="1101"/>
      <c r="AV705" s="1101"/>
      <c r="AW705" s="1101"/>
      <c r="AX705" s="1101"/>
      <c r="AY705" s="1101"/>
      <c r="AZ705" s="2"/>
      <c r="BA705" s="2"/>
      <c r="BB705" s="2"/>
      <c r="BC705" s="2"/>
      <c r="BD705" s="2"/>
      <c r="BE705" s="2"/>
      <c r="BF705" s="2"/>
      <c r="BG705" s="1101"/>
      <c r="BH705" s="1101"/>
      <c r="BI705" s="1101"/>
      <c r="BJ705" s="2"/>
      <c r="BK705" s="2"/>
      <c r="BL705" s="2"/>
      <c r="BM705" s="2"/>
      <c r="BN705" s="2"/>
      <c r="BO705" s="2"/>
      <c r="BP705" s="1101"/>
      <c r="BQ705" s="1101"/>
      <c r="BR705" s="1101"/>
      <c r="BS705" s="1101"/>
      <c r="BT705" s="1101"/>
      <c r="BU705" s="1101"/>
      <c r="BV705" s="1101"/>
      <c r="BW705" s="1101"/>
      <c r="BX705" s="1101"/>
      <c r="BY705" s="1101"/>
      <c r="BZ705" s="1101"/>
      <c r="CA705" s="1101"/>
      <c r="CB705" s="1101"/>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2.95" customHeight="1">
      <c r="A706" s="1101"/>
      <c r="B706" s="1152"/>
      <c r="C706" s="1152"/>
      <c r="D706" s="843" t="s">
        <v>1545</v>
      </c>
      <c r="E706" s="1101"/>
      <c r="F706" s="1101"/>
      <c r="G706" s="1101"/>
      <c r="H706" s="1101"/>
      <c r="I706" s="1101"/>
      <c r="J706" s="1101"/>
      <c r="K706" s="1101"/>
      <c r="L706" s="1101"/>
      <c r="M706" s="1101"/>
      <c r="N706" s="1101"/>
      <c r="O706" s="1101"/>
      <c r="P706" s="1101"/>
      <c r="Q706" s="1101"/>
      <c r="R706" s="1101"/>
      <c r="S706" s="1101"/>
      <c r="T706" s="1101"/>
      <c r="U706" s="1101"/>
      <c r="V706" s="1101"/>
      <c r="W706" s="1390" t="s">
        <v>294</v>
      </c>
      <c r="X706" s="1390"/>
      <c r="Y706" s="1390"/>
      <c r="Z706" s="1390"/>
      <c r="AA706" s="1390"/>
      <c r="AB706" s="1390"/>
      <c r="AC706" s="1390"/>
      <c r="AD706" s="1390"/>
      <c r="AE706" s="1390"/>
      <c r="AF706" s="1390"/>
      <c r="AG706" s="1390"/>
      <c r="AH706" s="1390"/>
      <c r="AI706" s="1390"/>
      <c r="AJ706" s="1390"/>
      <c r="AK706" s="1390"/>
      <c r="AL706" s="1101"/>
      <c r="AM706" s="1101"/>
      <c r="AN706" s="1101"/>
      <c r="AO706" s="1101"/>
      <c r="AP706" s="1101"/>
      <c r="AQ706" s="1101"/>
      <c r="AR706" s="1101"/>
      <c r="AS706" s="1101"/>
      <c r="AT706" s="1101"/>
      <c r="AU706" s="1101"/>
      <c r="AV706" s="1101"/>
      <c r="AW706" s="1101"/>
      <c r="AX706" s="1101"/>
      <c r="AY706" s="1101"/>
      <c r="AZ706" s="2"/>
      <c r="BA706" s="2"/>
      <c r="BB706" s="2"/>
      <c r="BC706" s="2"/>
      <c r="BD706" s="2"/>
      <c r="BE706" s="2"/>
      <c r="BF706" s="2"/>
      <c r="BG706" s="1101"/>
      <c r="BH706" s="1101"/>
      <c r="BI706" s="1101"/>
      <c r="BJ706" s="2"/>
      <c r="BK706" s="2"/>
      <c r="BL706" s="2"/>
      <c r="BM706" s="2"/>
      <c r="BN706" s="2"/>
      <c r="BO706" s="2"/>
      <c r="BP706" s="1101"/>
      <c r="BQ706" s="1101"/>
      <c r="BR706" s="1101"/>
      <c r="BS706" s="1101"/>
      <c r="BT706" s="1101"/>
      <c r="BU706" s="1101"/>
      <c r="BV706" s="1101"/>
      <c r="BW706" s="1101"/>
      <c r="BX706" s="1101"/>
      <c r="BY706" s="1101"/>
      <c r="BZ706" s="1101"/>
      <c r="CA706" s="1101"/>
      <c r="CB706" s="1101"/>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2.95" customHeight="1">
      <c r="A707" s="1101"/>
      <c r="B707" s="1152"/>
      <c r="C707" s="1152"/>
      <c r="D707" s="843"/>
      <c r="E707" s="1390" t="s">
        <v>1315</v>
      </c>
      <c r="F707" s="1390"/>
      <c r="G707" s="1390"/>
      <c r="H707" s="1390"/>
      <c r="I707" s="1390"/>
      <c r="J707" s="1390"/>
      <c r="K707" s="1390"/>
      <c r="L707" s="1390"/>
      <c r="M707" s="1390"/>
      <c r="N707" s="1390"/>
      <c r="O707" s="1390"/>
      <c r="P707" s="1390"/>
      <c r="Q707" s="1390"/>
      <c r="R707" s="1390"/>
      <c r="S707" s="1390"/>
      <c r="T707" s="1390"/>
      <c r="U707" s="1390"/>
      <c r="V707" s="1390"/>
      <c r="W707" s="1390"/>
      <c r="X707" s="1390"/>
      <c r="Y707" s="1390"/>
      <c r="Z707" s="1390"/>
      <c r="AA707" s="1390"/>
      <c r="AB707" s="1390"/>
      <c r="AC707" s="1390"/>
      <c r="AD707" s="1390"/>
      <c r="AE707" s="1390"/>
      <c r="AF707" s="1390"/>
      <c r="AG707" s="1390"/>
      <c r="AH707" s="1390"/>
      <c r="AI707" s="1390"/>
      <c r="AJ707" s="1390"/>
      <c r="AK707" s="1390"/>
      <c r="AL707" s="1101"/>
      <c r="AM707" s="1101"/>
      <c r="AN707" s="1101"/>
      <c r="AO707" s="1101"/>
      <c r="AP707" s="1101"/>
      <c r="AQ707" s="1101"/>
      <c r="AR707" s="1101"/>
      <c r="AS707" s="1101"/>
      <c r="AT707" s="1101"/>
      <c r="AU707" s="1101"/>
      <c r="AV707" s="1101"/>
      <c r="AW707" s="1101"/>
      <c r="AX707" s="1101"/>
      <c r="AY707" s="1101"/>
      <c r="AZ707" s="2"/>
      <c r="BA707" s="2"/>
      <c r="BB707" s="2"/>
      <c r="BC707" s="2"/>
      <c r="BD707" s="2"/>
      <c r="BE707" s="2"/>
      <c r="BF707" s="2"/>
      <c r="BG707" s="1101"/>
      <c r="BH707" s="1101"/>
      <c r="BI707" s="1101"/>
      <c r="BJ707" s="2"/>
      <c r="BK707" s="2"/>
      <c r="BL707" s="2"/>
      <c r="BM707" s="2"/>
      <c r="BN707" s="2"/>
      <c r="BO707" s="2"/>
      <c r="BP707" s="1101"/>
      <c r="BQ707" s="1101"/>
      <c r="BR707" s="1101"/>
      <c r="BS707" s="1101"/>
      <c r="BT707" s="1101"/>
      <c r="BU707" s="1101"/>
      <c r="BV707" s="1101"/>
      <c r="BW707" s="1101"/>
      <c r="BX707" s="1101"/>
      <c r="BY707" s="1101"/>
      <c r="BZ707" s="1101"/>
      <c r="CA707" s="1101"/>
      <c r="CB707" s="1101"/>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2.95" customHeight="1">
      <c r="A708" s="1101"/>
      <c r="B708" s="1101"/>
      <c r="C708" s="1101"/>
      <c r="D708" s="1101"/>
      <c r="E708" s="1101"/>
      <c r="F708" s="1101"/>
      <c r="G708" s="1101"/>
      <c r="H708" s="1101"/>
      <c r="I708" s="1101"/>
      <c r="J708" s="1101"/>
      <c r="K708" s="1101"/>
      <c r="L708" s="1101"/>
      <c r="M708" s="1101"/>
      <c r="N708" s="1101"/>
      <c r="O708" s="1101"/>
      <c r="P708" s="1101"/>
      <c r="Q708" s="1101"/>
      <c r="R708" s="1101"/>
      <c r="S708" s="1101"/>
      <c r="T708" s="1101"/>
      <c r="U708" s="1101"/>
      <c r="V708" s="1101"/>
      <c r="W708" s="1101"/>
      <c r="X708" s="1101"/>
      <c r="Y708" s="1101"/>
      <c r="Z708" s="1101"/>
      <c r="AA708" s="1101"/>
      <c r="AB708" s="1101"/>
      <c r="AC708" s="1101"/>
      <c r="AD708" s="1101"/>
      <c r="AE708" s="1101"/>
      <c r="AF708" s="1101"/>
      <c r="AG708" s="1101"/>
      <c r="AH708" s="1101"/>
      <c r="AI708" s="1101"/>
      <c r="AJ708" s="1101"/>
      <c r="AK708" s="1101"/>
      <c r="AL708" s="1101"/>
      <c r="AM708" s="1101"/>
      <c r="AN708" s="1101"/>
      <c r="AO708" s="1101"/>
      <c r="AP708" s="1101"/>
      <c r="AQ708" s="1101"/>
      <c r="AR708" s="1101"/>
      <c r="AS708" s="1101"/>
      <c r="AT708" s="1101"/>
      <c r="AU708" s="1101"/>
      <c r="AV708" s="1101"/>
      <c r="AW708" s="1101"/>
      <c r="AX708" s="1101"/>
      <c r="AY708" s="1101"/>
      <c r="AZ708" s="2"/>
      <c r="BA708" s="2"/>
      <c r="BB708" s="2"/>
      <c r="BC708" s="2"/>
      <c r="BD708" s="2"/>
      <c r="BE708" s="2"/>
      <c r="BF708" s="2"/>
      <c r="BG708" s="1101"/>
      <c r="BH708" s="1101"/>
      <c r="BI708" s="1101"/>
      <c r="BJ708" s="2"/>
      <c r="BK708" s="2"/>
      <c r="BL708" s="2"/>
      <c r="BM708" s="2"/>
      <c r="BN708" s="2"/>
      <c r="BO708" s="2"/>
      <c r="BP708" s="1101"/>
      <c r="BQ708" s="1101"/>
      <c r="BR708" s="1101"/>
      <c r="BS708" s="1101"/>
      <c r="BT708" s="1101"/>
      <c r="BU708" s="1101"/>
      <c r="BV708" s="1101"/>
      <c r="BW708" s="1101"/>
      <c r="BX708" s="1101"/>
      <c r="BY708" s="1101"/>
      <c r="BZ708" s="1101"/>
      <c r="CA708" s="1101"/>
      <c r="CB708" s="1101"/>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2.95" customHeight="1">
      <c r="A709" s="1236" t="s">
        <v>1546</v>
      </c>
      <c r="B709" s="1236"/>
      <c r="C709" s="1236"/>
      <c r="D709" s="1236"/>
      <c r="E709" s="1236"/>
      <c r="F709" s="1236"/>
      <c r="G709" s="1236"/>
      <c r="H709" s="1236"/>
      <c r="I709" s="1236"/>
      <c r="J709" s="1236"/>
      <c r="K709" s="1236"/>
      <c r="L709" s="1236"/>
      <c r="M709" s="1236"/>
      <c r="N709" s="1236"/>
      <c r="O709" s="1236"/>
      <c r="P709" s="1236"/>
      <c r="Q709" s="1236"/>
      <c r="R709" s="1236"/>
      <c r="S709" s="1236"/>
      <c r="T709" s="1236"/>
      <c r="U709" s="1236"/>
      <c r="V709" s="1236"/>
      <c r="W709" s="1236"/>
      <c r="X709" s="1236"/>
      <c r="Y709" s="1236"/>
      <c r="Z709" s="1236"/>
      <c r="AA709" s="1236"/>
      <c r="AB709" s="1236"/>
      <c r="AC709" s="1236"/>
      <c r="AD709" s="1236"/>
      <c r="AE709" s="1236"/>
      <c r="AF709" s="1236"/>
      <c r="AG709" s="1236"/>
      <c r="AH709" s="1236"/>
      <c r="AI709" s="1236"/>
      <c r="AJ709" s="1236"/>
      <c r="AK709" s="1236"/>
      <c r="AL709" s="1236"/>
      <c r="AM709" s="1236"/>
      <c r="AN709" s="1236"/>
      <c r="AO709" s="1236"/>
      <c r="AP709" s="1236"/>
      <c r="AQ709" s="1236"/>
      <c r="AR709" s="1236"/>
      <c r="AS709" s="1236"/>
      <c r="AT709" s="1236"/>
      <c r="AU709" s="1101"/>
      <c r="AV709" s="1101"/>
      <c r="AW709" s="1101"/>
      <c r="AX709" s="1101"/>
      <c r="AY709" s="1101"/>
      <c r="AZ709" s="2"/>
      <c r="BA709" s="2"/>
      <c r="BB709" s="2"/>
      <c r="BC709" s="2"/>
      <c r="BD709" s="2"/>
      <c r="BE709" s="2"/>
      <c r="BF709" s="2"/>
      <c r="BG709" s="1101"/>
      <c r="BH709" s="1101"/>
      <c r="BI709" s="1101"/>
      <c r="BJ709" s="2"/>
      <c r="BK709" s="2"/>
      <c r="BL709" s="2"/>
      <c r="BM709" s="2"/>
      <c r="BN709" s="2"/>
      <c r="BO709" s="2"/>
      <c r="BP709" s="1101"/>
      <c r="BQ709" s="1101"/>
      <c r="BR709" s="1101"/>
      <c r="BS709" s="1101"/>
      <c r="BT709" s="1101"/>
      <c r="BU709" s="1101"/>
      <c r="BV709" s="1101"/>
      <c r="BW709" s="1101"/>
      <c r="BX709" s="1101"/>
      <c r="BY709" s="1101"/>
      <c r="BZ709" s="1101"/>
      <c r="CA709" s="1101"/>
      <c r="CB709" s="1101"/>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2.95" customHeight="1">
      <c r="A710" s="1236"/>
      <c r="B710" s="1236"/>
      <c r="C710" s="1236"/>
      <c r="D710" s="1236"/>
      <c r="E710" s="1236"/>
      <c r="F710" s="1236"/>
      <c r="G710" s="1236"/>
      <c r="H710" s="1236"/>
      <c r="I710" s="1236"/>
      <c r="J710" s="1236"/>
      <c r="K710" s="1236"/>
      <c r="L710" s="1236"/>
      <c r="M710" s="1236"/>
      <c r="N710" s="1236"/>
      <c r="O710" s="1236"/>
      <c r="P710" s="1236"/>
      <c r="Q710" s="1236"/>
      <c r="R710" s="1236"/>
      <c r="S710" s="1236"/>
      <c r="T710" s="1236"/>
      <c r="U710" s="1236"/>
      <c r="V710" s="1236"/>
      <c r="W710" s="1236"/>
      <c r="X710" s="1236"/>
      <c r="Y710" s="1236"/>
      <c r="Z710" s="1236"/>
      <c r="AA710" s="1236"/>
      <c r="AB710" s="1236"/>
      <c r="AC710" s="1236"/>
      <c r="AD710" s="1236"/>
      <c r="AE710" s="1236"/>
      <c r="AF710" s="1236"/>
      <c r="AG710" s="1236"/>
      <c r="AH710" s="1236"/>
      <c r="AI710" s="1236"/>
      <c r="AJ710" s="1236"/>
      <c r="AK710" s="1236"/>
      <c r="AL710" s="1236"/>
      <c r="AM710" s="1236"/>
      <c r="AN710" s="1236"/>
      <c r="AO710" s="1236"/>
      <c r="AP710" s="1236"/>
      <c r="AQ710" s="1236"/>
      <c r="AR710" s="1236"/>
      <c r="AS710" s="1236"/>
      <c r="AT710" s="1236"/>
      <c r="AU710" s="1101"/>
      <c r="AV710" s="1101"/>
      <c r="AW710" s="1101"/>
      <c r="AX710" s="1101"/>
      <c r="AY710" s="1101"/>
      <c r="AZ710" s="2"/>
      <c r="BA710" s="2"/>
      <c r="BB710" s="2"/>
      <c r="BC710" s="2"/>
      <c r="BD710" s="2"/>
      <c r="BE710" s="2"/>
      <c r="BF710" s="2"/>
      <c r="BG710" s="1101"/>
      <c r="BH710" s="1101"/>
      <c r="BI710" s="1101"/>
      <c r="BJ710" s="2"/>
      <c r="BK710" s="2"/>
      <c r="BL710" s="2"/>
      <c r="BM710" s="2"/>
      <c r="BN710" s="2"/>
      <c r="BO710" s="2"/>
      <c r="BP710" s="1101"/>
      <c r="BQ710" s="1101"/>
      <c r="BR710" s="1101"/>
      <c r="BS710" s="1101"/>
      <c r="BT710" s="1101"/>
      <c r="BU710" s="1101"/>
      <c r="BV710" s="1101"/>
      <c r="BW710" s="1101"/>
      <c r="BX710" s="1101"/>
      <c r="BY710" s="1101"/>
      <c r="BZ710" s="1101"/>
      <c r="CA710" s="1101"/>
      <c r="CB710" s="1101"/>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2.95" customHeight="1">
      <c r="A711" s="1236"/>
      <c r="B711" s="1236"/>
      <c r="C711" s="1236"/>
      <c r="D711" s="1236"/>
      <c r="E711" s="1236"/>
      <c r="F711" s="1236"/>
      <c r="G711" s="1236"/>
      <c r="H711" s="1236"/>
      <c r="I711" s="1236"/>
      <c r="J711" s="1236"/>
      <c r="K711" s="1236"/>
      <c r="L711" s="1236"/>
      <c r="M711" s="1236"/>
      <c r="N711" s="1236"/>
      <c r="O711" s="1236"/>
      <c r="P711" s="1236"/>
      <c r="Q711" s="1236"/>
      <c r="R711" s="1236"/>
      <c r="S711" s="1236"/>
      <c r="T711" s="1236"/>
      <c r="U711" s="1236"/>
      <c r="V711" s="1236"/>
      <c r="W711" s="1236"/>
      <c r="X711" s="1236"/>
      <c r="Y711" s="1236"/>
      <c r="Z711" s="1236"/>
      <c r="AA711" s="1236"/>
      <c r="AB711" s="1236"/>
      <c r="AC711" s="1236"/>
      <c r="AD711" s="1236"/>
      <c r="AE711" s="1236"/>
      <c r="AF711" s="1236"/>
      <c r="AG711" s="1236"/>
      <c r="AH711" s="1236"/>
      <c r="AI711" s="1236"/>
      <c r="AJ711" s="1236"/>
      <c r="AK711" s="1236"/>
      <c r="AL711" s="1236"/>
      <c r="AM711" s="1236"/>
      <c r="AN711" s="1236"/>
      <c r="AO711" s="1236"/>
      <c r="AP711" s="1236"/>
      <c r="AQ711" s="1236"/>
      <c r="AR711" s="1236"/>
      <c r="AS711" s="1236"/>
      <c r="AT711" s="1236"/>
      <c r="AU711" s="1101"/>
      <c r="AV711" s="1101"/>
      <c r="AW711" s="1101"/>
      <c r="AX711" s="1101"/>
      <c r="AY711" s="1101"/>
      <c r="AZ711" s="2"/>
      <c r="BA711" s="2"/>
      <c r="BB711" s="2"/>
      <c r="BC711" s="2"/>
      <c r="BD711" s="2"/>
      <c r="BE711" s="2"/>
      <c r="BF711" s="2"/>
      <c r="BG711" s="1101"/>
      <c r="BH711" s="1101"/>
      <c r="BI711" s="1101"/>
      <c r="BJ711" s="2"/>
      <c r="BK711" s="2"/>
      <c r="BL711" s="2"/>
      <c r="BM711" s="2"/>
      <c r="BN711" s="2"/>
      <c r="BO711" s="2"/>
      <c r="BP711" s="1101"/>
      <c r="BQ711" s="1101"/>
      <c r="BR711" s="1101"/>
      <c r="BS711" s="1101"/>
      <c r="BT711" s="1101"/>
      <c r="BU711" s="1101"/>
      <c r="BV711" s="1101"/>
      <c r="BW711" s="1101"/>
      <c r="BX711" s="1101"/>
      <c r="BY711" s="1101"/>
      <c r="BZ711" s="1101"/>
      <c r="CA711" s="1101"/>
      <c r="CB711" s="1101"/>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2.95" customHeight="1">
      <c r="A712" s="1" t="s">
        <v>919</v>
      </c>
      <c r="B712" s="1"/>
      <c r="C712" s="1" t="s">
        <v>1547</v>
      </c>
      <c r="D712" s="1101"/>
      <c r="E712" s="1101"/>
      <c r="F712" s="1101"/>
      <c r="G712" s="1101"/>
      <c r="H712" s="1101"/>
      <c r="I712" s="1101"/>
      <c r="J712" s="1101"/>
      <c r="K712" s="1101"/>
      <c r="L712" s="1101"/>
      <c r="M712" s="1101"/>
      <c r="N712" s="1101"/>
      <c r="O712" s="1101"/>
      <c r="P712" s="1101"/>
      <c r="Q712" s="1101"/>
      <c r="R712" s="1101"/>
      <c r="S712" s="1101"/>
      <c r="T712" s="1101"/>
      <c r="U712" s="1101"/>
      <c r="V712" s="1101"/>
      <c r="W712" s="1101"/>
      <c r="X712" s="1101"/>
      <c r="Y712" s="1101"/>
      <c r="Z712" s="1101"/>
      <c r="AA712" s="1101"/>
      <c r="AB712" s="1101"/>
      <c r="AC712" s="1101"/>
      <c r="AD712" s="1101"/>
      <c r="AE712" s="1101"/>
      <c r="AF712" s="1101"/>
      <c r="AG712" s="1101"/>
      <c r="AH712" s="1101"/>
      <c r="AI712" s="1101"/>
      <c r="AJ712" s="1101"/>
      <c r="AK712" s="1101"/>
      <c r="AL712" s="1101"/>
      <c r="AM712" s="1101"/>
      <c r="AN712" s="1101"/>
      <c r="AO712" s="1101"/>
      <c r="AP712" s="1101"/>
      <c r="AQ712" s="1101"/>
      <c r="AR712" s="1101"/>
      <c r="AS712" s="1101"/>
      <c r="AT712" s="1101"/>
      <c r="AU712" s="1101"/>
      <c r="AV712" s="1101"/>
      <c r="AW712" s="1101"/>
      <c r="AX712" s="1101"/>
      <c r="AY712" s="1101"/>
      <c r="AZ712" s="2"/>
      <c r="BA712" s="2"/>
      <c r="BB712" s="2"/>
      <c r="BC712" s="2"/>
      <c r="BD712" s="2"/>
      <c r="BE712" s="2"/>
      <c r="BF712" s="2"/>
      <c r="BG712" s="1101"/>
      <c r="BH712" s="1101"/>
      <c r="BI712" s="1101"/>
      <c r="BJ712" s="2"/>
      <c r="BK712" s="2"/>
      <c r="BL712" s="2"/>
      <c r="BM712" s="2"/>
      <c r="BN712" s="2"/>
      <c r="BO712" s="2"/>
      <c r="BP712" s="1101"/>
      <c r="BQ712" s="1101"/>
      <c r="BR712" s="1101"/>
      <c r="BS712" s="1101"/>
      <c r="BT712" s="1101"/>
      <c r="BU712" s="1101"/>
      <c r="BV712" s="1101"/>
      <c r="BW712" s="1101"/>
      <c r="BX712" s="1101"/>
      <c r="BY712" s="1101"/>
      <c r="BZ712" s="1101"/>
      <c r="CA712" s="1101"/>
      <c r="CB712" s="1101"/>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2.95" customHeight="1">
      <c r="A713" s="1"/>
      <c r="B713" s="383"/>
      <c r="C713" s="1"/>
      <c r="D713" s="1101"/>
      <c r="E713" s="1101"/>
      <c r="F713" s="1101"/>
      <c r="G713" s="1101"/>
      <c r="H713" s="1101"/>
      <c r="I713" s="1101"/>
      <c r="J713" s="1101"/>
      <c r="K713" s="1101"/>
      <c r="L713" s="1101"/>
      <c r="M713" s="1101"/>
      <c r="N713" s="1101"/>
      <c r="O713" s="1101"/>
      <c r="P713" s="1101"/>
      <c r="Q713" s="1101"/>
      <c r="R713" s="1101"/>
      <c r="S713" s="1101"/>
      <c r="T713" s="1101"/>
      <c r="U713" s="1101"/>
      <c r="V713" s="1101"/>
      <c r="W713" s="1101"/>
      <c r="X713" s="1101"/>
      <c r="Y713" s="1101"/>
      <c r="Z713" s="1101"/>
      <c r="AA713" s="1101"/>
      <c r="AB713" s="1101"/>
      <c r="AC713" s="1101"/>
      <c r="AD713" s="1101"/>
      <c r="AE713" s="1101"/>
      <c r="AF713" s="1101"/>
      <c r="AG713" s="1101"/>
      <c r="AH713" s="1101"/>
      <c r="AI713" s="1101"/>
      <c r="AJ713" s="1101"/>
      <c r="AK713" s="1101"/>
      <c r="AL713" s="1101"/>
      <c r="AM713" s="1101"/>
      <c r="AN713" s="1101"/>
      <c r="AO713" s="1101"/>
      <c r="AP713" s="1101"/>
      <c r="AQ713" s="1101"/>
      <c r="AR713" s="1101"/>
      <c r="AS713" s="1101"/>
      <c r="AT713" s="1101"/>
      <c r="AU713" s="1101"/>
      <c r="AV713" s="1101"/>
      <c r="AW713" s="1101"/>
      <c r="AX713" s="1101"/>
      <c r="AY713" s="1101"/>
      <c r="AZ713" s="2"/>
      <c r="BA713" s="2"/>
      <c r="BB713" s="2"/>
      <c r="BC713" s="2"/>
      <c r="BD713" s="2"/>
      <c r="BE713" s="2"/>
      <c r="BF713" s="2"/>
      <c r="BG713" s="1101"/>
      <c r="BH713" s="1101"/>
      <c r="BI713" s="1101"/>
      <c r="BJ713" s="2"/>
      <c r="BK713" s="2"/>
      <c r="BL713" s="2"/>
      <c r="BM713" s="2"/>
      <c r="BN713" s="2"/>
      <c r="BO713" s="2"/>
      <c r="BP713" s="1101"/>
      <c r="BQ713" s="1101"/>
      <c r="BR713" s="1101"/>
      <c r="BS713" s="1101"/>
      <c r="BT713" s="1101"/>
      <c r="BU713" s="1101"/>
      <c r="BV713" s="1101"/>
      <c r="BW713" s="1101"/>
      <c r="BX713" s="1101"/>
      <c r="BY713" s="1101"/>
      <c r="BZ713" s="1101"/>
      <c r="CA713" s="1101"/>
      <c r="CB713" s="1101"/>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2.95" customHeight="1">
      <c r="A714" s="1101"/>
      <c r="B714" s="1325" t="s">
        <v>1548</v>
      </c>
      <c r="C714" s="1326"/>
      <c r="D714" s="1326"/>
      <c r="E714" s="1326"/>
      <c r="F714" s="1327"/>
      <c r="G714" s="1325" t="s">
        <v>1549</v>
      </c>
      <c r="H714" s="1326"/>
      <c r="I714" s="1326"/>
      <c r="J714" s="1327"/>
      <c r="K714" s="1340" t="s">
        <v>1550</v>
      </c>
      <c r="L714" s="1341"/>
      <c r="M714" s="1341"/>
      <c r="N714" s="1342"/>
      <c r="O714" s="1325" t="s">
        <v>1551</v>
      </c>
      <c r="P714" s="1326"/>
      <c r="Q714" s="1326"/>
      <c r="R714" s="1326"/>
      <c r="S714" s="1327"/>
      <c r="T714" s="1325" t="s">
        <v>1552</v>
      </c>
      <c r="U714" s="1326"/>
      <c r="V714" s="1326"/>
      <c r="W714" s="1327"/>
      <c r="X714" s="1325" t="s">
        <v>1553</v>
      </c>
      <c r="Y714" s="1326"/>
      <c r="Z714" s="1326"/>
      <c r="AA714" s="1326"/>
      <c r="AB714" s="1327"/>
      <c r="AC714" s="1325" t="s">
        <v>1554</v>
      </c>
      <c r="AD714" s="1326"/>
      <c r="AE714" s="1326"/>
      <c r="AF714" s="1326"/>
      <c r="AG714" s="1327"/>
      <c r="AH714" s="1325" t="s">
        <v>1555</v>
      </c>
      <c r="AI714" s="1326"/>
      <c r="AJ714" s="1327"/>
      <c r="AK714" s="1325" t="s">
        <v>1556</v>
      </c>
      <c r="AL714" s="1326"/>
      <c r="AM714" s="1326"/>
      <c r="AN714" s="1326"/>
      <c r="AO714" s="1327"/>
      <c r="AP714" s="2"/>
      <c r="AQ714" s="2"/>
      <c r="AR714" s="2"/>
      <c r="AS714" s="2"/>
      <c r="AT714" s="1101"/>
      <c r="AU714" s="1101"/>
      <c r="AV714" s="1101"/>
      <c r="AW714" s="1101"/>
      <c r="AX714" s="1101"/>
      <c r="AY714" s="1101"/>
      <c r="AZ714" s="2"/>
      <c r="BA714" s="2"/>
      <c r="BB714" s="2"/>
      <c r="BC714" s="2"/>
      <c r="BD714" s="2"/>
      <c r="BE714" s="2"/>
      <c r="BF714" s="2"/>
      <c r="BG714" s="1101"/>
      <c r="BH714" s="1101"/>
      <c r="BI714" s="1101"/>
      <c r="BJ714" s="2"/>
      <c r="BK714" s="2"/>
      <c r="BL714" s="2"/>
      <c r="BM714" s="2"/>
      <c r="BN714" s="2"/>
      <c r="BO714" s="2"/>
      <c r="BP714" s="1101"/>
      <c r="BQ714" s="1101"/>
      <c r="BR714" s="1101"/>
      <c r="BS714" s="1101"/>
      <c r="BT714" s="1101"/>
      <c r="BU714" s="1101"/>
      <c r="BV714" s="1101"/>
      <c r="BW714" s="1101"/>
      <c r="BX714" s="1101"/>
      <c r="BY714" s="1101"/>
      <c r="BZ714" s="1101"/>
      <c r="CA714" s="1101"/>
      <c r="CB714" s="1101"/>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2.95" customHeight="1">
      <c r="A715" s="1101"/>
      <c r="B715" s="1328"/>
      <c r="C715" s="1329"/>
      <c r="D715" s="1329"/>
      <c r="E715" s="1329"/>
      <c r="F715" s="1330"/>
      <c r="G715" s="1328"/>
      <c r="H715" s="1329"/>
      <c r="I715" s="1329"/>
      <c r="J715" s="1330"/>
      <c r="K715" s="1343"/>
      <c r="L715" s="1344"/>
      <c r="M715" s="1344"/>
      <c r="N715" s="1345"/>
      <c r="O715" s="1328"/>
      <c r="P715" s="1329"/>
      <c r="Q715" s="1329"/>
      <c r="R715" s="1329"/>
      <c r="S715" s="1330"/>
      <c r="T715" s="1328"/>
      <c r="U715" s="1329"/>
      <c r="V715" s="1329"/>
      <c r="W715" s="1330"/>
      <c r="X715" s="1328"/>
      <c r="Y715" s="1329"/>
      <c r="Z715" s="1329"/>
      <c r="AA715" s="1329"/>
      <c r="AB715" s="1330"/>
      <c r="AC715" s="1328"/>
      <c r="AD715" s="1329"/>
      <c r="AE715" s="1329"/>
      <c r="AF715" s="1329"/>
      <c r="AG715" s="1330"/>
      <c r="AH715" s="1328"/>
      <c r="AI715" s="1329"/>
      <c r="AJ715" s="1330"/>
      <c r="AK715" s="1328"/>
      <c r="AL715" s="1329"/>
      <c r="AM715" s="1329"/>
      <c r="AN715" s="1329"/>
      <c r="AO715" s="1330"/>
      <c r="AP715" s="2"/>
      <c r="AQ715" s="2"/>
      <c r="AR715" s="2"/>
      <c r="AS715" s="2"/>
      <c r="AT715" s="1101"/>
      <c r="AU715" s="1101"/>
      <c r="AV715" s="1101"/>
      <c r="AW715" s="1101"/>
      <c r="AX715" s="1101"/>
      <c r="AY715" s="1101"/>
      <c r="AZ715" s="2"/>
      <c r="BA715" s="2"/>
      <c r="BB715" s="2"/>
      <c r="BC715" s="2"/>
      <c r="BD715" s="2"/>
      <c r="BE715" s="2"/>
      <c r="BF715" s="2"/>
      <c r="BG715" s="1101"/>
      <c r="BH715" s="1101"/>
      <c r="BI715" s="1101"/>
      <c r="BJ715" s="2"/>
      <c r="BK715" s="2"/>
      <c r="BL715" s="2"/>
      <c r="BM715" s="2"/>
      <c r="BN715" s="2"/>
      <c r="BO715" s="2"/>
      <c r="BP715" s="1101"/>
      <c r="BQ715" s="1101"/>
      <c r="BR715" s="1101"/>
      <c r="BS715" s="1101"/>
      <c r="BT715" s="1101"/>
      <c r="BU715" s="1101"/>
      <c r="BV715" s="1101"/>
      <c r="BW715" s="1101"/>
      <c r="BX715" s="1101"/>
      <c r="BY715" s="1101"/>
      <c r="BZ715" s="1101"/>
      <c r="CA715" s="1101"/>
      <c r="CB715" s="1101"/>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2.95" customHeight="1">
      <c r="A716" s="2"/>
      <c r="B716" s="1328"/>
      <c r="C716" s="1329"/>
      <c r="D716" s="1329"/>
      <c r="E716" s="1329"/>
      <c r="F716" s="1330"/>
      <c r="G716" s="1328"/>
      <c r="H716" s="1329"/>
      <c r="I716" s="1329"/>
      <c r="J716" s="1330"/>
      <c r="K716" s="1343"/>
      <c r="L716" s="1344"/>
      <c r="M716" s="1344"/>
      <c r="N716" s="1345"/>
      <c r="O716" s="1328"/>
      <c r="P716" s="1329"/>
      <c r="Q716" s="1329"/>
      <c r="R716" s="1329"/>
      <c r="S716" s="1330"/>
      <c r="T716" s="1328"/>
      <c r="U716" s="1329"/>
      <c r="V716" s="1329"/>
      <c r="W716" s="1330"/>
      <c r="X716" s="1328"/>
      <c r="Y716" s="1329"/>
      <c r="Z716" s="1329"/>
      <c r="AA716" s="1329"/>
      <c r="AB716" s="1330"/>
      <c r="AC716" s="1328"/>
      <c r="AD716" s="1329"/>
      <c r="AE716" s="1329"/>
      <c r="AF716" s="1329"/>
      <c r="AG716" s="1330"/>
      <c r="AH716" s="1328"/>
      <c r="AI716" s="1329"/>
      <c r="AJ716" s="1330"/>
      <c r="AK716" s="1328"/>
      <c r="AL716" s="1329"/>
      <c r="AM716" s="1329"/>
      <c r="AN716" s="1329"/>
      <c r="AO716" s="1330"/>
      <c r="AP716" s="2"/>
      <c r="AQ716" s="2"/>
      <c r="AR716" s="2"/>
      <c r="AS716" s="2"/>
      <c r="AT716" s="1101"/>
      <c r="AU716" s="1101"/>
      <c r="AV716" s="1101"/>
      <c r="AW716" s="1101"/>
      <c r="AX716" s="1101"/>
      <c r="AY716" s="1101"/>
      <c r="AZ716" s="2"/>
      <c r="BA716" s="2"/>
      <c r="BB716" s="2"/>
      <c r="BC716" s="2"/>
      <c r="BD716" s="2"/>
      <c r="BE716" s="2"/>
      <c r="BF716" s="2"/>
      <c r="BG716" s="1101"/>
      <c r="BH716" s="1101"/>
      <c r="BI716" s="1101"/>
      <c r="BJ716" s="2"/>
      <c r="BK716" s="2"/>
      <c r="BL716" s="2"/>
      <c r="BM716" s="2"/>
      <c r="BN716" s="2"/>
      <c r="BO716" s="2"/>
      <c r="BP716" s="1101"/>
      <c r="BQ716" s="1101"/>
      <c r="BR716" s="1101"/>
      <c r="BS716" s="1101"/>
      <c r="BT716" s="1101"/>
      <c r="BU716" s="1101"/>
      <c r="BV716" s="1101"/>
      <c r="BW716" s="1101"/>
      <c r="BX716" s="1101"/>
      <c r="BY716" s="1101"/>
      <c r="BZ716" s="1101"/>
      <c r="CA716" s="1101"/>
      <c r="CB716" s="1101"/>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2.95" customHeight="1">
      <c r="A717" s="2"/>
      <c r="B717" s="1331"/>
      <c r="C717" s="1332"/>
      <c r="D717" s="1332"/>
      <c r="E717" s="1332"/>
      <c r="F717" s="1333"/>
      <c r="G717" s="1331"/>
      <c r="H717" s="1332"/>
      <c r="I717" s="1332"/>
      <c r="J717" s="1333"/>
      <c r="K717" s="1343"/>
      <c r="L717" s="1344"/>
      <c r="M717" s="1344"/>
      <c r="N717" s="1345"/>
      <c r="O717" s="1331"/>
      <c r="P717" s="1332"/>
      <c r="Q717" s="1332"/>
      <c r="R717" s="1332"/>
      <c r="S717" s="1333"/>
      <c r="T717" s="1331"/>
      <c r="U717" s="1332"/>
      <c r="V717" s="1332"/>
      <c r="W717" s="1333"/>
      <c r="X717" s="1331"/>
      <c r="Y717" s="1332"/>
      <c r="Z717" s="1332"/>
      <c r="AA717" s="1332"/>
      <c r="AB717" s="1333"/>
      <c r="AC717" s="1331"/>
      <c r="AD717" s="1332"/>
      <c r="AE717" s="1332"/>
      <c r="AF717" s="1332"/>
      <c r="AG717" s="1333"/>
      <c r="AH717" s="1331"/>
      <c r="AI717" s="1332"/>
      <c r="AJ717" s="1333"/>
      <c r="AK717" s="1331"/>
      <c r="AL717" s="1332"/>
      <c r="AM717" s="1332"/>
      <c r="AN717" s="1332"/>
      <c r="AO717" s="1333"/>
      <c r="AP717" s="2"/>
      <c r="AQ717" s="2"/>
      <c r="AR717" s="2"/>
      <c r="AS717" s="2"/>
      <c r="AT717" s="1101"/>
      <c r="AU717" s="1101"/>
      <c r="AV717" s="1101"/>
      <c r="AW717" s="1101"/>
      <c r="AX717" s="1101"/>
      <c r="AY717" s="1101"/>
      <c r="AZ717" s="2"/>
      <c r="BA717" s="2"/>
      <c r="BB717" s="2"/>
      <c r="BC717" s="2"/>
      <c r="BD717" s="2"/>
      <c r="BE717" s="2"/>
      <c r="BF717" s="2"/>
      <c r="BG717" s="1101"/>
      <c r="BH717" s="1101"/>
      <c r="BI717" s="1101"/>
      <c r="BJ717" s="2"/>
      <c r="BK717" s="2"/>
      <c r="BL717" s="2"/>
      <c r="BM717" s="2"/>
      <c r="BN717" s="2"/>
      <c r="BO717" s="2"/>
      <c r="BP717" s="1101"/>
      <c r="BQ717" s="1101"/>
      <c r="BR717" s="1101"/>
      <c r="BS717" s="1101"/>
      <c r="BT717" s="1101"/>
      <c r="BU717" s="1101"/>
      <c r="BV717" s="1101"/>
      <c r="BW717" s="1101"/>
      <c r="BX717" s="1101"/>
      <c r="BY717" s="1101"/>
      <c r="BZ717" s="1101"/>
      <c r="CA717" s="1101"/>
      <c r="CB717" s="1101"/>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2.95" customHeight="1">
      <c r="A718" s="2"/>
      <c r="B718" s="1313" t="s">
        <v>1383</v>
      </c>
      <c r="C718" s="1314"/>
      <c r="D718" s="1314"/>
      <c r="E718" s="1314"/>
      <c r="F718" s="1315"/>
      <c r="G718" s="1322">
        <v>38</v>
      </c>
      <c r="H718" s="1323"/>
      <c r="I718" s="1323"/>
      <c r="J718" s="1324"/>
      <c r="K718" s="1513">
        <v>864</v>
      </c>
      <c r="L718" s="1514"/>
      <c r="M718" s="1514"/>
      <c r="N718" s="1515"/>
      <c r="O718" s="1334">
        <v>1688</v>
      </c>
      <c r="P718" s="1335"/>
      <c r="Q718" s="1335"/>
      <c r="R718" s="1335"/>
      <c r="S718" s="1336"/>
      <c r="T718" s="1334">
        <v>88</v>
      </c>
      <c r="U718" s="1335"/>
      <c r="V718" s="1335"/>
      <c r="W718" s="1336"/>
      <c r="X718" s="1316">
        <f t="shared" ref="X718:X741" si="59">O718+T718</f>
        <v>1776</v>
      </c>
      <c r="Y718" s="1317"/>
      <c r="Z718" s="1317"/>
      <c r="AA718" s="1317"/>
      <c r="AB718" s="1318"/>
      <c r="AC718" s="1337">
        <v>0.5</v>
      </c>
      <c r="AD718" s="1338"/>
      <c r="AE718" s="1338"/>
      <c r="AF718" s="1338"/>
      <c r="AG718" s="1339"/>
      <c r="AH718" s="1319">
        <f t="shared" ref="AH718:AH751" si="60">IF($AC718&gt;0,($X718/$BA667), "")</f>
        <v>0.5</v>
      </c>
      <c r="AI718" s="1320"/>
      <c r="AJ718" s="1321"/>
      <c r="AK718" s="1313" t="s">
        <v>299</v>
      </c>
      <c r="AL718" s="1314"/>
      <c r="AM718" s="1314"/>
      <c r="AN718" s="1314"/>
      <c r="AO718" s="1315"/>
      <c r="AP718" s="2"/>
      <c r="AQ718" s="2"/>
      <c r="AR718" s="2"/>
      <c r="AS718" s="2"/>
      <c r="AT718" s="1101"/>
      <c r="AU718" s="1101"/>
      <c r="AV718" s="1101"/>
      <c r="AW718" s="1101"/>
      <c r="AX718" s="1101"/>
      <c r="AY718" s="1101"/>
      <c r="AZ718" s="2"/>
      <c r="BA718" s="2"/>
      <c r="BB718" s="2"/>
      <c r="BC718" s="2"/>
      <c r="BD718" s="2"/>
      <c r="BE718" s="2"/>
      <c r="BF718" s="2"/>
      <c r="BG718" s="1101"/>
      <c r="BH718" s="1101"/>
      <c r="BI718" s="1101"/>
      <c r="BJ718" s="2"/>
      <c r="BK718" s="2"/>
      <c r="BL718" s="2"/>
      <c r="BM718" s="2"/>
      <c r="BN718" s="2"/>
      <c r="BO718" s="2"/>
      <c r="BP718" s="1101"/>
      <c r="BQ718" s="1101"/>
      <c r="BR718" s="1101"/>
      <c r="BS718" s="1101"/>
      <c r="BT718" s="1101"/>
      <c r="BU718" s="1101"/>
      <c r="BV718" s="1101"/>
      <c r="BW718" s="1101"/>
      <c r="BX718" s="1101"/>
      <c r="BY718" s="1101"/>
      <c r="BZ718" s="1101"/>
      <c r="CA718" s="1101"/>
      <c r="CB718" s="1101"/>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2.95" customHeight="1">
      <c r="A719" s="2"/>
      <c r="B719" s="1313" t="s">
        <v>1383</v>
      </c>
      <c r="C719" s="1314"/>
      <c r="D719" s="1314"/>
      <c r="E719" s="1314"/>
      <c r="F719" s="1315"/>
      <c r="G719" s="1322">
        <v>2</v>
      </c>
      <c r="H719" s="1323"/>
      <c r="I719" s="1323"/>
      <c r="J719" s="1324"/>
      <c r="K719" s="1513">
        <v>805</v>
      </c>
      <c r="L719" s="1514"/>
      <c r="M719" s="1514"/>
      <c r="N719" s="1515"/>
      <c r="O719" s="1334">
        <v>1666</v>
      </c>
      <c r="P719" s="1335"/>
      <c r="Q719" s="1335"/>
      <c r="R719" s="1335"/>
      <c r="S719" s="1336"/>
      <c r="T719" s="1334">
        <v>110</v>
      </c>
      <c r="U719" s="1335"/>
      <c r="V719" s="1335"/>
      <c r="W719" s="1336"/>
      <c r="X719" s="1316">
        <f t="shared" si="59"/>
        <v>1776</v>
      </c>
      <c r="Y719" s="1317"/>
      <c r="Z719" s="1317"/>
      <c r="AA719" s="1317"/>
      <c r="AB719" s="1318"/>
      <c r="AC719" s="1337">
        <v>0.5</v>
      </c>
      <c r="AD719" s="1338"/>
      <c r="AE719" s="1338"/>
      <c r="AF719" s="1338"/>
      <c r="AG719" s="1339"/>
      <c r="AH719" s="1319">
        <f t="shared" si="60"/>
        <v>0.5</v>
      </c>
      <c r="AI719" s="1320"/>
      <c r="AJ719" s="1321"/>
      <c r="AK719" s="1313" t="s">
        <v>299</v>
      </c>
      <c r="AL719" s="1314"/>
      <c r="AM719" s="1314"/>
      <c r="AN719" s="1314"/>
      <c r="AO719" s="1315"/>
      <c r="AP719" s="2"/>
      <c r="AQ719" s="2"/>
      <c r="AR719" s="2"/>
      <c r="AS719" s="2"/>
      <c r="AT719" s="1101"/>
      <c r="AU719" s="1101"/>
      <c r="AV719" s="1101"/>
      <c r="AW719" s="1101"/>
      <c r="AX719" s="1101"/>
      <c r="AY719" s="1101"/>
      <c r="AZ719" s="2"/>
      <c r="BA719" s="2"/>
      <c r="BB719" s="2"/>
      <c r="BC719" s="2"/>
      <c r="BD719" s="2"/>
      <c r="BE719" s="2"/>
      <c r="BF719" s="2"/>
      <c r="BG719" s="1101"/>
      <c r="BH719" s="1101"/>
      <c r="BI719" s="1101"/>
      <c r="BJ719" s="2"/>
      <c r="BK719" s="2"/>
      <c r="BL719" s="2"/>
      <c r="BM719" s="2"/>
      <c r="BN719" s="2"/>
      <c r="BO719" s="2"/>
      <c r="BP719" s="1101"/>
      <c r="BQ719" s="1101"/>
      <c r="BR719" s="1101"/>
      <c r="BS719" s="1101"/>
      <c r="BT719" s="1101"/>
      <c r="BU719" s="1101"/>
      <c r="BV719" s="1101"/>
      <c r="BW719" s="1101"/>
      <c r="BX719" s="1101"/>
      <c r="BY719" s="1101"/>
      <c r="BZ719" s="1101"/>
      <c r="CA719" s="1101"/>
      <c r="CB719" s="1101"/>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2.95" customHeight="1">
      <c r="A720" s="2"/>
      <c r="B720" s="1313" t="s">
        <v>1384</v>
      </c>
      <c r="C720" s="1314"/>
      <c r="D720" s="1314"/>
      <c r="E720" s="1314"/>
      <c r="F720" s="1315"/>
      <c r="G720" s="1322">
        <v>6</v>
      </c>
      <c r="H720" s="1323"/>
      <c r="I720" s="1323"/>
      <c r="J720" s="1324"/>
      <c r="K720" s="1513">
        <v>1008</v>
      </c>
      <c r="L720" s="1514"/>
      <c r="M720" s="1514"/>
      <c r="N720" s="1515"/>
      <c r="O720" s="1334">
        <v>1933</v>
      </c>
      <c r="P720" s="1335"/>
      <c r="Q720" s="1335"/>
      <c r="R720" s="1335"/>
      <c r="S720" s="1336"/>
      <c r="T720" s="1334">
        <v>118</v>
      </c>
      <c r="U720" s="1335"/>
      <c r="V720" s="1335"/>
      <c r="W720" s="1336"/>
      <c r="X720" s="1316">
        <f t="shared" si="59"/>
        <v>2051</v>
      </c>
      <c r="Y720" s="1317"/>
      <c r="Z720" s="1317"/>
      <c r="AA720" s="1317"/>
      <c r="AB720" s="1318"/>
      <c r="AC720" s="1337">
        <v>0.5</v>
      </c>
      <c r="AD720" s="1338"/>
      <c r="AE720" s="1338"/>
      <c r="AF720" s="1338"/>
      <c r="AG720" s="1339"/>
      <c r="AH720" s="1319">
        <f t="shared" si="60"/>
        <v>0.5</v>
      </c>
      <c r="AI720" s="1320"/>
      <c r="AJ720" s="1321"/>
      <c r="AK720" s="1313" t="s">
        <v>299</v>
      </c>
      <c r="AL720" s="1314"/>
      <c r="AM720" s="1314"/>
      <c r="AN720" s="1314"/>
      <c r="AO720" s="1315"/>
      <c r="AP720" s="2"/>
      <c r="AQ720" s="2"/>
      <c r="AR720" s="2"/>
      <c r="AS720" s="2"/>
      <c r="AT720" s="1101"/>
      <c r="AU720" s="1101"/>
      <c r="AV720" s="1101"/>
      <c r="AW720" s="1101"/>
      <c r="AX720" s="1101"/>
      <c r="AY720" s="1101"/>
      <c r="AZ720" s="2"/>
      <c r="BA720" s="2"/>
      <c r="BB720" s="2"/>
      <c r="BC720" s="2"/>
      <c r="BD720" s="2"/>
      <c r="BE720" s="2"/>
      <c r="BF720" s="2"/>
      <c r="BG720" s="1101"/>
      <c r="BH720" s="1101"/>
      <c r="BI720" s="1101"/>
      <c r="BJ720" s="1101"/>
      <c r="BK720" s="2"/>
      <c r="BL720" s="2"/>
      <c r="BM720" s="2"/>
      <c r="BN720" s="2"/>
      <c r="BO720" s="2"/>
      <c r="BP720" s="1101"/>
      <c r="BQ720" s="1101"/>
      <c r="BR720" s="1101"/>
      <c r="BS720" s="1101"/>
      <c r="BT720" s="1101"/>
      <c r="BU720" s="1101"/>
      <c r="BV720" s="1101"/>
      <c r="BW720" s="1101"/>
      <c r="BX720" s="1101"/>
      <c r="BY720" s="1101"/>
      <c r="BZ720" s="1101"/>
      <c r="CA720" s="1101"/>
      <c r="CB720" s="1101"/>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2.95" customHeight="1">
      <c r="A721" s="1101"/>
      <c r="B721" s="1313" t="s">
        <v>1385</v>
      </c>
      <c r="C721" s="1314"/>
      <c r="D721" s="1314"/>
      <c r="E721" s="1314"/>
      <c r="F721" s="1315"/>
      <c r="G721" s="1322">
        <v>4</v>
      </c>
      <c r="H721" s="1323"/>
      <c r="I721" s="1323"/>
      <c r="J721" s="1324"/>
      <c r="K721" s="1513">
        <v>1225</v>
      </c>
      <c r="L721" s="1514"/>
      <c r="M721" s="1514"/>
      <c r="N721" s="1515"/>
      <c r="O721" s="1334">
        <v>2148</v>
      </c>
      <c r="P721" s="1335"/>
      <c r="Q721" s="1335"/>
      <c r="R721" s="1335"/>
      <c r="S721" s="1336"/>
      <c r="T721" s="1334">
        <v>140</v>
      </c>
      <c r="U721" s="1335"/>
      <c r="V721" s="1335"/>
      <c r="W721" s="1336"/>
      <c r="X721" s="1316">
        <f t="shared" si="59"/>
        <v>2288</v>
      </c>
      <c r="Y721" s="1317"/>
      <c r="Z721" s="1317"/>
      <c r="AA721" s="1317"/>
      <c r="AB721" s="1318"/>
      <c r="AC721" s="1337">
        <v>0.5</v>
      </c>
      <c r="AD721" s="1338"/>
      <c r="AE721" s="1338"/>
      <c r="AF721" s="1338"/>
      <c r="AG721" s="1339"/>
      <c r="AH721" s="1319">
        <f t="shared" si="60"/>
        <v>0.5</v>
      </c>
      <c r="AI721" s="1320"/>
      <c r="AJ721" s="1321"/>
      <c r="AK721" s="1313" t="s">
        <v>299</v>
      </c>
      <c r="AL721" s="1314"/>
      <c r="AM721" s="1314"/>
      <c r="AN721" s="1314"/>
      <c r="AO721" s="1315"/>
      <c r="AP721" s="2"/>
      <c r="AQ721" s="2"/>
      <c r="AR721" s="2"/>
      <c r="AS721" s="2"/>
      <c r="AT721" s="1101"/>
      <c r="AU721" s="1101"/>
      <c r="AV721" s="1101"/>
      <c r="AW721" s="1101"/>
      <c r="AX721" s="1101"/>
      <c r="AY721" s="69"/>
      <c r="AZ721" s="69"/>
      <c r="BA721" s="69"/>
      <c r="BB721" s="69"/>
      <c r="BC721" s="69"/>
      <c r="BD721" s="2"/>
      <c r="BE721" s="2"/>
      <c r="BF721" s="2"/>
      <c r="BG721" s="1101"/>
      <c r="BH721" s="1101"/>
      <c r="BI721" s="1101"/>
      <c r="BJ721" s="1101"/>
      <c r="BK721" s="2"/>
      <c r="BL721" s="2"/>
      <c r="BM721" s="2"/>
      <c r="BN721" s="2"/>
      <c r="BO721" s="2"/>
      <c r="BP721" s="1101"/>
      <c r="BQ721" s="1101"/>
      <c r="BR721" s="1101"/>
      <c r="BS721" s="1101"/>
      <c r="BT721" s="1101"/>
      <c r="BU721" s="1101"/>
      <c r="BV721" s="1101"/>
      <c r="BW721" s="1101"/>
      <c r="BX721" s="1101"/>
      <c r="BY721" s="1101"/>
      <c r="BZ721" s="1101"/>
      <c r="CA721" s="1101"/>
      <c r="CB721" s="1101"/>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2.95" customHeight="1">
      <c r="A722" s="1101"/>
      <c r="B722" s="1313"/>
      <c r="C722" s="1314"/>
      <c r="D722" s="1314"/>
      <c r="E722" s="1314"/>
      <c r="F722" s="1315"/>
      <c r="G722" s="1322"/>
      <c r="H722" s="1323"/>
      <c r="I722" s="1323"/>
      <c r="J722" s="1324"/>
      <c r="K722" s="1513"/>
      <c r="L722" s="1514"/>
      <c r="M722" s="1514"/>
      <c r="N722" s="1515"/>
      <c r="O722" s="1334"/>
      <c r="P722" s="1335"/>
      <c r="Q722" s="1335"/>
      <c r="R722" s="1335"/>
      <c r="S722" s="1336"/>
      <c r="T722" s="1334"/>
      <c r="U722" s="1335"/>
      <c r="V722" s="1335"/>
      <c r="W722" s="1336"/>
      <c r="X722" s="1316">
        <f t="shared" si="59"/>
        <v>0</v>
      </c>
      <c r="Y722" s="1317"/>
      <c r="Z722" s="1317"/>
      <c r="AA722" s="1317"/>
      <c r="AB722" s="1318"/>
      <c r="AC722" s="1337"/>
      <c r="AD722" s="1338"/>
      <c r="AE722" s="1338"/>
      <c r="AF722" s="1338"/>
      <c r="AG722" s="1339"/>
      <c r="AH722" s="1319" t="str">
        <f t="shared" si="60"/>
        <v/>
      </c>
      <c r="AI722" s="1320"/>
      <c r="AJ722" s="1321"/>
      <c r="AK722" s="1313" t="s">
        <v>299</v>
      </c>
      <c r="AL722" s="1314"/>
      <c r="AM722" s="1314"/>
      <c r="AN722" s="1314"/>
      <c r="AO722" s="1315"/>
      <c r="AP722" s="2"/>
      <c r="AQ722" s="2"/>
      <c r="AR722" s="2"/>
      <c r="AS722" s="2"/>
      <c r="AT722" s="1101"/>
      <c r="AU722" s="1101"/>
      <c r="AV722" s="1101"/>
      <c r="AW722" s="1101"/>
      <c r="AX722" s="1101"/>
      <c r="AY722" s="69"/>
      <c r="AZ722" s="69"/>
      <c r="BA722" s="69"/>
      <c r="BB722" s="69"/>
      <c r="BC722" s="69"/>
      <c r="BD722" s="2"/>
      <c r="BE722" s="2"/>
      <c r="BF722" s="2"/>
      <c r="BG722" s="1101"/>
      <c r="BH722" s="1101"/>
      <c r="BI722" s="1101"/>
      <c r="BJ722" s="1101"/>
      <c r="BK722" s="2"/>
      <c r="BL722" s="2"/>
      <c r="BM722" s="2"/>
      <c r="BN722" s="2"/>
      <c r="BO722" s="2"/>
      <c r="BP722" s="1101"/>
      <c r="BQ722" s="1101"/>
      <c r="BR722" s="1101"/>
      <c r="BS722" s="1101"/>
      <c r="BT722" s="1101"/>
      <c r="BU722" s="1101"/>
      <c r="BV722" s="1101"/>
      <c r="BW722" s="1101"/>
      <c r="BX722" s="1101"/>
      <c r="BY722" s="1101"/>
      <c r="BZ722" s="1101"/>
      <c r="CA722" s="1101"/>
      <c r="CB722" s="1101"/>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2.95" customHeight="1">
      <c r="A723" s="1101"/>
      <c r="B723" s="1313"/>
      <c r="C723" s="1314"/>
      <c r="D723" s="1314"/>
      <c r="E723" s="1314"/>
      <c r="F723" s="1315"/>
      <c r="G723" s="1322"/>
      <c r="H723" s="1323"/>
      <c r="I723" s="1323"/>
      <c r="J723" s="1324"/>
      <c r="K723" s="1513"/>
      <c r="L723" s="1514"/>
      <c r="M723" s="1514"/>
      <c r="N723" s="1515"/>
      <c r="O723" s="1334"/>
      <c r="P723" s="1335"/>
      <c r="Q723" s="1335"/>
      <c r="R723" s="1335"/>
      <c r="S723" s="1336"/>
      <c r="T723" s="1334"/>
      <c r="U723" s="1335"/>
      <c r="V723" s="1335"/>
      <c r="W723" s="1336"/>
      <c r="X723" s="1316">
        <f t="shared" si="59"/>
        <v>0</v>
      </c>
      <c r="Y723" s="1317"/>
      <c r="Z723" s="1317"/>
      <c r="AA723" s="1317"/>
      <c r="AB723" s="1318"/>
      <c r="AC723" s="1337"/>
      <c r="AD723" s="1338"/>
      <c r="AE723" s="1338"/>
      <c r="AF723" s="1338"/>
      <c r="AG723" s="1339"/>
      <c r="AH723" s="1319" t="str">
        <f t="shared" si="60"/>
        <v/>
      </c>
      <c r="AI723" s="1320"/>
      <c r="AJ723" s="1321"/>
      <c r="AK723" s="1313" t="s">
        <v>299</v>
      </c>
      <c r="AL723" s="1314"/>
      <c r="AM723" s="1314"/>
      <c r="AN723" s="1314"/>
      <c r="AO723" s="1315"/>
      <c r="AP723" s="2"/>
      <c r="AQ723" s="2"/>
      <c r="AR723" s="2"/>
      <c r="AS723" s="2"/>
      <c r="AT723" s="1101"/>
      <c r="AU723" s="1101"/>
      <c r="AV723" s="1101"/>
      <c r="AW723" s="1101"/>
      <c r="AX723" s="1101"/>
      <c r="AY723" s="69"/>
      <c r="AZ723" s="69"/>
      <c r="BA723" s="69"/>
      <c r="BB723" s="69"/>
      <c r="BC723" s="69"/>
      <c r="BD723" s="2"/>
      <c r="BE723" s="2"/>
      <c r="BF723" s="2"/>
      <c r="BG723" s="1101"/>
      <c r="BH723" s="1101"/>
      <c r="BI723" s="1101"/>
      <c r="BJ723" s="1101"/>
      <c r="BK723" s="2"/>
      <c r="BL723" s="2"/>
      <c r="BM723" s="2"/>
      <c r="BN723" s="2"/>
      <c r="BO723" s="2"/>
      <c r="BP723" s="1101"/>
      <c r="BQ723" s="1101"/>
      <c r="BR723" s="1101"/>
      <c r="BS723" s="1101"/>
      <c r="BT723" s="1101"/>
      <c r="BU723" s="1101"/>
      <c r="BV723" s="1101"/>
      <c r="BW723" s="1101"/>
      <c r="BX723" s="1101"/>
      <c r="BY723" s="1101"/>
      <c r="BZ723" s="1101"/>
      <c r="CA723" s="1101"/>
      <c r="CB723" s="1101"/>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2.95" customHeight="1">
      <c r="A724" s="1101"/>
      <c r="B724" s="1313"/>
      <c r="C724" s="1314"/>
      <c r="D724" s="1314"/>
      <c r="E724" s="1314"/>
      <c r="F724" s="1315"/>
      <c r="G724" s="1322"/>
      <c r="H724" s="1323"/>
      <c r="I724" s="1323"/>
      <c r="J724" s="1324"/>
      <c r="K724" s="1513"/>
      <c r="L724" s="1514"/>
      <c r="M724" s="1514"/>
      <c r="N724" s="1515"/>
      <c r="O724" s="1334"/>
      <c r="P724" s="1335"/>
      <c r="Q724" s="1335"/>
      <c r="R724" s="1335"/>
      <c r="S724" s="1336"/>
      <c r="T724" s="1334"/>
      <c r="U724" s="1335"/>
      <c r="V724" s="1335"/>
      <c r="W724" s="1336"/>
      <c r="X724" s="1316">
        <f t="shared" si="59"/>
        <v>0</v>
      </c>
      <c r="Y724" s="1317"/>
      <c r="Z724" s="1317"/>
      <c r="AA724" s="1317"/>
      <c r="AB724" s="1318"/>
      <c r="AC724" s="1337"/>
      <c r="AD724" s="1338"/>
      <c r="AE724" s="1338"/>
      <c r="AF724" s="1338"/>
      <c r="AG724" s="1339"/>
      <c r="AH724" s="1319" t="str">
        <f t="shared" si="60"/>
        <v/>
      </c>
      <c r="AI724" s="1320"/>
      <c r="AJ724" s="1321"/>
      <c r="AK724" s="1313" t="s">
        <v>299</v>
      </c>
      <c r="AL724" s="1314"/>
      <c r="AM724" s="1314"/>
      <c r="AN724" s="1314"/>
      <c r="AO724" s="1315"/>
      <c r="AP724" s="2"/>
      <c r="AQ724" s="2"/>
      <c r="AR724" s="2"/>
      <c r="AS724" s="2"/>
      <c r="AT724" s="1101"/>
      <c r="AU724" s="1101"/>
      <c r="AV724" s="1101"/>
      <c r="AW724" s="1101"/>
      <c r="AX724" s="1101"/>
      <c r="AY724" s="69"/>
      <c r="AZ724" s="69"/>
      <c r="BA724" s="69"/>
      <c r="BB724" s="69"/>
      <c r="BC724" s="69"/>
      <c r="BD724" s="2"/>
      <c r="BE724" s="2"/>
      <c r="BF724" s="2"/>
      <c r="BG724" s="1101"/>
      <c r="BH724" s="1101"/>
      <c r="BI724" s="1101"/>
      <c r="BJ724" s="1101"/>
      <c r="BK724" s="2"/>
      <c r="BL724" s="2"/>
      <c r="BM724" s="2"/>
      <c r="BN724" s="2"/>
      <c r="BO724" s="2"/>
      <c r="BP724" s="1101"/>
      <c r="BQ724" s="1101"/>
      <c r="BR724" s="1101"/>
      <c r="BS724" s="1101"/>
      <c r="BT724" s="1101"/>
      <c r="BU724" s="1101"/>
      <c r="BV724" s="1101"/>
      <c r="BW724" s="1101"/>
      <c r="BX724" s="1101"/>
      <c r="BY724" s="1101"/>
      <c r="BZ724" s="1101"/>
      <c r="CA724" s="1101"/>
      <c r="CB724" s="1101"/>
      <c r="CC724" s="2"/>
      <c r="CD724" s="1101"/>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2.95" customHeight="1">
      <c r="A725" s="1101"/>
      <c r="B725" s="1313"/>
      <c r="C725" s="1314"/>
      <c r="D725" s="1314"/>
      <c r="E725" s="1314"/>
      <c r="F725" s="1315"/>
      <c r="G725" s="1322"/>
      <c r="H725" s="1323"/>
      <c r="I725" s="1323"/>
      <c r="J725" s="1324"/>
      <c r="K725" s="1513"/>
      <c r="L725" s="1514"/>
      <c r="M725" s="1514"/>
      <c r="N725" s="1515"/>
      <c r="O725" s="1334"/>
      <c r="P725" s="1335"/>
      <c r="Q725" s="1335"/>
      <c r="R725" s="1335"/>
      <c r="S725" s="1336"/>
      <c r="T725" s="1334"/>
      <c r="U725" s="1335"/>
      <c r="V725" s="1335"/>
      <c r="W725" s="1336"/>
      <c r="X725" s="1316">
        <f t="shared" si="59"/>
        <v>0</v>
      </c>
      <c r="Y725" s="1317"/>
      <c r="Z725" s="1317"/>
      <c r="AA725" s="1317"/>
      <c r="AB725" s="1318"/>
      <c r="AC725" s="1337"/>
      <c r="AD725" s="1338"/>
      <c r="AE725" s="1338"/>
      <c r="AF725" s="1338"/>
      <c r="AG725" s="1339"/>
      <c r="AH725" s="1319" t="str">
        <f t="shared" si="60"/>
        <v/>
      </c>
      <c r="AI725" s="1320"/>
      <c r="AJ725" s="1321"/>
      <c r="AK725" s="1313" t="s">
        <v>299</v>
      </c>
      <c r="AL725" s="1314"/>
      <c r="AM725" s="1314"/>
      <c r="AN725" s="1314"/>
      <c r="AO725" s="1315"/>
      <c r="AP725" s="2"/>
      <c r="AQ725" s="2"/>
      <c r="AR725" s="2"/>
      <c r="AS725" s="2"/>
      <c r="AT725" s="1101"/>
      <c r="AU725" s="1101"/>
      <c r="AV725" s="1101"/>
      <c r="AW725" s="1101"/>
      <c r="AX725" s="1101"/>
      <c r="AY725" s="784"/>
      <c r="AZ725" s="784"/>
      <c r="BA725" s="784"/>
      <c r="BB725" s="784"/>
      <c r="BC725" s="784"/>
      <c r="BD725" s="2"/>
      <c r="BE725" s="2"/>
      <c r="BF725" s="2"/>
      <c r="BG725" s="1101"/>
      <c r="BH725" s="1101"/>
      <c r="BI725" s="1101"/>
      <c r="BJ725" s="1101"/>
      <c r="BK725" s="2"/>
      <c r="BL725" s="2"/>
      <c r="BM725" s="2"/>
      <c r="BN725" s="2"/>
      <c r="BO725" s="2"/>
      <c r="BP725" s="182"/>
      <c r="BQ725" s="114"/>
      <c r="BR725" s="1049"/>
      <c r="BS725" s="1049"/>
      <c r="BT725" s="1049"/>
      <c r="BU725" s="1049"/>
      <c r="BV725" s="1049"/>
      <c r="BW725" s="2"/>
      <c r="BX725" s="2"/>
      <c r="BY725" s="2"/>
      <c r="BZ725" s="2"/>
      <c r="CA725" s="2"/>
      <c r="CB725" s="2"/>
      <c r="CC725" s="2"/>
      <c r="CD725" s="1101"/>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2.95" customHeight="1">
      <c r="A726" s="1101"/>
      <c r="B726" s="1313"/>
      <c r="C726" s="1314"/>
      <c r="D726" s="1314"/>
      <c r="E726" s="1314"/>
      <c r="F726" s="1315"/>
      <c r="G726" s="1322"/>
      <c r="H726" s="1323"/>
      <c r="I726" s="1323"/>
      <c r="J726" s="1324"/>
      <c r="K726" s="1513"/>
      <c r="L726" s="1514"/>
      <c r="M726" s="1514"/>
      <c r="N726" s="1515"/>
      <c r="O726" s="1334"/>
      <c r="P726" s="1335"/>
      <c r="Q726" s="1335"/>
      <c r="R726" s="1335"/>
      <c r="S726" s="1336"/>
      <c r="T726" s="1334"/>
      <c r="U726" s="1335"/>
      <c r="V726" s="1335"/>
      <c r="W726" s="1336"/>
      <c r="X726" s="1316">
        <f t="shared" si="59"/>
        <v>0</v>
      </c>
      <c r="Y726" s="1317"/>
      <c r="Z726" s="1317"/>
      <c r="AA726" s="1317"/>
      <c r="AB726" s="1318"/>
      <c r="AC726" s="1337"/>
      <c r="AD726" s="1338"/>
      <c r="AE726" s="1338"/>
      <c r="AF726" s="1338"/>
      <c r="AG726" s="1339"/>
      <c r="AH726" s="1319" t="str">
        <f t="shared" si="60"/>
        <v/>
      </c>
      <c r="AI726" s="1320"/>
      <c r="AJ726" s="1321"/>
      <c r="AK726" s="1313" t="s">
        <v>299</v>
      </c>
      <c r="AL726" s="1314"/>
      <c r="AM726" s="1314"/>
      <c r="AN726" s="1314"/>
      <c r="AO726" s="1315"/>
      <c r="AP726" s="2"/>
      <c r="AQ726" s="2"/>
      <c r="AR726" s="2"/>
      <c r="AS726" s="2"/>
      <c r="AT726" s="1101"/>
      <c r="AU726" s="1101"/>
      <c r="AV726" s="1101"/>
      <c r="AW726" s="1101"/>
      <c r="AX726" s="1101"/>
      <c r="AY726" s="784"/>
      <c r="AZ726" s="784"/>
      <c r="BA726" s="784"/>
      <c r="BB726" s="784"/>
      <c r="BC726" s="784"/>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1101"/>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2.95" customHeight="1">
      <c r="A727" s="2"/>
      <c r="B727" s="1313"/>
      <c r="C727" s="1314"/>
      <c r="D727" s="1314"/>
      <c r="E727" s="1314"/>
      <c r="F727" s="1315"/>
      <c r="G727" s="1322"/>
      <c r="H727" s="1323"/>
      <c r="I727" s="1323"/>
      <c r="J727" s="1324"/>
      <c r="K727" s="1513"/>
      <c r="L727" s="1514"/>
      <c r="M727" s="1514"/>
      <c r="N727" s="1515"/>
      <c r="O727" s="1334"/>
      <c r="P727" s="1335"/>
      <c r="Q727" s="1335"/>
      <c r="R727" s="1335"/>
      <c r="S727" s="1336"/>
      <c r="T727" s="1334"/>
      <c r="U727" s="1335"/>
      <c r="V727" s="1335"/>
      <c r="W727" s="1336"/>
      <c r="X727" s="1316">
        <f t="shared" si="59"/>
        <v>0</v>
      </c>
      <c r="Y727" s="1317"/>
      <c r="Z727" s="1317"/>
      <c r="AA727" s="1317"/>
      <c r="AB727" s="1318"/>
      <c r="AC727" s="1337"/>
      <c r="AD727" s="1338"/>
      <c r="AE727" s="1338"/>
      <c r="AF727" s="1338"/>
      <c r="AG727" s="1339"/>
      <c r="AH727" s="1319" t="str">
        <f t="shared" si="60"/>
        <v/>
      </c>
      <c r="AI727" s="1320"/>
      <c r="AJ727" s="1321"/>
      <c r="AK727" s="1313" t="s">
        <v>299</v>
      </c>
      <c r="AL727" s="1314"/>
      <c r="AM727" s="1314"/>
      <c r="AN727" s="1314"/>
      <c r="AO727" s="1315"/>
      <c r="AP727" s="2"/>
      <c r="AQ727" s="2"/>
      <c r="AR727" s="2"/>
      <c r="AS727" s="2"/>
      <c r="AT727" s="1101"/>
      <c r="AU727" s="1101"/>
      <c r="AV727" s="1101"/>
      <c r="AW727" s="1101"/>
      <c r="AX727" s="1101"/>
      <c r="AY727" s="784"/>
      <c r="AZ727" s="784"/>
      <c r="BA727" s="784"/>
      <c r="BB727" s="784"/>
      <c r="BC727" s="784"/>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1101"/>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2.95" customHeight="1">
      <c r="A728" s="2"/>
      <c r="B728" s="1313"/>
      <c r="C728" s="1314"/>
      <c r="D728" s="1314"/>
      <c r="E728" s="1314"/>
      <c r="F728" s="1315"/>
      <c r="G728" s="1322"/>
      <c r="H728" s="1323"/>
      <c r="I728" s="1323"/>
      <c r="J728" s="1324"/>
      <c r="K728" s="1513"/>
      <c r="L728" s="1514"/>
      <c r="M728" s="1514"/>
      <c r="N728" s="1515"/>
      <c r="O728" s="1334"/>
      <c r="P728" s="1335"/>
      <c r="Q728" s="1335"/>
      <c r="R728" s="1335"/>
      <c r="S728" s="1336"/>
      <c r="T728" s="1334"/>
      <c r="U728" s="1335"/>
      <c r="V728" s="1335"/>
      <c r="W728" s="1336"/>
      <c r="X728" s="1316">
        <f t="shared" si="59"/>
        <v>0</v>
      </c>
      <c r="Y728" s="1317"/>
      <c r="Z728" s="1317"/>
      <c r="AA728" s="1317"/>
      <c r="AB728" s="1318"/>
      <c r="AC728" s="1337"/>
      <c r="AD728" s="1338"/>
      <c r="AE728" s="1338"/>
      <c r="AF728" s="1338"/>
      <c r="AG728" s="1339"/>
      <c r="AH728" s="1319" t="str">
        <f t="shared" si="60"/>
        <v/>
      </c>
      <c r="AI728" s="1320"/>
      <c r="AJ728" s="1321"/>
      <c r="AK728" s="1313" t="s">
        <v>299</v>
      </c>
      <c r="AL728" s="1314"/>
      <c r="AM728" s="1314"/>
      <c r="AN728" s="1314"/>
      <c r="AO728" s="1315"/>
      <c r="AP728" s="2"/>
      <c r="AQ728" s="2"/>
      <c r="AR728" s="2"/>
      <c r="AS728" s="2"/>
      <c r="AT728" s="1101"/>
      <c r="AU728" s="1101"/>
      <c r="AV728" s="1101"/>
      <c r="AW728" s="1101"/>
      <c r="AX728" s="1101"/>
      <c r="AY728" s="784"/>
      <c r="AZ728" s="784"/>
      <c r="BA728" s="784"/>
      <c r="BB728" s="784"/>
      <c r="BC728" s="784"/>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1101"/>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2.95" customHeight="1">
      <c r="A729" s="2"/>
      <c r="B729" s="1313"/>
      <c r="C729" s="1314"/>
      <c r="D729" s="1314"/>
      <c r="E729" s="1314"/>
      <c r="F729" s="1315"/>
      <c r="G729" s="1322"/>
      <c r="H729" s="1323"/>
      <c r="I729" s="1323"/>
      <c r="J729" s="1324"/>
      <c r="K729" s="1513"/>
      <c r="L729" s="1514"/>
      <c r="M729" s="1514"/>
      <c r="N729" s="1515"/>
      <c r="O729" s="1334"/>
      <c r="P729" s="1335"/>
      <c r="Q729" s="1335"/>
      <c r="R729" s="1335"/>
      <c r="S729" s="1336"/>
      <c r="T729" s="1334"/>
      <c r="U729" s="1335"/>
      <c r="V729" s="1335"/>
      <c r="W729" s="1336"/>
      <c r="X729" s="1316">
        <f t="shared" si="59"/>
        <v>0</v>
      </c>
      <c r="Y729" s="1317"/>
      <c r="Z729" s="1317"/>
      <c r="AA729" s="1317"/>
      <c r="AB729" s="1318"/>
      <c r="AC729" s="1337"/>
      <c r="AD729" s="1338"/>
      <c r="AE729" s="1338"/>
      <c r="AF729" s="1338"/>
      <c r="AG729" s="1339"/>
      <c r="AH729" s="1319" t="str">
        <f t="shared" si="60"/>
        <v/>
      </c>
      <c r="AI729" s="1320"/>
      <c r="AJ729" s="1321"/>
      <c r="AK729" s="1313" t="s">
        <v>299</v>
      </c>
      <c r="AL729" s="1314"/>
      <c r="AM729" s="1314"/>
      <c r="AN729" s="1314"/>
      <c r="AO729" s="1315"/>
      <c r="AP729" s="2"/>
      <c r="AQ729" s="2"/>
      <c r="AR729" s="2"/>
      <c r="AS729" s="2"/>
      <c r="AT729" s="1101"/>
      <c r="AU729" s="1101"/>
      <c r="AV729" s="1101"/>
      <c r="AW729" s="1101"/>
      <c r="AX729" s="1101"/>
      <c r="AY729" s="784"/>
      <c r="AZ729" s="784"/>
      <c r="BA729" s="784"/>
      <c r="BB729" s="784"/>
      <c r="BC729" s="784"/>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1101"/>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2.95" customHeight="1">
      <c r="A730" s="1101"/>
      <c r="B730" s="1313"/>
      <c r="C730" s="1314"/>
      <c r="D730" s="1314"/>
      <c r="E730" s="1314"/>
      <c r="F730" s="1315"/>
      <c r="G730" s="1322"/>
      <c r="H730" s="1323"/>
      <c r="I730" s="1323"/>
      <c r="J730" s="1324"/>
      <c r="K730" s="1513"/>
      <c r="L730" s="1514"/>
      <c r="M730" s="1514"/>
      <c r="N730" s="1515"/>
      <c r="O730" s="1334"/>
      <c r="P730" s="1335"/>
      <c r="Q730" s="1335"/>
      <c r="R730" s="1335"/>
      <c r="S730" s="1336"/>
      <c r="T730" s="1334"/>
      <c r="U730" s="1335"/>
      <c r="V730" s="1335"/>
      <c r="W730" s="1336"/>
      <c r="X730" s="1316">
        <f t="shared" si="59"/>
        <v>0</v>
      </c>
      <c r="Y730" s="1317"/>
      <c r="Z730" s="1317"/>
      <c r="AA730" s="1317"/>
      <c r="AB730" s="1318"/>
      <c r="AC730" s="1337"/>
      <c r="AD730" s="1338"/>
      <c r="AE730" s="1338"/>
      <c r="AF730" s="1338"/>
      <c r="AG730" s="1339"/>
      <c r="AH730" s="1319" t="str">
        <f t="shared" si="60"/>
        <v/>
      </c>
      <c r="AI730" s="1320"/>
      <c r="AJ730" s="1321"/>
      <c r="AK730" s="1313" t="s">
        <v>299</v>
      </c>
      <c r="AL730" s="1314"/>
      <c r="AM730" s="1314"/>
      <c r="AN730" s="1314"/>
      <c r="AO730" s="1315"/>
      <c r="AP730" s="2"/>
      <c r="AQ730" s="2"/>
      <c r="AR730" s="2"/>
      <c r="AS730" s="2"/>
      <c r="AT730" s="1101"/>
      <c r="AU730" s="1101"/>
      <c r="AV730" s="1101"/>
      <c r="AW730" s="1101"/>
      <c r="AX730" s="1101"/>
      <c r="AY730" s="784"/>
      <c r="AZ730" s="784"/>
      <c r="BA730" s="784"/>
      <c r="BB730" s="784"/>
      <c r="BC730" s="784"/>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1101"/>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2.95" customHeight="1">
      <c r="A731" s="1101"/>
      <c r="B731" s="1313"/>
      <c r="C731" s="1314"/>
      <c r="D731" s="1314"/>
      <c r="E731" s="1314"/>
      <c r="F731" s="1315"/>
      <c r="G731" s="1322"/>
      <c r="H731" s="1323"/>
      <c r="I731" s="1323"/>
      <c r="J731" s="1324"/>
      <c r="K731" s="1513"/>
      <c r="L731" s="1514"/>
      <c r="M731" s="1514"/>
      <c r="N731" s="1515"/>
      <c r="O731" s="1334"/>
      <c r="P731" s="1335"/>
      <c r="Q731" s="1335"/>
      <c r="R731" s="1335"/>
      <c r="S731" s="1336"/>
      <c r="T731" s="1334"/>
      <c r="U731" s="1335"/>
      <c r="V731" s="1335"/>
      <c r="W731" s="1336"/>
      <c r="X731" s="1316">
        <f t="shared" si="59"/>
        <v>0</v>
      </c>
      <c r="Y731" s="1317"/>
      <c r="Z731" s="1317"/>
      <c r="AA731" s="1317"/>
      <c r="AB731" s="1318"/>
      <c r="AC731" s="1337"/>
      <c r="AD731" s="1338"/>
      <c r="AE731" s="1338"/>
      <c r="AF731" s="1338"/>
      <c r="AG731" s="1339"/>
      <c r="AH731" s="1319" t="str">
        <f t="shared" si="60"/>
        <v/>
      </c>
      <c r="AI731" s="1320"/>
      <c r="AJ731" s="1321"/>
      <c r="AK731" s="1313" t="s">
        <v>299</v>
      </c>
      <c r="AL731" s="1314"/>
      <c r="AM731" s="1314"/>
      <c r="AN731" s="1314"/>
      <c r="AO731" s="1315"/>
      <c r="AP731" s="2"/>
      <c r="AQ731" s="2"/>
      <c r="AR731" s="2"/>
      <c r="AS731" s="2"/>
      <c r="AT731" s="1101"/>
      <c r="AU731" s="1101"/>
      <c r="AV731" s="1101"/>
      <c r="AW731" s="1101"/>
      <c r="AX731" s="1101"/>
      <c r="AY731" s="784"/>
      <c r="AZ731" s="784"/>
      <c r="BA731" s="784"/>
      <c r="BB731" s="784"/>
      <c r="BC731" s="784"/>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1101"/>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2.95" customHeight="1">
      <c r="A732" s="1101"/>
      <c r="B732" s="1313"/>
      <c r="C732" s="1314"/>
      <c r="D732" s="1314"/>
      <c r="E732" s="1314"/>
      <c r="F732" s="1315"/>
      <c r="G732" s="1322"/>
      <c r="H732" s="1323"/>
      <c r="I732" s="1323"/>
      <c r="J732" s="1324"/>
      <c r="K732" s="1513"/>
      <c r="L732" s="1514"/>
      <c r="M732" s="1514"/>
      <c r="N732" s="1515"/>
      <c r="O732" s="1334"/>
      <c r="P732" s="1335"/>
      <c r="Q732" s="1335"/>
      <c r="R732" s="1335"/>
      <c r="S732" s="1336"/>
      <c r="T732" s="1334"/>
      <c r="U732" s="1335"/>
      <c r="V732" s="1335"/>
      <c r="W732" s="1336"/>
      <c r="X732" s="1316">
        <f t="shared" si="59"/>
        <v>0</v>
      </c>
      <c r="Y732" s="1317"/>
      <c r="Z732" s="1317"/>
      <c r="AA732" s="1317"/>
      <c r="AB732" s="1318"/>
      <c r="AC732" s="1337"/>
      <c r="AD732" s="1338"/>
      <c r="AE732" s="1338"/>
      <c r="AF732" s="1338"/>
      <c r="AG732" s="1339"/>
      <c r="AH732" s="1319" t="str">
        <f t="shared" si="60"/>
        <v/>
      </c>
      <c r="AI732" s="1320"/>
      <c r="AJ732" s="1321"/>
      <c r="AK732" s="1313" t="s">
        <v>299</v>
      </c>
      <c r="AL732" s="1314"/>
      <c r="AM732" s="1314"/>
      <c r="AN732" s="1314"/>
      <c r="AO732" s="1315"/>
      <c r="AP732" s="2"/>
      <c r="AQ732" s="2"/>
      <c r="AR732" s="2"/>
      <c r="AS732" s="2"/>
      <c r="AT732" s="1101"/>
      <c r="AU732" s="1101"/>
      <c r="AV732" s="1101"/>
      <c r="AW732" s="1101"/>
      <c r="AX732" s="1101"/>
      <c r="AY732" s="784"/>
      <c r="AZ732" s="784"/>
      <c r="BA732" s="784"/>
      <c r="BB732" s="784"/>
      <c r="BC732" s="784"/>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1101"/>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2.95" customHeight="1">
      <c r="A733" s="1101"/>
      <c r="B733" s="1313"/>
      <c r="C733" s="1314"/>
      <c r="D733" s="1314"/>
      <c r="E733" s="1314"/>
      <c r="F733" s="1315"/>
      <c r="G733" s="1322"/>
      <c r="H733" s="1323"/>
      <c r="I733" s="1323"/>
      <c r="J733" s="1324"/>
      <c r="K733" s="1513"/>
      <c r="L733" s="1514"/>
      <c r="M733" s="1514"/>
      <c r="N733" s="1515"/>
      <c r="O733" s="1334"/>
      <c r="P733" s="1335"/>
      <c r="Q733" s="1335"/>
      <c r="R733" s="1335"/>
      <c r="S733" s="1336"/>
      <c r="T733" s="1334"/>
      <c r="U733" s="1335"/>
      <c r="V733" s="1335"/>
      <c r="W733" s="1336"/>
      <c r="X733" s="1316">
        <f t="shared" si="59"/>
        <v>0</v>
      </c>
      <c r="Y733" s="1317"/>
      <c r="Z733" s="1317"/>
      <c r="AA733" s="1317"/>
      <c r="AB733" s="1318"/>
      <c r="AC733" s="1337"/>
      <c r="AD733" s="1338"/>
      <c r="AE733" s="1338"/>
      <c r="AF733" s="1338"/>
      <c r="AG733" s="1339"/>
      <c r="AH733" s="1319" t="str">
        <f t="shared" si="60"/>
        <v/>
      </c>
      <c r="AI733" s="1320"/>
      <c r="AJ733" s="1321"/>
      <c r="AK733" s="1313" t="s">
        <v>299</v>
      </c>
      <c r="AL733" s="1314"/>
      <c r="AM733" s="1314"/>
      <c r="AN733" s="1314"/>
      <c r="AO733" s="1315"/>
      <c r="AP733" s="2"/>
      <c r="AQ733" s="2"/>
      <c r="AR733" s="2"/>
      <c r="AS733" s="2"/>
      <c r="AT733" s="1101"/>
      <c r="AU733" s="1101"/>
      <c r="AV733" s="1101"/>
      <c r="AW733" s="1101"/>
      <c r="AX733" s="1101"/>
      <c r="AY733" s="784"/>
      <c r="AZ733" s="784"/>
      <c r="BA733" s="784"/>
      <c r="BB733" s="784"/>
      <c r="BC733" s="784"/>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1101"/>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2.95" customHeight="1">
      <c r="A734" s="1101"/>
      <c r="B734" s="1313"/>
      <c r="C734" s="1314"/>
      <c r="D734" s="1314"/>
      <c r="E734" s="1314"/>
      <c r="F734" s="1315"/>
      <c r="G734" s="1322"/>
      <c r="H734" s="1323"/>
      <c r="I734" s="1323"/>
      <c r="J734" s="1324"/>
      <c r="K734" s="1513"/>
      <c r="L734" s="1514"/>
      <c r="M734" s="1514"/>
      <c r="N734" s="1515"/>
      <c r="O734" s="1334"/>
      <c r="P734" s="1335"/>
      <c r="Q734" s="1335"/>
      <c r="R734" s="1335"/>
      <c r="S734" s="1336"/>
      <c r="T734" s="1334"/>
      <c r="U734" s="1335"/>
      <c r="V734" s="1335"/>
      <c r="W734" s="1336"/>
      <c r="X734" s="1316">
        <f t="shared" si="59"/>
        <v>0</v>
      </c>
      <c r="Y734" s="1317"/>
      <c r="Z734" s="1317"/>
      <c r="AA734" s="1317"/>
      <c r="AB734" s="1318"/>
      <c r="AC734" s="1337"/>
      <c r="AD734" s="1338"/>
      <c r="AE734" s="1338"/>
      <c r="AF734" s="1338"/>
      <c r="AG734" s="1339"/>
      <c r="AH734" s="1319" t="str">
        <f t="shared" si="60"/>
        <v/>
      </c>
      <c r="AI734" s="1320"/>
      <c r="AJ734" s="1321"/>
      <c r="AK734" s="1313" t="s">
        <v>299</v>
      </c>
      <c r="AL734" s="1314"/>
      <c r="AM734" s="1314"/>
      <c r="AN734" s="1314"/>
      <c r="AO734" s="1315"/>
      <c r="AP734" s="2"/>
      <c r="AQ734" s="2"/>
      <c r="AR734" s="2"/>
      <c r="AS734" s="2"/>
      <c r="AT734" s="1101"/>
      <c r="AU734" s="1101"/>
      <c r="AV734" s="1101"/>
      <c r="AW734" s="1101"/>
      <c r="AX734" s="1101"/>
      <c r="AY734" s="784"/>
      <c r="AZ734" s="784"/>
      <c r="BA734" s="784"/>
      <c r="BB734" s="784"/>
      <c r="BC734" s="784"/>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1101"/>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2.95" customHeight="1">
      <c r="A735" s="1101"/>
      <c r="B735" s="1313"/>
      <c r="C735" s="1314"/>
      <c r="D735" s="1314"/>
      <c r="E735" s="1314"/>
      <c r="F735" s="1315"/>
      <c r="G735" s="1322"/>
      <c r="H735" s="1323"/>
      <c r="I735" s="1323"/>
      <c r="J735" s="1324"/>
      <c r="K735" s="1513"/>
      <c r="L735" s="1514"/>
      <c r="M735" s="1514"/>
      <c r="N735" s="1515"/>
      <c r="O735" s="1334"/>
      <c r="P735" s="1335"/>
      <c r="Q735" s="1335"/>
      <c r="R735" s="1335"/>
      <c r="S735" s="1336"/>
      <c r="T735" s="1334"/>
      <c r="U735" s="1335"/>
      <c r="V735" s="1335"/>
      <c r="W735" s="1336"/>
      <c r="X735" s="1316">
        <f t="shared" si="59"/>
        <v>0</v>
      </c>
      <c r="Y735" s="1317"/>
      <c r="Z735" s="1317"/>
      <c r="AA735" s="1317"/>
      <c r="AB735" s="1318"/>
      <c r="AC735" s="1337"/>
      <c r="AD735" s="1338"/>
      <c r="AE735" s="1338"/>
      <c r="AF735" s="1338"/>
      <c r="AG735" s="1339"/>
      <c r="AH735" s="1319" t="str">
        <f t="shared" si="60"/>
        <v/>
      </c>
      <c r="AI735" s="1320"/>
      <c r="AJ735" s="1321"/>
      <c r="AK735" s="1313" t="s">
        <v>299</v>
      </c>
      <c r="AL735" s="1314"/>
      <c r="AM735" s="1314"/>
      <c r="AN735" s="1314"/>
      <c r="AO735" s="1315"/>
      <c r="AP735" s="2"/>
      <c r="AQ735" s="2"/>
      <c r="AR735" s="2"/>
      <c r="AS735" s="2"/>
      <c r="AT735" s="1101"/>
      <c r="AU735" s="1101"/>
      <c r="AV735" s="1101"/>
      <c r="AW735" s="1101"/>
      <c r="AX735" s="1101"/>
      <c r="AY735" s="784"/>
      <c r="AZ735" s="784"/>
      <c r="BA735" s="784"/>
      <c r="BB735" s="784"/>
      <c r="BC735" s="784"/>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1101"/>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2.95" customHeight="1">
      <c r="A736" s="1101"/>
      <c r="B736" s="1313"/>
      <c r="C736" s="1314"/>
      <c r="D736" s="1314"/>
      <c r="E736" s="1314"/>
      <c r="F736" s="1315"/>
      <c r="G736" s="1322"/>
      <c r="H736" s="1323"/>
      <c r="I736" s="1323"/>
      <c r="J736" s="1324"/>
      <c r="K736" s="1513"/>
      <c r="L736" s="1514"/>
      <c r="M736" s="1514"/>
      <c r="N736" s="1515"/>
      <c r="O736" s="1334"/>
      <c r="P736" s="1335"/>
      <c r="Q736" s="1335"/>
      <c r="R736" s="1335"/>
      <c r="S736" s="1336"/>
      <c r="T736" s="1334"/>
      <c r="U736" s="1335"/>
      <c r="V736" s="1335"/>
      <c r="W736" s="1336"/>
      <c r="X736" s="1316">
        <f t="shared" si="59"/>
        <v>0</v>
      </c>
      <c r="Y736" s="1317"/>
      <c r="Z736" s="1317"/>
      <c r="AA736" s="1317"/>
      <c r="AB736" s="1318"/>
      <c r="AC736" s="1337"/>
      <c r="AD736" s="1338"/>
      <c r="AE736" s="1338"/>
      <c r="AF736" s="1338"/>
      <c r="AG736" s="1339"/>
      <c r="AH736" s="1319" t="str">
        <f t="shared" si="60"/>
        <v/>
      </c>
      <c r="AI736" s="1320"/>
      <c r="AJ736" s="1321"/>
      <c r="AK736" s="1313" t="s">
        <v>299</v>
      </c>
      <c r="AL736" s="1314"/>
      <c r="AM736" s="1314"/>
      <c r="AN736" s="1314"/>
      <c r="AO736" s="1315"/>
      <c r="AP736" s="2"/>
      <c r="AQ736" s="2"/>
      <c r="AR736" s="2"/>
      <c r="AS736" s="2"/>
      <c r="AT736" s="1101"/>
      <c r="AU736" s="1101"/>
      <c r="AV736" s="1101"/>
      <c r="AW736" s="1101"/>
      <c r="AX736" s="1101"/>
      <c r="AY736" s="784"/>
      <c r="AZ736" s="784"/>
      <c r="BA736" s="784"/>
      <c r="BB736" s="784"/>
      <c r="BC736" s="784"/>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1101"/>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2.95" customHeight="1">
      <c r="A737" s="1101"/>
      <c r="B737" s="1313"/>
      <c r="C737" s="1314"/>
      <c r="D737" s="1314"/>
      <c r="E737" s="1314"/>
      <c r="F737" s="1315"/>
      <c r="G737" s="1322"/>
      <c r="H737" s="1323"/>
      <c r="I737" s="1323"/>
      <c r="J737" s="1324"/>
      <c r="K737" s="1513"/>
      <c r="L737" s="1514"/>
      <c r="M737" s="1514"/>
      <c r="N737" s="1515"/>
      <c r="O737" s="1334"/>
      <c r="P737" s="1335"/>
      <c r="Q737" s="1335"/>
      <c r="R737" s="1335"/>
      <c r="S737" s="1336"/>
      <c r="T737" s="1334"/>
      <c r="U737" s="1335"/>
      <c r="V737" s="1335"/>
      <c r="W737" s="1336"/>
      <c r="X737" s="1316">
        <f t="shared" si="59"/>
        <v>0</v>
      </c>
      <c r="Y737" s="1317"/>
      <c r="Z737" s="1317"/>
      <c r="AA737" s="1317"/>
      <c r="AB737" s="1318"/>
      <c r="AC737" s="1337"/>
      <c r="AD737" s="1338"/>
      <c r="AE737" s="1338"/>
      <c r="AF737" s="1338"/>
      <c r="AG737" s="1339"/>
      <c r="AH737" s="1319" t="str">
        <f t="shared" si="60"/>
        <v/>
      </c>
      <c r="AI737" s="1320"/>
      <c r="AJ737" s="1321"/>
      <c r="AK737" s="1313" t="s">
        <v>299</v>
      </c>
      <c r="AL737" s="1314"/>
      <c r="AM737" s="1314"/>
      <c r="AN737" s="1314"/>
      <c r="AO737" s="1315"/>
      <c r="AP737" s="2"/>
      <c r="AQ737" s="2"/>
      <c r="AR737" s="2"/>
      <c r="AS737" s="2"/>
      <c r="AT737" s="1101"/>
      <c r="AU737" s="1101"/>
      <c r="AV737" s="1101"/>
      <c r="AW737" s="1101"/>
      <c r="AX737" s="1101"/>
      <c r="AY737" s="784"/>
      <c r="AZ737" s="784"/>
      <c r="BA737" s="784"/>
      <c r="BB737" s="784"/>
      <c r="BC737" s="784"/>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1101"/>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1101"/>
      <c r="DH737" s="1101"/>
      <c r="DI737" s="1101"/>
      <c r="DJ737" s="1101"/>
      <c r="DK737" s="1101"/>
      <c r="DL737" s="1101"/>
      <c r="DM737" s="1101"/>
      <c r="DN737" s="1101"/>
      <c r="DO737" s="1101"/>
      <c r="DP737" s="1101"/>
      <c r="DQ737" s="1101"/>
      <c r="DR737" s="1101"/>
      <c r="DS737" s="1101"/>
      <c r="DT737" s="1101"/>
      <c r="DU737" s="1101"/>
      <c r="DV737" s="1101"/>
      <c r="DW737" s="1101"/>
      <c r="DX737" s="1101"/>
      <c r="DY737" s="1101"/>
      <c r="DZ737" s="1101"/>
      <c r="EA737" s="1101"/>
      <c r="EB737" s="1101"/>
      <c r="EC737" s="1101"/>
      <c r="ED737" s="1101"/>
      <c r="EE737" s="1101"/>
      <c r="EF737" s="1101"/>
      <c r="EG737" s="1101"/>
      <c r="EH737" s="1101"/>
      <c r="EI737" s="1101"/>
      <c r="EJ737" s="1101"/>
      <c r="EK737" s="1101"/>
      <c r="EL737" s="1101"/>
      <c r="EM737" s="1101"/>
      <c r="EN737" s="1101"/>
      <c r="EO737" s="1101"/>
      <c r="EP737" s="1101"/>
      <c r="EQ737" s="1101"/>
      <c r="ER737" s="1101"/>
      <c r="ES737" s="1101"/>
      <c r="ET737" s="1101"/>
      <c r="EU737" s="1101"/>
      <c r="EV737" s="1101"/>
      <c r="EW737" s="1101"/>
      <c r="EX737" s="1101"/>
      <c r="EY737" s="1101"/>
      <c r="EZ737" s="1101"/>
      <c r="FA737" s="1101"/>
      <c r="FB737" s="1101"/>
      <c r="FC737" s="1101"/>
      <c r="FD737" s="1101"/>
      <c r="FE737" s="1101"/>
      <c r="FF737" s="1101"/>
      <c r="FG737" s="1101"/>
      <c r="FH737" s="1101"/>
      <c r="FI737" s="1101"/>
      <c r="FJ737" s="1101"/>
      <c r="FK737" s="1101"/>
      <c r="FL737" s="1101"/>
      <c r="FM737" s="1101"/>
      <c r="FN737" s="1101"/>
      <c r="FO737" s="1101"/>
      <c r="FP737" s="1101"/>
      <c r="FQ737" s="1101"/>
      <c r="FR737" s="1101"/>
      <c r="FS737" s="1101"/>
      <c r="FT737" s="1101"/>
      <c r="FU737" s="1101"/>
      <c r="FV737" s="1101"/>
      <c r="FW737" s="1101"/>
      <c r="FX737" s="1101"/>
      <c r="FY737" s="1101"/>
      <c r="FZ737" s="1101"/>
      <c r="GA737" s="1101"/>
      <c r="GB737" s="1101"/>
      <c r="GC737" s="1101"/>
      <c r="GD737" s="1101"/>
      <c r="GE737" s="1101"/>
      <c r="GF737" s="1101"/>
      <c r="GG737" s="1101"/>
      <c r="GH737" s="1101"/>
      <c r="GI737" s="1101"/>
      <c r="GJ737" s="1101"/>
      <c r="GK737" s="1101"/>
      <c r="GL737" s="1101"/>
      <c r="GM737" s="1101"/>
      <c r="GN737" s="1101"/>
      <c r="GO737" s="1101"/>
      <c r="GP737" s="1101"/>
      <c r="GQ737" s="1101"/>
      <c r="GR737" s="1101"/>
      <c r="GS737" s="1101"/>
      <c r="GT737" s="1101"/>
      <c r="GU737" s="1101"/>
      <c r="GV737" s="1101"/>
      <c r="GW737" s="1101"/>
      <c r="GX737" s="1101"/>
      <c r="GY737" s="1101"/>
      <c r="GZ737" s="1101"/>
      <c r="HA737" s="1101"/>
      <c r="HB737" s="1101"/>
      <c r="HC737" s="1101"/>
      <c r="HD737" s="1101"/>
      <c r="HE737" s="1101"/>
      <c r="HF737" s="1101"/>
      <c r="HG737" s="1101"/>
      <c r="HH737" s="1101"/>
      <c r="HI737" s="1101"/>
      <c r="HJ737" s="1101"/>
      <c r="HK737" s="1101"/>
      <c r="HL737" s="1101"/>
      <c r="HM737" s="1101"/>
      <c r="HN737" s="1101"/>
      <c r="HO737" s="1101"/>
      <c r="HP737" s="1101"/>
      <c r="HQ737" s="1101"/>
      <c r="HR737" s="1101"/>
      <c r="HS737" s="1101"/>
      <c r="HT737" s="1101"/>
      <c r="HU737" s="1101"/>
      <c r="HV737" s="1101"/>
      <c r="HW737" s="1101"/>
      <c r="HX737" s="1101"/>
      <c r="HY737" s="1101"/>
      <c r="HZ737" s="1101"/>
      <c r="IA737" s="1101"/>
      <c r="IB737" s="1101"/>
      <c r="IC737" s="1101"/>
      <c r="ID737" s="1101"/>
      <c r="IE737" s="1101"/>
      <c r="IF737" s="1101"/>
      <c r="IG737" s="1101"/>
      <c r="IH737" s="1101"/>
      <c r="II737" s="1101"/>
      <c r="IJ737" s="1101"/>
      <c r="IK737" s="1101"/>
      <c r="IL737" s="1101"/>
      <c r="IM737" s="1101"/>
      <c r="IN737" s="1101"/>
      <c r="IO737" s="1101"/>
      <c r="IP737" s="1101"/>
      <c r="IQ737" s="1101"/>
      <c r="IR737" s="1101"/>
      <c r="IS737" s="1101"/>
      <c r="IT737" s="1101"/>
      <c r="IU737" s="1101"/>
      <c r="IV737" s="1101"/>
      <c r="IW737" s="1101"/>
      <c r="IX737" s="1101"/>
      <c r="IY737" s="1101"/>
      <c r="IZ737" s="1101"/>
      <c r="JA737" s="1101"/>
      <c r="JB737" s="1101"/>
      <c r="JC737" s="1101"/>
      <c r="JD737" s="1101"/>
      <c r="JE737" s="1101"/>
      <c r="JF737" s="1101"/>
      <c r="JG737" s="1101"/>
      <c r="JH737" s="1101"/>
      <c r="JI737" s="1101"/>
      <c r="JJ737" s="1101"/>
      <c r="JK737" s="1101"/>
      <c r="JL737" s="1101"/>
      <c r="JM737" s="1101"/>
      <c r="JN737" s="1101"/>
      <c r="JO737" s="1101"/>
      <c r="JP737" s="1101"/>
      <c r="JQ737" s="1101"/>
      <c r="JR737" s="1101"/>
      <c r="JS737" s="1101"/>
      <c r="JT737" s="1101"/>
      <c r="JU737" s="1101"/>
      <c r="JV737" s="1101"/>
      <c r="JW737" s="1101"/>
      <c r="JX737" s="1101"/>
      <c r="JY737" s="1101"/>
      <c r="JZ737" s="1101"/>
      <c r="KA737" s="1101"/>
      <c r="KB737" s="1101"/>
      <c r="KC737" s="1101"/>
      <c r="KD737" s="1101"/>
      <c r="KE737" s="1101"/>
      <c r="KF737" s="1101"/>
      <c r="KG737" s="1101"/>
      <c r="KH737" s="1101"/>
      <c r="KI737" s="1101"/>
      <c r="KJ737" s="1101"/>
      <c r="KK737" s="1101"/>
      <c r="KL737" s="1101"/>
      <c r="KM737" s="1101"/>
      <c r="KN737" s="1101"/>
      <c r="KO737" s="1101"/>
      <c r="KP737" s="1101"/>
      <c r="KQ737" s="1101"/>
      <c r="KR737" s="1101"/>
      <c r="KS737" s="1101"/>
      <c r="KT737" s="1101"/>
      <c r="KU737" s="1101"/>
      <c r="KV737" s="1101"/>
      <c r="KW737" s="1101"/>
      <c r="KX737" s="1101"/>
      <c r="KY737" s="1101"/>
      <c r="KZ737" s="1101"/>
      <c r="LA737" s="1101"/>
      <c r="LB737" s="1101"/>
      <c r="LC737" s="1101"/>
      <c r="LD737" s="1101"/>
      <c r="LE737" s="1101"/>
      <c r="LF737" s="1101"/>
      <c r="LG737" s="1101"/>
      <c r="LH737" s="1101"/>
      <c r="LI737" s="1101"/>
      <c r="LJ737" s="1101"/>
      <c r="LK737" s="1101"/>
      <c r="LL737" s="1101"/>
      <c r="LM737" s="1101"/>
      <c r="LN737" s="1101"/>
      <c r="LO737" s="1101"/>
      <c r="LP737" s="1101"/>
      <c r="LQ737" s="1101"/>
      <c r="LR737" s="1101"/>
      <c r="LS737" s="1101"/>
      <c r="LT737" s="1101"/>
      <c r="LU737" s="1101"/>
      <c r="LV737" s="1101"/>
      <c r="LW737" s="1101"/>
      <c r="LX737" s="1101"/>
      <c r="LY737" s="1101"/>
      <c r="LZ737" s="1101"/>
      <c r="MA737" s="1101"/>
      <c r="MB737" s="1101"/>
      <c r="MC737" s="1101"/>
      <c r="MD737" s="1101"/>
      <c r="ME737" s="1101"/>
      <c r="MF737" s="1101"/>
      <c r="MG737" s="1101"/>
      <c r="MH737" s="1101"/>
      <c r="MI737" s="1101"/>
      <c r="MJ737" s="1101"/>
      <c r="MK737" s="1101"/>
      <c r="ML737" s="1101"/>
      <c r="MM737" s="1101"/>
      <c r="MN737" s="1101"/>
      <c r="MO737" s="1101"/>
      <c r="MP737" s="1101"/>
      <c r="MQ737" s="1101"/>
      <c r="MR737" s="1101"/>
      <c r="MS737" s="1101"/>
      <c r="MT737" s="1101"/>
      <c r="MU737" s="1101"/>
      <c r="MV737" s="1101"/>
      <c r="MW737" s="1101"/>
      <c r="MX737" s="1101"/>
      <c r="MY737" s="1101"/>
      <c r="MZ737" s="1101"/>
      <c r="NA737" s="1101"/>
      <c r="NB737" s="1101"/>
      <c r="NC737" s="1101"/>
      <c r="ND737" s="1101"/>
      <c r="NE737" s="1101"/>
      <c r="NF737" s="1101"/>
      <c r="NG737" s="1101"/>
      <c r="NH737" s="1101"/>
      <c r="NI737" s="1101"/>
      <c r="NJ737" s="1101"/>
      <c r="NK737" s="1101"/>
      <c r="NL737" s="1101"/>
      <c r="NM737" s="1101"/>
      <c r="NN737" s="1101"/>
      <c r="NO737" s="1101"/>
      <c r="NP737" s="1101"/>
      <c r="NQ737" s="1101"/>
      <c r="NR737" s="1101"/>
      <c r="NS737" s="1101"/>
      <c r="NT737" s="1101"/>
      <c r="NU737" s="1101"/>
      <c r="NV737" s="1101"/>
      <c r="NW737" s="1101"/>
      <c r="NX737" s="1101"/>
      <c r="NY737" s="1101"/>
      <c r="NZ737" s="1101"/>
      <c r="OA737" s="1101"/>
      <c r="OB737" s="1101"/>
      <c r="OC737" s="1101"/>
      <c r="OD737" s="1101"/>
      <c r="OE737" s="1101"/>
      <c r="OF737" s="1101"/>
      <c r="OG737" s="1101"/>
      <c r="OH737" s="1101"/>
      <c r="OI737" s="1101"/>
      <c r="OJ737" s="1101"/>
      <c r="OK737" s="1101"/>
      <c r="OL737" s="1101"/>
      <c r="OM737" s="1101"/>
      <c r="ON737" s="1101"/>
      <c r="OO737" s="1101"/>
      <c r="OP737" s="1101"/>
      <c r="OQ737" s="1101"/>
      <c r="OR737" s="1101"/>
      <c r="OS737" s="1101"/>
      <c r="OT737" s="1101"/>
      <c r="OU737" s="1101"/>
      <c r="OV737" s="1101"/>
      <c r="OW737" s="1101"/>
      <c r="OX737" s="1101"/>
      <c r="OY737" s="1101"/>
      <c r="OZ737" s="1101"/>
      <c r="PA737" s="1101"/>
      <c r="PB737" s="1101"/>
      <c r="PC737" s="1101"/>
      <c r="PD737" s="1101"/>
      <c r="PE737" s="1101"/>
      <c r="PF737" s="1101"/>
      <c r="PG737" s="1101"/>
      <c r="PH737" s="1101"/>
      <c r="PI737" s="1101"/>
      <c r="PJ737" s="1101"/>
      <c r="PK737" s="1101"/>
      <c r="PL737" s="1101"/>
      <c r="PM737" s="1101"/>
      <c r="PN737" s="1101"/>
      <c r="PO737" s="1101"/>
      <c r="PP737" s="1101"/>
      <c r="PQ737" s="1101"/>
      <c r="PR737" s="1101"/>
      <c r="PS737" s="1101"/>
      <c r="PT737" s="1101"/>
      <c r="PU737" s="1101"/>
      <c r="PV737" s="1101"/>
      <c r="PW737" s="1101"/>
      <c r="PX737" s="1101"/>
      <c r="PY737" s="1101"/>
      <c r="PZ737" s="1101"/>
      <c r="QA737" s="1101"/>
      <c r="QB737" s="1101"/>
      <c r="QC737" s="1101"/>
      <c r="QD737" s="1101"/>
      <c r="QE737" s="1101"/>
      <c r="QF737" s="1101"/>
      <c r="QG737" s="1101"/>
      <c r="QH737" s="1101"/>
      <c r="QI737" s="1101"/>
      <c r="QJ737" s="1101"/>
      <c r="QK737" s="1101"/>
      <c r="QL737" s="1101"/>
      <c r="QM737" s="1101"/>
      <c r="QN737" s="1101"/>
      <c r="QO737" s="1101"/>
      <c r="QP737" s="1101"/>
      <c r="QQ737" s="1101"/>
      <c r="QR737" s="1101"/>
      <c r="QS737" s="1101"/>
      <c r="QT737" s="1101"/>
      <c r="QU737" s="1101"/>
      <c r="QV737" s="1101"/>
      <c r="QW737" s="1101"/>
      <c r="QX737" s="1101"/>
      <c r="QY737" s="1101"/>
      <c r="QZ737" s="1101"/>
      <c r="RA737" s="1101"/>
      <c r="RB737" s="1101"/>
      <c r="RC737" s="1101"/>
      <c r="RD737" s="1101"/>
      <c r="RE737" s="1101"/>
      <c r="RF737" s="1101"/>
      <c r="RG737" s="1101"/>
      <c r="RH737" s="1101"/>
      <c r="RI737" s="1101"/>
      <c r="RJ737" s="1101"/>
      <c r="RK737" s="1101"/>
      <c r="RL737" s="1101"/>
      <c r="RM737" s="1101"/>
      <c r="RN737" s="1101"/>
      <c r="RO737" s="1101"/>
      <c r="RP737" s="1101"/>
      <c r="RQ737" s="1101"/>
      <c r="RR737" s="1101"/>
      <c r="RS737" s="1101"/>
      <c r="RT737" s="1101"/>
      <c r="RU737" s="1101"/>
      <c r="RV737" s="1101"/>
      <c r="RW737" s="1101"/>
      <c r="RX737" s="1101"/>
      <c r="RY737" s="1101"/>
      <c r="RZ737" s="1101"/>
      <c r="SA737" s="1101"/>
      <c r="SB737" s="1101"/>
      <c r="SC737" s="1101"/>
      <c r="SD737" s="1101"/>
      <c r="SE737" s="1101"/>
      <c r="SF737" s="1101"/>
      <c r="SG737" s="1101"/>
      <c r="SH737" s="1101"/>
      <c r="SI737" s="1101"/>
      <c r="SJ737" s="1101"/>
      <c r="SK737" s="1101"/>
      <c r="SL737" s="1101"/>
      <c r="SM737" s="1101"/>
      <c r="SN737" s="1101"/>
      <c r="SO737" s="1101"/>
      <c r="SP737" s="1101"/>
      <c r="SQ737" s="1101"/>
      <c r="SR737" s="1101"/>
      <c r="SS737" s="1101"/>
      <c r="ST737" s="1101"/>
      <c r="SU737" s="1101"/>
      <c r="SV737" s="1101"/>
      <c r="SW737" s="1101"/>
      <c r="SX737" s="1101"/>
      <c r="SY737" s="1101"/>
      <c r="SZ737" s="1101"/>
      <c r="TA737" s="1101"/>
      <c r="TB737" s="1101"/>
      <c r="TC737" s="1101"/>
      <c r="TD737" s="1101"/>
      <c r="TE737" s="1101"/>
      <c r="TF737" s="1101"/>
      <c r="TG737" s="1101"/>
      <c r="TH737" s="1101"/>
      <c r="TI737" s="1101"/>
      <c r="TJ737" s="1101"/>
      <c r="TK737" s="1101"/>
      <c r="TL737" s="1101"/>
      <c r="TM737" s="1101"/>
      <c r="TN737" s="1101"/>
      <c r="TO737" s="1101"/>
      <c r="TP737" s="1101"/>
      <c r="TQ737" s="1101"/>
      <c r="TR737" s="1101"/>
      <c r="TS737" s="1101"/>
      <c r="TT737" s="1101"/>
      <c r="TU737" s="1101"/>
      <c r="TV737" s="1101"/>
      <c r="TW737" s="1101"/>
      <c r="TX737" s="1101"/>
      <c r="TY737" s="1101"/>
      <c r="TZ737" s="1101"/>
      <c r="UA737" s="1101"/>
      <c r="UB737" s="1101"/>
      <c r="UC737" s="1101"/>
      <c r="UD737" s="1101"/>
      <c r="UE737" s="1101"/>
      <c r="UF737" s="1101"/>
      <c r="UG737" s="1101"/>
      <c r="UH737" s="1101"/>
      <c r="UI737" s="1101"/>
      <c r="UJ737" s="1101"/>
      <c r="UK737" s="1101"/>
      <c r="UL737" s="1101"/>
      <c r="UM737" s="1101"/>
      <c r="UN737" s="1101"/>
      <c r="UO737" s="1101"/>
      <c r="UP737" s="1101"/>
      <c r="UQ737" s="1101"/>
      <c r="UR737" s="1101"/>
      <c r="US737" s="1101"/>
      <c r="UT737" s="1101"/>
      <c r="UU737" s="1101"/>
      <c r="UV737" s="1101"/>
      <c r="UW737" s="1101"/>
      <c r="UX737" s="1101"/>
      <c r="UY737" s="1101"/>
      <c r="UZ737" s="1101"/>
      <c r="VA737" s="1101"/>
      <c r="VB737" s="1101"/>
      <c r="VC737" s="1101"/>
      <c r="VD737" s="1101"/>
      <c r="VE737" s="1101"/>
      <c r="VF737" s="1101"/>
      <c r="VG737" s="1101"/>
      <c r="VH737" s="1101"/>
      <c r="VI737" s="1101"/>
      <c r="VJ737" s="1101"/>
      <c r="VK737" s="1101"/>
      <c r="VL737" s="1101"/>
      <c r="VM737" s="1101"/>
      <c r="VN737" s="1101"/>
      <c r="VO737" s="1101"/>
      <c r="VP737" s="1101"/>
      <c r="VQ737" s="1101"/>
      <c r="VR737" s="1101"/>
      <c r="VS737" s="1101"/>
      <c r="VT737" s="1101"/>
      <c r="VU737" s="1101"/>
      <c r="VV737" s="1101"/>
      <c r="VW737" s="1101"/>
      <c r="VX737" s="1101"/>
      <c r="VY737" s="1101"/>
      <c r="VZ737" s="1101"/>
      <c r="WA737" s="1101"/>
      <c r="WB737" s="1101"/>
      <c r="WC737" s="1101"/>
      <c r="WD737" s="1101"/>
      <c r="WE737" s="1101"/>
      <c r="WF737" s="1101"/>
      <c r="WG737" s="1101"/>
      <c r="WH737" s="1101"/>
      <c r="WI737" s="1101"/>
      <c r="WJ737" s="1101"/>
      <c r="WK737" s="1101"/>
      <c r="WL737" s="1101"/>
      <c r="WM737" s="1101"/>
      <c r="WN737" s="1101"/>
      <c r="WO737" s="1101"/>
      <c r="WP737" s="1101"/>
      <c r="WQ737" s="1101"/>
      <c r="WR737" s="1101"/>
      <c r="WS737" s="1101"/>
      <c r="WT737" s="1101"/>
      <c r="WU737" s="1101"/>
      <c r="WV737" s="1101"/>
      <c r="WW737" s="1101"/>
      <c r="WX737" s="1101"/>
      <c r="WY737" s="1101"/>
      <c r="WZ737" s="1101"/>
      <c r="XA737" s="1101"/>
      <c r="XB737" s="1101"/>
      <c r="XC737" s="1101"/>
      <c r="XD737" s="1101"/>
      <c r="XE737" s="1101"/>
      <c r="XF737" s="1101"/>
      <c r="XG737" s="1101"/>
      <c r="XH737" s="1101"/>
      <c r="XI737" s="1101"/>
      <c r="XJ737" s="1101"/>
      <c r="XK737" s="1101"/>
      <c r="XL737" s="1101"/>
      <c r="XM737" s="1101"/>
      <c r="XN737" s="1101"/>
      <c r="XO737" s="1101"/>
      <c r="XP737" s="1101"/>
      <c r="XQ737" s="1101"/>
      <c r="XR737" s="1101"/>
      <c r="XS737" s="1101"/>
      <c r="XT737" s="1101"/>
      <c r="XU737" s="1101"/>
      <c r="XV737" s="1101"/>
      <c r="XW737" s="1101"/>
      <c r="XX737" s="1101"/>
      <c r="XY737" s="1101"/>
      <c r="XZ737" s="1101"/>
      <c r="YA737" s="1101"/>
      <c r="YB737" s="1101"/>
      <c r="YC737" s="1101"/>
      <c r="YD737" s="1101"/>
      <c r="YE737" s="1101"/>
      <c r="YF737" s="1101"/>
      <c r="YG737" s="1101"/>
      <c r="YH737" s="1101"/>
      <c r="YI737" s="1101"/>
      <c r="YJ737" s="1101"/>
      <c r="YK737" s="1101"/>
      <c r="YL737" s="1101"/>
      <c r="YM737" s="1101"/>
      <c r="YN737" s="1101"/>
      <c r="YO737" s="1101"/>
      <c r="YP737" s="1101"/>
      <c r="YQ737" s="1101"/>
      <c r="YR737" s="1101"/>
      <c r="YS737" s="1101"/>
      <c r="YT737" s="1101"/>
      <c r="YU737" s="1101"/>
      <c r="YV737" s="1101"/>
      <c r="YW737" s="1101"/>
      <c r="YX737" s="1101"/>
      <c r="YY737" s="1101"/>
      <c r="YZ737" s="1101"/>
      <c r="ZA737" s="1101"/>
      <c r="ZB737" s="1101"/>
      <c r="ZC737" s="1101"/>
      <c r="ZD737" s="1101"/>
      <c r="ZE737" s="1101"/>
      <c r="ZF737" s="1101"/>
      <c r="ZG737" s="1101"/>
      <c r="ZH737" s="1101"/>
      <c r="ZI737" s="1101"/>
      <c r="ZJ737" s="1101"/>
      <c r="ZK737" s="1101"/>
      <c r="ZL737" s="1101"/>
      <c r="ZM737" s="1101"/>
      <c r="ZN737" s="1101"/>
      <c r="ZO737" s="1101"/>
      <c r="ZP737" s="1101"/>
      <c r="ZQ737" s="1101"/>
      <c r="ZR737" s="1101"/>
      <c r="ZS737" s="1101"/>
      <c r="ZT737" s="1101"/>
      <c r="ZU737" s="1101"/>
      <c r="ZV737" s="1101"/>
      <c r="ZW737" s="1101"/>
      <c r="ZX737" s="1101"/>
      <c r="ZY737" s="1101"/>
      <c r="ZZ737" s="1101"/>
      <c r="AAA737" s="1101"/>
      <c r="AAB737" s="1101"/>
      <c r="AAC737" s="1101"/>
      <c r="AAD737" s="1101"/>
      <c r="AAE737" s="1101"/>
      <c r="AAF737" s="1101"/>
      <c r="AAG737" s="1101"/>
      <c r="AAH737" s="1101"/>
      <c r="AAI737" s="1101"/>
      <c r="AAJ737" s="1101"/>
      <c r="AAK737" s="1101"/>
      <c r="AAL737" s="1101"/>
      <c r="AAM737" s="1101"/>
      <c r="AAN737" s="1101"/>
      <c r="AAO737" s="1101"/>
      <c r="AAP737" s="1101"/>
      <c r="AAQ737" s="1101"/>
      <c r="AAR737" s="1101"/>
      <c r="AAS737" s="1101"/>
      <c r="AAT737" s="1101"/>
      <c r="AAU737" s="1101"/>
      <c r="AAV737" s="1101"/>
      <c r="AAW737" s="1101"/>
      <c r="AAX737" s="1101"/>
      <c r="AAY737" s="1101"/>
      <c r="AAZ737" s="1101"/>
      <c r="ABA737" s="1101"/>
      <c r="ABB737" s="1101"/>
      <c r="ABC737" s="1101"/>
      <c r="ABD737" s="1101"/>
      <c r="ABE737" s="1101"/>
      <c r="ABF737" s="1101"/>
      <c r="ABG737" s="1101"/>
      <c r="ABH737" s="1101"/>
      <c r="ABI737" s="1101"/>
      <c r="ABJ737" s="1101"/>
      <c r="ABK737" s="1101"/>
      <c r="ABL737" s="1101"/>
      <c r="ABM737" s="1101"/>
      <c r="ABN737" s="1101"/>
      <c r="ABO737" s="1101"/>
      <c r="ABP737" s="1101"/>
      <c r="ABQ737" s="1101"/>
      <c r="ABR737" s="1101"/>
      <c r="ABS737" s="1101"/>
      <c r="ABT737" s="1101"/>
      <c r="ABU737" s="1101"/>
      <c r="ABV737" s="1101"/>
      <c r="ABW737" s="1101"/>
      <c r="ABX737" s="1101"/>
      <c r="ABY737" s="1101"/>
      <c r="ABZ737" s="1101"/>
      <c r="ACA737" s="1101"/>
      <c r="ACB737" s="1101"/>
      <c r="ACC737" s="1101"/>
      <c r="ACD737" s="1101"/>
      <c r="ACE737" s="1101"/>
      <c r="ACF737" s="1101"/>
      <c r="ACG737" s="1101"/>
      <c r="ACH737" s="1101"/>
      <c r="ACI737" s="1101"/>
      <c r="ACJ737" s="1101"/>
      <c r="ACK737" s="1101"/>
      <c r="ACL737" s="1101"/>
      <c r="ACM737" s="1101"/>
      <c r="ACN737" s="1101"/>
      <c r="ACO737" s="1101"/>
      <c r="ACP737" s="1101"/>
      <c r="ACQ737" s="1101"/>
      <c r="ACR737" s="1101"/>
      <c r="ACS737" s="1101"/>
      <c r="ACT737" s="1101"/>
      <c r="ACU737" s="1101"/>
      <c r="ACV737" s="1101"/>
      <c r="ACW737" s="1101"/>
      <c r="ACX737" s="1101"/>
      <c r="ACY737" s="1101"/>
      <c r="ACZ737" s="1101"/>
      <c r="ADA737" s="1101"/>
      <c r="ADB737" s="1101"/>
      <c r="ADC737" s="1101"/>
      <c r="ADD737" s="1101"/>
      <c r="ADE737" s="1101"/>
      <c r="ADF737" s="1101"/>
      <c r="ADG737" s="1101"/>
      <c r="ADH737" s="1101"/>
      <c r="ADI737" s="1101"/>
      <c r="ADJ737" s="1101"/>
      <c r="ADK737" s="1101"/>
      <c r="ADL737" s="1101"/>
      <c r="ADM737" s="1101"/>
      <c r="ADN737" s="1101"/>
      <c r="ADO737" s="1101"/>
      <c r="ADP737" s="1101"/>
      <c r="ADQ737" s="1101"/>
      <c r="ADR737" s="1101"/>
      <c r="ADS737" s="1101"/>
      <c r="ADT737" s="1101"/>
      <c r="ADU737" s="1101"/>
      <c r="ADV737" s="1101"/>
      <c r="ADW737" s="1101"/>
      <c r="ADX737" s="1101"/>
      <c r="ADY737" s="1101"/>
      <c r="ADZ737" s="1101"/>
      <c r="AEA737" s="1101"/>
      <c r="AEB737" s="1101"/>
      <c r="AEC737" s="1101"/>
      <c r="AED737" s="1101"/>
      <c r="AEE737" s="1101"/>
      <c r="AEF737" s="1101"/>
      <c r="AEG737" s="1101"/>
      <c r="AEH737" s="1101"/>
      <c r="AEI737" s="1101"/>
      <c r="AEJ737" s="1101"/>
      <c r="AEK737" s="1101"/>
      <c r="AEL737" s="1101"/>
      <c r="AEM737" s="1101"/>
      <c r="AEN737" s="1101"/>
      <c r="AEO737" s="1101"/>
      <c r="AEP737" s="1101"/>
      <c r="AEQ737" s="1101"/>
      <c r="AER737" s="1101"/>
      <c r="AES737" s="1101"/>
      <c r="AET737" s="1101"/>
      <c r="AEU737" s="1101"/>
      <c r="AEV737" s="1101"/>
      <c r="AEW737" s="1101"/>
      <c r="AEX737" s="1101"/>
      <c r="AEY737" s="1101"/>
      <c r="AEZ737" s="1101"/>
      <c r="AFA737" s="1101"/>
      <c r="AFB737" s="1101"/>
      <c r="AFC737" s="1101"/>
      <c r="AFD737" s="1101"/>
      <c r="AFE737" s="1101"/>
      <c r="AFF737" s="1101"/>
      <c r="AFG737" s="1101"/>
      <c r="AFH737" s="1101"/>
      <c r="AFI737" s="1101"/>
      <c r="AFJ737" s="1101"/>
      <c r="AFK737" s="1101"/>
      <c r="AFL737" s="1101"/>
      <c r="AFM737" s="1101"/>
      <c r="AFN737" s="1101"/>
      <c r="AFO737" s="1101"/>
      <c r="AFP737" s="1101"/>
      <c r="AFQ737" s="1101"/>
      <c r="AFR737" s="1101"/>
      <c r="AFS737" s="1101"/>
      <c r="AFT737" s="1101"/>
      <c r="AFU737" s="1101"/>
      <c r="AFV737" s="1101"/>
      <c r="AFW737" s="1101"/>
      <c r="AFX737" s="1101"/>
      <c r="AFY737" s="1101"/>
      <c r="AFZ737" s="1101"/>
      <c r="AGA737" s="1101"/>
      <c r="AGB737" s="1101"/>
      <c r="AGC737" s="1101"/>
      <c r="AGD737" s="1101"/>
      <c r="AGE737" s="1101"/>
      <c r="AGF737" s="1101"/>
      <c r="AGG737" s="1101"/>
      <c r="AGH737" s="1101"/>
      <c r="AGI737" s="1101"/>
      <c r="AGJ737" s="1101"/>
      <c r="AGK737" s="1101"/>
      <c r="AGL737" s="1101"/>
      <c r="AGM737" s="1101"/>
      <c r="AGN737" s="1101"/>
      <c r="AGO737" s="1101"/>
      <c r="AGP737" s="1101"/>
      <c r="AGQ737" s="1101"/>
      <c r="AGR737" s="1101"/>
      <c r="AGS737" s="1101"/>
      <c r="AGT737" s="1101"/>
      <c r="AGU737" s="1101"/>
      <c r="AGV737" s="1101"/>
      <c r="AGW737" s="1101"/>
      <c r="AGX737" s="1101"/>
      <c r="AGY737" s="1101"/>
      <c r="AGZ737" s="1101"/>
      <c r="AHA737" s="1101"/>
      <c r="AHB737" s="1101"/>
      <c r="AHC737" s="1101"/>
      <c r="AHD737" s="1101"/>
      <c r="AHE737" s="1101"/>
      <c r="AHF737" s="1101"/>
      <c r="AHG737" s="1101"/>
      <c r="AHH737" s="1101"/>
      <c r="AHI737" s="1101"/>
      <c r="AHJ737" s="1101"/>
      <c r="AHK737" s="1101"/>
      <c r="AHL737" s="1101"/>
      <c r="AHM737" s="1101"/>
      <c r="AHN737" s="1101"/>
      <c r="AHO737" s="1101"/>
      <c r="AHP737" s="1101"/>
      <c r="AHQ737" s="1101"/>
      <c r="AHR737" s="1101"/>
      <c r="AHS737" s="1101"/>
      <c r="AHT737" s="1101"/>
      <c r="AHU737" s="1101"/>
      <c r="AHV737" s="1101"/>
      <c r="AHW737" s="1101"/>
      <c r="AHX737" s="1101"/>
      <c r="AHY737" s="1101"/>
      <c r="AHZ737" s="1101"/>
      <c r="AIA737" s="1101"/>
      <c r="AIB737" s="1101"/>
      <c r="AIC737" s="1101"/>
      <c r="AID737" s="1101"/>
      <c r="AIE737" s="1101"/>
      <c r="AIF737" s="1101"/>
      <c r="AIG737" s="1101"/>
      <c r="AIH737" s="1101"/>
      <c r="AII737" s="1101"/>
      <c r="AIJ737" s="1101"/>
      <c r="AIK737" s="1101"/>
      <c r="AIL737" s="1101"/>
      <c r="AIM737" s="1101"/>
      <c r="AIN737" s="1101"/>
      <c r="AIO737" s="1101"/>
      <c r="AIP737" s="1101"/>
      <c r="AIQ737" s="1101"/>
      <c r="AIR737" s="1101"/>
      <c r="AIS737" s="1101"/>
      <c r="AIT737" s="1101"/>
      <c r="AIU737" s="1101"/>
      <c r="AIV737" s="1101"/>
      <c r="AIW737" s="1101"/>
      <c r="AIX737" s="1101"/>
      <c r="AIY737" s="1101"/>
      <c r="AIZ737" s="1101"/>
      <c r="AJA737" s="1101"/>
      <c r="AJB737" s="1101"/>
      <c r="AJC737" s="1101"/>
      <c r="AJD737" s="1101"/>
      <c r="AJE737" s="1101"/>
      <c r="AJF737" s="1101"/>
      <c r="AJG737" s="1101"/>
      <c r="AJH737" s="1101"/>
      <c r="AJI737" s="1101"/>
      <c r="AJJ737" s="1101"/>
      <c r="AJK737" s="1101"/>
      <c r="AJL737" s="1101"/>
      <c r="AJM737" s="1101"/>
      <c r="AJN737" s="1101"/>
      <c r="AJO737" s="1101"/>
      <c r="AJP737" s="1101"/>
      <c r="AJQ737" s="1101"/>
      <c r="AJR737" s="1101"/>
      <c r="AJS737" s="1101"/>
      <c r="AJT737" s="1101"/>
      <c r="AJU737" s="1101"/>
      <c r="AJV737" s="1101"/>
      <c r="AJW737" s="1101"/>
      <c r="AJX737" s="1101"/>
      <c r="AJY737" s="1101"/>
      <c r="AJZ737" s="1101"/>
      <c r="AKA737" s="1101"/>
      <c r="AKB737" s="1101"/>
      <c r="AKC737" s="1101"/>
      <c r="AKD737" s="1101"/>
      <c r="AKE737" s="1101"/>
      <c r="AKF737" s="1101"/>
      <c r="AKG737" s="1101"/>
      <c r="AKH737" s="1101"/>
      <c r="AKI737" s="1101"/>
      <c r="AKJ737" s="1101"/>
      <c r="AKK737" s="1101"/>
      <c r="AKL737" s="1101"/>
      <c r="AKM737" s="1101"/>
      <c r="AKN737" s="1101"/>
      <c r="AKO737" s="1101"/>
      <c r="AKP737" s="1101"/>
      <c r="AKQ737" s="1101"/>
      <c r="AKR737" s="1101"/>
      <c r="AKS737" s="1101"/>
      <c r="AKT737" s="1101"/>
      <c r="AKU737" s="1101"/>
      <c r="AKV737" s="1101"/>
      <c r="AKW737" s="1101"/>
      <c r="AKX737" s="1101"/>
      <c r="AKY737" s="1101"/>
      <c r="AKZ737" s="1101"/>
      <c r="ALA737" s="1101"/>
      <c r="ALB737" s="1101"/>
      <c r="ALC737" s="1101"/>
      <c r="ALD737" s="1101"/>
      <c r="ALE737" s="1101"/>
      <c r="ALF737" s="1101"/>
      <c r="ALG737" s="1101"/>
      <c r="ALH737" s="1101"/>
      <c r="ALI737" s="1101"/>
      <c r="ALJ737" s="1101"/>
      <c r="ALK737" s="1101"/>
      <c r="ALL737" s="1101"/>
      <c r="ALM737" s="1101"/>
      <c r="ALN737" s="1101"/>
      <c r="ALO737" s="1101"/>
      <c r="ALP737" s="1101"/>
      <c r="ALQ737" s="1101"/>
      <c r="ALR737" s="1101"/>
      <c r="ALS737" s="1101"/>
      <c r="ALT737" s="1101"/>
      <c r="ALU737" s="1101"/>
      <c r="ALV737" s="1101"/>
      <c r="ALW737" s="1101"/>
      <c r="ALX737" s="1101"/>
      <c r="ALY737" s="1101"/>
      <c r="ALZ737" s="1101"/>
      <c r="AMA737" s="1101"/>
      <c r="AMB737" s="1101"/>
      <c r="AMC737" s="1101"/>
      <c r="AMD737" s="1101"/>
      <c r="AME737" s="1101"/>
      <c r="AMF737" s="1101"/>
      <c r="AMG737" s="1101"/>
      <c r="AMH737" s="1101"/>
      <c r="AMI737" s="1101"/>
      <c r="AMJ737" s="1101"/>
      <c r="AMK737" s="1101"/>
      <c r="AML737" s="1101"/>
      <c r="AMM737" s="1101"/>
      <c r="AMN737" s="1101"/>
      <c r="AMO737" s="1101"/>
      <c r="AMP737" s="1101"/>
      <c r="AMQ737" s="1101"/>
      <c r="AMR737" s="1101"/>
      <c r="AMS737" s="1101"/>
      <c r="AMT737" s="1101"/>
      <c r="AMU737" s="1101"/>
      <c r="AMV737" s="1101"/>
      <c r="AMW737" s="1101"/>
      <c r="AMX737" s="1101"/>
      <c r="AMY737" s="1101"/>
      <c r="AMZ737" s="1101"/>
      <c r="ANA737" s="1101"/>
      <c r="ANB737" s="1101"/>
      <c r="ANC737" s="1101"/>
      <c r="AND737" s="1101"/>
      <c r="ANE737" s="1101"/>
      <c r="ANF737" s="1101"/>
      <c r="ANG737" s="1101"/>
      <c r="ANH737" s="1101"/>
      <c r="ANI737" s="1101"/>
      <c r="ANJ737" s="1101"/>
      <c r="ANK737" s="1101"/>
      <c r="ANL737" s="1101"/>
      <c r="ANM737" s="1101"/>
      <c r="ANN737" s="1101"/>
      <c r="ANO737" s="1101"/>
      <c r="ANP737" s="1101"/>
      <c r="ANQ737" s="1101"/>
      <c r="ANR737" s="1101"/>
      <c r="ANS737" s="1101"/>
      <c r="ANT737" s="1101"/>
      <c r="ANU737" s="1101"/>
      <c r="ANV737" s="1101"/>
      <c r="ANW737" s="1101"/>
      <c r="ANX737" s="1101"/>
      <c r="ANY737" s="1101"/>
      <c r="ANZ737" s="1101"/>
      <c r="AOA737" s="1101"/>
      <c r="AOB737" s="1101"/>
      <c r="AOC737" s="1101"/>
      <c r="AOD737" s="1101"/>
      <c r="AOE737" s="1101"/>
      <c r="AOF737" s="1101"/>
      <c r="AOG737" s="1101"/>
      <c r="AOH737" s="1101"/>
      <c r="AOI737" s="1101"/>
      <c r="AOJ737" s="1101"/>
      <c r="AOK737" s="1101"/>
      <c r="AOL737" s="1101"/>
      <c r="AOM737" s="1101"/>
      <c r="AON737" s="1101"/>
      <c r="AOO737" s="1101"/>
      <c r="AOP737" s="1101"/>
      <c r="AOQ737" s="1101"/>
      <c r="AOR737" s="1101"/>
      <c r="AOS737" s="1101"/>
      <c r="AOT737" s="1101"/>
      <c r="AOU737" s="1101"/>
      <c r="AOV737" s="1101"/>
      <c r="AOW737" s="1101"/>
      <c r="AOX737" s="1101"/>
      <c r="AOY737" s="1101"/>
      <c r="AOZ737" s="1101"/>
      <c r="APA737" s="1101"/>
      <c r="APB737" s="1101"/>
      <c r="APC737" s="1101"/>
      <c r="APD737" s="1101"/>
      <c r="APE737" s="1101"/>
      <c r="APF737" s="1101"/>
      <c r="APG737" s="1101"/>
      <c r="APH737" s="1101"/>
      <c r="API737" s="1101"/>
      <c r="APJ737" s="1101"/>
      <c r="APK737" s="1101"/>
      <c r="APL737" s="1101"/>
      <c r="APM737" s="1101"/>
      <c r="APN737" s="1101"/>
      <c r="APO737" s="1101"/>
      <c r="APP737" s="1101"/>
      <c r="APQ737" s="1101"/>
      <c r="APR737" s="1101"/>
      <c r="APS737" s="1101"/>
      <c r="APT737" s="1101"/>
      <c r="APU737" s="1101"/>
      <c r="APV737" s="1101"/>
      <c r="APW737" s="1101"/>
      <c r="APX737" s="1101"/>
      <c r="APY737" s="1101"/>
      <c r="APZ737" s="1101"/>
      <c r="AQA737" s="1101"/>
      <c r="AQB737" s="1101"/>
      <c r="AQC737" s="1101"/>
      <c r="AQD737" s="1101"/>
      <c r="AQE737" s="1101"/>
      <c r="AQF737" s="1101"/>
      <c r="AQG737" s="1101"/>
      <c r="AQH737" s="1101"/>
      <c r="AQI737" s="1101"/>
      <c r="AQJ737" s="1101"/>
      <c r="AQK737" s="1101"/>
      <c r="AQL737" s="1101"/>
      <c r="AQM737" s="1101"/>
      <c r="AQN737" s="1101"/>
      <c r="AQO737" s="1101"/>
      <c r="AQP737" s="1101"/>
      <c r="AQQ737" s="1101"/>
      <c r="AQR737" s="1101"/>
      <c r="AQS737" s="1101"/>
      <c r="AQT737" s="1101"/>
      <c r="AQU737" s="1101"/>
      <c r="AQV737" s="1101"/>
      <c r="AQW737" s="1101"/>
      <c r="AQX737" s="1101"/>
      <c r="AQY737" s="1101"/>
      <c r="AQZ737" s="1101"/>
      <c r="ARA737" s="1101"/>
      <c r="ARB737" s="1101"/>
      <c r="ARC737" s="1101"/>
      <c r="ARD737" s="1101"/>
      <c r="ARE737" s="1101"/>
      <c r="ARF737" s="1101"/>
      <c r="ARG737" s="1101"/>
      <c r="ARH737" s="1101"/>
      <c r="ARI737" s="1101"/>
      <c r="ARJ737" s="1101"/>
      <c r="ARK737" s="1101"/>
      <c r="ARL737" s="1101"/>
      <c r="ARM737" s="1101"/>
      <c r="ARN737" s="1101"/>
      <c r="ARO737" s="1101"/>
      <c r="ARP737" s="1101"/>
      <c r="ARQ737" s="1101"/>
      <c r="ARR737" s="1101"/>
      <c r="ARS737" s="1101"/>
      <c r="ART737" s="1101"/>
      <c r="ARU737" s="1101"/>
      <c r="ARV737" s="1101"/>
      <c r="ARW737" s="1101"/>
      <c r="ARX737" s="1101"/>
      <c r="ARY737" s="1101"/>
      <c r="ARZ737" s="1101"/>
      <c r="ASA737" s="1101"/>
      <c r="ASB737" s="1101"/>
      <c r="ASC737" s="1101"/>
      <c r="ASD737" s="1101"/>
      <c r="ASE737" s="1101"/>
      <c r="ASF737" s="1101"/>
      <c r="ASG737" s="1101"/>
      <c r="ASH737" s="1101"/>
      <c r="ASI737" s="1101"/>
      <c r="ASJ737" s="1101"/>
      <c r="ASK737" s="1101"/>
      <c r="ASL737" s="1101"/>
      <c r="ASM737" s="1101"/>
      <c r="ASN737" s="1101"/>
      <c r="ASO737" s="1101"/>
      <c r="ASP737" s="1101"/>
      <c r="ASQ737" s="1101"/>
      <c r="ASR737" s="1101"/>
      <c r="ASS737" s="1101"/>
      <c r="AST737" s="1101"/>
      <c r="ASU737" s="1101"/>
      <c r="ASV737" s="1101"/>
      <c r="ASW737" s="1101"/>
      <c r="ASX737" s="1101"/>
      <c r="ASY737" s="1101"/>
      <c r="ASZ737" s="1101"/>
      <c r="ATA737" s="1101"/>
      <c r="ATB737" s="1101"/>
      <c r="ATC737" s="1101"/>
      <c r="ATD737" s="1101"/>
      <c r="ATE737" s="1101"/>
      <c r="ATF737" s="1101"/>
      <c r="ATG737" s="1101"/>
      <c r="ATH737" s="1101"/>
      <c r="ATI737" s="1101"/>
      <c r="ATJ737" s="1101"/>
      <c r="ATK737" s="1101"/>
      <c r="ATL737" s="1101"/>
      <c r="ATM737" s="1101"/>
      <c r="ATN737" s="1101"/>
      <c r="ATO737" s="1101"/>
      <c r="ATP737" s="1101"/>
      <c r="ATQ737" s="1101"/>
      <c r="ATR737" s="1101"/>
      <c r="ATS737" s="1101"/>
      <c r="ATT737" s="1101"/>
      <c r="ATU737" s="1101"/>
      <c r="ATV737" s="1101"/>
      <c r="ATW737" s="1101"/>
      <c r="ATX737" s="1101"/>
      <c r="ATY737" s="1101"/>
      <c r="ATZ737" s="1101"/>
      <c r="AUA737" s="1101"/>
      <c r="AUB737" s="1101"/>
      <c r="AUC737" s="1101"/>
      <c r="AUD737" s="1101"/>
      <c r="AUE737" s="1101"/>
      <c r="AUF737" s="1101"/>
      <c r="AUG737" s="1101"/>
      <c r="AUH737" s="1101"/>
      <c r="AUI737" s="1101"/>
      <c r="AUJ737" s="1101"/>
      <c r="AUK737" s="1101"/>
      <c r="AUL737" s="1101"/>
      <c r="AUM737" s="1101"/>
      <c r="AUN737" s="1101"/>
      <c r="AUO737" s="1101"/>
      <c r="AUP737" s="1101"/>
      <c r="AUQ737" s="1101"/>
      <c r="AUR737" s="1101"/>
      <c r="AUS737" s="1101"/>
      <c r="AUT737" s="1101"/>
      <c r="AUU737" s="1101"/>
      <c r="AUV737" s="1101"/>
      <c r="AUW737" s="1101"/>
      <c r="AUX737" s="1101"/>
      <c r="AUY737" s="1101"/>
      <c r="AUZ737" s="1101"/>
      <c r="AVA737" s="1101"/>
      <c r="AVB737" s="1101"/>
      <c r="AVC737" s="1101"/>
      <c r="AVD737" s="1101"/>
      <c r="AVE737" s="1101"/>
      <c r="AVF737" s="1101"/>
      <c r="AVG737" s="1101"/>
      <c r="AVH737" s="1101"/>
      <c r="AVI737" s="1101"/>
      <c r="AVJ737" s="1101"/>
      <c r="AVK737" s="1101"/>
      <c r="AVL737" s="1101"/>
      <c r="AVM737" s="1101"/>
      <c r="AVN737" s="1101"/>
      <c r="AVO737" s="1101"/>
      <c r="AVP737" s="1101"/>
      <c r="AVQ737" s="1101"/>
      <c r="AVR737" s="1101"/>
      <c r="AVS737" s="1101"/>
      <c r="AVT737" s="1101"/>
      <c r="AVU737" s="1101"/>
      <c r="AVV737" s="1101"/>
      <c r="AVW737" s="1101"/>
      <c r="AVX737" s="1101"/>
      <c r="AVY737" s="1101"/>
      <c r="AVZ737" s="1101"/>
      <c r="AWA737" s="1101"/>
      <c r="AWB737" s="1101"/>
      <c r="AWC737" s="1101"/>
      <c r="AWD737" s="1101"/>
      <c r="AWE737" s="1101"/>
      <c r="AWF737" s="1101"/>
      <c r="AWG737" s="1101"/>
      <c r="AWH737" s="1101"/>
      <c r="AWI737" s="1101"/>
      <c r="AWJ737" s="1101"/>
      <c r="AWK737" s="1101"/>
      <c r="AWL737" s="1101"/>
      <c r="AWM737" s="1101"/>
      <c r="AWN737" s="1101"/>
      <c r="AWO737" s="1101"/>
      <c r="AWP737" s="1101"/>
      <c r="AWQ737" s="1101"/>
      <c r="AWR737" s="1101"/>
      <c r="AWS737" s="1101"/>
      <c r="AWT737" s="1101"/>
      <c r="AWU737" s="1101"/>
      <c r="AWV737" s="1101"/>
      <c r="AWW737" s="1101"/>
      <c r="AWX737" s="1101"/>
      <c r="AWY737" s="1101"/>
      <c r="AWZ737" s="1101"/>
      <c r="AXA737" s="1101"/>
      <c r="AXB737" s="1101"/>
      <c r="AXC737" s="1101"/>
      <c r="AXD737" s="1101"/>
      <c r="AXE737" s="1101"/>
      <c r="AXF737" s="1101"/>
      <c r="AXG737" s="1101"/>
      <c r="AXH737" s="1101"/>
      <c r="AXI737" s="1101"/>
      <c r="AXJ737" s="1101"/>
      <c r="AXK737" s="1101"/>
      <c r="AXL737" s="1101"/>
      <c r="AXM737" s="1101"/>
      <c r="AXN737" s="1101"/>
      <c r="AXO737" s="1101"/>
      <c r="AXP737" s="1101"/>
      <c r="AXQ737" s="1101"/>
      <c r="AXR737" s="1101"/>
      <c r="AXS737" s="1101"/>
      <c r="AXT737" s="1101"/>
      <c r="AXU737" s="1101"/>
      <c r="AXV737" s="1101"/>
      <c r="AXW737" s="1101"/>
      <c r="AXX737" s="1101"/>
      <c r="AXY737" s="1101"/>
      <c r="AXZ737" s="1101"/>
      <c r="AYA737" s="1101"/>
      <c r="AYB737" s="1101"/>
      <c r="AYC737" s="1101"/>
      <c r="AYD737" s="1101"/>
      <c r="AYE737" s="1101"/>
      <c r="AYF737" s="1101"/>
      <c r="AYG737" s="1101"/>
      <c r="AYH737" s="1101"/>
      <c r="AYI737" s="1101"/>
      <c r="AYJ737" s="1101"/>
      <c r="AYK737" s="1101"/>
      <c r="AYL737" s="1101"/>
      <c r="AYM737" s="1101"/>
      <c r="AYN737" s="1101"/>
      <c r="AYO737" s="1101"/>
      <c r="AYP737" s="1101"/>
      <c r="AYQ737" s="1101"/>
      <c r="AYR737" s="1101"/>
      <c r="AYS737" s="1101"/>
      <c r="AYT737" s="1101"/>
      <c r="AYU737" s="1101"/>
      <c r="AYV737" s="1101"/>
      <c r="AYW737" s="1101"/>
      <c r="AYX737" s="1101"/>
      <c r="AYY737" s="1101"/>
      <c r="AYZ737" s="1101"/>
      <c r="AZA737" s="1101"/>
      <c r="AZB737" s="1101"/>
      <c r="AZC737" s="1101"/>
      <c r="AZD737" s="1101"/>
      <c r="AZE737" s="1101"/>
      <c r="AZF737" s="1101"/>
      <c r="AZG737" s="1101"/>
      <c r="AZH737" s="1101"/>
      <c r="AZI737" s="1101"/>
      <c r="AZJ737" s="1101"/>
      <c r="AZK737" s="1101"/>
      <c r="AZL737" s="1101"/>
      <c r="AZM737" s="1101"/>
      <c r="AZN737" s="1101"/>
      <c r="AZO737" s="1101"/>
      <c r="AZP737" s="1101"/>
      <c r="AZQ737" s="1101"/>
      <c r="AZR737" s="1101"/>
      <c r="AZS737" s="1101"/>
      <c r="AZT737" s="1101"/>
      <c r="AZU737" s="1101"/>
      <c r="AZV737" s="1101"/>
      <c r="AZW737" s="1101"/>
      <c r="AZX737" s="1101"/>
      <c r="AZY737" s="1101"/>
      <c r="AZZ737" s="1101"/>
      <c r="BAA737" s="1101"/>
      <c r="BAB737" s="1101"/>
      <c r="BAC737" s="1101"/>
      <c r="BAD737" s="1101"/>
      <c r="BAE737" s="1101"/>
      <c r="BAF737" s="1101"/>
      <c r="BAG737" s="1101"/>
      <c r="BAH737" s="1101"/>
      <c r="BAI737" s="1101"/>
      <c r="BAJ737" s="1101"/>
      <c r="BAK737" s="1101"/>
      <c r="BAL737" s="1101"/>
      <c r="BAM737" s="1101"/>
      <c r="BAN737" s="1101"/>
      <c r="BAO737" s="1101"/>
      <c r="BAP737" s="1101"/>
      <c r="BAQ737" s="1101"/>
      <c r="BAR737" s="1101"/>
      <c r="BAS737" s="1101"/>
      <c r="BAT737" s="1101"/>
      <c r="BAU737" s="1101"/>
      <c r="BAV737" s="1101"/>
      <c r="BAW737" s="1101"/>
      <c r="BAX737" s="1101"/>
      <c r="BAY737" s="1101"/>
      <c r="BAZ737" s="1101"/>
      <c r="BBA737" s="1101"/>
      <c r="BBB737" s="1101"/>
      <c r="BBC737" s="1101"/>
      <c r="BBD737" s="1101"/>
      <c r="BBE737" s="1101"/>
      <c r="BBF737" s="1101"/>
      <c r="BBG737" s="1101"/>
      <c r="BBH737" s="1101"/>
      <c r="BBI737" s="1101"/>
      <c r="BBJ737" s="1101"/>
      <c r="BBK737" s="1101"/>
      <c r="BBL737" s="1101"/>
      <c r="BBM737" s="1101"/>
      <c r="BBN737" s="1101"/>
      <c r="BBO737" s="1101"/>
      <c r="BBP737" s="1101"/>
      <c r="BBQ737" s="1101"/>
      <c r="BBR737" s="1101"/>
      <c r="BBS737" s="1101"/>
      <c r="BBT737" s="1101"/>
      <c r="BBU737" s="1101"/>
      <c r="BBV737" s="1101"/>
      <c r="BBW737" s="1101"/>
      <c r="BBX737" s="1101"/>
      <c r="BBY737" s="1101"/>
      <c r="BBZ737" s="1101"/>
      <c r="BCA737" s="1101"/>
      <c r="BCB737" s="1101"/>
      <c r="BCC737" s="1101"/>
      <c r="BCD737" s="1101"/>
      <c r="BCE737" s="1101"/>
      <c r="BCF737" s="1101"/>
      <c r="BCG737" s="1101"/>
      <c r="BCH737" s="1101"/>
      <c r="BCI737" s="1101"/>
      <c r="BCJ737" s="1101"/>
      <c r="BCK737" s="1101"/>
      <c r="BCL737" s="1101"/>
      <c r="BCM737" s="1101"/>
      <c r="BCN737" s="1101"/>
      <c r="BCO737" s="1101"/>
      <c r="BCP737" s="1101"/>
      <c r="BCQ737" s="1101"/>
      <c r="BCR737" s="1101"/>
      <c r="BCS737" s="1101"/>
      <c r="BCT737" s="1101"/>
      <c r="BCU737" s="1101"/>
      <c r="BCV737" s="1101"/>
      <c r="BCW737" s="1101"/>
      <c r="BCX737" s="1101"/>
      <c r="BCY737" s="1101"/>
      <c r="BCZ737" s="1101"/>
      <c r="BDA737" s="1101"/>
      <c r="BDB737" s="1101"/>
      <c r="BDC737" s="1101"/>
      <c r="BDD737" s="1101"/>
      <c r="BDE737" s="1101"/>
      <c r="BDF737" s="1101"/>
      <c r="BDG737" s="1101"/>
      <c r="BDH737" s="1101"/>
      <c r="BDI737" s="1101"/>
      <c r="BDJ737" s="1101"/>
      <c r="BDK737" s="1101"/>
      <c r="BDL737" s="1101"/>
      <c r="BDM737" s="1101"/>
      <c r="BDN737" s="1101"/>
      <c r="BDO737" s="1101"/>
      <c r="BDP737" s="1101"/>
      <c r="BDQ737" s="1101"/>
      <c r="BDR737" s="1101"/>
      <c r="BDS737" s="1101"/>
      <c r="BDT737" s="1101"/>
      <c r="BDU737" s="1101"/>
      <c r="BDV737" s="1101"/>
      <c r="BDW737" s="1101"/>
      <c r="BDX737" s="1101"/>
      <c r="BDY737" s="1101"/>
      <c r="BDZ737" s="1101"/>
      <c r="BEA737" s="1101"/>
      <c r="BEB737" s="1101"/>
      <c r="BEC737" s="1101"/>
      <c r="BED737" s="1101"/>
      <c r="BEE737" s="1101"/>
      <c r="BEF737" s="1101"/>
      <c r="BEG737" s="1101"/>
      <c r="BEH737" s="1101"/>
      <c r="BEI737" s="1101"/>
      <c r="BEJ737" s="1101"/>
      <c r="BEK737" s="1101"/>
      <c r="BEL737" s="1101"/>
      <c r="BEM737" s="1101"/>
      <c r="BEN737" s="1101"/>
      <c r="BEO737" s="1101"/>
      <c r="BEP737" s="1101"/>
      <c r="BEQ737" s="1101"/>
      <c r="BER737" s="1101"/>
      <c r="BES737" s="1101"/>
      <c r="BET737" s="1101"/>
      <c r="BEU737" s="1101"/>
      <c r="BEV737" s="1101"/>
      <c r="BEW737" s="1101"/>
      <c r="BEX737" s="1101"/>
      <c r="BEY737" s="1101"/>
      <c r="BEZ737" s="1101"/>
      <c r="BFA737" s="1101"/>
      <c r="BFB737" s="1101"/>
      <c r="BFC737" s="1101"/>
      <c r="BFD737" s="1101"/>
      <c r="BFE737" s="1101"/>
      <c r="BFF737" s="1101"/>
      <c r="BFG737" s="1101"/>
      <c r="BFH737" s="1101"/>
      <c r="BFI737" s="1101"/>
      <c r="BFJ737" s="1101"/>
      <c r="BFK737" s="1101"/>
      <c r="BFL737" s="1101"/>
      <c r="BFM737" s="1101"/>
      <c r="BFN737" s="1101"/>
      <c r="BFO737" s="1101"/>
      <c r="BFP737" s="1101"/>
      <c r="BFQ737" s="1101"/>
      <c r="BFR737" s="1101"/>
      <c r="BFS737" s="1101"/>
      <c r="BFT737" s="1101"/>
      <c r="BFU737" s="1101"/>
      <c r="BFV737" s="1101"/>
      <c r="BFW737" s="1101"/>
      <c r="BFX737" s="1101"/>
      <c r="BFY737" s="1101"/>
      <c r="BFZ737" s="1101"/>
      <c r="BGA737" s="1101"/>
      <c r="BGB737" s="1101"/>
      <c r="BGC737" s="1101"/>
      <c r="BGD737" s="1101"/>
      <c r="BGE737" s="1101"/>
      <c r="BGF737" s="1101"/>
      <c r="BGG737" s="1101"/>
      <c r="BGH737" s="1101"/>
      <c r="BGI737" s="1101"/>
      <c r="BGJ737" s="1101"/>
      <c r="BGK737" s="1101"/>
      <c r="BGL737" s="1101"/>
      <c r="BGM737" s="1101"/>
      <c r="BGN737" s="1101"/>
      <c r="BGO737" s="1101"/>
      <c r="BGP737" s="1101"/>
      <c r="BGQ737" s="1101"/>
      <c r="BGR737" s="1101"/>
      <c r="BGS737" s="1101"/>
      <c r="BGT737" s="1101"/>
      <c r="BGU737" s="1101"/>
      <c r="BGV737" s="1101"/>
      <c r="BGW737" s="1101"/>
      <c r="BGX737" s="1101"/>
      <c r="BGY737" s="1101"/>
      <c r="BGZ737" s="1101"/>
      <c r="BHA737" s="1101"/>
      <c r="BHB737" s="1101"/>
      <c r="BHC737" s="1101"/>
      <c r="BHD737" s="1101"/>
      <c r="BHE737" s="1101"/>
      <c r="BHF737" s="1101"/>
      <c r="BHG737" s="1101"/>
      <c r="BHH737" s="1101"/>
      <c r="BHI737" s="1101"/>
      <c r="BHJ737" s="1101"/>
      <c r="BHK737" s="1101"/>
      <c r="BHL737" s="1101"/>
      <c r="BHM737" s="1101"/>
      <c r="BHN737" s="1101"/>
      <c r="BHO737" s="1101"/>
      <c r="BHP737" s="1101"/>
      <c r="BHQ737" s="1101"/>
      <c r="BHR737" s="1101"/>
      <c r="BHS737" s="1101"/>
      <c r="BHT737" s="1101"/>
      <c r="BHU737" s="1101"/>
      <c r="BHV737" s="1101"/>
      <c r="BHW737" s="1101"/>
      <c r="BHX737" s="1101"/>
      <c r="BHY737" s="1101"/>
      <c r="BHZ737" s="1101"/>
      <c r="BIA737" s="1101"/>
      <c r="BIB737" s="1101"/>
      <c r="BIC737" s="1101"/>
      <c r="BID737" s="1101"/>
      <c r="BIE737" s="1101"/>
      <c r="BIF737" s="1101"/>
      <c r="BIG737" s="1101"/>
      <c r="BIH737" s="1101"/>
      <c r="BII737" s="1101"/>
      <c r="BIJ737" s="1101"/>
      <c r="BIK737" s="1101"/>
      <c r="BIL737" s="1101"/>
      <c r="BIM737" s="1101"/>
      <c r="BIN737" s="1101"/>
      <c r="BIO737" s="1101"/>
      <c r="BIP737" s="1101"/>
      <c r="BIQ737" s="1101"/>
      <c r="BIR737" s="1101"/>
      <c r="BIS737" s="1101"/>
      <c r="BIT737" s="1101"/>
      <c r="BIU737" s="1101"/>
      <c r="BIV737" s="1101"/>
      <c r="BIW737" s="1101"/>
      <c r="BIX737" s="1101"/>
      <c r="BIY737" s="1101"/>
      <c r="BIZ737" s="1101"/>
      <c r="BJA737" s="1101"/>
      <c r="BJB737" s="1101"/>
      <c r="BJC737" s="1101"/>
      <c r="BJD737" s="1101"/>
      <c r="BJE737" s="1101"/>
      <c r="BJF737" s="1101"/>
      <c r="BJG737" s="1101"/>
      <c r="BJH737" s="1101"/>
      <c r="BJI737" s="1101"/>
      <c r="BJJ737" s="1101"/>
      <c r="BJK737" s="1101"/>
      <c r="BJL737" s="1101"/>
      <c r="BJM737" s="1101"/>
      <c r="BJN737" s="1101"/>
      <c r="BJO737" s="1101"/>
      <c r="BJP737" s="1101"/>
      <c r="BJQ737" s="1101"/>
      <c r="BJR737" s="1101"/>
      <c r="BJS737" s="1101"/>
      <c r="BJT737" s="1101"/>
      <c r="BJU737" s="1101"/>
      <c r="BJV737" s="1101"/>
      <c r="BJW737" s="1101"/>
      <c r="BJX737" s="1101"/>
      <c r="BJY737" s="1101"/>
      <c r="BJZ737" s="1101"/>
      <c r="BKA737" s="1101"/>
      <c r="BKB737" s="1101"/>
      <c r="BKC737" s="1101"/>
      <c r="BKD737" s="1101"/>
      <c r="BKE737" s="1101"/>
      <c r="BKF737" s="1101"/>
      <c r="BKG737" s="1101"/>
      <c r="BKH737" s="1101"/>
      <c r="BKI737" s="1101"/>
      <c r="BKJ737" s="1101"/>
      <c r="BKK737" s="1101"/>
      <c r="BKL737" s="1101"/>
      <c r="BKM737" s="1101"/>
      <c r="BKN737" s="1101"/>
      <c r="BKO737" s="1101"/>
      <c r="BKP737" s="1101"/>
      <c r="BKQ737" s="1101"/>
      <c r="BKR737" s="1101"/>
      <c r="BKS737" s="1101"/>
      <c r="BKT737" s="1101"/>
      <c r="BKU737" s="1101"/>
      <c r="BKV737" s="1101"/>
      <c r="BKW737" s="1101"/>
      <c r="BKX737" s="1101"/>
      <c r="BKY737" s="1101"/>
      <c r="BKZ737" s="1101"/>
      <c r="BLA737" s="1101"/>
      <c r="BLB737" s="1101"/>
      <c r="BLC737" s="1101"/>
      <c r="BLD737" s="1101"/>
      <c r="BLE737" s="1101"/>
      <c r="BLF737" s="1101"/>
      <c r="BLG737" s="1101"/>
      <c r="BLH737" s="1101"/>
      <c r="BLI737" s="1101"/>
      <c r="BLJ737" s="1101"/>
      <c r="BLK737" s="1101"/>
      <c r="BLL737" s="1101"/>
      <c r="BLM737" s="1101"/>
      <c r="BLN737" s="1101"/>
      <c r="BLO737" s="1101"/>
      <c r="BLP737" s="1101"/>
      <c r="BLQ737" s="1101"/>
      <c r="BLR737" s="1101"/>
      <c r="BLS737" s="1101"/>
      <c r="BLT737" s="1101"/>
      <c r="BLU737" s="1101"/>
      <c r="BLV737" s="1101"/>
      <c r="BLW737" s="1101"/>
      <c r="BLX737" s="1101"/>
      <c r="BLY737" s="1101"/>
      <c r="BLZ737" s="1101"/>
      <c r="BMA737" s="1101"/>
      <c r="BMB737" s="1101"/>
      <c r="BMC737" s="1101"/>
      <c r="BMD737" s="1101"/>
      <c r="BME737" s="1101"/>
      <c r="BMF737" s="1101"/>
      <c r="BMG737" s="1101"/>
      <c r="BMH737" s="1101"/>
      <c r="BMI737" s="1101"/>
      <c r="BMJ737" s="1101"/>
      <c r="BMK737" s="1101"/>
      <c r="BML737" s="1101"/>
      <c r="BMM737" s="1101"/>
      <c r="BMN737" s="1101"/>
      <c r="BMO737" s="1101"/>
      <c r="BMP737" s="1101"/>
      <c r="BMQ737" s="1101"/>
      <c r="BMR737" s="1101"/>
      <c r="BMS737" s="1101"/>
      <c r="BMT737" s="1101"/>
      <c r="BMU737" s="1101"/>
      <c r="BMV737" s="1101"/>
      <c r="BMW737" s="1101"/>
      <c r="BMX737" s="1101"/>
      <c r="BMY737" s="1101"/>
      <c r="BMZ737" s="1101"/>
      <c r="BNA737" s="1101"/>
      <c r="BNB737" s="1101"/>
      <c r="BNC737" s="1101"/>
      <c r="BND737" s="1101"/>
      <c r="BNE737" s="1101"/>
      <c r="BNF737" s="1101"/>
      <c r="BNG737" s="1101"/>
      <c r="BNH737" s="1101"/>
      <c r="BNI737" s="1101"/>
      <c r="BNJ737" s="1101"/>
      <c r="BNK737" s="1101"/>
      <c r="BNL737" s="1101"/>
      <c r="BNM737" s="1101"/>
      <c r="BNN737" s="1101"/>
      <c r="BNO737" s="1101"/>
      <c r="BNP737" s="1101"/>
      <c r="BNQ737" s="1101"/>
      <c r="BNR737" s="1101"/>
      <c r="BNS737" s="1101"/>
      <c r="BNT737" s="1101"/>
      <c r="BNU737" s="1101"/>
      <c r="BNV737" s="1101"/>
      <c r="BNW737" s="1101"/>
      <c r="BNX737" s="1101"/>
      <c r="BNY737" s="1101"/>
      <c r="BNZ737" s="1101"/>
      <c r="BOA737" s="1101"/>
      <c r="BOB737" s="1101"/>
      <c r="BOC737" s="1101"/>
      <c r="BOD737" s="1101"/>
      <c r="BOE737" s="1101"/>
      <c r="BOF737" s="1101"/>
      <c r="BOG737" s="1101"/>
      <c r="BOH737" s="1101"/>
      <c r="BOI737" s="1101"/>
      <c r="BOJ737" s="1101"/>
      <c r="BOK737" s="1101"/>
      <c r="BOL737" s="1101"/>
      <c r="BOM737" s="1101"/>
      <c r="BON737" s="1101"/>
      <c r="BOO737" s="1101"/>
      <c r="BOP737" s="1101"/>
      <c r="BOQ737" s="1101"/>
      <c r="BOR737" s="1101"/>
      <c r="BOS737" s="1101"/>
      <c r="BOT737" s="1101"/>
      <c r="BOU737" s="1101"/>
      <c r="BOV737" s="1101"/>
      <c r="BOW737" s="1101"/>
      <c r="BOX737" s="1101"/>
      <c r="BOY737" s="1101"/>
      <c r="BOZ737" s="1101"/>
      <c r="BPA737" s="1101"/>
      <c r="BPB737" s="1101"/>
      <c r="BPC737" s="1101"/>
      <c r="BPD737" s="1101"/>
      <c r="BPE737" s="1101"/>
      <c r="BPF737" s="1101"/>
      <c r="BPG737" s="1101"/>
      <c r="BPH737" s="1101"/>
      <c r="BPI737" s="1101"/>
      <c r="BPJ737" s="1101"/>
      <c r="BPK737" s="1101"/>
      <c r="BPL737" s="1101"/>
      <c r="BPM737" s="1101"/>
      <c r="BPN737" s="1101"/>
      <c r="BPO737" s="1101"/>
      <c r="BPP737" s="1101"/>
      <c r="BPQ737" s="1101"/>
      <c r="BPR737" s="1101"/>
      <c r="BPS737" s="1101"/>
      <c r="BPT737" s="1101"/>
      <c r="BPU737" s="1101"/>
      <c r="BPV737" s="1101"/>
      <c r="BPW737" s="1101"/>
      <c r="BPX737" s="1101"/>
      <c r="BPY737" s="1101"/>
      <c r="BPZ737" s="1101"/>
      <c r="BQA737" s="1101"/>
      <c r="BQB737" s="1101"/>
      <c r="BQC737" s="1101"/>
      <c r="BQD737" s="1101"/>
      <c r="BQE737" s="1101"/>
      <c r="BQF737" s="1101"/>
      <c r="BQG737" s="1101"/>
      <c r="BQH737" s="1101"/>
      <c r="BQI737" s="1101"/>
      <c r="BQJ737" s="1101"/>
      <c r="BQK737" s="1101"/>
      <c r="BQL737" s="1101"/>
      <c r="BQM737" s="1101"/>
      <c r="BQN737" s="1101"/>
      <c r="BQO737" s="1101"/>
      <c r="BQP737" s="1101"/>
      <c r="BQQ737" s="1101"/>
      <c r="BQR737" s="1101"/>
      <c r="BQS737" s="1101"/>
      <c r="BQT737" s="1101"/>
      <c r="BQU737" s="1101"/>
      <c r="BQV737" s="1101"/>
      <c r="BQW737" s="1101"/>
      <c r="BQX737" s="1101"/>
      <c r="BQY737" s="1101"/>
      <c r="BQZ737" s="1101"/>
      <c r="BRA737" s="1101"/>
      <c r="BRB737" s="1101"/>
      <c r="BRC737" s="1101"/>
      <c r="BRD737" s="1101"/>
      <c r="BRE737" s="1101"/>
      <c r="BRF737" s="1101"/>
      <c r="BRG737" s="1101"/>
      <c r="BRH737" s="1101"/>
      <c r="BRI737" s="1101"/>
      <c r="BRJ737" s="1101"/>
      <c r="BRK737" s="1101"/>
      <c r="BRL737" s="1101"/>
      <c r="BRM737" s="1101"/>
      <c r="BRN737" s="1101"/>
      <c r="BRO737" s="1101"/>
      <c r="BRP737" s="1101"/>
      <c r="BRQ737" s="1101"/>
      <c r="BRR737" s="1101"/>
      <c r="BRS737" s="1101"/>
      <c r="BRT737" s="1101"/>
      <c r="BRU737" s="1101"/>
      <c r="BRV737" s="1101"/>
      <c r="BRW737" s="1101"/>
      <c r="BRX737" s="1101"/>
      <c r="BRY737" s="1101"/>
      <c r="BRZ737" s="1101"/>
      <c r="BSA737" s="1101"/>
      <c r="BSB737" s="1101"/>
      <c r="BSC737" s="1101"/>
      <c r="BSD737" s="1101"/>
      <c r="BSE737" s="1101"/>
      <c r="BSF737" s="1101"/>
      <c r="BSG737" s="1101"/>
      <c r="BSH737" s="1101"/>
      <c r="BSI737" s="1101"/>
      <c r="BSJ737" s="1101"/>
      <c r="BSK737" s="1101"/>
      <c r="BSL737" s="1101"/>
      <c r="BSM737" s="1101"/>
      <c r="BSN737" s="1101"/>
      <c r="BSO737" s="1101"/>
      <c r="BSP737" s="1101"/>
      <c r="BSQ737" s="1101"/>
      <c r="BSR737" s="1101"/>
      <c r="BSS737" s="1101"/>
      <c r="BST737" s="1101"/>
      <c r="BSU737" s="1101"/>
      <c r="BSV737" s="1101"/>
      <c r="BSW737" s="1101"/>
      <c r="BSX737" s="1101"/>
      <c r="BSY737" s="1101"/>
      <c r="BSZ737" s="1101"/>
      <c r="BTA737" s="1101"/>
      <c r="BTB737" s="1101"/>
      <c r="BTC737" s="1101"/>
      <c r="BTD737" s="1101"/>
      <c r="BTE737" s="1101"/>
      <c r="BTF737" s="1101"/>
      <c r="BTG737" s="1101"/>
      <c r="BTH737" s="1101"/>
      <c r="BTI737" s="1101"/>
      <c r="BTJ737" s="1101"/>
      <c r="BTK737" s="1101"/>
      <c r="BTL737" s="1101"/>
      <c r="BTM737" s="1101"/>
      <c r="BTN737" s="1101"/>
      <c r="BTO737" s="1101"/>
      <c r="BTP737" s="1101"/>
      <c r="BTQ737" s="1101"/>
      <c r="BTR737" s="1101"/>
      <c r="BTS737" s="1101"/>
      <c r="BTT737" s="1101"/>
      <c r="BTU737" s="1101"/>
      <c r="BTV737" s="1101"/>
      <c r="BTW737" s="1101"/>
      <c r="BTX737" s="1101"/>
      <c r="BTY737" s="1101"/>
      <c r="BTZ737" s="1101"/>
      <c r="BUA737" s="1101"/>
      <c r="BUB737" s="1101"/>
      <c r="BUC737" s="1101"/>
      <c r="BUD737" s="1101"/>
      <c r="BUE737" s="1101"/>
      <c r="BUF737" s="1101"/>
      <c r="BUG737" s="1101"/>
      <c r="BUH737" s="1101"/>
      <c r="BUI737" s="1101"/>
      <c r="BUJ737" s="1101"/>
      <c r="BUK737" s="1101"/>
      <c r="BUL737" s="1101"/>
      <c r="BUM737" s="1101"/>
      <c r="BUN737" s="1101"/>
      <c r="BUO737" s="1101"/>
      <c r="BUP737" s="1101"/>
      <c r="BUQ737" s="1101"/>
      <c r="BUR737" s="1101"/>
      <c r="BUS737" s="1101"/>
      <c r="BUT737" s="1101"/>
      <c r="BUU737" s="1101"/>
      <c r="BUV737" s="1101"/>
      <c r="BUW737" s="1101"/>
      <c r="BUX737" s="1101"/>
      <c r="BUY737" s="1101"/>
      <c r="BUZ737" s="1101"/>
      <c r="BVA737" s="1101"/>
      <c r="BVB737" s="1101"/>
      <c r="BVC737" s="1101"/>
      <c r="BVD737" s="1101"/>
      <c r="BVE737" s="1101"/>
      <c r="BVF737" s="1101"/>
      <c r="BVG737" s="1101"/>
      <c r="BVH737" s="1101"/>
      <c r="BVI737" s="1101"/>
      <c r="BVJ737" s="1101"/>
      <c r="BVK737" s="1101"/>
      <c r="BVL737" s="1101"/>
      <c r="BVM737" s="1101"/>
      <c r="BVN737" s="1101"/>
      <c r="BVO737" s="1101"/>
      <c r="BVP737" s="1101"/>
      <c r="BVQ737" s="1101"/>
      <c r="BVR737" s="1101"/>
      <c r="BVS737" s="1101"/>
      <c r="BVT737" s="1101"/>
      <c r="BVU737" s="1101"/>
      <c r="BVV737" s="1101"/>
      <c r="BVW737" s="1101"/>
      <c r="BVX737" s="1101"/>
      <c r="BVY737" s="1101"/>
      <c r="BVZ737" s="1101"/>
      <c r="BWA737" s="1101"/>
      <c r="BWB737" s="1101"/>
      <c r="BWC737" s="1101"/>
      <c r="BWD737" s="1101"/>
      <c r="BWE737" s="1101"/>
      <c r="BWF737" s="1101"/>
      <c r="BWG737" s="1101"/>
      <c r="BWH737" s="1101"/>
      <c r="BWI737" s="1101"/>
      <c r="BWJ737" s="1101"/>
      <c r="BWK737" s="1101"/>
      <c r="BWL737" s="1101"/>
      <c r="BWM737" s="1101"/>
      <c r="BWN737" s="1101"/>
      <c r="BWO737" s="1101"/>
      <c r="BWP737" s="1101"/>
      <c r="BWQ737" s="1101"/>
      <c r="BWR737" s="1101"/>
      <c r="BWS737" s="1101"/>
      <c r="BWT737" s="1101"/>
      <c r="BWU737" s="1101"/>
      <c r="BWV737" s="1101"/>
      <c r="BWW737" s="1101"/>
      <c r="BWX737" s="1101"/>
      <c r="BWY737" s="1101"/>
      <c r="BWZ737" s="1101"/>
      <c r="BXA737" s="1101"/>
      <c r="BXB737" s="1101"/>
      <c r="BXC737" s="1101"/>
      <c r="BXD737" s="1101"/>
      <c r="BXE737" s="1101"/>
      <c r="BXF737" s="1101"/>
      <c r="BXG737" s="1101"/>
      <c r="BXH737" s="1101"/>
      <c r="BXI737" s="1101"/>
      <c r="BXJ737" s="1101"/>
      <c r="BXK737" s="1101"/>
      <c r="BXL737" s="1101"/>
      <c r="BXM737" s="1101"/>
      <c r="BXN737" s="1101"/>
      <c r="BXO737" s="1101"/>
      <c r="BXP737" s="1101"/>
      <c r="BXQ737" s="1101"/>
      <c r="BXR737" s="1101"/>
      <c r="BXS737" s="1101"/>
      <c r="BXT737" s="1101"/>
      <c r="BXU737" s="1101"/>
      <c r="BXV737" s="1101"/>
      <c r="BXW737" s="1101"/>
      <c r="BXX737" s="1101"/>
      <c r="BXY737" s="1101"/>
      <c r="BXZ737" s="1101"/>
      <c r="BYA737" s="1101"/>
      <c r="BYB737" s="1101"/>
      <c r="BYC737" s="1101"/>
      <c r="BYD737" s="1101"/>
      <c r="BYE737" s="1101"/>
      <c r="BYF737" s="1101"/>
      <c r="BYG737" s="1101"/>
      <c r="BYH737" s="1101"/>
      <c r="BYI737" s="1101"/>
      <c r="BYJ737" s="1101"/>
      <c r="BYK737" s="1101"/>
      <c r="BYL737" s="1101"/>
      <c r="BYM737" s="1101"/>
      <c r="BYN737" s="1101"/>
      <c r="BYO737" s="1101"/>
      <c r="BYP737" s="1101"/>
      <c r="BYQ737" s="1101"/>
      <c r="BYR737" s="1101"/>
      <c r="BYS737" s="1101"/>
      <c r="BYT737" s="1101"/>
      <c r="BYU737" s="1101"/>
      <c r="BYV737" s="1101"/>
      <c r="BYW737" s="1101"/>
      <c r="BYX737" s="1101"/>
      <c r="BYY737" s="1101"/>
      <c r="BYZ737" s="1101"/>
      <c r="BZA737" s="1101"/>
      <c r="BZB737" s="1101"/>
      <c r="BZC737" s="1101"/>
      <c r="BZD737" s="1101"/>
      <c r="BZE737" s="1101"/>
      <c r="BZF737" s="1101"/>
      <c r="BZG737" s="1101"/>
      <c r="BZH737" s="1101"/>
      <c r="BZI737" s="1101"/>
      <c r="BZJ737" s="1101"/>
      <c r="BZK737" s="1101"/>
      <c r="BZL737" s="1101"/>
      <c r="BZM737" s="1101"/>
      <c r="BZN737" s="1101"/>
      <c r="BZO737" s="1101"/>
      <c r="BZP737" s="1101"/>
      <c r="BZQ737" s="1101"/>
      <c r="BZR737" s="1101"/>
      <c r="BZS737" s="1101"/>
      <c r="BZT737" s="1101"/>
      <c r="BZU737" s="1101"/>
      <c r="BZV737" s="1101"/>
      <c r="BZW737" s="1101"/>
      <c r="BZX737" s="1101"/>
      <c r="BZY737" s="1101"/>
      <c r="BZZ737" s="1101"/>
      <c r="CAA737" s="1101"/>
      <c r="CAB737" s="1101"/>
      <c r="CAC737" s="1101"/>
      <c r="CAD737" s="1101"/>
      <c r="CAE737" s="1101"/>
      <c r="CAF737" s="1101"/>
      <c r="CAG737" s="1101"/>
      <c r="CAH737" s="1101"/>
      <c r="CAI737" s="1101"/>
      <c r="CAJ737" s="1101"/>
      <c r="CAK737" s="1101"/>
      <c r="CAL737" s="1101"/>
      <c r="CAM737" s="1101"/>
      <c r="CAN737" s="1101"/>
      <c r="CAO737" s="1101"/>
      <c r="CAP737" s="1101"/>
      <c r="CAQ737" s="1101"/>
      <c r="CAR737" s="1101"/>
      <c r="CAS737" s="1101"/>
      <c r="CAT737" s="1101"/>
      <c r="CAU737" s="1101"/>
      <c r="CAV737" s="1101"/>
      <c r="CAW737" s="1101"/>
      <c r="CAX737" s="1101"/>
      <c r="CAY737" s="1101"/>
      <c r="CAZ737" s="1101"/>
      <c r="CBA737" s="1101"/>
      <c r="CBB737" s="1101"/>
      <c r="CBC737" s="1101"/>
      <c r="CBD737" s="1101"/>
      <c r="CBE737" s="1101"/>
      <c r="CBF737" s="1101"/>
      <c r="CBG737" s="1101"/>
      <c r="CBH737" s="1101"/>
      <c r="CBI737" s="1101"/>
      <c r="CBJ737" s="1101"/>
      <c r="CBK737" s="1101"/>
      <c r="CBL737" s="1101"/>
      <c r="CBM737" s="1101"/>
      <c r="CBN737" s="1101"/>
      <c r="CBO737" s="1101"/>
      <c r="CBP737" s="1101"/>
      <c r="CBQ737" s="1101"/>
      <c r="CBR737" s="1101"/>
      <c r="CBS737" s="1101"/>
      <c r="CBT737" s="1101"/>
      <c r="CBU737" s="1101"/>
      <c r="CBV737" s="1101"/>
      <c r="CBW737" s="1101"/>
      <c r="CBX737" s="1101"/>
      <c r="CBY737" s="1101"/>
      <c r="CBZ737" s="1101"/>
      <c r="CCA737" s="1101"/>
      <c r="CCB737" s="1101"/>
      <c r="CCC737" s="1101"/>
      <c r="CCD737" s="1101"/>
      <c r="CCE737" s="1101"/>
      <c r="CCF737" s="1101"/>
      <c r="CCG737" s="1101"/>
      <c r="CCH737" s="1101"/>
      <c r="CCI737" s="1101"/>
      <c r="CCJ737" s="1101"/>
      <c r="CCK737" s="1101"/>
      <c r="CCL737" s="1101"/>
      <c r="CCM737" s="1101"/>
      <c r="CCN737" s="1101"/>
      <c r="CCO737" s="1101"/>
      <c r="CCP737" s="1101"/>
      <c r="CCQ737" s="1101"/>
      <c r="CCR737" s="1101"/>
      <c r="CCS737" s="1101"/>
      <c r="CCT737" s="1101"/>
      <c r="CCU737" s="1101"/>
      <c r="CCV737" s="1101"/>
      <c r="CCW737" s="1101"/>
      <c r="CCX737" s="1101"/>
      <c r="CCY737" s="1101"/>
      <c r="CCZ737" s="1101"/>
      <c r="CDA737" s="1101"/>
      <c r="CDB737" s="1101"/>
      <c r="CDC737" s="1101"/>
      <c r="CDD737" s="1101"/>
      <c r="CDE737" s="1101"/>
      <c r="CDF737" s="1101"/>
      <c r="CDG737" s="1101"/>
      <c r="CDH737" s="1101"/>
      <c r="CDI737" s="1101"/>
      <c r="CDJ737" s="1101"/>
      <c r="CDK737" s="1101"/>
      <c r="CDL737" s="1101"/>
      <c r="CDM737" s="1101"/>
      <c r="CDN737" s="1101"/>
      <c r="CDO737" s="1101"/>
      <c r="CDP737" s="1101"/>
      <c r="CDQ737" s="1101"/>
      <c r="CDR737" s="1101"/>
      <c r="CDS737" s="1101"/>
      <c r="CDT737" s="1101"/>
      <c r="CDU737" s="1101"/>
      <c r="CDV737" s="1101"/>
      <c r="CDW737" s="1101"/>
      <c r="CDX737" s="1101"/>
      <c r="CDY737" s="1101"/>
      <c r="CDZ737" s="1101"/>
      <c r="CEA737" s="1101"/>
      <c r="CEB737" s="1101"/>
      <c r="CEC737" s="1101"/>
      <c r="CED737" s="1101"/>
      <c r="CEE737" s="1101"/>
      <c r="CEF737" s="1101"/>
      <c r="CEG737" s="1101"/>
      <c r="CEH737" s="1101"/>
      <c r="CEI737" s="1101"/>
      <c r="CEJ737" s="1101"/>
      <c r="CEK737" s="1101"/>
      <c r="CEL737" s="1101"/>
      <c r="CEM737" s="1101"/>
      <c r="CEN737" s="1101"/>
      <c r="CEO737" s="1101"/>
      <c r="CEP737" s="1101"/>
      <c r="CEQ737" s="1101"/>
      <c r="CER737" s="1101"/>
      <c r="CES737" s="1101"/>
      <c r="CET737" s="1101"/>
      <c r="CEU737" s="1101"/>
      <c r="CEV737" s="1101"/>
      <c r="CEW737" s="1101"/>
      <c r="CEX737" s="1101"/>
      <c r="CEY737" s="1101"/>
      <c r="CEZ737" s="1101"/>
      <c r="CFA737" s="1101"/>
      <c r="CFB737" s="1101"/>
      <c r="CFC737" s="1101"/>
      <c r="CFD737" s="1101"/>
      <c r="CFE737" s="1101"/>
      <c r="CFF737" s="1101"/>
      <c r="CFG737" s="1101"/>
      <c r="CFH737" s="1101"/>
      <c r="CFI737" s="1101"/>
      <c r="CFJ737" s="1101"/>
      <c r="CFK737" s="1101"/>
      <c r="CFL737" s="1101"/>
      <c r="CFM737" s="1101"/>
      <c r="CFN737" s="1101"/>
      <c r="CFO737" s="1101"/>
      <c r="CFP737" s="1101"/>
      <c r="CFQ737" s="1101"/>
      <c r="CFR737" s="1101"/>
      <c r="CFS737" s="1101"/>
      <c r="CFT737" s="1101"/>
      <c r="CFU737" s="1101"/>
      <c r="CFV737" s="1101"/>
      <c r="CFW737" s="1101"/>
      <c r="CFX737" s="1101"/>
      <c r="CFY737" s="1101"/>
      <c r="CFZ737" s="1101"/>
      <c r="CGA737" s="1101"/>
      <c r="CGB737" s="1101"/>
      <c r="CGC737" s="1101"/>
      <c r="CGD737" s="1101"/>
      <c r="CGE737" s="1101"/>
      <c r="CGF737" s="1101"/>
      <c r="CGG737" s="1101"/>
      <c r="CGH737" s="1101"/>
      <c r="CGI737" s="1101"/>
      <c r="CGJ737" s="1101"/>
      <c r="CGK737" s="1101"/>
      <c r="CGL737" s="1101"/>
      <c r="CGM737" s="1101"/>
      <c r="CGN737" s="1101"/>
      <c r="CGO737" s="1101"/>
      <c r="CGP737" s="1101"/>
      <c r="CGQ737" s="1101"/>
      <c r="CGR737" s="1101"/>
      <c r="CGS737" s="1101"/>
      <c r="CGT737" s="1101"/>
      <c r="CGU737" s="1101"/>
      <c r="CGV737" s="1101"/>
      <c r="CGW737" s="1101"/>
      <c r="CGX737" s="1101"/>
      <c r="CGY737" s="1101"/>
      <c r="CGZ737" s="1101"/>
      <c r="CHA737" s="1101"/>
      <c r="CHB737" s="1101"/>
      <c r="CHC737" s="1101"/>
      <c r="CHD737" s="1101"/>
      <c r="CHE737" s="1101"/>
      <c r="CHF737" s="1101"/>
      <c r="CHG737" s="1101"/>
      <c r="CHH737" s="1101"/>
      <c r="CHI737" s="1101"/>
      <c r="CHJ737" s="1101"/>
      <c r="CHK737" s="1101"/>
      <c r="CHL737" s="1101"/>
      <c r="CHM737" s="1101"/>
      <c r="CHN737" s="1101"/>
      <c r="CHO737" s="1101"/>
      <c r="CHP737" s="1101"/>
      <c r="CHQ737" s="1101"/>
      <c r="CHR737" s="1101"/>
      <c r="CHS737" s="1101"/>
      <c r="CHT737" s="1101"/>
      <c r="CHU737" s="1101"/>
      <c r="CHV737" s="1101"/>
      <c r="CHW737" s="1101"/>
      <c r="CHX737" s="1101"/>
      <c r="CHY737" s="1101"/>
      <c r="CHZ737" s="1101"/>
      <c r="CIA737" s="1101"/>
      <c r="CIB737" s="1101"/>
      <c r="CIC737" s="1101"/>
      <c r="CID737" s="1101"/>
      <c r="CIE737" s="1101"/>
      <c r="CIF737" s="1101"/>
      <c r="CIG737" s="1101"/>
      <c r="CIH737" s="1101"/>
      <c r="CII737" s="1101"/>
      <c r="CIJ737" s="1101"/>
      <c r="CIK737" s="1101"/>
      <c r="CIL737" s="1101"/>
      <c r="CIM737" s="1101"/>
      <c r="CIN737" s="1101"/>
      <c r="CIO737" s="1101"/>
      <c r="CIP737" s="1101"/>
      <c r="CIQ737" s="1101"/>
      <c r="CIR737" s="1101"/>
      <c r="CIS737" s="1101"/>
      <c r="CIT737" s="1101"/>
      <c r="CIU737" s="1101"/>
      <c r="CIV737" s="1101"/>
      <c r="CIW737" s="1101"/>
      <c r="CIX737" s="1101"/>
      <c r="CIY737" s="1101"/>
      <c r="CIZ737" s="1101"/>
      <c r="CJA737" s="1101"/>
      <c r="CJB737" s="1101"/>
      <c r="CJC737" s="1101"/>
      <c r="CJD737" s="1101"/>
      <c r="CJE737" s="1101"/>
      <c r="CJF737" s="1101"/>
      <c r="CJG737" s="1101"/>
      <c r="CJH737" s="1101"/>
      <c r="CJI737" s="1101"/>
      <c r="CJJ737" s="1101"/>
      <c r="CJK737" s="1101"/>
      <c r="CJL737" s="1101"/>
      <c r="CJM737" s="1101"/>
      <c r="CJN737" s="1101"/>
      <c r="CJO737" s="1101"/>
      <c r="CJP737" s="1101"/>
      <c r="CJQ737" s="1101"/>
      <c r="CJR737" s="1101"/>
      <c r="CJS737" s="1101"/>
      <c r="CJT737" s="1101"/>
      <c r="CJU737" s="1101"/>
      <c r="CJV737" s="1101"/>
      <c r="CJW737" s="1101"/>
      <c r="CJX737" s="1101"/>
      <c r="CJY737" s="1101"/>
      <c r="CJZ737" s="1101"/>
      <c r="CKA737" s="1101"/>
      <c r="CKB737" s="1101"/>
      <c r="CKC737" s="1101"/>
      <c r="CKD737" s="1101"/>
      <c r="CKE737" s="1101"/>
      <c r="CKF737" s="1101"/>
      <c r="CKG737" s="1101"/>
      <c r="CKH737" s="1101"/>
      <c r="CKI737" s="1101"/>
      <c r="CKJ737" s="1101"/>
      <c r="CKK737" s="1101"/>
      <c r="CKL737" s="1101"/>
      <c r="CKM737" s="1101"/>
      <c r="CKN737" s="1101"/>
      <c r="CKO737" s="1101"/>
      <c r="CKP737" s="1101"/>
      <c r="CKQ737" s="1101"/>
      <c r="CKR737" s="1101"/>
      <c r="CKS737" s="1101"/>
      <c r="CKT737" s="1101"/>
      <c r="CKU737" s="1101"/>
      <c r="CKV737" s="1101"/>
      <c r="CKW737" s="1101"/>
      <c r="CKX737" s="1101"/>
      <c r="CKY737" s="1101"/>
      <c r="CKZ737" s="1101"/>
      <c r="CLA737" s="1101"/>
      <c r="CLB737" s="1101"/>
      <c r="CLC737" s="1101"/>
      <c r="CLD737" s="1101"/>
      <c r="CLE737" s="1101"/>
      <c r="CLF737" s="1101"/>
      <c r="CLG737" s="1101"/>
      <c r="CLH737" s="1101"/>
      <c r="CLI737" s="1101"/>
      <c r="CLJ737" s="1101"/>
      <c r="CLK737" s="1101"/>
      <c r="CLL737" s="1101"/>
      <c r="CLM737" s="1101"/>
      <c r="CLN737" s="1101"/>
      <c r="CLO737" s="1101"/>
      <c r="CLP737" s="1101"/>
      <c r="CLQ737" s="1101"/>
      <c r="CLR737" s="1101"/>
      <c r="CLS737" s="1101"/>
      <c r="CLT737" s="1101"/>
      <c r="CLU737" s="1101"/>
      <c r="CLV737" s="1101"/>
      <c r="CLW737" s="1101"/>
      <c r="CLX737" s="1101"/>
      <c r="CLY737" s="1101"/>
      <c r="CLZ737" s="1101"/>
      <c r="CMA737" s="1101"/>
      <c r="CMB737" s="1101"/>
      <c r="CMC737" s="1101"/>
      <c r="CMD737" s="1101"/>
      <c r="CME737" s="1101"/>
      <c r="CMF737" s="1101"/>
      <c r="CMG737" s="1101"/>
      <c r="CMH737" s="1101"/>
      <c r="CMI737" s="1101"/>
      <c r="CMJ737" s="1101"/>
      <c r="CMK737" s="1101"/>
      <c r="CML737" s="1101"/>
      <c r="CMM737" s="1101"/>
      <c r="CMN737" s="1101"/>
      <c r="CMO737" s="1101"/>
      <c r="CMP737" s="1101"/>
      <c r="CMQ737" s="1101"/>
      <c r="CMR737" s="1101"/>
      <c r="CMS737" s="1101"/>
      <c r="CMT737" s="1101"/>
      <c r="CMU737" s="1101"/>
      <c r="CMV737" s="1101"/>
      <c r="CMW737" s="1101"/>
      <c r="CMX737" s="1101"/>
      <c r="CMY737" s="1101"/>
      <c r="CMZ737" s="1101"/>
      <c r="CNA737" s="1101"/>
      <c r="CNB737" s="1101"/>
      <c r="CNC737" s="1101"/>
      <c r="CND737" s="1101"/>
      <c r="CNE737" s="1101"/>
      <c r="CNF737" s="1101"/>
      <c r="CNG737" s="1101"/>
      <c r="CNH737" s="1101"/>
      <c r="CNI737" s="1101"/>
      <c r="CNJ737" s="1101"/>
      <c r="CNK737" s="1101"/>
      <c r="CNL737" s="1101"/>
      <c r="CNM737" s="1101"/>
      <c r="CNN737" s="1101"/>
      <c r="CNO737" s="1101"/>
      <c r="CNP737" s="1101"/>
      <c r="CNQ737" s="1101"/>
      <c r="CNR737" s="1101"/>
      <c r="CNS737" s="1101"/>
      <c r="CNT737" s="1101"/>
      <c r="CNU737" s="1101"/>
      <c r="CNV737" s="1101"/>
      <c r="CNW737" s="1101"/>
      <c r="CNX737" s="1101"/>
      <c r="CNY737" s="1101"/>
      <c r="CNZ737" s="1101"/>
      <c r="COA737" s="1101"/>
      <c r="COB737" s="1101"/>
      <c r="COC737" s="1101"/>
      <c r="COD737" s="1101"/>
      <c r="COE737" s="1101"/>
      <c r="COF737" s="1101"/>
      <c r="COG737" s="1101"/>
      <c r="COH737" s="1101"/>
      <c r="COI737" s="1101"/>
      <c r="COJ737" s="1101"/>
      <c r="COK737" s="1101"/>
      <c r="COL737" s="1101"/>
      <c r="COM737" s="1101"/>
      <c r="CON737" s="1101"/>
      <c r="COO737" s="1101"/>
      <c r="COP737" s="1101"/>
      <c r="COQ737" s="1101"/>
      <c r="COR737" s="1101"/>
      <c r="COS737" s="1101"/>
      <c r="COT737" s="1101"/>
      <c r="COU737" s="1101"/>
      <c r="COV737" s="1101"/>
      <c r="COW737" s="1101"/>
      <c r="COX737" s="1101"/>
      <c r="COY737" s="1101"/>
      <c r="COZ737" s="1101"/>
      <c r="CPA737" s="1101"/>
      <c r="CPB737" s="1101"/>
      <c r="CPC737" s="1101"/>
      <c r="CPD737" s="1101"/>
      <c r="CPE737" s="1101"/>
      <c r="CPF737" s="1101"/>
      <c r="CPG737" s="1101"/>
      <c r="CPH737" s="1101"/>
      <c r="CPI737" s="1101"/>
      <c r="CPJ737" s="1101"/>
      <c r="CPK737" s="1101"/>
      <c r="CPL737" s="1101"/>
      <c r="CPM737" s="1101"/>
      <c r="CPN737" s="1101"/>
      <c r="CPO737" s="1101"/>
      <c r="CPP737" s="1101"/>
      <c r="CPQ737" s="1101"/>
      <c r="CPR737" s="1101"/>
      <c r="CPS737" s="1101"/>
      <c r="CPT737" s="1101"/>
      <c r="CPU737" s="1101"/>
      <c r="CPV737" s="1101"/>
      <c r="CPW737" s="1101"/>
      <c r="CPX737" s="1101"/>
      <c r="CPY737" s="1101"/>
      <c r="CPZ737" s="1101"/>
      <c r="CQA737" s="1101"/>
      <c r="CQB737" s="1101"/>
      <c r="CQC737" s="1101"/>
      <c r="CQD737" s="1101"/>
      <c r="CQE737" s="1101"/>
      <c r="CQF737" s="1101"/>
      <c r="CQG737" s="1101"/>
      <c r="CQH737" s="1101"/>
      <c r="CQI737" s="1101"/>
      <c r="CQJ737" s="1101"/>
      <c r="CQK737" s="1101"/>
      <c r="CQL737" s="1101"/>
      <c r="CQM737" s="1101"/>
      <c r="CQN737" s="1101"/>
      <c r="CQO737" s="1101"/>
      <c r="CQP737" s="1101"/>
      <c r="CQQ737" s="1101"/>
      <c r="CQR737" s="1101"/>
      <c r="CQS737" s="1101"/>
      <c r="CQT737" s="1101"/>
      <c r="CQU737" s="1101"/>
      <c r="CQV737" s="1101"/>
      <c r="CQW737" s="1101"/>
      <c r="CQX737" s="1101"/>
      <c r="CQY737" s="1101"/>
      <c r="CQZ737" s="1101"/>
      <c r="CRA737" s="1101"/>
      <c r="CRB737" s="1101"/>
      <c r="CRC737" s="1101"/>
      <c r="CRD737" s="1101"/>
      <c r="CRE737" s="1101"/>
      <c r="CRF737" s="1101"/>
      <c r="CRG737" s="1101"/>
      <c r="CRH737" s="1101"/>
      <c r="CRI737" s="1101"/>
      <c r="CRJ737" s="1101"/>
      <c r="CRK737" s="1101"/>
      <c r="CRL737" s="1101"/>
      <c r="CRM737" s="1101"/>
      <c r="CRN737" s="1101"/>
      <c r="CRO737" s="1101"/>
      <c r="CRP737" s="1101"/>
      <c r="CRQ737" s="1101"/>
      <c r="CRR737" s="1101"/>
      <c r="CRS737" s="1101"/>
      <c r="CRT737" s="1101"/>
      <c r="CRU737" s="1101"/>
      <c r="CRV737" s="1101"/>
      <c r="CRW737" s="1101"/>
      <c r="CRX737" s="1101"/>
      <c r="CRY737" s="1101"/>
      <c r="CRZ737" s="1101"/>
      <c r="CSA737" s="1101"/>
      <c r="CSB737" s="1101"/>
      <c r="CSC737" s="1101"/>
      <c r="CSD737" s="1101"/>
      <c r="CSE737" s="1101"/>
      <c r="CSF737" s="1101"/>
      <c r="CSG737" s="1101"/>
      <c r="CSH737" s="1101"/>
      <c r="CSI737" s="1101"/>
      <c r="CSJ737" s="1101"/>
      <c r="CSK737" s="1101"/>
      <c r="CSL737" s="1101"/>
      <c r="CSM737" s="1101"/>
      <c r="CSN737" s="1101"/>
      <c r="CSO737" s="1101"/>
      <c r="CSP737" s="1101"/>
      <c r="CSQ737" s="1101"/>
      <c r="CSR737" s="1101"/>
      <c r="CSS737" s="1101"/>
      <c r="CST737" s="1101"/>
      <c r="CSU737" s="1101"/>
      <c r="CSV737" s="1101"/>
      <c r="CSW737" s="1101"/>
      <c r="CSX737" s="1101"/>
      <c r="CSY737" s="1101"/>
      <c r="CSZ737" s="1101"/>
      <c r="CTA737" s="1101"/>
      <c r="CTB737" s="1101"/>
      <c r="CTC737" s="1101"/>
      <c r="CTD737" s="1101"/>
      <c r="CTE737" s="1101"/>
      <c r="CTF737" s="1101"/>
      <c r="CTG737" s="1101"/>
      <c r="CTH737" s="1101"/>
      <c r="CTI737" s="1101"/>
      <c r="CTJ737" s="1101"/>
      <c r="CTK737" s="1101"/>
      <c r="CTL737" s="1101"/>
      <c r="CTM737" s="1101"/>
      <c r="CTN737" s="1101"/>
      <c r="CTO737" s="1101"/>
      <c r="CTP737" s="1101"/>
      <c r="CTQ737" s="1101"/>
      <c r="CTR737" s="1101"/>
      <c r="CTS737" s="1101"/>
      <c r="CTT737" s="1101"/>
      <c r="CTU737" s="1101"/>
      <c r="CTV737" s="1101"/>
      <c r="CTW737" s="1101"/>
      <c r="CTX737" s="1101"/>
      <c r="CTY737" s="1101"/>
      <c r="CTZ737" s="1101"/>
      <c r="CUA737" s="1101"/>
      <c r="CUB737" s="1101"/>
      <c r="CUC737" s="1101"/>
      <c r="CUD737" s="1101"/>
      <c r="CUE737" s="1101"/>
      <c r="CUF737" s="1101"/>
      <c r="CUG737" s="1101"/>
      <c r="CUH737" s="1101"/>
      <c r="CUI737" s="1101"/>
      <c r="CUJ737" s="1101"/>
      <c r="CUK737" s="1101"/>
      <c r="CUL737" s="1101"/>
      <c r="CUM737" s="1101"/>
      <c r="CUN737" s="1101"/>
      <c r="CUO737" s="1101"/>
      <c r="CUP737" s="1101"/>
      <c r="CUQ737" s="1101"/>
      <c r="CUR737" s="1101"/>
      <c r="CUS737" s="1101"/>
      <c r="CUT737" s="1101"/>
      <c r="CUU737" s="1101"/>
      <c r="CUV737" s="1101"/>
      <c r="CUW737" s="1101"/>
      <c r="CUX737" s="1101"/>
      <c r="CUY737" s="1101"/>
      <c r="CUZ737" s="1101"/>
      <c r="CVA737" s="1101"/>
      <c r="CVB737" s="1101"/>
      <c r="CVC737" s="1101"/>
      <c r="CVD737" s="1101"/>
      <c r="CVE737" s="1101"/>
      <c r="CVF737" s="1101"/>
      <c r="CVG737" s="1101"/>
      <c r="CVH737" s="1101"/>
      <c r="CVI737" s="1101"/>
      <c r="CVJ737" s="1101"/>
      <c r="CVK737" s="1101"/>
      <c r="CVL737" s="1101"/>
      <c r="CVM737" s="1101"/>
      <c r="CVN737" s="1101"/>
      <c r="CVO737" s="1101"/>
      <c r="CVP737" s="1101"/>
      <c r="CVQ737" s="1101"/>
      <c r="CVR737" s="1101"/>
      <c r="CVS737" s="1101"/>
      <c r="CVT737" s="1101"/>
      <c r="CVU737" s="1101"/>
      <c r="CVV737" s="1101"/>
      <c r="CVW737" s="1101"/>
      <c r="CVX737" s="1101"/>
      <c r="CVY737" s="1101"/>
      <c r="CVZ737" s="1101"/>
      <c r="CWA737" s="1101"/>
      <c r="CWB737" s="1101"/>
      <c r="CWC737" s="1101"/>
      <c r="CWD737" s="1101"/>
      <c r="CWE737" s="1101"/>
      <c r="CWF737" s="1101"/>
      <c r="CWG737" s="1101"/>
      <c r="CWH737" s="1101"/>
      <c r="CWI737" s="1101"/>
      <c r="CWJ737" s="1101"/>
      <c r="CWK737" s="1101"/>
      <c r="CWL737" s="1101"/>
      <c r="CWM737" s="1101"/>
      <c r="CWN737" s="1101"/>
      <c r="CWO737" s="1101"/>
      <c r="CWP737" s="1101"/>
      <c r="CWQ737" s="1101"/>
      <c r="CWR737" s="1101"/>
      <c r="CWS737" s="1101"/>
      <c r="CWT737" s="1101"/>
      <c r="CWU737" s="1101"/>
      <c r="CWV737" s="1101"/>
      <c r="CWW737" s="1101"/>
      <c r="CWX737" s="1101"/>
      <c r="CWY737" s="1101"/>
      <c r="CWZ737" s="1101"/>
      <c r="CXA737" s="1101"/>
      <c r="CXB737" s="1101"/>
      <c r="CXC737" s="1101"/>
      <c r="CXD737" s="1101"/>
      <c r="CXE737" s="1101"/>
      <c r="CXF737" s="1101"/>
      <c r="CXG737" s="1101"/>
      <c r="CXH737" s="1101"/>
      <c r="CXI737" s="1101"/>
      <c r="CXJ737" s="1101"/>
      <c r="CXK737" s="1101"/>
      <c r="CXL737" s="1101"/>
      <c r="CXM737" s="1101"/>
      <c r="CXN737" s="1101"/>
      <c r="CXO737" s="1101"/>
      <c r="CXP737" s="1101"/>
      <c r="CXQ737" s="1101"/>
      <c r="CXR737" s="1101"/>
      <c r="CXS737" s="1101"/>
      <c r="CXT737" s="1101"/>
      <c r="CXU737" s="1101"/>
      <c r="CXV737" s="1101"/>
      <c r="CXW737" s="1101"/>
      <c r="CXX737" s="1101"/>
      <c r="CXY737" s="1101"/>
      <c r="CXZ737" s="1101"/>
      <c r="CYA737" s="1101"/>
      <c r="CYB737" s="1101"/>
      <c r="CYC737" s="1101"/>
      <c r="CYD737" s="1101"/>
      <c r="CYE737" s="1101"/>
      <c r="CYF737" s="1101"/>
      <c r="CYG737" s="1101"/>
      <c r="CYH737" s="1101"/>
      <c r="CYI737" s="1101"/>
      <c r="CYJ737" s="1101"/>
      <c r="CYK737" s="1101"/>
      <c r="CYL737" s="1101"/>
      <c r="CYM737" s="1101"/>
      <c r="CYN737" s="1101"/>
      <c r="CYO737" s="1101"/>
      <c r="CYP737" s="1101"/>
      <c r="CYQ737" s="1101"/>
      <c r="CYR737" s="1101"/>
      <c r="CYS737" s="1101"/>
      <c r="CYT737" s="1101"/>
      <c r="CYU737" s="1101"/>
      <c r="CYV737" s="1101"/>
      <c r="CYW737" s="1101"/>
      <c r="CYX737" s="1101"/>
      <c r="CYY737" s="1101"/>
      <c r="CYZ737" s="1101"/>
      <c r="CZA737" s="1101"/>
      <c r="CZB737" s="1101"/>
      <c r="CZC737" s="1101"/>
      <c r="CZD737" s="1101"/>
      <c r="CZE737" s="1101"/>
      <c r="CZF737" s="1101"/>
      <c r="CZG737" s="1101"/>
      <c r="CZH737" s="1101"/>
      <c r="CZI737" s="1101"/>
      <c r="CZJ737" s="1101"/>
      <c r="CZK737" s="1101"/>
      <c r="CZL737" s="1101"/>
      <c r="CZM737" s="1101"/>
      <c r="CZN737" s="1101"/>
      <c r="CZO737" s="1101"/>
      <c r="CZP737" s="1101"/>
      <c r="CZQ737" s="1101"/>
      <c r="CZR737" s="1101"/>
      <c r="CZS737" s="1101"/>
      <c r="CZT737" s="1101"/>
      <c r="CZU737" s="1101"/>
      <c r="CZV737" s="1101"/>
      <c r="CZW737" s="1101"/>
      <c r="CZX737" s="1101"/>
      <c r="CZY737" s="1101"/>
      <c r="CZZ737" s="1101"/>
      <c r="DAA737" s="1101"/>
      <c r="DAB737" s="1101"/>
      <c r="DAC737" s="1101"/>
      <c r="DAD737" s="1101"/>
      <c r="DAE737" s="1101"/>
      <c r="DAF737" s="1101"/>
      <c r="DAG737" s="1101"/>
      <c r="DAH737" s="1101"/>
      <c r="DAI737" s="1101"/>
      <c r="DAJ737" s="1101"/>
      <c r="DAK737" s="1101"/>
      <c r="DAL737" s="1101"/>
      <c r="DAM737" s="1101"/>
      <c r="DAN737" s="1101"/>
      <c r="DAO737" s="1101"/>
      <c r="DAP737" s="1101"/>
      <c r="DAQ737" s="1101"/>
      <c r="DAR737" s="1101"/>
      <c r="DAS737" s="1101"/>
      <c r="DAT737" s="1101"/>
      <c r="DAU737" s="1101"/>
      <c r="DAV737" s="1101"/>
      <c r="DAW737" s="1101"/>
      <c r="DAX737" s="1101"/>
      <c r="DAY737" s="1101"/>
      <c r="DAZ737" s="1101"/>
      <c r="DBA737" s="1101"/>
      <c r="DBB737" s="1101"/>
      <c r="DBC737" s="1101"/>
      <c r="DBD737" s="1101"/>
      <c r="DBE737" s="1101"/>
      <c r="DBF737" s="1101"/>
      <c r="DBG737" s="1101"/>
      <c r="DBH737" s="1101"/>
      <c r="DBI737" s="1101"/>
      <c r="DBJ737" s="1101"/>
      <c r="DBK737" s="1101"/>
      <c r="DBL737" s="1101"/>
      <c r="DBM737" s="1101"/>
      <c r="DBN737" s="1101"/>
      <c r="DBO737" s="1101"/>
      <c r="DBP737" s="1101"/>
      <c r="DBQ737" s="1101"/>
      <c r="DBR737" s="1101"/>
      <c r="DBS737" s="1101"/>
      <c r="DBT737" s="1101"/>
      <c r="DBU737" s="1101"/>
      <c r="DBV737" s="1101"/>
      <c r="DBW737" s="1101"/>
      <c r="DBX737" s="1101"/>
      <c r="DBY737" s="1101"/>
      <c r="DBZ737" s="1101"/>
      <c r="DCA737" s="1101"/>
      <c r="DCB737" s="1101"/>
      <c r="DCC737" s="1101"/>
      <c r="DCD737" s="1101"/>
      <c r="DCE737" s="1101"/>
      <c r="DCF737" s="1101"/>
      <c r="DCG737" s="1101"/>
      <c r="DCH737" s="1101"/>
      <c r="DCI737" s="1101"/>
      <c r="DCJ737" s="1101"/>
      <c r="DCK737" s="1101"/>
      <c r="DCL737" s="1101"/>
      <c r="DCM737" s="1101"/>
      <c r="DCN737" s="1101"/>
      <c r="DCO737" s="1101"/>
      <c r="DCP737" s="1101"/>
      <c r="DCQ737" s="1101"/>
      <c r="DCR737" s="1101"/>
      <c r="DCS737" s="1101"/>
      <c r="DCT737" s="1101"/>
      <c r="DCU737" s="1101"/>
      <c r="DCV737" s="1101"/>
      <c r="DCW737" s="1101"/>
      <c r="DCX737" s="1101"/>
      <c r="DCY737" s="1101"/>
      <c r="DCZ737" s="1101"/>
      <c r="DDA737" s="1101"/>
      <c r="DDB737" s="1101"/>
      <c r="DDC737" s="1101"/>
      <c r="DDD737" s="1101"/>
      <c r="DDE737" s="1101"/>
      <c r="DDF737" s="1101"/>
      <c r="DDG737" s="1101"/>
      <c r="DDH737" s="1101"/>
      <c r="DDI737" s="1101"/>
      <c r="DDJ737" s="1101"/>
      <c r="DDK737" s="1101"/>
      <c r="DDL737" s="1101"/>
      <c r="DDM737" s="1101"/>
      <c r="DDN737" s="1101"/>
      <c r="DDO737" s="1101"/>
      <c r="DDP737" s="1101"/>
      <c r="DDQ737" s="1101"/>
      <c r="DDR737" s="1101"/>
      <c r="DDS737" s="1101"/>
      <c r="DDT737" s="1101"/>
      <c r="DDU737" s="1101"/>
      <c r="DDV737" s="1101"/>
      <c r="DDW737" s="1101"/>
      <c r="DDX737" s="1101"/>
      <c r="DDY737" s="1101"/>
      <c r="DDZ737" s="1101"/>
      <c r="DEA737" s="1101"/>
      <c r="DEB737" s="1101"/>
      <c r="DEC737" s="1101"/>
      <c r="DED737" s="1101"/>
      <c r="DEE737" s="1101"/>
      <c r="DEF737" s="1101"/>
      <c r="DEG737" s="1101"/>
      <c r="DEH737" s="1101"/>
      <c r="DEI737" s="1101"/>
      <c r="DEJ737" s="1101"/>
      <c r="DEK737" s="1101"/>
      <c r="DEL737" s="1101"/>
      <c r="DEM737" s="1101"/>
      <c r="DEN737" s="1101"/>
      <c r="DEO737" s="1101"/>
      <c r="DEP737" s="1101"/>
      <c r="DEQ737" s="1101"/>
      <c r="DER737" s="1101"/>
      <c r="DES737" s="1101"/>
      <c r="DET737" s="1101"/>
      <c r="DEU737" s="1101"/>
      <c r="DEV737" s="1101"/>
      <c r="DEW737" s="1101"/>
      <c r="DEX737" s="1101"/>
      <c r="DEY737" s="1101"/>
      <c r="DEZ737" s="1101"/>
      <c r="DFA737" s="1101"/>
      <c r="DFB737" s="1101"/>
      <c r="DFC737" s="1101"/>
      <c r="DFD737" s="1101"/>
      <c r="DFE737" s="1101"/>
      <c r="DFF737" s="1101"/>
      <c r="DFG737" s="1101"/>
      <c r="DFH737" s="1101"/>
      <c r="DFI737" s="1101"/>
      <c r="DFJ737" s="1101"/>
      <c r="DFK737" s="1101"/>
      <c r="DFL737" s="1101"/>
      <c r="DFM737" s="1101"/>
      <c r="DFN737" s="1101"/>
      <c r="DFO737" s="1101"/>
      <c r="DFP737" s="1101"/>
      <c r="DFQ737" s="1101"/>
      <c r="DFR737" s="1101"/>
      <c r="DFS737" s="1101"/>
      <c r="DFT737" s="1101"/>
      <c r="DFU737" s="1101"/>
      <c r="DFV737" s="1101"/>
      <c r="DFW737" s="1101"/>
      <c r="DFX737" s="1101"/>
      <c r="DFY737" s="1101"/>
      <c r="DFZ737" s="1101"/>
      <c r="DGA737" s="1101"/>
      <c r="DGB737" s="1101"/>
      <c r="DGC737" s="1101"/>
      <c r="DGD737" s="1101"/>
      <c r="DGE737" s="1101"/>
      <c r="DGF737" s="1101"/>
      <c r="DGG737" s="1101"/>
      <c r="DGH737" s="1101"/>
      <c r="DGI737" s="1101"/>
      <c r="DGJ737" s="1101"/>
      <c r="DGK737" s="1101"/>
      <c r="DGL737" s="1101"/>
      <c r="DGM737" s="1101"/>
      <c r="DGN737" s="1101"/>
      <c r="DGO737" s="1101"/>
      <c r="DGP737" s="1101"/>
      <c r="DGQ737" s="1101"/>
      <c r="DGR737" s="1101"/>
      <c r="DGS737" s="1101"/>
      <c r="DGT737" s="1101"/>
      <c r="DGU737" s="1101"/>
      <c r="DGV737" s="1101"/>
      <c r="DGW737" s="1101"/>
      <c r="DGX737" s="1101"/>
      <c r="DGY737" s="1101"/>
      <c r="DGZ737" s="1101"/>
      <c r="DHA737" s="1101"/>
      <c r="DHB737" s="1101"/>
      <c r="DHC737" s="1101"/>
      <c r="DHD737" s="1101"/>
      <c r="DHE737" s="1101"/>
      <c r="DHF737" s="1101"/>
      <c r="DHG737" s="1101"/>
      <c r="DHH737" s="1101"/>
      <c r="DHI737" s="1101"/>
      <c r="DHJ737" s="1101"/>
      <c r="DHK737" s="1101"/>
      <c r="DHL737" s="1101"/>
      <c r="DHM737" s="1101"/>
      <c r="DHN737" s="1101"/>
      <c r="DHO737" s="1101"/>
      <c r="DHP737" s="1101"/>
      <c r="DHQ737" s="1101"/>
      <c r="DHR737" s="1101"/>
      <c r="DHS737" s="1101"/>
      <c r="DHT737" s="1101"/>
      <c r="DHU737" s="1101"/>
      <c r="DHV737" s="1101"/>
      <c r="DHW737" s="1101"/>
      <c r="DHX737" s="1101"/>
      <c r="DHY737" s="1101"/>
      <c r="DHZ737" s="1101"/>
      <c r="DIA737" s="1101"/>
      <c r="DIB737" s="1101"/>
      <c r="DIC737" s="1101"/>
      <c r="DID737" s="1101"/>
      <c r="DIE737" s="1101"/>
      <c r="DIF737" s="1101"/>
      <c r="DIG737" s="1101"/>
      <c r="DIH737" s="1101"/>
      <c r="DII737" s="1101"/>
      <c r="DIJ737" s="1101"/>
      <c r="DIK737" s="1101"/>
      <c r="DIL737" s="1101"/>
      <c r="DIM737" s="1101"/>
      <c r="DIN737" s="1101"/>
      <c r="DIO737" s="1101"/>
      <c r="DIP737" s="1101"/>
      <c r="DIQ737" s="1101"/>
      <c r="DIR737" s="1101"/>
      <c r="DIS737" s="1101"/>
      <c r="DIT737" s="1101"/>
      <c r="DIU737" s="1101"/>
      <c r="DIV737" s="1101"/>
      <c r="DIW737" s="1101"/>
      <c r="DIX737" s="1101"/>
      <c r="DIY737" s="1101"/>
      <c r="DIZ737" s="1101"/>
      <c r="DJA737" s="1101"/>
      <c r="DJB737" s="1101"/>
      <c r="DJC737" s="1101"/>
      <c r="DJD737" s="1101"/>
      <c r="DJE737" s="1101"/>
      <c r="DJF737" s="1101"/>
      <c r="DJG737" s="1101"/>
      <c r="DJH737" s="1101"/>
      <c r="DJI737" s="1101"/>
      <c r="DJJ737" s="1101"/>
      <c r="DJK737" s="1101"/>
      <c r="DJL737" s="1101"/>
      <c r="DJM737" s="1101"/>
      <c r="DJN737" s="1101"/>
      <c r="DJO737" s="1101"/>
      <c r="DJP737" s="1101"/>
      <c r="DJQ737" s="1101"/>
      <c r="DJR737" s="1101"/>
      <c r="DJS737" s="1101"/>
      <c r="DJT737" s="1101"/>
      <c r="DJU737" s="1101"/>
      <c r="DJV737" s="1101"/>
      <c r="DJW737" s="1101"/>
      <c r="DJX737" s="1101"/>
      <c r="DJY737" s="1101"/>
      <c r="DJZ737" s="1101"/>
      <c r="DKA737" s="1101"/>
      <c r="DKB737" s="1101"/>
      <c r="DKC737" s="1101"/>
      <c r="DKD737" s="1101"/>
      <c r="DKE737" s="1101"/>
      <c r="DKF737" s="1101"/>
      <c r="DKG737" s="1101"/>
      <c r="DKH737" s="1101"/>
      <c r="DKI737" s="1101"/>
      <c r="DKJ737" s="1101"/>
      <c r="DKK737" s="1101"/>
      <c r="DKL737" s="1101"/>
      <c r="DKM737" s="1101"/>
      <c r="DKN737" s="1101"/>
      <c r="DKO737" s="1101"/>
      <c r="DKP737" s="1101"/>
      <c r="DKQ737" s="1101"/>
      <c r="DKR737" s="1101"/>
      <c r="DKS737" s="1101"/>
      <c r="DKT737" s="1101"/>
      <c r="DKU737" s="1101"/>
      <c r="DKV737" s="1101"/>
      <c r="DKW737" s="1101"/>
      <c r="DKX737" s="1101"/>
      <c r="DKY737" s="1101"/>
      <c r="DKZ737" s="1101"/>
      <c r="DLA737" s="1101"/>
      <c r="DLB737" s="1101"/>
      <c r="DLC737" s="1101"/>
      <c r="DLD737" s="1101"/>
      <c r="DLE737" s="1101"/>
      <c r="DLF737" s="1101"/>
      <c r="DLG737" s="1101"/>
      <c r="DLH737" s="1101"/>
      <c r="DLI737" s="1101"/>
      <c r="DLJ737" s="1101"/>
      <c r="DLK737" s="1101"/>
      <c r="DLL737" s="1101"/>
      <c r="DLM737" s="1101"/>
      <c r="DLN737" s="1101"/>
      <c r="DLO737" s="1101"/>
      <c r="DLP737" s="1101"/>
      <c r="DLQ737" s="1101"/>
      <c r="DLR737" s="1101"/>
      <c r="DLS737" s="1101"/>
      <c r="DLT737" s="1101"/>
      <c r="DLU737" s="1101"/>
      <c r="DLV737" s="1101"/>
      <c r="DLW737" s="1101"/>
      <c r="DLX737" s="1101"/>
      <c r="DLY737" s="1101"/>
      <c r="DLZ737" s="1101"/>
      <c r="DMA737" s="1101"/>
      <c r="DMB737" s="1101"/>
      <c r="DMC737" s="1101"/>
      <c r="DMD737" s="1101"/>
      <c r="DME737" s="1101"/>
      <c r="DMF737" s="1101"/>
      <c r="DMG737" s="1101"/>
      <c r="DMH737" s="1101"/>
      <c r="DMI737" s="1101"/>
      <c r="DMJ737" s="1101"/>
      <c r="DMK737" s="1101"/>
      <c r="DML737" s="1101"/>
      <c r="DMM737" s="1101"/>
      <c r="DMN737" s="1101"/>
      <c r="DMO737" s="1101"/>
      <c r="DMP737" s="1101"/>
      <c r="DMQ737" s="1101"/>
      <c r="DMR737" s="1101"/>
      <c r="DMS737" s="1101"/>
      <c r="DMT737" s="1101"/>
      <c r="DMU737" s="1101"/>
      <c r="DMV737" s="1101"/>
      <c r="DMW737" s="1101"/>
      <c r="DMX737" s="1101"/>
      <c r="DMY737" s="1101"/>
      <c r="DMZ737" s="1101"/>
      <c r="DNA737" s="1101"/>
      <c r="DNB737" s="1101"/>
      <c r="DNC737" s="1101"/>
      <c r="DND737" s="1101"/>
      <c r="DNE737" s="1101"/>
      <c r="DNF737" s="1101"/>
      <c r="DNG737" s="1101"/>
      <c r="DNH737" s="1101"/>
      <c r="DNI737" s="1101"/>
      <c r="DNJ737" s="1101"/>
      <c r="DNK737" s="1101"/>
      <c r="DNL737" s="1101"/>
      <c r="DNM737" s="1101"/>
      <c r="DNN737" s="1101"/>
      <c r="DNO737" s="1101"/>
      <c r="DNP737" s="1101"/>
      <c r="DNQ737" s="1101"/>
      <c r="DNR737" s="1101"/>
      <c r="DNS737" s="1101"/>
      <c r="DNT737" s="1101"/>
      <c r="DNU737" s="1101"/>
      <c r="DNV737" s="1101"/>
      <c r="DNW737" s="1101"/>
      <c r="DNX737" s="1101"/>
      <c r="DNY737" s="1101"/>
      <c r="DNZ737" s="1101"/>
      <c r="DOA737" s="1101"/>
      <c r="DOB737" s="1101"/>
      <c r="DOC737" s="1101"/>
      <c r="DOD737" s="1101"/>
      <c r="DOE737" s="1101"/>
      <c r="DOF737" s="1101"/>
      <c r="DOG737" s="1101"/>
      <c r="DOH737" s="1101"/>
      <c r="DOI737" s="1101"/>
      <c r="DOJ737" s="1101"/>
      <c r="DOK737" s="1101"/>
      <c r="DOL737" s="1101"/>
      <c r="DOM737" s="1101"/>
      <c r="DON737" s="1101"/>
      <c r="DOO737" s="1101"/>
      <c r="DOP737" s="1101"/>
      <c r="DOQ737" s="1101"/>
      <c r="DOR737" s="1101"/>
      <c r="DOS737" s="1101"/>
      <c r="DOT737" s="1101"/>
      <c r="DOU737" s="1101"/>
      <c r="DOV737" s="1101"/>
      <c r="DOW737" s="1101"/>
      <c r="DOX737" s="1101"/>
      <c r="DOY737" s="1101"/>
      <c r="DOZ737" s="1101"/>
      <c r="DPA737" s="1101"/>
      <c r="DPB737" s="1101"/>
      <c r="DPC737" s="1101"/>
      <c r="DPD737" s="1101"/>
      <c r="DPE737" s="1101"/>
      <c r="DPF737" s="1101"/>
      <c r="DPG737" s="1101"/>
      <c r="DPH737" s="1101"/>
      <c r="DPI737" s="1101"/>
      <c r="DPJ737" s="1101"/>
      <c r="DPK737" s="1101"/>
      <c r="DPL737" s="1101"/>
      <c r="DPM737" s="1101"/>
      <c r="DPN737" s="1101"/>
      <c r="DPO737" s="1101"/>
      <c r="DPP737" s="1101"/>
      <c r="DPQ737" s="1101"/>
      <c r="DPR737" s="1101"/>
      <c r="DPS737" s="1101"/>
      <c r="DPT737" s="1101"/>
      <c r="DPU737" s="1101"/>
      <c r="DPV737" s="1101"/>
      <c r="DPW737" s="1101"/>
      <c r="DPX737" s="1101"/>
      <c r="DPY737" s="1101"/>
      <c r="DPZ737" s="1101"/>
      <c r="DQA737" s="1101"/>
      <c r="DQB737" s="1101"/>
      <c r="DQC737" s="1101"/>
      <c r="DQD737" s="1101"/>
      <c r="DQE737" s="1101"/>
      <c r="DQF737" s="1101"/>
      <c r="DQG737" s="1101"/>
      <c r="DQH737" s="1101"/>
      <c r="DQI737" s="1101"/>
      <c r="DQJ737" s="1101"/>
      <c r="DQK737" s="1101"/>
      <c r="DQL737" s="1101"/>
      <c r="DQM737" s="1101"/>
      <c r="DQN737" s="1101"/>
      <c r="DQO737" s="1101"/>
      <c r="DQP737" s="1101"/>
      <c r="DQQ737" s="1101"/>
      <c r="DQR737" s="1101"/>
      <c r="DQS737" s="1101"/>
      <c r="DQT737" s="1101"/>
      <c r="DQU737" s="1101"/>
      <c r="DQV737" s="1101"/>
      <c r="DQW737" s="1101"/>
      <c r="DQX737" s="1101"/>
      <c r="DQY737" s="1101"/>
      <c r="DQZ737" s="1101"/>
      <c r="DRA737" s="1101"/>
      <c r="DRB737" s="1101"/>
      <c r="DRC737" s="1101"/>
      <c r="DRD737" s="1101"/>
      <c r="DRE737" s="1101"/>
      <c r="DRF737" s="1101"/>
      <c r="DRG737" s="1101"/>
      <c r="DRH737" s="1101"/>
      <c r="DRI737" s="1101"/>
      <c r="DRJ737" s="1101"/>
      <c r="DRK737" s="1101"/>
      <c r="DRL737" s="1101"/>
      <c r="DRM737" s="1101"/>
      <c r="DRN737" s="1101"/>
      <c r="DRO737" s="1101"/>
      <c r="DRP737" s="1101"/>
      <c r="DRQ737" s="1101"/>
      <c r="DRR737" s="1101"/>
      <c r="DRS737" s="1101"/>
      <c r="DRT737" s="1101"/>
      <c r="DRU737" s="1101"/>
      <c r="DRV737" s="1101"/>
      <c r="DRW737" s="1101"/>
      <c r="DRX737" s="1101"/>
      <c r="DRY737" s="1101"/>
      <c r="DRZ737" s="1101"/>
      <c r="DSA737" s="1101"/>
      <c r="DSB737" s="1101"/>
      <c r="DSC737" s="1101"/>
      <c r="DSD737" s="1101"/>
      <c r="DSE737" s="1101"/>
      <c r="DSF737" s="1101"/>
      <c r="DSG737" s="1101"/>
      <c r="DSH737" s="1101"/>
      <c r="DSI737" s="1101"/>
      <c r="DSJ737" s="1101"/>
      <c r="DSK737" s="1101"/>
      <c r="DSL737" s="1101"/>
      <c r="DSM737" s="1101"/>
      <c r="DSN737" s="1101"/>
      <c r="DSO737" s="1101"/>
      <c r="DSP737" s="1101"/>
      <c r="DSQ737" s="1101"/>
      <c r="DSR737" s="1101"/>
      <c r="DSS737" s="1101"/>
      <c r="DST737" s="1101"/>
      <c r="DSU737" s="1101"/>
      <c r="DSV737" s="1101"/>
      <c r="DSW737" s="1101"/>
      <c r="DSX737" s="1101"/>
      <c r="DSY737" s="1101"/>
      <c r="DSZ737" s="1101"/>
      <c r="DTA737" s="1101"/>
      <c r="DTB737" s="1101"/>
      <c r="DTC737" s="1101"/>
      <c r="DTD737" s="1101"/>
      <c r="DTE737" s="1101"/>
      <c r="DTF737" s="1101"/>
      <c r="DTG737" s="1101"/>
      <c r="DTH737" s="1101"/>
      <c r="DTI737" s="1101"/>
      <c r="DTJ737" s="1101"/>
      <c r="DTK737" s="1101"/>
      <c r="DTL737" s="1101"/>
      <c r="DTM737" s="1101"/>
      <c r="DTN737" s="1101"/>
      <c r="DTO737" s="1101"/>
      <c r="DTP737" s="1101"/>
      <c r="DTQ737" s="1101"/>
      <c r="DTR737" s="1101"/>
      <c r="DTS737" s="1101"/>
      <c r="DTT737" s="1101"/>
      <c r="DTU737" s="1101"/>
      <c r="DTV737" s="1101"/>
      <c r="DTW737" s="1101"/>
      <c r="DTX737" s="1101"/>
      <c r="DTY737" s="1101"/>
      <c r="DTZ737" s="1101"/>
      <c r="DUA737" s="1101"/>
      <c r="DUB737" s="1101"/>
      <c r="DUC737" s="1101"/>
      <c r="DUD737" s="1101"/>
      <c r="DUE737" s="1101"/>
      <c r="DUF737" s="1101"/>
      <c r="DUG737" s="1101"/>
      <c r="DUH737" s="1101"/>
      <c r="DUI737" s="1101"/>
      <c r="DUJ737" s="1101"/>
      <c r="DUK737" s="1101"/>
      <c r="DUL737" s="1101"/>
      <c r="DUM737" s="1101"/>
      <c r="DUN737" s="1101"/>
      <c r="DUO737" s="1101"/>
      <c r="DUP737" s="1101"/>
      <c r="DUQ737" s="1101"/>
      <c r="DUR737" s="1101"/>
      <c r="DUS737" s="1101"/>
      <c r="DUT737" s="1101"/>
      <c r="DUU737" s="1101"/>
      <c r="DUV737" s="1101"/>
      <c r="DUW737" s="1101"/>
      <c r="DUX737" s="1101"/>
      <c r="DUY737" s="1101"/>
      <c r="DUZ737" s="1101"/>
      <c r="DVA737" s="1101"/>
      <c r="DVB737" s="1101"/>
      <c r="DVC737" s="1101"/>
      <c r="DVD737" s="1101"/>
      <c r="DVE737" s="1101"/>
      <c r="DVF737" s="1101"/>
      <c r="DVG737" s="1101"/>
      <c r="DVH737" s="1101"/>
      <c r="DVI737" s="1101"/>
      <c r="DVJ737" s="1101"/>
      <c r="DVK737" s="1101"/>
      <c r="DVL737" s="1101"/>
      <c r="DVM737" s="1101"/>
      <c r="DVN737" s="1101"/>
      <c r="DVO737" s="1101"/>
      <c r="DVP737" s="1101"/>
      <c r="DVQ737" s="1101"/>
      <c r="DVR737" s="1101"/>
      <c r="DVS737" s="1101"/>
      <c r="DVT737" s="1101"/>
      <c r="DVU737" s="1101"/>
      <c r="DVV737" s="1101"/>
      <c r="DVW737" s="1101"/>
      <c r="DVX737" s="1101"/>
      <c r="DVY737" s="1101"/>
      <c r="DVZ737" s="1101"/>
      <c r="DWA737" s="1101"/>
      <c r="DWB737" s="1101"/>
      <c r="DWC737" s="1101"/>
      <c r="DWD737" s="1101"/>
      <c r="DWE737" s="1101"/>
      <c r="DWF737" s="1101"/>
      <c r="DWG737" s="1101"/>
      <c r="DWH737" s="1101"/>
      <c r="DWI737" s="1101"/>
      <c r="DWJ737" s="1101"/>
      <c r="DWK737" s="1101"/>
      <c r="DWL737" s="1101"/>
      <c r="DWM737" s="1101"/>
      <c r="DWN737" s="1101"/>
      <c r="DWO737" s="1101"/>
      <c r="DWP737" s="1101"/>
      <c r="DWQ737" s="1101"/>
      <c r="DWR737" s="1101"/>
      <c r="DWS737" s="1101"/>
      <c r="DWT737" s="1101"/>
      <c r="DWU737" s="1101"/>
      <c r="DWV737" s="1101"/>
      <c r="DWW737" s="1101"/>
      <c r="DWX737" s="1101"/>
      <c r="DWY737" s="1101"/>
      <c r="DWZ737" s="1101"/>
      <c r="DXA737" s="1101"/>
      <c r="DXB737" s="1101"/>
      <c r="DXC737" s="1101"/>
      <c r="DXD737" s="1101"/>
      <c r="DXE737" s="1101"/>
      <c r="DXF737" s="1101"/>
      <c r="DXG737" s="1101"/>
      <c r="DXH737" s="1101"/>
      <c r="DXI737" s="1101"/>
      <c r="DXJ737" s="1101"/>
      <c r="DXK737" s="1101"/>
      <c r="DXL737" s="1101"/>
      <c r="DXM737" s="1101"/>
      <c r="DXN737" s="1101"/>
      <c r="DXO737" s="1101"/>
      <c r="DXP737" s="1101"/>
      <c r="DXQ737" s="1101"/>
      <c r="DXR737" s="1101"/>
      <c r="DXS737" s="1101"/>
      <c r="DXT737" s="1101"/>
      <c r="DXU737" s="1101"/>
      <c r="DXV737" s="1101"/>
      <c r="DXW737" s="1101"/>
      <c r="DXX737" s="1101"/>
      <c r="DXY737" s="1101"/>
      <c r="DXZ737" s="1101"/>
      <c r="DYA737" s="1101"/>
      <c r="DYB737" s="1101"/>
      <c r="DYC737" s="1101"/>
      <c r="DYD737" s="1101"/>
      <c r="DYE737" s="1101"/>
      <c r="DYF737" s="1101"/>
      <c r="DYG737" s="1101"/>
      <c r="DYH737" s="1101"/>
      <c r="DYI737" s="1101"/>
      <c r="DYJ737" s="1101"/>
      <c r="DYK737" s="1101"/>
      <c r="DYL737" s="1101"/>
      <c r="DYM737" s="1101"/>
      <c r="DYN737" s="1101"/>
      <c r="DYO737" s="1101"/>
      <c r="DYP737" s="1101"/>
      <c r="DYQ737" s="1101"/>
      <c r="DYR737" s="1101"/>
      <c r="DYS737" s="1101"/>
      <c r="DYT737" s="1101"/>
      <c r="DYU737" s="1101"/>
      <c r="DYV737" s="1101"/>
      <c r="DYW737" s="1101"/>
      <c r="DYX737" s="1101"/>
      <c r="DYY737" s="1101"/>
      <c r="DYZ737" s="1101"/>
      <c r="DZA737" s="1101"/>
      <c r="DZB737" s="1101"/>
      <c r="DZC737" s="1101"/>
      <c r="DZD737" s="1101"/>
      <c r="DZE737" s="1101"/>
      <c r="DZF737" s="1101"/>
      <c r="DZG737" s="1101"/>
      <c r="DZH737" s="1101"/>
      <c r="DZI737" s="1101"/>
      <c r="DZJ737" s="1101"/>
      <c r="DZK737" s="1101"/>
      <c r="DZL737" s="1101"/>
      <c r="DZM737" s="1101"/>
      <c r="DZN737" s="1101"/>
      <c r="DZO737" s="1101"/>
      <c r="DZP737" s="1101"/>
      <c r="DZQ737" s="1101"/>
      <c r="DZR737" s="1101"/>
      <c r="DZS737" s="1101"/>
      <c r="DZT737" s="1101"/>
      <c r="DZU737" s="1101"/>
      <c r="DZV737" s="1101"/>
      <c r="DZW737" s="1101"/>
      <c r="DZX737" s="1101"/>
      <c r="DZY737" s="1101"/>
      <c r="DZZ737" s="1101"/>
      <c r="EAA737" s="1101"/>
      <c r="EAB737" s="1101"/>
      <c r="EAC737" s="1101"/>
      <c r="EAD737" s="1101"/>
      <c r="EAE737" s="1101"/>
      <c r="EAF737" s="1101"/>
      <c r="EAG737" s="1101"/>
      <c r="EAH737" s="1101"/>
      <c r="EAI737" s="1101"/>
      <c r="EAJ737" s="1101"/>
      <c r="EAK737" s="1101"/>
      <c r="EAL737" s="1101"/>
      <c r="EAM737" s="1101"/>
      <c r="EAN737" s="1101"/>
      <c r="EAO737" s="1101"/>
      <c r="EAP737" s="1101"/>
      <c r="EAQ737" s="1101"/>
      <c r="EAR737" s="1101"/>
      <c r="EAS737" s="1101"/>
      <c r="EAT737" s="1101"/>
      <c r="EAU737" s="1101"/>
      <c r="EAV737" s="1101"/>
      <c r="EAW737" s="1101"/>
      <c r="EAX737" s="1101"/>
      <c r="EAY737" s="1101"/>
      <c r="EAZ737" s="1101"/>
      <c r="EBA737" s="1101"/>
      <c r="EBB737" s="1101"/>
      <c r="EBC737" s="1101"/>
      <c r="EBD737" s="1101"/>
      <c r="EBE737" s="1101"/>
      <c r="EBF737" s="1101"/>
      <c r="EBG737" s="1101"/>
      <c r="EBH737" s="1101"/>
      <c r="EBI737" s="1101"/>
      <c r="EBJ737" s="1101"/>
      <c r="EBK737" s="1101"/>
      <c r="EBL737" s="1101"/>
      <c r="EBM737" s="1101"/>
      <c r="EBN737" s="1101"/>
      <c r="EBO737" s="1101"/>
      <c r="EBP737" s="1101"/>
      <c r="EBQ737" s="1101"/>
      <c r="EBR737" s="1101"/>
      <c r="EBS737" s="1101"/>
      <c r="EBT737" s="1101"/>
      <c r="EBU737" s="1101"/>
      <c r="EBV737" s="1101"/>
      <c r="EBW737" s="1101"/>
      <c r="EBX737" s="1101"/>
      <c r="EBY737" s="1101"/>
      <c r="EBZ737" s="1101"/>
      <c r="ECA737" s="1101"/>
      <c r="ECB737" s="1101"/>
      <c r="ECC737" s="1101"/>
      <c r="ECD737" s="1101"/>
      <c r="ECE737" s="1101"/>
      <c r="ECF737" s="1101"/>
      <c r="ECG737" s="1101"/>
      <c r="ECH737" s="1101"/>
      <c r="ECI737" s="1101"/>
      <c r="ECJ737" s="1101"/>
      <c r="ECK737" s="1101"/>
      <c r="ECL737" s="1101"/>
      <c r="ECM737" s="1101"/>
      <c r="ECN737" s="1101"/>
      <c r="ECO737" s="1101"/>
      <c r="ECP737" s="1101"/>
      <c r="ECQ737" s="1101"/>
      <c r="ECR737" s="1101"/>
      <c r="ECS737" s="1101"/>
      <c r="ECT737" s="1101"/>
      <c r="ECU737" s="1101"/>
      <c r="ECV737" s="1101"/>
      <c r="ECW737" s="1101"/>
      <c r="ECX737" s="1101"/>
      <c r="ECY737" s="1101"/>
      <c r="ECZ737" s="1101"/>
      <c r="EDA737" s="1101"/>
      <c r="EDB737" s="1101"/>
      <c r="EDC737" s="1101"/>
      <c r="EDD737" s="1101"/>
      <c r="EDE737" s="1101"/>
      <c r="EDF737" s="1101"/>
      <c r="EDG737" s="1101"/>
      <c r="EDH737" s="1101"/>
      <c r="EDI737" s="1101"/>
      <c r="EDJ737" s="1101"/>
      <c r="EDK737" s="1101"/>
      <c r="EDL737" s="1101"/>
      <c r="EDM737" s="1101"/>
      <c r="EDN737" s="1101"/>
      <c r="EDO737" s="1101"/>
      <c r="EDP737" s="1101"/>
      <c r="EDQ737" s="1101"/>
      <c r="EDR737" s="1101"/>
      <c r="EDS737" s="1101"/>
      <c r="EDT737" s="1101"/>
      <c r="EDU737" s="1101"/>
      <c r="EDV737" s="1101"/>
      <c r="EDW737" s="1101"/>
      <c r="EDX737" s="1101"/>
      <c r="EDY737" s="1101"/>
      <c r="EDZ737" s="1101"/>
      <c r="EEA737" s="1101"/>
      <c r="EEB737" s="1101"/>
      <c r="EEC737" s="1101"/>
      <c r="EED737" s="1101"/>
      <c r="EEE737" s="1101"/>
      <c r="EEF737" s="1101"/>
      <c r="EEG737" s="1101"/>
      <c r="EEH737" s="1101"/>
      <c r="EEI737" s="1101"/>
      <c r="EEJ737" s="1101"/>
      <c r="EEK737" s="1101"/>
      <c r="EEL737" s="1101"/>
      <c r="EEM737" s="1101"/>
      <c r="EEN737" s="1101"/>
      <c r="EEO737" s="1101"/>
      <c r="EEP737" s="1101"/>
      <c r="EEQ737" s="1101"/>
      <c r="EER737" s="1101"/>
      <c r="EES737" s="1101"/>
      <c r="EET737" s="1101"/>
      <c r="EEU737" s="1101"/>
      <c r="EEV737" s="1101"/>
      <c r="EEW737" s="1101"/>
      <c r="EEX737" s="1101"/>
      <c r="EEY737" s="1101"/>
      <c r="EEZ737" s="1101"/>
      <c r="EFA737" s="1101"/>
      <c r="EFB737" s="1101"/>
      <c r="EFC737" s="1101"/>
      <c r="EFD737" s="1101"/>
      <c r="EFE737" s="1101"/>
      <c r="EFF737" s="1101"/>
      <c r="EFG737" s="1101"/>
      <c r="EFH737" s="1101"/>
      <c r="EFI737" s="1101"/>
      <c r="EFJ737" s="1101"/>
      <c r="EFK737" s="1101"/>
      <c r="EFL737" s="1101"/>
      <c r="EFM737" s="1101"/>
      <c r="EFN737" s="1101"/>
      <c r="EFO737" s="1101"/>
      <c r="EFP737" s="1101"/>
      <c r="EFQ737" s="1101"/>
      <c r="EFR737" s="1101"/>
      <c r="EFS737" s="1101"/>
      <c r="EFT737" s="1101"/>
      <c r="EFU737" s="1101"/>
      <c r="EFV737" s="1101"/>
      <c r="EFW737" s="1101"/>
      <c r="EFX737" s="1101"/>
      <c r="EFY737" s="1101"/>
      <c r="EFZ737" s="1101"/>
      <c r="EGA737" s="1101"/>
      <c r="EGB737" s="1101"/>
      <c r="EGC737" s="1101"/>
      <c r="EGD737" s="1101"/>
      <c r="EGE737" s="1101"/>
      <c r="EGF737" s="1101"/>
      <c r="EGG737" s="1101"/>
      <c r="EGH737" s="1101"/>
      <c r="EGI737" s="1101"/>
      <c r="EGJ737" s="1101"/>
      <c r="EGK737" s="1101"/>
      <c r="EGL737" s="1101"/>
      <c r="EGM737" s="1101"/>
      <c r="EGN737" s="1101"/>
      <c r="EGO737" s="1101"/>
      <c r="EGP737" s="1101"/>
      <c r="EGQ737" s="1101"/>
      <c r="EGR737" s="1101"/>
      <c r="EGS737" s="1101"/>
      <c r="EGT737" s="1101"/>
      <c r="EGU737" s="1101"/>
      <c r="EGV737" s="1101"/>
      <c r="EGW737" s="1101"/>
      <c r="EGX737" s="1101"/>
      <c r="EGY737" s="1101"/>
      <c r="EGZ737" s="1101"/>
      <c r="EHA737" s="1101"/>
      <c r="EHB737" s="1101"/>
      <c r="EHC737" s="1101"/>
      <c r="EHD737" s="1101"/>
      <c r="EHE737" s="1101"/>
      <c r="EHF737" s="1101"/>
      <c r="EHG737" s="1101"/>
      <c r="EHH737" s="1101"/>
      <c r="EHI737" s="1101"/>
      <c r="EHJ737" s="1101"/>
      <c r="EHK737" s="1101"/>
      <c r="EHL737" s="1101"/>
      <c r="EHM737" s="1101"/>
      <c r="EHN737" s="1101"/>
      <c r="EHO737" s="1101"/>
      <c r="EHP737" s="1101"/>
      <c r="EHQ737" s="1101"/>
      <c r="EHR737" s="1101"/>
      <c r="EHS737" s="1101"/>
      <c r="EHT737" s="1101"/>
      <c r="EHU737" s="1101"/>
      <c r="EHV737" s="1101"/>
      <c r="EHW737" s="1101"/>
      <c r="EHX737" s="1101"/>
      <c r="EHY737" s="1101"/>
      <c r="EHZ737" s="1101"/>
      <c r="EIA737" s="1101"/>
      <c r="EIB737" s="1101"/>
      <c r="EIC737" s="1101"/>
      <c r="EID737" s="1101"/>
      <c r="EIE737" s="1101"/>
      <c r="EIF737" s="1101"/>
      <c r="EIG737" s="1101"/>
      <c r="EIH737" s="1101"/>
      <c r="EII737" s="1101"/>
      <c r="EIJ737" s="1101"/>
      <c r="EIK737" s="1101"/>
      <c r="EIL737" s="1101"/>
      <c r="EIM737" s="1101"/>
      <c r="EIN737" s="1101"/>
      <c r="EIO737" s="1101"/>
      <c r="EIP737" s="1101"/>
      <c r="EIQ737" s="1101"/>
      <c r="EIR737" s="1101"/>
      <c r="EIS737" s="1101"/>
      <c r="EIT737" s="1101"/>
      <c r="EIU737" s="1101"/>
      <c r="EIV737" s="1101"/>
      <c r="EIW737" s="1101"/>
      <c r="EIX737" s="1101"/>
      <c r="EIY737" s="1101"/>
      <c r="EIZ737" s="1101"/>
      <c r="EJA737" s="1101"/>
      <c r="EJB737" s="1101"/>
      <c r="EJC737" s="1101"/>
      <c r="EJD737" s="1101"/>
      <c r="EJE737" s="1101"/>
      <c r="EJF737" s="1101"/>
      <c r="EJG737" s="1101"/>
      <c r="EJH737" s="1101"/>
      <c r="EJI737" s="1101"/>
      <c r="EJJ737" s="1101"/>
      <c r="EJK737" s="1101"/>
      <c r="EJL737" s="1101"/>
      <c r="EJM737" s="1101"/>
      <c r="EJN737" s="1101"/>
      <c r="EJO737" s="1101"/>
      <c r="EJP737" s="1101"/>
      <c r="EJQ737" s="1101"/>
      <c r="EJR737" s="1101"/>
      <c r="EJS737" s="1101"/>
      <c r="EJT737" s="1101"/>
      <c r="EJU737" s="1101"/>
      <c r="EJV737" s="1101"/>
      <c r="EJW737" s="1101"/>
      <c r="EJX737" s="1101"/>
      <c r="EJY737" s="1101"/>
      <c r="EJZ737" s="1101"/>
      <c r="EKA737" s="1101"/>
      <c r="EKB737" s="1101"/>
      <c r="EKC737" s="1101"/>
      <c r="EKD737" s="1101"/>
      <c r="EKE737" s="1101"/>
      <c r="EKF737" s="1101"/>
      <c r="EKG737" s="1101"/>
      <c r="EKH737" s="1101"/>
      <c r="EKI737" s="1101"/>
      <c r="EKJ737" s="1101"/>
      <c r="EKK737" s="1101"/>
      <c r="EKL737" s="1101"/>
      <c r="EKM737" s="1101"/>
      <c r="EKN737" s="1101"/>
      <c r="EKO737" s="1101"/>
      <c r="EKP737" s="1101"/>
      <c r="EKQ737" s="1101"/>
      <c r="EKR737" s="1101"/>
      <c r="EKS737" s="1101"/>
      <c r="EKT737" s="1101"/>
      <c r="EKU737" s="1101"/>
      <c r="EKV737" s="1101"/>
      <c r="EKW737" s="1101"/>
      <c r="EKX737" s="1101"/>
      <c r="EKY737" s="1101"/>
      <c r="EKZ737" s="1101"/>
      <c r="ELA737" s="1101"/>
      <c r="ELB737" s="1101"/>
      <c r="ELC737" s="1101"/>
      <c r="ELD737" s="1101"/>
      <c r="ELE737" s="1101"/>
      <c r="ELF737" s="1101"/>
      <c r="ELG737" s="1101"/>
      <c r="ELH737" s="1101"/>
      <c r="ELI737" s="1101"/>
      <c r="ELJ737" s="1101"/>
      <c r="ELK737" s="1101"/>
      <c r="ELL737" s="1101"/>
      <c r="ELM737" s="1101"/>
      <c r="ELN737" s="1101"/>
      <c r="ELO737" s="1101"/>
      <c r="ELP737" s="1101"/>
      <c r="ELQ737" s="1101"/>
      <c r="ELR737" s="1101"/>
      <c r="ELS737" s="1101"/>
      <c r="ELT737" s="1101"/>
      <c r="ELU737" s="1101"/>
      <c r="ELV737" s="1101"/>
      <c r="ELW737" s="1101"/>
      <c r="ELX737" s="1101"/>
      <c r="ELY737" s="1101"/>
      <c r="ELZ737" s="1101"/>
      <c r="EMA737" s="1101"/>
      <c r="EMB737" s="1101"/>
      <c r="EMC737" s="1101"/>
      <c r="EMD737" s="1101"/>
      <c r="EME737" s="1101"/>
      <c r="EMF737" s="1101"/>
      <c r="EMG737" s="1101"/>
      <c r="EMH737" s="1101"/>
      <c r="EMI737" s="1101"/>
      <c r="EMJ737" s="1101"/>
      <c r="EMK737" s="1101"/>
      <c r="EML737" s="1101"/>
      <c r="EMM737" s="1101"/>
      <c r="EMN737" s="1101"/>
      <c r="EMO737" s="1101"/>
      <c r="EMP737" s="1101"/>
      <c r="EMQ737" s="1101"/>
      <c r="EMR737" s="1101"/>
      <c r="EMS737" s="1101"/>
      <c r="EMT737" s="1101"/>
      <c r="EMU737" s="1101"/>
      <c r="EMV737" s="1101"/>
      <c r="EMW737" s="1101"/>
      <c r="EMX737" s="1101"/>
      <c r="EMY737" s="1101"/>
      <c r="EMZ737" s="1101"/>
      <c r="ENA737" s="1101"/>
      <c r="ENB737" s="1101"/>
      <c r="ENC737" s="1101"/>
      <c r="END737" s="1101"/>
      <c r="ENE737" s="1101"/>
      <c r="ENF737" s="1101"/>
      <c r="ENG737" s="1101"/>
      <c r="ENH737" s="1101"/>
      <c r="ENI737" s="1101"/>
      <c r="ENJ737" s="1101"/>
      <c r="ENK737" s="1101"/>
      <c r="ENL737" s="1101"/>
      <c r="ENM737" s="1101"/>
      <c r="ENN737" s="1101"/>
      <c r="ENO737" s="1101"/>
      <c r="ENP737" s="1101"/>
      <c r="ENQ737" s="1101"/>
      <c r="ENR737" s="1101"/>
      <c r="ENS737" s="1101"/>
      <c r="ENT737" s="1101"/>
      <c r="ENU737" s="1101"/>
      <c r="ENV737" s="1101"/>
      <c r="ENW737" s="1101"/>
      <c r="ENX737" s="1101"/>
      <c r="ENY737" s="1101"/>
      <c r="ENZ737" s="1101"/>
      <c r="EOA737" s="1101"/>
      <c r="EOB737" s="1101"/>
      <c r="EOC737" s="1101"/>
      <c r="EOD737" s="1101"/>
      <c r="EOE737" s="1101"/>
      <c r="EOF737" s="1101"/>
      <c r="EOG737" s="1101"/>
      <c r="EOH737" s="1101"/>
      <c r="EOI737" s="1101"/>
      <c r="EOJ737" s="1101"/>
      <c r="EOK737" s="1101"/>
      <c r="EOL737" s="1101"/>
      <c r="EOM737" s="1101"/>
      <c r="EON737" s="1101"/>
      <c r="EOO737" s="1101"/>
      <c r="EOP737" s="1101"/>
      <c r="EOQ737" s="1101"/>
      <c r="EOR737" s="1101"/>
      <c r="EOS737" s="1101"/>
      <c r="EOT737" s="1101"/>
      <c r="EOU737" s="1101"/>
      <c r="EOV737" s="1101"/>
      <c r="EOW737" s="1101"/>
      <c r="EOX737" s="1101"/>
      <c r="EOY737" s="1101"/>
      <c r="EOZ737" s="1101"/>
      <c r="EPA737" s="1101"/>
      <c r="EPB737" s="1101"/>
      <c r="EPC737" s="1101"/>
      <c r="EPD737" s="1101"/>
      <c r="EPE737" s="1101"/>
      <c r="EPF737" s="1101"/>
      <c r="EPG737" s="1101"/>
      <c r="EPH737" s="1101"/>
      <c r="EPI737" s="1101"/>
      <c r="EPJ737" s="1101"/>
      <c r="EPK737" s="1101"/>
      <c r="EPL737" s="1101"/>
      <c r="EPM737" s="1101"/>
      <c r="EPN737" s="1101"/>
      <c r="EPO737" s="1101"/>
      <c r="EPP737" s="1101"/>
      <c r="EPQ737" s="1101"/>
      <c r="EPR737" s="1101"/>
      <c r="EPS737" s="1101"/>
      <c r="EPT737" s="1101"/>
      <c r="EPU737" s="1101"/>
      <c r="EPV737" s="1101"/>
      <c r="EPW737" s="1101"/>
      <c r="EPX737" s="1101"/>
      <c r="EPY737" s="1101"/>
      <c r="EPZ737" s="1101"/>
      <c r="EQA737" s="1101"/>
      <c r="EQB737" s="1101"/>
      <c r="EQC737" s="1101"/>
      <c r="EQD737" s="1101"/>
      <c r="EQE737" s="1101"/>
      <c r="EQF737" s="1101"/>
      <c r="EQG737" s="1101"/>
      <c r="EQH737" s="1101"/>
      <c r="EQI737" s="1101"/>
      <c r="EQJ737" s="1101"/>
      <c r="EQK737" s="1101"/>
      <c r="EQL737" s="1101"/>
      <c r="EQM737" s="1101"/>
      <c r="EQN737" s="1101"/>
      <c r="EQO737" s="1101"/>
      <c r="EQP737" s="1101"/>
      <c r="EQQ737" s="1101"/>
      <c r="EQR737" s="1101"/>
      <c r="EQS737" s="1101"/>
      <c r="EQT737" s="1101"/>
      <c r="EQU737" s="1101"/>
      <c r="EQV737" s="1101"/>
      <c r="EQW737" s="1101"/>
      <c r="EQX737" s="1101"/>
      <c r="EQY737" s="1101"/>
      <c r="EQZ737" s="1101"/>
      <c r="ERA737" s="1101"/>
      <c r="ERB737" s="1101"/>
      <c r="ERC737" s="1101"/>
      <c r="ERD737" s="1101"/>
      <c r="ERE737" s="1101"/>
      <c r="ERF737" s="1101"/>
      <c r="ERG737" s="1101"/>
      <c r="ERH737" s="1101"/>
      <c r="ERI737" s="1101"/>
      <c r="ERJ737" s="1101"/>
      <c r="ERK737" s="1101"/>
      <c r="ERL737" s="1101"/>
      <c r="ERM737" s="1101"/>
      <c r="ERN737" s="1101"/>
      <c r="ERO737" s="1101"/>
      <c r="ERP737" s="1101"/>
      <c r="ERQ737" s="1101"/>
      <c r="ERR737" s="1101"/>
      <c r="ERS737" s="1101"/>
      <c r="ERT737" s="1101"/>
      <c r="ERU737" s="1101"/>
      <c r="ERV737" s="1101"/>
      <c r="ERW737" s="1101"/>
      <c r="ERX737" s="1101"/>
      <c r="ERY737" s="1101"/>
      <c r="ERZ737" s="1101"/>
      <c r="ESA737" s="1101"/>
      <c r="ESB737" s="1101"/>
      <c r="ESC737" s="1101"/>
      <c r="ESD737" s="1101"/>
      <c r="ESE737" s="1101"/>
      <c r="ESF737" s="1101"/>
      <c r="ESG737" s="1101"/>
      <c r="ESH737" s="1101"/>
      <c r="ESI737" s="1101"/>
      <c r="ESJ737" s="1101"/>
      <c r="ESK737" s="1101"/>
      <c r="ESL737" s="1101"/>
      <c r="ESM737" s="1101"/>
      <c r="ESN737" s="1101"/>
      <c r="ESO737" s="1101"/>
      <c r="ESP737" s="1101"/>
      <c r="ESQ737" s="1101"/>
      <c r="ESR737" s="1101"/>
      <c r="ESS737" s="1101"/>
      <c r="EST737" s="1101"/>
      <c r="ESU737" s="1101"/>
      <c r="ESV737" s="1101"/>
      <c r="ESW737" s="1101"/>
      <c r="ESX737" s="1101"/>
      <c r="ESY737" s="1101"/>
      <c r="ESZ737" s="1101"/>
      <c r="ETA737" s="1101"/>
      <c r="ETB737" s="1101"/>
      <c r="ETC737" s="1101"/>
      <c r="ETD737" s="1101"/>
      <c r="ETE737" s="1101"/>
      <c r="ETF737" s="1101"/>
      <c r="ETG737" s="1101"/>
      <c r="ETH737" s="1101"/>
      <c r="ETI737" s="1101"/>
      <c r="ETJ737" s="1101"/>
      <c r="ETK737" s="1101"/>
      <c r="ETL737" s="1101"/>
      <c r="ETM737" s="1101"/>
      <c r="ETN737" s="1101"/>
      <c r="ETO737" s="1101"/>
      <c r="ETP737" s="1101"/>
      <c r="ETQ737" s="1101"/>
      <c r="ETR737" s="1101"/>
      <c r="ETS737" s="1101"/>
      <c r="ETT737" s="1101"/>
      <c r="ETU737" s="1101"/>
      <c r="ETV737" s="1101"/>
      <c r="ETW737" s="1101"/>
      <c r="ETX737" s="1101"/>
      <c r="ETY737" s="1101"/>
      <c r="ETZ737" s="1101"/>
      <c r="EUA737" s="1101"/>
      <c r="EUB737" s="1101"/>
      <c r="EUC737" s="1101"/>
      <c r="EUD737" s="1101"/>
      <c r="EUE737" s="1101"/>
      <c r="EUF737" s="1101"/>
      <c r="EUG737" s="1101"/>
      <c r="EUH737" s="1101"/>
      <c r="EUI737" s="1101"/>
      <c r="EUJ737" s="1101"/>
      <c r="EUK737" s="1101"/>
      <c r="EUL737" s="1101"/>
      <c r="EUM737" s="1101"/>
      <c r="EUN737" s="1101"/>
      <c r="EUO737" s="1101"/>
      <c r="EUP737" s="1101"/>
      <c r="EUQ737" s="1101"/>
      <c r="EUR737" s="1101"/>
      <c r="EUS737" s="1101"/>
      <c r="EUT737" s="1101"/>
      <c r="EUU737" s="1101"/>
      <c r="EUV737" s="1101"/>
      <c r="EUW737" s="1101"/>
      <c r="EUX737" s="1101"/>
      <c r="EUY737" s="1101"/>
      <c r="EUZ737" s="1101"/>
      <c r="EVA737" s="1101"/>
      <c r="EVB737" s="1101"/>
      <c r="EVC737" s="1101"/>
      <c r="EVD737" s="1101"/>
      <c r="EVE737" s="1101"/>
      <c r="EVF737" s="1101"/>
      <c r="EVG737" s="1101"/>
      <c r="EVH737" s="1101"/>
      <c r="EVI737" s="1101"/>
      <c r="EVJ737" s="1101"/>
      <c r="EVK737" s="1101"/>
      <c r="EVL737" s="1101"/>
      <c r="EVM737" s="1101"/>
      <c r="EVN737" s="1101"/>
      <c r="EVO737" s="1101"/>
      <c r="EVP737" s="1101"/>
      <c r="EVQ737" s="1101"/>
      <c r="EVR737" s="1101"/>
      <c r="EVS737" s="1101"/>
      <c r="EVT737" s="1101"/>
      <c r="EVU737" s="1101"/>
      <c r="EVV737" s="1101"/>
      <c r="EVW737" s="1101"/>
      <c r="EVX737" s="1101"/>
      <c r="EVY737" s="1101"/>
      <c r="EVZ737" s="1101"/>
      <c r="EWA737" s="1101"/>
      <c r="EWB737" s="1101"/>
      <c r="EWC737" s="1101"/>
      <c r="EWD737" s="1101"/>
      <c r="EWE737" s="1101"/>
      <c r="EWF737" s="1101"/>
      <c r="EWG737" s="1101"/>
      <c r="EWH737" s="1101"/>
      <c r="EWI737" s="1101"/>
      <c r="EWJ737" s="1101"/>
      <c r="EWK737" s="1101"/>
      <c r="EWL737" s="1101"/>
      <c r="EWM737" s="1101"/>
      <c r="EWN737" s="1101"/>
      <c r="EWO737" s="1101"/>
      <c r="EWP737" s="1101"/>
      <c r="EWQ737" s="1101"/>
      <c r="EWR737" s="1101"/>
      <c r="EWS737" s="1101"/>
      <c r="EWT737" s="1101"/>
      <c r="EWU737" s="1101"/>
      <c r="EWV737" s="1101"/>
      <c r="EWW737" s="1101"/>
      <c r="EWX737" s="1101"/>
      <c r="EWY737" s="1101"/>
      <c r="EWZ737" s="1101"/>
      <c r="EXA737" s="1101"/>
      <c r="EXB737" s="1101"/>
      <c r="EXC737" s="1101"/>
      <c r="EXD737" s="1101"/>
      <c r="EXE737" s="1101"/>
      <c r="EXF737" s="1101"/>
      <c r="EXG737" s="1101"/>
      <c r="EXH737" s="1101"/>
      <c r="EXI737" s="1101"/>
      <c r="EXJ737" s="1101"/>
      <c r="EXK737" s="1101"/>
      <c r="EXL737" s="1101"/>
      <c r="EXM737" s="1101"/>
      <c r="EXN737" s="1101"/>
      <c r="EXO737" s="1101"/>
      <c r="EXP737" s="1101"/>
      <c r="EXQ737" s="1101"/>
      <c r="EXR737" s="1101"/>
      <c r="EXS737" s="1101"/>
      <c r="EXT737" s="1101"/>
      <c r="EXU737" s="1101"/>
      <c r="EXV737" s="1101"/>
      <c r="EXW737" s="1101"/>
      <c r="EXX737" s="1101"/>
      <c r="EXY737" s="1101"/>
      <c r="EXZ737" s="1101"/>
      <c r="EYA737" s="1101"/>
      <c r="EYB737" s="1101"/>
      <c r="EYC737" s="1101"/>
      <c r="EYD737" s="1101"/>
      <c r="EYE737" s="1101"/>
      <c r="EYF737" s="1101"/>
      <c r="EYG737" s="1101"/>
      <c r="EYH737" s="1101"/>
      <c r="EYI737" s="1101"/>
      <c r="EYJ737" s="1101"/>
      <c r="EYK737" s="1101"/>
      <c r="EYL737" s="1101"/>
      <c r="EYM737" s="1101"/>
      <c r="EYN737" s="1101"/>
      <c r="EYO737" s="1101"/>
      <c r="EYP737" s="1101"/>
      <c r="EYQ737" s="1101"/>
      <c r="EYR737" s="1101"/>
      <c r="EYS737" s="1101"/>
      <c r="EYT737" s="1101"/>
      <c r="EYU737" s="1101"/>
      <c r="EYV737" s="1101"/>
      <c r="EYW737" s="1101"/>
      <c r="EYX737" s="1101"/>
      <c r="EYY737" s="1101"/>
      <c r="EYZ737" s="1101"/>
      <c r="EZA737" s="1101"/>
      <c r="EZB737" s="1101"/>
      <c r="EZC737" s="1101"/>
      <c r="EZD737" s="1101"/>
      <c r="EZE737" s="1101"/>
      <c r="EZF737" s="1101"/>
      <c r="EZG737" s="1101"/>
      <c r="EZH737" s="1101"/>
      <c r="EZI737" s="1101"/>
      <c r="EZJ737" s="1101"/>
      <c r="EZK737" s="1101"/>
      <c r="EZL737" s="1101"/>
      <c r="EZM737" s="1101"/>
      <c r="EZN737" s="1101"/>
      <c r="EZO737" s="1101"/>
      <c r="EZP737" s="1101"/>
      <c r="EZQ737" s="1101"/>
      <c r="EZR737" s="1101"/>
      <c r="EZS737" s="1101"/>
      <c r="EZT737" s="1101"/>
      <c r="EZU737" s="1101"/>
      <c r="EZV737" s="1101"/>
      <c r="EZW737" s="1101"/>
      <c r="EZX737" s="1101"/>
      <c r="EZY737" s="1101"/>
      <c r="EZZ737" s="1101"/>
      <c r="FAA737" s="1101"/>
      <c r="FAB737" s="1101"/>
      <c r="FAC737" s="1101"/>
      <c r="FAD737" s="1101"/>
      <c r="FAE737" s="1101"/>
      <c r="FAF737" s="1101"/>
      <c r="FAG737" s="1101"/>
      <c r="FAH737" s="1101"/>
      <c r="FAI737" s="1101"/>
      <c r="FAJ737" s="1101"/>
      <c r="FAK737" s="1101"/>
      <c r="FAL737" s="1101"/>
      <c r="FAM737" s="1101"/>
      <c r="FAN737" s="1101"/>
      <c r="FAO737" s="1101"/>
      <c r="FAP737" s="1101"/>
      <c r="FAQ737" s="1101"/>
      <c r="FAR737" s="1101"/>
      <c r="FAS737" s="1101"/>
      <c r="FAT737" s="1101"/>
      <c r="FAU737" s="1101"/>
      <c r="FAV737" s="1101"/>
      <c r="FAW737" s="1101"/>
      <c r="FAX737" s="1101"/>
      <c r="FAY737" s="1101"/>
      <c r="FAZ737" s="1101"/>
      <c r="FBA737" s="1101"/>
      <c r="FBB737" s="1101"/>
      <c r="FBC737" s="1101"/>
      <c r="FBD737" s="1101"/>
      <c r="FBE737" s="1101"/>
      <c r="FBF737" s="1101"/>
      <c r="FBG737" s="1101"/>
      <c r="FBH737" s="1101"/>
      <c r="FBI737" s="1101"/>
      <c r="FBJ737" s="1101"/>
      <c r="FBK737" s="1101"/>
      <c r="FBL737" s="1101"/>
      <c r="FBM737" s="1101"/>
      <c r="FBN737" s="1101"/>
      <c r="FBO737" s="1101"/>
      <c r="FBP737" s="1101"/>
      <c r="FBQ737" s="1101"/>
      <c r="FBR737" s="1101"/>
      <c r="FBS737" s="1101"/>
      <c r="FBT737" s="1101"/>
      <c r="FBU737" s="1101"/>
      <c r="FBV737" s="1101"/>
      <c r="FBW737" s="1101"/>
      <c r="FBX737" s="1101"/>
      <c r="FBY737" s="1101"/>
      <c r="FBZ737" s="1101"/>
      <c r="FCA737" s="1101"/>
      <c r="FCB737" s="1101"/>
      <c r="FCC737" s="1101"/>
      <c r="FCD737" s="1101"/>
      <c r="FCE737" s="1101"/>
      <c r="FCF737" s="1101"/>
      <c r="FCG737" s="1101"/>
      <c r="FCH737" s="1101"/>
      <c r="FCI737" s="1101"/>
      <c r="FCJ737" s="1101"/>
      <c r="FCK737" s="1101"/>
      <c r="FCL737" s="1101"/>
      <c r="FCM737" s="1101"/>
      <c r="FCN737" s="1101"/>
      <c r="FCO737" s="1101"/>
      <c r="FCP737" s="1101"/>
      <c r="FCQ737" s="1101"/>
      <c r="FCR737" s="1101"/>
      <c r="FCS737" s="1101"/>
      <c r="FCT737" s="1101"/>
      <c r="FCU737" s="1101"/>
      <c r="FCV737" s="1101"/>
      <c r="FCW737" s="1101"/>
      <c r="FCX737" s="1101"/>
      <c r="FCY737" s="1101"/>
      <c r="FCZ737" s="1101"/>
      <c r="FDA737" s="1101"/>
      <c r="FDB737" s="1101"/>
      <c r="FDC737" s="1101"/>
      <c r="FDD737" s="1101"/>
      <c r="FDE737" s="1101"/>
      <c r="FDF737" s="1101"/>
      <c r="FDG737" s="1101"/>
      <c r="FDH737" s="1101"/>
      <c r="FDI737" s="1101"/>
      <c r="FDJ737" s="1101"/>
      <c r="FDK737" s="1101"/>
      <c r="FDL737" s="1101"/>
      <c r="FDM737" s="1101"/>
      <c r="FDN737" s="1101"/>
      <c r="FDO737" s="1101"/>
      <c r="FDP737" s="1101"/>
      <c r="FDQ737" s="1101"/>
      <c r="FDR737" s="1101"/>
      <c r="FDS737" s="1101"/>
      <c r="FDT737" s="1101"/>
      <c r="FDU737" s="1101"/>
      <c r="FDV737" s="1101"/>
      <c r="FDW737" s="1101"/>
      <c r="FDX737" s="1101"/>
      <c r="FDY737" s="1101"/>
      <c r="FDZ737" s="1101"/>
      <c r="FEA737" s="1101"/>
      <c r="FEB737" s="1101"/>
      <c r="FEC737" s="1101"/>
      <c r="FED737" s="1101"/>
      <c r="FEE737" s="1101"/>
      <c r="FEF737" s="1101"/>
      <c r="FEG737" s="1101"/>
      <c r="FEH737" s="1101"/>
      <c r="FEI737" s="1101"/>
      <c r="FEJ737" s="1101"/>
      <c r="FEK737" s="1101"/>
      <c r="FEL737" s="1101"/>
      <c r="FEM737" s="1101"/>
      <c r="FEN737" s="1101"/>
      <c r="FEO737" s="1101"/>
      <c r="FEP737" s="1101"/>
      <c r="FEQ737" s="1101"/>
      <c r="FER737" s="1101"/>
      <c r="FES737" s="1101"/>
      <c r="FET737" s="1101"/>
      <c r="FEU737" s="1101"/>
      <c r="FEV737" s="1101"/>
      <c r="FEW737" s="1101"/>
      <c r="FEX737" s="1101"/>
      <c r="FEY737" s="1101"/>
      <c r="FEZ737" s="1101"/>
      <c r="FFA737" s="1101"/>
      <c r="FFB737" s="1101"/>
      <c r="FFC737" s="1101"/>
      <c r="FFD737" s="1101"/>
      <c r="FFE737" s="1101"/>
      <c r="FFF737" s="1101"/>
      <c r="FFG737" s="1101"/>
      <c r="FFH737" s="1101"/>
      <c r="FFI737" s="1101"/>
      <c r="FFJ737" s="1101"/>
      <c r="FFK737" s="1101"/>
      <c r="FFL737" s="1101"/>
      <c r="FFM737" s="1101"/>
      <c r="FFN737" s="1101"/>
      <c r="FFO737" s="1101"/>
      <c r="FFP737" s="1101"/>
      <c r="FFQ737" s="1101"/>
      <c r="FFR737" s="1101"/>
      <c r="FFS737" s="1101"/>
      <c r="FFT737" s="1101"/>
      <c r="FFU737" s="1101"/>
      <c r="FFV737" s="1101"/>
      <c r="FFW737" s="1101"/>
      <c r="FFX737" s="1101"/>
      <c r="FFY737" s="1101"/>
      <c r="FFZ737" s="1101"/>
      <c r="FGA737" s="1101"/>
      <c r="FGB737" s="1101"/>
      <c r="FGC737" s="1101"/>
      <c r="FGD737" s="1101"/>
      <c r="FGE737" s="1101"/>
      <c r="FGF737" s="1101"/>
      <c r="FGG737" s="1101"/>
      <c r="FGH737" s="1101"/>
      <c r="FGI737" s="1101"/>
      <c r="FGJ737" s="1101"/>
      <c r="FGK737" s="1101"/>
      <c r="FGL737" s="1101"/>
      <c r="FGM737" s="1101"/>
      <c r="FGN737" s="1101"/>
      <c r="FGO737" s="1101"/>
      <c r="FGP737" s="1101"/>
      <c r="FGQ737" s="1101"/>
      <c r="FGR737" s="1101"/>
      <c r="FGS737" s="1101"/>
      <c r="FGT737" s="1101"/>
      <c r="FGU737" s="1101"/>
      <c r="FGV737" s="1101"/>
      <c r="FGW737" s="1101"/>
      <c r="FGX737" s="1101"/>
      <c r="FGY737" s="1101"/>
      <c r="FGZ737" s="1101"/>
      <c r="FHA737" s="1101"/>
      <c r="FHB737" s="1101"/>
      <c r="FHC737" s="1101"/>
      <c r="FHD737" s="1101"/>
      <c r="FHE737" s="1101"/>
      <c r="FHF737" s="1101"/>
      <c r="FHG737" s="1101"/>
      <c r="FHH737" s="1101"/>
      <c r="FHI737" s="1101"/>
      <c r="FHJ737" s="1101"/>
      <c r="FHK737" s="1101"/>
      <c r="FHL737" s="1101"/>
      <c r="FHM737" s="1101"/>
      <c r="FHN737" s="1101"/>
      <c r="FHO737" s="1101"/>
      <c r="FHP737" s="1101"/>
      <c r="FHQ737" s="1101"/>
      <c r="FHR737" s="1101"/>
      <c r="FHS737" s="1101"/>
      <c r="FHT737" s="1101"/>
      <c r="FHU737" s="1101"/>
      <c r="FHV737" s="1101"/>
      <c r="FHW737" s="1101"/>
      <c r="FHX737" s="1101"/>
      <c r="FHY737" s="1101"/>
      <c r="FHZ737" s="1101"/>
      <c r="FIA737" s="1101"/>
      <c r="FIB737" s="1101"/>
      <c r="FIC737" s="1101"/>
      <c r="FID737" s="1101"/>
      <c r="FIE737" s="1101"/>
      <c r="FIF737" s="1101"/>
      <c r="FIG737" s="1101"/>
      <c r="FIH737" s="1101"/>
      <c r="FII737" s="1101"/>
      <c r="FIJ737" s="1101"/>
      <c r="FIK737" s="1101"/>
      <c r="FIL737" s="1101"/>
      <c r="FIM737" s="1101"/>
      <c r="FIN737" s="1101"/>
      <c r="FIO737" s="1101"/>
      <c r="FIP737" s="1101"/>
      <c r="FIQ737" s="1101"/>
      <c r="FIR737" s="1101"/>
      <c r="FIS737" s="1101"/>
      <c r="FIT737" s="1101"/>
      <c r="FIU737" s="1101"/>
      <c r="FIV737" s="1101"/>
      <c r="FIW737" s="1101"/>
      <c r="FIX737" s="1101"/>
      <c r="FIY737" s="1101"/>
      <c r="FIZ737" s="1101"/>
      <c r="FJA737" s="1101"/>
      <c r="FJB737" s="1101"/>
      <c r="FJC737" s="1101"/>
      <c r="FJD737" s="1101"/>
      <c r="FJE737" s="1101"/>
      <c r="FJF737" s="1101"/>
      <c r="FJG737" s="1101"/>
      <c r="FJH737" s="1101"/>
      <c r="FJI737" s="1101"/>
      <c r="FJJ737" s="1101"/>
      <c r="FJK737" s="1101"/>
      <c r="FJL737" s="1101"/>
      <c r="FJM737" s="1101"/>
      <c r="FJN737" s="1101"/>
      <c r="FJO737" s="1101"/>
      <c r="FJP737" s="1101"/>
      <c r="FJQ737" s="1101"/>
      <c r="FJR737" s="1101"/>
      <c r="FJS737" s="1101"/>
      <c r="FJT737" s="1101"/>
      <c r="FJU737" s="1101"/>
      <c r="FJV737" s="1101"/>
      <c r="FJW737" s="1101"/>
      <c r="FJX737" s="1101"/>
      <c r="FJY737" s="1101"/>
      <c r="FJZ737" s="1101"/>
      <c r="FKA737" s="1101"/>
      <c r="FKB737" s="1101"/>
      <c r="FKC737" s="1101"/>
      <c r="FKD737" s="1101"/>
      <c r="FKE737" s="1101"/>
      <c r="FKF737" s="1101"/>
      <c r="FKG737" s="1101"/>
      <c r="FKH737" s="1101"/>
      <c r="FKI737" s="1101"/>
      <c r="FKJ737" s="1101"/>
      <c r="FKK737" s="1101"/>
      <c r="FKL737" s="1101"/>
      <c r="FKM737" s="1101"/>
      <c r="FKN737" s="1101"/>
      <c r="FKO737" s="1101"/>
      <c r="FKP737" s="1101"/>
      <c r="FKQ737" s="1101"/>
      <c r="FKR737" s="1101"/>
      <c r="FKS737" s="1101"/>
      <c r="FKT737" s="1101"/>
      <c r="FKU737" s="1101"/>
      <c r="FKV737" s="1101"/>
      <c r="FKW737" s="1101"/>
      <c r="FKX737" s="1101"/>
      <c r="FKY737" s="1101"/>
      <c r="FKZ737" s="1101"/>
      <c r="FLA737" s="1101"/>
      <c r="FLB737" s="1101"/>
      <c r="FLC737" s="1101"/>
      <c r="FLD737" s="1101"/>
      <c r="FLE737" s="1101"/>
      <c r="FLF737" s="1101"/>
      <c r="FLG737" s="1101"/>
      <c r="FLH737" s="1101"/>
      <c r="FLI737" s="1101"/>
      <c r="FLJ737" s="1101"/>
      <c r="FLK737" s="1101"/>
      <c r="FLL737" s="1101"/>
      <c r="FLM737" s="1101"/>
      <c r="FLN737" s="1101"/>
      <c r="FLO737" s="1101"/>
      <c r="FLP737" s="1101"/>
      <c r="FLQ737" s="1101"/>
      <c r="FLR737" s="1101"/>
      <c r="FLS737" s="1101"/>
      <c r="FLT737" s="1101"/>
      <c r="FLU737" s="1101"/>
      <c r="FLV737" s="1101"/>
      <c r="FLW737" s="1101"/>
      <c r="FLX737" s="1101"/>
      <c r="FLY737" s="1101"/>
      <c r="FLZ737" s="1101"/>
      <c r="FMA737" s="1101"/>
      <c r="FMB737" s="1101"/>
      <c r="FMC737" s="1101"/>
      <c r="FMD737" s="1101"/>
      <c r="FME737" s="1101"/>
      <c r="FMF737" s="1101"/>
      <c r="FMG737" s="1101"/>
      <c r="FMH737" s="1101"/>
      <c r="FMI737" s="1101"/>
      <c r="FMJ737" s="1101"/>
      <c r="FMK737" s="1101"/>
      <c r="FML737" s="1101"/>
      <c r="FMM737" s="1101"/>
      <c r="FMN737" s="1101"/>
      <c r="FMO737" s="1101"/>
      <c r="FMP737" s="1101"/>
      <c r="FMQ737" s="1101"/>
      <c r="FMR737" s="1101"/>
      <c r="FMS737" s="1101"/>
      <c r="FMT737" s="1101"/>
      <c r="FMU737" s="1101"/>
      <c r="FMV737" s="1101"/>
      <c r="FMW737" s="1101"/>
      <c r="FMX737" s="1101"/>
      <c r="FMY737" s="1101"/>
      <c r="FMZ737" s="1101"/>
      <c r="FNA737" s="1101"/>
      <c r="FNB737" s="1101"/>
      <c r="FNC737" s="1101"/>
      <c r="FND737" s="1101"/>
      <c r="FNE737" s="1101"/>
      <c r="FNF737" s="1101"/>
      <c r="FNG737" s="1101"/>
      <c r="FNH737" s="1101"/>
      <c r="FNI737" s="1101"/>
      <c r="FNJ737" s="1101"/>
      <c r="FNK737" s="1101"/>
      <c r="FNL737" s="1101"/>
      <c r="FNM737" s="1101"/>
      <c r="FNN737" s="1101"/>
      <c r="FNO737" s="1101"/>
      <c r="FNP737" s="1101"/>
      <c r="FNQ737" s="1101"/>
      <c r="FNR737" s="1101"/>
      <c r="FNS737" s="1101"/>
      <c r="FNT737" s="1101"/>
      <c r="FNU737" s="1101"/>
      <c r="FNV737" s="1101"/>
      <c r="FNW737" s="1101"/>
      <c r="FNX737" s="1101"/>
      <c r="FNY737" s="1101"/>
      <c r="FNZ737" s="1101"/>
      <c r="FOA737" s="1101"/>
      <c r="FOB737" s="1101"/>
      <c r="FOC737" s="1101"/>
      <c r="FOD737" s="1101"/>
      <c r="FOE737" s="1101"/>
      <c r="FOF737" s="1101"/>
      <c r="FOG737" s="1101"/>
      <c r="FOH737" s="1101"/>
      <c r="FOI737" s="1101"/>
      <c r="FOJ737" s="1101"/>
      <c r="FOK737" s="1101"/>
      <c r="FOL737" s="1101"/>
      <c r="FOM737" s="1101"/>
      <c r="FON737" s="1101"/>
      <c r="FOO737" s="1101"/>
      <c r="FOP737" s="1101"/>
      <c r="FOQ737" s="1101"/>
      <c r="FOR737" s="1101"/>
      <c r="FOS737" s="1101"/>
      <c r="FOT737" s="1101"/>
      <c r="FOU737" s="1101"/>
      <c r="FOV737" s="1101"/>
      <c r="FOW737" s="1101"/>
      <c r="FOX737" s="1101"/>
      <c r="FOY737" s="1101"/>
      <c r="FOZ737" s="1101"/>
      <c r="FPA737" s="1101"/>
      <c r="FPB737" s="1101"/>
      <c r="FPC737" s="1101"/>
      <c r="FPD737" s="1101"/>
      <c r="FPE737" s="1101"/>
      <c r="FPF737" s="1101"/>
      <c r="FPG737" s="1101"/>
      <c r="FPH737" s="1101"/>
      <c r="FPI737" s="1101"/>
      <c r="FPJ737" s="1101"/>
      <c r="FPK737" s="1101"/>
      <c r="FPL737" s="1101"/>
      <c r="FPM737" s="1101"/>
      <c r="FPN737" s="1101"/>
      <c r="FPO737" s="1101"/>
      <c r="FPP737" s="1101"/>
      <c r="FPQ737" s="1101"/>
      <c r="FPR737" s="1101"/>
      <c r="FPS737" s="1101"/>
      <c r="FPT737" s="1101"/>
      <c r="FPU737" s="1101"/>
      <c r="FPV737" s="1101"/>
      <c r="FPW737" s="1101"/>
      <c r="FPX737" s="1101"/>
      <c r="FPY737" s="1101"/>
      <c r="FPZ737" s="1101"/>
      <c r="FQA737" s="1101"/>
      <c r="FQB737" s="1101"/>
      <c r="FQC737" s="1101"/>
      <c r="FQD737" s="1101"/>
      <c r="FQE737" s="1101"/>
      <c r="FQF737" s="1101"/>
      <c r="FQG737" s="1101"/>
      <c r="FQH737" s="1101"/>
      <c r="FQI737" s="1101"/>
      <c r="FQJ737" s="1101"/>
      <c r="FQK737" s="1101"/>
      <c r="FQL737" s="1101"/>
      <c r="FQM737" s="1101"/>
      <c r="FQN737" s="1101"/>
      <c r="FQO737" s="1101"/>
      <c r="FQP737" s="1101"/>
      <c r="FQQ737" s="1101"/>
      <c r="FQR737" s="1101"/>
      <c r="FQS737" s="1101"/>
      <c r="FQT737" s="1101"/>
      <c r="FQU737" s="1101"/>
      <c r="FQV737" s="1101"/>
      <c r="FQW737" s="1101"/>
      <c r="FQX737" s="1101"/>
      <c r="FQY737" s="1101"/>
      <c r="FQZ737" s="1101"/>
      <c r="FRA737" s="1101"/>
      <c r="FRB737" s="1101"/>
      <c r="FRC737" s="1101"/>
      <c r="FRD737" s="1101"/>
      <c r="FRE737" s="1101"/>
      <c r="FRF737" s="1101"/>
      <c r="FRG737" s="1101"/>
      <c r="FRH737" s="1101"/>
      <c r="FRI737" s="1101"/>
      <c r="FRJ737" s="1101"/>
      <c r="FRK737" s="1101"/>
      <c r="FRL737" s="1101"/>
      <c r="FRM737" s="1101"/>
      <c r="FRN737" s="1101"/>
      <c r="FRO737" s="1101"/>
      <c r="FRP737" s="1101"/>
      <c r="FRQ737" s="1101"/>
      <c r="FRR737" s="1101"/>
      <c r="FRS737" s="1101"/>
      <c r="FRT737" s="1101"/>
      <c r="FRU737" s="1101"/>
      <c r="FRV737" s="1101"/>
      <c r="FRW737" s="1101"/>
      <c r="FRX737" s="1101"/>
      <c r="FRY737" s="1101"/>
      <c r="FRZ737" s="1101"/>
      <c r="FSA737" s="1101"/>
      <c r="FSB737" s="1101"/>
      <c r="FSC737" s="1101"/>
      <c r="FSD737" s="1101"/>
      <c r="FSE737" s="1101"/>
      <c r="FSF737" s="1101"/>
      <c r="FSG737" s="1101"/>
      <c r="FSH737" s="1101"/>
      <c r="FSI737" s="1101"/>
      <c r="FSJ737" s="1101"/>
      <c r="FSK737" s="1101"/>
      <c r="FSL737" s="1101"/>
      <c r="FSM737" s="1101"/>
      <c r="FSN737" s="1101"/>
      <c r="FSO737" s="1101"/>
      <c r="FSP737" s="1101"/>
      <c r="FSQ737" s="1101"/>
      <c r="FSR737" s="1101"/>
      <c r="FSS737" s="1101"/>
      <c r="FST737" s="1101"/>
      <c r="FSU737" s="1101"/>
      <c r="FSV737" s="1101"/>
      <c r="FSW737" s="1101"/>
      <c r="FSX737" s="1101"/>
      <c r="FSY737" s="1101"/>
      <c r="FSZ737" s="1101"/>
      <c r="FTA737" s="1101"/>
      <c r="FTB737" s="1101"/>
      <c r="FTC737" s="1101"/>
      <c r="FTD737" s="1101"/>
      <c r="FTE737" s="1101"/>
      <c r="FTF737" s="1101"/>
      <c r="FTG737" s="1101"/>
      <c r="FTH737" s="1101"/>
      <c r="FTI737" s="1101"/>
      <c r="FTJ737" s="1101"/>
      <c r="FTK737" s="1101"/>
      <c r="FTL737" s="1101"/>
      <c r="FTM737" s="1101"/>
      <c r="FTN737" s="1101"/>
      <c r="FTO737" s="1101"/>
      <c r="FTP737" s="1101"/>
      <c r="FTQ737" s="1101"/>
      <c r="FTR737" s="1101"/>
      <c r="FTS737" s="1101"/>
      <c r="FTT737" s="1101"/>
      <c r="FTU737" s="1101"/>
      <c r="FTV737" s="1101"/>
      <c r="FTW737" s="1101"/>
      <c r="FTX737" s="1101"/>
      <c r="FTY737" s="1101"/>
      <c r="FTZ737" s="1101"/>
      <c r="FUA737" s="1101"/>
      <c r="FUB737" s="1101"/>
      <c r="FUC737" s="1101"/>
      <c r="FUD737" s="1101"/>
      <c r="FUE737" s="1101"/>
      <c r="FUF737" s="1101"/>
      <c r="FUG737" s="1101"/>
      <c r="FUH737" s="1101"/>
      <c r="FUI737" s="1101"/>
      <c r="FUJ737" s="1101"/>
      <c r="FUK737" s="1101"/>
      <c r="FUL737" s="1101"/>
      <c r="FUM737" s="1101"/>
      <c r="FUN737" s="1101"/>
      <c r="FUO737" s="1101"/>
      <c r="FUP737" s="1101"/>
      <c r="FUQ737" s="1101"/>
      <c r="FUR737" s="1101"/>
      <c r="FUS737" s="1101"/>
      <c r="FUT737" s="1101"/>
      <c r="FUU737" s="1101"/>
      <c r="FUV737" s="1101"/>
      <c r="FUW737" s="1101"/>
      <c r="FUX737" s="1101"/>
      <c r="FUY737" s="1101"/>
      <c r="FUZ737" s="1101"/>
      <c r="FVA737" s="1101"/>
      <c r="FVB737" s="1101"/>
      <c r="FVC737" s="1101"/>
      <c r="FVD737" s="1101"/>
      <c r="FVE737" s="1101"/>
      <c r="FVF737" s="1101"/>
      <c r="FVG737" s="1101"/>
      <c r="FVH737" s="1101"/>
      <c r="FVI737" s="1101"/>
      <c r="FVJ737" s="1101"/>
      <c r="FVK737" s="1101"/>
      <c r="FVL737" s="1101"/>
      <c r="FVM737" s="1101"/>
      <c r="FVN737" s="1101"/>
      <c r="FVO737" s="1101"/>
      <c r="FVP737" s="1101"/>
      <c r="FVQ737" s="1101"/>
      <c r="FVR737" s="1101"/>
      <c r="FVS737" s="1101"/>
      <c r="FVT737" s="1101"/>
      <c r="FVU737" s="1101"/>
      <c r="FVV737" s="1101"/>
      <c r="FVW737" s="1101"/>
      <c r="FVX737" s="1101"/>
      <c r="FVY737" s="1101"/>
      <c r="FVZ737" s="1101"/>
      <c r="FWA737" s="1101"/>
      <c r="FWB737" s="1101"/>
      <c r="FWC737" s="1101"/>
      <c r="FWD737" s="1101"/>
      <c r="FWE737" s="1101"/>
      <c r="FWF737" s="1101"/>
      <c r="FWG737" s="1101"/>
      <c r="FWH737" s="1101"/>
      <c r="FWI737" s="1101"/>
      <c r="FWJ737" s="1101"/>
      <c r="FWK737" s="1101"/>
      <c r="FWL737" s="1101"/>
      <c r="FWM737" s="1101"/>
      <c r="FWN737" s="1101"/>
      <c r="FWO737" s="1101"/>
      <c r="FWP737" s="1101"/>
      <c r="FWQ737" s="1101"/>
      <c r="FWR737" s="1101"/>
      <c r="FWS737" s="1101"/>
      <c r="FWT737" s="1101"/>
      <c r="FWU737" s="1101"/>
      <c r="FWV737" s="1101"/>
      <c r="FWW737" s="1101"/>
      <c r="FWX737" s="1101"/>
      <c r="FWY737" s="1101"/>
      <c r="FWZ737" s="1101"/>
      <c r="FXA737" s="1101"/>
      <c r="FXB737" s="1101"/>
      <c r="FXC737" s="1101"/>
      <c r="FXD737" s="1101"/>
      <c r="FXE737" s="1101"/>
      <c r="FXF737" s="1101"/>
      <c r="FXG737" s="1101"/>
      <c r="FXH737" s="1101"/>
      <c r="FXI737" s="1101"/>
      <c r="FXJ737" s="1101"/>
      <c r="FXK737" s="1101"/>
      <c r="FXL737" s="1101"/>
      <c r="FXM737" s="1101"/>
      <c r="FXN737" s="1101"/>
      <c r="FXO737" s="1101"/>
      <c r="FXP737" s="1101"/>
      <c r="FXQ737" s="1101"/>
      <c r="FXR737" s="1101"/>
      <c r="FXS737" s="1101"/>
      <c r="FXT737" s="1101"/>
      <c r="FXU737" s="1101"/>
      <c r="FXV737" s="1101"/>
      <c r="FXW737" s="1101"/>
      <c r="FXX737" s="1101"/>
      <c r="FXY737" s="1101"/>
      <c r="FXZ737" s="1101"/>
      <c r="FYA737" s="1101"/>
      <c r="FYB737" s="1101"/>
      <c r="FYC737" s="1101"/>
      <c r="FYD737" s="1101"/>
      <c r="FYE737" s="1101"/>
      <c r="FYF737" s="1101"/>
      <c r="FYG737" s="1101"/>
      <c r="FYH737" s="1101"/>
      <c r="FYI737" s="1101"/>
      <c r="FYJ737" s="1101"/>
      <c r="FYK737" s="1101"/>
      <c r="FYL737" s="1101"/>
      <c r="FYM737" s="1101"/>
      <c r="FYN737" s="1101"/>
      <c r="FYO737" s="1101"/>
      <c r="FYP737" s="1101"/>
      <c r="FYQ737" s="1101"/>
      <c r="FYR737" s="1101"/>
      <c r="FYS737" s="1101"/>
      <c r="FYT737" s="1101"/>
      <c r="FYU737" s="1101"/>
      <c r="FYV737" s="1101"/>
      <c r="FYW737" s="1101"/>
      <c r="FYX737" s="1101"/>
      <c r="FYY737" s="1101"/>
      <c r="FYZ737" s="1101"/>
      <c r="FZA737" s="1101"/>
      <c r="FZB737" s="1101"/>
      <c r="FZC737" s="1101"/>
      <c r="FZD737" s="1101"/>
      <c r="FZE737" s="1101"/>
      <c r="FZF737" s="1101"/>
      <c r="FZG737" s="1101"/>
      <c r="FZH737" s="1101"/>
      <c r="FZI737" s="1101"/>
      <c r="FZJ737" s="1101"/>
      <c r="FZK737" s="1101"/>
      <c r="FZL737" s="1101"/>
      <c r="FZM737" s="1101"/>
      <c r="FZN737" s="1101"/>
      <c r="FZO737" s="1101"/>
      <c r="FZP737" s="1101"/>
      <c r="FZQ737" s="1101"/>
      <c r="FZR737" s="1101"/>
      <c r="FZS737" s="1101"/>
      <c r="FZT737" s="1101"/>
      <c r="FZU737" s="1101"/>
      <c r="FZV737" s="1101"/>
      <c r="FZW737" s="1101"/>
      <c r="FZX737" s="1101"/>
      <c r="FZY737" s="1101"/>
      <c r="FZZ737" s="1101"/>
      <c r="GAA737" s="1101"/>
      <c r="GAB737" s="1101"/>
      <c r="GAC737" s="1101"/>
      <c r="GAD737" s="1101"/>
      <c r="GAE737" s="1101"/>
      <c r="GAF737" s="1101"/>
      <c r="GAG737" s="1101"/>
      <c r="GAH737" s="1101"/>
      <c r="GAI737" s="1101"/>
      <c r="GAJ737" s="1101"/>
      <c r="GAK737" s="1101"/>
      <c r="GAL737" s="1101"/>
      <c r="GAM737" s="1101"/>
      <c r="GAN737" s="1101"/>
      <c r="GAO737" s="1101"/>
      <c r="GAP737" s="1101"/>
      <c r="GAQ737" s="1101"/>
      <c r="GAR737" s="1101"/>
      <c r="GAS737" s="1101"/>
      <c r="GAT737" s="1101"/>
      <c r="GAU737" s="1101"/>
      <c r="GAV737" s="1101"/>
      <c r="GAW737" s="1101"/>
      <c r="GAX737" s="1101"/>
      <c r="GAY737" s="1101"/>
      <c r="GAZ737" s="1101"/>
      <c r="GBA737" s="1101"/>
      <c r="GBB737" s="1101"/>
      <c r="GBC737" s="1101"/>
      <c r="GBD737" s="1101"/>
      <c r="GBE737" s="1101"/>
      <c r="GBF737" s="1101"/>
      <c r="GBG737" s="1101"/>
      <c r="GBH737" s="1101"/>
      <c r="GBI737" s="1101"/>
      <c r="GBJ737" s="1101"/>
      <c r="GBK737" s="1101"/>
      <c r="GBL737" s="1101"/>
      <c r="GBM737" s="1101"/>
      <c r="GBN737" s="1101"/>
      <c r="GBO737" s="1101"/>
      <c r="GBP737" s="1101"/>
      <c r="GBQ737" s="1101"/>
      <c r="GBR737" s="1101"/>
      <c r="GBS737" s="1101"/>
      <c r="GBT737" s="1101"/>
      <c r="GBU737" s="1101"/>
      <c r="GBV737" s="1101"/>
      <c r="GBW737" s="1101"/>
      <c r="GBX737" s="1101"/>
      <c r="GBY737" s="1101"/>
      <c r="GBZ737" s="1101"/>
      <c r="GCA737" s="1101"/>
      <c r="GCB737" s="1101"/>
      <c r="GCC737" s="1101"/>
      <c r="GCD737" s="1101"/>
      <c r="GCE737" s="1101"/>
      <c r="GCF737" s="1101"/>
      <c r="GCG737" s="1101"/>
      <c r="GCH737" s="1101"/>
      <c r="GCI737" s="1101"/>
      <c r="GCJ737" s="1101"/>
      <c r="GCK737" s="1101"/>
      <c r="GCL737" s="1101"/>
      <c r="GCM737" s="1101"/>
      <c r="GCN737" s="1101"/>
      <c r="GCO737" s="1101"/>
      <c r="GCP737" s="1101"/>
      <c r="GCQ737" s="1101"/>
      <c r="GCR737" s="1101"/>
      <c r="GCS737" s="1101"/>
      <c r="GCT737" s="1101"/>
      <c r="GCU737" s="1101"/>
      <c r="GCV737" s="1101"/>
      <c r="GCW737" s="1101"/>
      <c r="GCX737" s="1101"/>
      <c r="GCY737" s="1101"/>
      <c r="GCZ737" s="1101"/>
      <c r="GDA737" s="1101"/>
      <c r="GDB737" s="1101"/>
      <c r="GDC737" s="1101"/>
      <c r="GDD737" s="1101"/>
      <c r="GDE737" s="1101"/>
      <c r="GDF737" s="1101"/>
      <c r="GDG737" s="1101"/>
      <c r="GDH737" s="1101"/>
      <c r="GDI737" s="1101"/>
      <c r="GDJ737" s="1101"/>
      <c r="GDK737" s="1101"/>
      <c r="GDL737" s="1101"/>
      <c r="GDM737" s="1101"/>
      <c r="GDN737" s="1101"/>
      <c r="GDO737" s="1101"/>
      <c r="GDP737" s="1101"/>
      <c r="GDQ737" s="1101"/>
      <c r="GDR737" s="1101"/>
      <c r="GDS737" s="1101"/>
      <c r="GDT737" s="1101"/>
      <c r="GDU737" s="1101"/>
      <c r="GDV737" s="1101"/>
      <c r="GDW737" s="1101"/>
      <c r="GDX737" s="1101"/>
      <c r="GDY737" s="1101"/>
      <c r="GDZ737" s="1101"/>
      <c r="GEA737" s="1101"/>
      <c r="GEB737" s="1101"/>
      <c r="GEC737" s="1101"/>
      <c r="GED737" s="1101"/>
      <c r="GEE737" s="1101"/>
      <c r="GEF737" s="1101"/>
      <c r="GEG737" s="1101"/>
      <c r="GEH737" s="1101"/>
      <c r="GEI737" s="1101"/>
      <c r="GEJ737" s="1101"/>
      <c r="GEK737" s="1101"/>
      <c r="GEL737" s="1101"/>
      <c r="GEM737" s="1101"/>
      <c r="GEN737" s="1101"/>
      <c r="GEO737" s="1101"/>
      <c r="GEP737" s="1101"/>
      <c r="GEQ737" s="1101"/>
      <c r="GER737" s="1101"/>
      <c r="GES737" s="1101"/>
      <c r="GET737" s="1101"/>
      <c r="GEU737" s="1101"/>
      <c r="GEV737" s="1101"/>
      <c r="GEW737" s="1101"/>
      <c r="GEX737" s="1101"/>
      <c r="GEY737" s="1101"/>
      <c r="GEZ737" s="1101"/>
      <c r="GFA737" s="1101"/>
      <c r="GFB737" s="1101"/>
      <c r="GFC737" s="1101"/>
      <c r="GFD737" s="1101"/>
      <c r="GFE737" s="1101"/>
      <c r="GFF737" s="1101"/>
      <c r="GFG737" s="1101"/>
      <c r="GFH737" s="1101"/>
      <c r="GFI737" s="1101"/>
      <c r="GFJ737" s="1101"/>
      <c r="GFK737" s="1101"/>
      <c r="GFL737" s="1101"/>
      <c r="GFM737" s="1101"/>
      <c r="GFN737" s="1101"/>
      <c r="GFO737" s="1101"/>
      <c r="GFP737" s="1101"/>
      <c r="GFQ737" s="1101"/>
      <c r="GFR737" s="1101"/>
      <c r="GFS737" s="1101"/>
      <c r="GFT737" s="1101"/>
      <c r="GFU737" s="1101"/>
      <c r="GFV737" s="1101"/>
      <c r="GFW737" s="1101"/>
      <c r="GFX737" s="1101"/>
      <c r="GFY737" s="1101"/>
      <c r="GFZ737" s="1101"/>
      <c r="GGA737" s="1101"/>
      <c r="GGB737" s="1101"/>
      <c r="GGC737" s="1101"/>
      <c r="GGD737" s="1101"/>
      <c r="GGE737" s="1101"/>
      <c r="GGF737" s="1101"/>
      <c r="GGG737" s="1101"/>
      <c r="GGH737" s="1101"/>
      <c r="GGI737" s="1101"/>
      <c r="GGJ737" s="1101"/>
      <c r="GGK737" s="1101"/>
      <c r="GGL737" s="1101"/>
      <c r="GGM737" s="1101"/>
      <c r="GGN737" s="1101"/>
      <c r="GGO737" s="1101"/>
      <c r="GGP737" s="1101"/>
      <c r="GGQ737" s="1101"/>
      <c r="GGR737" s="1101"/>
      <c r="GGS737" s="1101"/>
      <c r="GGT737" s="1101"/>
      <c r="GGU737" s="1101"/>
      <c r="GGV737" s="1101"/>
      <c r="GGW737" s="1101"/>
      <c r="GGX737" s="1101"/>
      <c r="GGY737" s="1101"/>
      <c r="GGZ737" s="1101"/>
      <c r="GHA737" s="1101"/>
      <c r="GHB737" s="1101"/>
      <c r="GHC737" s="1101"/>
      <c r="GHD737" s="1101"/>
      <c r="GHE737" s="1101"/>
      <c r="GHF737" s="1101"/>
      <c r="GHG737" s="1101"/>
      <c r="GHH737" s="1101"/>
      <c r="GHI737" s="1101"/>
      <c r="GHJ737" s="1101"/>
      <c r="GHK737" s="1101"/>
      <c r="GHL737" s="1101"/>
      <c r="GHM737" s="1101"/>
      <c r="GHN737" s="1101"/>
      <c r="GHO737" s="1101"/>
      <c r="GHP737" s="1101"/>
      <c r="GHQ737" s="1101"/>
      <c r="GHR737" s="1101"/>
      <c r="GHS737" s="1101"/>
      <c r="GHT737" s="1101"/>
      <c r="GHU737" s="1101"/>
      <c r="GHV737" s="1101"/>
      <c r="GHW737" s="1101"/>
      <c r="GHX737" s="1101"/>
      <c r="GHY737" s="1101"/>
      <c r="GHZ737" s="1101"/>
      <c r="GIA737" s="1101"/>
      <c r="GIB737" s="1101"/>
      <c r="GIC737" s="1101"/>
      <c r="GID737" s="1101"/>
      <c r="GIE737" s="1101"/>
      <c r="GIF737" s="1101"/>
      <c r="GIG737" s="1101"/>
      <c r="GIH737" s="1101"/>
      <c r="GII737" s="1101"/>
      <c r="GIJ737" s="1101"/>
      <c r="GIK737" s="1101"/>
      <c r="GIL737" s="1101"/>
      <c r="GIM737" s="1101"/>
      <c r="GIN737" s="1101"/>
      <c r="GIO737" s="1101"/>
      <c r="GIP737" s="1101"/>
      <c r="GIQ737" s="1101"/>
      <c r="GIR737" s="1101"/>
      <c r="GIS737" s="1101"/>
      <c r="GIT737" s="1101"/>
      <c r="GIU737" s="1101"/>
      <c r="GIV737" s="1101"/>
      <c r="GIW737" s="1101"/>
      <c r="GIX737" s="1101"/>
      <c r="GIY737" s="1101"/>
      <c r="GIZ737" s="1101"/>
      <c r="GJA737" s="1101"/>
      <c r="GJB737" s="1101"/>
      <c r="GJC737" s="1101"/>
      <c r="GJD737" s="1101"/>
      <c r="GJE737" s="1101"/>
      <c r="GJF737" s="1101"/>
      <c r="GJG737" s="1101"/>
      <c r="GJH737" s="1101"/>
      <c r="GJI737" s="1101"/>
      <c r="GJJ737" s="1101"/>
      <c r="GJK737" s="1101"/>
      <c r="GJL737" s="1101"/>
      <c r="GJM737" s="1101"/>
      <c r="GJN737" s="1101"/>
      <c r="GJO737" s="1101"/>
      <c r="GJP737" s="1101"/>
      <c r="GJQ737" s="1101"/>
      <c r="GJR737" s="1101"/>
      <c r="GJS737" s="1101"/>
      <c r="GJT737" s="1101"/>
      <c r="GJU737" s="1101"/>
      <c r="GJV737" s="1101"/>
      <c r="GJW737" s="1101"/>
      <c r="GJX737" s="1101"/>
      <c r="GJY737" s="1101"/>
      <c r="GJZ737" s="1101"/>
      <c r="GKA737" s="1101"/>
      <c r="GKB737" s="1101"/>
      <c r="GKC737" s="1101"/>
      <c r="GKD737" s="1101"/>
      <c r="GKE737" s="1101"/>
      <c r="GKF737" s="1101"/>
      <c r="GKG737" s="1101"/>
      <c r="GKH737" s="1101"/>
      <c r="GKI737" s="1101"/>
      <c r="GKJ737" s="1101"/>
      <c r="GKK737" s="1101"/>
      <c r="GKL737" s="1101"/>
      <c r="GKM737" s="1101"/>
      <c r="GKN737" s="1101"/>
      <c r="GKO737" s="1101"/>
      <c r="GKP737" s="1101"/>
      <c r="GKQ737" s="1101"/>
      <c r="GKR737" s="1101"/>
      <c r="GKS737" s="1101"/>
      <c r="GKT737" s="1101"/>
      <c r="GKU737" s="1101"/>
      <c r="GKV737" s="1101"/>
      <c r="GKW737" s="1101"/>
      <c r="GKX737" s="1101"/>
      <c r="GKY737" s="1101"/>
      <c r="GKZ737" s="1101"/>
      <c r="GLA737" s="1101"/>
      <c r="GLB737" s="1101"/>
      <c r="GLC737" s="1101"/>
      <c r="GLD737" s="1101"/>
      <c r="GLE737" s="1101"/>
      <c r="GLF737" s="1101"/>
      <c r="GLG737" s="1101"/>
      <c r="GLH737" s="1101"/>
      <c r="GLI737" s="1101"/>
      <c r="GLJ737" s="1101"/>
      <c r="GLK737" s="1101"/>
      <c r="GLL737" s="1101"/>
      <c r="GLM737" s="1101"/>
      <c r="GLN737" s="1101"/>
      <c r="GLO737" s="1101"/>
      <c r="GLP737" s="1101"/>
      <c r="GLQ737" s="1101"/>
      <c r="GLR737" s="1101"/>
      <c r="GLS737" s="1101"/>
      <c r="GLT737" s="1101"/>
      <c r="GLU737" s="1101"/>
      <c r="GLV737" s="1101"/>
      <c r="GLW737" s="1101"/>
      <c r="GLX737" s="1101"/>
      <c r="GLY737" s="1101"/>
      <c r="GLZ737" s="1101"/>
      <c r="GMA737" s="1101"/>
      <c r="GMB737" s="1101"/>
      <c r="GMC737" s="1101"/>
      <c r="GMD737" s="1101"/>
      <c r="GME737" s="1101"/>
      <c r="GMF737" s="1101"/>
      <c r="GMG737" s="1101"/>
      <c r="GMH737" s="1101"/>
      <c r="GMI737" s="1101"/>
      <c r="GMJ737" s="1101"/>
      <c r="GMK737" s="1101"/>
      <c r="GML737" s="1101"/>
      <c r="GMM737" s="1101"/>
      <c r="GMN737" s="1101"/>
      <c r="GMO737" s="1101"/>
      <c r="GMP737" s="1101"/>
      <c r="GMQ737" s="1101"/>
      <c r="GMR737" s="1101"/>
      <c r="GMS737" s="1101"/>
      <c r="GMT737" s="1101"/>
      <c r="GMU737" s="1101"/>
      <c r="GMV737" s="1101"/>
      <c r="GMW737" s="1101"/>
      <c r="GMX737" s="1101"/>
      <c r="GMY737" s="1101"/>
      <c r="GMZ737" s="1101"/>
      <c r="GNA737" s="1101"/>
      <c r="GNB737" s="1101"/>
      <c r="GNC737" s="1101"/>
      <c r="GND737" s="1101"/>
      <c r="GNE737" s="1101"/>
      <c r="GNF737" s="1101"/>
      <c r="GNG737" s="1101"/>
      <c r="GNH737" s="1101"/>
      <c r="GNI737" s="1101"/>
      <c r="GNJ737" s="1101"/>
      <c r="GNK737" s="1101"/>
      <c r="GNL737" s="1101"/>
      <c r="GNM737" s="1101"/>
      <c r="GNN737" s="1101"/>
      <c r="GNO737" s="1101"/>
      <c r="GNP737" s="1101"/>
      <c r="GNQ737" s="1101"/>
      <c r="GNR737" s="1101"/>
      <c r="GNS737" s="1101"/>
      <c r="GNT737" s="1101"/>
      <c r="GNU737" s="1101"/>
      <c r="GNV737" s="1101"/>
      <c r="GNW737" s="1101"/>
      <c r="GNX737" s="1101"/>
      <c r="GNY737" s="1101"/>
      <c r="GNZ737" s="1101"/>
      <c r="GOA737" s="1101"/>
      <c r="GOB737" s="1101"/>
      <c r="GOC737" s="1101"/>
      <c r="GOD737" s="1101"/>
      <c r="GOE737" s="1101"/>
      <c r="GOF737" s="1101"/>
      <c r="GOG737" s="1101"/>
      <c r="GOH737" s="1101"/>
      <c r="GOI737" s="1101"/>
      <c r="GOJ737" s="1101"/>
      <c r="GOK737" s="1101"/>
      <c r="GOL737" s="1101"/>
      <c r="GOM737" s="1101"/>
      <c r="GON737" s="1101"/>
      <c r="GOO737" s="1101"/>
      <c r="GOP737" s="1101"/>
      <c r="GOQ737" s="1101"/>
      <c r="GOR737" s="1101"/>
      <c r="GOS737" s="1101"/>
      <c r="GOT737" s="1101"/>
      <c r="GOU737" s="1101"/>
      <c r="GOV737" s="1101"/>
      <c r="GOW737" s="1101"/>
      <c r="GOX737" s="1101"/>
      <c r="GOY737" s="1101"/>
      <c r="GOZ737" s="1101"/>
      <c r="GPA737" s="1101"/>
      <c r="GPB737" s="1101"/>
      <c r="GPC737" s="1101"/>
      <c r="GPD737" s="1101"/>
      <c r="GPE737" s="1101"/>
      <c r="GPF737" s="1101"/>
      <c r="GPG737" s="1101"/>
      <c r="GPH737" s="1101"/>
      <c r="GPI737" s="1101"/>
      <c r="GPJ737" s="1101"/>
      <c r="GPK737" s="1101"/>
      <c r="GPL737" s="1101"/>
      <c r="GPM737" s="1101"/>
      <c r="GPN737" s="1101"/>
      <c r="GPO737" s="1101"/>
      <c r="GPP737" s="1101"/>
      <c r="GPQ737" s="1101"/>
      <c r="GPR737" s="1101"/>
      <c r="GPS737" s="1101"/>
      <c r="GPT737" s="1101"/>
      <c r="GPU737" s="1101"/>
      <c r="GPV737" s="1101"/>
      <c r="GPW737" s="1101"/>
      <c r="GPX737" s="1101"/>
      <c r="GPY737" s="1101"/>
      <c r="GPZ737" s="1101"/>
      <c r="GQA737" s="1101"/>
      <c r="GQB737" s="1101"/>
      <c r="GQC737" s="1101"/>
      <c r="GQD737" s="1101"/>
      <c r="GQE737" s="1101"/>
      <c r="GQF737" s="1101"/>
      <c r="GQG737" s="1101"/>
      <c r="GQH737" s="1101"/>
      <c r="GQI737" s="1101"/>
      <c r="GQJ737" s="1101"/>
      <c r="GQK737" s="1101"/>
      <c r="GQL737" s="1101"/>
      <c r="GQM737" s="1101"/>
      <c r="GQN737" s="1101"/>
      <c r="GQO737" s="1101"/>
      <c r="GQP737" s="1101"/>
      <c r="GQQ737" s="1101"/>
      <c r="GQR737" s="1101"/>
      <c r="GQS737" s="1101"/>
      <c r="GQT737" s="1101"/>
      <c r="GQU737" s="1101"/>
      <c r="GQV737" s="1101"/>
      <c r="GQW737" s="1101"/>
      <c r="GQX737" s="1101"/>
      <c r="GQY737" s="1101"/>
      <c r="GQZ737" s="1101"/>
      <c r="GRA737" s="1101"/>
      <c r="GRB737" s="1101"/>
      <c r="GRC737" s="1101"/>
      <c r="GRD737" s="1101"/>
      <c r="GRE737" s="1101"/>
      <c r="GRF737" s="1101"/>
      <c r="GRG737" s="1101"/>
      <c r="GRH737" s="1101"/>
      <c r="GRI737" s="1101"/>
      <c r="GRJ737" s="1101"/>
      <c r="GRK737" s="1101"/>
      <c r="GRL737" s="1101"/>
      <c r="GRM737" s="1101"/>
      <c r="GRN737" s="1101"/>
      <c r="GRO737" s="1101"/>
      <c r="GRP737" s="1101"/>
      <c r="GRQ737" s="1101"/>
      <c r="GRR737" s="1101"/>
      <c r="GRS737" s="1101"/>
      <c r="GRT737" s="1101"/>
      <c r="GRU737" s="1101"/>
      <c r="GRV737" s="1101"/>
      <c r="GRW737" s="1101"/>
      <c r="GRX737" s="1101"/>
      <c r="GRY737" s="1101"/>
      <c r="GRZ737" s="1101"/>
      <c r="GSA737" s="1101"/>
      <c r="GSB737" s="1101"/>
      <c r="GSC737" s="1101"/>
      <c r="GSD737" s="1101"/>
      <c r="GSE737" s="1101"/>
      <c r="GSF737" s="1101"/>
      <c r="GSG737" s="1101"/>
      <c r="GSH737" s="1101"/>
      <c r="GSI737" s="1101"/>
      <c r="GSJ737" s="1101"/>
      <c r="GSK737" s="1101"/>
      <c r="GSL737" s="1101"/>
      <c r="GSM737" s="1101"/>
      <c r="GSN737" s="1101"/>
      <c r="GSO737" s="1101"/>
      <c r="GSP737" s="1101"/>
      <c r="GSQ737" s="1101"/>
      <c r="GSR737" s="1101"/>
      <c r="GSS737" s="1101"/>
      <c r="GST737" s="1101"/>
      <c r="GSU737" s="1101"/>
      <c r="GSV737" s="1101"/>
      <c r="GSW737" s="1101"/>
      <c r="GSX737" s="1101"/>
      <c r="GSY737" s="1101"/>
      <c r="GSZ737" s="1101"/>
      <c r="GTA737" s="1101"/>
      <c r="GTB737" s="1101"/>
      <c r="GTC737" s="1101"/>
      <c r="GTD737" s="1101"/>
      <c r="GTE737" s="1101"/>
      <c r="GTF737" s="1101"/>
      <c r="GTG737" s="1101"/>
      <c r="GTH737" s="1101"/>
      <c r="GTI737" s="1101"/>
      <c r="GTJ737" s="1101"/>
      <c r="GTK737" s="1101"/>
      <c r="GTL737" s="1101"/>
      <c r="GTM737" s="1101"/>
      <c r="GTN737" s="1101"/>
      <c r="GTO737" s="1101"/>
      <c r="GTP737" s="1101"/>
      <c r="GTQ737" s="1101"/>
      <c r="GTR737" s="1101"/>
      <c r="GTS737" s="1101"/>
      <c r="GTT737" s="1101"/>
      <c r="GTU737" s="1101"/>
      <c r="GTV737" s="1101"/>
      <c r="GTW737" s="1101"/>
      <c r="GTX737" s="1101"/>
      <c r="GTY737" s="1101"/>
      <c r="GTZ737" s="1101"/>
      <c r="GUA737" s="1101"/>
      <c r="GUB737" s="1101"/>
      <c r="GUC737" s="1101"/>
      <c r="GUD737" s="1101"/>
      <c r="GUE737" s="1101"/>
      <c r="GUF737" s="1101"/>
      <c r="GUG737" s="1101"/>
      <c r="GUH737" s="1101"/>
      <c r="GUI737" s="1101"/>
      <c r="GUJ737" s="1101"/>
      <c r="GUK737" s="1101"/>
      <c r="GUL737" s="1101"/>
      <c r="GUM737" s="1101"/>
      <c r="GUN737" s="1101"/>
      <c r="GUO737" s="1101"/>
      <c r="GUP737" s="1101"/>
      <c r="GUQ737" s="1101"/>
      <c r="GUR737" s="1101"/>
      <c r="GUS737" s="1101"/>
      <c r="GUT737" s="1101"/>
      <c r="GUU737" s="1101"/>
      <c r="GUV737" s="1101"/>
      <c r="GUW737" s="1101"/>
      <c r="GUX737" s="1101"/>
      <c r="GUY737" s="1101"/>
      <c r="GUZ737" s="1101"/>
      <c r="GVA737" s="1101"/>
      <c r="GVB737" s="1101"/>
      <c r="GVC737" s="1101"/>
      <c r="GVD737" s="1101"/>
      <c r="GVE737" s="1101"/>
      <c r="GVF737" s="1101"/>
      <c r="GVG737" s="1101"/>
      <c r="GVH737" s="1101"/>
      <c r="GVI737" s="1101"/>
      <c r="GVJ737" s="1101"/>
      <c r="GVK737" s="1101"/>
      <c r="GVL737" s="1101"/>
      <c r="GVM737" s="1101"/>
      <c r="GVN737" s="1101"/>
      <c r="GVO737" s="1101"/>
      <c r="GVP737" s="1101"/>
      <c r="GVQ737" s="1101"/>
      <c r="GVR737" s="1101"/>
      <c r="GVS737" s="1101"/>
      <c r="GVT737" s="1101"/>
      <c r="GVU737" s="1101"/>
      <c r="GVV737" s="1101"/>
      <c r="GVW737" s="1101"/>
      <c r="GVX737" s="1101"/>
      <c r="GVY737" s="1101"/>
      <c r="GVZ737" s="1101"/>
      <c r="GWA737" s="1101"/>
      <c r="GWB737" s="1101"/>
      <c r="GWC737" s="1101"/>
      <c r="GWD737" s="1101"/>
      <c r="GWE737" s="1101"/>
      <c r="GWF737" s="1101"/>
      <c r="GWG737" s="1101"/>
      <c r="GWH737" s="1101"/>
      <c r="GWI737" s="1101"/>
      <c r="GWJ737" s="1101"/>
      <c r="GWK737" s="1101"/>
      <c r="GWL737" s="1101"/>
      <c r="GWM737" s="1101"/>
      <c r="GWN737" s="1101"/>
      <c r="GWO737" s="1101"/>
      <c r="GWP737" s="1101"/>
      <c r="GWQ737" s="1101"/>
      <c r="GWR737" s="1101"/>
      <c r="GWS737" s="1101"/>
      <c r="GWT737" s="1101"/>
      <c r="GWU737" s="1101"/>
      <c r="GWV737" s="1101"/>
      <c r="GWW737" s="1101"/>
      <c r="GWX737" s="1101"/>
      <c r="GWY737" s="1101"/>
      <c r="GWZ737" s="1101"/>
      <c r="GXA737" s="1101"/>
      <c r="GXB737" s="1101"/>
      <c r="GXC737" s="1101"/>
      <c r="GXD737" s="1101"/>
      <c r="GXE737" s="1101"/>
      <c r="GXF737" s="1101"/>
      <c r="GXG737" s="1101"/>
      <c r="GXH737" s="1101"/>
      <c r="GXI737" s="1101"/>
      <c r="GXJ737" s="1101"/>
      <c r="GXK737" s="1101"/>
      <c r="GXL737" s="1101"/>
      <c r="GXM737" s="1101"/>
      <c r="GXN737" s="1101"/>
      <c r="GXO737" s="1101"/>
      <c r="GXP737" s="1101"/>
      <c r="GXQ737" s="1101"/>
      <c r="GXR737" s="1101"/>
      <c r="GXS737" s="1101"/>
      <c r="GXT737" s="1101"/>
      <c r="GXU737" s="1101"/>
      <c r="GXV737" s="1101"/>
      <c r="GXW737" s="1101"/>
      <c r="GXX737" s="1101"/>
      <c r="GXY737" s="1101"/>
      <c r="GXZ737" s="1101"/>
      <c r="GYA737" s="1101"/>
      <c r="GYB737" s="1101"/>
      <c r="GYC737" s="1101"/>
      <c r="GYD737" s="1101"/>
      <c r="GYE737" s="1101"/>
      <c r="GYF737" s="1101"/>
      <c r="GYG737" s="1101"/>
      <c r="GYH737" s="1101"/>
      <c r="GYI737" s="1101"/>
      <c r="GYJ737" s="1101"/>
      <c r="GYK737" s="1101"/>
      <c r="GYL737" s="1101"/>
      <c r="GYM737" s="1101"/>
      <c r="GYN737" s="1101"/>
      <c r="GYO737" s="1101"/>
      <c r="GYP737" s="1101"/>
      <c r="GYQ737" s="1101"/>
      <c r="GYR737" s="1101"/>
      <c r="GYS737" s="1101"/>
      <c r="GYT737" s="1101"/>
      <c r="GYU737" s="1101"/>
      <c r="GYV737" s="1101"/>
      <c r="GYW737" s="1101"/>
      <c r="GYX737" s="1101"/>
      <c r="GYY737" s="1101"/>
      <c r="GYZ737" s="1101"/>
      <c r="GZA737" s="1101"/>
      <c r="GZB737" s="1101"/>
      <c r="GZC737" s="1101"/>
      <c r="GZD737" s="1101"/>
      <c r="GZE737" s="1101"/>
      <c r="GZF737" s="1101"/>
      <c r="GZG737" s="1101"/>
      <c r="GZH737" s="1101"/>
      <c r="GZI737" s="1101"/>
      <c r="GZJ737" s="1101"/>
      <c r="GZK737" s="1101"/>
      <c r="GZL737" s="1101"/>
      <c r="GZM737" s="1101"/>
      <c r="GZN737" s="1101"/>
      <c r="GZO737" s="1101"/>
      <c r="GZP737" s="1101"/>
      <c r="GZQ737" s="1101"/>
      <c r="GZR737" s="1101"/>
      <c r="GZS737" s="1101"/>
      <c r="GZT737" s="1101"/>
      <c r="GZU737" s="1101"/>
      <c r="GZV737" s="1101"/>
      <c r="GZW737" s="1101"/>
      <c r="GZX737" s="1101"/>
      <c r="GZY737" s="1101"/>
      <c r="GZZ737" s="1101"/>
      <c r="HAA737" s="1101"/>
      <c r="HAB737" s="1101"/>
      <c r="HAC737" s="1101"/>
      <c r="HAD737" s="1101"/>
      <c r="HAE737" s="1101"/>
      <c r="HAF737" s="1101"/>
      <c r="HAG737" s="1101"/>
      <c r="HAH737" s="1101"/>
      <c r="HAI737" s="1101"/>
      <c r="HAJ737" s="1101"/>
      <c r="HAK737" s="1101"/>
      <c r="HAL737" s="1101"/>
      <c r="HAM737" s="1101"/>
      <c r="HAN737" s="1101"/>
      <c r="HAO737" s="1101"/>
      <c r="HAP737" s="1101"/>
      <c r="HAQ737" s="1101"/>
      <c r="HAR737" s="1101"/>
      <c r="HAS737" s="1101"/>
      <c r="HAT737" s="1101"/>
      <c r="HAU737" s="1101"/>
      <c r="HAV737" s="1101"/>
      <c r="HAW737" s="1101"/>
      <c r="HAX737" s="1101"/>
      <c r="HAY737" s="1101"/>
      <c r="HAZ737" s="1101"/>
      <c r="HBA737" s="1101"/>
      <c r="HBB737" s="1101"/>
      <c r="HBC737" s="1101"/>
      <c r="HBD737" s="1101"/>
      <c r="HBE737" s="1101"/>
      <c r="HBF737" s="1101"/>
      <c r="HBG737" s="1101"/>
      <c r="HBH737" s="1101"/>
      <c r="HBI737" s="1101"/>
      <c r="HBJ737" s="1101"/>
      <c r="HBK737" s="1101"/>
      <c r="HBL737" s="1101"/>
      <c r="HBM737" s="1101"/>
      <c r="HBN737" s="1101"/>
      <c r="HBO737" s="1101"/>
      <c r="HBP737" s="1101"/>
      <c r="HBQ737" s="1101"/>
      <c r="HBR737" s="1101"/>
      <c r="HBS737" s="1101"/>
      <c r="HBT737" s="1101"/>
      <c r="HBU737" s="1101"/>
      <c r="HBV737" s="1101"/>
      <c r="HBW737" s="1101"/>
      <c r="HBX737" s="1101"/>
      <c r="HBY737" s="1101"/>
      <c r="HBZ737" s="1101"/>
      <c r="HCA737" s="1101"/>
      <c r="HCB737" s="1101"/>
      <c r="HCC737" s="1101"/>
      <c r="HCD737" s="1101"/>
      <c r="HCE737" s="1101"/>
      <c r="HCF737" s="1101"/>
      <c r="HCG737" s="1101"/>
      <c r="HCH737" s="1101"/>
      <c r="HCI737" s="1101"/>
      <c r="HCJ737" s="1101"/>
      <c r="HCK737" s="1101"/>
      <c r="HCL737" s="1101"/>
      <c r="HCM737" s="1101"/>
      <c r="HCN737" s="1101"/>
      <c r="HCO737" s="1101"/>
      <c r="HCP737" s="1101"/>
      <c r="HCQ737" s="1101"/>
      <c r="HCR737" s="1101"/>
      <c r="HCS737" s="1101"/>
      <c r="HCT737" s="1101"/>
      <c r="HCU737" s="1101"/>
      <c r="HCV737" s="1101"/>
      <c r="HCW737" s="1101"/>
      <c r="HCX737" s="1101"/>
      <c r="HCY737" s="1101"/>
      <c r="HCZ737" s="1101"/>
      <c r="HDA737" s="1101"/>
      <c r="HDB737" s="1101"/>
      <c r="HDC737" s="1101"/>
      <c r="HDD737" s="1101"/>
      <c r="HDE737" s="1101"/>
      <c r="HDF737" s="1101"/>
      <c r="HDG737" s="1101"/>
      <c r="HDH737" s="1101"/>
      <c r="HDI737" s="1101"/>
      <c r="HDJ737" s="1101"/>
      <c r="HDK737" s="1101"/>
      <c r="HDL737" s="1101"/>
      <c r="HDM737" s="1101"/>
      <c r="HDN737" s="1101"/>
      <c r="HDO737" s="1101"/>
      <c r="HDP737" s="1101"/>
      <c r="HDQ737" s="1101"/>
      <c r="HDR737" s="1101"/>
      <c r="HDS737" s="1101"/>
      <c r="HDT737" s="1101"/>
      <c r="HDU737" s="1101"/>
      <c r="HDV737" s="1101"/>
      <c r="HDW737" s="1101"/>
      <c r="HDX737" s="1101"/>
      <c r="HDY737" s="1101"/>
      <c r="HDZ737" s="1101"/>
      <c r="HEA737" s="1101"/>
      <c r="HEB737" s="1101"/>
      <c r="HEC737" s="1101"/>
      <c r="HED737" s="1101"/>
      <c r="HEE737" s="1101"/>
      <c r="HEF737" s="1101"/>
      <c r="HEG737" s="1101"/>
      <c r="HEH737" s="1101"/>
      <c r="HEI737" s="1101"/>
      <c r="HEJ737" s="1101"/>
      <c r="HEK737" s="1101"/>
      <c r="HEL737" s="1101"/>
      <c r="HEM737" s="1101"/>
      <c r="HEN737" s="1101"/>
      <c r="HEO737" s="1101"/>
      <c r="HEP737" s="1101"/>
      <c r="HEQ737" s="1101"/>
      <c r="HER737" s="1101"/>
      <c r="HES737" s="1101"/>
      <c r="HET737" s="1101"/>
      <c r="HEU737" s="1101"/>
      <c r="HEV737" s="1101"/>
      <c r="HEW737" s="1101"/>
      <c r="HEX737" s="1101"/>
      <c r="HEY737" s="1101"/>
      <c r="HEZ737" s="1101"/>
      <c r="HFA737" s="1101"/>
      <c r="HFB737" s="1101"/>
      <c r="HFC737" s="1101"/>
      <c r="HFD737" s="1101"/>
      <c r="HFE737" s="1101"/>
      <c r="HFF737" s="1101"/>
      <c r="HFG737" s="1101"/>
      <c r="HFH737" s="1101"/>
      <c r="HFI737" s="1101"/>
      <c r="HFJ737" s="1101"/>
      <c r="HFK737" s="1101"/>
      <c r="HFL737" s="1101"/>
      <c r="HFM737" s="1101"/>
      <c r="HFN737" s="1101"/>
      <c r="HFO737" s="1101"/>
      <c r="HFP737" s="1101"/>
      <c r="HFQ737" s="1101"/>
      <c r="HFR737" s="1101"/>
      <c r="HFS737" s="1101"/>
      <c r="HFT737" s="1101"/>
      <c r="HFU737" s="1101"/>
      <c r="HFV737" s="1101"/>
      <c r="HFW737" s="1101"/>
      <c r="HFX737" s="1101"/>
      <c r="HFY737" s="1101"/>
      <c r="HFZ737" s="1101"/>
      <c r="HGA737" s="1101"/>
      <c r="HGB737" s="1101"/>
      <c r="HGC737" s="1101"/>
      <c r="HGD737" s="1101"/>
      <c r="HGE737" s="1101"/>
      <c r="HGF737" s="1101"/>
      <c r="HGG737" s="1101"/>
      <c r="HGH737" s="1101"/>
      <c r="HGI737" s="1101"/>
      <c r="HGJ737" s="1101"/>
      <c r="HGK737" s="1101"/>
      <c r="HGL737" s="1101"/>
      <c r="HGM737" s="1101"/>
      <c r="HGN737" s="1101"/>
      <c r="HGO737" s="1101"/>
      <c r="HGP737" s="1101"/>
      <c r="HGQ737" s="1101"/>
      <c r="HGR737" s="1101"/>
      <c r="HGS737" s="1101"/>
      <c r="HGT737" s="1101"/>
      <c r="HGU737" s="1101"/>
      <c r="HGV737" s="1101"/>
      <c r="HGW737" s="1101"/>
      <c r="HGX737" s="1101"/>
      <c r="HGY737" s="1101"/>
      <c r="HGZ737" s="1101"/>
      <c r="HHA737" s="1101"/>
      <c r="HHB737" s="1101"/>
      <c r="HHC737" s="1101"/>
      <c r="HHD737" s="1101"/>
      <c r="HHE737" s="1101"/>
      <c r="HHF737" s="1101"/>
      <c r="HHG737" s="1101"/>
      <c r="HHH737" s="1101"/>
      <c r="HHI737" s="1101"/>
      <c r="HHJ737" s="1101"/>
      <c r="HHK737" s="1101"/>
      <c r="HHL737" s="1101"/>
      <c r="HHM737" s="1101"/>
      <c r="HHN737" s="1101"/>
      <c r="HHO737" s="1101"/>
      <c r="HHP737" s="1101"/>
      <c r="HHQ737" s="1101"/>
      <c r="HHR737" s="1101"/>
      <c r="HHS737" s="1101"/>
      <c r="HHT737" s="1101"/>
      <c r="HHU737" s="1101"/>
      <c r="HHV737" s="1101"/>
      <c r="HHW737" s="1101"/>
      <c r="HHX737" s="1101"/>
      <c r="HHY737" s="1101"/>
      <c r="HHZ737" s="1101"/>
      <c r="HIA737" s="1101"/>
      <c r="HIB737" s="1101"/>
      <c r="HIC737" s="1101"/>
      <c r="HID737" s="1101"/>
      <c r="HIE737" s="1101"/>
      <c r="HIF737" s="1101"/>
      <c r="HIG737" s="1101"/>
      <c r="HIH737" s="1101"/>
      <c r="HII737" s="1101"/>
      <c r="HIJ737" s="1101"/>
      <c r="HIK737" s="1101"/>
      <c r="HIL737" s="1101"/>
      <c r="HIM737" s="1101"/>
      <c r="HIN737" s="1101"/>
      <c r="HIO737" s="1101"/>
      <c r="HIP737" s="1101"/>
      <c r="HIQ737" s="1101"/>
      <c r="HIR737" s="1101"/>
      <c r="HIS737" s="1101"/>
      <c r="HIT737" s="1101"/>
      <c r="HIU737" s="1101"/>
      <c r="HIV737" s="1101"/>
      <c r="HIW737" s="1101"/>
      <c r="HIX737" s="1101"/>
      <c r="HIY737" s="1101"/>
      <c r="HIZ737" s="1101"/>
      <c r="HJA737" s="1101"/>
      <c r="HJB737" s="1101"/>
      <c r="HJC737" s="1101"/>
      <c r="HJD737" s="1101"/>
      <c r="HJE737" s="1101"/>
      <c r="HJF737" s="1101"/>
      <c r="HJG737" s="1101"/>
      <c r="HJH737" s="1101"/>
      <c r="HJI737" s="1101"/>
      <c r="HJJ737" s="1101"/>
      <c r="HJK737" s="1101"/>
      <c r="HJL737" s="1101"/>
      <c r="HJM737" s="1101"/>
      <c r="HJN737" s="1101"/>
      <c r="HJO737" s="1101"/>
      <c r="HJP737" s="1101"/>
      <c r="HJQ737" s="1101"/>
      <c r="HJR737" s="1101"/>
      <c r="HJS737" s="1101"/>
      <c r="HJT737" s="1101"/>
      <c r="HJU737" s="1101"/>
      <c r="HJV737" s="1101"/>
      <c r="HJW737" s="1101"/>
      <c r="HJX737" s="1101"/>
      <c r="HJY737" s="1101"/>
      <c r="HJZ737" s="1101"/>
      <c r="HKA737" s="1101"/>
      <c r="HKB737" s="1101"/>
      <c r="HKC737" s="1101"/>
      <c r="HKD737" s="1101"/>
      <c r="HKE737" s="1101"/>
      <c r="HKF737" s="1101"/>
      <c r="HKG737" s="1101"/>
      <c r="HKH737" s="1101"/>
      <c r="HKI737" s="1101"/>
      <c r="HKJ737" s="1101"/>
      <c r="HKK737" s="1101"/>
      <c r="HKL737" s="1101"/>
      <c r="HKM737" s="1101"/>
      <c r="HKN737" s="1101"/>
      <c r="HKO737" s="1101"/>
      <c r="HKP737" s="1101"/>
      <c r="HKQ737" s="1101"/>
      <c r="HKR737" s="1101"/>
      <c r="HKS737" s="1101"/>
      <c r="HKT737" s="1101"/>
      <c r="HKU737" s="1101"/>
      <c r="HKV737" s="1101"/>
      <c r="HKW737" s="1101"/>
      <c r="HKX737" s="1101"/>
      <c r="HKY737" s="1101"/>
      <c r="HKZ737" s="1101"/>
      <c r="HLA737" s="1101"/>
      <c r="HLB737" s="1101"/>
      <c r="HLC737" s="1101"/>
      <c r="HLD737" s="1101"/>
      <c r="HLE737" s="1101"/>
      <c r="HLF737" s="1101"/>
      <c r="HLG737" s="1101"/>
      <c r="HLH737" s="1101"/>
      <c r="HLI737" s="1101"/>
      <c r="HLJ737" s="1101"/>
      <c r="HLK737" s="1101"/>
      <c r="HLL737" s="1101"/>
      <c r="HLM737" s="1101"/>
      <c r="HLN737" s="1101"/>
      <c r="HLO737" s="1101"/>
      <c r="HLP737" s="1101"/>
      <c r="HLQ737" s="1101"/>
      <c r="HLR737" s="1101"/>
      <c r="HLS737" s="1101"/>
      <c r="HLT737" s="1101"/>
      <c r="HLU737" s="1101"/>
      <c r="HLV737" s="1101"/>
      <c r="HLW737" s="1101"/>
      <c r="HLX737" s="1101"/>
      <c r="HLY737" s="1101"/>
      <c r="HLZ737" s="1101"/>
      <c r="HMA737" s="1101"/>
      <c r="HMB737" s="1101"/>
      <c r="HMC737" s="1101"/>
      <c r="HMD737" s="1101"/>
      <c r="HME737" s="1101"/>
      <c r="HMF737" s="1101"/>
      <c r="HMG737" s="1101"/>
      <c r="HMH737" s="1101"/>
      <c r="HMI737" s="1101"/>
      <c r="HMJ737" s="1101"/>
      <c r="HMK737" s="1101"/>
      <c r="HML737" s="1101"/>
      <c r="HMM737" s="1101"/>
      <c r="HMN737" s="1101"/>
      <c r="HMO737" s="1101"/>
      <c r="HMP737" s="1101"/>
      <c r="HMQ737" s="1101"/>
      <c r="HMR737" s="1101"/>
      <c r="HMS737" s="1101"/>
      <c r="HMT737" s="1101"/>
      <c r="HMU737" s="1101"/>
      <c r="HMV737" s="1101"/>
      <c r="HMW737" s="1101"/>
      <c r="HMX737" s="1101"/>
      <c r="HMY737" s="1101"/>
      <c r="HMZ737" s="1101"/>
      <c r="HNA737" s="1101"/>
      <c r="HNB737" s="1101"/>
      <c r="HNC737" s="1101"/>
      <c r="HND737" s="1101"/>
      <c r="HNE737" s="1101"/>
      <c r="HNF737" s="1101"/>
      <c r="HNG737" s="1101"/>
      <c r="HNH737" s="1101"/>
      <c r="HNI737" s="1101"/>
      <c r="HNJ737" s="1101"/>
      <c r="HNK737" s="1101"/>
      <c r="HNL737" s="1101"/>
      <c r="HNM737" s="1101"/>
      <c r="HNN737" s="1101"/>
      <c r="HNO737" s="1101"/>
      <c r="HNP737" s="1101"/>
      <c r="HNQ737" s="1101"/>
      <c r="HNR737" s="1101"/>
      <c r="HNS737" s="1101"/>
      <c r="HNT737" s="1101"/>
      <c r="HNU737" s="1101"/>
      <c r="HNV737" s="1101"/>
      <c r="HNW737" s="1101"/>
      <c r="HNX737" s="1101"/>
      <c r="HNY737" s="1101"/>
      <c r="HNZ737" s="1101"/>
      <c r="HOA737" s="1101"/>
      <c r="HOB737" s="1101"/>
      <c r="HOC737" s="1101"/>
      <c r="HOD737" s="1101"/>
      <c r="HOE737" s="1101"/>
      <c r="HOF737" s="1101"/>
      <c r="HOG737" s="1101"/>
      <c r="HOH737" s="1101"/>
      <c r="HOI737" s="1101"/>
      <c r="HOJ737" s="1101"/>
      <c r="HOK737" s="1101"/>
      <c r="HOL737" s="1101"/>
      <c r="HOM737" s="1101"/>
      <c r="HON737" s="1101"/>
      <c r="HOO737" s="1101"/>
      <c r="HOP737" s="1101"/>
      <c r="HOQ737" s="1101"/>
      <c r="HOR737" s="1101"/>
      <c r="HOS737" s="1101"/>
      <c r="HOT737" s="1101"/>
      <c r="HOU737" s="1101"/>
      <c r="HOV737" s="1101"/>
      <c r="HOW737" s="1101"/>
      <c r="HOX737" s="1101"/>
      <c r="HOY737" s="1101"/>
      <c r="HOZ737" s="1101"/>
      <c r="HPA737" s="1101"/>
      <c r="HPB737" s="1101"/>
      <c r="HPC737" s="1101"/>
      <c r="HPD737" s="1101"/>
      <c r="HPE737" s="1101"/>
      <c r="HPF737" s="1101"/>
      <c r="HPG737" s="1101"/>
      <c r="HPH737" s="1101"/>
      <c r="HPI737" s="1101"/>
      <c r="HPJ737" s="1101"/>
      <c r="HPK737" s="1101"/>
      <c r="HPL737" s="1101"/>
      <c r="HPM737" s="1101"/>
      <c r="HPN737" s="1101"/>
      <c r="HPO737" s="1101"/>
      <c r="HPP737" s="1101"/>
      <c r="HPQ737" s="1101"/>
      <c r="HPR737" s="1101"/>
      <c r="HPS737" s="1101"/>
      <c r="HPT737" s="1101"/>
      <c r="HPU737" s="1101"/>
      <c r="HPV737" s="1101"/>
      <c r="HPW737" s="1101"/>
      <c r="HPX737" s="1101"/>
      <c r="HPY737" s="1101"/>
      <c r="HPZ737" s="1101"/>
      <c r="HQA737" s="1101"/>
      <c r="HQB737" s="1101"/>
      <c r="HQC737" s="1101"/>
      <c r="HQD737" s="1101"/>
      <c r="HQE737" s="1101"/>
      <c r="HQF737" s="1101"/>
      <c r="HQG737" s="1101"/>
      <c r="HQH737" s="1101"/>
      <c r="HQI737" s="1101"/>
      <c r="HQJ737" s="1101"/>
      <c r="HQK737" s="1101"/>
      <c r="HQL737" s="1101"/>
      <c r="HQM737" s="1101"/>
      <c r="HQN737" s="1101"/>
      <c r="HQO737" s="1101"/>
      <c r="HQP737" s="1101"/>
      <c r="HQQ737" s="1101"/>
      <c r="HQR737" s="1101"/>
      <c r="HQS737" s="1101"/>
      <c r="HQT737" s="1101"/>
      <c r="HQU737" s="1101"/>
      <c r="HQV737" s="1101"/>
      <c r="HQW737" s="1101"/>
      <c r="HQX737" s="1101"/>
      <c r="HQY737" s="1101"/>
      <c r="HQZ737" s="1101"/>
      <c r="HRA737" s="1101"/>
      <c r="HRB737" s="1101"/>
      <c r="HRC737" s="1101"/>
      <c r="HRD737" s="1101"/>
      <c r="HRE737" s="1101"/>
      <c r="HRF737" s="1101"/>
      <c r="HRG737" s="1101"/>
      <c r="HRH737" s="1101"/>
      <c r="HRI737" s="1101"/>
      <c r="HRJ737" s="1101"/>
      <c r="HRK737" s="1101"/>
      <c r="HRL737" s="1101"/>
      <c r="HRM737" s="1101"/>
      <c r="HRN737" s="1101"/>
      <c r="HRO737" s="1101"/>
      <c r="HRP737" s="1101"/>
      <c r="HRQ737" s="1101"/>
      <c r="HRR737" s="1101"/>
      <c r="HRS737" s="1101"/>
      <c r="HRT737" s="1101"/>
      <c r="HRU737" s="1101"/>
      <c r="HRV737" s="1101"/>
      <c r="HRW737" s="1101"/>
      <c r="HRX737" s="1101"/>
      <c r="HRY737" s="1101"/>
      <c r="HRZ737" s="1101"/>
      <c r="HSA737" s="1101"/>
      <c r="HSB737" s="1101"/>
      <c r="HSC737" s="1101"/>
      <c r="HSD737" s="1101"/>
      <c r="HSE737" s="1101"/>
      <c r="HSF737" s="1101"/>
      <c r="HSG737" s="1101"/>
      <c r="HSH737" s="1101"/>
      <c r="HSI737" s="1101"/>
      <c r="HSJ737" s="1101"/>
      <c r="HSK737" s="1101"/>
      <c r="HSL737" s="1101"/>
      <c r="HSM737" s="1101"/>
      <c r="HSN737" s="1101"/>
      <c r="HSO737" s="1101"/>
      <c r="HSP737" s="1101"/>
      <c r="HSQ737" s="1101"/>
      <c r="HSR737" s="1101"/>
      <c r="HSS737" s="1101"/>
      <c r="HST737" s="1101"/>
      <c r="HSU737" s="1101"/>
      <c r="HSV737" s="1101"/>
      <c r="HSW737" s="1101"/>
      <c r="HSX737" s="1101"/>
      <c r="HSY737" s="1101"/>
      <c r="HSZ737" s="1101"/>
      <c r="HTA737" s="1101"/>
      <c r="HTB737" s="1101"/>
      <c r="HTC737" s="1101"/>
      <c r="HTD737" s="1101"/>
      <c r="HTE737" s="1101"/>
      <c r="HTF737" s="1101"/>
      <c r="HTG737" s="1101"/>
      <c r="HTH737" s="1101"/>
      <c r="HTI737" s="1101"/>
      <c r="HTJ737" s="1101"/>
      <c r="HTK737" s="1101"/>
      <c r="HTL737" s="1101"/>
      <c r="HTM737" s="1101"/>
      <c r="HTN737" s="1101"/>
      <c r="HTO737" s="1101"/>
      <c r="HTP737" s="1101"/>
      <c r="HTQ737" s="1101"/>
      <c r="HTR737" s="1101"/>
      <c r="HTS737" s="1101"/>
      <c r="HTT737" s="1101"/>
      <c r="HTU737" s="1101"/>
      <c r="HTV737" s="1101"/>
      <c r="HTW737" s="1101"/>
      <c r="HTX737" s="1101"/>
      <c r="HTY737" s="1101"/>
      <c r="HTZ737" s="1101"/>
      <c r="HUA737" s="1101"/>
      <c r="HUB737" s="1101"/>
      <c r="HUC737" s="1101"/>
      <c r="HUD737" s="1101"/>
      <c r="HUE737" s="1101"/>
      <c r="HUF737" s="1101"/>
      <c r="HUG737" s="1101"/>
      <c r="HUH737" s="1101"/>
      <c r="HUI737" s="1101"/>
      <c r="HUJ737" s="1101"/>
      <c r="HUK737" s="1101"/>
      <c r="HUL737" s="1101"/>
      <c r="HUM737" s="1101"/>
      <c r="HUN737" s="1101"/>
      <c r="HUO737" s="1101"/>
      <c r="HUP737" s="1101"/>
      <c r="HUQ737" s="1101"/>
      <c r="HUR737" s="1101"/>
      <c r="HUS737" s="1101"/>
      <c r="HUT737" s="1101"/>
      <c r="HUU737" s="1101"/>
      <c r="HUV737" s="1101"/>
      <c r="HUW737" s="1101"/>
      <c r="HUX737" s="1101"/>
      <c r="HUY737" s="1101"/>
      <c r="HUZ737" s="1101"/>
      <c r="HVA737" s="1101"/>
      <c r="HVB737" s="1101"/>
      <c r="HVC737" s="1101"/>
      <c r="HVD737" s="1101"/>
      <c r="HVE737" s="1101"/>
      <c r="HVF737" s="1101"/>
      <c r="HVG737" s="1101"/>
      <c r="HVH737" s="1101"/>
      <c r="HVI737" s="1101"/>
      <c r="HVJ737" s="1101"/>
      <c r="HVK737" s="1101"/>
      <c r="HVL737" s="1101"/>
      <c r="HVM737" s="1101"/>
      <c r="HVN737" s="1101"/>
      <c r="HVO737" s="1101"/>
      <c r="HVP737" s="1101"/>
      <c r="HVQ737" s="1101"/>
      <c r="HVR737" s="1101"/>
      <c r="HVS737" s="1101"/>
      <c r="HVT737" s="1101"/>
      <c r="HVU737" s="1101"/>
      <c r="HVV737" s="1101"/>
      <c r="HVW737" s="1101"/>
      <c r="HVX737" s="1101"/>
      <c r="HVY737" s="1101"/>
      <c r="HVZ737" s="1101"/>
      <c r="HWA737" s="1101"/>
      <c r="HWB737" s="1101"/>
      <c r="HWC737" s="1101"/>
      <c r="HWD737" s="1101"/>
      <c r="HWE737" s="1101"/>
      <c r="HWF737" s="1101"/>
      <c r="HWG737" s="1101"/>
      <c r="HWH737" s="1101"/>
      <c r="HWI737" s="1101"/>
      <c r="HWJ737" s="1101"/>
      <c r="HWK737" s="1101"/>
      <c r="HWL737" s="1101"/>
      <c r="HWM737" s="1101"/>
      <c r="HWN737" s="1101"/>
      <c r="HWO737" s="1101"/>
      <c r="HWP737" s="1101"/>
      <c r="HWQ737" s="1101"/>
      <c r="HWR737" s="1101"/>
      <c r="HWS737" s="1101"/>
      <c r="HWT737" s="1101"/>
      <c r="HWU737" s="1101"/>
      <c r="HWV737" s="1101"/>
      <c r="HWW737" s="1101"/>
      <c r="HWX737" s="1101"/>
      <c r="HWY737" s="1101"/>
      <c r="HWZ737" s="1101"/>
      <c r="HXA737" s="1101"/>
      <c r="HXB737" s="1101"/>
      <c r="HXC737" s="1101"/>
      <c r="HXD737" s="1101"/>
      <c r="HXE737" s="1101"/>
      <c r="HXF737" s="1101"/>
      <c r="HXG737" s="1101"/>
      <c r="HXH737" s="1101"/>
      <c r="HXI737" s="1101"/>
      <c r="HXJ737" s="1101"/>
      <c r="HXK737" s="1101"/>
      <c r="HXL737" s="1101"/>
      <c r="HXM737" s="1101"/>
      <c r="HXN737" s="1101"/>
      <c r="HXO737" s="1101"/>
      <c r="HXP737" s="1101"/>
      <c r="HXQ737" s="1101"/>
      <c r="HXR737" s="1101"/>
      <c r="HXS737" s="1101"/>
      <c r="HXT737" s="1101"/>
      <c r="HXU737" s="1101"/>
      <c r="HXV737" s="1101"/>
      <c r="HXW737" s="1101"/>
      <c r="HXX737" s="1101"/>
      <c r="HXY737" s="1101"/>
      <c r="HXZ737" s="1101"/>
      <c r="HYA737" s="1101"/>
      <c r="HYB737" s="1101"/>
      <c r="HYC737" s="1101"/>
      <c r="HYD737" s="1101"/>
      <c r="HYE737" s="1101"/>
      <c r="HYF737" s="1101"/>
      <c r="HYG737" s="1101"/>
      <c r="HYH737" s="1101"/>
      <c r="HYI737" s="1101"/>
      <c r="HYJ737" s="1101"/>
      <c r="HYK737" s="1101"/>
      <c r="HYL737" s="1101"/>
      <c r="HYM737" s="1101"/>
      <c r="HYN737" s="1101"/>
      <c r="HYO737" s="1101"/>
      <c r="HYP737" s="1101"/>
      <c r="HYQ737" s="1101"/>
      <c r="HYR737" s="1101"/>
      <c r="HYS737" s="1101"/>
      <c r="HYT737" s="1101"/>
      <c r="HYU737" s="1101"/>
      <c r="HYV737" s="1101"/>
      <c r="HYW737" s="1101"/>
      <c r="HYX737" s="1101"/>
      <c r="HYY737" s="1101"/>
      <c r="HYZ737" s="1101"/>
      <c r="HZA737" s="1101"/>
      <c r="HZB737" s="1101"/>
      <c r="HZC737" s="1101"/>
      <c r="HZD737" s="1101"/>
      <c r="HZE737" s="1101"/>
      <c r="HZF737" s="1101"/>
      <c r="HZG737" s="1101"/>
      <c r="HZH737" s="1101"/>
      <c r="HZI737" s="1101"/>
      <c r="HZJ737" s="1101"/>
      <c r="HZK737" s="1101"/>
      <c r="HZL737" s="1101"/>
      <c r="HZM737" s="1101"/>
      <c r="HZN737" s="1101"/>
      <c r="HZO737" s="1101"/>
      <c r="HZP737" s="1101"/>
      <c r="HZQ737" s="1101"/>
      <c r="HZR737" s="1101"/>
      <c r="HZS737" s="1101"/>
      <c r="HZT737" s="1101"/>
      <c r="HZU737" s="1101"/>
      <c r="HZV737" s="1101"/>
      <c r="HZW737" s="1101"/>
      <c r="HZX737" s="1101"/>
      <c r="HZY737" s="1101"/>
      <c r="HZZ737" s="1101"/>
      <c r="IAA737" s="1101"/>
      <c r="IAB737" s="1101"/>
      <c r="IAC737" s="1101"/>
      <c r="IAD737" s="1101"/>
      <c r="IAE737" s="1101"/>
      <c r="IAF737" s="1101"/>
      <c r="IAG737" s="1101"/>
      <c r="IAH737" s="1101"/>
      <c r="IAI737" s="1101"/>
      <c r="IAJ737" s="1101"/>
      <c r="IAK737" s="1101"/>
      <c r="IAL737" s="1101"/>
      <c r="IAM737" s="1101"/>
      <c r="IAN737" s="1101"/>
      <c r="IAO737" s="1101"/>
      <c r="IAP737" s="1101"/>
      <c r="IAQ737" s="1101"/>
      <c r="IAR737" s="1101"/>
      <c r="IAS737" s="1101"/>
      <c r="IAT737" s="1101"/>
      <c r="IAU737" s="1101"/>
      <c r="IAV737" s="1101"/>
      <c r="IAW737" s="1101"/>
      <c r="IAX737" s="1101"/>
      <c r="IAY737" s="1101"/>
      <c r="IAZ737" s="1101"/>
      <c r="IBA737" s="1101"/>
      <c r="IBB737" s="1101"/>
      <c r="IBC737" s="1101"/>
      <c r="IBD737" s="1101"/>
      <c r="IBE737" s="1101"/>
      <c r="IBF737" s="1101"/>
      <c r="IBG737" s="1101"/>
      <c r="IBH737" s="1101"/>
      <c r="IBI737" s="1101"/>
      <c r="IBJ737" s="1101"/>
      <c r="IBK737" s="1101"/>
      <c r="IBL737" s="1101"/>
      <c r="IBM737" s="1101"/>
      <c r="IBN737" s="1101"/>
      <c r="IBO737" s="1101"/>
      <c r="IBP737" s="1101"/>
      <c r="IBQ737" s="1101"/>
      <c r="IBR737" s="1101"/>
      <c r="IBS737" s="1101"/>
      <c r="IBT737" s="1101"/>
      <c r="IBU737" s="1101"/>
      <c r="IBV737" s="1101"/>
      <c r="IBW737" s="1101"/>
      <c r="IBX737" s="1101"/>
      <c r="IBY737" s="1101"/>
      <c r="IBZ737" s="1101"/>
      <c r="ICA737" s="1101"/>
      <c r="ICB737" s="1101"/>
      <c r="ICC737" s="1101"/>
      <c r="ICD737" s="1101"/>
      <c r="ICE737" s="1101"/>
      <c r="ICF737" s="1101"/>
      <c r="ICG737" s="1101"/>
      <c r="ICH737" s="1101"/>
      <c r="ICI737" s="1101"/>
      <c r="ICJ737" s="1101"/>
      <c r="ICK737" s="1101"/>
      <c r="ICL737" s="1101"/>
      <c r="ICM737" s="1101"/>
      <c r="ICN737" s="1101"/>
      <c r="ICO737" s="1101"/>
      <c r="ICP737" s="1101"/>
      <c r="ICQ737" s="1101"/>
      <c r="ICR737" s="1101"/>
      <c r="ICS737" s="1101"/>
      <c r="ICT737" s="1101"/>
      <c r="ICU737" s="1101"/>
      <c r="ICV737" s="1101"/>
      <c r="ICW737" s="1101"/>
      <c r="ICX737" s="1101"/>
      <c r="ICY737" s="1101"/>
      <c r="ICZ737" s="1101"/>
      <c r="IDA737" s="1101"/>
      <c r="IDB737" s="1101"/>
      <c r="IDC737" s="1101"/>
      <c r="IDD737" s="1101"/>
      <c r="IDE737" s="1101"/>
      <c r="IDF737" s="1101"/>
      <c r="IDG737" s="1101"/>
      <c r="IDH737" s="1101"/>
      <c r="IDI737" s="1101"/>
      <c r="IDJ737" s="1101"/>
      <c r="IDK737" s="1101"/>
      <c r="IDL737" s="1101"/>
      <c r="IDM737" s="1101"/>
      <c r="IDN737" s="1101"/>
      <c r="IDO737" s="1101"/>
      <c r="IDP737" s="1101"/>
      <c r="IDQ737" s="1101"/>
      <c r="IDR737" s="1101"/>
      <c r="IDS737" s="1101"/>
      <c r="IDT737" s="1101"/>
      <c r="IDU737" s="1101"/>
      <c r="IDV737" s="1101"/>
      <c r="IDW737" s="1101"/>
      <c r="IDX737" s="1101"/>
      <c r="IDY737" s="1101"/>
      <c r="IDZ737" s="1101"/>
      <c r="IEA737" s="1101"/>
      <c r="IEB737" s="1101"/>
      <c r="IEC737" s="1101"/>
      <c r="IED737" s="1101"/>
      <c r="IEE737" s="1101"/>
      <c r="IEF737" s="1101"/>
      <c r="IEG737" s="1101"/>
      <c r="IEH737" s="1101"/>
      <c r="IEI737" s="1101"/>
      <c r="IEJ737" s="1101"/>
      <c r="IEK737" s="1101"/>
      <c r="IEL737" s="1101"/>
      <c r="IEM737" s="1101"/>
      <c r="IEN737" s="1101"/>
      <c r="IEO737" s="1101"/>
      <c r="IEP737" s="1101"/>
      <c r="IEQ737" s="1101"/>
      <c r="IER737" s="1101"/>
      <c r="IES737" s="1101"/>
      <c r="IET737" s="1101"/>
      <c r="IEU737" s="1101"/>
      <c r="IEV737" s="1101"/>
      <c r="IEW737" s="1101"/>
      <c r="IEX737" s="1101"/>
      <c r="IEY737" s="1101"/>
      <c r="IEZ737" s="1101"/>
      <c r="IFA737" s="1101"/>
      <c r="IFB737" s="1101"/>
      <c r="IFC737" s="1101"/>
      <c r="IFD737" s="1101"/>
      <c r="IFE737" s="1101"/>
      <c r="IFF737" s="1101"/>
      <c r="IFG737" s="1101"/>
      <c r="IFH737" s="1101"/>
      <c r="IFI737" s="1101"/>
      <c r="IFJ737" s="1101"/>
      <c r="IFK737" s="1101"/>
      <c r="IFL737" s="1101"/>
      <c r="IFM737" s="1101"/>
      <c r="IFN737" s="1101"/>
      <c r="IFO737" s="1101"/>
      <c r="IFP737" s="1101"/>
      <c r="IFQ737" s="1101"/>
      <c r="IFR737" s="1101"/>
      <c r="IFS737" s="1101"/>
      <c r="IFT737" s="1101"/>
      <c r="IFU737" s="1101"/>
      <c r="IFV737" s="1101"/>
      <c r="IFW737" s="1101"/>
      <c r="IFX737" s="1101"/>
      <c r="IFY737" s="1101"/>
      <c r="IFZ737" s="1101"/>
      <c r="IGA737" s="1101"/>
      <c r="IGB737" s="1101"/>
      <c r="IGC737" s="1101"/>
      <c r="IGD737" s="1101"/>
      <c r="IGE737" s="1101"/>
      <c r="IGF737" s="1101"/>
      <c r="IGG737" s="1101"/>
      <c r="IGH737" s="1101"/>
      <c r="IGI737" s="1101"/>
      <c r="IGJ737" s="1101"/>
      <c r="IGK737" s="1101"/>
      <c r="IGL737" s="1101"/>
      <c r="IGM737" s="1101"/>
      <c r="IGN737" s="1101"/>
      <c r="IGO737" s="1101"/>
      <c r="IGP737" s="1101"/>
      <c r="IGQ737" s="1101"/>
      <c r="IGR737" s="1101"/>
      <c r="IGS737" s="1101"/>
      <c r="IGT737" s="1101"/>
      <c r="IGU737" s="1101"/>
      <c r="IGV737" s="1101"/>
      <c r="IGW737" s="1101"/>
      <c r="IGX737" s="1101"/>
      <c r="IGY737" s="1101"/>
      <c r="IGZ737" s="1101"/>
      <c r="IHA737" s="1101"/>
      <c r="IHB737" s="1101"/>
      <c r="IHC737" s="1101"/>
      <c r="IHD737" s="1101"/>
      <c r="IHE737" s="1101"/>
      <c r="IHF737" s="1101"/>
      <c r="IHG737" s="1101"/>
      <c r="IHH737" s="1101"/>
      <c r="IHI737" s="1101"/>
      <c r="IHJ737" s="1101"/>
      <c r="IHK737" s="1101"/>
      <c r="IHL737" s="1101"/>
      <c r="IHM737" s="1101"/>
      <c r="IHN737" s="1101"/>
      <c r="IHO737" s="1101"/>
      <c r="IHP737" s="1101"/>
      <c r="IHQ737" s="1101"/>
      <c r="IHR737" s="1101"/>
      <c r="IHS737" s="1101"/>
      <c r="IHT737" s="1101"/>
      <c r="IHU737" s="1101"/>
      <c r="IHV737" s="1101"/>
      <c r="IHW737" s="1101"/>
      <c r="IHX737" s="1101"/>
      <c r="IHY737" s="1101"/>
      <c r="IHZ737" s="1101"/>
      <c r="IIA737" s="1101"/>
      <c r="IIB737" s="1101"/>
      <c r="IIC737" s="1101"/>
      <c r="IID737" s="1101"/>
      <c r="IIE737" s="1101"/>
      <c r="IIF737" s="1101"/>
      <c r="IIG737" s="1101"/>
      <c r="IIH737" s="1101"/>
      <c r="III737" s="1101"/>
      <c r="IIJ737" s="1101"/>
      <c r="IIK737" s="1101"/>
      <c r="IIL737" s="1101"/>
      <c r="IIM737" s="1101"/>
      <c r="IIN737" s="1101"/>
      <c r="IIO737" s="1101"/>
      <c r="IIP737" s="1101"/>
      <c r="IIQ737" s="1101"/>
      <c r="IIR737" s="1101"/>
      <c r="IIS737" s="1101"/>
      <c r="IIT737" s="1101"/>
      <c r="IIU737" s="1101"/>
      <c r="IIV737" s="1101"/>
      <c r="IIW737" s="1101"/>
      <c r="IIX737" s="1101"/>
      <c r="IIY737" s="1101"/>
      <c r="IIZ737" s="1101"/>
      <c r="IJA737" s="1101"/>
      <c r="IJB737" s="1101"/>
      <c r="IJC737" s="1101"/>
      <c r="IJD737" s="1101"/>
      <c r="IJE737" s="1101"/>
      <c r="IJF737" s="1101"/>
      <c r="IJG737" s="1101"/>
      <c r="IJH737" s="1101"/>
      <c r="IJI737" s="1101"/>
      <c r="IJJ737" s="1101"/>
      <c r="IJK737" s="1101"/>
      <c r="IJL737" s="1101"/>
      <c r="IJM737" s="1101"/>
      <c r="IJN737" s="1101"/>
      <c r="IJO737" s="1101"/>
      <c r="IJP737" s="1101"/>
      <c r="IJQ737" s="1101"/>
      <c r="IJR737" s="1101"/>
      <c r="IJS737" s="1101"/>
      <c r="IJT737" s="1101"/>
      <c r="IJU737" s="1101"/>
      <c r="IJV737" s="1101"/>
      <c r="IJW737" s="1101"/>
      <c r="IJX737" s="1101"/>
      <c r="IJY737" s="1101"/>
      <c r="IJZ737" s="1101"/>
      <c r="IKA737" s="1101"/>
      <c r="IKB737" s="1101"/>
      <c r="IKC737" s="1101"/>
      <c r="IKD737" s="1101"/>
      <c r="IKE737" s="1101"/>
      <c r="IKF737" s="1101"/>
      <c r="IKG737" s="1101"/>
      <c r="IKH737" s="1101"/>
      <c r="IKI737" s="1101"/>
      <c r="IKJ737" s="1101"/>
      <c r="IKK737" s="1101"/>
      <c r="IKL737" s="1101"/>
      <c r="IKM737" s="1101"/>
      <c r="IKN737" s="1101"/>
      <c r="IKO737" s="1101"/>
      <c r="IKP737" s="1101"/>
      <c r="IKQ737" s="1101"/>
      <c r="IKR737" s="1101"/>
      <c r="IKS737" s="1101"/>
      <c r="IKT737" s="1101"/>
      <c r="IKU737" s="1101"/>
      <c r="IKV737" s="1101"/>
      <c r="IKW737" s="1101"/>
      <c r="IKX737" s="1101"/>
      <c r="IKY737" s="1101"/>
      <c r="IKZ737" s="1101"/>
      <c r="ILA737" s="1101"/>
      <c r="ILB737" s="1101"/>
      <c r="ILC737" s="1101"/>
      <c r="ILD737" s="1101"/>
      <c r="ILE737" s="1101"/>
      <c r="ILF737" s="1101"/>
      <c r="ILG737" s="1101"/>
      <c r="ILH737" s="1101"/>
      <c r="ILI737" s="1101"/>
      <c r="ILJ737" s="1101"/>
      <c r="ILK737" s="1101"/>
      <c r="ILL737" s="1101"/>
      <c r="ILM737" s="1101"/>
      <c r="ILN737" s="1101"/>
      <c r="ILO737" s="1101"/>
      <c r="ILP737" s="1101"/>
      <c r="ILQ737" s="1101"/>
      <c r="ILR737" s="1101"/>
      <c r="ILS737" s="1101"/>
      <c r="ILT737" s="1101"/>
      <c r="ILU737" s="1101"/>
      <c r="ILV737" s="1101"/>
      <c r="ILW737" s="1101"/>
      <c r="ILX737" s="1101"/>
      <c r="ILY737" s="1101"/>
      <c r="ILZ737" s="1101"/>
      <c r="IMA737" s="1101"/>
      <c r="IMB737" s="1101"/>
      <c r="IMC737" s="1101"/>
      <c r="IMD737" s="1101"/>
      <c r="IME737" s="1101"/>
      <c r="IMF737" s="1101"/>
      <c r="IMG737" s="1101"/>
      <c r="IMH737" s="1101"/>
      <c r="IMI737" s="1101"/>
      <c r="IMJ737" s="1101"/>
      <c r="IMK737" s="1101"/>
      <c r="IML737" s="1101"/>
      <c r="IMM737" s="1101"/>
      <c r="IMN737" s="1101"/>
      <c r="IMO737" s="1101"/>
      <c r="IMP737" s="1101"/>
      <c r="IMQ737" s="1101"/>
      <c r="IMR737" s="1101"/>
      <c r="IMS737" s="1101"/>
      <c r="IMT737" s="1101"/>
      <c r="IMU737" s="1101"/>
      <c r="IMV737" s="1101"/>
      <c r="IMW737" s="1101"/>
      <c r="IMX737" s="1101"/>
      <c r="IMY737" s="1101"/>
      <c r="IMZ737" s="1101"/>
      <c r="INA737" s="1101"/>
      <c r="INB737" s="1101"/>
      <c r="INC737" s="1101"/>
      <c r="IND737" s="1101"/>
      <c r="INE737" s="1101"/>
      <c r="INF737" s="1101"/>
      <c r="ING737" s="1101"/>
      <c r="INH737" s="1101"/>
      <c r="INI737" s="1101"/>
      <c r="INJ737" s="1101"/>
      <c r="INK737" s="1101"/>
      <c r="INL737" s="1101"/>
      <c r="INM737" s="1101"/>
      <c r="INN737" s="1101"/>
      <c r="INO737" s="1101"/>
      <c r="INP737" s="1101"/>
      <c r="INQ737" s="1101"/>
      <c r="INR737" s="1101"/>
      <c r="INS737" s="1101"/>
      <c r="INT737" s="1101"/>
      <c r="INU737" s="1101"/>
      <c r="INV737" s="1101"/>
      <c r="INW737" s="1101"/>
      <c r="INX737" s="1101"/>
      <c r="INY737" s="1101"/>
      <c r="INZ737" s="1101"/>
      <c r="IOA737" s="1101"/>
      <c r="IOB737" s="1101"/>
      <c r="IOC737" s="1101"/>
      <c r="IOD737" s="1101"/>
      <c r="IOE737" s="1101"/>
      <c r="IOF737" s="1101"/>
      <c r="IOG737" s="1101"/>
      <c r="IOH737" s="1101"/>
      <c r="IOI737" s="1101"/>
      <c r="IOJ737" s="1101"/>
      <c r="IOK737" s="1101"/>
      <c r="IOL737" s="1101"/>
      <c r="IOM737" s="1101"/>
      <c r="ION737" s="1101"/>
      <c r="IOO737" s="1101"/>
      <c r="IOP737" s="1101"/>
      <c r="IOQ737" s="1101"/>
      <c r="IOR737" s="1101"/>
      <c r="IOS737" s="1101"/>
      <c r="IOT737" s="1101"/>
      <c r="IOU737" s="1101"/>
      <c r="IOV737" s="1101"/>
      <c r="IOW737" s="1101"/>
      <c r="IOX737" s="1101"/>
      <c r="IOY737" s="1101"/>
      <c r="IOZ737" s="1101"/>
      <c r="IPA737" s="1101"/>
      <c r="IPB737" s="1101"/>
      <c r="IPC737" s="1101"/>
      <c r="IPD737" s="1101"/>
      <c r="IPE737" s="1101"/>
      <c r="IPF737" s="1101"/>
      <c r="IPG737" s="1101"/>
      <c r="IPH737" s="1101"/>
      <c r="IPI737" s="1101"/>
      <c r="IPJ737" s="1101"/>
      <c r="IPK737" s="1101"/>
      <c r="IPL737" s="1101"/>
      <c r="IPM737" s="1101"/>
      <c r="IPN737" s="1101"/>
      <c r="IPO737" s="1101"/>
      <c r="IPP737" s="1101"/>
      <c r="IPQ737" s="1101"/>
      <c r="IPR737" s="1101"/>
      <c r="IPS737" s="1101"/>
      <c r="IPT737" s="1101"/>
      <c r="IPU737" s="1101"/>
      <c r="IPV737" s="1101"/>
      <c r="IPW737" s="1101"/>
      <c r="IPX737" s="1101"/>
      <c r="IPY737" s="1101"/>
      <c r="IPZ737" s="1101"/>
      <c r="IQA737" s="1101"/>
      <c r="IQB737" s="1101"/>
      <c r="IQC737" s="1101"/>
      <c r="IQD737" s="1101"/>
      <c r="IQE737" s="1101"/>
      <c r="IQF737" s="1101"/>
      <c r="IQG737" s="1101"/>
      <c r="IQH737" s="1101"/>
      <c r="IQI737" s="1101"/>
      <c r="IQJ737" s="1101"/>
      <c r="IQK737" s="1101"/>
      <c r="IQL737" s="1101"/>
      <c r="IQM737" s="1101"/>
      <c r="IQN737" s="1101"/>
      <c r="IQO737" s="1101"/>
      <c r="IQP737" s="1101"/>
      <c r="IQQ737" s="1101"/>
      <c r="IQR737" s="1101"/>
      <c r="IQS737" s="1101"/>
      <c r="IQT737" s="1101"/>
      <c r="IQU737" s="1101"/>
      <c r="IQV737" s="1101"/>
      <c r="IQW737" s="1101"/>
      <c r="IQX737" s="1101"/>
      <c r="IQY737" s="1101"/>
      <c r="IQZ737" s="1101"/>
      <c r="IRA737" s="1101"/>
      <c r="IRB737" s="1101"/>
      <c r="IRC737" s="1101"/>
      <c r="IRD737" s="1101"/>
      <c r="IRE737" s="1101"/>
      <c r="IRF737" s="1101"/>
      <c r="IRG737" s="1101"/>
      <c r="IRH737" s="1101"/>
      <c r="IRI737" s="1101"/>
      <c r="IRJ737" s="1101"/>
      <c r="IRK737" s="1101"/>
      <c r="IRL737" s="1101"/>
      <c r="IRM737" s="1101"/>
      <c r="IRN737" s="1101"/>
      <c r="IRO737" s="1101"/>
      <c r="IRP737" s="1101"/>
      <c r="IRQ737" s="1101"/>
      <c r="IRR737" s="1101"/>
      <c r="IRS737" s="1101"/>
      <c r="IRT737" s="1101"/>
      <c r="IRU737" s="1101"/>
      <c r="IRV737" s="1101"/>
      <c r="IRW737" s="1101"/>
      <c r="IRX737" s="1101"/>
      <c r="IRY737" s="1101"/>
      <c r="IRZ737" s="1101"/>
      <c r="ISA737" s="1101"/>
      <c r="ISB737" s="1101"/>
      <c r="ISC737" s="1101"/>
      <c r="ISD737" s="1101"/>
      <c r="ISE737" s="1101"/>
      <c r="ISF737" s="1101"/>
      <c r="ISG737" s="1101"/>
      <c r="ISH737" s="1101"/>
      <c r="ISI737" s="1101"/>
      <c r="ISJ737" s="1101"/>
      <c r="ISK737" s="1101"/>
      <c r="ISL737" s="1101"/>
      <c r="ISM737" s="1101"/>
      <c r="ISN737" s="1101"/>
      <c r="ISO737" s="1101"/>
      <c r="ISP737" s="1101"/>
      <c r="ISQ737" s="1101"/>
      <c r="ISR737" s="1101"/>
      <c r="ISS737" s="1101"/>
      <c r="IST737" s="1101"/>
      <c r="ISU737" s="1101"/>
      <c r="ISV737" s="1101"/>
      <c r="ISW737" s="1101"/>
      <c r="ISX737" s="1101"/>
      <c r="ISY737" s="1101"/>
      <c r="ISZ737" s="1101"/>
      <c r="ITA737" s="1101"/>
      <c r="ITB737" s="1101"/>
      <c r="ITC737" s="1101"/>
      <c r="ITD737" s="1101"/>
      <c r="ITE737" s="1101"/>
      <c r="ITF737" s="1101"/>
      <c r="ITG737" s="1101"/>
      <c r="ITH737" s="1101"/>
      <c r="ITI737" s="1101"/>
      <c r="ITJ737" s="1101"/>
      <c r="ITK737" s="1101"/>
      <c r="ITL737" s="1101"/>
      <c r="ITM737" s="1101"/>
      <c r="ITN737" s="1101"/>
      <c r="ITO737" s="1101"/>
      <c r="ITP737" s="1101"/>
      <c r="ITQ737" s="1101"/>
      <c r="ITR737" s="1101"/>
      <c r="ITS737" s="1101"/>
      <c r="ITT737" s="1101"/>
      <c r="ITU737" s="1101"/>
      <c r="ITV737" s="1101"/>
      <c r="ITW737" s="1101"/>
      <c r="ITX737" s="1101"/>
      <c r="ITY737" s="1101"/>
      <c r="ITZ737" s="1101"/>
      <c r="IUA737" s="1101"/>
      <c r="IUB737" s="1101"/>
      <c r="IUC737" s="1101"/>
      <c r="IUD737" s="1101"/>
      <c r="IUE737" s="1101"/>
      <c r="IUF737" s="1101"/>
      <c r="IUG737" s="1101"/>
      <c r="IUH737" s="1101"/>
      <c r="IUI737" s="1101"/>
      <c r="IUJ737" s="1101"/>
      <c r="IUK737" s="1101"/>
      <c r="IUL737" s="1101"/>
      <c r="IUM737" s="1101"/>
      <c r="IUN737" s="1101"/>
      <c r="IUO737" s="1101"/>
      <c r="IUP737" s="1101"/>
      <c r="IUQ737" s="1101"/>
      <c r="IUR737" s="1101"/>
      <c r="IUS737" s="1101"/>
      <c r="IUT737" s="1101"/>
      <c r="IUU737" s="1101"/>
      <c r="IUV737" s="1101"/>
      <c r="IUW737" s="1101"/>
      <c r="IUX737" s="1101"/>
      <c r="IUY737" s="1101"/>
      <c r="IUZ737" s="1101"/>
      <c r="IVA737" s="1101"/>
      <c r="IVB737" s="1101"/>
      <c r="IVC737" s="1101"/>
      <c r="IVD737" s="1101"/>
      <c r="IVE737" s="1101"/>
      <c r="IVF737" s="1101"/>
      <c r="IVG737" s="1101"/>
      <c r="IVH737" s="1101"/>
      <c r="IVI737" s="1101"/>
      <c r="IVJ737" s="1101"/>
      <c r="IVK737" s="1101"/>
      <c r="IVL737" s="1101"/>
      <c r="IVM737" s="1101"/>
      <c r="IVN737" s="1101"/>
      <c r="IVO737" s="1101"/>
      <c r="IVP737" s="1101"/>
      <c r="IVQ737" s="1101"/>
      <c r="IVR737" s="1101"/>
      <c r="IVS737" s="1101"/>
      <c r="IVT737" s="1101"/>
      <c r="IVU737" s="1101"/>
      <c r="IVV737" s="1101"/>
      <c r="IVW737" s="1101"/>
      <c r="IVX737" s="1101"/>
      <c r="IVY737" s="1101"/>
      <c r="IVZ737" s="1101"/>
      <c r="IWA737" s="1101"/>
      <c r="IWB737" s="1101"/>
      <c r="IWC737" s="1101"/>
      <c r="IWD737" s="1101"/>
      <c r="IWE737" s="1101"/>
      <c r="IWF737" s="1101"/>
      <c r="IWG737" s="1101"/>
      <c r="IWH737" s="1101"/>
      <c r="IWI737" s="1101"/>
      <c r="IWJ737" s="1101"/>
      <c r="IWK737" s="1101"/>
      <c r="IWL737" s="1101"/>
      <c r="IWM737" s="1101"/>
      <c r="IWN737" s="1101"/>
      <c r="IWO737" s="1101"/>
      <c r="IWP737" s="1101"/>
      <c r="IWQ737" s="1101"/>
      <c r="IWR737" s="1101"/>
      <c r="IWS737" s="1101"/>
      <c r="IWT737" s="1101"/>
      <c r="IWU737" s="1101"/>
      <c r="IWV737" s="1101"/>
      <c r="IWW737" s="1101"/>
      <c r="IWX737" s="1101"/>
      <c r="IWY737" s="1101"/>
      <c r="IWZ737" s="1101"/>
      <c r="IXA737" s="1101"/>
      <c r="IXB737" s="1101"/>
      <c r="IXC737" s="1101"/>
      <c r="IXD737" s="1101"/>
      <c r="IXE737" s="1101"/>
      <c r="IXF737" s="1101"/>
      <c r="IXG737" s="1101"/>
      <c r="IXH737" s="1101"/>
      <c r="IXI737" s="1101"/>
      <c r="IXJ737" s="1101"/>
      <c r="IXK737" s="1101"/>
      <c r="IXL737" s="1101"/>
      <c r="IXM737" s="1101"/>
      <c r="IXN737" s="1101"/>
      <c r="IXO737" s="1101"/>
      <c r="IXP737" s="1101"/>
      <c r="IXQ737" s="1101"/>
      <c r="IXR737" s="1101"/>
      <c r="IXS737" s="1101"/>
      <c r="IXT737" s="1101"/>
      <c r="IXU737" s="1101"/>
      <c r="IXV737" s="1101"/>
      <c r="IXW737" s="1101"/>
      <c r="IXX737" s="1101"/>
      <c r="IXY737" s="1101"/>
      <c r="IXZ737" s="1101"/>
      <c r="IYA737" s="1101"/>
      <c r="IYB737" s="1101"/>
      <c r="IYC737" s="1101"/>
      <c r="IYD737" s="1101"/>
      <c r="IYE737" s="1101"/>
      <c r="IYF737" s="1101"/>
      <c r="IYG737" s="1101"/>
      <c r="IYH737" s="1101"/>
      <c r="IYI737" s="1101"/>
      <c r="IYJ737" s="1101"/>
      <c r="IYK737" s="1101"/>
      <c r="IYL737" s="1101"/>
      <c r="IYM737" s="1101"/>
      <c r="IYN737" s="1101"/>
      <c r="IYO737" s="1101"/>
      <c r="IYP737" s="1101"/>
      <c r="IYQ737" s="1101"/>
      <c r="IYR737" s="1101"/>
      <c r="IYS737" s="1101"/>
      <c r="IYT737" s="1101"/>
      <c r="IYU737" s="1101"/>
      <c r="IYV737" s="1101"/>
      <c r="IYW737" s="1101"/>
      <c r="IYX737" s="1101"/>
      <c r="IYY737" s="1101"/>
      <c r="IYZ737" s="1101"/>
      <c r="IZA737" s="1101"/>
      <c r="IZB737" s="1101"/>
      <c r="IZC737" s="1101"/>
      <c r="IZD737" s="1101"/>
      <c r="IZE737" s="1101"/>
      <c r="IZF737" s="1101"/>
      <c r="IZG737" s="1101"/>
      <c r="IZH737" s="1101"/>
      <c r="IZI737" s="1101"/>
      <c r="IZJ737" s="1101"/>
      <c r="IZK737" s="1101"/>
      <c r="IZL737" s="1101"/>
      <c r="IZM737" s="1101"/>
      <c r="IZN737" s="1101"/>
      <c r="IZO737" s="1101"/>
      <c r="IZP737" s="1101"/>
      <c r="IZQ737" s="1101"/>
      <c r="IZR737" s="1101"/>
      <c r="IZS737" s="1101"/>
      <c r="IZT737" s="1101"/>
      <c r="IZU737" s="1101"/>
      <c r="IZV737" s="1101"/>
      <c r="IZW737" s="1101"/>
      <c r="IZX737" s="1101"/>
      <c r="IZY737" s="1101"/>
      <c r="IZZ737" s="1101"/>
      <c r="JAA737" s="1101"/>
      <c r="JAB737" s="1101"/>
      <c r="JAC737" s="1101"/>
      <c r="JAD737" s="1101"/>
      <c r="JAE737" s="1101"/>
      <c r="JAF737" s="1101"/>
      <c r="JAG737" s="1101"/>
      <c r="JAH737" s="1101"/>
      <c r="JAI737" s="1101"/>
      <c r="JAJ737" s="1101"/>
      <c r="JAK737" s="1101"/>
      <c r="JAL737" s="1101"/>
      <c r="JAM737" s="1101"/>
      <c r="JAN737" s="1101"/>
      <c r="JAO737" s="1101"/>
      <c r="JAP737" s="1101"/>
      <c r="JAQ737" s="1101"/>
      <c r="JAR737" s="1101"/>
      <c r="JAS737" s="1101"/>
      <c r="JAT737" s="1101"/>
      <c r="JAU737" s="1101"/>
      <c r="JAV737" s="1101"/>
      <c r="JAW737" s="1101"/>
      <c r="JAX737" s="1101"/>
      <c r="JAY737" s="1101"/>
      <c r="JAZ737" s="1101"/>
      <c r="JBA737" s="1101"/>
      <c r="JBB737" s="1101"/>
      <c r="JBC737" s="1101"/>
      <c r="JBD737" s="1101"/>
      <c r="JBE737" s="1101"/>
      <c r="JBF737" s="1101"/>
      <c r="JBG737" s="1101"/>
      <c r="JBH737" s="1101"/>
      <c r="JBI737" s="1101"/>
      <c r="JBJ737" s="1101"/>
      <c r="JBK737" s="1101"/>
      <c r="JBL737" s="1101"/>
      <c r="JBM737" s="1101"/>
      <c r="JBN737" s="1101"/>
      <c r="JBO737" s="1101"/>
      <c r="JBP737" s="1101"/>
      <c r="JBQ737" s="1101"/>
      <c r="JBR737" s="1101"/>
      <c r="JBS737" s="1101"/>
      <c r="JBT737" s="1101"/>
      <c r="JBU737" s="1101"/>
      <c r="JBV737" s="1101"/>
      <c r="JBW737" s="1101"/>
      <c r="JBX737" s="1101"/>
      <c r="JBY737" s="1101"/>
      <c r="JBZ737" s="1101"/>
      <c r="JCA737" s="1101"/>
      <c r="JCB737" s="1101"/>
      <c r="JCC737" s="1101"/>
      <c r="JCD737" s="1101"/>
      <c r="JCE737" s="1101"/>
      <c r="JCF737" s="1101"/>
      <c r="JCG737" s="1101"/>
      <c r="JCH737" s="1101"/>
      <c r="JCI737" s="1101"/>
      <c r="JCJ737" s="1101"/>
      <c r="JCK737" s="1101"/>
      <c r="JCL737" s="1101"/>
      <c r="JCM737" s="1101"/>
      <c r="JCN737" s="1101"/>
      <c r="JCO737" s="1101"/>
      <c r="JCP737" s="1101"/>
      <c r="JCQ737" s="1101"/>
      <c r="JCR737" s="1101"/>
      <c r="JCS737" s="1101"/>
      <c r="JCT737" s="1101"/>
      <c r="JCU737" s="1101"/>
      <c r="JCV737" s="1101"/>
      <c r="JCW737" s="1101"/>
      <c r="JCX737" s="1101"/>
      <c r="JCY737" s="1101"/>
      <c r="JCZ737" s="1101"/>
      <c r="JDA737" s="1101"/>
      <c r="JDB737" s="1101"/>
      <c r="JDC737" s="1101"/>
      <c r="JDD737" s="1101"/>
      <c r="JDE737" s="1101"/>
      <c r="JDF737" s="1101"/>
      <c r="JDG737" s="1101"/>
      <c r="JDH737" s="1101"/>
      <c r="JDI737" s="1101"/>
      <c r="JDJ737" s="1101"/>
      <c r="JDK737" s="1101"/>
      <c r="JDL737" s="1101"/>
      <c r="JDM737" s="1101"/>
      <c r="JDN737" s="1101"/>
      <c r="JDO737" s="1101"/>
      <c r="JDP737" s="1101"/>
      <c r="JDQ737" s="1101"/>
      <c r="JDR737" s="1101"/>
      <c r="JDS737" s="1101"/>
      <c r="JDT737" s="1101"/>
      <c r="JDU737" s="1101"/>
      <c r="JDV737" s="1101"/>
      <c r="JDW737" s="1101"/>
      <c r="JDX737" s="1101"/>
      <c r="JDY737" s="1101"/>
      <c r="JDZ737" s="1101"/>
      <c r="JEA737" s="1101"/>
      <c r="JEB737" s="1101"/>
      <c r="JEC737" s="1101"/>
      <c r="JED737" s="1101"/>
      <c r="JEE737" s="1101"/>
      <c r="JEF737" s="1101"/>
      <c r="JEG737" s="1101"/>
      <c r="JEH737" s="1101"/>
      <c r="JEI737" s="1101"/>
      <c r="JEJ737" s="1101"/>
      <c r="JEK737" s="1101"/>
      <c r="JEL737" s="1101"/>
      <c r="JEM737" s="1101"/>
      <c r="JEN737" s="1101"/>
      <c r="JEO737" s="1101"/>
      <c r="JEP737" s="1101"/>
      <c r="JEQ737" s="1101"/>
      <c r="JER737" s="1101"/>
      <c r="JES737" s="1101"/>
      <c r="JET737" s="1101"/>
      <c r="JEU737" s="1101"/>
      <c r="JEV737" s="1101"/>
      <c r="JEW737" s="1101"/>
      <c r="JEX737" s="1101"/>
      <c r="JEY737" s="1101"/>
      <c r="JEZ737" s="1101"/>
      <c r="JFA737" s="1101"/>
      <c r="JFB737" s="1101"/>
      <c r="JFC737" s="1101"/>
      <c r="JFD737" s="1101"/>
      <c r="JFE737" s="1101"/>
      <c r="JFF737" s="1101"/>
      <c r="JFG737" s="1101"/>
      <c r="JFH737" s="1101"/>
      <c r="JFI737" s="1101"/>
      <c r="JFJ737" s="1101"/>
      <c r="JFK737" s="1101"/>
      <c r="JFL737" s="1101"/>
      <c r="JFM737" s="1101"/>
      <c r="JFN737" s="1101"/>
      <c r="JFO737" s="1101"/>
      <c r="JFP737" s="1101"/>
      <c r="JFQ737" s="1101"/>
      <c r="JFR737" s="1101"/>
      <c r="JFS737" s="1101"/>
      <c r="JFT737" s="1101"/>
      <c r="JFU737" s="1101"/>
      <c r="JFV737" s="1101"/>
      <c r="JFW737" s="1101"/>
      <c r="JFX737" s="1101"/>
      <c r="JFY737" s="1101"/>
      <c r="JFZ737" s="1101"/>
      <c r="JGA737" s="1101"/>
      <c r="JGB737" s="1101"/>
      <c r="JGC737" s="1101"/>
      <c r="JGD737" s="1101"/>
      <c r="JGE737" s="1101"/>
      <c r="JGF737" s="1101"/>
      <c r="JGG737" s="1101"/>
      <c r="JGH737" s="1101"/>
      <c r="JGI737" s="1101"/>
      <c r="JGJ737" s="1101"/>
      <c r="JGK737" s="1101"/>
      <c r="JGL737" s="1101"/>
      <c r="JGM737" s="1101"/>
      <c r="JGN737" s="1101"/>
      <c r="JGO737" s="1101"/>
      <c r="JGP737" s="1101"/>
      <c r="JGQ737" s="1101"/>
      <c r="JGR737" s="1101"/>
      <c r="JGS737" s="1101"/>
      <c r="JGT737" s="1101"/>
      <c r="JGU737" s="1101"/>
      <c r="JGV737" s="1101"/>
      <c r="JGW737" s="1101"/>
      <c r="JGX737" s="1101"/>
      <c r="JGY737" s="1101"/>
      <c r="JGZ737" s="1101"/>
      <c r="JHA737" s="1101"/>
      <c r="JHB737" s="1101"/>
      <c r="JHC737" s="1101"/>
      <c r="JHD737" s="1101"/>
      <c r="JHE737" s="1101"/>
      <c r="JHF737" s="1101"/>
      <c r="JHG737" s="1101"/>
      <c r="JHH737" s="1101"/>
      <c r="JHI737" s="1101"/>
      <c r="JHJ737" s="1101"/>
      <c r="JHK737" s="1101"/>
      <c r="JHL737" s="1101"/>
      <c r="JHM737" s="1101"/>
      <c r="JHN737" s="1101"/>
      <c r="JHO737" s="1101"/>
      <c r="JHP737" s="1101"/>
      <c r="JHQ737" s="1101"/>
      <c r="JHR737" s="1101"/>
      <c r="JHS737" s="1101"/>
      <c r="JHT737" s="1101"/>
      <c r="JHU737" s="1101"/>
      <c r="JHV737" s="1101"/>
      <c r="JHW737" s="1101"/>
      <c r="JHX737" s="1101"/>
      <c r="JHY737" s="1101"/>
      <c r="JHZ737" s="1101"/>
      <c r="JIA737" s="1101"/>
      <c r="JIB737" s="1101"/>
      <c r="JIC737" s="1101"/>
      <c r="JID737" s="1101"/>
      <c r="JIE737" s="1101"/>
      <c r="JIF737" s="1101"/>
      <c r="JIG737" s="1101"/>
      <c r="JIH737" s="1101"/>
      <c r="JII737" s="1101"/>
      <c r="JIJ737" s="1101"/>
      <c r="JIK737" s="1101"/>
      <c r="JIL737" s="1101"/>
      <c r="JIM737" s="1101"/>
      <c r="JIN737" s="1101"/>
      <c r="JIO737" s="1101"/>
      <c r="JIP737" s="1101"/>
      <c r="JIQ737" s="1101"/>
      <c r="JIR737" s="1101"/>
      <c r="JIS737" s="1101"/>
      <c r="JIT737" s="1101"/>
      <c r="JIU737" s="1101"/>
      <c r="JIV737" s="1101"/>
      <c r="JIW737" s="1101"/>
      <c r="JIX737" s="1101"/>
      <c r="JIY737" s="1101"/>
      <c r="JIZ737" s="1101"/>
      <c r="JJA737" s="1101"/>
      <c r="JJB737" s="1101"/>
      <c r="JJC737" s="1101"/>
      <c r="JJD737" s="1101"/>
      <c r="JJE737" s="1101"/>
      <c r="JJF737" s="1101"/>
      <c r="JJG737" s="1101"/>
      <c r="JJH737" s="1101"/>
      <c r="JJI737" s="1101"/>
      <c r="JJJ737" s="1101"/>
      <c r="JJK737" s="1101"/>
      <c r="JJL737" s="1101"/>
      <c r="JJM737" s="1101"/>
      <c r="JJN737" s="1101"/>
      <c r="JJO737" s="1101"/>
      <c r="JJP737" s="1101"/>
      <c r="JJQ737" s="1101"/>
      <c r="JJR737" s="1101"/>
      <c r="JJS737" s="1101"/>
      <c r="JJT737" s="1101"/>
      <c r="JJU737" s="1101"/>
      <c r="JJV737" s="1101"/>
      <c r="JJW737" s="1101"/>
      <c r="JJX737" s="1101"/>
      <c r="JJY737" s="1101"/>
      <c r="JJZ737" s="1101"/>
      <c r="JKA737" s="1101"/>
      <c r="JKB737" s="1101"/>
      <c r="JKC737" s="1101"/>
      <c r="JKD737" s="1101"/>
      <c r="JKE737" s="1101"/>
      <c r="JKF737" s="1101"/>
      <c r="JKG737" s="1101"/>
      <c r="JKH737" s="1101"/>
      <c r="JKI737" s="1101"/>
      <c r="JKJ737" s="1101"/>
      <c r="JKK737" s="1101"/>
      <c r="JKL737" s="1101"/>
      <c r="JKM737" s="1101"/>
      <c r="JKN737" s="1101"/>
      <c r="JKO737" s="1101"/>
      <c r="JKP737" s="1101"/>
      <c r="JKQ737" s="1101"/>
      <c r="JKR737" s="1101"/>
      <c r="JKS737" s="1101"/>
      <c r="JKT737" s="1101"/>
      <c r="JKU737" s="1101"/>
      <c r="JKV737" s="1101"/>
      <c r="JKW737" s="1101"/>
      <c r="JKX737" s="1101"/>
      <c r="JKY737" s="1101"/>
      <c r="JKZ737" s="1101"/>
      <c r="JLA737" s="1101"/>
      <c r="JLB737" s="1101"/>
      <c r="JLC737" s="1101"/>
      <c r="JLD737" s="1101"/>
      <c r="JLE737" s="1101"/>
      <c r="JLF737" s="1101"/>
      <c r="JLG737" s="1101"/>
      <c r="JLH737" s="1101"/>
      <c r="JLI737" s="1101"/>
      <c r="JLJ737" s="1101"/>
      <c r="JLK737" s="1101"/>
      <c r="JLL737" s="1101"/>
      <c r="JLM737" s="1101"/>
      <c r="JLN737" s="1101"/>
      <c r="JLO737" s="1101"/>
      <c r="JLP737" s="1101"/>
      <c r="JLQ737" s="1101"/>
      <c r="JLR737" s="1101"/>
      <c r="JLS737" s="1101"/>
      <c r="JLT737" s="1101"/>
      <c r="JLU737" s="1101"/>
      <c r="JLV737" s="1101"/>
      <c r="JLW737" s="1101"/>
      <c r="JLX737" s="1101"/>
      <c r="JLY737" s="1101"/>
      <c r="JLZ737" s="1101"/>
      <c r="JMA737" s="1101"/>
      <c r="JMB737" s="1101"/>
      <c r="JMC737" s="1101"/>
      <c r="JMD737" s="1101"/>
      <c r="JME737" s="1101"/>
      <c r="JMF737" s="1101"/>
      <c r="JMG737" s="1101"/>
      <c r="JMH737" s="1101"/>
      <c r="JMI737" s="1101"/>
      <c r="JMJ737" s="1101"/>
      <c r="JMK737" s="1101"/>
      <c r="JML737" s="1101"/>
      <c r="JMM737" s="1101"/>
      <c r="JMN737" s="1101"/>
      <c r="JMO737" s="1101"/>
      <c r="JMP737" s="1101"/>
      <c r="JMQ737" s="1101"/>
      <c r="JMR737" s="1101"/>
      <c r="JMS737" s="1101"/>
      <c r="JMT737" s="1101"/>
      <c r="JMU737" s="1101"/>
      <c r="JMV737" s="1101"/>
      <c r="JMW737" s="1101"/>
      <c r="JMX737" s="1101"/>
      <c r="JMY737" s="1101"/>
      <c r="JMZ737" s="1101"/>
      <c r="JNA737" s="1101"/>
      <c r="JNB737" s="1101"/>
      <c r="JNC737" s="1101"/>
      <c r="JND737" s="1101"/>
      <c r="JNE737" s="1101"/>
      <c r="JNF737" s="1101"/>
      <c r="JNG737" s="1101"/>
      <c r="JNH737" s="1101"/>
      <c r="JNI737" s="1101"/>
      <c r="JNJ737" s="1101"/>
      <c r="JNK737" s="1101"/>
      <c r="JNL737" s="1101"/>
      <c r="JNM737" s="1101"/>
      <c r="JNN737" s="1101"/>
      <c r="JNO737" s="1101"/>
      <c r="JNP737" s="1101"/>
      <c r="JNQ737" s="1101"/>
      <c r="JNR737" s="1101"/>
      <c r="JNS737" s="1101"/>
      <c r="JNT737" s="1101"/>
      <c r="JNU737" s="1101"/>
      <c r="JNV737" s="1101"/>
      <c r="JNW737" s="1101"/>
      <c r="JNX737" s="1101"/>
      <c r="JNY737" s="1101"/>
      <c r="JNZ737" s="1101"/>
      <c r="JOA737" s="1101"/>
      <c r="JOB737" s="1101"/>
      <c r="JOC737" s="1101"/>
      <c r="JOD737" s="1101"/>
      <c r="JOE737" s="1101"/>
      <c r="JOF737" s="1101"/>
      <c r="JOG737" s="1101"/>
      <c r="JOH737" s="1101"/>
      <c r="JOI737" s="1101"/>
      <c r="JOJ737" s="1101"/>
      <c r="JOK737" s="1101"/>
      <c r="JOL737" s="1101"/>
      <c r="JOM737" s="1101"/>
      <c r="JON737" s="1101"/>
      <c r="JOO737" s="1101"/>
      <c r="JOP737" s="1101"/>
      <c r="JOQ737" s="1101"/>
      <c r="JOR737" s="1101"/>
      <c r="JOS737" s="1101"/>
      <c r="JOT737" s="1101"/>
      <c r="JOU737" s="1101"/>
      <c r="JOV737" s="1101"/>
      <c r="JOW737" s="1101"/>
      <c r="JOX737" s="1101"/>
      <c r="JOY737" s="1101"/>
      <c r="JOZ737" s="1101"/>
      <c r="JPA737" s="1101"/>
      <c r="JPB737" s="1101"/>
      <c r="JPC737" s="1101"/>
      <c r="JPD737" s="1101"/>
      <c r="JPE737" s="1101"/>
      <c r="JPF737" s="1101"/>
      <c r="JPG737" s="1101"/>
      <c r="JPH737" s="1101"/>
      <c r="JPI737" s="1101"/>
      <c r="JPJ737" s="1101"/>
      <c r="JPK737" s="1101"/>
      <c r="JPL737" s="1101"/>
      <c r="JPM737" s="1101"/>
      <c r="JPN737" s="1101"/>
      <c r="JPO737" s="1101"/>
      <c r="JPP737" s="1101"/>
      <c r="JPQ737" s="1101"/>
      <c r="JPR737" s="1101"/>
      <c r="JPS737" s="1101"/>
      <c r="JPT737" s="1101"/>
      <c r="JPU737" s="1101"/>
      <c r="JPV737" s="1101"/>
      <c r="JPW737" s="1101"/>
      <c r="JPX737" s="1101"/>
      <c r="JPY737" s="1101"/>
      <c r="JPZ737" s="1101"/>
      <c r="JQA737" s="1101"/>
      <c r="JQB737" s="1101"/>
      <c r="JQC737" s="1101"/>
      <c r="JQD737" s="1101"/>
      <c r="JQE737" s="1101"/>
      <c r="JQF737" s="1101"/>
      <c r="JQG737" s="1101"/>
      <c r="JQH737" s="1101"/>
      <c r="JQI737" s="1101"/>
      <c r="JQJ737" s="1101"/>
      <c r="JQK737" s="1101"/>
      <c r="JQL737" s="1101"/>
      <c r="JQM737" s="1101"/>
      <c r="JQN737" s="1101"/>
      <c r="JQO737" s="1101"/>
      <c r="JQP737" s="1101"/>
      <c r="JQQ737" s="1101"/>
      <c r="JQR737" s="1101"/>
      <c r="JQS737" s="1101"/>
      <c r="JQT737" s="1101"/>
      <c r="JQU737" s="1101"/>
      <c r="JQV737" s="1101"/>
      <c r="JQW737" s="1101"/>
      <c r="JQX737" s="1101"/>
      <c r="JQY737" s="1101"/>
      <c r="JQZ737" s="1101"/>
      <c r="JRA737" s="1101"/>
      <c r="JRB737" s="1101"/>
      <c r="JRC737" s="1101"/>
      <c r="JRD737" s="1101"/>
      <c r="JRE737" s="1101"/>
      <c r="JRF737" s="1101"/>
      <c r="JRG737" s="1101"/>
      <c r="JRH737" s="1101"/>
      <c r="JRI737" s="1101"/>
      <c r="JRJ737" s="1101"/>
      <c r="JRK737" s="1101"/>
      <c r="JRL737" s="1101"/>
      <c r="JRM737" s="1101"/>
      <c r="JRN737" s="1101"/>
      <c r="JRO737" s="1101"/>
      <c r="JRP737" s="1101"/>
      <c r="JRQ737" s="1101"/>
      <c r="JRR737" s="1101"/>
      <c r="JRS737" s="1101"/>
      <c r="JRT737" s="1101"/>
      <c r="JRU737" s="1101"/>
      <c r="JRV737" s="1101"/>
      <c r="JRW737" s="1101"/>
      <c r="JRX737" s="1101"/>
      <c r="JRY737" s="1101"/>
      <c r="JRZ737" s="1101"/>
      <c r="JSA737" s="1101"/>
      <c r="JSB737" s="1101"/>
      <c r="JSC737" s="1101"/>
      <c r="JSD737" s="1101"/>
      <c r="JSE737" s="1101"/>
      <c r="JSF737" s="1101"/>
      <c r="JSG737" s="1101"/>
      <c r="JSH737" s="1101"/>
      <c r="JSI737" s="1101"/>
      <c r="JSJ737" s="1101"/>
      <c r="JSK737" s="1101"/>
      <c r="JSL737" s="1101"/>
      <c r="JSM737" s="1101"/>
      <c r="JSN737" s="1101"/>
      <c r="JSO737" s="1101"/>
      <c r="JSP737" s="1101"/>
      <c r="JSQ737" s="1101"/>
      <c r="JSR737" s="1101"/>
      <c r="JSS737" s="1101"/>
      <c r="JST737" s="1101"/>
      <c r="JSU737" s="1101"/>
      <c r="JSV737" s="1101"/>
      <c r="JSW737" s="1101"/>
      <c r="JSX737" s="1101"/>
      <c r="JSY737" s="1101"/>
      <c r="JSZ737" s="1101"/>
      <c r="JTA737" s="1101"/>
      <c r="JTB737" s="1101"/>
      <c r="JTC737" s="1101"/>
      <c r="JTD737" s="1101"/>
      <c r="JTE737" s="1101"/>
      <c r="JTF737" s="1101"/>
      <c r="JTG737" s="1101"/>
      <c r="JTH737" s="1101"/>
      <c r="JTI737" s="1101"/>
      <c r="JTJ737" s="1101"/>
      <c r="JTK737" s="1101"/>
      <c r="JTL737" s="1101"/>
      <c r="JTM737" s="1101"/>
      <c r="JTN737" s="1101"/>
      <c r="JTO737" s="1101"/>
      <c r="JTP737" s="1101"/>
      <c r="JTQ737" s="1101"/>
      <c r="JTR737" s="1101"/>
      <c r="JTS737" s="1101"/>
      <c r="JTT737" s="1101"/>
      <c r="JTU737" s="1101"/>
      <c r="JTV737" s="1101"/>
      <c r="JTW737" s="1101"/>
      <c r="JTX737" s="1101"/>
      <c r="JTY737" s="1101"/>
      <c r="JTZ737" s="1101"/>
      <c r="JUA737" s="1101"/>
      <c r="JUB737" s="1101"/>
      <c r="JUC737" s="1101"/>
      <c r="JUD737" s="1101"/>
      <c r="JUE737" s="1101"/>
      <c r="JUF737" s="1101"/>
      <c r="JUG737" s="1101"/>
      <c r="JUH737" s="1101"/>
      <c r="JUI737" s="1101"/>
      <c r="JUJ737" s="1101"/>
      <c r="JUK737" s="1101"/>
      <c r="JUL737" s="1101"/>
      <c r="JUM737" s="1101"/>
      <c r="JUN737" s="1101"/>
      <c r="JUO737" s="1101"/>
      <c r="JUP737" s="1101"/>
      <c r="JUQ737" s="1101"/>
      <c r="JUR737" s="1101"/>
      <c r="JUS737" s="1101"/>
      <c r="JUT737" s="1101"/>
      <c r="JUU737" s="1101"/>
      <c r="JUV737" s="1101"/>
      <c r="JUW737" s="1101"/>
      <c r="JUX737" s="1101"/>
      <c r="JUY737" s="1101"/>
      <c r="JUZ737" s="1101"/>
      <c r="JVA737" s="1101"/>
      <c r="JVB737" s="1101"/>
      <c r="JVC737" s="1101"/>
      <c r="JVD737" s="1101"/>
      <c r="JVE737" s="1101"/>
      <c r="JVF737" s="1101"/>
      <c r="JVG737" s="1101"/>
      <c r="JVH737" s="1101"/>
      <c r="JVI737" s="1101"/>
      <c r="JVJ737" s="1101"/>
      <c r="JVK737" s="1101"/>
      <c r="JVL737" s="1101"/>
      <c r="JVM737" s="1101"/>
      <c r="JVN737" s="1101"/>
      <c r="JVO737" s="1101"/>
      <c r="JVP737" s="1101"/>
      <c r="JVQ737" s="1101"/>
      <c r="JVR737" s="1101"/>
      <c r="JVS737" s="1101"/>
      <c r="JVT737" s="1101"/>
      <c r="JVU737" s="1101"/>
      <c r="JVV737" s="1101"/>
      <c r="JVW737" s="1101"/>
      <c r="JVX737" s="1101"/>
      <c r="JVY737" s="1101"/>
      <c r="JVZ737" s="1101"/>
      <c r="JWA737" s="1101"/>
      <c r="JWB737" s="1101"/>
      <c r="JWC737" s="1101"/>
      <c r="JWD737" s="1101"/>
      <c r="JWE737" s="1101"/>
      <c r="JWF737" s="1101"/>
      <c r="JWG737" s="1101"/>
      <c r="JWH737" s="1101"/>
      <c r="JWI737" s="1101"/>
      <c r="JWJ737" s="1101"/>
      <c r="JWK737" s="1101"/>
      <c r="JWL737" s="1101"/>
      <c r="JWM737" s="1101"/>
      <c r="JWN737" s="1101"/>
      <c r="JWO737" s="1101"/>
      <c r="JWP737" s="1101"/>
      <c r="JWQ737" s="1101"/>
      <c r="JWR737" s="1101"/>
      <c r="JWS737" s="1101"/>
      <c r="JWT737" s="1101"/>
      <c r="JWU737" s="1101"/>
      <c r="JWV737" s="1101"/>
      <c r="JWW737" s="1101"/>
      <c r="JWX737" s="1101"/>
      <c r="JWY737" s="1101"/>
      <c r="JWZ737" s="1101"/>
      <c r="JXA737" s="1101"/>
      <c r="JXB737" s="1101"/>
      <c r="JXC737" s="1101"/>
      <c r="JXD737" s="1101"/>
      <c r="JXE737" s="1101"/>
      <c r="JXF737" s="1101"/>
      <c r="JXG737" s="1101"/>
      <c r="JXH737" s="1101"/>
      <c r="JXI737" s="1101"/>
      <c r="JXJ737" s="1101"/>
      <c r="JXK737" s="1101"/>
      <c r="JXL737" s="1101"/>
      <c r="JXM737" s="1101"/>
      <c r="JXN737" s="1101"/>
      <c r="JXO737" s="1101"/>
      <c r="JXP737" s="1101"/>
      <c r="JXQ737" s="1101"/>
      <c r="JXR737" s="1101"/>
      <c r="JXS737" s="1101"/>
      <c r="JXT737" s="1101"/>
      <c r="JXU737" s="1101"/>
      <c r="JXV737" s="1101"/>
      <c r="JXW737" s="1101"/>
      <c r="JXX737" s="1101"/>
      <c r="JXY737" s="1101"/>
      <c r="JXZ737" s="1101"/>
      <c r="JYA737" s="1101"/>
      <c r="JYB737" s="1101"/>
      <c r="JYC737" s="1101"/>
      <c r="JYD737" s="1101"/>
      <c r="JYE737" s="1101"/>
      <c r="JYF737" s="1101"/>
      <c r="JYG737" s="1101"/>
      <c r="JYH737" s="1101"/>
      <c r="JYI737" s="1101"/>
      <c r="JYJ737" s="1101"/>
      <c r="JYK737" s="1101"/>
      <c r="JYL737" s="1101"/>
      <c r="JYM737" s="1101"/>
      <c r="JYN737" s="1101"/>
      <c r="JYO737" s="1101"/>
      <c r="JYP737" s="1101"/>
      <c r="JYQ737" s="1101"/>
      <c r="JYR737" s="1101"/>
      <c r="JYS737" s="1101"/>
      <c r="JYT737" s="1101"/>
      <c r="JYU737" s="1101"/>
      <c r="JYV737" s="1101"/>
      <c r="JYW737" s="1101"/>
      <c r="JYX737" s="1101"/>
      <c r="JYY737" s="1101"/>
      <c r="JYZ737" s="1101"/>
      <c r="JZA737" s="1101"/>
      <c r="JZB737" s="1101"/>
      <c r="JZC737" s="1101"/>
      <c r="JZD737" s="1101"/>
      <c r="JZE737" s="1101"/>
      <c r="JZF737" s="1101"/>
      <c r="JZG737" s="1101"/>
      <c r="JZH737" s="1101"/>
      <c r="JZI737" s="1101"/>
      <c r="JZJ737" s="1101"/>
      <c r="JZK737" s="1101"/>
      <c r="JZL737" s="1101"/>
      <c r="JZM737" s="1101"/>
      <c r="JZN737" s="1101"/>
      <c r="JZO737" s="1101"/>
      <c r="JZP737" s="1101"/>
      <c r="JZQ737" s="1101"/>
      <c r="JZR737" s="1101"/>
      <c r="JZS737" s="1101"/>
      <c r="JZT737" s="1101"/>
      <c r="JZU737" s="1101"/>
      <c r="JZV737" s="1101"/>
      <c r="JZW737" s="1101"/>
      <c r="JZX737" s="1101"/>
      <c r="JZY737" s="1101"/>
      <c r="JZZ737" s="1101"/>
      <c r="KAA737" s="1101"/>
      <c r="KAB737" s="1101"/>
      <c r="KAC737" s="1101"/>
      <c r="KAD737" s="1101"/>
      <c r="KAE737" s="1101"/>
      <c r="KAF737" s="1101"/>
      <c r="KAG737" s="1101"/>
      <c r="KAH737" s="1101"/>
      <c r="KAI737" s="1101"/>
      <c r="KAJ737" s="1101"/>
      <c r="KAK737" s="1101"/>
      <c r="KAL737" s="1101"/>
      <c r="KAM737" s="1101"/>
      <c r="KAN737" s="1101"/>
      <c r="KAO737" s="1101"/>
      <c r="KAP737" s="1101"/>
      <c r="KAQ737" s="1101"/>
      <c r="KAR737" s="1101"/>
      <c r="KAS737" s="1101"/>
      <c r="KAT737" s="1101"/>
      <c r="KAU737" s="1101"/>
      <c r="KAV737" s="1101"/>
      <c r="KAW737" s="1101"/>
      <c r="KAX737" s="1101"/>
      <c r="KAY737" s="1101"/>
      <c r="KAZ737" s="1101"/>
      <c r="KBA737" s="1101"/>
      <c r="KBB737" s="1101"/>
      <c r="KBC737" s="1101"/>
      <c r="KBD737" s="1101"/>
      <c r="KBE737" s="1101"/>
      <c r="KBF737" s="1101"/>
      <c r="KBG737" s="1101"/>
      <c r="KBH737" s="1101"/>
      <c r="KBI737" s="1101"/>
      <c r="KBJ737" s="1101"/>
      <c r="KBK737" s="1101"/>
      <c r="KBL737" s="1101"/>
      <c r="KBM737" s="1101"/>
      <c r="KBN737" s="1101"/>
      <c r="KBO737" s="1101"/>
      <c r="KBP737" s="1101"/>
      <c r="KBQ737" s="1101"/>
      <c r="KBR737" s="1101"/>
      <c r="KBS737" s="1101"/>
      <c r="KBT737" s="1101"/>
      <c r="KBU737" s="1101"/>
      <c r="KBV737" s="1101"/>
      <c r="KBW737" s="1101"/>
      <c r="KBX737" s="1101"/>
      <c r="KBY737" s="1101"/>
      <c r="KBZ737" s="1101"/>
      <c r="KCA737" s="1101"/>
      <c r="KCB737" s="1101"/>
      <c r="KCC737" s="1101"/>
      <c r="KCD737" s="1101"/>
      <c r="KCE737" s="1101"/>
      <c r="KCF737" s="1101"/>
      <c r="KCG737" s="1101"/>
      <c r="KCH737" s="1101"/>
      <c r="KCI737" s="1101"/>
      <c r="KCJ737" s="1101"/>
      <c r="KCK737" s="1101"/>
      <c r="KCL737" s="1101"/>
      <c r="KCM737" s="1101"/>
      <c r="KCN737" s="1101"/>
      <c r="KCO737" s="1101"/>
      <c r="KCP737" s="1101"/>
      <c r="KCQ737" s="1101"/>
      <c r="KCR737" s="1101"/>
      <c r="KCS737" s="1101"/>
      <c r="KCT737" s="1101"/>
      <c r="KCU737" s="1101"/>
      <c r="KCV737" s="1101"/>
      <c r="KCW737" s="1101"/>
      <c r="KCX737" s="1101"/>
      <c r="KCY737" s="1101"/>
      <c r="KCZ737" s="1101"/>
      <c r="KDA737" s="1101"/>
      <c r="KDB737" s="1101"/>
      <c r="KDC737" s="1101"/>
      <c r="KDD737" s="1101"/>
      <c r="KDE737" s="1101"/>
      <c r="KDF737" s="1101"/>
      <c r="KDG737" s="1101"/>
      <c r="KDH737" s="1101"/>
      <c r="KDI737" s="1101"/>
      <c r="KDJ737" s="1101"/>
      <c r="KDK737" s="1101"/>
      <c r="KDL737" s="1101"/>
      <c r="KDM737" s="1101"/>
      <c r="KDN737" s="1101"/>
      <c r="KDO737" s="1101"/>
      <c r="KDP737" s="1101"/>
      <c r="KDQ737" s="1101"/>
      <c r="KDR737" s="1101"/>
      <c r="KDS737" s="1101"/>
      <c r="KDT737" s="1101"/>
      <c r="KDU737" s="1101"/>
      <c r="KDV737" s="1101"/>
      <c r="KDW737" s="1101"/>
      <c r="KDX737" s="1101"/>
      <c r="KDY737" s="1101"/>
      <c r="KDZ737" s="1101"/>
      <c r="KEA737" s="1101"/>
      <c r="KEB737" s="1101"/>
      <c r="KEC737" s="1101"/>
      <c r="KED737" s="1101"/>
      <c r="KEE737" s="1101"/>
      <c r="KEF737" s="1101"/>
      <c r="KEG737" s="1101"/>
      <c r="KEH737" s="1101"/>
      <c r="KEI737" s="1101"/>
      <c r="KEJ737" s="1101"/>
      <c r="KEK737" s="1101"/>
      <c r="KEL737" s="1101"/>
      <c r="KEM737" s="1101"/>
      <c r="KEN737" s="1101"/>
      <c r="KEO737" s="1101"/>
      <c r="KEP737" s="1101"/>
      <c r="KEQ737" s="1101"/>
      <c r="KER737" s="1101"/>
      <c r="KES737" s="1101"/>
      <c r="KET737" s="1101"/>
      <c r="KEU737" s="1101"/>
      <c r="KEV737" s="1101"/>
      <c r="KEW737" s="1101"/>
      <c r="KEX737" s="1101"/>
      <c r="KEY737" s="1101"/>
      <c r="KEZ737" s="1101"/>
      <c r="KFA737" s="1101"/>
      <c r="KFB737" s="1101"/>
      <c r="KFC737" s="1101"/>
      <c r="KFD737" s="1101"/>
      <c r="KFE737" s="1101"/>
      <c r="KFF737" s="1101"/>
      <c r="KFG737" s="1101"/>
      <c r="KFH737" s="1101"/>
      <c r="KFI737" s="1101"/>
      <c r="KFJ737" s="1101"/>
      <c r="KFK737" s="1101"/>
      <c r="KFL737" s="1101"/>
      <c r="KFM737" s="1101"/>
      <c r="KFN737" s="1101"/>
      <c r="KFO737" s="1101"/>
      <c r="KFP737" s="1101"/>
      <c r="KFQ737" s="1101"/>
      <c r="KFR737" s="1101"/>
      <c r="KFS737" s="1101"/>
      <c r="KFT737" s="1101"/>
      <c r="KFU737" s="1101"/>
      <c r="KFV737" s="1101"/>
      <c r="KFW737" s="1101"/>
      <c r="KFX737" s="1101"/>
      <c r="KFY737" s="1101"/>
      <c r="KFZ737" s="1101"/>
      <c r="KGA737" s="1101"/>
      <c r="KGB737" s="1101"/>
      <c r="KGC737" s="1101"/>
      <c r="KGD737" s="1101"/>
      <c r="KGE737" s="1101"/>
      <c r="KGF737" s="1101"/>
      <c r="KGG737" s="1101"/>
      <c r="KGH737" s="1101"/>
      <c r="KGI737" s="1101"/>
      <c r="KGJ737" s="1101"/>
      <c r="KGK737" s="1101"/>
      <c r="KGL737" s="1101"/>
      <c r="KGM737" s="1101"/>
      <c r="KGN737" s="1101"/>
      <c r="KGO737" s="1101"/>
      <c r="KGP737" s="1101"/>
      <c r="KGQ737" s="1101"/>
      <c r="KGR737" s="1101"/>
      <c r="KGS737" s="1101"/>
      <c r="KGT737" s="1101"/>
      <c r="KGU737" s="1101"/>
      <c r="KGV737" s="1101"/>
      <c r="KGW737" s="1101"/>
      <c r="KGX737" s="1101"/>
      <c r="KGY737" s="1101"/>
      <c r="KGZ737" s="1101"/>
      <c r="KHA737" s="1101"/>
      <c r="KHB737" s="1101"/>
      <c r="KHC737" s="1101"/>
      <c r="KHD737" s="1101"/>
      <c r="KHE737" s="1101"/>
      <c r="KHF737" s="1101"/>
      <c r="KHG737" s="1101"/>
      <c r="KHH737" s="1101"/>
      <c r="KHI737" s="1101"/>
      <c r="KHJ737" s="1101"/>
      <c r="KHK737" s="1101"/>
      <c r="KHL737" s="1101"/>
      <c r="KHM737" s="1101"/>
      <c r="KHN737" s="1101"/>
      <c r="KHO737" s="1101"/>
      <c r="KHP737" s="1101"/>
      <c r="KHQ737" s="1101"/>
      <c r="KHR737" s="1101"/>
      <c r="KHS737" s="1101"/>
      <c r="KHT737" s="1101"/>
      <c r="KHU737" s="1101"/>
      <c r="KHV737" s="1101"/>
      <c r="KHW737" s="1101"/>
      <c r="KHX737" s="1101"/>
      <c r="KHY737" s="1101"/>
      <c r="KHZ737" s="1101"/>
      <c r="KIA737" s="1101"/>
      <c r="KIB737" s="1101"/>
      <c r="KIC737" s="1101"/>
      <c r="KID737" s="1101"/>
      <c r="KIE737" s="1101"/>
      <c r="KIF737" s="1101"/>
      <c r="KIG737" s="1101"/>
      <c r="KIH737" s="1101"/>
      <c r="KII737" s="1101"/>
      <c r="KIJ737" s="1101"/>
      <c r="KIK737" s="1101"/>
      <c r="KIL737" s="1101"/>
      <c r="KIM737" s="1101"/>
      <c r="KIN737" s="1101"/>
      <c r="KIO737" s="1101"/>
      <c r="KIP737" s="1101"/>
      <c r="KIQ737" s="1101"/>
      <c r="KIR737" s="1101"/>
      <c r="KIS737" s="1101"/>
      <c r="KIT737" s="1101"/>
      <c r="KIU737" s="1101"/>
      <c r="KIV737" s="1101"/>
      <c r="KIW737" s="1101"/>
      <c r="KIX737" s="1101"/>
      <c r="KIY737" s="1101"/>
      <c r="KIZ737" s="1101"/>
      <c r="KJA737" s="1101"/>
      <c r="KJB737" s="1101"/>
      <c r="KJC737" s="1101"/>
      <c r="KJD737" s="1101"/>
      <c r="KJE737" s="1101"/>
      <c r="KJF737" s="1101"/>
      <c r="KJG737" s="1101"/>
      <c r="KJH737" s="1101"/>
      <c r="KJI737" s="1101"/>
      <c r="KJJ737" s="1101"/>
      <c r="KJK737" s="1101"/>
      <c r="KJL737" s="1101"/>
      <c r="KJM737" s="1101"/>
      <c r="KJN737" s="1101"/>
      <c r="KJO737" s="1101"/>
      <c r="KJP737" s="1101"/>
      <c r="KJQ737" s="1101"/>
      <c r="KJR737" s="1101"/>
      <c r="KJS737" s="1101"/>
      <c r="KJT737" s="1101"/>
      <c r="KJU737" s="1101"/>
      <c r="KJV737" s="1101"/>
      <c r="KJW737" s="1101"/>
      <c r="KJX737" s="1101"/>
      <c r="KJY737" s="1101"/>
      <c r="KJZ737" s="1101"/>
      <c r="KKA737" s="1101"/>
      <c r="KKB737" s="1101"/>
      <c r="KKC737" s="1101"/>
      <c r="KKD737" s="1101"/>
      <c r="KKE737" s="1101"/>
      <c r="KKF737" s="1101"/>
      <c r="KKG737" s="1101"/>
      <c r="KKH737" s="1101"/>
      <c r="KKI737" s="1101"/>
      <c r="KKJ737" s="1101"/>
      <c r="KKK737" s="1101"/>
      <c r="KKL737" s="1101"/>
      <c r="KKM737" s="1101"/>
      <c r="KKN737" s="1101"/>
      <c r="KKO737" s="1101"/>
      <c r="KKP737" s="1101"/>
      <c r="KKQ737" s="1101"/>
      <c r="KKR737" s="1101"/>
      <c r="KKS737" s="1101"/>
      <c r="KKT737" s="1101"/>
      <c r="KKU737" s="1101"/>
      <c r="KKV737" s="1101"/>
      <c r="KKW737" s="1101"/>
      <c r="KKX737" s="1101"/>
      <c r="KKY737" s="1101"/>
      <c r="KKZ737" s="1101"/>
      <c r="KLA737" s="1101"/>
      <c r="KLB737" s="1101"/>
      <c r="KLC737" s="1101"/>
      <c r="KLD737" s="1101"/>
      <c r="KLE737" s="1101"/>
      <c r="KLF737" s="1101"/>
      <c r="KLG737" s="1101"/>
      <c r="KLH737" s="1101"/>
      <c r="KLI737" s="1101"/>
      <c r="KLJ737" s="1101"/>
      <c r="KLK737" s="1101"/>
      <c r="KLL737" s="1101"/>
      <c r="KLM737" s="1101"/>
      <c r="KLN737" s="1101"/>
      <c r="KLO737" s="1101"/>
      <c r="KLP737" s="1101"/>
      <c r="KLQ737" s="1101"/>
      <c r="KLR737" s="1101"/>
      <c r="KLS737" s="1101"/>
      <c r="KLT737" s="1101"/>
      <c r="KLU737" s="1101"/>
      <c r="KLV737" s="1101"/>
      <c r="KLW737" s="1101"/>
      <c r="KLX737" s="1101"/>
      <c r="KLY737" s="1101"/>
      <c r="KLZ737" s="1101"/>
      <c r="KMA737" s="1101"/>
      <c r="KMB737" s="1101"/>
      <c r="KMC737" s="1101"/>
      <c r="KMD737" s="1101"/>
      <c r="KME737" s="1101"/>
      <c r="KMF737" s="1101"/>
      <c r="KMG737" s="1101"/>
      <c r="KMH737" s="1101"/>
      <c r="KMI737" s="1101"/>
      <c r="KMJ737" s="1101"/>
      <c r="KMK737" s="1101"/>
      <c r="KML737" s="1101"/>
      <c r="KMM737" s="1101"/>
      <c r="KMN737" s="1101"/>
      <c r="KMO737" s="1101"/>
      <c r="KMP737" s="1101"/>
      <c r="KMQ737" s="1101"/>
      <c r="KMR737" s="1101"/>
      <c r="KMS737" s="1101"/>
      <c r="KMT737" s="1101"/>
      <c r="KMU737" s="1101"/>
      <c r="KMV737" s="1101"/>
      <c r="KMW737" s="1101"/>
      <c r="KMX737" s="1101"/>
      <c r="KMY737" s="1101"/>
      <c r="KMZ737" s="1101"/>
      <c r="KNA737" s="1101"/>
      <c r="KNB737" s="1101"/>
      <c r="KNC737" s="1101"/>
      <c r="KND737" s="1101"/>
      <c r="KNE737" s="1101"/>
      <c r="KNF737" s="1101"/>
      <c r="KNG737" s="1101"/>
      <c r="KNH737" s="1101"/>
      <c r="KNI737" s="1101"/>
      <c r="KNJ737" s="1101"/>
      <c r="KNK737" s="1101"/>
      <c r="KNL737" s="1101"/>
      <c r="KNM737" s="1101"/>
      <c r="KNN737" s="1101"/>
      <c r="KNO737" s="1101"/>
      <c r="KNP737" s="1101"/>
      <c r="KNQ737" s="1101"/>
      <c r="KNR737" s="1101"/>
      <c r="KNS737" s="1101"/>
      <c r="KNT737" s="1101"/>
      <c r="KNU737" s="1101"/>
      <c r="KNV737" s="1101"/>
      <c r="KNW737" s="1101"/>
      <c r="KNX737" s="1101"/>
      <c r="KNY737" s="1101"/>
      <c r="KNZ737" s="1101"/>
      <c r="KOA737" s="1101"/>
      <c r="KOB737" s="1101"/>
      <c r="KOC737" s="1101"/>
      <c r="KOD737" s="1101"/>
      <c r="KOE737" s="1101"/>
      <c r="KOF737" s="1101"/>
      <c r="KOG737" s="1101"/>
      <c r="KOH737" s="1101"/>
      <c r="KOI737" s="1101"/>
      <c r="KOJ737" s="1101"/>
      <c r="KOK737" s="1101"/>
      <c r="KOL737" s="1101"/>
      <c r="KOM737" s="1101"/>
      <c r="KON737" s="1101"/>
      <c r="KOO737" s="1101"/>
      <c r="KOP737" s="1101"/>
      <c r="KOQ737" s="1101"/>
      <c r="KOR737" s="1101"/>
      <c r="KOS737" s="1101"/>
      <c r="KOT737" s="1101"/>
      <c r="KOU737" s="1101"/>
      <c r="KOV737" s="1101"/>
      <c r="KOW737" s="1101"/>
      <c r="KOX737" s="1101"/>
      <c r="KOY737" s="1101"/>
      <c r="KOZ737" s="1101"/>
      <c r="KPA737" s="1101"/>
      <c r="KPB737" s="1101"/>
      <c r="KPC737" s="1101"/>
      <c r="KPD737" s="1101"/>
      <c r="KPE737" s="1101"/>
      <c r="KPF737" s="1101"/>
      <c r="KPG737" s="1101"/>
      <c r="KPH737" s="1101"/>
      <c r="KPI737" s="1101"/>
      <c r="KPJ737" s="1101"/>
      <c r="KPK737" s="1101"/>
      <c r="KPL737" s="1101"/>
      <c r="KPM737" s="1101"/>
      <c r="KPN737" s="1101"/>
      <c r="KPO737" s="1101"/>
      <c r="KPP737" s="1101"/>
      <c r="KPQ737" s="1101"/>
      <c r="KPR737" s="1101"/>
      <c r="KPS737" s="1101"/>
      <c r="KPT737" s="1101"/>
      <c r="KPU737" s="1101"/>
      <c r="KPV737" s="1101"/>
      <c r="KPW737" s="1101"/>
      <c r="KPX737" s="1101"/>
      <c r="KPY737" s="1101"/>
      <c r="KPZ737" s="1101"/>
      <c r="KQA737" s="1101"/>
      <c r="KQB737" s="1101"/>
      <c r="KQC737" s="1101"/>
      <c r="KQD737" s="1101"/>
      <c r="KQE737" s="1101"/>
      <c r="KQF737" s="1101"/>
      <c r="KQG737" s="1101"/>
      <c r="KQH737" s="1101"/>
      <c r="KQI737" s="1101"/>
      <c r="KQJ737" s="1101"/>
      <c r="KQK737" s="1101"/>
      <c r="KQL737" s="1101"/>
      <c r="KQM737" s="1101"/>
      <c r="KQN737" s="1101"/>
      <c r="KQO737" s="1101"/>
      <c r="KQP737" s="1101"/>
      <c r="KQQ737" s="1101"/>
      <c r="KQR737" s="1101"/>
      <c r="KQS737" s="1101"/>
      <c r="KQT737" s="1101"/>
      <c r="KQU737" s="1101"/>
      <c r="KQV737" s="1101"/>
      <c r="KQW737" s="1101"/>
      <c r="KQX737" s="1101"/>
      <c r="KQY737" s="1101"/>
      <c r="KQZ737" s="1101"/>
      <c r="KRA737" s="1101"/>
      <c r="KRB737" s="1101"/>
      <c r="KRC737" s="1101"/>
      <c r="KRD737" s="1101"/>
      <c r="KRE737" s="1101"/>
      <c r="KRF737" s="1101"/>
      <c r="KRG737" s="1101"/>
      <c r="KRH737" s="1101"/>
      <c r="KRI737" s="1101"/>
      <c r="KRJ737" s="1101"/>
      <c r="KRK737" s="1101"/>
      <c r="KRL737" s="1101"/>
      <c r="KRM737" s="1101"/>
      <c r="KRN737" s="1101"/>
      <c r="KRO737" s="1101"/>
      <c r="KRP737" s="1101"/>
      <c r="KRQ737" s="1101"/>
      <c r="KRR737" s="1101"/>
      <c r="KRS737" s="1101"/>
      <c r="KRT737" s="1101"/>
      <c r="KRU737" s="1101"/>
      <c r="KRV737" s="1101"/>
      <c r="KRW737" s="1101"/>
      <c r="KRX737" s="1101"/>
      <c r="KRY737" s="1101"/>
      <c r="KRZ737" s="1101"/>
      <c r="KSA737" s="1101"/>
      <c r="KSB737" s="1101"/>
      <c r="KSC737" s="1101"/>
      <c r="KSD737" s="1101"/>
      <c r="KSE737" s="1101"/>
      <c r="KSF737" s="1101"/>
      <c r="KSG737" s="1101"/>
      <c r="KSH737" s="1101"/>
      <c r="KSI737" s="1101"/>
      <c r="KSJ737" s="1101"/>
      <c r="KSK737" s="1101"/>
      <c r="KSL737" s="1101"/>
      <c r="KSM737" s="1101"/>
      <c r="KSN737" s="1101"/>
      <c r="KSO737" s="1101"/>
      <c r="KSP737" s="1101"/>
      <c r="KSQ737" s="1101"/>
      <c r="KSR737" s="1101"/>
      <c r="KSS737" s="1101"/>
      <c r="KST737" s="1101"/>
      <c r="KSU737" s="1101"/>
      <c r="KSV737" s="1101"/>
      <c r="KSW737" s="1101"/>
      <c r="KSX737" s="1101"/>
      <c r="KSY737" s="1101"/>
      <c r="KSZ737" s="1101"/>
      <c r="KTA737" s="1101"/>
      <c r="KTB737" s="1101"/>
      <c r="KTC737" s="1101"/>
      <c r="KTD737" s="1101"/>
      <c r="KTE737" s="1101"/>
      <c r="KTF737" s="1101"/>
      <c r="KTG737" s="1101"/>
      <c r="KTH737" s="1101"/>
      <c r="KTI737" s="1101"/>
      <c r="KTJ737" s="1101"/>
      <c r="KTK737" s="1101"/>
      <c r="KTL737" s="1101"/>
      <c r="KTM737" s="1101"/>
      <c r="KTN737" s="1101"/>
      <c r="KTO737" s="1101"/>
      <c r="KTP737" s="1101"/>
      <c r="KTQ737" s="1101"/>
      <c r="KTR737" s="1101"/>
      <c r="KTS737" s="1101"/>
      <c r="KTT737" s="1101"/>
      <c r="KTU737" s="1101"/>
      <c r="KTV737" s="1101"/>
      <c r="KTW737" s="1101"/>
      <c r="KTX737" s="1101"/>
      <c r="KTY737" s="1101"/>
      <c r="KTZ737" s="1101"/>
      <c r="KUA737" s="1101"/>
      <c r="KUB737" s="1101"/>
      <c r="KUC737" s="1101"/>
      <c r="KUD737" s="1101"/>
      <c r="KUE737" s="1101"/>
      <c r="KUF737" s="1101"/>
      <c r="KUG737" s="1101"/>
      <c r="KUH737" s="1101"/>
      <c r="KUI737" s="1101"/>
      <c r="KUJ737" s="1101"/>
      <c r="KUK737" s="1101"/>
      <c r="KUL737" s="1101"/>
      <c r="KUM737" s="1101"/>
      <c r="KUN737" s="1101"/>
      <c r="KUO737" s="1101"/>
      <c r="KUP737" s="1101"/>
      <c r="KUQ737" s="1101"/>
      <c r="KUR737" s="1101"/>
      <c r="KUS737" s="1101"/>
      <c r="KUT737" s="1101"/>
      <c r="KUU737" s="1101"/>
      <c r="KUV737" s="1101"/>
      <c r="KUW737" s="1101"/>
      <c r="KUX737" s="1101"/>
      <c r="KUY737" s="1101"/>
      <c r="KUZ737" s="1101"/>
      <c r="KVA737" s="1101"/>
      <c r="KVB737" s="1101"/>
      <c r="KVC737" s="1101"/>
      <c r="KVD737" s="1101"/>
      <c r="KVE737" s="1101"/>
      <c r="KVF737" s="1101"/>
      <c r="KVG737" s="1101"/>
      <c r="KVH737" s="1101"/>
      <c r="KVI737" s="1101"/>
      <c r="KVJ737" s="1101"/>
      <c r="KVK737" s="1101"/>
      <c r="KVL737" s="1101"/>
      <c r="KVM737" s="1101"/>
      <c r="KVN737" s="1101"/>
      <c r="KVO737" s="1101"/>
      <c r="KVP737" s="1101"/>
      <c r="KVQ737" s="1101"/>
      <c r="KVR737" s="1101"/>
      <c r="KVS737" s="1101"/>
      <c r="KVT737" s="1101"/>
      <c r="KVU737" s="1101"/>
      <c r="KVV737" s="1101"/>
      <c r="KVW737" s="1101"/>
      <c r="KVX737" s="1101"/>
      <c r="KVY737" s="1101"/>
      <c r="KVZ737" s="1101"/>
      <c r="KWA737" s="1101"/>
      <c r="KWB737" s="1101"/>
      <c r="KWC737" s="1101"/>
      <c r="KWD737" s="1101"/>
      <c r="KWE737" s="1101"/>
      <c r="KWF737" s="1101"/>
      <c r="KWG737" s="1101"/>
      <c r="KWH737" s="1101"/>
      <c r="KWI737" s="1101"/>
      <c r="KWJ737" s="1101"/>
      <c r="KWK737" s="1101"/>
      <c r="KWL737" s="1101"/>
      <c r="KWM737" s="1101"/>
      <c r="KWN737" s="1101"/>
      <c r="KWO737" s="1101"/>
      <c r="KWP737" s="1101"/>
      <c r="KWQ737" s="1101"/>
      <c r="KWR737" s="1101"/>
      <c r="KWS737" s="1101"/>
      <c r="KWT737" s="1101"/>
      <c r="KWU737" s="1101"/>
      <c r="KWV737" s="1101"/>
      <c r="KWW737" s="1101"/>
      <c r="KWX737" s="1101"/>
      <c r="KWY737" s="1101"/>
      <c r="KWZ737" s="1101"/>
      <c r="KXA737" s="1101"/>
      <c r="KXB737" s="1101"/>
      <c r="KXC737" s="1101"/>
      <c r="KXD737" s="1101"/>
      <c r="KXE737" s="1101"/>
      <c r="KXF737" s="1101"/>
      <c r="KXG737" s="1101"/>
      <c r="KXH737" s="1101"/>
      <c r="KXI737" s="1101"/>
      <c r="KXJ737" s="1101"/>
      <c r="KXK737" s="1101"/>
      <c r="KXL737" s="1101"/>
      <c r="KXM737" s="1101"/>
      <c r="KXN737" s="1101"/>
      <c r="KXO737" s="1101"/>
      <c r="KXP737" s="1101"/>
      <c r="KXQ737" s="1101"/>
      <c r="KXR737" s="1101"/>
      <c r="KXS737" s="1101"/>
      <c r="KXT737" s="1101"/>
      <c r="KXU737" s="1101"/>
      <c r="KXV737" s="1101"/>
      <c r="KXW737" s="1101"/>
      <c r="KXX737" s="1101"/>
      <c r="KXY737" s="1101"/>
      <c r="KXZ737" s="1101"/>
      <c r="KYA737" s="1101"/>
      <c r="KYB737" s="1101"/>
      <c r="KYC737" s="1101"/>
      <c r="KYD737" s="1101"/>
      <c r="KYE737" s="1101"/>
      <c r="KYF737" s="1101"/>
      <c r="KYG737" s="1101"/>
      <c r="KYH737" s="1101"/>
      <c r="KYI737" s="1101"/>
      <c r="KYJ737" s="1101"/>
      <c r="KYK737" s="1101"/>
      <c r="KYL737" s="1101"/>
      <c r="KYM737" s="1101"/>
      <c r="KYN737" s="1101"/>
      <c r="KYO737" s="1101"/>
      <c r="KYP737" s="1101"/>
      <c r="KYQ737" s="1101"/>
      <c r="KYR737" s="1101"/>
      <c r="KYS737" s="1101"/>
      <c r="KYT737" s="1101"/>
      <c r="KYU737" s="1101"/>
      <c r="KYV737" s="1101"/>
      <c r="KYW737" s="1101"/>
      <c r="KYX737" s="1101"/>
      <c r="KYY737" s="1101"/>
      <c r="KYZ737" s="1101"/>
      <c r="KZA737" s="1101"/>
      <c r="KZB737" s="1101"/>
      <c r="KZC737" s="1101"/>
      <c r="KZD737" s="1101"/>
      <c r="KZE737" s="1101"/>
      <c r="KZF737" s="1101"/>
      <c r="KZG737" s="1101"/>
      <c r="KZH737" s="1101"/>
      <c r="KZI737" s="1101"/>
      <c r="KZJ737" s="1101"/>
      <c r="KZK737" s="1101"/>
      <c r="KZL737" s="1101"/>
      <c r="KZM737" s="1101"/>
      <c r="KZN737" s="1101"/>
      <c r="KZO737" s="1101"/>
      <c r="KZP737" s="1101"/>
      <c r="KZQ737" s="1101"/>
      <c r="KZR737" s="1101"/>
      <c r="KZS737" s="1101"/>
      <c r="KZT737" s="1101"/>
      <c r="KZU737" s="1101"/>
      <c r="KZV737" s="1101"/>
      <c r="KZW737" s="1101"/>
      <c r="KZX737" s="1101"/>
      <c r="KZY737" s="1101"/>
      <c r="KZZ737" s="1101"/>
      <c r="LAA737" s="1101"/>
      <c r="LAB737" s="1101"/>
      <c r="LAC737" s="1101"/>
      <c r="LAD737" s="1101"/>
      <c r="LAE737" s="1101"/>
      <c r="LAF737" s="1101"/>
      <c r="LAG737" s="1101"/>
      <c r="LAH737" s="1101"/>
      <c r="LAI737" s="1101"/>
      <c r="LAJ737" s="1101"/>
      <c r="LAK737" s="1101"/>
      <c r="LAL737" s="1101"/>
      <c r="LAM737" s="1101"/>
      <c r="LAN737" s="1101"/>
      <c r="LAO737" s="1101"/>
      <c r="LAP737" s="1101"/>
      <c r="LAQ737" s="1101"/>
      <c r="LAR737" s="1101"/>
      <c r="LAS737" s="1101"/>
      <c r="LAT737" s="1101"/>
      <c r="LAU737" s="1101"/>
      <c r="LAV737" s="1101"/>
      <c r="LAW737" s="1101"/>
      <c r="LAX737" s="1101"/>
      <c r="LAY737" s="1101"/>
      <c r="LAZ737" s="1101"/>
      <c r="LBA737" s="1101"/>
      <c r="LBB737" s="1101"/>
      <c r="LBC737" s="1101"/>
      <c r="LBD737" s="1101"/>
      <c r="LBE737" s="1101"/>
      <c r="LBF737" s="1101"/>
      <c r="LBG737" s="1101"/>
      <c r="LBH737" s="1101"/>
      <c r="LBI737" s="1101"/>
      <c r="LBJ737" s="1101"/>
      <c r="LBK737" s="1101"/>
      <c r="LBL737" s="1101"/>
      <c r="LBM737" s="1101"/>
      <c r="LBN737" s="1101"/>
      <c r="LBO737" s="1101"/>
      <c r="LBP737" s="1101"/>
      <c r="LBQ737" s="1101"/>
      <c r="LBR737" s="1101"/>
      <c r="LBS737" s="1101"/>
      <c r="LBT737" s="1101"/>
      <c r="LBU737" s="1101"/>
      <c r="LBV737" s="1101"/>
      <c r="LBW737" s="1101"/>
      <c r="LBX737" s="1101"/>
      <c r="LBY737" s="1101"/>
      <c r="LBZ737" s="1101"/>
      <c r="LCA737" s="1101"/>
      <c r="LCB737" s="1101"/>
      <c r="LCC737" s="1101"/>
      <c r="LCD737" s="1101"/>
      <c r="LCE737" s="1101"/>
      <c r="LCF737" s="1101"/>
      <c r="LCG737" s="1101"/>
      <c r="LCH737" s="1101"/>
      <c r="LCI737" s="1101"/>
      <c r="LCJ737" s="1101"/>
      <c r="LCK737" s="1101"/>
      <c r="LCL737" s="1101"/>
      <c r="LCM737" s="1101"/>
      <c r="LCN737" s="1101"/>
      <c r="LCO737" s="1101"/>
      <c r="LCP737" s="1101"/>
      <c r="LCQ737" s="1101"/>
      <c r="LCR737" s="1101"/>
      <c r="LCS737" s="1101"/>
      <c r="LCT737" s="1101"/>
      <c r="LCU737" s="1101"/>
      <c r="LCV737" s="1101"/>
      <c r="LCW737" s="1101"/>
      <c r="LCX737" s="1101"/>
      <c r="LCY737" s="1101"/>
      <c r="LCZ737" s="1101"/>
      <c r="LDA737" s="1101"/>
      <c r="LDB737" s="1101"/>
      <c r="LDC737" s="1101"/>
      <c r="LDD737" s="1101"/>
      <c r="LDE737" s="1101"/>
      <c r="LDF737" s="1101"/>
      <c r="LDG737" s="1101"/>
      <c r="LDH737" s="1101"/>
      <c r="LDI737" s="1101"/>
      <c r="LDJ737" s="1101"/>
      <c r="LDK737" s="1101"/>
      <c r="LDL737" s="1101"/>
      <c r="LDM737" s="1101"/>
      <c r="LDN737" s="1101"/>
      <c r="LDO737" s="1101"/>
      <c r="LDP737" s="1101"/>
      <c r="LDQ737" s="1101"/>
      <c r="LDR737" s="1101"/>
      <c r="LDS737" s="1101"/>
      <c r="LDT737" s="1101"/>
      <c r="LDU737" s="1101"/>
      <c r="LDV737" s="1101"/>
      <c r="LDW737" s="1101"/>
      <c r="LDX737" s="1101"/>
      <c r="LDY737" s="1101"/>
      <c r="LDZ737" s="1101"/>
      <c r="LEA737" s="1101"/>
      <c r="LEB737" s="1101"/>
      <c r="LEC737" s="1101"/>
      <c r="LED737" s="1101"/>
      <c r="LEE737" s="1101"/>
      <c r="LEF737" s="1101"/>
      <c r="LEG737" s="1101"/>
      <c r="LEH737" s="1101"/>
      <c r="LEI737" s="1101"/>
      <c r="LEJ737" s="1101"/>
      <c r="LEK737" s="1101"/>
      <c r="LEL737" s="1101"/>
      <c r="LEM737" s="1101"/>
      <c r="LEN737" s="1101"/>
      <c r="LEO737" s="1101"/>
      <c r="LEP737" s="1101"/>
      <c r="LEQ737" s="1101"/>
      <c r="LER737" s="1101"/>
      <c r="LES737" s="1101"/>
      <c r="LET737" s="1101"/>
      <c r="LEU737" s="1101"/>
      <c r="LEV737" s="1101"/>
      <c r="LEW737" s="1101"/>
      <c r="LEX737" s="1101"/>
      <c r="LEY737" s="1101"/>
      <c r="LEZ737" s="1101"/>
      <c r="LFA737" s="1101"/>
      <c r="LFB737" s="1101"/>
      <c r="LFC737" s="1101"/>
      <c r="LFD737" s="1101"/>
      <c r="LFE737" s="1101"/>
      <c r="LFF737" s="1101"/>
      <c r="LFG737" s="1101"/>
      <c r="LFH737" s="1101"/>
      <c r="LFI737" s="1101"/>
      <c r="LFJ737" s="1101"/>
      <c r="LFK737" s="1101"/>
      <c r="LFL737" s="1101"/>
      <c r="LFM737" s="1101"/>
      <c r="LFN737" s="1101"/>
      <c r="LFO737" s="1101"/>
      <c r="LFP737" s="1101"/>
      <c r="LFQ737" s="1101"/>
      <c r="LFR737" s="1101"/>
      <c r="LFS737" s="1101"/>
      <c r="LFT737" s="1101"/>
      <c r="LFU737" s="1101"/>
      <c r="LFV737" s="1101"/>
      <c r="LFW737" s="1101"/>
      <c r="LFX737" s="1101"/>
      <c r="LFY737" s="1101"/>
      <c r="LFZ737" s="1101"/>
      <c r="LGA737" s="1101"/>
      <c r="LGB737" s="1101"/>
      <c r="LGC737" s="1101"/>
      <c r="LGD737" s="1101"/>
      <c r="LGE737" s="1101"/>
      <c r="LGF737" s="1101"/>
      <c r="LGG737" s="1101"/>
      <c r="LGH737" s="1101"/>
      <c r="LGI737" s="1101"/>
      <c r="LGJ737" s="1101"/>
      <c r="LGK737" s="1101"/>
      <c r="LGL737" s="1101"/>
      <c r="LGM737" s="1101"/>
      <c r="LGN737" s="1101"/>
      <c r="LGO737" s="1101"/>
      <c r="LGP737" s="1101"/>
      <c r="LGQ737" s="1101"/>
      <c r="LGR737" s="1101"/>
      <c r="LGS737" s="1101"/>
      <c r="LGT737" s="1101"/>
      <c r="LGU737" s="1101"/>
      <c r="LGV737" s="1101"/>
      <c r="LGW737" s="1101"/>
      <c r="LGX737" s="1101"/>
      <c r="LGY737" s="1101"/>
      <c r="LGZ737" s="1101"/>
      <c r="LHA737" s="1101"/>
      <c r="LHB737" s="1101"/>
      <c r="LHC737" s="1101"/>
      <c r="LHD737" s="1101"/>
      <c r="LHE737" s="1101"/>
      <c r="LHF737" s="1101"/>
      <c r="LHG737" s="1101"/>
      <c r="LHH737" s="1101"/>
      <c r="LHI737" s="1101"/>
      <c r="LHJ737" s="1101"/>
      <c r="LHK737" s="1101"/>
      <c r="LHL737" s="1101"/>
      <c r="LHM737" s="1101"/>
      <c r="LHN737" s="1101"/>
      <c r="LHO737" s="1101"/>
      <c r="LHP737" s="1101"/>
      <c r="LHQ737" s="1101"/>
      <c r="LHR737" s="1101"/>
      <c r="LHS737" s="1101"/>
      <c r="LHT737" s="1101"/>
      <c r="LHU737" s="1101"/>
      <c r="LHV737" s="1101"/>
      <c r="LHW737" s="1101"/>
      <c r="LHX737" s="1101"/>
      <c r="LHY737" s="1101"/>
      <c r="LHZ737" s="1101"/>
      <c r="LIA737" s="1101"/>
      <c r="LIB737" s="1101"/>
      <c r="LIC737" s="1101"/>
      <c r="LID737" s="1101"/>
      <c r="LIE737" s="1101"/>
      <c r="LIF737" s="1101"/>
      <c r="LIG737" s="1101"/>
      <c r="LIH737" s="1101"/>
      <c r="LII737" s="1101"/>
      <c r="LIJ737" s="1101"/>
      <c r="LIK737" s="1101"/>
      <c r="LIL737" s="1101"/>
      <c r="LIM737" s="1101"/>
      <c r="LIN737" s="1101"/>
      <c r="LIO737" s="1101"/>
      <c r="LIP737" s="1101"/>
      <c r="LIQ737" s="1101"/>
      <c r="LIR737" s="1101"/>
      <c r="LIS737" s="1101"/>
      <c r="LIT737" s="1101"/>
      <c r="LIU737" s="1101"/>
      <c r="LIV737" s="1101"/>
      <c r="LIW737" s="1101"/>
      <c r="LIX737" s="1101"/>
      <c r="LIY737" s="1101"/>
      <c r="LIZ737" s="1101"/>
      <c r="LJA737" s="1101"/>
      <c r="LJB737" s="1101"/>
      <c r="LJC737" s="1101"/>
      <c r="LJD737" s="1101"/>
      <c r="LJE737" s="1101"/>
      <c r="LJF737" s="1101"/>
      <c r="LJG737" s="1101"/>
      <c r="LJH737" s="1101"/>
      <c r="LJI737" s="1101"/>
      <c r="LJJ737" s="1101"/>
      <c r="LJK737" s="1101"/>
      <c r="LJL737" s="1101"/>
      <c r="LJM737" s="1101"/>
      <c r="LJN737" s="1101"/>
      <c r="LJO737" s="1101"/>
      <c r="LJP737" s="1101"/>
      <c r="LJQ737" s="1101"/>
      <c r="LJR737" s="1101"/>
      <c r="LJS737" s="1101"/>
      <c r="LJT737" s="1101"/>
      <c r="LJU737" s="1101"/>
      <c r="LJV737" s="1101"/>
      <c r="LJW737" s="1101"/>
      <c r="LJX737" s="1101"/>
      <c r="LJY737" s="1101"/>
      <c r="LJZ737" s="1101"/>
      <c r="LKA737" s="1101"/>
      <c r="LKB737" s="1101"/>
      <c r="LKC737" s="1101"/>
      <c r="LKD737" s="1101"/>
      <c r="LKE737" s="1101"/>
      <c r="LKF737" s="1101"/>
      <c r="LKG737" s="1101"/>
      <c r="LKH737" s="1101"/>
      <c r="LKI737" s="1101"/>
      <c r="LKJ737" s="1101"/>
      <c r="LKK737" s="1101"/>
      <c r="LKL737" s="1101"/>
      <c r="LKM737" s="1101"/>
      <c r="LKN737" s="1101"/>
      <c r="LKO737" s="1101"/>
      <c r="LKP737" s="1101"/>
      <c r="LKQ737" s="1101"/>
      <c r="LKR737" s="1101"/>
      <c r="LKS737" s="1101"/>
      <c r="LKT737" s="1101"/>
      <c r="LKU737" s="1101"/>
      <c r="LKV737" s="1101"/>
      <c r="LKW737" s="1101"/>
      <c r="LKX737" s="1101"/>
      <c r="LKY737" s="1101"/>
      <c r="LKZ737" s="1101"/>
      <c r="LLA737" s="1101"/>
      <c r="LLB737" s="1101"/>
      <c r="LLC737" s="1101"/>
      <c r="LLD737" s="1101"/>
      <c r="LLE737" s="1101"/>
      <c r="LLF737" s="1101"/>
      <c r="LLG737" s="1101"/>
      <c r="LLH737" s="1101"/>
      <c r="LLI737" s="1101"/>
      <c r="LLJ737" s="1101"/>
      <c r="LLK737" s="1101"/>
      <c r="LLL737" s="1101"/>
      <c r="LLM737" s="1101"/>
      <c r="LLN737" s="1101"/>
      <c r="LLO737" s="1101"/>
      <c r="LLP737" s="1101"/>
      <c r="LLQ737" s="1101"/>
      <c r="LLR737" s="1101"/>
      <c r="LLS737" s="1101"/>
      <c r="LLT737" s="1101"/>
      <c r="LLU737" s="1101"/>
      <c r="LLV737" s="1101"/>
      <c r="LLW737" s="1101"/>
      <c r="LLX737" s="1101"/>
      <c r="LLY737" s="1101"/>
      <c r="LLZ737" s="1101"/>
      <c r="LMA737" s="1101"/>
      <c r="LMB737" s="1101"/>
      <c r="LMC737" s="1101"/>
      <c r="LMD737" s="1101"/>
      <c r="LME737" s="1101"/>
      <c r="LMF737" s="1101"/>
      <c r="LMG737" s="1101"/>
      <c r="LMH737" s="1101"/>
      <c r="LMI737" s="1101"/>
      <c r="LMJ737" s="1101"/>
      <c r="LMK737" s="1101"/>
      <c r="LML737" s="1101"/>
      <c r="LMM737" s="1101"/>
      <c r="LMN737" s="1101"/>
      <c r="LMO737" s="1101"/>
      <c r="LMP737" s="1101"/>
      <c r="LMQ737" s="1101"/>
      <c r="LMR737" s="1101"/>
      <c r="LMS737" s="1101"/>
      <c r="LMT737" s="1101"/>
      <c r="LMU737" s="1101"/>
      <c r="LMV737" s="1101"/>
      <c r="LMW737" s="1101"/>
      <c r="LMX737" s="1101"/>
      <c r="LMY737" s="1101"/>
      <c r="LMZ737" s="1101"/>
      <c r="LNA737" s="1101"/>
      <c r="LNB737" s="1101"/>
      <c r="LNC737" s="1101"/>
      <c r="LND737" s="1101"/>
      <c r="LNE737" s="1101"/>
      <c r="LNF737" s="1101"/>
      <c r="LNG737" s="1101"/>
      <c r="LNH737" s="1101"/>
      <c r="LNI737" s="1101"/>
      <c r="LNJ737" s="1101"/>
      <c r="LNK737" s="1101"/>
      <c r="LNL737" s="1101"/>
      <c r="LNM737" s="1101"/>
      <c r="LNN737" s="1101"/>
      <c r="LNO737" s="1101"/>
      <c r="LNP737" s="1101"/>
      <c r="LNQ737" s="1101"/>
      <c r="LNR737" s="1101"/>
      <c r="LNS737" s="1101"/>
      <c r="LNT737" s="1101"/>
      <c r="LNU737" s="1101"/>
      <c r="LNV737" s="1101"/>
      <c r="LNW737" s="1101"/>
      <c r="LNX737" s="1101"/>
      <c r="LNY737" s="1101"/>
      <c r="LNZ737" s="1101"/>
      <c r="LOA737" s="1101"/>
      <c r="LOB737" s="1101"/>
      <c r="LOC737" s="1101"/>
      <c r="LOD737" s="1101"/>
      <c r="LOE737" s="1101"/>
      <c r="LOF737" s="1101"/>
      <c r="LOG737" s="1101"/>
      <c r="LOH737" s="1101"/>
      <c r="LOI737" s="1101"/>
      <c r="LOJ737" s="1101"/>
      <c r="LOK737" s="1101"/>
      <c r="LOL737" s="1101"/>
      <c r="LOM737" s="1101"/>
      <c r="LON737" s="1101"/>
      <c r="LOO737" s="1101"/>
      <c r="LOP737" s="1101"/>
      <c r="LOQ737" s="1101"/>
      <c r="LOR737" s="1101"/>
      <c r="LOS737" s="1101"/>
      <c r="LOT737" s="1101"/>
      <c r="LOU737" s="1101"/>
      <c r="LOV737" s="1101"/>
      <c r="LOW737" s="1101"/>
      <c r="LOX737" s="1101"/>
      <c r="LOY737" s="1101"/>
      <c r="LOZ737" s="1101"/>
      <c r="LPA737" s="1101"/>
      <c r="LPB737" s="1101"/>
      <c r="LPC737" s="1101"/>
      <c r="LPD737" s="1101"/>
      <c r="LPE737" s="1101"/>
      <c r="LPF737" s="1101"/>
      <c r="LPG737" s="1101"/>
      <c r="LPH737" s="1101"/>
      <c r="LPI737" s="1101"/>
      <c r="LPJ737" s="1101"/>
      <c r="LPK737" s="1101"/>
      <c r="LPL737" s="1101"/>
      <c r="LPM737" s="1101"/>
      <c r="LPN737" s="1101"/>
      <c r="LPO737" s="1101"/>
      <c r="LPP737" s="1101"/>
      <c r="LPQ737" s="1101"/>
      <c r="LPR737" s="1101"/>
      <c r="LPS737" s="1101"/>
      <c r="LPT737" s="1101"/>
      <c r="LPU737" s="1101"/>
      <c r="LPV737" s="1101"/>
      <c r="LPW737" s="1101"/>
      <c r="LPX737" s="1101"/>
      <c r="LPY737" s="1101"/>
      <c r="LPZ737" s="1101"/>
      <c r="LQA737" s="1101"/>
      <c r="LQB737" s="1101"/>
      <c r="LQC737" s="1101"/>
      <c r="LQD737" s="1101"/>
      <c r="LQE737" s="1101"/>
      <c r="LQF737" s="1101"/>
      <c r="LQG737" s="1101"/>
      <c r="LQH737" s="1101"/>
      <c r="LQI737" s="1101"/>
      <c r="LQJ737" s="1101"/>
      <c r="LQK737" s="1101"/>
      <c r="LQL737" s="1101"/>
      <c r="LQM737" s="1101"/>
      <c r="LQN737" s="1101"/>
      <c r="LQO737" s="1101"/>
      <c r="LQP737" s="1101"/>
      <c r="LQQ737" s="1101"/>
      <c r="LQR737" s="1101"/>
      <c r="LQS737" s="1101"/>
      <c r="LQT737" s="1101"/>
      <c r="LQU737" s="1101"/>
      <c r="LQV737" s="1101"/>
      <c r="LQW737" s="1101"/>
      <c r="LQX737" s="1101"/>
      <c r="LQY737" s="1101"/>
      <c r="LQZ737" s="1101"/>
      <c r="LRA737" s="1101"/>
      <c r="LRB737" s="1101"/>
      <c r="LRC737" s="1101"/>
      <c r="LRD737" s="1101"/>
      <c r="LRE737" s="1101"/>
      <c r="LRF737" s="1101"/>
      <c r="LRG737" s="1101"/>
      <c r="LRH737" s="1101"/>
      <c r="LRI737" s="1101"/>
      <c r="LRJ737" s="1101"/>
      <c r="LRK737" s="1101"/>
      <c r="LRL737" s="1101"/>
      <c r="LRM737" s="1101"/>
      <c r="LRN737" s="1101"/>
      <c r="LRO737" s="1101"/>
      <c r="LRP737" s="1101"/>
      <c r="LRQ737" s="1101"/>
      <c r="LRR737" s="1101"/>
      <c r="LRS737" s="1101"/>
      <c r="LRT737" s="1101"/>
      <c r="LRU737" s="1101"/>
      <c r="LRV737" s="1101"/>
      <c r="LRW737" s="1101"/>
      <c r="LRX737" s="1101"/>
      <c r="LRY737" s="1101"/>
      <c r="LRZ737" s="1101"/>
      <c r="LSA737" s="1101"/>
      <c r="LSB737" s="1101"/>
      <c r="LSC737" s="1101"/>
      <c r="LSD737" s="1101"/>
      <c r="LSE737" s="1101"/>
      <c r="LSF737" s="1101"/>
      <c r="LSG737" s="1101"/>
      <c r="LSH737" s="1101"/>
      <c r="LSI737" s="1101"/>
      <c r="LSJ737" s="1101"/>
      <c r="LSK737" s="1101"/>
      <c r="LSL737" s="1101"/>
      <c r="LSM737" s="1101"/>
      <c r="LSN737" s="1101"/>
      <c r="LSO737" s="1101"/>
      <c r="LSP737" s="1101"/>
      <c r="LSQ737" s="1101"/>
      <c r="LSR737" s="1101"/>
      <c r="LSS737" s="1101"/>
      <c r="LST737" s="1101"/>
      <c r="LSU737" s="1101"/>
      <c r="LSV737" s="1101"/>
      <c r="LSW737" s="1101"/>
      <c r="LSX737" s="1101"/>
      <c r="LSY737" s="1101"/>
      <c r="LSZ737" s="1101"/>
      <c r="LTA737" s="1101"/>
      <c r="LTB737" s="1101"/>
      <c r="LTC737" s="1101"/>
      <c r="LTD737" s="1101"/>
      <c r="LTE737" s="1101"/>
      <c r="LTF737" s="1101"/>
      <c r="LTG737" s="1101"/>
      <c r="LTH737" s="1101"/>
      <c r="LTI737" s="1101"/>
      <c r="LTJ737" s="1101"/>
      <c r="LTK737" s="1101"/>
      <c r="LTL737" s="1101"/>
      <c r="LTM737" s="1101"/>
      <c r="LTN737" s="1101"/>
      <c r="LTO737" s="1101"/>
      <c r="LTP737" s="1101"/>
      <c r="LTQ737" s="1101"/>
      <c r="LTR737" s="1101"/>
      <c r="LTS737" s="1101"/>
      <c r="LTT737" s="1101"/>
      <c r="LTU737" s="1101"/>
      <c r="LTV737" s="1101"/>
      <c r="LTW737" s="1101"/>
      <c r="LTX737" s="1101"/>
      <c r="LTY737" s="1101"/>
      <c r="LTZ737" s="1101"/>
      <c r="LUA737" s="1101"/>
      <c r="LUB737" s="1101"/>
      <c r="LUC737" s="1101"/>
      <c r="LUD737" s="1101"/>
      <c r="LUE737" s="1101"/>
      <c r="LUF737" s="1101"/>
      <c r="LUG737" s="1101"/>
      <c r="LUH737" s="1101"/>
      <c r="LUI737" s="1101"/>
      <c r="LUJ737" s="1101"/>
      <c r="LUK737" s="1101"/>
      <c r="LUL737" s="1101"/>
      <c r="LUM737" s="1101"/>
      <c r="LUN737" s="1101"/>
      <c r="LUO737" s="1101"/>
      <c r="LUP737" s="1101"/>
      <c r="LUQ737" s="1101"/>
      <c r="LUR737" s="1101"/>
      <c r="LUS737" s="1101"/>
      <c r="LUT737" s="1101"/>
      <c r="LUU737" s="1101"/>
      <c r="LUV737" s="1101"/>
      <c r="LUW737" s="1101"/>
      <c r="LUX737" s="1101"/>
      <c r="LUY737" s="1101"/>
      <c r="LUZ737" s="1101"/>
      <c r="LVA737" s="1101"/>
      <c r="LVB737" s="1101"/>
      <c r="LVC737" s="1101"/>
      <c r="LVD737" s="1101"/>
      <c r="LVE737" s="1101"/>
      <c r="LVF737" s="1101"/>
      <c r="LVG737" s="1101"/>
      <c r="LVH737" s="1101"/>
      <c r="LVI737" s="1101"/>
      <c r="LVJ737" s="1101"/>
      <c r="LVK737" s="1101"/>
      <c r="LVL737" s="1101"/>
      <c r="LVM737" s="1101"/>
      <c r="LVN737" s="1101"/>
      <c r="LVO737" s="1101"/>
      <c r="LVP737" s="1101"/>
      <c r="LVQ737" s="1101"/>
      <c r="LVR737" s="1101"/>
      <c r="LVS737" s="1101"/>
      <c r="LVT737" s="1101"/>
      <c r="LVU737" s="1101"/>
      <c r="LVV737" s="1101"/>
      <c r="LVW737" s="1101"/>
      <c r="LVX737" s="1101"/>
      <c r="LVY737" s="1101"/>
      <c r="LVZ737" s="1101"/>
      <c r="LWA737" s="1101"/>
      <c r="LWB737" s="1101"/>
      <c r="LWC737" s="1101"/>
      <c r="LWD737" s="1101"/>
      <c r="LWE737" s="1101"/>
      <c r="LWF737" s="1101"/>
      <c r="LWG737" s="1101"/>
      <c r="LWH737" s="1101"/>
      <c r="LWI737" s="1101"/>
      <c r="LWJ737" s="1101"/>
      <c r="LWK737" s="1101"/>
      <c r="LWL737" s="1101"/>
      <c r="LWM737" s="1101"/>
      <c r="LWN737" s="1101"/>
      <c r="LWO737" s="1101"/>
      <c r="LWP737" s="1101"/>
      <c r="LWQ737" s="1101"/>
      <c r="LWR737" s="1101"/>
      <c r="LWS737" s="1101"/>
      <c r="LWT737" s="1101"/>
      <c r="LWU737" s="1101"/>
      <c r="LWV737" s="1101"/>
      <c r="LWW737" s="1101"/>
      <c r="LWX737" s="1101"/>
      <c r="LWY737" s="1101"/>
      <c r="LWZ737" s="1101"/>
      <c r="LXA737" s="1101"/>
      <c r="LXB737" s="1101"/>
      <c r="LXC737" s="1101"/>
      <c r="LXD737" s="1101"/>
      <c r="LXE737" s="1101"/>
      <c r="LXF737" s="1101"/>
      <c r="LXG737" s="1101"/>
      <c r="LXH737" s="1101"/>
      <c r="LXI737" s="1101"/>
      <c r="LXJ737" s="1101"/>
      <c r="LXK737" s="1101"/>
      <c r="LXL737" s="1101"/>
      <c r="LXM737" s="1101"/>
      <c r="LXN737" s="1101"/>
      <c r="LXO737" s="1101"/>
      <c r="LXP737" s="1101"/>
      <c r="LXQ737" s="1101"/>
      <c r="LXR737" s="1101"/>
      <c r="LXS737" s="1101"/>
      <c r="LXT737" s="1101"/>
      <c r="LXU737" s="1101"/>
      <c r="LXV737" s="1101"/>
      <c r="LXW737" s="1101"/>
      <c r="LXX737" s="1101"/>
      <c r="LXY737" s="1101"/>
      <c r="LXZ737" s="1101"/>
      <c r="LYA737" s="1101"/>
      <c r="LYB737" s="1101"/>
      <c r="LYC737" s="1101"/>
      <c r="LYD737" s="1101"/>
      <c r="LYE737" s="1101"/>
      <c r="LYF737" s="1101"/>
      <c r="LYG737" s="1101"/>
      <c r="LYH737" s="1101"/>
      <c r="LYI737" s="1101"/>
      <c r="LYJ737" s="1101"/>
      <c r="LYK737" s="1101"/>
      <c r="LYL737" s="1101"/>
      <c r="LYM737" s="1101"/>
      <c r="LYN737" s="1101"/>
      <c r="LYO737" s="1101"/>
      <c r="LYP737" s="1101"/>
      <c r="LYQ737" s="1101"/>
      <c r="LYR737" s="1101"/>
      <c r="LYS737" s="1101"/>
      <c r="LYT737" s="1101"/>
      <c r="LYU737" s="1101"/>
      <c r="LYV737" s="1101"/>
      <c r="LYW737" s="1101"/>
      <c r="LYX737" s="1101"/>
      <c r="LYY737" s="1101"/>
      <c r="LYZ737" s="1101"/>
      <c r="LZA737" s="1101"/>
      <c r="LZB737" s="1101"/>
      <c r="LZC737" s="1101"/>
      <c r="LZD737" s="1101"/>
      <c r="LZE737" s="1101"/>
      <c r="LZF737" s="1101"/>
      <c r="LZG737" s="1101"/>
      <c r="LZH737" s="1101"/>
      <c r="LZI737" s="1101"/>
      <c r="LZJ737" s="1101"/>
      <c r="LZK737" s="1101"/>
      <c r="LZL737" s="1101"/>
      <c r="LZM737" s="1101"/>
      <c r="LZN737" s="1101"/>
      <c r="LZO737" s="1101"/>
      <c r="LZP737" s="1101"/>
      <c r="LZQ737" s="1101"/>
      <c r="LZR737" s="1101"/>
      <c r="LZS737" s="1101"/>
      <c r="LZT737" s="1101"/>
      <c r="LZU737" s="1101"/>
      <c r="LZV737" s="1101"/>
      <c r="LZW737" s="1101"/>
      <c r="LZX737" s="1101"/>
      <c r="LZY737" s="1101"/>
      <c r="LZZ737" s="1101"/>
      <c r="MAA737" s="1101"/>
      <c r="MAB737" s="1101"/>
      <c r="MAC737" s="1101"/>
      <c r="MAD737" s="1101"/>
      <c r="MAE737" s="1101"/>
      <c r="MAF737" s="1101"/>
      <c r="MAG737" s="1101"/>
      <c r="MAH737" s="1101"/>
      <c r="MAI737" s="1101"/>
      <c r="MAJ737" s="1101"/>
      <c r="MAK737" s="1101"/>
      <c r="MAL737" s="1101"/>
      <c r="MAM737" s="1101"/>
      <c r="MAN737" s="1101"/>
      <c r="MAO737" s="1101"/>
      <c r="MAP737" s="1101"/>
      <c r="MAQ737" s="1101"/>
      <c r="MAR737" s="1101"/>
      <c r="MAS737" s="1101"/>
      <c r="MAT737" s="1101"/>
      <c r="MAU737" s="1101"/>
      <c r="MAV737" s="1101"/>
      <c r="MAW737" s="1101"/>
      <c r="MAX737" s="1101"/>
      <c r="MAY737" s="1101"/>
      <c r="MAZ737" s="1101"/>
      <c r="MBA737" s="1101"/>
      <c r="MBB737" s="1101"/>
      <c r="MBC737" s="1101"/>
      <c r="MBD737" s="1101"/>
      <c r="MBE737" s="1101"/>
      <c r="MBF737" s="1101"/>
      <c r="MBG737" s="1101"/>
      <c r="MBH737" s="1101"/>
      <c r="MBI737" s="1101"/>
      <c r="MBJ737" s="1101"/>
      <c r="MBK737" s="1101"/>
      <c r="MBL737" s="1101"/>
      <c r="MBM737" s="1101"/>
      <c r="MBN737" s="1101"/>
      <c r="MBO737" s="1101"/>
      <c r="MBP737" s="1101"/>
      <c r="MBQ737" s="1101"/>
      <c r="MBR737" s="1101"/>
      <c r="MBS737" s="1101"/>
      <c r="MBT737" s="1101"/>
      <c r="MBU737" s="1101"/>
      <c r="MBV737" s="1101"/>
      <c r="MBW737" s="1101"/>
      <c r="MBX737" s="1101"/>
      <c r="MBY737" s="1101"/>
      <c r="MBZ737" s="1101"/>
      <c r="MCA737" s="1101"/>
      <c r="MCB737" s="1101"/>
      <c r="MCC737" s="1101"/>
      <c r="MCD737" s="1101"/>
      <c r="MCE737" s="1101"/>
      <c r="MCF737" s="1101"/>
      <c r="MCG737" s="1101"/>
      <c r="MCH737" s="1101"/>
      <c r="MCI737" s="1101"/>
      <c r="MCJ737" s="1101"/>
      <c r="MCK737" s="1101"/>
      <c r="MCL737" s="1101"/>
      <c r="MCM737" s="1101"/>
      <c r="MCN737" s="1101"/>
      <c r="MCO737" s="1101"/>
      <c r="MCP737" s="1101"/>
      <c r="MCQ737" s="1101"/>
      <c r="MCR737" s="1101"/>
      <c r="MCS737" s="1101"/>
      <c r="MCT737" s="1101"/>
      <c r="MCU737" s="1101"/>
      <c r="MCV737" s="1101"/>
      <c r="MCW737" s="1101"/>
      <c r="MCX737" s="1101"/>
      <c r="MCY737" s="1101"/>
      <c r="MCZ737" s="1101"/>
      <c r="MDA737" s="1101"/>
      <c r="MDB737" s="1101"/>
      <c r="MDC737" s="1101"/>
      <c r="MDD737" s="1101"/>
      <c r="MDE737" s="1101"/>
      <c r="MDF737" s="1101"/>
      <c r="MDG737" s="1101"/>
      <c r="MDH737" s="1101"/>
      <c r="MDI737" s="1101"/>
      <c r="MDJ737" s="1101"/>
      <c r="MDK737" s="1101"/>
      <c r="MDL737" s="1101"/>
      <c r="MDM737" s="1101"/>
      <c r="MDN737" s="1101"/>
      <c r="MDO737" s="1101"/>
      <c r="MDP737" s="1101"/>
      <c r="MDQ737" s="1101"/>
      <c r="MDR737" s="1101"/>
      <c r="MDS737" s="1101"/>
      <c r="MDT737" s="1101"/>
      <c r="MDU737" s="1101"/>
      <c r="MDV737" s="1101"/>
      <c r="MDW737" s="1101"/>
      <c r="MDX737" s="1101"/>
      <c r="MDY737" s="1101"/>
      <c r="MDZ737" s="1101"/>
      <c r="MEA737" s="1101"/>
      <c r="MEB737" s="1101"/>
      <c r="MEC737" s="1101"/>
      <c r="MED737" s="1101"/>
      <c r="MEE737" s="1101"/>
      <c r="MEF737" s="1101"/>
      <c r="MEG737" s="1101"/>
      <c r="MEH737" s="1101"/>
      <c r="MEI737" s="1101"/>
      <c r="MEJ737" s="1101"/>
      <c r="MEK737" s="1101"/>
      <c r="MEL737" s="1101"/>
      <c r="MEM737" s="1101"/>
      <c r="MEN737" s="1101"/>
      <c r="MEO737" s="1101"/>
      <c r="MEP737" s="1101"/>
      <c r="MEQ737" s="1101"/>
      <c r="MER737" s="1101"/>
      <c r="MES737" s="1101"/>
      <c r="MET737" s="1101"/>
      <c r="MEU737" s="1101"/>
      <c r="MEV737" s="1101"/>
      <c r="MEW737" s="1101"/>
      <c r="MEX737" s="1101"/>
      <c r="MEY737" s="1101"/>
      <c r="MEZ737" s="1101"/>
      <c r="MFA737" s="1101"/>
      <c r="MFB737" s="1101"/>
      <c r="MFC737" s="1101"/>
      <c r="MFD737" s="1101"/>
      <c r="MFE737" s="1101"/>
      <c r="MFF737" s="1101"/>
      <c r="MFG737" s="1101"/>
      <c r="MFH737" s="1101"/>
      <c r="MFI737" s="1101"/>
      <c r="MFJ737" s="1101"/>
      <c r="MFK737" s="1101"/>
      <c r="MFL737" s="1101"/>
      <c r="MFM737" s="1101"/>
      <c r="MFN737" s="1101"/>
      <c r="MFO737" s="1101"/>
      <c r="MFP737" s="1101"/>
      <c r="MFQ737" s="1101"/>
      <c r="MFR737" s="1101"/>
      <c r="MFS737" s="1101"/>
      <c r="MFT737" s="1101"/>
      <c r="MFU737" s="1101"/>
      <c r="MFV737" s="1101"/>
      <c r="MFW737" s="1101"/>
      <c r="MFX737" s="1101"/>
      <c r="MFY737" s="1101"/>
      <c r="MFZ737" s="1101"/>
      <c r="MGA737" s="1101"/>
      <c r="MGB737" s="1101"/>
      <c r="MGC737" s="1101"/>
      <c r="MGD737" s="1101"/>
      <c r="MGE737" s="1101"/>
      <c r="MGF737" s="1101"/>
      <c r="MGG737" s="1101"/>
      <c r="MGH737" s="1101"/>
      <c r="MGI737" s="1101"/>
      <c r="MGJ737" s="1101"/>
      <c r="MGK737" s="1101"/>
      <c r="MGL737" s="1101"/>
      <c r="MGM737" s="1101"/>
      <c r="MGN737" s="1101"/>
      <c r="MGO737" s="1101"/>
      <c r="MGP737" s="1101"/>
      <c r="MGQ737" s="1101"/>
      <c r="MGR737" s="1101"/>
      <c r="MGS737" s="1101"/>
      <c r="MGT737" s="1101"/>
      <c r="MGU737" s="1101"/>
      <c r="MGV737" s="1101"/>
      <c r="MGW737" s="1101"/>
      <c r="MGX737" s="1101"/>
      <c r="MGY737" s="1101"/>
      <c r="MGZ737" s="1101"/>
      <c r="MHA737" s="1101"/>
      <c r="MHB737" s="1101"/>
      <c r="MHC737" s="1101"/>
      <c r="MHD737" s="1101"/>
      <c r="MHE737" s="1101"/>
      <c r="MHF737" s="1101"/>
      <c r="MHG737" s="1101"/>
      <c r="MHH737" s="1101"/>
      <c r="MHI737" s="1101"/>
      <c r="MHJ737" s="1101"/>
      <c r="MHK737" s="1101"/>
      <c r="MHL737" s="1101"/>
      <c r="MHM737" s="1101"/>
      <c r="MHN737" s="1101"/>
      <c r="MHO737" s="1101"/>
      <c r="MHP737" s="1101"/>
      <c r="MHQ737" s="1101"/>
      <c r="MHR737" s="1101"/>
      <c r="MHS737" s="1101"/>
      <c r="MHT737" s="1101"/>
      <c r="MHU737" s="1101"/>
      <c r="MHV737" s="1101"/>
      <c r="MHW737" s="1101"/>
      <c r="MHX737" s="1101"/>
      <c r="MHY737" s="1101"/>
      <c r="MHZ737" s="1101"/>
      <c r="MIA737" s="1101"/>
      <c r="MIB737" s="1101"/>
      <c r="MIC737" s="1101"/>
      <c r="MID737" s="1101"/>
      <c r="MIE737" s="1101"/>
      <c r="MIF737" s="1101"/>
      <c r="MIG737" s="1101"/>
      <c r="MIH737" s="1101"/>
      <c r="MII737" s="1101"/>
      <c r="MIJ737" s="1101"/>
      <c r="MIK737" s="1101"/>
      <c r="MIL737" s="1101"/>
      <c r="MIM737" s="1101"/>
      <c r="MIN737" s="1101"/>
      <c r="MIO737" s="1101"/>
      <c r="MIP737" s="1101"/>
      <c r="MIQ737" s="1101"/>
      <c r="MIR737" s="1101"/>
      <c r="MIS737" s="1101"/>
      <c r="MIT737" s="1101"/>
      <c r="MIU737" s="1101"/>
      <c r="MIV737" s="1101"/>
      <c r="MIW737" s="1101"/>
      <c r="MIX737" s="1101"/>
      <c r="MIY737" s="1101"/>
      <c r="MIZ737" s="1101"/>
      <c r="MJA737" s="1101"/>
      <c r="MJB737" s="1101"/>
      <c r="MJC737" s="1101"/>
      <c r="MJD737" s="1101"/>
      <c r="MJE737" s="1101"/>
      <c r="MJF737" s="1101"/>
      <c r="MJG737" s="1101"/>
      <c r="MJH737" s="1101"/>
      <c r="MJI737" s="1101"/>
      <c r="MJJ737" s="1101"/>
      <c r="MJK737" s="1101"/>
      <c r="MJL737" s="1101"/>
      <c r="MJM737" s="1101"/>
      <c r="MJN737" s="1101"/>
      <c r="MJO737" s="1101"/>
      <c r="MJP737" s="1101"/>
      <c r="MJQ737" s="1101"/>
      <c r="MJR737" s="1101"/>
      <c r="MJS737" s="1101"/>
      <c r="MJT737" s="1101"/>
      <c r="MJU737" s="1101"/>
      <c r="MJV737" s="1101"/>
      <c r="MJW737" s="1101"/>
      <c r="MJX737" s="1101"/>
      <c r="MJY737" s="1101"/>
      <c r="MJZ737" s="1101"/>
      <c r="MKA737" s="1101"/>
      <c r="MKB737" s="1101"/>
      <c r="MKC737" s="1101"/>
      <c r="MKD737" s="1101"/>
      <c r="MKE737" s="1101"/>
      <c r="MKF737" s="1101"/>
      <c r="MKG737" s="1101"/>
      <c r="MKH737" s="1101"/>
      <c r="MKI737" s="1101"/>
      <c r="MKJ737" s="1101"/>
      <c r="MKK737" s="1101"/>
      <c r="MKL737" s="1101"/>
      <c r="MKM737" s="1101"/>
      <c r="MKN737" s="1101"/>
      <c r="MKO737" s="1101"/>
      <c r="MKP737" s="1101"/>
      <c r="MKQ737" s="1101"/>
      <c r="MKR737" s="1101"/>
      <c r="MKS737" s="1101"/>
      <c r="MKT737" s="1101"/>
      <c r="MKU737" s="1101"/>
      <c r="MKV737" s="1101"/>
      <c r="MKW737" s="1101"/>
      <c r="MKX737" s="1101"/>
      <c r="MKY737" s="1101"/>
      <c r="MKZ737" s="1101"/>
      <c r="MLA737" s="1101"/>
      <c r="MLB737" s="1101"/>
      <c r="MLC737" s="1101"/>
      <c r="MLD737" s="1101"/>
      <c r="MLE737" s="1101"/>
      <c r="MLF737" s="1101"/>
      <c r="MLG737" s="1101"/>
      <c r="MLH737" s="1101"/>
      <c r="MLI737" s="1101"/>
      <c r="MLJ737" s="1101"/>
      <c r="MLK737" s="1101"/>
      <c r="MLL737" s="1101"/>
      <c r="MLM737" s="1101"/>
      <c r="MLN737" s="1101"/>
      <c r="MLO737" s="1101"/>
      <c r="MLP737" s="1101"/>
      <c r="MLQ737" s="1101"/>
      <c r="MLR737" s="1101"/>
      <c r="MLS737" s="1101"/>
      <c r="MLT737" s="1101"/>
      <c r="MLU737" s="1101"/>
      <c r="MLV737" s="1101"/>
      <c r="MLW737" s="1101"/>
      <c r="MLX737" s="1101"/>
      <c r="MLY737" s="1101"/>
      <c r="MLZ737" s="1101"/>
      <c r="MMA737" s="1101"/>
      <c r="MMB737" s="1101"/>
      <c r="MMC737" s="1101"/>
      <c r="MMD737" s="1101"/>
      <c r="MME737" s="1101"/>
      <c r="MMF737" s="1101"/>
      <c r="MMG737" s="1101"/>
      <c r="MMH737" s="1101"/>
      <c r="MMI737" s="1101"/>
      <c r="MMJ737" s="1101"/>
      <c r="MMK737" s="1101"/>
      <c r="MML737" s="1101"/>
      <c r="MMM737" s="1101"/>
      <c r="MMN737" s="1101"/>
      <c r="MMO737" s="1101"/>
      <c r="MMP737" s="1101"/>
      <c r="MMQ737" s="1101"/>
      <c r="MMR737" s="1101"/>
      <c r="MMS737" s="1101"/>
      <c r="MMT737" s="1101"/>
      <c r="MMU737" s="1101"/>
      <c r="MMV737" s="1101"/>
      <c r="MMW737" s="1101"/>
      <c r="MMX737" s="1101"/>
      <c r="MMY737" s="1101"/>
      <c r="MMZ737" s="1101"/>
      <c r="MNA737" s="1101"/>
      <c r="MNB737" s="1101"/>
      <c r="MNC737" s="1101"/>
      <c r="MND737" s="1101"/>
      <c r="MNE737" s="1101"/>
      <c r="MNF737" s="1101"/>
      <c r="MNG737" s="1101"/>
      <c r="MNH737" s="1101"/>
      <c r="MNI737" s="1101"/>
      <c r="MNJ737" s="1101"/>
      <c r="MNK737" s="1101"/>
      <c r="MNL737" s="1101"/>
      <c r="MNM737" s="1101"/>
      <c r="MNN737" s="1101"/>
      <c r="MNO737" s="1101"/>
      <c r="MNP737" s="1101"/>
      <c r="MNQ737" s="1101"/>
      <c r="MNR737" s="1101"/>
      <c r="MNS737" s="1101"/>
      <c r="MNT737" s="1101"/>
      <c r="MNU737" s="1101"/>
      <c r="MNV737" s="1101"/>
      <c r="MNW737" s="1101"/>
      <c r="MNX737" s="1101"/>
      <c r="MNY737" s="1101"/>
      <c r="MNZ737" s="1101"/>
      <c r="MOA737" s="1101"/>
      <c r="MOB737" s="1101"/>
      <c r="MOC737" s="1101"/>
      <c r="MOD737" s="1101"/>
      <c r="MOE737" s="1101"/>
      <c r="MOF737" s="1101"/>
      <c r="MOG737" s="1101"/>
      <c r="MOH737" s="1101"/>
      <c r="MOI737" s="1101"/>
      <c r="MOJ737" s="1101"/>
      <c r="MOK737" s="1101"/>
      <c r="MOL737" s="1101"/>
      <c r="MOM737" s="1101"/>
      <c r="MON737" s="1101"/>
      <c r="MOO737" s="1101"/>
      <c r="MOP737" s="1101"/>
      <c r="MOQ737" s="1101"/>
      <c r="MOR737" s="1101"/>
      <c r="MOS737" s="1101"/>
      <c r="MOT737" s="1101"/>
      <c r="MOU737" s="1101"/>
      <c r="MOV737" s="1101"/>
      <c r="MOW737" s="1101"/>
      <c r="MOX737" s="1101"/>
      <c r="MOY737" s="1101"/>
      <c r="MOZ737" s="1101"/>
      <c r="MPA737" s="1101"/>
      <c r="MPB737" s="1101"/>
      <c r="MPC737" s="1101"/>
      <c r="MPD737" s="1101"/>
      <c r="MPE737" s="1101"/>
      <c r="MPF737" s="1101"/>
      <c r="MPG737" s="1101"/>
      <c r="MPH737" s="1101"/>
      <c r="MPI737" s="1101"/>
      <c r="MPJ737" s="1101"/>
      <c r="MPK737" s="1101"/>
      <c r="MPL737" s="1101"/>
      <c r="MPM737" s="1101"/>
      <c r="MPN737" s="1101"/>
      <c r="MPO737" s="1101"/>
      <c r="MPP737" s="1101"/>
      <c r="MPQ737" s="1101"/>
      <c r="MPR737" s="1101"/>
      <c r="MPS737" s="1101"/>
      <c r="MPT737" s="1101"/>
      <c r="MPU737" s="1101"/>
      <c r="MPV737" s="1101"/>
      <c r="MPW737" s="1101"/>
      <c r="MPX737" s="1101"/>
      <c r="MPY737" s="1101"/>
      <c r="MPZ737" s="1101"/>
      <c r="MQA737" s="1101"/>
      <c r="MQB737" s="1101"/>
      <c r="MQC737" s="1101"/>
      <c r="MQD737" s="1101"/>
      <c r="MQE737" s="1101"/>
      <c r="MQF737" s="1101"/>
      <c r="MQG737" s="1101"/>
      <c r="MQH737" s="1101"/>
      <c r="MQI737" s="1101"/>
      <c r="MQJ737" s="1101"/>
      <c r="MQK737" s="1101"/>
      <c r="MQL737" s="1101"/>
      <c r="MQM737" s="1101"/>
      <c r="MQN737" s="1101"/>
      <c r="MQO737" s="1101"/>
      <c r="MQP737" s="1101"/>
      <c r="MQQ737" s="1101"/>
      <c r="MQR737" s="1101"/>
      <c r="MQS737" s="1101"/>
      <c r="MQT737" s="1101"/>
      <c r="MQU737" s="1101"/>
      <c r="MQV737" s="1101"/>
      <c r="MQW737" s="1101"/>
      <c r="MQX737" s="1101"/>
      <c r="MQY737" s="1101"/>
      <c r="MQZ737" s="1101"/>
      <c r="MRA737" s="1101"/>
      <c r="MRB737" s="1101"/>
      <c r="MRC737" s="1101"/>
      <c r="MRD737" s="1101"/>
      <c r="MRE737" s="1101"/>
      <c r="MRF737" s="1101"/>
      <c r="MRG737" s="1101"/>
      <c r="MRH737" s="1101"/>
      <c r="MRI737" s="1101"/>
      <c r="MRJ737" s="1101"/>
      <c r="MRK737" s="1101"/>
      <c r="MRL737" s="1101"/>
      <c r="MRM737" s="1101"/>
      <c r="MRN737" s="1101"/>
      <c r="MRO737" s="1101"/>
      <c r="MRP737" s="1101"/>
      <c r="MRQ737" s="1101"/>
      <c r="MRR737" s="1101"/>
      <c r="MRS737" s="1101"/>
      <c r="MRT737" s="1101"/>
      <c r="MRU737" s="1101"/>
      <c r="MRV737" s="1101"/>
      <c r="MRW737" s="1101"/>
      <c r="MRX737" s="1101"/>
      <c r="MRY737" s="1101"/>
      <c r="MRZ737" s="1101"/>
      <c r="MSA737" s="1101"/>
      <c r="MSB737" s="1101"/>
      <c r="MSC737" s="1101"/>
      <c r="MSD737" s="1101"/>
      <c r="MSE737" s="1101"/>
      <c r="MSF737" s="1101"/>
      <c r="MSG737" s="1101"/>
      <c r="MSH737" s="1101"/>
      <c r="MSI737" s="1101"/>
      <c r="MSJ737" s="1101"/>
      <c r="MSK737" s="1101"/>
      <c r="MSL737" s="1101"/>
      <c r="MSM737" s="1101"/>
      <c r="MSN737" s="1101"/>
      <c r="MSO737" s="1101"/>
      <c r="MSP737" s="1101"/>
      <c r="MSQ737" s="1101"/>
      <c r="MSR737" s="1101"/>
      <c r="MSS737" s="1101"/>
      <c r="MST737" s="1101"/>
      <c r="MSU737" s="1101"/>
      <c r="MSV737" s="1101"/>
      <c r="MSW737" s="1101"/>
      <c r="MSX737" s="1101"/>
      <c r="MSY737" s="1101"/>
      <c r="MSZ737" s="1101"/>
      <c r="MTA737" s="1101"/>
      <c r="MTB737" s="1101"/>
      <c r="MTC737" s="1101"/>
      <c r="MTD737" s="1101"/>
      <c r="MTE737" s="1101"/>
      <c r="MTF737" s="1101"/>
      <c r="MTG737" s="1101"/>
      <c r="MTH737" s="1101"/>
      <c r="MTI737" s="1101"/>
      <c r="MTJ737" s="1101"/>
      <c r="MTK737" s="1101"/>
      <c r="MTL737" s="1101"/>
      <c r="MTM737" s="1101"/>
      <c r="MTN737" s="1101"/>
      <c r="MTO737" s="1101"/>
      <c r="MTP737" s="1101"/>
      <c r="MTQ737" s="1101"/>
      <c r="MTR737" s="1101"/>
      <c r="MTS737" s="1101"/>
      <c r="MTT737" s="1101"/>
      <c r="MTU737" s="1101"/>
      <c r="MTV737" s="1101"/>
      <c r="MTW737" s="1101"/>
      <c r="MTX737" s="1101"/>
      <c r="MTY737" s="1101"/>
      <c r="MTZ737" s="1101"/>
      <c r="MUA737" s="1101"/>
      <c r="MUB737" s="1101"/>
      <c r="MUC737" s="1101"/>
      <c r="MUD737" s="1101"/>
      <c r="MUE737" s="1101"/>
      <c r="MUF737" s="1101"/>
      <c r="MUG737" s="1101"/>
      <c r="MUH737" s="1101"/>
      <c r="MUI737" s="1101"/>
      <c r="MUJ737" s="1101"/>
      <c r="MUK737" s="1101"/>
      <c r="MUL737" s="1101"/>
      <c r="MUM737" s="1101"/>
      <c r="MUN737" s="1101"/>
      <c r="MUO737" s="1101"/>
      <c r="MUP737" s="1101"/>
      <c r="MUQ737" s="1101"/>
      <c r="MUR737" s="1101"/>
      <c r="MUS737" s="1101"/>
      <c r="MUT737" s="1101"/>
      <c r="MUU737" s="1101"/>
      <c r="MUV737" s="1101"/>
      <c r="MUW737" s="1101"/>
      <c r="MUX737" s="1101"/>
      <c r="MUY737" s="1101"/>
      <c r="MUZ737" s="1101"/>
      <c r="MVA737" s="1101"/>
      <c r="MVB737" s="1101"/>
      <c r="MVC737" s="1101"/>
      <c r="MVD737" s="1101"/>
      <c r="MVE737" s="1101"/>
      <c r="MVF737" s="1101"/>
      <c r="MVG737" s="1101"/>
      <c r="MVH737" s="1101"/>
      <c r="MVI737" s="1101"/>
      <c r="MVJ737" s="1101"/>
      <c r="MVK737" s="1101"/>
      <c r="MVL737" s="1101"/>
      <c r="MVM737" s="1101"/>
      <c r="MVN737" s="1101"/>
      <c r="MVO737" s="1101"/>
      <c r="MVP737" s="1101"/>
      <c r="MVQ737" s="1101"/>
      <c r="MVR737" s="1101"/>
      <c r="MVS737" s="1101"/>
      <c r="MVT737" s="1101"/>
      <c r="MVU737" s="1101"/>
      <c r="MVV737" s="1101"/>
      <c r="MVW737" s="1101"/>
      <c r="MVX737" s="1101"/>
      <c r="MVY737" s="1101"/>
      <c r="MVZ737" s="1101"/>
      <c r="MWA737" s="1101"/>
      <c r="MWB737" s="1101"/>
      <c r="MWC737" s="1101"/>
      <c r="MWD737" s="1101"/>
      <c r="MWE737" s="1101"/>
      <c r="MWF737" s="1101"/>
      <c r="MWG737" s="1101"/>
      <c r="MWH737" s="1101"/>
      <c r="MWI737" s="1101"/>
      <c r="MWJ737" s="1101"/>
      <c r="MWK737" s="1101"/>
      <c r="MWL737" s="1101"/>
      <c r="MWM737" s="1101"/>
      <c r="MWN737" s="1101"/>
      <c r="MWO737" s="1101"/>
      <c r="MWP737" s="1101"/>
      <c r="MWQ737" s="1101"/>
      <c r="MWR737" s="1101"/>
      <c r="MWS737" s="1101"/>
      <c r="MWT737" s="1101"/>
      <c r="MWU737" s="1101"/>
      <c r="MWV737" s="1101"/>
      <c r="MWW737" s="1101"/>
      <c r="MWX737" s="1101"/>
      <c r="MWY737" s="1101"/>
      <c r="MWZ737" s="1101"/>
      <c r="MXA737" s="1101"/>
      <c r="MXB737" s="1101"/>
      <c r="MXC737" s="1101"/>
      <c r="MXD737" s="1101"/>
      <c r="MXE737" s="1101"/>
      <c r="MXF737" s="1101"/>
      <c r="MXG737" s="1101"/>
      <c r="MXH737" s="1101"/>
      <c r="MXI737" s="1101"/>
      <c r="MXJ737" s="1101"/>
      <c r="MXK737" s="1101"/>
      <c r="MXL737" s="1101"/>
      <c r="MXM737" s="1101"/>
      <c r="MXN737" s="1101"/>
      <c r="MXO737" s="1101"/>
      <c r="MXP737" s="1101"/>
      <c r="MXQ737" s="1101"/>
      <c r="MXR737" s="1101"/>
      <c r="MXS737" s="1101"/>
      <c r="MXT737" s="1101"/>
      <c r="MXU737" s="1101"/>
      <c r="MXV737" s="1101"/>
      <c r="MXW737" s="1101"/>
      <c r="MXX737" s="1101"/>
      <c r="MXY737" s="1101"/>
      <c r="MXZ737" s="1101"/>
      <c r="MYA737" s="1101"/>
      <c r="MYB737" s="1101"/>
      <c r="MYC737" s="1101"/>
      <c r="MYD737" s="1101"/>
      <c r="MYE737" s="1101"/>
      <c r="MYF737" s="1101"/>
      <c r="MYG737" s="1101"/>
      <c r="MYH737" s="1101"/>
      <c r="MYI737" s="1101"/>
      <c r="MYJ737" s="1101"/>
      <c r="MYK737" s="1101"/>
      <c r="MYL737" s="1101"/>
      <c r="MYM737" s="1101"/>
      <c r="MYN737" s="1101"/>
      <c r="MYO737" s="1101"/>
      <c r="MYP737" s="1101"/>
      <c r="MYQ737" s="1101"/>
      <c r="MYR737" s="1101"/>
      <c r="MYS737" s="1101"/>
      <c r="MYT737" s="1101"/>
      <c r="MYU737" s="1101"/>
      <c r="MYV737" s="1101"/>
      <c r="MYW737" s="1101"/>
      <c r="MYX737" s="1101"/>
      <c r="MYY737" s="1101"/>
      <c r="MYZ737" s="1101"/>
      <c r="MZA737" s="1101"/>
      <c r="MZB737" s="1101"/>
      <c r="MZC737" s="1101"/>
      <c r="MZD737" s="1101"/>
      <c r="MZE737" s="1101"/>
      <c r="MZF737" s="1101"/>
      <c r="MZG737" s="1101"/>
      <c r="MZH737" s="1101"/>
      <c r="MZI737" s="1101"/>
      <c r="MZJ737" s="1101"/>
      <c r="MZK737" s="1101"/>
      <c r="MZL737" s="1101"/>
      <c r="MZM737" s="1101"/>
      <c r="MZN737" s="1101"/>
      <c r="MZO737" s="1101"/>
      <c r="MZP737" s="1101"/>
      <c r="MZQ737" s="1101"/>
      <c r="MZR737" s="1101"/>
      <c r="MZS737" s="1101"/>
      <c r="MZT737" s="1101"/>
      <c r="MZU737" s="1101"/>
      <c r="MZV737" s="1101"/>
      <c r="MZW737" s="1101"/>
      <c r="MZX737" s="1101"/>
      <c r="MZY737" s="1101"/>
      <c r="MZZ737" s="1101"/>
      <c r="NAA737" s="1101"/>
      <c r="NAB737" s="1101"/>
      <c r="NAC737" s="1101"/>
      <c r="NAD737" s="1101"/>
      <c r="NAE737" s="1101"/>
      <c r="NAF737" s="1101"/>
      <c r="NAG737" s="1101"/>
      <c r="NAH737" s="1101"/>
      <c r="NAI737" s="1101"/>
      <c r="NAJ737" s="1101"/>
      <c r="NAK737" s="1101"/>
      <c r="NAL737" s="1101"/>
      <c r="NAM737" s="1101"/>
      <c r="NAN737" s="1101"/>
      <c r="NAO737" s="1101"/>
      <c r="NAP737" s="1101"/>
      <c r="NAQ737" s="1101"/>
      <c r="NAR737" s="1101"/>
      <c r="NAS737" s="1101"/>
      <c r="NAT737" s="1101"/>
      <c r="NAU737" s="1101"/>
      <c r="NAV737" s="1101"/>
      <c r="NAW737" s="1101"/>
      <c r="NAX737" s="1101"/>
      <c r="NAY737" s="1101"/>
      <c r="NAZ737" s="1101"/>
      <c r="NBA737" s="1101"/>
      <c r="NBB737" s="1101"/>
      <c r="NBC737" s="1101"/>
      <c r="NBD737" s="1101"/>
      <c r="NBE737" s="1101"/>
      <c r="NBF737" s="1101"/>
      <c r="NBG737" s="1101"/>
      <c r="NBH737" s="1101"/>
      <c r="NBI737" s="1101"/>
      <c r="NBJ737" s="1101"/>
      <c r="NBK737" s="1101"/>
      <c r="NBL737" s="1101"/>
      <c r="NBM737" s="1101"/>
      <c r="NBN737" s="1101"/>
      <c r="NBO737" s="1101"/>
      <c r="NBP737" s="1101"/>
      <c r="NBQ737" s="1101"/>
      <c r="NBR737" s="1101"/>
      <c r="NBS737" s="1101"/>
      <c r="NBT737" s="1101"/>
      <c r="NBU737" s="1101"/>
      <c r="NBV737" s="1101"/>
      <c r="NBW737" s="1101"/>
      <c r="NBX737" s="1101"/>
      <c r="NBY737" s="1101"/>
      <c r="NBZ737" s="1101"/>
      <c r="NCA737" s="1101"/>
      <c r="NCB737" s="1101"/>
      <c r="NCC737" s="1101"/>
      <c r="NCD737" s="1101"/>
      <c r="NCE737" s="1101"/>
      <c r="NCF737" s="1101"/>
      <c r="NCG737" s="1101"/>
      <c r="NCH737" s="1101"/>
      <c r="NCI737" s="1101"/>
      <c r="NCJ737" s="1101"/>
      <c r="NCK737" s="1101"/>
      <c r="NCL737" s="1101"/>
      <c r="NCM737" s="1101"/>
      <c r="NCN737" s="1101"/>
      <c r="NCO737" s="1101"/>
      <c r="NCP737" s="1101"/>
      <c r="NCQ737" s="1101"/>
      <c r="NCR737" s="1101"/>
      <c r="NCS737" s="1101"/>
      <c r="NCT737" s="1101"/>
      <c r="NCU737" s="1101"/>
      <c r="NCV737" s="1101"/>
      <c r="NCW737" s="1101"/>
      <c r="NCX737" s="1101"/>
      <c r="NCY737" s="1101"/>
      <c r="NCZ737" s="1101"/>
      <c r="NDA737" s="1101"/>
      <c r="NDB737" s="1101"/>
      <c r="NDC737" s="1101"/>
      <c r="NDD737" s="1101"/>
      <c r="NDE737" s="1101"/>
      <c r="NDF737" s="1101"/>
      <c r="NDG737" s="1101"/>
      <c r="NDH737" s="1101"/>
      <c r="NDI737" s="1101"/>
      <c r="NDJ737" s="1101"/>
      <c r="NDK737" s="1101"/>
      <c r="NDL737" s="1101"/>
      <c r="NDM737" s="1101"/>
      <c r="NDN737" s="1101"/>
      <c r="NDO737" s="1101"/>
      <c r="NDP737" s="1101"/>
      <c r="NDQ737" s="1101"/>
      <c r="NDR737" s="1101"/>
      <c r="NDS737" s="1101"/>
      <c r="NDT737" s="1101"/>
      <c r="NDU737" s="1101"/>
      <c r="NDV737" s="1101"/>
      <c r="NDW737" s="1101"/>
      <c r="NDX737" s="1101"/>
      <c r="NDY737" s="1101"/>
      <c r="NDZ737" s="1101"/>
      <c r="NEA737" s="1101"/>
      <c r="NEB737" s="1101"/>
      <c r="NEC737" s="1101"/>
      <c r="NED737" s="1101"/>
      <c r="NEE737" s="1101"/>
      <c r="NEF737" s="1101"/>
      <c r="NEG737" s="1101"/>
      <c r="NEH737" s="1101"/>
      <c r="NEI737" s="1101"/>
      <c r="NEJ737" s="1101"/>
      <c r="NEK737" s="1101"/>
      <c r="NEL737" s="1101"/>
      <c r="NEM737" s="1101"/>
      <c r="NEN737" s="1101"/>
      <c r="NEO737" s="1101"/>
      <c r="NEP737" s="1101"/>
      <c r="NEQ737" s="1101"/>
      <c r="NER737" s="1101"/>
      <c r="NES737" s="1101"/>
      <c r="NET737" s="1101"/>
      <c r="NEU737" s="1101"/>
      <c r="NEV737" s="1101"/>
      <c r="NEW737" s="1101"/>
      <c r="NEX737" s="1101"/>
      <c r="NEY737" s="1101"/>
      <c r="NEZ737" s="1101"/>
      <c r="NFA737" s="1101"/>
      <c r="NFB737" s="1101"/>
      <c r="NFC737" s="1101"/>
      <c r="NFD737" s="1101"/>
      <c r="NFE737" s="1101"/>
      <c r="NFF737" s="1101"/>
      <c r="NFG737" s="1101"/>
      <c r="NFH737" s="1101"/>
      <c r="NFI737" s="1101"/>
      <c r="NFJ737" s="1101"/>
      <c r="NFK737" s="1101"/>
      <c r="NFL737" s="1101"/>
      <c r="NFM737" s="1101"/>
      <c r="NFN737" s="1101"/>
      <c r="NFO737" s="1101"/>
      <c r="NFP737" s="1101"/>
      <c r="NFQ737" s="1101"/>
      <c r="NFR737" s="1101"/>
      <c r="NFS737" s="1101"/>
      <c r="NFT737" s="1101"/>
      <c r="NFU737" s="1101"/>
      <c r="NFV737" s="1101"/>
      <c r="NFW737" s="1101"/>
      <c r="NFX737" s="1101"/>
      <c r="NFY737" s="1101"/>
      <c r="NFZ737" s="1101"/>
      <c r="NGA737" s="1101"/>
      <c r="NGB737" s="1101"/>
      <c r="NGC737" s="1101"/>
      <c r="NGD737" s="1101"/>
      <c r="NGE737" s="1101"/>
      <c r="NGF737" s="1101"/>
      <c r="NGG737" s="1101"/>
      <c r="NGH737" s="1101"/>
      <c r="NGI737" s="1101"/>
      <c r="NGJ737" s="1101"/>
      <c r="NGK737" s="1101"/>
      <c r="NGL737" s="1101"/>
      <c r="NGM737" s="1101"/>
      <c r="NGN737" s="1101"/>
      <c r="NGO737" s="1101"/>
      <c r="NGP737" s="1101"/>
      <c r="NGQ737" s="1101"/>
      <c r="NGR737" s="1101"/>
      <c r="NGS737" s="1101"/>
      <c r="NGT737" s="1101"/>
      <c r="NGU737" s="1101"/>
      <c r="NGV737" s="1101"/>
      <c r="NGW737" s="1101"/>
      <c r="NGX737" s="1101"/>
      <c r="NGY737" s="1101"/>
      <c r="NGZ737" s="1101"/>
      <c r="NHA737" s="1101"/>
      <c r="NHB737" s="1101"/>
      <c r="NHC737" s="1101"/>
      <c r="NHD737" s="1101"/>
      <c r="NHE737" s="1101"/>
      <c r="NHF737" s="1101"/>
      <c r="NHG737" s="1101"/>
      <c r="NHH737" s="1101"/>
      <c r="NHI737" s="1101"/>
      <c r="NHJ737" s="1101"/>
      <c r="NHK737" s="1101"/>
      <c r="NHL737" s="1101"/>
      <c r="NHM737" s="1101"/>
      <c r="NHN737" s="1101"/>
      <c r="NHO737" s="1101"/>
      <c r="NHP737" s="1101"/>
      <c r="NHQ737" s="1101"/>
      <c r="NHR737" s="1101"/>
      <c r="NHS737" s="1101"/>
      <c r="NHT737" s="1101"/>
      <c r="NHU737" s="1101"/>
      <c r="NHV737" s="1101"/>
      <c r="NHW737" s="1101"/>
      <c r="NHX737" s="1101"/>
      <c r="NHY737" s="1101"/>
      <c r="NHZ737" s="1101"/>
      <c r="NIA737" s="1101"/>
      <c r="NIB737" s="1101"/>
      <c r="NIC737" s="1101"/>
      <c r="NID737" s="1101"/>
      <c r="NIE737" s="1101"/>
      <c r="NIF737" s="1101"/>
      <c r="NIG737" s="1101"/>
      <c r="NIH737" s="1101"/>
      <c r="NII737" s="1101"/>
      <c r="NIJ737" s="1101"/>
      <c r="NIK737" s="1101"/>
      <c r="NIL737" s="1101"/>
      <c r="NIM737" s="1101"/>
      <c r="NIN737" s="1101"/>
      <c r="NIO737" s="1101"/>
      <c r="NIP737" s="1101"/>
      <c r="NIQ737" s="1101"/>
      <c r="NIR737" s="1101"/>
      <c r="NIS737" s="1101"/>
      <c r="NIT737" s="1101"/>
      <c r="NIU737" s="1101"/>
      <c r="NIV737" s="1101"/>
      <c r="NIW737" s="1101"/>
      <c r="NIX737" s="1101"/>
      <c r="NIY737" s="1101"/>
      <c r="NIZ737" s="1101"/>
      <c r="NJA737" s="1101"/>
      <c r="NJB737" s="1101"/>
      <c r="NJC737" s="1101"/>
      <c r="NJD737" s="1101"/>
      <c r="NJE737" s="1101"/>
      <c r="NJF737" s="1101"/>
      <c r="NJG737" s="1101"/>
      <c r="NJH737" s="1101"/>
      <c r="NJI737" s="1101"/>
      <c r="NJJ737" s="1101"/>
      <c r="NJK737" s="1101"/>
      <c r="NJL737" s="1101"/>
      <c r="NJM737" s="1101"/>
      <c r="NJN737" s="1101"/>
      <c r="NJO737" s="1101"/>
      <c r="NJP737" s="1101"/>
      <c r="NJQ737" s="1101"/>
      <c r="NJR737" s="1101"/>
      <c r="NJS737" s="1101"/>
      <c r="NJT737" s="1101"/>
      <c r="NJU737" s="1101"/>
      <c r="NJV737" s="1101"/>
      <c r="NJW737" s="1101"/>
      <c r="NJX737" s="1101"/>
      <c r="NJY737" s="1101"/>
      <c r="NJZ737" s="1101"/>
      <c r="NKA737" s="1101"/>
      <c r="NKB737" s="1101"/>
      <c r="NKC737" s="1101"/>
      <c r="NKD737" s="1101"/>
      <c r="NKE737" s="1101"/>
      <c r="NKF737" s="1101"/>
      <c r="NKG737" s="1101"/>
      <c r="NKH737" s="1101"/>
      <c r="NKI737" s="1101"/>
      <c r="NKJ737" s="1101"/>
      <c r="NKK737" s="1101"/>
      <c r="NKL737" s="1101"/>
      <c r="NKM737" s="1101"/>
      <c r="NKN737" s="1101"/>
      <c r="NKO737" s="1101"/>
      <c r="NKP737" s="1101"/>
      <c r="NKQ737" s="1101"/>
      <c r="NKR737" s="1101"/>
      <c r="NKS737" s="1101"/>
      <c r="NKT737" s="1101"/>
      <c r="NKU737" s="1101"/>
      <c r="NKV737" s="1101"/>
      <c r="NKW737" s="1101"/>
      <c r="NKX737" s="1101"/>
      <c r="NKY737" s="1101"/>
      <c r="NKZ737" s="1101"/>
      <c r="NLA737" s="1101"/>
      <c r="NLB737" s="1101"/>
      <c r="NLC737" s="1101"/>
      <c r="NLD737" s="1101"/>
      <c r="NLE737" s="1101"/>
      <c r="NLF737" s="1101"/>
      <c r="NLG737" s="1101"/>
      <c r="NLH737" s="1101"/>
      <c r="NLI737" s="1101"/>
      <c r="NLJ737" s="1101"/>
      <c r="NLK737" s="1101"/>
      <c r="NLL737" s="1101"/>
      <c r="NLM737" s="1101"/>
      <c r="NLN737" s="1101"/>
      <c r="NLO737" s="1101"/>
      <c r="NLP737" s="1101"/>
      <c r="NLQ737" s="1101"/>
      <c r="NLR737" s="1101"/>
      <c r="NLS737" s="1101"/>
      <c r="NLT737" s="1101"/>
      <c r="NLU737" s="1101"/>
      <c r="NLV737" s="1101"/>
      <c r="NLW737" s="1101"/>
      <c r="NLX737" s="1101"/>
      <c r="NLY737" s="1101"/>
      <c r="NLZ737" s="1101"/>
      <c r="NMA737" s="1101"/>
      <c r="NMB737" s="1101"/>
      <c r="NMC737" s="1101"/>
      <c r="NMD737" s="1101"/>
      <c r="NME737" s="1101"/>
      <c r="NMF737" s="1101"/>
      <c r="NMG737" s="1101"/>
      <c r="NMH737" s="1101"/>
      <c r="NMI737" s="1101"/>
      <c r="NMJ737" s="1101"/>
      <c r="NMK737" s="1101"/>
      <c r="NML737" s="1101"/>
      <c r="NMM737" s="1101"/>
      <c r="NMN737" s="1101"/>
      <c r="NMO737" s="1101"/>
      <c r="NMP737" s="1101"/>
      <c r="NMQ737" s="1101"/>
      <c r="NMR737" s="1101"/>
      <c r="NMS737" s="1101"/>
      <c r="NMT737" s="1101"/>
      <c r="NMU737" s="1101"/>
      <c r="NMV737" s="1101"/>
      <c r="NMW737" s="1101"/>
      <c r="NMX737" s="1101"/>
      <c r="NMY737" s="1101"/>
      <c r="NMZ737" s="1101"/>
      <c r="NNA737" s="1101"/>
      <c r="NNB737" s="1101"/>
      <c r="NNC737" s="1101"/>
      <c r="NND737" s="1101"/>
      <c r="NNE737" s="1101"/>
      <c r="NNF737" s="1101"/>
      <c r="NNG737" s="1101"/>
      <c r="NNH737" s="1101"/>
      <c r="NNI737" s="1101"/>
      <c r="NNJ737" s="1101"/>
      <c r="NNK737" s="1101"/>
      <c r="NNL737" s="1101"/>
      <c r="NNM737" s="1101"/>
      <c r="NNN737" s="1101"/>
      <c r="NNO737" s="1101"/>
      <c r="NNP737" s="1101"/>
      <c r="NNQ737" s="1101"/>
      <c r="NNR737" s="1101"/>
      <c r="NNS737" s="1101"/>
      <c r="NNT737" s="1101"/>
      <c r="NNU737" s="1101"/>
      <c r="NNV737" s="1101"/>
      <c r="NNW737" s="1101"/>
      <c r="NNX737" s="1101"/>
      <c r="NNY737" s="1101"/>
      <c r="NNZ737" s="1101"/>
      <c r="NOA737" s="1101"/>
      <c r="NOB737" s="1101"/>
      <c r="NOC737" s="1101"/>
      <c r="NOD737" s="1101"/>
      <c r="NOE737" s="1101"/>
      <c r="NOF737" s="1101"/>
      <c r="NOG737" s="1101"/>
      <c r="NOH737" s="1101"/>
      <c r="NOI737" s="1101"/>
      <c r="NOJ737" s="1101"/>
      <c r="NOK737" s="1101"/>
      <c r="NOL737" s="1101"/>
      <c r="NOM737" s="1101"/>
      <c r="NON737" s="1101"/>
      <c r="NOO737" s="1101"/>
      <c r="NOP737" s="1101"/>
      <c r="NOQ737" s="1101"/>
      <c r="NOR737" s="1101"/>
      <c r="NOS737" s="1101"/>
      <c r="NOT737" s="1101"/>
      <c r="NOU737" s="1101"/>
      <c r="NOV737" s="1101"/>
      <c r="NOW737" s="1101"/>
      <c r="NOX737" s="1101"/>
      <c r="NOY737" s="1101"/>
      <c r="NOZ737" s="1101"/>
      <c r="NPA737" s="1101"/>
      <c r="NPB737" s="1101"/>
      <c r="NPC737" s="1101"/>
      <c r="NPD737" s="1101"/>
      <c r="NPE737" s="1101"/>
      <c r="NPF737" s="1101"/>
      <c r="NPG737" s="1101"/>
      <c r="NPH737" s="1101"/>
      <c r="NPI737" s="1101"/>
      <c r="NPJ737" s="1101"/>
      <c r="NPK737" s="1101"/>
      <c r="NPL737" s="1101"/>
      <c r="NPM737" s="1101"/>
      <c r="NPN737" s="1101"/>
      <c r="NPO737" s="1101"/>
      <c r="NPP737" s="1101"/>
      <c r="NPQ737" s="1101"/>
      <c r="NPR737" s="1101"/>
      <c r="NPS737" s="1101"/>
      <c r="NPT737" s="1101"/>
      <c r="NPU737" s="1101"/>
      <c r="NPV737" s="1101"/>
      <c r="NPW737" s="1101"/>
      <c r="NPX737" s="1101"/>
      <c r="NPY737" s="1101"/>
      <c r="NPZ737" s="1101"/>
      <c r="NQA737" s="1101"/>
      <c r="NQB737" s="1101"/>
      <c r="NQC737" s="1101"/>
      <c r="NQD737" s="1101"/>
      <c r="NQE737" s="1101"/>
      <c r="NQF737" s="1101"/>
      <c r="NQG737" s="1101"/>
      <c r="NQH737" s="1101"/>
      <c r="NQI737" s="1101"/>
      <c r="NQJ737" s="1101"/>
      <c r="NQK737" s="1101"/>
      <c r="NQL737" s="1101"/>
      <c r="NQM737" s="1101"/>
      <c r="NQN737" s="1101"/>
      <c r="NQO737" s="1101"/>
      <c r="NQP737" s="1101"/>
      <c r="NQQ737" s="1101"/>
      <c r="NQR737" s="1101"/>
      <c r="NQS737" s="1101"/>
      <c r="NQT737" s="1101"/>
      <c r="NQU737" s="1101"/>
      <c r="NQV737" s="1101"/>
      <c r="NQW737" s="1101"/>
      <c r="NQX737" s="1101"/>
      <c r="NQY737" s="1101"/>
      <c r="NQZ737" s="1101"/>
      <c r="NRA737" s="1101"/>
      <c r="NRB737" s="1101"/>
      <c r="NRC737" s="1101"/>
      <c r="NRD737" s="1101"/>
      <c r="NRE737" s="1101"/>
      <c r="NRF737" s="1101"/>
      <c r="NRG737" s="1101"/>
      <c r="NRH737" s="1101"/>
      <c r="NRI737" s="1101"/>
      <c r="NRJ737" s="1101"/>
      <c r="NRK737" s="1101"/>
      <c r="NRL737" s="1101"/>
      <c r="NRM737" s="1101"/>
      <c r="NRN737" s="1101"/>
      <c r="NRO737" s="1101"/>
      <c r="NRP737" s="1101"/>
      <c r="NRQ737" s="1101"/>
      <c r="NRR737" s="1101"/>
      <c r="NRS737" s="1101"/>
      <c r="NRT737" s="1101"/>
      <c r="NRU737" s="1101"/>
      <c r="NRV737" s="1101"/>
      <c r="NRW737" s="1101"/>
      <c r="NRX737" s="1101"/>
      <c r="NRY737" s="1101"/>
      <c r="NRZ737" s="1101"/>
      <c r="NSA737" s="1101"/>
      <c r="NSB737" s="1101"/>
      <c r="NSC737" s="1101"/>
      <c r="NSD737" s="1101"/>
      <c r="NSE737" s="1101"/>
      <c r="NSF737" s="1101"/>
      <c r="NSG737" s="1101"/>
      <c r="NSH737" s="1101"/>
      <c r="NSI737" s="1101"/>
      <c r="NSJ737" s="1101"/>
      <c r="NSK737" s="1101"/>
      <c r="NSL737" s="1101"/>
      <c r="NSM737" s="1101"/>
      <c r="NSN737" s="1101"/>
      <c r="NSO737" s="1101"/>
      <c r="NSP737" s="1101"/>
      <c r="NSQ737" s="1101"/>
      <c r="NSR737" s="1101"/>
      <c r="NSS737" s="1101"/>
      <c r="NST737" s="1101"/>
      <c r="NSU737" s="1101"/>
      <c r="NSV737" s="1101"/>
      <c r="NSW737" s="1101"/>
      <c r="NSX737" s="1101"/>
      <c r="NSY737" s="1101"/>
      <c r="NSZ737" s="1101"/>
      <c r="NTA737" s="1101"/>
      <c r="NTB737" s="1101"/>
      <c r="NTC737" s="1101"/>
      <c r="NTD737" s="1101"/>
      <c r="NTE737" s="1101"/>
      <c r="NTF737" s="1101"/>
      <c r="NTG737" s="1101"/>
      <c r="NTH737" s="1101"/>
      <c r="NTI737" s="1101"/>
      <c r="NTJ737" s="1101"/>
      <c r="NTK737" s="1101"/>
      <c r="NTL737" s="1101"/>
      <c r="NTM737" s="1101"/>
      <c r="NTN737" s="1101"/>
      <c r="NTO737" s="1101"/>
      <c r="NTP737" s="1101"/>
      <c r="NTQ737" s="1101"/>
      <c r="NTR737" s="1101"/>
      <c r="NTS737" s="1101"/>
      <c r="NTT737" s="1101"/>
      <c r="NTU737" s="1101"/>
      <c r="NTV737" s="1101"/>
      <c r="NTW737" s="1101"/>
      <c r="NTX737" s="1101"/>
      <c r="NTY737" s="1101"/>
      <c r="NTZ737" s="1101"/>
      <c r="NUA737" s="1101"/>
      <c r="NUB737" s="1101"/>
      <c r="NUC737" s="1101"/>
      <c r="NUD737" s="1101"/>
      <c r="NUE737" s="1101"/>
      <c r="NUF737" s="1101"/>
      <c r="NUG737" s="1101"/>
      <c r="NUH737" s="1101"/>
      <c r="NUI737" s="1101"/>
      <c r="NUJ737" s="1101"/>
      <c r="NUK737" s="1101"/>
      <c r="NUL737" s="1101"/>
      <c r="NUM737" s="1101"/>
      <c r="NUN737" s="1101"/>
      <c r="NUO737" s="1101"/>
      <c r="NUP737" s="1101"/>
      <c r="NUQ737" s="1101"/>
      <c r="NUR737" s="1101"/>
      <c r="NUS737" s="1101"/>
      <c r="NUT737" s="1101"/>
      <c r="NUU737" s="1101"/>
      <c r="NUV737" s="1101"/>
      <c r="NUW737" s="1101"/>
      <c r="NUX737" s="1101"/>
      <c r="NUY737" s="1101"/>
      <c r="NUZ737" s="1101"/>
      <c r="NVA737" s="1101"/>
      <c r="NVB737" s="1101"/>
      <c r="NVC737" s="1101"/>
      <c r="NVD737" s="1101"/>
      <c r="NVE737" s="1101"/>
      <c r="NVF737" s="1101"/>
      <c r="NVG737" s="1101"/>
      <c r="NVH737" s="1101"/>
      <c r="NVI737" s="1101"/>
      <c r="NVJ737" s="1101"/>
      <c r="NVK737" s="1101"/>
      <c r="NVL737" s="1101"/>
      <c r="NVM737" s="1101"/>
      <c r="NVN737" s="1101"/>
      <c r="NVO737" s="1101"/>
      <c r="NVP737" s="1101"/>
      <c r="NVQ737" s="1101"/>
      <c r="NVR737" s="1101"/>
      <c r="NVS737" s="1101"/>
      <c r="NVT737" s="1101"/>
      <c r="NVU737" s="1101"/>
      <c r="NVV737" s="1101"/>
      <c r="NVW737" s="1101"/>
      <c r="NVX737" s="1101"/>
      <c r="NVY737" s="1101"/>
      <c r="NVZ737" s="1101"/>
      <c r="NWA737" s="1101"/>
      <c r="NWB737" s="1101"/>
      <c r="NWC737" s="1101"/>
      <c r="NWD737" s="1101"/>
      <c r="NWE737" s="1101"/>
      <c r="NWF737" s="1101"/>
      <c r="NWG737" s="1101"/>
      <c r="NWH737" s="1101"/>
      <c r="NWI737" s="1101"/>
      <c r="NWJ737" s="1101"/>
      <c r="NWK737" s="1101"/>
      <c r="NWL737" s="1101"/>
      <c r="NWM737" s="1101"/>
      <c r="NWN737" s="1101"/>
      <c r="NWO737" s="1101"/>
      <c r="NWP737" s="1101"/>
      <c r="NWQ737" s="1101"/>
      <c r="NWR737" s="1101"/>
      <c r="NWS737" s="1101"/>
      <c r="NWT737" s="1101"/>
      <c r="NWU737" s="1101"/>
      <c r="NWV737" s="1101"/>
      <c r="NWW737" s="1101"/>
      <c r="NWX737" s="1101"/>
      <c r="NWY737" s="1101"/>
      <c r="NWZ737" s="1101"/>
      <c r="NXA737" s="1101"/>
      <c r="NXB737" s="1101"/>
      <c r="NXC737" s="1101"/>
      <c r="NXD737" s="1101"/>
      <c r="NXE737" s="1101"/>
      <c r="NXF737" s="1101"/>
      <c r="NXG737" s="1101"/>
      <c r="NXH737" s="1101"/>
      <c r="NXI737" s="1101"/>
      <c r="NXJ737" s="1101"/>
      <c r="NXK737" s="1101"/>
      <c r="NXL737" s="1101"/>
      <c r="NXM737" s="1101"/>
      <c r="NXN737" s="1101"/>
      <c r="NXO737" s="1101"/>
      <c r="NXP737" s="1101"/>
      <c r="NXQ737" s="1101"/>
      <c r="NXR737" s="1101"/>
      <c r="NXS737" s="1101"/>
      <c r="NXT737" s="1101"/>
      <c r="NXU737" s="1101"/>
      <c r="NXV737" s="1101"/>
      <c r="NXW737" s="1101"/>
      <c r="NXX737" s="1101"/>
      <c r="NXY737" s="1101"/>
      <c r="NXZ737" s="1101"/>
      <c r="NYA737" s="1101"/>
      <c r="NYB737" s="1101"/>
      <c r="NYC737" s="1101"/>
      <c r="NYD737" s="1101"/>
      <c r="NYE737" s="1101"/>
      <c r="NYF737" s="1101"/>
      <c r="NYG737" s="1101"/>
      <c r="NYH737" s="1101"/>
      <c r="NYI737" s="1101"/>
      <c r="NYJ737" s="1101"/>
      <c r="NYK737" s="1101"/>
      <c r="NYL737" s="1101"/>
      <c r="NYM737" s="1101"/>
      <c r="NYN737" s="1101"/>
      <c r="NYO737" s="1101"/>
      <c r="NYP737" s="1101"/>
      <c r="NYQ737" s="1101"/>
      <c r="NYR737" s="1101"/>
      <c r="NYS737" s="1101"/>
      <c r="NYT737" s="1101"/>
      <c r="NYU737" s="1101"/>
      <c r="NYV737" s="1101"/>
      <c r="NYW737" s="1101"/>
      <c r="NYX737" s="1101"/>
      <c r="NYY737" s="1101"/>
      <c r="NYZ737" s="1101"/>
      <c r="NZA737" s="1101"/>
      <c r="NZB737" s="1101"/>
      <c r="NZC737" s="1101"/>
      <c r="NZD737" s="1101"/>
      <c r="NZE737" s="1101"/>
      <c r="NZF737" s="1101"/>
      <c r="NZG737" s="1101"/>
      <c r="NZH737" s="1101"/>
      <c r="NZI737" s="1101"/>
      <c r="NZJ737" s="1101"/>
      <c r="NZK737" s="1101"/>
      <c r="NZL737" s="1101"/>
      <c r="NZM737" s="1101"/>
      <c r="NZN737" s="1101"/>
      <c r="NZO737" s="1101"/>
      <c r="NZP737" s="1101"/>
      <c r="NZQ737" s="1101"/>
      <c r="NZR737" s="1101"/>
      <c r="NZS737" s="1101"/>
      <c r="NZT737" s="1101"/>
      <c r="NZU737" s="1101"/>
      <c r="NZV737" s="1101"/>
      <c r="NZW737" s="1101"/>
      <c r="NZX737" s="1101"/>
      <c r="NZY737" s="1101"/>
      <c r="NZZ737" s="1101"/>
      <c r="OAA737" s="1101"/>
      <c r="OAB737" s="1101"/>
      <c r="OAC737" s="1101"/>
      <c r="OAD737" s="1101"/>
      <c r="OAE737" s="1101"/>
      <c r="OAF737" s="1101"/>
      <c r="OAG737" s="1101"/>
      <c r="OAH737" s="1101"/>
      <c r="OAI737" s="1101"/>
      <c r="OAJ737" s="1101"/>
      <c r="OAK737" s="1101"/>
      <c r="OAL737" s="1101"/>
      <c r="OAM737" s="1101"/>
      <c r="OAN737" s="1101"/>
      <c r="OAO737" s="1101"/>
      <c r="OAP737" s="1101"/>
      <c r="OAQ737" s="1101"/>
      <c r="OAR737" s="1101"/>
      <c r="OAS737" s="1101"/>
      <c r="OAT737" s="1101"/>
      <c r="OAU737" s="1101"/>
      <c r="OAV737" s="1101"/>
      <c r="OAW737" s="1101"/>
      <c r="OAX737" s="1101"/>
      <c r="OAY737" s="1101"/>
      <c r="OAZ737" s="1101"/>
      <c r="OBA737" s="1101"/>
      <c r="OBB737" s="1101"/>
      <c r="OBC737" s="1101"/>
      <c r="OBD737" s="1101"/>
      <c r="OBE737" s="1101"/>
      <c r="OBF737" s="1101"/>
      <c r="OBG737" s="1101"/>
      <c r="OBH737" s="1101"/>
      <c r="OBI737" s="1101"/>
      <c r="OBJ737" s="1101"/>
      <c r="OBK737" s="1101"/>
      <c r="OBL737" s="1101"/>
      <c r="OBM737" s="1101"/>
      <c r="OBN737" s="1101"/>
      <c r="OBO737" s="1101"/>
      <c r="OBP737" s="1101"/>
      <c r="OBQ737" s="1101"/>
      <c r="OBR737" s="1101"/>
      <c r="OBS737" s="1101"/>
      <c r="OBT737" s="1101"/>
      <c r="OBU737" s="1101"/>
      <c r="OBV737" s="1101"/>
      <c r="OBW737" s="1101"/>
      <c r="OBX737" s="1101"/>
      <c r="OBY737" s="1101"/>
      <c r="OBZ737" s="1101"/>
      <c r="OCA737" s="1101"/>
      <c r="OCB737" s="1101"/>
      <c r="OCC737" s="1101"/>
      <c r="OCD737" s="1101"/>
      <c r="OCE737" s="1101"/>
      <c r="OCF737" s="1101"/>
      <c r="OCG737" s="1101"/>
      <c r="OCH737" s="1101"/>
      <c r="OCI737" s="1101"/>
      <c r="OCJ737" s="1101"/>
      <c r="OCK737" s="1101"/>
      <c r="OCL737" s="1101"/>
      <c r="OCM737" s="1101"/>
      <c r="OCN737" s="1101"/>
      <c r="OCO737" s="1101"/>
      <c r="OCP737" s="1101"/>
      <c r="OCQ737" s="1101"/>
      <c r="OCR737" s="1101"/>
      <c r="OCS737" s="1101"/>
      <c r="OCT737" s="1101"/>
      <c r="OCU737" s="1101"/>
      <c r="OCV737" s="1101"/>
      <c r="OCW737" s="1101"/>
      <c r="OCX737" s="1101"/>
      <c r="OCY737" s="1101"/>
      <c r="OCZ737" s="1101"/>
      <c r="ODA737" s="1101"/>
      <c r="ODB737" s="1101"/>
      <c r="ODC737" s="1101"/>
      <c r="ODD737" s="1101"/>
      <c r="ODE737" s="1101"/>
      <c r="ODF737" s="1101"/>
      <c r="ODG737" s="1101"/>
      <c r="ODH737" s="1101"/>
      <c r="ODI737" s="1101"/>
      <c r="ODJ737" s="1101"/>
      <c r="ODK737" s="1101"/>
      <c r="ODL737" s="1101"/>
      <c r="ODM737" s="1101"/>
      <c r="ODN737" s="1101"/>
      <c r="ODO737" s="1101"/>
      <c r="ODP737" s="1101"/>
      <c r="ODQ737" s="1101"/>
      <c r="ODR737" s="1101"/>
      <c r="ODS737" s="1101"/>
      <c r="ODT737" s="1101"/>
      <c r="ODU737" s="1101"/>
      <c r="ODV737" s="1101"/>
      <c r="ODW737" s="1101"/>
      <c r="ODX737" s="1101"/>
      <c r="ODY737" s="1101"/>
      <c r="ODZ737" s="1101"/>
      <c r="OEA737" s="1101"/>
      <c r="OEB737" s="1101"/>
      <c r="OEC737" s="1101"/>
      <c r="OED737" s="1101"/>
      <c r="OEE737" s="1101"/>
      <c r="OEF737" s="1101"/>
      <c r="OEG737" s="1101"/>
      <c r="OEH737" s="1101"/>
      <c r="OEI737" s="1101"/>
      <c r="OEJ737" s="1101"/>
      <c r="OEK737" s="1101"/>
      <c r="OEL737" s="1101"/>
      <c r="OEM737" s="1101"/>
      <c r="OEN737" s="1101"/>
      <c r="OEO737" s="1101"/>
      <c r="OEP737" s="1101"/>
      <c r="OEQ737" s="1101"/>
      <c r="OER737" s="1101"/>
      <c r="OES737" s="1101"/>
      <c r="OET737" s="1101"/>
      <c r="OEU737" s="1101"/>
      <c r="OEV737" s="1101"/>
      <c r="OEW737" s="1101"/>
      <c r="OEX737" s="1101"/>
      <c r="OEY737" s="1101"/>
      <c r="OEZ737" s="1101"/>
      <c r="OFA737" s="1101"/>
      <c r="OFB737" s="1101"/>
      <c r="OFC737" s="1101"/>
      <c r="OFD737" s="1101"/>
      <c r="OFE737" s="1101"/>
      <c r="OFF737" s="1101"/>
      <c r="OFG737" s="1101"/>
      <c r="OFH737" s="1101"/>
      <c r="OFI737" s="1101"/>
      <c r="OFJ737" s="1101"/>
      <c r="OFK737" s="1101"/>
      <c r="OFL737" s="1101"/>
      <c r="OFM737" s="1101"/>
      <c r="OFN737" s="1101"/>
      <c r="OFO737" s="1101"/>
      <c r="OFP737" s="1101"/>
      <c r="OFQ737" s="1101"/>
      <c r="OFR737" s="1101"/>
      <c r="OFS737" s="1101"/>
      <c r="OFT737" s="1101"/>
      <c r="OFU737" s="1101"/>
      <c r="OFV737" s="1101"/>
      <c r="OFW737" s="1101"/>
      <c r="OFX737" s="1101"/>
      <c r="OFY737" s="1101"/>
      <c r="OFZ737" s="1101"/>
      <c r="OGA737" s="1101"/>
      <c r="OGB737" s="1101"/>
      <c r="OGC737" s="1101"/>
      <c r="OGD737" s="1101"/>
      <c r="OGE737" s="1101"/>
      <c r="OGF737" s="1101"/>
      <c r="OGG737" s="1101"/>
      <c r="OGH737" s="1101"/>
      <c r="OGI737" s="1101"/>
      <c r="OGJ737" s="1101"/>
      <c r="OGK737" s="1101"/>
      <c r="OGL737" s="1101"/>
      <c r="OGM737" s="1101"/>
      <c r="OGN737" s="1101"/>
      <c r="OGO737" s="1101"/>
      <c r="OGP737" s="1101"/>
      <c r="OGQ737" s="1101"/>
      <c r="OGR737" s="1101"/>
      <c r="OGS737" s="1101"/>
      <c r="OGT737" s="1101"/>
      <c r="OGU737" s="1101"/>
      <c r="OGV737" s="1101"/>
      <c r="OGW737" s="1101"/>
      <c r="OGX737" s="1101"/>
      <c r="OGY737" s="1101"/>
      <c r="OGZ737" s="1101"/>
      <c r="OHA737" s="1101"/>
      <c r="OHB737" s="1101"/>
      <c r="OHC737" s="1101"/>
      <c r="OHD737" s="1101"/>
      <c r="OHE737" s="1101"/>
      <c r="OHF737" s="1101"/>
      <c r="OHG737" s="1101"/>
      <c r="OHH737" s="1101"/>
      <c r="OHI737" s="1101"/>
      <c r="OHJ737" s="1101"/>
      <c r="OHK737" s="1101"/>
      <c r="OHL737" s="1101"/>
      <c r="OHM737" s="1101"/>
      <c r="OHN737" s="1101"/>
      <c r="OHO737" s="1101"/>
      <c r="OHP737" s="1101"/>
      <c r="OHQ737" s="1101"/>
      <c r="OHR737" s="1101"/>
      <c r="OHS737" s="1101"/>
      <c r="OHT737" s="1101"/>
      <c r="OHU737" s="1101"/>
      <c r="OHV737" s="1101"/>
      <c r="OHW737" s="1101"/>
      <c r="OHX737" s="1101"/>
      <c r="OHY737" s="1101"/>
      <c r="OHZ737" s="1101"/>
      <c r="OIA737" s="1101"/>
      <c r="OIB737" s="1101"/>
      <c r="OIC737" s="1101"/>
      <c r="OID737" s="1101"/>
      <c r="OIE737" s="1101"/>
      <c r="OIF737" s="1101"/>
      <c r="OIG737" s="1101"/>
      <c r="OIH737" s="1101"/>
      <c r="OII737" s="1101"/>
      <c r="OIJ737" s="1101"/>
      <c r="OIK737" s="1101"/>
      <c r="OIL737" s="1101"/>
      <c r="OIM737" s="1101"/>
      <c r="OIN737" s="1101"/>
      <c r="OIO737" s="1101"/>
      <c r="OIP737" s="1101"/>
      <c r="OIQ737" s="1101"/>
      <c r="OIR737" s="1101"/>
      <c r="OIS737" s="1101"/>
      <c r="OIT737" s="1101"/>
      <c r="OIU737" s="1101"/>
      <c r="OIV737" s="1101"/>
      <c r="OIW737" s="1101"/>
      <c r="OIX737" s="1101"/>
      <c r="OIY737" s="1101"/>
      <c r="OIZ737" s="1101"/>
      <c r="OJA737" s="1101"/>
      <c r="OJB737" s="1101"/>
      <c r="OJC737" s="1101"/>
      <c r="OJD737" s="1101"/>
      <c r="OJE737" s="1101"/>
      <c r="OJF737" s="1101"/>
      <c r="OJG737" s="1101"/>
      <c r="OJH737" s="1101"/>
      <c r="OJI737" s="1101"/>
      <c r="OJJ737" s="1101"/>
      <c r="OJK737" s="1101"/>
      <c r="OJL737" s="1101"/>
      <c r="OJM737" s="1101"/>
      <c r="OJN737" s="1101"/>
      <c r="OJO737" s="1101"/>
      <c r="OJP737" s="1101"/>
      <c r="OJQ737" s="1101"/>
      <c r="OJR737" s="1101"/>
      <c r="OJS737" s="1101"/>
      <c r="OJT737" s="1101"/>
      <c r="OJU737" s="1101"/>
      <c r="OJV737" s="1101"/>
      <c r="OJW737" s="1101"/>
      <c r="OJX737" s="1101"/>
      <c r="OJY737" s="1101"/>
      <c r="OJZ737" s="1101"/>
      <c r="OKA737" s="1101"/>
      <c r="OKB737" s="1101"/>
      <c r="OKC737" s="1101"/>
      <c r="OKD737" s="1101"/>
      <c r="OKE737" s="1101"/>
      <c r="OKF737" s="1101"/>
      <c r="OKG737" s="1101"/>
      <c r="OKH737" s="1101"/>
      <c r="OKI737" s="1101"/>
      <c r="OKJ737" s="1101"/>
      <c r="OKK737" s="1101"/>
      <c r="OKL737" s="1101"/>
      <c r="OKM737" s="1101"/>
      <c r="OKN737" s="1101"/>
      <c r="OKO737" s="1101"/>
      <c r="OKP737" s="1101"/>
      <c r="OKQ737" s="1101"/>
      <c r="OKR737" s="1101"/>
      <c r="OKS737" s="1101"/>
      <c r="OKT737" s="1101"/>
      <c r="OKU737" s="1101"/>
      <c r="OKV737" s="1101"/>
      <c r="OKW737" s="1101"/>
      <c r="OKX737" s="1101"/>
      <c r="OKY737" s="1101"/>
      <c r="OKZ737" s="1101"/>
      <c r="OLA737" s="1101"/>
      <c r="OLB737" s="1101"/>
      <c r="OLC737" s="1101"/>
      <c r="OLD737" s="1101"/>
      <c r="OLE737" s="1101"/>
      <c r="OLF737" s="1101"/>
      <c r="OLG737" s="1101"/>
      <c r="OLH737" s="1101"/>
      <c r="OLI737" s="1101"/>
      <c r="OLJ737" s="1101"/>
      <c r="OLK737" s="1101"/>
      <c r="OLL737" s="1101"/>
      <c r="OLM737" s="1101"/>
      <c r="OLN737" s="1101"/>
      <c r="OLO737" s="1101"/>
      <c r="OLP737" s="1101"/>
      <c r="OLQ737" s="1101"/>
      <c r="OLR737" s="1101"/>
      <c r="OLS737" s="1101"/>
      <c r="OLT737" s="1101"/>
      <c r="OLU737" s="1101"/>
      <c r="OLV737" s="1101"/>
      <c r="OLW737" s="1101"/>
      <c r="OLX737" s="1101"/>
      <c r="OLY737" s="1101"/>
      <c r="OLZ737" s="1101"/>
      <c r="OMA737" s="1101"/>
      <c r="OMB737" s="1101"/>
      <c r="OMC737" s="1101"/>
      <c r="OMD737" s="1101"/>
      <c r="OME737" s="1101"/>
      <c r="OMF737" s="1101"/>
      <c r="OMG737" s="1101"/>
      <c r="OMH737" s="1101"/>
      <c r="OMI737" s="1101"/>
      <c r="OMJ737" s="1101"/>
      <c r="OMK737" s="1101"/>
      <c r="OML737" s="1101"/>
      <c r="OMM737" s="1101"/>
      <c r="OMN737" s="1101"/>
      <c r="OMO737" s="1101"/>
      <c r="OMP737" s="1101"/>
      <c r="OMQ737" s="1101"/>
      <c r="OMR737" s="1101"/>
      <c r="OMS737" s="1101"/>
      <c r="OMT737" s="1101"/>
      <c r="OMU737" s="1101"/>
      <c r="OMV737" s="1101"/>
      <c r="OMW737" s="1101"/>
      <c r="OMX737" s="1101"/>
      <c r="OMY737" s="1101"/>
      <c r="OMZ737" s="1101"/>
      <c r="ONA737" s="1101"/>
      <c r="ONB737" s="1101"/>
      <c r="ONC737" s="1101"/>
      <c r="OND737" s="1101"/>
      <c r="ONE737" s="1101"/>
      <c r="ONF737" s="1101"/>
      <c r="ONG737" s="1101"/>
      <c r="ONH737" s="1101"/>
      <c r="ONI737" s="1101"/>
      <c r="ONJ737" s="1101"/>
      <c r="ONK737" s="1101"/>
      <c r="ONL737" s="1101"/>
      <c r="ONM737" s="1101"/>
      <c r="ONN737" s="1101"/>
      <c r="ONO737" s="1101"/>
      <c r="ONP737" s="1101"/>
      <c r="ONQ737" s="1101"/>
      <c r="ONR737" s="1101"/>
      <c r="ONS737" s="1101"/>
      <c r="ONT737" s="1101"/>
      <c r="ONU737" s="1101"/>
      <c r="ONV737" s="1101"/>
      <c r="ONW737" s="1101"/>
      <c r="ONX737" s="1101"/>
      <c r="ONY737" s="1101"/>
      <c r="ONZ737" s="1101"/>
      <c r="OOA737" s="1101"/>
      <c r="OOB737" s="1101"/>
      <c r="OOC737" s="1101"/>
      <c r="OOD737" s="1101"/>
      <c r="OOE737" s="1101"/>
      <c r="OOF737" s="1101"/>
      <c r="OOG737" s="1101"/>
      <c r="OOH737" s="1101"/>
      <c r="OOI737" s="1101"/>
      <c r="OOJ737" s="1101"/>
      <c r="OOK737" s="1101"/>
      <c r="OOL737" s="1101"/>
      <c r="OOM737" s="1101"/>
      <c r="OON737" s="1101"/>
      <c r="OOO737" s="1101"/>
      <c r="OOP737" s="1101"/>
      <c r="OOQ737" s="1101"/>
      <c r="OOR737" s="1101"/>
      <c r="OOS737" s="1101"/>
      <c r="OOT737" s="1101"/>
      <c r="OOU737" s="1101"/>
      <c r="OOV737" s="1101"/>
      <c r="OOW737" s="1101"/>
      <c r="OOX737" s="1101"/>
      <c r="OOY737" s="1101"/>
      <c r="OOZ737" s="1101"/>
      <c r="OPA737" s="1101"/>
      <c r="OPB737" s="1101"/>
      <c r="OPC737" s="1101"/>
      <c r="OPD737" s="1101"/>
      <c r="OPE737" s="1101"/>
      <c r="OPF737" s="1101"/>
      <c r="OPG737" s="1101"/>
      <c r="OPH737" s="1101"/>
      <c r="OPI737" s="1101"/>
      <c r="OPJ737" s="1101"/>
      <c r="OPK737" s="1101"/>
      <c r="OPL737" s="1101"/>
      <c r="OPM737" s="1101"/>
      <c r="OPN737" s="1101"/>
      <c r="OPO737" s="1101"/>
      <c r="OPP737" s="1101"/>
      <c r="OPQ737" s="1101"/>
      <c r="OPR737" s="1101"/>
      <c r="OPS737" s="1101"/>
      <c r="OPT737" s="1101"/>
      <c r="OPU737" s="1101"/>
      <c r="OPV737" s="1101"/>
      <c r="OPW737" s="1101"/>
      <c r="OPX737" s="1101"/>
      <c r="OPY737" s="1101"/>
      <c r="OPZ737" s="1101"/>
      <c r="OQA737" s="1101"/>
      <c r="OQB737" s="1101"/>
      <c r="OQC737" s="1101"/>
      <c r="OQD737" s="1101"/>
      <c r="OQE737" s="1101"/>
      <c r="OQF737" s="1101"/>
      <c r="OQG737" s="1101"/>
      <c r="OQH737" s="1101"/>
      <c r="OQI737" s="1101"/>
      <c r="OQJ737" s="1101"/>
      <c r="OQK737" s="1101"/>
      <c r="OQL737" s="1101"/>
      <c r="OQM737" s="1101"/>
      <c r="OQN737" s="1101"/>
      <c r="OQO737" s="1101"/>
      <c r="OQP737" s="1101"/>
      <c r="OQQ737" s="1101"/>
      <c r="OQR737" s="1101"/>
      <c r="OQS737" s="1101"/>
      <c r="OQT737" s="1101"/>
      <c r="OQU737" s="1101"/>
      <c r="OQV737" s="1101"/>
      <c r="OQW737" s="1101"/>
      <c r="OQX737" s="1101"/>
      <c r="OQY737" s="1101"/>
      <c r="OQZ737" s="1101"/>
      <c r="ORA737" s="1101"/>
      <c r="ORB737" s="1101"/>
      <c r="ORC737" s="1101"/>
      <c r="ORD737" s="1101"/>
      <c r="ORE737" s="1101"/>
      <c r="ORF737" s="1101"/>
      <c r="ORG737" s="1101"/>
      <c r="ORH737" s="1101"/>
      <c r="ORI737" s="1101"/>
      <c r="ORJ737" s="1101"/>
      <c r="ORK737" s="1101"/>
      <c r="ORL737" s="1101"/>
      <c r="ORM737" s="1101"/>
      <c r="ORN737" s="1101"/>
      <c r="ORO737" s="1101"/>
      <c r="ORP737" s="1101"/>
      <c r="ORQ737" s="1101"/>
      <c r="ORR737" s="1101"/>
      <c r="ORS737" s="1101"/>
      <c r="ORT737" s="1101"/>
      <c r="ORU737" s="1101"/>
      <c r="ORV737" s="1101"/>
      <c r="ORW737" s="1101"/>
      <c r="ORX737" s="1101"/>
      <c r="ORY737" s="1101"/>
      <c r="ORZ737" s="1101"/>
      <c r="OSA737" s="1101"/>
      <c r="OSB737" s="1101"/>
      <c r="OSC737" s="1101"/>
      <c r="OSD737" s="1101"/>
      <c r="OSE737" s="1101"/>
      <c r="OSF737" s="1101"/>
      <c r="OSG737" s="1101"/>
      <c r="OSH737" s="1101"/>
      <c r="OSI737" s="1101"/>
      <c r="OSJ737" s="1101"/>
      <c r="OSK737" s="1101"/>
      <c r="OSL737" s="1101"/>
      <c r="OSM737" s="1101"/>
      <c r="OSN737" s="1101"/>
      <c r="OSO737" s="1101"/>
      <c r="OSP737" s="1101"/>
      <c r="OSQ737" s="1101"/>
      <c r="OSR737" s="1101"/>
      <c r="OSS737" s="1101"/>
      <c r="OST737" s="1101"/>
      <c r="OSU737" s="1101"/>
      <c r="OSV737" s="1101"/>
      <c r="OSW737" s="1101"/>
      <c r="OSX737" s="1101"/>
      <c r="OSY737" s="1101"/>
      <c r="OSZ737" s="1101"/>
      <c r="OTA737" s="1101"/>
      <c r="OTB737" s="1101"/>
      <c r="OTC737" s="1101"/>
      <c r="OTD737" s="1101"/>
      <c r="OTE737" s="1101"/>
      <c r="OTF737" s="1101"/>
      <c r="OTG737" s="1101"/>
      <c r="OTH737" s="1101"/>
      <c r="OTI737" s="1101"/>
      <c r="OTJ737" s="1101"/>
      <c r="OTK737" s="1101"/>
      <c r="OTL737" s="1101"/>
      <c r="OTM737" s="1101"/>
      <c r="OTN737" s="1101"/>
      <c r="OTO737" s="1101"/>
      <c r="OTP737" s="1101"/>
      <c r="OTQ737" s="1101"/>
      <c r="OTR737" s="1101"/>
      <c r="OTS737" s="1101"/>
      <c r="OTT737" s="1101"/>
      <c r="OTU737" s="1101"/>
      <c r="OTV737" s="1101"/>
      <c r="OTW737" s="1101"/>
      <c r="OTX737" s="1101"/>
      <c r="OTY737" s="1101"/>
      <c r="OTZ737" s="1101"/>
      <c r="OUA737" s="1101"/>
      <c r="OUB737" s="1101"/>
      <c r="OUC737" s="1101"/>
      <c r="OUD737" s="1101"/>
      <c r="OUE737" s="1101"/>
      <c r="OUF737" s="1101"/>
      <c r="OUG737" s="1101"/>
      <c r="OUH737" s="1101"/>
      <c r="OUI737" s="1101"/>
      <c r="OUJ737" s="1101"/>
      <c r="OUK737" s="1101"/>
      <c r="OUL737" s="1101"/>
      <c r="OUM737" s="1101"/>
      <c r="OUN737" s="1101"/>
      <c r="OUO737" s="1101"/>
      <c r="OUP737" s="1101"/>
      <c r="OUQ737" s="1101"/>
      <c r="OUR737" s="1101"/>
      <c r="OUS737" s="1101"/>
      <c r="OUT737" s="1101"/>
      <c r="OUU737" s="1101"/>
      <c r="OUV737" s="1101"/>
      <c r="OUW737" s="1101"/>
      <c r="OUX737" s="1101"/>
      <c r="OUY737" s="1101"/>
      <c r="OUZ737" s="1101"/>
      <c r="OVA737" s="1101"/>
      <c r="OVB737" s="1101"/>
      <c r="OVC737" s="1101"/>
      <c r="OVD737" s="1101"/>
      <c r="OVE737" s="1101"/>
      <c r="OVF737" s="1101"/>
      <c r="OVG737" s="1101"/>
      <c r="OVH737" s="1101"/>
      <c r="OVI737" s="1101"/>
      <c r="OVJ737" s="1101"/>
      <c r="OVK737" s="1101"/>
      <c r="OVL737" s="1101"/>
      <c r="OVM737" s="1101"/>
      <c r="OVN737" s="1101"/>
      <c r="OVO737" s="1101"/>
      <c r="OVP737" s="1101"/>
      <c r="OVQ737" s="1101"/>
      <c r="OVR737" s="1101"/>
      <c r="OVS737" s="1101"/>
      <c r="OVT737" s="1101"/>
      <c r="OVU737" s="1101"/>
      <c r="OVV737" s="1101"/>
      <c r="OVW737" s="1101"/>
      <c r="OVX737" s="1101"/>
      <c r="OVY737" s="1101"/>
      <c r="OVZ737" s="1101"/>
      <c r="OWA737" s="1101"/>
      <c r="OWB737" s="1101"/>
      <c r="OWC737" s="1101"/>
      <c r="OWD737" s="1101"/>
      <c r="OWE737" s="1101"/>
      <c r="OWF737" s="1101"/>
      <c r="OWG737" s="1101"/>
      <c r="OWH737" s="1101"/>
      <c r="OWI737" s="1101"/>
      <c r="OWJ737" s="1101"/>
      <c r="OWK737" s="1101"/>
      <c r="OWL737" s="1101"/>
      <c r="OWM737" s="1101"/>
      <c r="OWN737" s="1101"/>
      <c r="OWO737" s="1101"/>
      <c r="OWP737" s="1101"/>
      <c r="OWQ737" s="1101"/>
      <c r="OWR737" s="1101"/>
      <c r="OWS737" s="1101"/>
      <c r="OWT737" s="1101"/>
      <c r="OWU737" s="1101"/>
      <c r="OWV737" s="1101"/>
      <c r="OWW737" s="1101"/>
      <c r="OWX737" s="1101"/>
      <c r="OWY737" s="1101"/>
      <c r="OWZ737" s="1101"/>
      <c r="OXA737" s="1101"/>
      <c r="OXB737" s="1101"/>
      <c r="OXC737" s="1101"/>
      <c r="OXD737" s="1101"/>
      <c r="OXE737" s="1101"/>
      <c r="OXF737" s="1101"/>
      <c r="OXG737" s="1101"/>
      <c r="OXH737" s="1101"/>
      <c r="OXI737" s="1101"/>
      <c r="OXJ737" s="1101"/>
      <c r="OXK737" s="1101"/>
      <c r="OXL737" s="1101"/>
      <c r="OXM737" s="1101"/>
      <c r="OXN737" s="1101"/>
      <c r="OXO737" s="1101"/>
      <c r="OXP737" s="1101"/>
      <c r="OXQ737" s="1101"/>
      <c r="OXR737" s="1101"/>
      <c r="OXS737" s="1101"/>
      <c r="OXT737" s="1101"/>
      <c r="OXU737" s="1101"/>
      <c r="OXV737" s="1101"/>
      <c r="OXW737" s="1101"/>
      <c r="OXX737" s="1101"/>
      <c r="OXY737" s="1101"/>
      <c r="OXZ737" s="1101"/>
      <c r="OYA737" s="1101"/>
      <c r="OYB737" s="1101"/>
      <c r="OYC737" s="1101"/>
      <c r="OYD737" s="1101"/>
      <c r="OYE737" s="1101"/>
      <c r="OYF737" s="1101"/>
      <c r="OYG737" s="1101"/>
      <c r="OYH737" s="1101"/>
      <c r="OYI737" s="1101"/>
      <c r="OYJ737" s="1101"/>
      <c r="OYK737" s="1101"/>
      <c r="OYL737" s="1101"/>
      <c r="OYM737" s="1101"/>
      <c r="OYN737" s="1101"/>
      <c r="OYO737" s="1101"/>
      <c r="OYP737" s="1101"/>
      <c r="OYQ737" s="1101"/>
      <c r="OYR737" s="1101"/>
      <c r="OYS737" s="1101"/>
      <c r="OYT737" s="1101"/>
      <c r="OYU737" s="1101"/>
      <c r="OYV737" s="1101"/>
      <c r="OYW737" s="1101"/>
      <c r="OYX737" s="1101"/>
      <c r="OYY737" s="1101"/>
      <c r="OYZ737" s="1101"/>
      <c r="OZA737" s="1101"/>
      <c r="OZB737" s="1101"/>
      <c r="OZC737" s="1101"/>
      <c r="OZD737" s="1101"/>
      <c r="OZE737" s="1101"/>
      <c r="OZF737" s="1101"/>
      <c r="OZG737" s="1101"/>
      <c r="OZH737" s="1101"/>
      <c r="OZI737" s="1101"/>
      <c r="OZJ737" s="1101"/>
      <c r="OZK737" s="1101"/>
      <c r="OZL737" s="1101"/>
      <c r="OZM737" s="1101"/>
      <c r="OZN737" s="1101"/>
      <c r="OZO737" s="1101"/>
      <c r="OZP737" s="1101"/>
      <c r="OZQ737" s="1101"/>
      <c r="OZR737" s="1101"/>
      <c r="OZS737" s="1101"/>
      <c r="OZT737" s="1101"/>
      <c r="OZU737" s="1101"/>
      <c r="OZV737" s="1101"/>
      <c r="OZW737" s="1101"/>
      <c r="OZX737" s="1101"/>
      <c r="OZY737" s="1101"/>
      <c r="OZZ737" s="1101"/>
      <c r="PAA737" s="1101"/>
      <c r="PAB737" s="1101"/>
      <c r="PAC737" s="1101"/>
      <c r="PAD737" s="1101"/>
      <c r="PAE737" s="1101"/>
      <c r="PAF737" s="1101"/>
      <c r="PAG737" s="1101"/>
      <c r="PAH737" s="1101"/>
      <c r="PAI737" s="1101"/>
      <c r="PAJ737" s="1101"/>
      <c r="PAK737" s="1101"/>
      <c r="PAL737" s="1101"/>
      <c r="PAM737" s="1101"/>
      <c r="PAN737" s="1101"/>
      <c r="PAO737" s="1101"/>
      <c r="PAP737" s="1101"/>
      <c r="PAQ737" s="1101"/>
      <c r="PAR737" s="1101"/>
      <c r="PAS737" s="1101"/>
      <c r="PAT737" s="1101"/>
      <c r="PAU737" s="1101"/>
      <c r="PAV737" s="1101"/>
      <c r="PAW737" s="1101"/>
      <c r="PAX737" s="1101"/>
      <c r="PAY737" s="1101"/>
      <c r="PAZ737" s="1101"/>
      <c r="PBA737" s="1101"/>
      <c r="PBB737" s="1101"/>
      <c r="PBC737" s="1101"/>
      <c r="PBD737" s="1101"/>
      <c r="PBE737" s="1101"/>
      <c r="PBF737" s="1101"/>
      <c r="PBG737" s="1101"/>
      <c r="PBH737" s="1101"/>
      <c r="PBI737" s="1101"/>
      <c r="PBJ737" s="1101"/>
      <c r="PBK737" s="1101"/>
      <c r="PBL737" s="1101"/>
      <c r="PBM737" s="1101"/>
      <c r="PBN737" s="1101"/>
      <c r="PBO737" s="1101"/>
      <c r="PBP737" s="1101"/>
      <c r="PBQ737" s="1101"/>
      <c r="PBR737" s="1101"/>
      <c r="PBS737" s="1101"/>
      <c r="PBT737" s="1101"/>
      <c r="PBU737" s="1101"/>
      <c r="PBV737" s="1101"/>
      <c r="PBW737" s="1101"/>
      <c r="PBX737" s="1101"/>
      <c r="PBY737" s="1101"/>
      <c r="PBZ737" s="1101"/>
      <c r="PCA737" s="1101"/>
      <c r="PCB737" s="1101"/>
      <c r="PCC737" s="1101"/>
      <c r="PCD737" s="1101"/>
      <c r="PCE737" s="1101"/>
      <c r="PCF737" s="1101"/>
      <c r="PCG737" s="1101"/>
      <c r="PCH737" s="1101"/>
      <c r="PCI737" s="1101"/>
      <c r="PCJ737" s="1101"/>
      <c r="PCK737" s="1101"/>
      <c r="PCL737" s="1101"/>
      <c r="PCM737" s="1101"/>
      <c r="PCN737" s="1101"/>
      <c r="PCO737" s="1101"/>
      <c r="PCP737" s="1101"/>
      <c r="PCQ737" s="1101"/>
      <c r="PCR737" s="1101"/>
      <c r="PCS737" s="1101"/>
      <c r="PCT737" s="1101"/>
      <c r="PCU737" s="1101"/>
      <c r="PCV737" s="1101"/>
      <c r="PCW737" s="1101"/>
      <c r="PCX737" s="1101"/>
      <c r="PCY737" s="1101"/>
      <c r="PCZ737" s="1101"/>
      <c r="PDA737" s="1101"/>
      <c r="PDB737" s="1101"/>
      <c r="PDC737" s="1101"/>
      <c r="PDD737" s="1101"/>
      <c r="PDE737" s="1101"/>
      <c r="PDF737" s="1101"/>
      <c r="PDG737" s="1101"/>
      <c r="PDH737" s="1101"/>
      <c r="PDI737" s="1101"/>
      <c r="PDJ737" s="1101"/>
      <c r="PDK737" s="1101"/>
      <c r="PDL737" s="1101"/>
      <c r="PDM737" s="1101"/>
      <c r="PDN737" s="1101"/>
      <c r="PDO737" s="1101"/>
      <c r="PDP737" s="1101"/>
      <c r="PDQ737" s="1101"/>
      <c r="PDR737" s="1101"/>
      <c r="PDS737" s="1101"/>
      <c r="PDT737" s="1101"/>
      <c r="PDU737" s="1101"/>
      <c r="PDV737" s="1101"/>
      <c r="PDW737" s="1101"/>
      <c r="PDX737" s="1101"/>
      <c r="PDY737" s="1101"/>
      <c r="PDZ737" s="1101"/>
      <c r="PEA737" s="1101"/>
      <c r="PEB737" s="1101"/>
      <c r="PEC737" s="1101"/>
      <c r="PED737" s="1101"/>
      <c r="PEE737" s="1101"/>
      <c r="PEF737" s="1101"/>
      <c r="PEG737" s="1101"/>
      <c r="PEH737" s="1101"/>
      <c r="PEI737" s="1101"/>
      <c r="PEJ737" s="1101"/>
      <c r="PEK737" s="1101"/>
      <c r="PEL737" s="1101"/>
      <c r="PEM737" s="1101"/>
      <c r="PEN737" s="1101"/>
      <c r="PEO737" s="1101"/>
      <c r="PEP737" s="1101"/>
      <c r="PEQ737" s="1101"/>
      <c r="PER737" s="1101"/>
      <c r="PES737" s="1101"/>
      <c r="PET737" s="1101"/>
      <c r="PEU737" s="1101"/>
      <c r="PEV737" s="1101"/>
      <c r="PEW737" s="1101"/>
      <c r="PEX737" s="1101"/>
      <c r="PEY737" s="1101"/>
      <c r="PEZ737" s="1101"/>
      <c r="PFA737" s="1101"/>
      <c r="PFB737" s="1101"/>
      <c r="PFC737" s="1101"/>
      <c r="PFD737" s="1101"/>
      <c r="PFE737" s="1101"/>
      <c r="PFF737" s="1101"/>
      <c r="PFG737" s="1101"/>
      <c r="PFH737" s="1101"/>
      <c r="PFI737" s="1101"/>
      <c r="PFJ737" s="1101"/>
      <c r="PFK737" s="1101"/>
      <c r="PFL737" s="1101"/>
      <c r="PFM737" s="1101"/>
      <c r="PFN737" s="1101"/>
      <c r="PFO737" s="1101"/>
      <c r="PFP737" s="1101"/>
      <c r="PFQ737" s="1101"/>
      <c r="PFR737" s="1101"/>
      <c r="PFS737" s="1101"/>
      <c r="PFT737" s="1101"/>
      <c r="PFU737" s="1101"/>
      <c r="PFV737" s="1101"/>
      <c r="PFW737" s="1101"/>
      <c r="PFX737" s="1101"/>
      <c r="PFY737" s="1101"/>
      <c r="PFZ737" s="1101"/>
      <c r="PGA737" s="1101"/>
      <c r="PGB737" s="1101"/>
      <c r="PGC737" s="1101"/>
      <c r="PGD737" s="1101"/>
      <c r="PGE737" s="1101"/>
      <c r="PGF737" s="1101"/>
      <c r="PGG737" s="1101"/>
      <c r="PGH737" s="1101"/>
      <c r="PGI737" s="1101"/>
      <c r="PGJ737" s="1101"/>
      <c r="PGK737" s="1101"/>
      <c r="PGL737" s="1101"/>
      <c r="PGM737" s="1101"/>
      <c r="PGN737" s="1101"/>
      <c r="PGO737" s="1101"/>
      <c r="PGP737" s="1101"/>
      <c r="PGQ737" s="1101"/>
      <c r="PGR737" s="1101"/>
      <c r="PGS737" s="1101"/>
      <c r="PGT737" s="1101"/>
      <c r="PGU737" s="1101"/>
      <c r="PGV737" s="1101"/>
      <c r="PGW737" s="1101"/>
      <c r="PGX737" s="1101"/>
      <c r="PGY737" s="1101"/>
      <c r="PGZ737" s="1101"/>
      <c r="PHA737" s="1101"/>
      <c r="PHB737" s="1101"/>
      <c r="PHC737" s="1101"/>
      <c r="PHD737" s="1101"/>
      <c r="PHE737" s="1101"/>
      <c r="PHF737" s="1101"/>
      <c r="PHG737" s="1101"/>
      <c r="PHH737" s="1101"/>
      <c r="PHI737" s="1101"/>
      <c r="PHJ737" s="1101"/>
      <c r="PHK737" s="1101"/>
      <c r="PHL737" s="1101"/>
      <c r="PHM737" s="1101"/>
      <c r="PHN737" s="1101"/>
      <c r="PHO737" s="1101"/>
      <c r="PHP737" s="1101"/>
      <c r="PHQ737" s="1101"/>
      <c r="PHR737" s="1101"/>
      <c r="PHS737" s="1101"/>
      <c r="PHT737" s="1101"/>
      <c r="PHU737" s="1101"/>
      <c r="PHV737" s="1101"/>
      <c r="PHW737" s="1101"/>
      <c r="PHX737" s="1101"/>
      <c r="PHY737" s="1101"/>
      <c r="PHZ737" s="1101"/>
      <c r="PIA737" s="1101"/>
      <c r="PIB737" s="1101"/>
      <c r="PIC737" s="1101"/>
      <c r="PID737" s="1101"/>
      <c r="PIE737" s="1101"/>
      <c r="PIF737" s="1101"/>
      <c r="PIG737" s="1101"/>
      <c r="PIH737" s="1101"/>
      <c r="PII737" s="1101"/>
      <c r="PIJ737" s="1101"/>
      <c r="PIK737" s="1101"/>
      <c r="PIL737" s="1101"/>
      <c r="PIM737" s="1101"/>
      <c r="PIN737" s="1101"/>
      <c r="PIO737" s="1101"/>
      <c r="PIP737" s="1101"/>
      <c r="PIQ737" s="1101"/>
      <c r="PIR737" s="1101"/>
      <c r="PIS737" s="1101"/>
      <c r="PIT737" s="1101"/>
      <c r="PIU737" s="1101"/>
      <c r="PIV737" s="1101"/>
      <c r="PIW737" s="1101"/>
      <c r="PIX737" s="1101"/>
      <c r="PIY737" s="1101"/>
      <c r="PIZ737" s="1101"/>
      <c r="PJA737" s="1101"/>
      <c r="PJB737" s="1101"/>
      <c r="PJC737" s="1101"/>
      <c r="PJD737" s="1101"/>
      <c r="PJE737" s="1101"/>
      <c r="PJF737" s="1101"/>
      <c r="PJG737" s="1101"/>
      <c r="PJH737" s="1101"/>
      <c r="PJI737" s="1101"/>
      <c r="PJJ737" s="1101"/>
      <c r="PJK737" s="1101"/>
      <c r="PJL737" s="1101"/>
      <c r="PJM737" s="1101"/>
      <c r="PJN737" s="1101"/>
      <c r="PJO737" s="1101"/>
      <c r="PJP737" s="1101"/>
      <c r="PJQ737" s="1101"/>
      <c r="PJR737" s="1101"/>
      <c r="PJS737" s="1101"/>
      <c r="PJT737" s="1101"/>
      <c r="PJU737" s="1101"/>
      <c r="PJV737" s="1101"/>
      <c r="PJW737" s="1101"/>
      <c r="PJX737" s="1101"/>
      <c r="PJY737" s="1101"/>
      <c r="PJZ737" s="1101"/>
      <c r="PKA737" s="1101"/>
      <c r="PKB737" s="1101"/>
      <c r="PKC737" s="1101"/>
      <c r="PKD737" s="1101"/>
      <c r="PKE737" s="1101"/>
      <c r="PKF737" s="1101"/>
      <c r="PKG737" s="1101"/>
      <c r="PKH737" s="1101"/>
      <c r="PKI737" s="1101"/>
      <c r="PKJ737" s="1101"/>
      <c r="PKK737" s="1101"/>
      <c r="PKL737" s="1101"/>
      <c r="PKM737" s="1101"/>
      <c r="PKN737" s="1101"/>
      <c r="PKO737" s="1101"/>
      <c r="PKP737" s="1101"/>
      <c r="PKQ737" s="1101"/>
      <c r="PKR737" s="1101"/>
      <c r="PKS737" s="1101"/>
      <c r="PKT737" s="1101"/>
      <c r="PKU737" s="1101"/>
      <c r="PKV737" s="1101"/>
      <c r="PKW737" s="1101"/>
      <c r="PKX737" s="1101"/>
      <c r="PKY737" s="1101"/>
      <c r="PKZ737" s="1101"/>
      <c r="PLA737" s="1101"/>
      <c r="PLB737" s="1101"/>
      <c r="PLC737" s="1101"/>
      <c r="PLD737" s="1101"/>
      <c r="PLE737" s="1101"/>
      <c r="PLF737" s="1101"/>
      <c r="PLG737" s="1101"/>
      <c r="PLH737" s="1101"/>
      <c r="PLI737" s="1101"/>
      <c r="PLJ737" s="1101"/>
      <c r="PLK737" s="1101"/>
      <c r="PLL737" s="1101"/>
      <c r="PLM737" s="1101"/>
      <c r="PLN737" s="1101"/>
      <c r="PLO737" s="1101"/>
      <c r="PLP737" s="1101"/>
      <c r="PLQ737" s="1101"/>
      <c r="PLR737" s="1101"/>
      <c r="PLS737" s="1101"/>
      <c r="PLT737" s="1101"/>
      <c r="PLU737" s="1101"/>
      <c r="PLV737" s="1101"/>
      <c r="PLW737" s="1101"/>
      <c r="PLX737" s="1101"/>
      <c r="PLY737" s="1101"/>
      <c r="PLZ737" s="1101"/>
      <c r="PMA737" s="1101"/>
      <c r="PMB737" s="1101"/>
      <c r="PMC737" s="1101"/>
      <c r="PMD737" s="1101"/>
      <c r="PME737" s="1101"/>
      <c r="PMF737" s="1101"/>
      <c r="PMG737" s="1101"/>
      <c r="PMH737" s="1101"/>
      <c r="PMI737" s="1101"/>
      <c r="PMJ737" s="1101"/>
      <c r="PMK737" s="1101"/>
      <c r="PML737" s="1101"/>
      <c r="PMM737" s="1101"/>
      <c r="PMN737" s="1101"/>
      <c r="PMO737" s="1101"/>
      <c r="PMP737" s="1101"/>
      <c r="PMQ737" s="1101"/>
      <c r="PMR737" s="1101"/>
      <c r="PMS737" s="1101"/>
      <c r="PMT737" s="1101"/>
      <c r="PMU737" s="1101"/>
      <c r="PMV737" s="1101"/>
      <c r="PMW737" s="1101"/>
      <c r="PMX737" s="1101"/>
      <c r="PMY737" s="1101"/>
      <c r="PMZ737" s="1101"/>
      <c r="PNA737" s="1101"/>
      <c r="PNB737" s="1101"/>
      <c r="PNC737" s="1101"/>
      <c r="PND737" s="1101"/>
      <c r="PNE737" s="1101"/>
      <c r="PNF737" s="1101"/>
      <c r="PNG737" s="1101"/>
      <c r="PNH737" s="1101"/>
      <c r="PNI737" s="1101"/>
      <c r="PNJ737" s="1101"/>
      <c r="PNK737" s="1101"/>
      <c r="PNL737" s="1101"/>
      <c r="PNM737" s="1101"/>
      <c r="PNN737" s="1101"/>
      <c r="PNO737" s="1101"/>
      <c r="PNP737" s="1101"/>
      <c r="PNQ737" s="1101"/>
      <c r="PNR737" s="1101"/>
      <c r="PNS737" s="1101"/>
      <c r="PNT737" s="1101"/>
      <c r="PNU737" s="1101"/>
      <c r="PNV737" s="1101"/>
      <c r="PNW737" s="1101"/>
      <c r="PNX737" s="1101"/>
      <c r="PNY737" s="1101"/>
      <c r="PNZ737" s="1101"/>
      <c r="POA737" s="1101"/>
      <c r="POB737" s="1101"/>
      <c r="POC737" s="1101"/>
      <c r="POD737" s="1101"/>
      <c r="POE737" s="1101"/>
      <c r="POF737" s="1101"/>
      <c r="POG737" s="1101"/>
      <c r="POH737" s="1101"/>
      <c r="POI737" s="1101"/>
      <c r="POJ737" s="1101"/>
      <c r="POK737" s="1101"/>
      <c r="POL737" s="1101"/>
      <c r="POM737" s="1101"/>
      <c r="PON737" s="1101"/>
      <c r="POO737" s="1101"/>
      <c r="POP737" s="1101"/>
      <c r="POQ737" s="1101"/>
      <c r="POR737" s="1101"/>
      <c r="POS737" s="1101"/>
      <c r="POT737" s="1101"/>
      <c r="POU737" s="1101"/>
      <c r="POV737" s="1101"/>
      <c r="POW737" s="1101"/>
      <c r="POX737" s="1101"/>
      <c r="POY737" s="1101"/>
      <c r="POZ737" s="1101"/>
      <c r="PPA737" s="1101"/>
      <c r="PPB737" s="1101"/>
      <c r="PPC737" s="1101"/>
      <c r="PPD737" s="1101"/>
      <c r="PPE737" s="1101"/>
      <c r="PPF737" s="1101"/>
      <c r="PPG737" s="1101"/>
      <c r="PPH737" s="1101"/>
      <c r="PPI737" s="1101"/>
      <c r="PPJ737" s="1101"/>
      <c r="PPK737" s="1101"/>
      <c r="PPL737" s="1101"/>
      <c r="PPM737" s="1101"/>
      <c r="PPN737" s="1101"/>
      <c r="PPO737" s="1101"/>
      <c r="PPP737" s="1101"/>
      <c r="PPQ737" s="1101"/>
      <c r="PPR737" s="1101"/>
      <c r="PPS737" s="1101"/>
      <c r="PPT737" s="1101"/>
      <c r="PPU737" s="1101"/>
      <c r="PPV737" s="1101"/>
      <c r="PPW737" s="1101"/>
      <c r="PPX737" s="1101"/>
      <c r="PPY737" s="1101"/>
      <c r="PPZ737" s="1101"/>
      <c r="PQA737" s="1101"/>
      <c r="PQB737" s="1101"/>
      <c r="PQC737" s="1101"/>
      <c r="PQD737" s="1101"/>
      <c r="PQE737" s="1101"/>
      <c r="PQF737" s="1101"/>
      <c r="PQG737" s="1101"/>
      <c r="PQH737" s="1101"/>
      <c r="PQI737" s="1101"/>
      <c r="PQJ737" s="1101"/>
      <c r="PQK737" s="1101"/>
      <c r="PQL737" s="1101"/>
      <c r="PQM737" s="1101"/>
      <c r="PQN737" s="1101"/>
      <c r="PQO737" s="1101"/>
      <c r="PQP737" s="1101"/>
      <c r="PQQ737" s="1101"/>
      <c r="PQR737" s="1101"/>
      <c r="PQS737" s="1101"/>
      <c r="PQT737" s="1101"/>
      <c r="PQU737" s="1101"/>
      <c r="PQV737" s="1101"/>
      <c r="PQW737" s="1101"/>
      <c r="PQX737" s="1101"/>
      <c r="PQY737" s="1101"/>
      <c r="PQZ737" s="1101"/>
      <c r="PRA737" s="1101"/>
      <c r="PRB737" s="1101"/>
      <c r="PRC737" s="1101"/>
      <c r="PRD737" s="1101"/>
      <c r="PRE737" s="1101"/>
      <c r="PRF737" s="1101"/>
      <c r="PRG737" s="1101"/>
      <c r="PRH737" s="1101"/>
      <c r="PRI737" s="1101"/>
      <c r="PRJ737" s="1101"/>
      <c r="PRK737" s="1101"/>
      <c r="PRL737" s="1101"/>
      <c r="PRM737" s="1101"/>
      <c r="PRN737" s="1101"/>
      <c r="PRO737" s="1101"/>
      <c r="PRP737" s="1101"/>
      <c r="PRQ737" s="1101"/>
      <c r="PRR737" s="1101"/>
      <c r="PRS737" s="1101"/>
      <c r="PRT737" s="1101"/>
      <c r="PRU737" s="1101"/>
      <c r="PRV737" s="1101"/>
      <c r="PRW737" s="1101"/>
      <c r="PRX737" s="1101"/>
      <c r="PRY737" s="1101"/>
      <c r="PRZ737" s="1101"/>
      <c r="PSA737" s="1101"/>
      <c r="PSB737" s="1101"/>
      <c r="PSC737" s="1101"/>
      <c r="PSD737" s="1101"/>
      <c r="PSE737" s="1101"/>
      <c r="PSF737" s="1101"/>
      <c r="PSG737" s="1101"/>
      <c r="PSH737" s="1101"/>
      <c r="PSI737" s="1101"/>
      <c r="PSJ737" s="1101"/>
      <c r="PSK737" s="1101"/>
      <c r="PSL737" s="1101"/>
      <c r="PSM737" s="1101"/>
      <c r="PSN737" s="1101"/>
      <c r="PSO737" s="1101"/>
      <c r="PSP737" s="1101"/>
      <c r="PSQ737" s="1101"/>
      <c r="PSR737" s="1101"/>
      <c r="PSS737" s="1101"/>
      <c r="PST737" s="1101"/>
      <c r="PSU737" s="1101"/>
      <c r="PSV737" s="1101"/>
      <c r="PSW737" s="1101"/>
      <c r="PSX737" s="1101"/>
      <c r="PSY737" s="1101"/>
      <c r="PSZ737" s="1101"/>
      <c r="PTA737" s="1101"/>
      <c r="PTB737" s="1101"/>
      <c r="PTC737" s="1101"/>
      <c r="PTD737" s="1101"/>
      <c r="PTE737" s="1101"/>
      <c r="PTF737" s="1101"/>
      <c r="PTG737" s="1101"/>
      <c r="PTH737" s="1101"/>
      <c r="PTI737" s="1101"/>
      <c r="PTJ737" s="1101"/>
      <c r="PTK737" s="1101"/>
      <c r="PTL737" s="1101"/>
      <c r="PTM737" s="1101"/>
      <c r="PTN737" s="1101"/>
      <c r="PTO737" s="1101"/>
      <c r="PTP737" s="1101"/>
      <c r="PTQ737" s="1101"/>
      <c r="PTR737" s="1101"/>
      <c r="PTS737" s="1101"/>
      <c r="PTT737" s="1101"/>
      <c r="PTU737" s="1101"/>
      <c r="PTV737" s="1101"/>
      <c r="PTW737" s="1101"/>
      <c r="PTX737" s="1101"/>
      <c r="PTY737" s="1101"/>
      <c r="PTZ737" s="1101"/>
      <c r="PUA737" s="1101"/>
      <c r="PUB737" s="1101"/>
      <c r="PUC737" s="1101"/>
      <c r="PUD737" s="1101"/>
      <c r="PUE737" s="1101"/>
      <c r="PUF737" s="1101"/>
      <c r="PUG737" s="1101"/>
      <c r="PUH737" s="1101"/>
      <c r="PUI737" s="1101"/>
      <c r="PUJ737" s="1101"/>
      <c r="PUK737" s="1101"/>
      <c r="PUL737" s="1101"/>
      <c r="PUM737" s="1101"/>
      <c r="PUN737" s="1101"/>
      <c r="PUO737" s="1101"/>
      <c r="PUP737" s="1101"/>
      <c r="PUQ737" s="1101"/>
      <c r="PUR737" s="1101"/>
      <c r="PUS737" s="1101"/>
      <c r="PUT737" s="1101"/>
      <c r="PUU737" s="1101"/>
      <c r="PUV737" s="1101"/>
      <c r="PUW737" s="1101"/>
      <c r="PUX737" s="1101"/>
      <c r="PUY737" s="1101"/>
      <c r="PUZ737" s="1101"/>
      <c r="PVA737" s="1101"/>
      <c r="PVB737" s="1101"/>
      <c r="PVC737" s="1101"/>
      <c r="PVD737" s="1101"/>
      <c r="PVE737" s="1101"/>
      <c r="PVF737" s="1101"/>
      <c r="PVG737" s="1101"/>
      <c r="PVH737" s="1101"/>
      <c r="PVI737" s="1101"/>
      <c r="PVJ737" s="1101"/>
      <c r="PVK737" s="1101"/>
      <c r="PVL737" s="1101"/>
      <c r="PVM737" s="1101"/>
      <c r="PVN737" s="1101"/>
      <c r="PVO737" s="1101"/>
      <c r="PVP737" s="1101"/>
      <c r="PVQ737" s="1101"/>
      <c r="PVR737" s="1101"/>
      <c r="PVS737" s="1101"/>
      <c r="PVT737" s="1101"/>
      <c r="PVU737" s="1101"/>
      <c r="PVV737" s="1101"/>
      <c r="PVW737" s="1101"/>
      <c r="PVX737" s="1101"/>
      <c r="PVY737" s="1101"/>
      <c r="PVZ737" s="1101"/>
      <c r="PWA737" s="1101"/>
      <c r="PWB737" s="1101"/>
      <c r="PWC737" s="1101"/>
      <c r="PWD737" s="1101"/>
      <c r="PWE737" s="1101"/>
      <c r="PWF737" s="1101"/>
      <c r="PWG737" s="1101"/>
      <c r="PWH737" s="1101"/>
      <c r="PWI737" s="1101"/>
      <c r="PWJ737" s="1101"/>
      <c r="PWK737" s="1101"/>
      <c r="PWL737" s="1101"/>
      <c r="PWM737" s="1101"/>
      <c r="PWN737" s="1101"/>
      <c r="PWO737" s="1101"/>
      <c r="PWP737" s="1101"/>
      <c r="PWQ737" s="1101"/>
      <c r="PWR737" s="1101"/>
      <c r="PWS737" s="1101"/>
      <c r="PWT737" s="1101"/>
      <c r="PWU737" s="1101"/>
      <c r="PWV737" s="1101"/>
      <c r="PWW737" s="1101"/>
      <c r="PWX737" s="1101"/>
      <c r="PWY737" s="1101"/>
      <c r="PWZ737" s="1101"/>
      <c r="PXA737" s="1101"/>
      <c r="PXB737" s="1101"/>
      <c r="PXC737" s="1101"/>
      <c r="PXD737" s="1101"/>
      <c r="PXE737" s="1101"/>
      <c r="PXF737" s="1101"/>
      <c r="PXG737" s="1101"/>
      <c r="PXH737" s="1101"/>
      <c r="PXI737" s="1101"/>
      <c r="PXJ737" s="1101"/>
      <c r="PXK737" s="1101"/>
      <c r="PXL737" s="1101"/>
      <c r="PXM737" s="1101"/>
      <c r="PXN737" s="1101"/>
      <c r="PXO737" s="1101"/>
      <c r="PXP737" s="1101"/>
      <c r="PXQ737" s="1101"/>
      <c r="PXR737" s="1101"/>
      <c r="PXS737" s="1101"/>
      <c r="PXT737" s="1101"/>
      <c r="PXU737" s="1101"/>
      <c r="PXV737" s="1101"/>
      <c r="PXW737" s="1101"/>
      <c r="PXX737" s="1101"/>
      <c r="PXY737" s="1101"/>
      <c r="PXZ737" s="1101"/>
      <c r="PYA737" s="1101"/>
      <c r="PYB737" s="1101"/>
      <c r="PYC737" s="1101"/>
      <c r="PYD737" s="1101"/>
      <c r="PYE737" s="1101"/>
      <c r="PYF737" s="1101"/>
      <c r="PYG737" s="1101"/>
      <c r="PYH737" s="1101"/>
      <c r="PYI737" s="1101"/>
      <c r="PYJ737" s="1101"/>
      <c r="PYK737" s="1101"/>
      <c r="PYL737" s="1101"/>
      <c r="PYM737" s="1101"/>
      <c r="PYN737" s="1101"/>
      <c r="PYO737" s="1101"/>
      <c r="PYP737" s="1101"/>
      <c r="PYQ737" s="1101"/>
      <c r="PYR737" s="1101"/>
      <c r="PYS737" s="1101"/>
      <c r="PYT737" s="1101"/>
      <c r="PYU737" s="1101"/>
      <c r="PYV737" s="1101"/>
      <c r="PYW737" s="1101"/>
      <c r="PYX737" s="1101"/>
      <c r="PYY737" s="1101"/>
      <c r="PYZ737" s="1101"/>
      <c r="PZA737" s="1101"/>
      <c r="PZB737" s="1101"/>
      <c r="PZC737" s="1101"/>
      <c r="PZD737" s="1101"/>
      <c r="PZE737" s="1101"/>
      <c r="PZF737" s="1101"/>
      <c r="PZG737" s="1101"/>
      <c r="PZH737" s="1101"/>
      <c r="PZI737" s="1101"/>
      <c r="PZJ737" s="1101"/>
      <c r="PZK737" s="1101"/>
      <c r="PZL737" s="1101"/>
      <c r="PZM737" s="1101"/>
      <c r="PZN737" s="1101"/>
      <c r="PZO737" s="1101"/>
      <c r="PZP737" s="1101"/>
      <c r="PZQ737" s="1101"/>
      <c r="PZR737" s="1101"/>
      <c r="PZS737" s="1101"/>
      <c r="PZT737" s="1101"/>
      <c r="PZU737" s="1101"/>
      <c r="PZV737" s="1101"/>
      <c r="PZW737" s="1101"/>
      <c r="PZX737" s="1101"/>
      <c r="PZY737" s="1101"/>
      <c r="PZZ737" s="1101"/>
      <c r="QAA737" s="1101"/>
      <c r="QAB737" s="1101"/>
      <c r="QAC737" s="1101"/>
      <c r="QAD737" s="1101"/>
      <c r="QAE737" s="1101"/>
      <c r="QAF737" s="1101"/>
      <c r="QAG737" s="1101"/>
      <c r="QAH737" s="1101"/>
      <c r="QAI737" s="1101"/>
      <c r="QAJ737" s="1101"/>
      <c r="QAK737" s="1101"/>
      <c r="QAL737" s="1101"/>
      <c r="QAM737" s="1101"/>
      <c r="QAN737" s="1101"/>
      <c r="QAO737" s="1101"/>
      <c r="QAP737" s="1101"/>
      <c r="QAQ737" s="1101"/>
      <c r="QAR737" s="1101"/>
      <c r="QAS737" s="1101"/>
      <c r="QAT737" s="1101"/>
      <c r="QAU737" s="1101"/>
      <c r="QAV737" s="1101"/>
      <c r="QAW737" s="1101"/>
      <c r="QAX737" s="1101"/>
      <c r="QAY737" s="1101"/>
      <c r="QAZ737" s="1101"/>
      <c r="QBA737" s="1101"/>
      <c r="QBB737" s="1101"/>
      <c r="QBC737" s="1101"/>
      <c r="QBD737" s="1101"/>
      <c r="QBE737" s="1101"/>
      <c r="QBF737" s="1101"/>
      <c r="QBG737" s="1101"/>
      <c r="QBH737" s="1101"/>
      <c r="QBI737" s="1101"/>
      <c r="QBJ737" s="1101"/>
      <c r="QBK737" s="1101"/>
      <c r="QBL737" s="1101"/>
      <c r="QBM737" s="1101"/>
      <c r="QBN737" s="1101"/>
      <c r="QBO737" s="1101"/>
      <c r="QBP737" s="1101"/>
      <c r="QBQ737" s="1101"/>
      <c r="QBR737" s="1101"/>
      <c r="QBS737" s="1101"/>
      <c r="QBT737" s="1101"/>
      <c r="QBU737" s="1101"/>
      <c r="QBV737" s="1101"/>
      <c r="QBW737" s="1101"/>
      <c r="QBX737" s="1101"/>
      <c r="QBY737" s="1101"/>
      <c r="QBZ737" s="1101"/>
      <c r="QCA737" s="1101"/>
      <c r="QCB737" s="1101"/>
      <c r="QCC737" s="1101"/>
      <c r="QCD737" s="1101"/>
      <c r="QCE737" s="1101"/>
      <c r="QCF737" s="1101"/>
      <c r="QCG737" s="1101"/>
      <c r="QCH737" s="1101"/>
      <c r="QCI737" s="1101"/>
      <c r="QCJ737" s="1101"/>
      <c r="QCK737" s="1101"/>
      <c r="QCL737" s="1101"/>
      <c r="QCM737" s="1101"/>
      <c r="QCN737" s="1101"/>
      <c r="QCO737" s="1101"/>
      <c r="QCP737" s="1101"/>
      <c r="QCQ737" s="1101"/>
      <c r="QCR737" s="1101"/>
      <c r="QCS737" s="1101"/>
      <c r="QCT737" s="1101"/>
      <c r="QCU737" s="1101"/>
      <c r="QCV737" s="1101"/>
      <c r="QCW737" s="1101"/>
      <c r="QCX737" s="1101"/>
      <c r="QCY737" s="1101"/>
      <c r="QCZ737" s="1101"/>
      <c r="QDA737" s="1101"/>
      <c r="QDB737" s="1101"/>
      <c r="QDC737" s="1101"/>
      <c r="QDD737" s="1101"/>
      <c r="QDE737" s="1101"/>
      <c r="QDF737" s="1101"/>
      <c r="QDG737" s="1101"/>
      <c r="QDH737" s="1101"/>
      <c r="QDI737" s="1101"/>
      <c r="QDJ737" s="1101"/>
      <c r="QDK737" s="1101"/>
      <c r="QDL737" s="1101"/>
      <c r="QDM737" s="1101"/>
      <c r="QDN737" s="1101"/>
      <c r="QDO737" s="1101"/>
      <c r="QDP737" s="1101"/>
      <c r="QDQ737" s="1101"/>
      <c r="QDR737" s="1101"/>
      <c r="QDS737" s="1101"/>
      <c r="QDT737" s="1101"/>
      <c r="QDU737" s="1101"/>
      <c r="QDV737" s="1101"/>
      <c r="QDW737" s="1101"/>
      <c r="QDX737" s="1101"/>
      <c r="QDY737" s="1101"/>
      <c r="QDZ737" s="1101"/>
      <c r="QEA737" s="1101"/>
      <c r="QEB737" s="1101"/>
      <c r="QEC737" s="1101"/>
      <c r="QED737" s="1101"/>
      <c r="QEE737" s="1101"/>
      <c r="QEF737" s="1101"/>
      <c r="QEG737" s="1101"/>
      <c r="QEH737" s="1101"/>
      <c r="QEI737" s="1101"/>
      <c r="QEJ737" s="1101"/>
      <c r="QEK737" s="1101"/>
      <c r="QEL737" s="1101"/>
      <c r="QEM737" s="1101"/>
      <c r="QEN737" s="1101"/>
      <c r="QEO737" s="1101"/>
      <c r="QEP737" s="1101"/>
      <c r="QEQ737" s="1101"/>
      <c r="QER737" s="1101"/>
      <c r="QES737" s="1101"/>
      <c r="QET737" s="1101"/>
      <c r="QEU737" s="1101"/>
      <c r="QEV737" s="1101"/>
      <c r="QEW737" s="1101"/>
      <c r="QEX737" s="1101"/>
      <c r="QEY737" s="1101"/>
      <c r="QEZ737" s="1101"/>
      <c r="QFA737" s="1101"/>
      <c r="QFB737" s="1101"/>
      <c r="QFC737" s="1101"/>
      <c r="QFD737" s="1101"/>
      <c r="QFE737" s="1101"/>
      <c r="QFF737" s="1101"/>
      <c r="QFG737" s="1101"/>
      <c r="QFH737" s="1101"/>
      <c r="QFI737" s="1101"/>
      <c r="QFJ737" s="1101"/>
      <c r="QFK737" s="1101"/>
      <c r="QFL737" s="1101"/>
      <c r="QFM737" s="1101"/>
      <c r="QFN737" s="1101"/>
      <c r="QFO737" s="1101"/>
      <c r="QFP737" s="1101"/>
      <c r="QFQ737" s="1101"/>
      <c r="QFR737" s="1101"/>
      <c r="QFS737" s="1101"/>
      <c r="QFT737" s="1101"/>
      <c r="QFU737" s="1101"/>
      <c r="QFV737" s="1101"/>
      <c r="QFW737" s="1101"/>
      <c r="QFX737" s="1101"/>
      <c r="QFY737" s="1101"/>
      <c r="QFZ737" s="1101"/>
      <c r="QGA737" s="1101"/>
      <c r="QGB737" s="1101"/>
      <c r="QGC737" s="1101"/>
      <c r="QGD737" s="1101"/>
      <c r="QGE737" s="1101"/>
      <c r="QGF737" s="1101"/>
      <c r="QGG737" s="1101"/>
      <c r="QGH737" s="1101"/>
      <c r="QGI737" s="1101"/>
      <c r="QGJ737" s="1101"/>
      <c r="QGK737" s="1101"/>
      <c r="QGL737" s="1101"/>
      <c r="QGM737" s="1101"/>
      <c r="QGN737" s="1101"/>
      <c r="QGO737" s="1101"/>
      <c r="QGP737" s="1101"/>
      <c r="QGQ737" s="1101"/>
      <c r="QGR737" s="1101"/>
      <c r="QGS737" s="1101"/>
      <c r="QGT737" s="1101"/>
      <c r="QGU737" s="1101"/>
      <c r="QGV737" s="1101"/>
      <c r="QGW737" s="1101"/>
      <c r="QGX737" s="1101"/>
      <c r="QGY737" s="1101"/>
      <c r="QGZ737" s="1101"/>
      <c r="QHA737" s="1101"/>
      <c r="QHB737" s="1101"/>
      <c r="QHC737" s="1101"/>
      <c r="QHD737" s="1101"/>
      <c r="QHE737" s="1101"/>
      <c r="QHF737" s="1101"/>
      <c r="QHG737" s="1101"/>
      <c r="QHH737" s="1101"/>
      <c r="QHI737" s="1101"/>
      <c r="QHJ737" s="1101"/>
      <c r="QHK737" s="1101"/>
      <c r="QHL737" s="1101"/>
      <c r="QHM737" s="1101"/>
      <c r="QHN737" s="1101"/>
      <c r="QHO737" s="1101"/>
      <c r="QHP737" s="1101"/>
      <c r="QHQ737" s="1101"/>
      <c r="QHR737" s="1101"/>
      <c r="QHS737" s="1101"/>
      <c r="QHT737" s="1101"/>
      <c r="QHU737" s="1101"/>
      <c r="QHV737" s="1101"/>
      <c r="QHW737" s="1101"/>
      <c r="QHX737" s="1101"/>
      <c r="QHY737" s="1101"/>
      <c r="QHZ737" s="1101"/>
      <c r="QIA737" s="1101"/>
      <c r="QIB737" s="1101"/>
      <c r="QIC737" s="1101"/>
      <c r="QID737" s="1101"/>
      <c r="QIE737" s="1101"/>
      <c r="QIF737" s="1101"/>
      <c r="QIG737" s="1101"/>
      <c r="QIH737" s="1101"/>
      <c r="QII737" s="1101"/>
      <c r="QIJ737" s="1101"/>
      <c r="QIK737" s="1101"/>
      <c r="QIL737" s="1101"/>
      <c r="QIM737" s="1101"/>
      <c r="QIN737" s="1101"/>
      <c r="QIO737" s="1101"/>
      <c r="QIP737" s="1101"/>
      <c r="QIQ737" s="1101"/>
      <c r="QIR737" s="1101"/>
      <c r="QIS737" s="1101"/>
      <c r="QIT737" s="1101"/>
      <c r="QIU737" s="1101"/>
      <c r="QIV737" s="1101"/>
      <c r="QIW737" s="1101"/>
      <c r="QIX737" s="1101"/>
      <c r="QIY737" s="1101"/>
      <c r="QIZ737" s="1101"/>
      <c r="QJA737" s="1101"/>
      <c r="QJB737" s="1101"/>
      <c r="QJC737" s="1101"/>
      <c r="QJD737" s="1101"/>
      <c r="QJE737" s="1101"/>
      <c r="QJF737" s="1101"/>
      <c r="QJG737" s="1101"/>
      <c r="QJH737" s="1101"/>
      <c r="QJI737" s="1101"/>
      <c r="QJJ737" s="1101"/>
      <c r="QJK737" s="1101"/>
      <c r="QJL737" s="1101"/>
      <c r="QJM737" s="1101"/>
      <c r="QJN737" s="1101"/>
      <c r="QJO737" s="1101"/>
      <c r="QJP737" s="1101"/>
      <c r="QJQ737" s="1101"/>
      <c r="QJR737" s="1101"/>
      <c r="QJS737" s="1101"/>
      <c r="QJT737" s="1101"/>
      <c r="QJU737" s="1101"/>
      <c r="QJV737" s="1101"/>
      <c r="QJW737" s="1101"/>
      <c r="QJX737" s="1101"/>
      <c r="QJY737" s="1101"/>
      <c r="QJZ737" s="1101"/>
      <c r="QKA737" s="1101"/>
      <c r="QKB737" s="1101"/>
      <c r="QKC737" s="1101"/>
      <c r="QKD737" s="1101"/>
      <c r="QKE737" s="1101"/>
      <c r="QKF737" s="1101"/>
      <c r="QKG737" s="1101"/>
      <c r="QKH737" s="1101"/>
      <c r="QKI737" s="1101"/>
      <c r="QKJ737" s="1101"/>
      <c r="QKK737" s="1101"/>
      <c r="QKL737" s="1101"/>
      <c r="QKM737" s="1101"/>
      <c r="QKN737" s="1101"/>
      <c r="QKO737" s="1101"/>
      <c r="QKP737" s="1101"/>
      <c r="QKQ737" s="1101"/>
      <c r="QKR737" s="1101"/>
      <c r="QKS737" s="1101"/>
      <c r="QKT737" s="1101"/>
      <c r="QKU737" s="1101"/>
      <c r="QKV737" s="1101"/>
      <c r="QKW737" s="1101"/>
      <c r="QKX737" s="1101"/>
      <c r="QKY737" s="1101"/>
      <c r="QKZ737" s="1101"/>
      <c r="QLA737" s="1101"/>
      <c r="QLB737" s="1101"/>
      <c r="QLC737" s="1101"/>
      <c r="QLD737" s="1101"/>
      <c r="QLE737" s="1101"/>
      <c r="QLF737" s="1101"/>
      <c r="QLG737" s="1101"/>
      <c r="QLH737" s="1101"/>
      <c r="QLI737" s="1101"/>
      <c r="QLJ737" s="1101"/>
      <c r="QLK737" s="1101"/>
      <c r="QLL737" s="1101"/>
      <c r="QLM737" s="1101"/>
      <c r="QLN737" s="1101"/>
      <c r="QLO737" s="1101"/>
      <c r="QLP737" s="1101"/>
      <c r="QLQ737" s="1101"/>
      <c r="QLR737" s="1101"/>
      <c r="QLS737" s="1101"/>
      <c r="QLT737" s="1101"/>
      <c r="QLU737" s="1101"/>
      <c r="QLV737" s="1101"/>
      <c r="QLW737" s="1101"/>
      <c r="QLX737" s="1101"/>
      <c r="QLY737" s="1101"/>
      <c r="QLZ737" s="1101"/>
      <c r="QMA737" s="1101"/>
      <c r="QMB737" s="1101"/>
      <c r="QMC737" s="1101"/>
      <c r="QMD737" s="1101"/>
      <c r="QME737" s="1101"/>
      <c r="QMF737" s="1101"/>
      <c r="QMG737" s="1101"/>
      <c r="QMH737" s="1101"/>
      <c r="QMI737" s="1101"/>
      <c r="QMJ737" s="1101"/>
      <c r="QMK737" s="1101"/>
      <c r="QML737" s="1101"/>
      <c r="QMM737" s="1101"/>
      <c r="QMN737" s="1101"/>
      <c r="QMO737" s="1101"/>
      <c r="QMP737" s="1101"/>
      <c r="QMQ737" s="1101"/>
      <c r="QMR737" s="1101"/>
      <c r="QMS737" s="1101"/>
      <c r="QMT737" s="1101"/>
      <c r="QMU737" s="1101"/>
      <c r="QMV737" s="1101"/>
      <c r="QMW737" s="1101"/>
      <c r="QMX737" s="1101"/>
      <c r="QMY737" s="1101"/>
      <c r="QMZ737" s="1101"/>
      <c r="QNA737" s="1101"/>
      <c r="QNB737" s="1101"/>
      <c r="QNC737" s="1101"/>
      <c r="QND737" s="1101"/>
      <c r="QNE737" s="1101"/>
      <c r="QNF737" s="1101"/>
      <c r="QNG737" s="1101"/>
      <c r="QNH737" s="1101"/>
      <c r="QNI737" s="1101"/>
      <c r="QNJ737" s="1101"/>
      <c r="QNK737" s="1101"/>
      <c r="QNL737" s="1101"/>
      <c r="QNM737" s="1101"/>
      <c r="QNN737" s="1101"/>
      <c r="QNO737" s="1101"/>
      <c r="QNP737" s="1101"/>
      <c r="QNQ737" s="1101"/>
      <c r="QNR737" s="1101"/>
      <c r="QNS737" s="1101"/>
      <c r="QNT737" s="1101"/>
      <c r="QNU737" s="1101"/>
      <c r="QNV737" s="1101"/>
      <c r="QNW737" s="1101"/>
      <c r="QNX737" s="1101"/>
      <c r="QNY737" s="1101"/>
      <c r="QNZ737" s="1101"/>
      <c r="QOA737" s="1101"/>
      <c r="QOB737" s="1101"/>
      <c r="QOC737" s="1101"/>
      <c r="QOD737" s="1101"/>
      <c r="QOE737" s="1101"/>
      <c r="QOF737" s="1101"/>
      <c r="QOG737" s="1101"/>
      <c r="QOH737" s="1101"/>
      <c r="QOI737" s="1101"/>
      <c r="QOJ737" s="1101"/>
      <c r="QOK737" s="1101"/>
      <c r="QOL737" s="1101"/>
      <c r="QOM737" s="1101"/>
      <c r="QON737" s="1101"/>
      <c r="QOO737" s="1101"/>
      <c r="QOP737" s="1101"/>
      <c r="QOQ737" s="1101"/>
      <c r="QOR737" s="1101"/>
      <c r="QOS737" s="1101"/>
      <c r="QOT737" s="1101"/>
      <c r="QOU737" s="1101"/>
      <c r="QOV737" s="1101"/>
      <c r="QOW737" s="1101"/>
      <c r="QOX737" s="1101"/>
      <c r="QOY737" s="1101"/>
      <c r="QOZ737" s="1101"/>
      <c r="QPA737" s="1101"/>
      <c r="QPB737" s="1101"/>
      <c r="QPC737" s="1101"/>
      <c r="QPD737" s="1101"/>
      <c r="QPE737" s="1101"/>
      <c r="QPF737" s="1101"/>
      <c r="QPG737" s="1101"/>
      <c r="QPH737" s="1101"/>
      <c r="QPI737" s="1101"/>
      <c r="QPJ737" s="1101"/>
      <c r="QPK737" s="1101"/>
      <c r="QPL737" s="1101"/>
      <c r="QPM737" s="1101"/>
      <c r="QPN737" s="1101"/>
      <c r="QPO737" s="1101"/>
      <c r="QPP737" s="1101"/>
      <c r="QPQ737" s="1101"/>
      <c r="QPR737" s="1101"/>
      <c r="QPS737" s="1101"/>
      <c r="QPT737" s="1101"/>
      <c r="QPU737" s="1101"/>
      <c r="QPV737" s="1101"/>
      <c r="QPW737" s="1101"/>
      <c r="QPX737" s="1101"/>
      <c r="QPY737" s="1101"/>
      <c r="QPZ737" s="1101"/>
      <c r="QQA737" s="1101"/>
      <c r="QQB737" s="1101"/>
      <c r="QQC737" s="1101"/>
      <c r="QQD737" s="1101"/>
      <c r="QQE737" s="1101"/>
      <c r="QQF737" s="1101"/>
      <c r="QQG737" s="1101"/>
      <c r="QQH737" s="1101"/>
      <c r="QQI737" s="1101"/>
      <c r="QQJ737" s="1101"/>
      <c r="QQK737" s="1101"/>
      <c r="QQL737" s="1101"/>
      <c r="QQM737" s="1101"/>
      <c r="QQN737" s="1101"/>
      <c r="QQO737" s="1101"/>
      <c r="QQP737" s="1101"/>
      <c r="QQQ737" s="1101"/>
      <c r="QQR737" s="1101"/>
      <c r="QQS737" s="1101"/>
      <c r="QQT737" s="1101"/>
      <c r="QQU737" s="1101"/>
      <c r="QQV737" s="1101"/>
      <c r="QQW737" s="1101"/>
      <c r="QQX737" s="1101"/>
      <c r="QQY737" s="1101"/>
      <c r="QQZ737" s="1101"/>
      <c r="QRA737" s="1101"/>
      <c r="QRB737" s="1101"/>
      <c r="QRC737" s="1101"/>
      <c r="QRD737" s="1101"/>
      <c r="QRE737" s="1101"/>
      <c r="QRF737" s="1101"/>
      <c r="QRG737" s="1101"/>
      <c r="QRH737" s="1101"/>
      <c r="QRI737" s="1101"/>
      <c r="QRJ737" s="1101"/>
      <c r="QRK737" s="1101"/>
      <c r="QRL737" s="1101"/>
      <c r="QRM737" s="1101"/>
      <c r="QRN737" s="1101"/>
      <c r="QRO737" s="1101"/>
      <c r="QRP737" s="1101"/>
      <c r="QRQ737" s="1101"/>
      <c r="QRR737" s="1101"/>
      <c r="QRS737" s="1101"/>
      <c r="QRT737" s="1101"/>
      <c r="QRU737" s="1101"/>
      <c r="QRV737" s="1101"/>
      <c r="QRW737" s="1101"/>
      <c r="QRX737" s="1101"/>
      <c r="QRY737" s="1101"/>
      <c r="QRZ737" s="1101"/>
      <c r="QSA737" s="1101"/>
      <c r="QSB737" s="1101"/>
      <c r="QSC737" s="1101"/>
      <c r="QSD737" s="1101"/>
      <c r="QSE737" s="1101"/>
      <c r="QSF737" s="1101"/>
      <c r="QSG737" s="1101"/>
      <c r="QSH737" s="1101"/>
      <c r="QSI737" s="1101"/>
      <c r="QSJ737" s="1101"/>
      <c r="QSK737" s="1101"/>
      <c r="QSL737" s="1101"/>
      <c r="QSM737" s="1101"/>
      <c r="QSN737" s="1101"/>
      <c r="QSO737" s="1101"/>
      <c r="QSP737" s="1101"/>
      <c r="QSQ737" s="1101"/>
      <c r="QSR737" s="1101"/>
      <c r="QSS737" s="1101"/>
      <c r="QST737" s="1101"/>
      <c r="QSU737" s="1101"/>
      <c r="QSV737" s="1101"/>
      <c r="QSW737" s="1101"/>
      <c r="QSX737" s="1101"/>
      <c r="QSY737" s="1101"/>
      <c r="QSZ737" s="1101"/>
      <c r="QTA737" s="1101"/>
      <c r="QTB737" s="1101"/>
      <c r="QTC737" s="1101"/>
      <c r="QTD737" s="1101"/>
      <c r="QTE737" s="1101"/>
      <c r="QTF737" s="1101"/>
      <c r="QTG737" s="1101"/>
      <c r="QTH737" s="1101"/>
      <c r="QTI737" s="1101"/>
      <c r="QTJ737" s="1101"/>
      <c r="QTK737" s="1101"/>
      <c r="QTL737" s="1101"/>
      <c r="QTM737" s="1101"/>
      <c r="QTN737" s="1101"/>
      <c r="QTO737" s="1101"/>
      <c r="QTP737" s="1101"/>
      <c r="QTQ737" s="1101"/>
      <c r="QTR737" s="1101"/>
      <c r="QTS737" s="1101"/>
      <c r="QTT737" s="1101"/>
      <c r="QTU737" s="1101"/>
      <c r="QTV737" s="1101"/>
      <c r="QTW737" s="1101"/>
      <c r="QTX737" s="1101"/>
      <c r="QTY737" s="1101"/>
      <c r="QTZ737" s="1101"/>
      <c r="QUA737" s="1101"/>
      <c r="QUB737" s="1101"/>
      <c r="QUC737" s="1101"/>
      <c r="QUD737" s="1101"/>
      <c r="QUE737" s="1101"/>
      <c r="QUF737" s="1101"/>
      <c r="QUG737" s="1101"/>
      <c r="QUH737" s="1101"/>
      <c r="QUI737" s="1101"/>
      <c r="QUJ737" s="1101"/>
      <c r="QUK737" s="1101"/>
      <c r="QUL737" s="1101"/>
      <c r="QUM737" s="1101"/>
      <c r="QUN737" s="1101"/>
      <c r="QUO737" s="1101"/>
      <c r="QUP737" s="1101"/>
      <c r="QUQ737" s="1101"/>
      <c r="QUR737" s="1101"/>
      <c r="QUS737" s="1101"/>
      <c r="QUT737" s="1101"/>
      <c r="QUU737" s="1101"/>
      <c r="QUV737" s="1101"/>
      <c r="QUW737" s="1101"/>
      <c r="QUX737" s="1101"/>
      <c r="QUY737" s="1101"/>
      <c r="QUZ737" s="1101"/>
      <c r="QVA737" s="1101"/>
      <c r="QVB737" s="1101"/>
      <c r="QVC737" s="1101"/>
      <c r="QVD737" s="1101"/>
      <c r="QVE737" s="1101"/>
      <c r="QVF737" s="1101"/>
      <c r="QVG737" s="1101"/>
      <c r="QVH737" s="1101"/>
      <c r="QVI737" s="1101"/>
      <c r="QVJ737" s="1101"/>
      <c r="QVK737" s="1101"/>
      <c r="QVL737" s="1101"/>
      <c r="QVM737" s="1101"/>
      <c r="QVN737" s="1101"/>
      <c r="QVO737" s="1101"/>
      <c r="QVP737" s="1101"/>
      <c r="QVQ737" s="1101"/>
      <c r="QVR737" s="1101"/>
      <c r="QVS737" s="1101"/>
      <c r="QVT737" s="1101"/>
      <c r="QVU737" s="1101"/>
      <c r="QVV737" s="1101"/>
      <c r="QVW737" s="1101"/>
      <c r="QVX737" s="1101"/>
      <c r="QVY737" s="1101"/>
      <c r="QVZ737" s="1101"/>
      <c r="QWA737" s="1101"/>
      <c r="QWB737" s="1101"/>
      <c r="QWC737" s="1101"/>
      <c r="QWD737" s="1101"/>
      <c r="QWE737" s="1101"/>
      <c r="QWF737" s="1101"/>
      <c r="QWG737" s="1101"/>
      <c r="QWH737" s="1101"/>
      <c r="QWI737" s="1101"/>
      <c r="QWJ737" s="1101"/>
      <c r="QWK737" s="1101"/>
      <c r="QWL737" s="1101"/>
      <c r="QWM737" s="1101"/>
      <c r="QWN737" s="1101"/>
      <c r="QWO737" s="1101"/>
      <c r="QWP737" s="1101"/>
      <c r="QWQ737" s="1101"/>
      <c r="QWR737" s="1101"/>
      <c r="QWS737" s="1101"/>
      <c r="QWT737" s="1101"/>
      <c r="QWU737" s="1101"/>
      <c r="QWV737" s="1101"/>
      <c r="QWW737" s="1101"/>
      <c r="QWX737" s="1101"/>
      <c r="QWY737" s="1101"/>
      <c r="QWZ737" s="1101"/>
      <c r="QXA737" s="1101"/>
      <c r="QXB737" s="1101"/>
      <c r="QXC737" s="1101"/>
      <c r="QXD737" s="1101"/>
      <c r="QXE737" s="1101"/>
      <c r="QXF737" s="1101"/>
      <c r="QXG737" s="1101"/>
      <c r="QXH737" s="1101"/>
      <c r="QXI737" s="1101"/>
      <c r="QXJ737" s="1101"/>
      <c r="QXK737" s="1101"/>
      <c r="QXL737" s="1101"/>
      <c r="QXM737" s="1101"/>
      <c r="QXN737" s="1101"/>
      <c r="QXO737" s="1101"/>
      <c r="QXP737" s="1101"/>
      <c r="QXQ737" s="1101"/>
      <c r="QXR737" s="1101"/>
      <c r="QXS737" s="1101"/>
      <c r="QXT737" s="1101"/>
      <c r="QXU737" s="1101"/>
      <c r="QXV737" s="1101"/>
      <c r="QXW737" s="1101"/>
      <c r="QXX737" s="1101"/>
      <c r="QXY737" s="1101"/>
      <c r="QXZ737" s="1101"/>
      <c r="QYA737" s="1101"/>
      <c r="QYB737" s="1101"/>
      <c r="QYC737" s="1101"/>
      <c r="QYD737" s="1101"/>
      <c r="QYE737" s="1101"/>
      <c r="QYF737" s="1101"/>
      <c r="QYG737" s="1101"/>
      <c r="QYH737" s="1101"/>
      <c r="QYI737" s="1101"/>
      <c r="QYJ737" s="1101"/>
      <c r="QYK737" s="1101"/>
      <c r="QYL737" s="1101"/>
      <c r="QYM737" s="1101"/>
      <c r="QYN737" s="1101"/>
      <c r="QYO737" s="1101"/>
      <c r="QYP737" s="1101"/>
      <c r="QYQ737" s="1101"/>
      <c r="QYR737" s="1101"/>
      <c r="QYS737" s="1101"/>
      <c r="QYT737" s="1101"/>
      <c r="QYU737" s="1101"/>
      <c r="QYV737" s="1101"/>
      <c r="QYW737" s="1101"/>
      <c r="QYX737" s="1101"/>
      <c r="QYY737" s="1101"/>
      <c r="QYZ737" s="1101"/>
      <c r="QZA737" s="1101"/>
      <c r="QZB737" s="1101"/>
      <c r="QZC737" s="1101"/>
      <c r="QZD737" s="1101"/>
      <c r="QZE737" s="1101"/>
      <c r="QZF737" s="1101"/>
      <c r="QZG737" s="1101"/>
      <c r="QZH737" s="1101"/>
      <c r="QZI737" s="1101"/>
      <c r="QZJ737" s="1101"/>
      <c r="QZK737" s="1101"/>
      <c r="QZL737" s="1101"/>
      <c r="QZM737" s="1101"/>
      <c r="QZN737" s="1101"/>
      <c r="QZO737" s="1101"/>
      <c r="QZP737" s="1101"/>
      <c r="QZQ737" s="1101"/>
      <c r="QZR737" s="1101"/>
      <c r="QZS737" s="1101"/>
      <c r="QZT737" s="1101"/>
      <c r="QZU737" s="1101"/>
      <c r="QZV737" s="1101"/>
      <c r="QZW737" s="1101"/>
      <c r="QZX737" s="1101"/>
      <c r="QZY737" s="1101"/>
      <c r="QZZ737" s="1101"/>
      <c r="RAA737" s="1101"/>
      <c r="RAB737" s="1101"/>
      <c r="RAC737" s="1101"/>
      <c r="RAD737" s="1101"/>
      <c r="RAE737" s="1101"/>
      <c r="RAF737" s="1101"/>
      <c r="RAG737" s="1101"/>
      <c r="RAH737" s="1101"/>
      <c r="RAI737" s="1101"/>
      <c r="RAJ737" s="1101"/>
      <c r="RAK737" s="1101"/>
      <c r="RAL737" s="1101"/>
      <c r="RAM737" s="1101"/>
      <c r="RAN737" s="1101"/>
      <c r="RAO737" s="1101"/>
      <c r="RAP737" s="1101"/>
      <c r="RAQ737" s="1101"/>
      <c r="RAR737" s="1101"/>
      <c r="RAS737" s="1101"/>
      <c r="RAT737" s="1101"/>
      <c r="RAU737" s="1101"/>
      <c r="RAV737" s="1101"/>
      <c r="RAW737" s="1101"/>
      <c r="RAX737" s="1101"/>
      <c r="RAY737" s="1101"/>
      <c r="RAZ737" s="1101"/>
      <c r="RBA737" s="1101"/>
      <c r="RBB737" s="1101"/>
      <c r="RBC737" s="1101"/>
      <c r="RBD737" s="1101"/>
      <c r="RBE737" s="1101"/>
      <c r="RBF737" s="1101"/>
      <c r="RBG737" s="1101"/>
      <c r="RBH737" s="1101"/>
      <c r="RBI737" s="1101"/>
      <c r="RBJ737" s="1101"/>
      <c r="RBK737" s="1101"/>
      <c r="RBL737" s="1101"/>
      <c r="RBM737" s="1101"/>
      <c r="RBN737" s="1101"/>
      <c r="RBO737" s="1101"/>
      <c r="RBP737" s="1101"/>
      <c r="RBQ737" s="1101"/>
      <c r="RBR737" s="1101"/>
      <c r="RBS737" s="1101"/>
      <c r="RBT737" s="1101"/>
      <c r="RBU737" s="1101"/>
      <c r="RBV737" s="1101"/>
      <c r="RBW737" s="1101"/>
      <c r="RBX737" s="1101"/>
      <c r="RBY737" s="1101"/>
      <c r="RBZ737" s="1101"/>
      <c r="RCA737" s="1101"/>
      <c r="RCB737" s="1101"/>
      <c r="RCC737" s="1101"/>
      <c r="RCD737" s="1101"/>
      <c r="RCE737" s="1101"/>
      <c r="RCF737" s="1101"/>
      <c r="RCG737" s="1101"/>
      <c r="RCH737" s="1101"/>
      <c r="RCI737" s="1101"/>
      <c r="RCJ737" s="1101"/>
      <c r="RCK737" s="1101"/>
      <c r="RCL737" s="1101"/>
      <c r="RCM737" s="1101"/>
      <c r="RCN737" s="1101"/>
      <c r="RCO737" s="1101"/>
      <c r="RCP737" s="1101"/>
      <c r="RCQ737" s="1101"/>
      <c r="RCR737" s="1101"/>
      <c r="RCS737" s="1101"/>
      <c r="RCT737" s="1101"/>
      <c r="RCU737" s="1101"/>
      <c r="RCV737" s="1101"/>
      <c r="RCW737" s="1101"/>
      <c r="RCX737" s="1101"/>
      <c r="RCY737" s="1101"/>
      <c r="RCZ737" s="1101"/>
      <c r="RDA737" s="1101"/>
      <c r="RDB737" s="1101"/>
      <c r="RDC737" s="1101"/>
      <c r="RDD737" s="1101"/>
      <c r="RDE737" s="1101"/>
      <c r="RDF737" s="1101"/>
      <c r="RDG737" s="1101"/>
      <c r="RDH737" s="1101"/>
      <c r="RDI737" s="1101"/>
      <c r="RDJ737" s="1101"/>
      <c r="RDK737" s="1101"/>
      <c r="RDL737" s="1101"/>
      <c r="RDM737" s="1101"/>
      <c r="RDN737" s="1101"/>
      <c r="RDO737" s="1101"/>
      <c r="RDP737" s="1101"/>
      <c r="RDQ737" s="1101"/>
      <c r="RDR737" s="1101"/>
      <c r="RDS737" s="1101"/>
      <c r="RDT737" s="1101"/>
      <c r="RDU737" s="1101"/>
      <c r="RDV737" s="1101"/>
      <c r="RDW737" s="1101"/>
      <c r="RDX737" s="1101"/>
      <c r="RDY737" s="1101"/>
      <c r="RDZ737" s="1101"/>
      <c r="REA737" s="1101"/>
      <c r="REB737" s="1101"/>
      <c r="REC737" s="1101"/>
      <c r="RED737" s="1101"/>
      <c r="REE737" s="1101"/>
      <c r="REF737" s="1101"/>
      <c r="REG737" s="1101"/>
      <c r="REH737" s="1101"/>
      <c r="REI737" s="1101"/>
      <c r="REJ737" s="1101"/>
      <c r="REK737" s="1101"/>
      <c r="REL737" s="1101"/>
      <c r="REM737" s="1101"/>
      <c r="REN737" s="1101"/>
      <c r="REO737" s="1101"/>
      <c r="REP737" s="1101"/>
      <c r="REQ737" s="1101"/>
      <c r="RER737" s="1101"/>
      <c r="RES737" s="1101"/>
      <c r="RET737" s="1101"/>
      <c r="REU737" s="1101"/>
      <c r="REV737" s="1101"/>
      <c r="REW737" s="1101"/>
      <c r="REX737" s="1101"/>
      <c r="REY737" s="1101"/>
      <c r="REZ737" s="1101"/>
      <c r="RFA737" s="1101"/>
      <c r="RFB737" s="1101"/>
      <c r="RFC737" s="1101"/>
      <c r="RFD737" s="1101"/>
      <c r="RFE737" s="1101"/>
      <c r="RFF737" s="1101"/>
      <c r="RFG737" s="1101"/>
      <c r="RFH737" s="1101"/>
      <c r="RFI737" s="1101"/>
      <c r="RFJ737" s="1101"/>
      <c r="RFK737" s="1101"/>
      <c r="RFL737" s="1101"/>
      <c r="RFM737" s="1101"/>
      <c r="RFN737" s="1101"/>
      <c r="RFO737" s="1101"/>
      <c r="RFP737" s="1101"/>
      <c r="RFQ737" s="1101"/>
      <c r="RFR737" s="1101"/>
      <c r="RFS737" s="1101"/>
      <c r="RFT737" s="1101"/>
      <c r="RFU737" s="1101"/>
      <c r="RFV737" s="1101"/>
      <c r="RFW737" s="1101"/>
      <c r="RFX737" s="1101"/>
      <c r="RFY737" s="1101"/>
      <c r="RFZ737" s="1101"/>
      <c r="RGA737" s="1101"/>
      <c r="RGB737" s="1101"/>
      <c r="RGC737" s="1101"/>
      <c r="RGD737" s="1101"/>
      <c r="RGE737" s="1101"/>
      <c r="RGF737" s="1101"/>
      <c r="RGG737" s="1101"/>
      <c r="RGH737" s="1101"/>
      <c r="RGI737" s="1101"/>
      <c r="RGJ737" s="1101"/>
      <c r="RGK737" s="1101"/>
      <c r="RGL737" s="1101"/>
      <c r="RGM737" s="1101"/>
      <c r="RGN737" s="1101"/>
      <c r="RGO737" s="1101"/>
      <c r="RGP737" s="1101"/>
      <c r="RGQ737" s="1101"/>
      <c r="RGR737" s="1101"/>
      <c r="RGS737" s="1101"/>
      <c r="RGT737" s="1101"/>
      <c r="RGU737" s="1101"/>
      <c r="RGV737" s="1101"/>
      <c r="RGW737" s="1101"/>
      <c r="RGX737" s="1101"/>
      <c r="RGY737" s="1101"/>
      <c r="RGZ737" s="1101"/>
      <c r="RHA737" s="1101"/>
      <c r="RHB737" s="1101"/>
      <c r="RHC737" s="1101"/>
      <c r="RHD737" s="1101"/>
      <c r="RHE737" s="1101"/>
      <c r="RHF737" s="1101"/>
      <c r="RHG737" s="1101"/>
      <c r="RHH737" s="1101"/>
      <c r="RHI737" s="1101"/>
      <c r="RHJ737" s="1101"/>
      <c r="RHK737" s="1101"/>
      <c r="RHL737" s="1101"/>
      <c r="RHM737" s="1101"/>
      <c r="RHN737" s="1101"/>
      <c r="RHO737" s="1101"/>
      <c r="RHP737" s="1101"/>
      <c r="RHQ737" s="1101"/>
      <c r="RHR737" s="1101"/>
      <c r="RHS737" s="1101"/>
      <c r="RHT737" s="1101"/>
      <c r="RHU737" s="1101"/>
      <c r="RHV737" s="1101"/>
      <c r="RHW737" s="1101"/>
      <c r="RHX737" s="1101"/>
      <c r="RHY737" s="1101"/>
      <c r="RHZ737" s="1101"/>
      <c r="RIA737" s="1101"/>
      <c r="RIB737" s="1101"/>
      <c r="RIC737" s="1101"/>
      <c r="RID737" s="1101"/>
      <c r="RIE737" s="1101"/>
      <c r="RIF737" s="1101"/>
      <c r="RIG737" s="1101"/>
      <c r="RIH737" s="1101"/>
      <c r="RII737" s="1101"/>
      <c r="RIJ737" s="1101"/>
      <c r="RIK737" s="1101"/>
      <c r="RIL737" s="1101"/>
      <c r="RIM737" s="1101"/>
      <c r="RIN737" s="1101"/>
      <c r="RIO737" s="1101"/>
      <c r="RIP737" s="1101"/>
      <c r="RIQ737" s="1101"/>
      <c r="RIR737" s="1101"/>
      <c r="RIS737" s="1101"/>
      <c r="RIT737" s="1101"/>
      <c r="RIU737" s="1101"/>
      <c r="RIV737" s="1101"/>
      <c r="RIW737" s="1101"/>
      <c r="RIX737" s="1101"/>
      <c r="RIY737" s="1101"/>
      <c r="RIZ737" s="1101"/>
      <c r="RJA737" s="1101"/>
      <c r="RJB737" s="1101"/>
      <c r="RJC737" s="1101"/>
      <c r="RJD737" s="1101"/>
      <c r="RJE737" s="1101"/>
      <c r="RJF737" s="1101"/>
      <c r="RJG737" s="1101"/>
      <c r="RJH737" s="1101"/>
      <c r="RJI737" s="1101"/>
      <c r="RJJ737" s="1101"/>
      <c r="RJK737" s="1101"/>
      <c r="RJL737" s="1101"/>
      <c r="RJM737" s="1101"/>
      <c r="RJN737" s="1101"/>
      <c r="RJO737" s="1101"/>
      <c r="RJP737" s="1101"/>
      <c r="RJQ737" s="1101"/>
      <c r="RJR737" s="1101"/>
      <c r="RJS737" s="1101"/>
      <c r="RJT737" s="1101"/>
      <c r="RJU737" s="1101"/>
      <c r="RJV737" s="1101"/>
      <c r="RJW737" s="1101"/>
      <c r="RJX737" s="1101"/>
      <c r="RJY737" s="1101"/>
      <c r="RJZ737" s="1101"/>
      <c r="RKA737" s="1101"/>
      <c r="RKB737" s="1101"/>
      <c r="RKC737" s="1101"/>
      <c r="RKD737" s="1101"/>
      <c r="RKE737" s="1101"/>
      <c r="RKF737" s="1101"/>
      <c r="RKG737" s="1101"/>
      <c r="RKH737" s="1101"/>
      <c r="RKI737" s="1101"/>
      <c r="RKJ737" s="1101"/>
      <c r="RKK737" s="1101"/>
      <c r="RKL737" s="1101"/>
      <c r="RKM737" s="1101"/>
      <c r="RKN737" s="1101"/>
      <c r="RKO737" s="1101"/>
      <c r="RKP737" s="1101"/>
      <c r="RKQ737" s="1101"/>
      <c r="RKR737" s="1101"/>
      <c r="RKS737" s="1101"/>
      <c r="RKT737" s="1101"/>
      <c r="RKU737" s="1101"/>
      <c r="RKV737" s="1101"/>
      <c r="RKW737" s="1101"/>
      <c r="RKX737" s="1101"/>
      <c r="RKY737" s="1101"/>
      <c r="RKZ737" s="1101"/>
      <c r="RLA737" s="1101"/>
      <c r="RLB737" s="1101"/>
      <c r="RLC737" s="1101"/>
      <c r="RLD737" s="1101"/>
      <c r="RLE737" s="1101"/>
      <c r="RLF737" s="1101"/>
      <c r="RLG737" s="1101"/>
      <c r="RLH737" s="1101"/>
      <c r="RLI737" s="1101"/>
      <c r="RLJ737" s="1101"/>
      <c r="RLK737" s="1101"/>
      <c r="RLL737" s="1101"/>
      <c r="RLM737" s="1101"/>
      <c r="RLN737" s="1101"/>
      <c r="RLO737" s="1101"/>
      <c r="RLP737" s="1101"/>
      <c r="RLQ737" s="1101"/>
      <c r="RLR737" s="1101"/>
      <c r="RLS737" s="1101"/>
      <c r="RLT737" s="1101"/>
      <c r="RLU737" s="1101"/>
      <c r="RLV737" s="1101"/>
      <c r="RLW737" s="1101"/>
      <c r="RLX737" s="1101"/>
      <c r="RLY737" s="1101"/>
      <c r="RLZ737" s="1101"/>
      <c r="RMA737" s="1101"/>
      <c r="RMB737" s="1101"/>
      <c r="RMC737" s="1101"/>
      <c r="RMD737" s="1101"/>
      <c r="RME737" s="1101"/>
      <c r="RMF737" s="1101"/>
      <c r="RMG737" s="1101"/>
      <c r="RMH737" s="1101"/>
      <c r="RMI737" s="1101"/>
      <c r="RMJ737" s="1101"/>
      <c r="RMK737" s="1101"/>
      <c r="RML737" s="1101"/>
      <c r="RMM737" s="1101"/>
      <c r="RMN737" s="1101"/>
      <c r="RMO737" s="1101"/>
      <c r="RMP737" s="1101"/>
      <c r="RMQ737" s="1101"/>
      <c r="RMR737" s="1101"/>
      <c r="RMS737" s="1101"/>
      <c r="RMT737" s="1101"/>
      <c r="RMU737" s="1101"/>
      <c r="RMV737" s="1101"/>
      <c r="RMW737" s="1101"/>
      <c r="RMX737" s="1101"/>
      <c r="RMY737" s="1101"/>
      <c r="RMZ737" s="1101"/>
      <c r="RNA737" s="1101"/>
      <c r="RNB737" s="1101"/>
      <c r="RNC737" s="1101"/>
      <c r="RND737" s="1101"/>
      <c r="RNE737" s="1101"/>
      <c r="RNF737" s="1101"/>
      <c r="RNG737" s="1101"/>
      <c r="RNH737" s="1101"/>
      <c r="RNI737" s="1101"/>
      <c r="RNJ737" s="1101"/>
      <c r="RNK737" s="1101"/>
      <c r="RNL737" s="1101"/>
      <c r="RNM737" s="1101"/>
      <c r="RNN737" s="1101"/>
      <c r="RNO737" s="1101"/>
      <c r="RNP737" s="1101"/>
      <c r="RNQ737" s="1101"/>
      <c r="RNR737" s="1101"/>
      <c r="RNS737" s="1101"/>
      <c r="RNT737" s="1101"/>
      <c r="RNU737" s="1101"/>
      <c r="RNV737" s="1101"/>
      <c r="RNW737" s="1101"/>
      <c r="RNX737" s="1101"/>
      <c r="RNY737" s="1101"/>
      <c r="RNZ737" s="1101"/>
      <c r="ROA737" s="1101"/>
      <c r="ROB737" s="1101"/>
      <c r="ROC737" s="1101"/>
      <c r="ROD737" s="1101"/>
      <c r="ROE737" s="1101"/>
      <c r="ROF737" s="1101"/>
      <c r="ROG737" s="1101"/>
      <c r="ROH737" s="1101"/>
      <c r="ROI737" s="1101"/>
      <c r="ROJ737" s="1101"/>
      <c r="ROK737" s="1101"/>
      <c r="ROL737" s="1101"/>
      <c r="ROM737" s="1101"/>
      <c r="RON737" s="1101"/>
      <c r="ROO737" s="1101"/>
      <c r="ROP737" s="1101"/>
      <c r="ROQ737" s="1101"/>
      <c r="ROR737" s="1101"/>
      <c r="ROS737" s="1101"/>
      <c r="ROT737" s="1101"/>
      <c r="ROU737" s="1101"/>
      <c r="ROV737" s="1101"/>
      <c r="ROW737" s="1101"/>
      <c r="ROX737" s="1101"/>
      <c r="ROY737" s="1101"/>
      <c r="ROZ737" s="1101"/>
      <c r="RPA737" s="1101"/>
      <c r="RPB737" s="1101"/>
      <c r="RPC737" s="1101"/>
      <c r="RPD737" s="1101"/>
      <c r="RPE737" s="1101"/>
      <c r="RPF737" s="1101"/>
      <c r="RPG737" s="1101"/>
      <c r="RPH737" s="1101"/>
      <c r="RPI737" s="1101"/>
      <c r="RPJ737" s="1101"/>
      <c r="RPK737" s="1101"/>
      <c r="RPL737" s="1101"/>
      <c r="RPM737" s="1101"/>
      <c r="RPN737" s="1101"/>
      <c r="RPO737" s="1101"/>
      <c r="RPP737" s="1101"/>
      <c r="RPQ737" s="1101"/>
      <c r="RPR737" s="1101"/>
      <c r="RPS737" s="1101"/>
      <c r="RPT737" s="1101"/>
      <c r="RPU737" s="1101"/>
      <c r="RPV737" s="1101"/>
      <c r="RPW737" s="1101"/>
      <c r="RPX737" s="1101"/>
      <c r="RPY737" s="1101"/>
      <c r="RPZ737" s="1101"/>
      <c r="RQA737" s="1101"/>
      <c r="RQB737" s="1101"/>
      <c r="RQC737" s="1101"/>
      <c r="RQD737" s="1101"/>
      <c r="RQE737" s="1101"/>
      <c r="RQF737" s="1101"/>
      <c r="RQG737" s="1101"/>
      <c r="RQH737" s="1101"/>
      <c r="RQI737" s="1101"/>
      <c r="RQJ737" s="1101"/>
      <c r="RQK737" s="1101"/>
      <c r="RQL737" s="1101"/>
      <c r="RQM737" s="1101"/>
      <c r="RQN737" s="1101"/>
      <c r="RQO737" s="1101"/>
      <c r="RQP737" s="1101"/>
      <c r="RQQ737" s="1101"/>
      <c r="RQR737" s="1101"/>
      <c r="RQS737" s="1101"/>
      <c r="RQT737" s="1101"/>
      <c r="RQU737" s="1101"/>
      <c r="RQV737" s="1101"/>
      <c r="RQW737" s="1101"/>
      <c r="RQX737" s="1101"/>
      <c r="RQY737" s="1101"/>
      <c r="RQZ737" s="1101"/>
      <c r="RRA737" s="1101"/>
      <c r="RRB737" s="1101"/>
      <c r="RRC737" s="1101"/>
      <c r="RRD737" s="1101"/>
      <c r="RRE737" s="1101"/>
      <c r="RRF737" s="1101"/>
      <c r="RRG737" s="1101"/>
      <c r="RRH737" s="1101"/>
      <c r="RRI737" s="1101"/>
      <c r="RRJ737" s="1101"/>
      <c r="RRK737" s="1101"/>
      <c r="RRL737" s="1101"/>
      <c r="RRM737" s="1101"/>
      <c r="RRN737" s="1101"/>
      <c r="RRO737" s="1101"/>
      <c r="RRP737" s="1101"/>
      <c r="RRQ737" s="1101"/>
      <c r="RRR737" s="1101"/>
      <c r="RRS737" s="1101"/>
      <c r="RRT737" s="1101"/>
      <c r="RRU737" s="1101"/>
      <c r="RRV737" s="1101"/>
      <c r="RRW737" s="1101"/>
      <c r="RRX737" s="1101"/>
      <c r="RRY737" s="1101"/>
      <c r="RRZ737" s="1101"/>
      <c r="RSA737" s="1101"/>
      <c r="RSB737" s="1101"/>
      <c r="RSC737" s="1101"/>
      <c r="RSD737" s="1101"/>
      <c r="RSE737" s="1101"/>
      <c r="RSF737" s="1101"/>
      <c r="RSG737" s="1101"/>
      <c r="RSH737" s="1101"/>
      <c r="RSI737" s="1101"/>
      <c r="RSJ737" s="1101"/>
      <c r="RSK737" s="1101"/>
      <c r="RSL737" s="1101"/>
      <c r="RSM737" s="1101"/>
      <c r="RSN737" s="1101"/>
      <c r="RSO737" s="1101"/>
      <c r="RSP737" s="1101"/>
      <c r="RSQ737" s="1101"/>
      <c r="RSR737" s="1101"/>
      <c r="RSS737" s="1101"/>
      <c r="RST737" s="1101"/>
      <c r="RSU737" s="1101"/>
      <c r="RSV737" s="1101"/>
      <c r="RSW737" s="1101"/>
      <c r="RSX737" s="1101"/>
      <c r="RSY737" s="1101"/>
      <c r="RSZ737" s="1101"/>
      <c r="RTA737" s="1101"/>
      <c r="RTB737" s="1101"/>
      <c r="RTC737" s="1101"/>
      <c r="RTD737" s="1101"/>
      <c r="RTE737" s="1101"/>
      <c r="RTF737" s="1101"/>
      <c r="RTG737" s="1101"/>
      <c r="RTH737" s="1101"/>
      <c r="RTI737" s="1101"/>
      <c r="RTJ737" s="1101"/>
      <c r="RTK737" s="1101"/>
      <c r="RTL737" s="1101"/>
      <c r="RTM737" s="1101"/>
      <c r="RTN737" s="1101"/>
      <c r="RTO737" s="1101"/>
      <c r="RTP737" s="1101"/>
      <c r="RTQ737" s="1101"/>
      <c r="RTR737" s="1101"/>
      <c r="RTS737" s="1101"/>
      <c r="RTT737" s="1101"/>
      <c r="RTU737" s="1101"/>
      <c r="RTV737" s="1101"/>
      <c r="RTW737" s="1101"/>
      <c r="RTX737" s="1101"/>
      <c r="RTY737" s="1101"/>
      <c r="RTZ737" s="1101"/>
      <c r="RUA737" s="1101"/>
      <c r="RUB737" s="1101"/>
      <c r="RUC737" s="1101"/>
      <c r="RUD737" s="1101"/>
      <c r="RUE737" s="1101"/>
      <c r="RUF737" s="1101"/>
      <c r="RUG737" s="1101"/>
      <c r="RUH737" s="1101"/>
      <c r="RUI737" s="1101"/>
      <c r="RUJ737" s="1101"/>
      <c r="RUK737" s="1101"/>
      <c r="RUL737" s="1101"/>
      <c r="RUM737" s="1101"/>
      <c r="RUN737" s="1101"/>
      <c r="RUO737" s="1101"/>
      <c r="RUP737" s="1101"/>
      <c r="RUQ737" s="1101"/>
      <c r="RUR737" s="1101"/>
      <c r="RUS737" s="1101"/>
      <c r="RUT737" s="1101"/>
      <c r="RUU737" s="1101"/>
      <c r="RUV737" s="1101"/>
      <c r="RUW737" s="1101"/>
      <c r="RUX737" s="1101"/>
      <c r="RUY737" s="1101"/>
      <c r="RUZ737" s="1101"/>
      <c r="RVA737" s="1101"/>
      <c r="RVB737" s="1101"/>
      <c r="RVC737" s="1101"/>
      <c r="RVD737" s="1101"/>
      <c r="RVE737" s="1101"/>
      <c r="RVF737" s="1101"/>
      <c r="RVG737" s="1101"/>
      <c r="RVH737" s="1101"/>
      <c r="RVI737" s="1101"/>
      <c r="RVJ737" s="1101"/>
      <c r="RVK737" s="1101"/>
      <c r="RVL737" s="1101"/>
      <c r="RVM737" s="1101"/>
      <c r="RVN737" s="1101"/>
      <c r="RVO737" s="1101"/>
      <c r="RVP737" s="1101"/>
      <c r="RVQ737" s="1101"/>
      <c r="RVR737" s="1101"/>
      <c r="RVS737" s="1101"/>
      <c r="RVT737" s="1101"/>
      <c r="RVU737" s="1101"/>
      <c r="RVV737" s="1101"/>
      <c r="RVW737" s="1101"/>
      <c r="RVX737" s="1101"/>
      <c r="RVY737" s="1101"/>
      <c r="RVZ737" s="1101"/>
      <c r="RWA737" s="1101"/>
      <c r="RWB737" s="1101"/>
      <c r="RWC737" s="1101"/>
      <c r="RWD737" s="1101"/>
      <c r="RWE737" s="1101"/>
      <c r="RWF737" s="1101"/>
      <c r="RWG737" s="1101"/>
      <c r="RWH737" s="1101"/>
      <c r="RWI737" s="1101"/>
      <c r="RWJ737" s="1101"/>
      <c r="RWK737" s="1101"/>
      <c r="RWL737" s="1101"/>
      <c r="RWM737" s="1101"/>
      <c r="RWN737" s="1101"/>
      <c r="RWO737" s="1101"/>
      <c r="RWP737" s="1101"/>
      <c r="RWQ737" s="1101"/>
      <c r="RWR737" s="1101"/>
      <c r="RWS737" s="1101"/>
      <c r="RWT737" s="1101"/>
      <c r="RWU737" s="1101"/>
      <c r="RWV737" s="1101"/>
      <c r="RWW737" s="1101"/>
      <c r="RWX737" s="1101"/>
      <c r="RWY737" s="1101"/>
      <c r="RWZ737" s="1101"/>
      <c r="RXA737" s="1101"/>
      <c r="RXB737" s="1101"/>
      <c r="RXC737" s="1101"/>
      <c r="RXD737" s="1101"/>
      <c r="RXE737" s="1101"/>
      <c r="RXF737" s="1101"/>
      <c r="RXG737" s="1101"/>
      <c r="RXH737" s="1101"/>
      <c r="RXI737" s="1101"/>
      <c r="RXJ737" s="1101"/>
      <c r="RXK737" s="1101"/>
      <c r="RXL737" s="1101"/>
      <c r="RXM737" s="1101"/>
      <c r="RXN737" s="1101"/>
      <c r="RXO737" s="1101"/>
      <c r="RXP737" s="1101"/>
      <c r="RXQ737" s="1101"/>
      <c r="RXR737" s="1101"/>
      <c r="RXS737" s="1101"/>
      <c r="RXT737" s="1101"/>
      <c r="RXU737" s="1101"/>
      <c r="RXV737" s="1101"/>
      <c r="RXW737" s="1101"/>
      <c r="RXX737" s="1101"/>
      <c r="RXY737" s="1101"/>
      <c r="RXZ737" s="1101"/>
      <c r="RYA737" s="1101"/>
      <c r="RYB737" s="1101"/>
      <c r="RYC737" s="1101"/>
      <c r="RYD737" s="1101"/>
      <c r="RYE737" s="1101"/>
      <c r="RYF737" s="1101"/>
      <c r="RYG737" s="1101"/>
      <c r="RYH737" s="1101"/>
      <c r="RYI737" s="1101"/>
      <c r="RYJ737" s="1101"/>
      <c r="RYK737" s="1101"/>
      <c r="RYL737" s="1101"/>
      <c r="RYM737" s="1101"/>
      <c r="RYN737" s="1101"/>
      <c r="RYO737" s="1101"/>
      <c r="RYP737" s="1101"/>
      <c r="RYQ737" s="1101"/>
      <c r="RYR737" s="1101"/>
      <c r="RYS737" s="1101"/>
      <c r="RYT737" s="1101"/>
      <c r="RYU737" s="1101"/>
      <c r="RYV737" s="1101"/>
      <c r="RYW737" s="1101"/>
      <c r="RYX737" s="1101"/>
      <c r="RYY737" s="1101"/>
      <c r="RYZ737" s="1101"/>
      <c r="RZA737" s="1101"/>
      <c r="RZB737" s="1101"/>
      <c r="RZC737" s="1101"/>
      <c r="RZD737" s="1101"/>
      <c r="RZE737" s="1101"/>
      <c r="RZF737" s="1101"/>
      <c r="RZG737" s="1101"/>
      <c r="RZH737" s="1101"/>
      <c r="RZI737" s="1101"/>
      <c r="RZJ737" s="1101"/>
      <c r="RZK737" s="1101"/>
      <c r="RZL737" s="1101"/>
      <c r="RZM737" s="1101"/>
      <c r="RZN737" s="1101"/>
      <c r="RZO737" s="1101"/>
      <c r="RZP737" s="1101"/>
      <c r="RZQ737" s="1101"/>
      <c r="RZR737" s="1101"/>
      <c r="RZS737" s="1101"/>
      <c r="RZT737" s="1101"/>
      <c r="RZU737" s="1101"/>
      <c r="RZV737" s="1101"/>
      <c r="RZW737" s="1101"/>
      <c r="RZX737" s="1101"/>
      <c r="RZY737" s="1101"/>
      <c r="RZZ737" s="1101"/>
      <c r="SAA737" s="1101"/>
      <c r="SAB737" s="1101"/>
      <c r="SAC737" s="1101"/>
      <c r="SAD737" s="1101"/>
      <c r="SAE737" s="1101"/>
      <c r="SAF737" s="1101"/>
      <c r="SAG737" s="1101"/>
      <c r="SAH737" s="1101"/>
      <c r="SAI737" s="1101"/>
      <c r="SAJ737" s="1101"/>
      <c r="SAK737" s="1101"/>
      <c r="SAL737" s="1101"/>
      <c r="SAM737" s="1101"/>
      <c r="SAN737" s="1101"/>
      <c r="SAO737" s="1101"/>
      <c r="SAP737" s="1101"/>
      <c r="SAQ737" s="1101"/>
      <c r="SAR737" s="1101"/>
      <c r="SAS737" s="1101"/>
      <c r="SAT737" s="1101"/>
      <c r="SAU737" s="1101"/>
      <c r="SAV737" s="1101"/>
      <c r="SAW737" s="1101"/>
      <c r="SAX737" s="1101"/>
      <c r="SAY737" s="1101"/>
      <c r="SAZ737" s="1101"/>
      <c r="SBA737" s="1101"/>
      <c r="SBB737" s="1101"/>
      <c r="SBC737" s="1101"/>
      <c r="SBD737" s="1101"/>
      <c r="SBE737" s="1101"/>
      <c r="SBF737" s="1101"/>
      <c r="SBG737" s="1101"/>
      <c r="SBH737" s="1101"/>
      <c r="SBI737" s="1101"/>
      <c r="SBJ737" s="1101"/>
      <c r="SBK737" s="1101"/>
      <c r="SBL737" s="1101"/>
      <c r="SBM737" s="1101"/>
      <c r="SBN737" s="1101"/>
      <c r="SBO737" s="1101"/>
      <c r="SBP737" s="1101"/>
      <c r="SBQ737" s="1101"/>
      <c r="SBR737" s="1101"/>
      <c r="SBS737" s="1101"/>
      <c r="SBT737" s="1101"/>
      <c r="SBU737" s="1101"/>
      <c r="SBV737" s="1101"/>
      <c r="SBW737" s="1101"/>
      <c r="SBX737" s="1101"/>
      <c r="SBY737" s="1101"/>
      <c r="SBZ737" s="1101"/>
      <c r="SCA737" s="1101"/>
      <c r="SCB737" s="1101"/>
      <c r="SCC737" s="1101"/>
      <c r="SCD737" s="1101"/>
      <c r="SCE737" s="1101"/>
      <c r="SCF737" s="1101"/>
      <c r="SCG737" s="1101"/>
      <c r="SCH737" s="1101"/>
      <c r="SCI737" s="1101"/>
      <c r="SCJ737" s="1101"/>
      <c r="SCK737" s="1101"/>
      <c r="SCL737" s="1101"/>
      <c r="SCM737" s="1101"/>
      <c r="SCN737" s="1101"/>
      <c r="SCO737" s="1101"/>
      <c r="SCP737" s="1101"/>
      <c r="SCQ737" s="1101"/>
      <c r="SCR737" s="1101"/>
      <c r="SCS737" s="1101"/>
      <c r="SCT737" s="1101"/>
      <c r="SCU737" s="1101"/>
      <c r="SCV737" s="1101"/>
      <c r="SCW737" s="1101"/>
      <c r="SCX737" s="1101"/>
      <c r="SCY737" s="1101"/>
      <c r="SCZ737" s="1101"/>
      <c r="SDA737" s="1101"/>
      <c r="SDB737" s="1101"/>
      <c r="SDC737" s="1101"/>
      <c r="SDD737" s="1101"/>
      <c r="SDE737" s="1101"/>
      <c r="SDF737" s="1101"/>
      <c r="SDG737" s="1101"/>
      <c r="SDH737" s="1101"/>
      <c r="SDI737" s="1101"/>
      <c r="SDJ737" s="1101"/>
      <c r="SDK737" s="1101"/>
      <c r="SDL737" s="1101"/>
      <c r="SDM737" s="1101"/>
      <c r="SDN737" s="1101"/>
      <c r="SDO737" s="1101"/>
      <c r="SDP737" s="1101"/>
      <c r="SDQ737" s="1101"/>
      <c r="SDR737" s="1101"/>
      <c r="SDS737" s="1101"/>
      <c r="SDT737" s="1101"/>
      <c r="SDU737" s="1101"/>
      <c r="SDV737" s="1101"/>
      <c r="SDW737" s="1101"/>
      <c r="SDX737" s="1101"/>
      <c r="SDY737" s="1101"/>
      <c r="SDZ737" s="1101"/>
      <c r="SEA737" s="1101"/>
      <c r="SEB737" s="1101"/>
      <c r="SEC737" s="1101"/>
      <c r="SED737" s="1101"/>
      <c r="SEE737" s="1101"/>
      <c r="SEF737" s="1101"/>
      <c r="SEG737" s="1101"/>
      <c r="SEH737" s="1101"/>
      <c r="SEI737" s="1101"/>
      <c r="SEJ737" s="1101"/>
      <c r="SEK737" s="1101"/>
      <c r="SEL737" s="1101"/>
      <c r="SEM737" s="1101"/>
      <c r="SEN737" s="1101"/>
      <c r="SEO737" s="1101"/>
      <c r="SEP737" s="1101"/>
      <c r="SEQ737" s="1101"/>
      <c r="SER737" s="1101"/>
      <c r="SES737" s="1101"/>
      <c r="SET737" s="1101"/>
      <c r="SEU737" s="1101"/>
      <c r="SEV737" s="1101"/>
      <c r="SEW737" s="1101"/>
      <c r="SEX737" s="1101"/>
      <c r="SEY737" s="1101"/>
      <c r="SEZ737" s="1101"/>
      <c r="SFA737" s="1101"/>
      <c r="SFB737" s="1101"/>
      <c r="SFC737" s="1101"/>
      <c r="SFD737" s="1101"/>
      <c r="SFE737" s="1101"/>
      <c r="SFF737" s="1101"/>
      <c r="SFG737" s="1101"/>
      <c r="SFH737" s="1101"/>
      <c r="SFI737" s="1101"/>
      <c r="SFJ737" s="1101"/>
      <c r="SFK737" s="1101"/>
      <c r="SFL737" s="1101"/>
      <c r="SFM737" s="1101"/>
      <c r="SFN737" s="1101"/>
      <c r="SFO737" s="1101"/>
      <c r="SFP737" s="1101"/>
      <c r="SFQ737" s="1101"/>
      <c r="SFR737" s="1101"/>
      <c r="SFS737" s="1101"/>
      <c r="SFT737" s="1101"/>
      <c r="SFU737" s="1101"/>
      <c r="SFV737" s="1101"/>
      <c r="SFW737" s="1101"/>
      <c r="SFX737" s="1101"/>
      <c r="SFY737" s="1101"/>
      <c r="SFZ737" s="1101"/>
      <c r="SGA737" s="1101"/>
      <c r="SGB737" s="1101"/>
      <c r="SGC737" s="1101"/>
      <c r="SGD737" s="1101"/>
      <c r="SGE737" s="1101"/>
      <c r="SGF737" s="1101"/>
      <c r="SGG737" s="1101"/>
      <c r="SGH737" s="1101"/>
      <c r="SGI737" s="1101"/>
      <c r="SGJ737" s="1101"/>
      <c r="SGK737" s="1101"/>
      <c r="SGL737" s="1101"/>
      <c r="SGM737" s="1101"/>
      <c r="SGN737" s="1101"/>
      <c r="SGO737" s="1101"/>
      <c r="SGP737" s="1101"/>
      <c r="SGQ737" s="1101"/>
      <c r="SGR737" s="1101"/>
      <c r="SGS737" s="1101"/>
      <c r="SGT737" s="1101"/>
      <c r="SGU737" s="1101"/>
      <c r="SGV737" s="1101"/>
      <c r="SGW737" s="1101"/>
      <c r="SGX737" s="1101"/>
      <c r="SGY737" s="1101"/>
      <c r="SGZ737" s="1101"/>
      <c r="SHA737" s="1101"/>
      <c r="SHB737" s="1101"/>
      <c r="SHC737" s="1101"/>
      <c r="SHD737" s="1101"/>
      <c r="SHE737" s="1101"/>
      <c r="SHF737" s="1101"/>
      <c r="SHG737" s="1101"/>
      <c r="SHH737" s="1101"/>
      <c r="SHI737" s="1101"/>
      <c r="SHJ737" s="1101"/>
      <c r="SHK737" s="1101"/>
      <c r="SHL737" s="1101"/>
      <c r="SHM737" s="1101"/>
      <c r="SHN737" s="1101"/>
      <c r="SHO737" s="1101"/>
      <c r="SHP737" s="1101"/>
      <c r="SHQ737" s="1101"/>
      <c r="SHR737" s="1101"/>
      <c r="SHS737" s="1101"/>
      <c r="SHT737" s="1101"/>
      <c r="SHU737" s="1101"/>
      <c r="SHV737" s="1101"/>
      <c r="SHW737" s="1101"/>
      <c r="SHX737" s="1101"/>
      <c r="SHY737" s="1101"/>
      <c r="SHZ737" s="1101"/>
      <c r="SIA737" s="1101"/>
      <c r="SIB737" s="1101"/>
      <c r="SIC737" s="1101"/>
      <c r="SID737" s="1101"/>
      <c r="SIE737" s="1101"/>
      <c r="SIF737" s="1101"/>
      <c r="SIG737" s="1101"/>
      <c r="SIH737" s="1101"/>
      <c r="SII737" s="1101"/>
      <c r="SIJ737" s="1101"/>
      <c r="SIK737" s="1101"/>
      <c r="SIL737" s="1101"/>
      <c r="SIM737" s="1101"/>
      <c r="SIN737" s="1101"/>
      <c r="SIO737" s="1101"/>
      <c r="SIP737" s="1101"/>
      <c r="SIQ737" s="1101"/>
      <c r="SIR737" s="1101"/>
      <c r="SIS737" s="1101"/>
      <c r="SIT737" s="1101"/>
      <c r="SIU737" s="1101"/>
      <c r="SIV737" s="1101"/>
      <c r="SIW737" s="1101"/>
      <c r="SIX737" s="1101"/>
      <c r="SIY737" s="1101"/>
      <c r="SIZ737" s="1101"/>
      <c r="SJA737" s="1101"/>
      <c r="SJB737" s="1101"/>
      <c r="SJC737" s="1101"/>
      <c r="SJD737" s="1101"/>
      <c r="SJE737" s="1101"/>
      <c r="SJF737" s="1101"/>
      <c r="SJG737" s="1101"/>
      <c r="SJH737" s="1101"/>
      <c r="SJI737" s="1101"/>
      <c r="SJJ737" s="1101"/>
      <c r="SJK737" s="1101"/>
      <c r="SJL737" s="1101"/>
      <c r="SJM737" s="1101"/>
      <c r="SJN737" s="1101"/>
      <c r="SJO737" s="1101"/>
      <c r="SJP737" s="1101"/>
      <c r="SJQ737" s="1101"/>
      <c r="SJR737" s="1101"/>
      <c r="SJS737" s="1101"/>
      <c r="SJT737" s="1101"/>
      <c r="SJU737" s="1101"/>
      <c r="SJV737" s="1101"/>
      <c r="SJW737" s="1101"/>
      <c r="SJX737" s="1101"/>
      <c r="SJY737" s="1101"/>
      <c r="SJZ737" s="1101"/>
      <c r="SKA737" s="1101"/>
      <c r="SKB737" s="1101"/>
      <c r="SKC737" s="1101"/>
      <c r="SKD737" s="1101"/>
      <c r="SKE737" s="1101"/>
      <c r="SKF737" s="1101"/>
      <c r="SKG737" s="1101"/>
      <c r="SKH737" s="1101"/>
      <c r="SKI737" s="1101"/>
      <c r="SKJ737" s="1101"/>
      <c r="SKK737" s="1101"/>
      <c r="SKL737" s="1101"/>
      <c r="SKM737" s="1101"/>
      <c r="SKN737" s="1101"/>
      <c r="SKO737" s="1101"/>
      <c r="SKP737" s="1101"/>
      <c r="SKQ737" s="1101"/>
      <c r="SKR737" s="1101"/>
      <c r="SKS737" s="1101"/>
      <c r="SKT737" s="1101"/>
      <c r="SKU737" s="1101"/>
      <c r="SKV737" s="1101"/>
      <c r="SKW737" s="1101"/>
      <c r="SKX737" s="1101"/>
      <c r="SKY737" s="1101"/>
      <c r="SKZ737" s="1101"/>
      <c r="SLA737" s="1101"/>
      <c r="SLB737" s="1101"/>
      <c r="SLC737" s="1101"/>
      <c r="SLD737" s="1101"/>
      <c r="SLE737" s="1101"/>
      <c r="SLF737" s="1101"/>
      <c r="SLG737" s="1101"/>
      <c r="SLH737" s="1101"/>
      <c r="SLI737" s="1101"/>
      <c r="SLJ737" s="1101"/>
      <c r="SLK737" s="1101"/>
      <c r="SLL737" s="1101"/>
      <c r="SLM737" s="1101"/>
      <c r="SLN737" s="1101"/>
      <c r="SLO737" s="1101"/>
      <c r="SLP737" s="1101"/>
      <c r="SLQ737" s="1101"/>
      <c r="SLR737" s="1101"/>
      <c r="SLS737" s="1101"/>
      <c r="SLT737" s="1101"/>
      <c r="SLU737" s="1101"/>
      <c r="SLV737" s="1101"/>
      <c r="SLW737" s="1101"/>
      <c r="SLX737" s="1101"/>
      <c r="SLY737" s="1101"/>
      <c r="SLZ737" s="1101"/>
      <c r="SMA737" s="1101"/>
      <c r="SMB737" s="1101"/>
      <c r="SMC737" s="1101"/>
      <c r="SMD737" s="1101"/>
      <c r="SME737" s="1101"/>
      <c r="SMF737" s="1101"/>
      <c r="SMG737" s="1101"/>
      <c r="SMH737" s="1101"/>
      <c r="SMI737" s="1101"/>
      <c r="SMJ737" s="1101"/>
      <c r="SMK737" s="1101"/>
      <c r="SML737" s="1101"/>
      <c r="SMM737" s="1101"/>
      <c r="SMN737" s="1101"/>
      <c r="SMO737" s="1101"/>
      <c r="SMP737" s="1101"/>
      <c r="SMQ737" s="1101"/>
      <c r="SMR737" s="1101"/>
      <c r="SMS737" s="1101"/>
      <c r="SMT737" s="1101"/>
      <c r="SMU737" s="1101"/>
      <c r="SMV737" s="1101"/>
      <c r="SMW737" s="1101"/>
      <c r="SMX737" s="1101"/>
      <c r="SMY737" s="1101"/>
      <c r="SMZ737" s="1101"/>
      <c r="SNA737" s="1101"/>
      <c r="SNB737" s="1101"/>
      <c r="SNC737" s="1101"/>
      <c r="SND737" s="1101"/>
      <c r="SNE737" s="1101"/>
      <c r="SNF737" s="1101"/>
      <c r="SNG737" s="1101"/>
      <c r="SNH737" s="1101"/>
      <c r="SNI737" s="1101"/>
      <c r="SNJ737" s="1101"/>
      <c r="SNK737" s="1101"/>
      <c r="SNL737" s="1101"/>
      <c r="SNM737" s="1101"/>
      <c r="SNN737" s="1101"/>
      <c r="SNO737" s="1101"/>
      <c r="SNP737" s="1101"/>
      <c r="SNQ737" s="1101"/>
      <c r="SNR737" s="1101"/>
      <c r="SNS737" s="1101"/>
      <c r="SNT737" s="1101"/>
      <c r="SNU737" s="1101"/>
      <c r="SNV737" s="1101"/>
      <c r="SNW737" s="1101"/>
      <c r="SNX737" s="1101"/>
      <c r="SNY737" s="1101"/>
      <c r="SNZ737" s="1101"/>
      <c r="SOA737" s="1101"/>
      <c r="SOB737" s="1101"/>
      <c r="SOC737" s="1101"/>
      <c r="SOD737" s="1101"/>
      <c r="SOE737" s="1101"/>
      <c r="SOF737" s="1101"/>
      <c r="SOG737" s="1101"/>
      <c r="SOH737" s="1101"/>
      <c r="SOI737" s="1101"/>
      <c r="SOJ737" s="1101"/>
      <c r="SOK737" s="1101"/>
      <c r="SOL737" s="1101"/>
      <c r="SOM737" s="1101"/>
      <c r="SON737" s="1101"/>
      <c r="SOO737" s="1101"/>
      <c r="SOP737" s="1101"/>
      <c r="SOQ737" s="1101"/>
      <c r="SOR737" s="1101"/>
      <c r="SOS737" s="1101"/>
      <c r="SOT737" s="1101"/>
      <c r="SOU737" s="1101"/>
      <c r="SOV737" s="1101"/>
      <c r="SOW737" s="1101"/>
      <c r="SOX737" s="1101"/>
      <c r="SOY737" s="1101"/>
      <c r="SOZ737" s="1101"/>
      <c r="SPA737" s="1101"/>
      <c r="SPB737" s="1101"/>
      <c r="SPC737" s="1101"/>
      <c r="SPD737" s="1101"/>
      <c r="SPE737" s="1101"/>
      <c r="SPF737" s="1101"/>
      <c r="SPG737" s="1101"/>
      <c r="SPH737" s="1101"/>
      <c r="SPI737" s="1101"/>
      <c r="SPJ737" s="1101"/>
      <c r="SPK737" s="1101"/>
      <c r="SPL737" s="1101"/>
      <c r="SPM737" s="1101"/>
      <c r="SPN737" s="1101"/>
      <c r="SPO737" s="1101"/>
      <c r="SPP737" s="1101"/>
      <c r="SPQ737" s="1101"/>
      <c r="SPR737" s="1101"/>
      <c r="SPS737" s="1101"/>
      <c r="SPT737" s="1101"/>
      <c r="SPU737" s="1101"/>
      <c r="SPV737" s="1101"/>
      <c r="SPW737" s="1101"/>
      <c r="SPX737" s="1101"/>
      <c r="SPY737" s="1101"/>
      <c r="SPZ737" s="1101"/>
      <c r="SQA737" s="1101"/>
      <c r="SQB737" s="1101"/>
      <c r="SQC737" s="1101"/>
      <c r="SQD737" s="1101"/>
      <c r="SQE737" s="1101"/>
      <c r="SQF737" s="1101"/>
      <c r="SQG737" s="1101"/>
      <c r="SQH737" s="1101"/>
      <c r="SQI737" s="1101"/>
      <c r="SQJ737" s="1101"/>
      <c r="SQK737" s="1101"/>
      <c r="SQL737" s="1101"/>
      <c r="SQM737" s="1101"/>
      <c r="SQN737" s="1101"/>
      <c r="SQO737" s="1101"/>
      <c r="SQP737" s="1101"/>
      <c r="SQQ737" s="1101"/>
      <c r="SQR737" s="1101"/>
      <c r="SQS737" s="1101"/>
      <c r="SQT737" s="1101"/>
      <c r="SQU737" s="1101"/>
      <c r="SQV737" s="1101"/>
      <c r="SQW737" s="1101"/>
      <c r="SQX737" s="1101"/>
      <c r="SQY737" s="1101"/>
      <c r="SQZ737" s="1101"/>
      <c r="SRA737" s="1101"/>
      <c r="SRB737" s="1101"/>
      <c r="SRC737" s="1101"/>
      <c r="SRD737" s="1101"/>
      <c r="SRE737" s="1101"/>
      <c r="SRF737" s="1101"/>
      <c r="SRG737" s="1101"/>
      <c r="SRH737" s="1101"/>
      <c r="SRI737" s="1101"/>
      <c r="SRJ737" s="1101"/>
      <c r="SRK737" s="1101"/>
      <c r="SRL737" s="1101"/>
      <c r="SRM737" s="1101"/>
      <c r="SRN737" s="1101"/>
      <c r="SRO737" s="1101"/>
      <c r="SRP737" s="1101"/>
      <c r="SRQ737" s="1101"/>
      <c r="SRR737" s="1101"/>
      <c r="SRS737" s="1101"/>
      <c r="SRT737" s="1101"/>
      <c r="SRU737" s="1101"/>
      <c r="SRV737" s="1101"/>
      <c r="SRW737" s="1101"/>
      <c r="SRX737" s="1101"/>
      <c r="SRY737" s="1101"/>
      <c r="SRZ737" s="1101"/>
      <c r="SSA737" s="1101"/>
      <c r="SSB737" s="1101"/>
      <c r="SSC737" s="1101"/>
      <c r="SSD737" s="1101"/>
      <c r="SSE737" s="1101"/>
      <c r="SSF737" s="1101"/>
      <c r="SSG737" s="1101"/>
      <c r="SSH737" s="1101"/>
      <c r="SSI737" s="1101"/>
      <c r="SSJ737" s="1101"/>
      <c r="SSK737" s="1101"/>
      <c r="SSL737" s="1101"/>
      <c r="SSM737" s="1101"/>
      <c r="SSN737" s="1101"/>
      <c r="SSO737" s="1101"/>
      <c r="SSP737" s="1101"/>
      <c r="SSQ737" s="1101"/>
      <c r="SSR737" s="1101"/>
      <c r="SSS737" s="1101"/>
      <c r="SST737" s="1101"/>
      <c r="SSU737" s="1101"/>
      <c r="SSV737" s="1101"/>
      <c r="SSW737" s="1101"/>
      <c r="SSX737" s="1101"/>
      <c r="SSY737" s="1101"/>
      <c r="SSZ737" s="1101"/>
      <c r="STA737" s="1101"/>
      <c r="STB737" s="1101"/>
      <c r="STC737" s="1101"/>
      <c r="STD737" s="1101"/>
      <c r="STE737" s="1101"/>
      <c r="STF737" s="1101"/>
      <c r="STG737" s="1101"/>
      <c r="STH737" s="1101"/>
      <c r="STI737" s="1101"/>
      <c r="STJ737" s="1101"/>
      <c r="STK737" s="1101"/>
      <c r="STL737" s="1101"/>
      <c r="STM737" s="1101"/>
      <c r="STN737" s="1101"/>
      <c r="STO737" s="1101"/>
      <c r="STP737" s="1101"/>
      <c r="STQ737" s="1101"/>
      <c r="STR737" s="1101"/>
      <c r="STS737" s="1101"/>
      <c r="STT737" s="1101"/>
      <c r="STU737" s="1101"/>
      <c r="STV737" s="1101"/>
      <c r="STW737" s="1101"/>
      <c r="STX737" s="1101"/>
      <c r="STY737" s="1101"/>
      <c r="STZ737" s="1101"/>
      <c r="SUA737" s="1101"/>
      <c r="SUB737" s="1101"/>
      <c r="SUC737" s="1101"/>
      <c r="SUD737" s="1101"/>
      <c r="SUE737" s="1101"/>
      <c r="SUF737" s="1101"/>
      <c r="SUG737" s="1101"/>
      <c r="SUH737" s="1101"/>
      <c r="SUI737" s="1101"/>
      <c r="SUJ737" s="1101"/>
      <c r="SUK737" s="1101"/>
      <c r="SUL737" s="1101"/>
      <c r="SUM737" s="1101"/>
      <c r="SUN737" s="1101"/>
      <c r="SUO737" s="1101"/>
      <c r="SUP737" s="1101"/>
      <c r="SUQ737" s="1101"/>
      <c r="SUR737" s="1101"/>
      <c r="SUS737" s="1101"/>
      <c r="SUT737" s="1101"/>
      <c r="SUU737" s="1101"/>
      <c r="SUV737" s="1101"/>
      <c r="SUW737" s="1101"/>
      <c r="SUX737" s="1101"/>
      <c r="SUY737" s="1101"/>
      <c r="SUZ737" s="1101"/>
      <c r="SVA737" s="1101"/>
      <c r="SVB737" s="1101"/>
      <c r="SVC737" s="1101"/>
      <c r="SVD737" s="1101"/>
      <c r="SVE737" s="1101"/>
      <c r="SVF737" s="1101"/>
      <c r="SVG737" s="1101"/>
      <c r="SVH737" s="1101"/>
      <c r="SVI737" s="1101"/>
      <c r="SVJ737" s="1101"/>
      <c r="SVK737" s="1101"/>
      <c r="SVL737" s="1101"/>
      <c r="SVM737" s="1101"/>
      <c r="SVN737" s="1101"/>
      <c r="SVO737" s="1101"/>
      <c r="SVP737" s="1101"/>
      <c r="SVQ737" s="1101"/>
      <c r="SVR737" s="1101"/>
      <c r="SVS737" s="1101"/>
      <c r="SVT737" s="1101"/>
      <c r="SVU737" s="1101"/>
      <c r="SVV737" s="1101"/>
      <c r="SVW737" s="1101"/>
      <c r="SVX737" s="1101"/>
      <c r="SVY737" s="1101"/>
      <c r="SVZ737" s="1101"/>
      <c r="SWA737" s="1101"/>
      <c r="SWB737" s="1101"/>
      <c r="SWC737" s="1101"/>
      <c r="SWD737" s="1101"/>
      <c r="SWE737" s="1101"/>
      <c r="SWF737" s="1101"/>
      <c r="SWG737" s="1101"/>
      <c r="SWH737" s="1101"/>
      <c r="SWI737" s="1101"/>
      <c r="SWJ737" s="1101"/>
      <c r="SWK737" s="1101"/>
      <c r="SWL737" s="1101"/>
      <c r="SWM737" s="1101"/>
      <c r="SWN737" s="1101"/>
      <c r="SWO737" s="1101"/>
      <c r="SWP737" s="1101"/>
      <c r="SWQ737" s="1101"/>
      <c r="SWR737" s="1101"/>
      <c r="SWS737" s="1101"/>
      <c r="SWT737" s="1101"/>
      <c r="SWU737" s="1101"/>
      <c r="SWV737" s="1101"/>
      <c r="SWW737" s="1101"/>
      <c r="SWX737" s="1101"/>
      <c r="SWY737" s="1101"/>
      <c r="SWZ737" s="1101"/>
      <c r="SXA737" s="1101"/>
      <c r="SXB737" s="1101"/>
      <c r="SXC737" s="1101"/>
      <c r="SXD737" s="1101"/>
      <c r="SXE737" s="1101"/>
      <c r="SXF737" s="1101"/>
      <c r="SXG737" s="1101"/>
      <c r="SXH737" s="1101"/>
      <c r="SXI737" s="1101"/>
      <c r="SXJ737" s="1101"/>
      <c r="SXK737" s="1101"/>
      <c r="SXL737" s="1101"/>
      <c r="SXM737" s="1101"/>
      <c r="SXN737" s="1101"/>
      <c r="SXO737" s="1101"/>
      <c r="SXP737" s="1101"/>
      <c r="SXQ737" s="1101"/>
      <c r="SXR737" s="1101"/>
      <c r="SXS737" s="1101"/>
      <c r="SXT737" s="1101"/>
      <c r="SXU737" s="1101"/>
      <c r="SXV737" s="1101"/>
      <c r="SXW737" s="1101"/>
      <c r="SXX737" s="1101"/>
      <c r="SXY737" s="1101"/>
      <c r="SXZ737" s="1101"/>
      <c r="SYA737" s="1101"/>
      <c r="SYB737" s="1101"/>
      <c r="SYC737" s="1101"/>
      <c r="SYD737" s="1101"/>
      <c r="SYE737" s="1101"/>
      <c r="SYF737" s="1101"/>
      <c r="SYG737" s="1101"/>
      <c r="SYH737" s="1101"/>
      <c r="SYI737" s="1101"/>
      <c r="SYJ737" s="1101"/>
      <c r="SYK737" s="1101"/>
      <c r="SYL737" s="1101"/>
      <c r="SYM737" s="1101"/>
      <c r="SYN737" s="1101"/>
      <c r="SYO737" s="1101"/>
      <c r="SYP737" s="1101"/>
      <c r="SYQ737" s="1101"/>
      <c r="SYR737" s="1101"/>
      <c r="SYS737" s="1101"/>
      <c r="SYT737" s="1101"/>
      <c r="SYU737" s="1101"/>
      <c r="SYV737" s="1101"/>
      <c r="SYW737" s="1101"/>
      <c r="SYX737" s="1101"/>
      <c r="SYY737" s="1101"/>
      <c r="SYZ737" s="1101"/>
      <c r="SZA737" s="1101"/>
      <c r="SZB737" s="1101"/>
      <c r="SZC737" s="1101"/>
      <c r="SZD737" s="1101"/>
      <c r="SZE737" s="1101"/>
      <c r="SZF737" s="1101"/>
      <c r="SZG737" s="1101"/>
      <c r="SZH737" s="1101"/>
      <c r="SZI737" s="1101"/>
      <c r="SZJ737" s="1101"/>
      <c r="SZK737" s="1101"/>
      <c r="SZL737" s="1101"/>
      <c r="SZM737" s="1101"/>
      <c r="SZN737" s="1101"/>
      <c r="SZO737" s="1101"/>
      <c r="SZP737" s="1101"/>
      <c r="SZQ737" s="1101"/>
      <c r="SZR737" s="1101"/>
      <c r="SZS737" s="1101"/>
      <c r="SZT737" s="1101"/>
      <c r="SZU737" s="1101"/>
      <c r="SZV737" s="1101"/>
      <c r="SZW737" s="1101"/>
      <c r="SZX737" s="1101"/>
      <c r="SZY737" s="1101"/>
      <c r="SZZ737" s="1101"/>
      <c r="TAA737" s="1101"/>
      <c r="TAB737" s="1101"/>
      <c r="TAC737" s="1101"/>
      <c r="TAD737" s="1101"/>
      <c r="TAE737" s="1101"/>
      <c r="TAF737" s="1101"/>
      <c r="TAG737" s="1101"/>
      <c r="TAH737" s="1101"/>
      <c r="TAI737" s="1101"/>
      <c r="TAJ737" s="1101"/>
      <c r="TAK737" s="1101"/>
      <c r="TAL737" s="1101"/>
      <c r="TAM737" s="1101"/>
      <c r="TAN737" s="1101"/>
      <c r="TAO737" s="1101"/>
      <c r="TAP737" s="1101"/>
      <c r="TAQ737" s="1101"/>
      <c r="TAR737" s="1101"/>
      <c r="TAS737" s="1101"/>
      <c r="TAT737" s="1101"/>
      <c r="TAU737" s="1101"/>
      <c r="TAV737" s="1101"/>
      <c r="TAW737" s="1101"/>
      <c r="TAX737" s="1101"/>
      <c r="TAY737" s="1101"/>
      <c r="TAZ737" s="1101"/>
      <c r="TBA737" s="1101"/>
      <c r="TBB737" s="1101"/>
      <c r="TBC737" s="1101"/>
      <c r="TBD737" s="1101"/>
      <c r="TBE737" s="1101"/>
      <c r="TBF737" s="1101"/>
      <c r="TBG737" s="1101"/>
      <c r="TBH737" s="1101"/>
      <c r="TBI737" s="1101"/>
      <c r="TBJ737" s="1101"/>
      <c r="TBK737" s="1101"/>
      <c r="TBL737" s="1101"/>
      <c r="TBM737" s="1101"/>
      <c r="TBN737" s="1101"/>
      <c r="TBO737" s="1101"/>
      <c r="TBP737" s="1101"/>
      <c r="TBQ737" s="1101"/>
      <c r="TBR737" s="1101"/>
      <c r="TBS737" s="1101"/>
      <c r="TBT737" s="1101"/>
      <c r="TBU737" s="1101"/>
      <c r="TBV737" s="1101"/>
      <c r="TBW737" s="1101"/>
      <c r="TBX737" s="1101"/>
      <c r="TBY737" s="1101"/>
      <c r="TBZ737" s="1101"/>
      <c r="TCA737" s="1101"/>
      <c r="TCB737" s="1101"/>
      <c r="TCC737" s="1101"/>
      <c r="TCD737" s="1101"/>
      <c r="TCE737" s="1101"/>
      <c r="TCF737" s="1101"/>
      <c r="TCG737" s="1101"/>
      <c r="TCH737" s="1101"/>
      <c r="TCI737" s="1101"/>
      <c r="TCJ737" s="1101"/>
      <c r="TCK737" s="1101"/>
      <c r="TCL737" s="1101"/>
      <c r="TCM737" s="1101"/>
      <c r="TCN737" s="1101"/>
      <c r="TCO737" s="1101"/>
      <c r="TCP737" s="1101"/>
      <c r="TCQ737" s="1101"/>
      <c r="TCR737" s="1101"/>
      <c r="TCS737" s="1101"/>
      <c r="TCT737" s="1101"/>
      <c r="TCU737" s="1101"/>
      <c r="TCV737" s="1101"/>
      <c r="TCW737" s="1101"/>
      <c r="TCX737" s="1101"/>
      <c r="TCY737" s="1101"/>
      <c r="TCZ737" s="1101"/>
      <c r="TDA737" s="1101"/>
      <c r="TDB737" s="1101"/>
      <c r="TDC737" s="1101"/>
      <c r="TDD737" s="1101"/>
      <c r="TDE737" s="1101"/>
      <c r="TDF737" s="1101"/>
      <c r="TDG737" s="1101"/>
      <c r="TDH737" s="1101"/>
      <c r="TDI737" s="1101"/>
      <c r="TDJ737" s="1101"/>
      <c r="TDK737" s="1101"/>
      <c r="TDL737" s="1101"/>
      <c r="TDM737" s="1101"/>
      <c r="TDN737" s="1101"/>
      <c r="TDO737" s="1101"/>
      <c r="TDP737" s="1101"/>
      <c r="TDQ737" s="1101"/>
      <c r="TDR737" s="1101"/>
      <c r="TDS737" s="1101"/>
      <c r="TDT737" s="1101"/>
      <c r="TDU737" s="1101"/>
      <c r="TDV737" s="1101"/>
      <c r="TDW737" s="1101"/>
      <c r="TDX737" s="1101"/>
      <c r="TDY737" s="1101"/>
      <c r="TDZ737" s="1101"/>
      <c r="TEA737" s="1101"/>
      <c r="TEB737" s="1101"/>
      <c r="TEC737" s="1101"/>
      <c r="TED737" s="1101"/>
      <c r="TEE737" s="1101"/>
      <c r="TEF737" s="1101"/>
      <c r="TEG737" s="1101"/>
      <c r="TEH737" s="1101"/>
      <c r="TEI737" s="1101"/>
      <c r="TEJ737" s="1101"/>
      <c r="TEK737" s="1101"/>
      <c r="TEL737" s="1101"/>
      <c r="TEM737" s="1101"/>
      <c r="TEN737" s="1101"/>
      <c r="TEO737" s="1101"/>
      <c r="TEP737" s="1101"/>
      <c r="TEQ737" s="1101"/>
      <c r="TER737" s="1101"/>
      <c r="TES737" s="1101"/>
      <c r="TET737" s="1101"/>
      <c r="TEU737" s="1101"/>
      <c r="TEV737" s="1101"/>
      <c r="TEW737" s="1101"/>
      <c r="TEX737" s="1101"/>
      <c r="TEY737" s="1101"/>
      <c r="TEZ737" s="1101"/>
      <c r="TFA737" s="1101"/>
      <c r="TFB737" s="1101"/>
      <c r="TFC737" s="1101"/>
      <c r="TFD737" s="1101"/>
      <c r="TFE737" s="1101"/>
      <c r="TFF737" s="1101"/>
      <c r="TFG737" s="1101"/>
      <c r="TFH737" s="1101"/>
      <c r="TFI737" s="1101"/>
      <c r="TFJ737" s="1101"/>
      <c r="TFK737" s="1101"/>
      <c r="TFL737" s="1101"/>
      <c r="TFM737" s="1101"/>
      <c r="TFN737" s="1101"/>
      <c r="TFO737" s="1101"/>
      <c r="TFP737" s="1101"/>
      <c r="TFQ737" s="1101"/>
      <c r="TFR737" s="1101"/>
      <c r="TFS737" s="1101"/>
      <c r="TFT737" s="1101"/>
      <c r="TFU737" s="1101"/>
      <c r="TFV737" s="1101"/>
      <c r="TFW737" s="1101"/>
      <c r="TFX737" s="1101"/>
      <c r="TFY737" s="1101"/>
      <c r="TFZ737" s="1101"/>
      <c r="TGA737" s="1101"/>
      <c r="TGB737" s="1101"/>
      <c r="TGC737" s="1101"/>
      <c r="TGD737" s="1101"/>
      <c r="TGE737" s="1101"/>
      <c r="TGF737" s="1101"/>
      <c r="TGG737" s="1101"/>
      <c r="TGH737" s="1101"/>
      <c r="TGI737" s="1101"/>
      <c r="TGJ737" s="1101"/>
      <c r="TGK737" s="1101"/>
      <c r="TGL737" s="1101"/>
      <c r="TGM737" s="1101"/>
      <c r="TGN737" s="1101"/>
      <c r="TGO737" s="1101"/>
      <c r="TGP737" s="1101"/>
      <c r="TGQ737" s="1101"/>
      <c r="TGR737" s="1101"/>
      <c r="TGS737" s="1101"/>
      <c r="TGT737" s="1101"/>
      <c r="TGU737" s="1101"/>
      <c r="TGV737" s="1101"/>
      <c r="TGW737" s="1101"/>
      <c r="TGX737" s="1101"/>
      <c r="TGY737" s="1101"/>
      <c r="TGZ737" s="1101"/>
      <c r="THA737" s="1101"/>
      <c r="THB737" s="1101"/>
      <c r="THC737" s="1101"/>
      <c r="THD737" s="1101"/>
      <c r="THE737" s="1101"/>
      <c r="THF737" s="1101"/>
      <c r="THG737" s="1101"/>
      <c r="THH737" s="1101"/>
      <c r="THI737" s="1101"/>
      <c r="THJ737" s="1101"/>
      <c r="THK737" s="1101"/>
      <c r="THL737" s="1101"/>
      <c r="THM737" s="1101"/>
      <c r="THN737" s="1101"/>
      <c r="THO737" s="1101"/>
      <c r="THP737" s="1101"/>
      <c r="THQ737" s="1101"/>
      <c r="THR737" s="1101"/>
      <c r="THS737" s="1101"/>
      <c r="THT737" s="1101"/>
      <c r="THU737" s="1101"/>
      <c r="THV737" s="1101"/>
      <c r="THW737" s="1101"/>
      <c r="THX737" s="1101"/>
      <c r="THY737" s="1101"/>
      <c r="THZ737" s="1101"/>
      <c r="TIA737" s="1101"/>
      <c r="TIB737" s="1101"/>
      <c r="TIC737" s="1101"/>
      <c r="TID737" s="1101"/>
      <c r="TIE737" s="1101"/>
      <c r="TIF737" s="1101"/>
      <c r="TIG737" s="1101"/>
      <c r="TIH737" s="1101"/>
      <c r="TII737" s="1101"/>
      <c r="TIJ737" s="1101"/>
      <c r="TIK737" s="1101"/>
      <c r="TIL737" s="1101"/>
      <c r="TIM737" s="1101"/>
      <c r="TIN737" s="1101"/>
      <c r="TIO737" s="1101"/>
      <c r="TIP737" s="1101"/>
      <c r="TIQ737" s="1101"/>
      <c r="TIR737" s="1101"/>
      <c r="TIS737" s="1101"/>
      <c r="TIT737" s="1101"/>
      <c r="TIU737" s="1101"/>
      <c r="TIV737" s="1101"/>
      <c r="TIW737" s="1101"/>
      <c r="TIX737" s="1101"/>
      <c r="TIY737" s="1101"/>
      <c r="TIZ737" s="1101"/>
      <c r="TJA737" s="1101"/>
      <c r="TJB737" s="1101"/>
      <c r="TJC737" s="1101"/>
      <c r="TJD737" s="1101"/>
      <c r="TJE737" s="1101"/>
      <c r="TJF737" s="1101"/>
      <c r="TJG737" s="1101"/>
      <c r="TJH737" s="1101"/>
      <c r="TJI737" s="1101"/>
      <c r="TJJ737" s="1101"/>
      <c r="TJK737" s="1101"/>
      <c r="TJL737" s="1101"/>
      <c r="TJM737" s="1101"/>
      <c r="TJN737" s="1101"/>
      <c r="TJO737" s="1101"/>
      <c r="TJP737" s="1101"/>
      <c r="TJQ737" s="1101"/>
      <c r="TJR737" s="1101"/>
      <c r="TJS737" s="1101"/>
      <c r="TJT737" s="1101"/>
      <c r="TJU737" s="1101"/>
      <c r="TJV737" s="1101"/>
      <c r="TJW737" s="1101"/>
      <c r="TJX737" s="1101"/>
      <c r="TJY737" s="1101"/>
      <c r="TJZ737" s="1101"/>
      <c r="TKA737" s="1101"/>
      <c r="TKB737" s="1101"/>
      <c r="TKC737" s="1101"/>
      <c r="TKD737" s="1101"/>
      <c r="TKE737" s="1101"/>
      <c r="TKF737" s="1101"/>
      <c r="TKG737" s="1101"/>
      <c r="TKH737" s="1101"/>
      <c r="TKI737" s="1101"/>
      <c r="TKJ737" s="1101"/>
      <c r="TKK737" s="1101"/>
      <c r="TKL737" s="1101"/>
      <c r="TKM737" s="1101"/>
      <c r="TKN737" s="1101"/>
      <c r="TKO737" s="1101"/>
      <c r="TKP737" s="1101"/>
      <c r="TKQ737" s="1101"/>
      <c r="TKR737" s="1101"/>
      <c r="TKS737" s="1101"/>
      <c r="TKT737" s="1101"/>
      <c r="TKU737" s="1101"/>
      <c r="TKV737" s="1101"/>
      <c r="TKW737" s="1101"/>
      <c r="TKX737" s="1101"/>
      <c r="TKY737" s="1101"/>
      <c r="TKZ737" s="1101"/>
      <c r="TLA737" s="1101"/>
      <c r="TLB737" s="1101"/>
      <c r="TLC737" s="1101"/>
      <c r="TLD737" s="1101"/>
      <c r="TLE737" s="1101"/>
      <c r="TLF737" s="1101"/>
      <c r="TLG737" s="1101"/>
      <c r="TLH737" s="1101"/>
      <c r="TLI737" s="1101"/>
      <c r="TLJ737" s="1101"/>
      <c r="TLK737" s="1101"/>
      <c r="TLL737" s="1101"/>
      <c r="TLM737" s="1101"/>
      <c r="TLN737" s="1101"/>
      <c r="TLO737" s="1101"/>
      <c r="TLP737" s="1101"/>
      <c r="TLQ737" s="1101"/>
      <c r="TLR737" s="1101"/>
      <c r="TLS737" s="1101"/>
      <c r="TLT737" s="1101"/>
      <c r="TLU737" s="1101"/>
      <c r="TLV737" s="1101"/>
      <c r="TLW737" s="1101"/>
      <c r="TLX737" s="1101"/>
      <c r="TLY737" s="1101"/>
      <c r="TLZ737" s="1101"/>
      <c r="TMA737" s="1101"/>
      <c r="TMB737" s="1101"/>
      <c r="TMC737" s="1101"/>
      <c r="TMD737" s="1101"/>
      <c r="TME737" s="1101"/>
      <c r="TMF737" s="1101"/>
      <c r="TMG737" s="1101"/>
      <c r="TMH737" s="1101"/>
      <c r="TMI737" s="1101"/>
      <c r="TMJ737" s="1101"/>
      <c r="TMK737" s="1101"/>
      <c r="TML737" s="1101"/>
      <c r="TMM737" s="1101"/>
      <c r="TMN737" s="1101"/>
      <c r="TMO737" s="1101"/>
      <c r="TMP737" s="1101"/>
      <c r="TMQ737" s="1101"/>
      <c r="TMR737" s="1101"/>
      <c r="TMS737" s="1101"/>
      <c r="TMT737" s="1101"/>
      <c r="TMU737" s="1101"/>
      <c r="TMV737" s="1101"/>
      <c r="TMW737" s="1101"/>
      <c r="TMX737" s="1101"/>
      <c r="TMY737" s="1101"/>
      <c r="TMZ737" s="1101"/>
      <c r="TNA737" s="1101"/>
      <c r="TNB737" s="1101"/>
      <c r="TNC737" s="1101"/>
      <c r="TND737" s="1101"/>
      <c r="TNE737" s="1101"/>
      <c r="TNF737" s="1101"/>
      <c r="TNG737" s="1101"/>
      <c r="TNH737" s="1101"/>
      <c r="TNI737" s="1101"/>
      <c r="TNJ737" s="1101"/>
      <c r="TNK737" s="1101"/>
      <c r="TNL737" s="1101"/>
      <c r="TNM737" s="1101"/>
      <c r="TNN737" s="1101"/>
      <c r="TNO737" s="1101"/>
      <c r="TNP737" s="1101"/>
      <c r="TNQ737" s="1101"/>
      <c r="TNR737" s="1101"/>
      <c r="TNS737" s="1101"/>
      <c r="TNT737" s="1101"/>
      <c r="TNU737" s="1101"/>
      <c r="TNV737" s="1101"/>
      <c r="TNW737" s="1101"/>
      <c r="TNX737" s="1101"/>
      <c r="TNY737" s="1101"/>
      <c r="TNZ737" s="1101"/>
      <c r="TOA737" s="1101"/>
      <c r="TOB737" s="1101"/>
      <c r="TOC737" s="1101"/>
      <c r="TOD737" s="1101"/>
      <c r="TOE737" s="1101"/>
      <c r="TOF737" s="1101"/>
      <c r="TOG737" s="1101"/>
      <c r="TOH737" s="1101"/>
      <c r="TOI737" s="1101"/>
      <c r="TOJ737" s="1101"/>
      <c r="TOK737" s="1101"/>
      <c r="TOL737" s="1101"/>
      <c r="TOM737" s="1101"/>
      <c r="TON737" s="1101"/>
      <c r="TOO737" s="1101"/>
      <c r="TOP737" s="1101"/>
      <c r="TOQ737" s="1101"/>
      <c r="TOR737" s="1101"/>
      <c r="TOS737" s="1101"/>
      <c r="TOT737" s="1101"/>
      <c r="TOU737" s="1101"/>
      <c r="TOV737" s="1101"/>
      <c r="TOW737" s="1101"/>
      <c r="TOX737" s="1101"/>
      <c r="TOY737" s="1101"/>
      <c r="TOZ737" s="1101"/>
      <c r="TPA737" s="1101"/>
      <c r="TPB737" s="1101"/>
      <c r="TPC737" s="1101"/>
      <c r="TPD737" s="1101"/>
      <c r="TPE737" s="1101"/>
      <c r="TPF737" s="1101"/>
      <c r="TPG737" s="1101"/>
      <c r="TPH737" s="1101"/>
      <c r="TPI737" s="1101"/>
      <c r="TPJ737" s="1101"/>
      <c r="TPK737" s="1101"/>
      <c r="TPL737" s="1101"/>
      <c r="TPM737" s="1101"/>
      <c r="TPN737" s="1101"/>
      <c r="TPO737" s="1101"/>
      <c r="TPP737" s="1101"/>
      <c r="TPQ737" s="1101"/>
      <c r="TPR737" s="1101"/>
      <c r="TPS737" s="1101"/>
      <c r="TPT737" s="1101"/>
      <c r="TPU737" s="1101"/>
      <c r="TPV737" s="1101"/>
      <c r="TPW737" s="1101"/>
      <c r="TPX737" s="1101"/>
      <c r="TPY737" s="1101"/>
      <c r="TPZ737" s="1101"/>
      <c r="TQA737" s="1101"/>
      <c r="TQB737" s="1101"/>
      <c r="TQC737" s="1101"/>
      <c r="TQD737" s="1101"/>
      <c r="TQE737" s="1101"/>
      <c r="TQF737" s="1101"/>
      <c r="TQG737" s="1101"/>
      <c r="TQH737" s="1101"/>
      <c r="TQI737" s="1101"/>
      <c r="TQJ737" s="1101"/>
      <c r="TQK737" s="1101"/>
      <c r="TQL737" s="1101"/>
      <c r="TQM737" s="1101"/>
      <c r="TQN737" s="1101"/>
      <c r="TQO737" s="1101"/>
      <c r="TQP737" s="1101"/>
      <c r="TQQ737" s="1101"/>
      <c r="TQR737" s="1101"/>
      <c r="TQS737" s="1101"/>
      <c r="TQT737" s="1101"/>
      <c r="TQU737" s="1101"/>
      <c r="TQV737" s="1101"/>
      <c r="TQW737" s="1101"/>
      <c r="TQX737" s="1101"/>
      <c r="TQY737" s="1101"/>
      <c r="TQZ737" s="1101"/>
      <c r="TRA737" s="1101"/>
      <c r="TRB737" s="1101"/>
      <c r="TRC737" s="1101"/>
      <c r="TRD737" s="1101"/>
      <c r="TRE737" s="1101"/>
      <c r="TRF737" s="1101"/>
      <c r="TRG737" s="1101"/>
      <c r="TRH737" s="1101"/>
      <c r="TRI737" s="1101"/>
      <c r="TRJ737" s="1101"/>
      <c r="TRK737" s="1101"/>
      <c r="TRL737" s="1101"/>
      <c r="TRM737" s="1101"/>
      <c r="TRN737" s="1101"/>
      <c r="TRO737" s="1101"/>
      <c r="TRP737" s="1101"/>
      <c r="TRQ737" s="1101"/>
      <c r="TRR737" s="1101"/>
      <c r="TRS737" s="1101"/>
      <c r="TRT737" s="1101"/>
      <c r="TRU737" s="1101"/>
      <c r="TRV737" s="1101"/>
      <c r="TRW737" s="1101"/>
      <c r="TRX737" s="1101"/>
      <c r="TRY737" s="1101"/>
      <c r="TRZ737" s="1101"/>
      <c r="TSA737" s="1101"/>
      <c r="TSB737" s="1101"/>
      <c r="TSC737" s="1101"/>
      <c r="TSD737" s="1101"/>
      <c r="TSE737" s="1101"/>
      <c r="TSF737" s="1101"/>
      <c r="TSG737" s="1101"/>
      <c r="TSH737" s="1101"/>
      <c r="TSI737" s="1101"/>
      <c r="TSJ737" s="1101"/>
      <c r="TSK737" s="1101"/>
      <c r="TSL737" s="1101"/>
      <c r="TSM737" s="1101"/>
      <c r="TSN737" s="1101"/>
      <c r="TSO737" s="1101"/>
      <c r="TSP737" s="1101"/>
      <c r="TSQ737" s="1101"/>
      <c r="TSR737" s="1101"/>
      <c r="TSS737" s="1101"/>
      <c r="TST737" s="1101"/>
      <c r="TSU737" s="1101"/>
      <c r="TSV737" s="1101"/>
      <c r="TSW737" s="1101"/>
      <c r="TSX737" s="1101"/>
      <c r="TSY737" s="1101"/>
      <c r="TSZ737" s="1101"/>
      <c r="TTA737" s="1101"/>
      <c r="TTB737" s="1101"/>
      <c r="TTC737" s="1101"/>
      <c r="TTD737" s="1101"/>
      <c r="TTE737" s="1101"/>
      <c r="TTF737" s="1101"/>
      <c r="TTG737" s="1101"/>
      <c r="TTH737" s="1101"/>
      <c r="TTI737" s="1101"/>
      <c r="TTJ737" s="1101"/>
      <c r="TTK737" s="1101"/>
      <c r="TTL737" s="1101"/>
      <c r="TTM737" s="1101"/>
      <c r="TTN737" s="1101"/>
      <c r="TTO737" s="1101"/>
      <c r="TTP737" s="1101"/>
      <c r="TTQ737" s="1101"/>
      <c r="TTR737" s="1101"/>
      <c r="TTS737" s="1101"/>
      <c r="TTT737" s="1101"/>
      <c r="TTU737" s="1101"/>
      <c r="TTV737" s="1101"/>
      <c r="TTW737" s="1101"/>
      <c r="TTX737" s="1101"/>
      <c r="TTY737" s="1101"/>
      <c r="TTZ737" s="1101"/>
      <c r="TUA737" s="1101"/>
      <c r="TUB737" s="1101"/>
      <c r="TUC737" s="1101"/>
      <c r="TUD737" s="1101"/>
      <c r="TUE737" s="1101"/>
      <c r="TUF737" s="1101"/>
      <c r="TUG737" s="1101"/>
      <c r="TUH737" s="1101"/>
      <c r="TUI737" s="1101"/>
      <c r="TUJ737" s="1101"/>
      <c r="TUK737" s="1101"/>
      <c r="TUL737" s="1101"/>
      <c r="TUM737" s="1101"/>
      <c r="TUN737" s="1101"/>
      <c r="TUO737" s="1101"/>
      <c r="TUP737" s="1101"/>
      <c r="TUQ737" s="1101"/>
      <c r="TUR737" s="1101"/>
      <c r="TUS737" s="1101"/>
      <c r="TUT737" s="1101"/>
      <c r="TUU737" s="1101"/>
      <c r="TUV737" s="1101"/>
      <c r="TUW737" s="1101"/>
      <c r="TUX737" s="1101"/>
      <c r="TUY737" s="1101"/>
      <c r="TUZ737" s="1101"/>
      <c r="TVA737" s="1101"/>
      <c r="TVB737" s="1101"/>
      <c r="TVC737" s="1101"/>
      <c r="TVD737" s="1101"/>
      <c r="TVE737" s="1101"/>
      <c r="TVF737" s="1101"/>
      <c r="TVG737" s="1101"/>
      <c r="TVH737" s="1101"/>
      <c r="TVI737" s="1101"/>
      <c r="TVJ737" s="1101"/>
      <c r="TVK737" s="1101"/>
      <c r="TVL737" s="1101"/>
      <c r="TVM737" s="1101"/>
      <c r="TVN737" s="1101"/>
      <c r="TVO737" s="1101"/>
      <c r="TVP737" s="1101"/>
      <c r="TVQ737" s="1101"/>
      <c r="TVR737" s="1101"/>
      <c r="TVS737" s="1101"/>
      <c r="TVT737" s="1101"/>
      <c r="TVU737" s="1101"/>
      <c r="TVV737" s="1101"/>
      <c r="TVW737" s="1101"/>
      <c r="TVX737" s="1101"/>
      <c r="TVY737" s="1101"/>
      <c r="TVZ737" s="1101"/>
      <c r="TWA737" s="1101"/>
      <c r="TWB737" s="1101"/>
      <c r="TWC737" s="1101"/>
      <c r="TWD737" s="1101"/>
      <c r="TWE737" s="1101"/>
      <c r="TWF737" s="1101"/>
      <c r="TWG737" s="1101"/>
      <c r="TWH737" s="1101"/>
      <c r="TWI737" s="1101"/>
      <c r="TWJ737" s="1101"/>
      <c r="TWK737" s="1101"/>
      <c r="TWL737" s="1101"/>
      <c r="TWM737" s="1101"/>
      <c r="TWN737" s="1101"/>
      <c r="TWO737" s="1101"/>
      <c r="TWP737" s="1101"/>
      <c r="TWQ737" s="1101"/>
      <c r="TWR737" s="1101"/>
      <c r="TWS737" s="1101"/>
      <c r="TWT737" s="1101"/>
      <c r="TWU737" s="1101"/>
      <c r="TWV737" s="1101"/>
      <c r="TWW737" s="1101"/>
      <c r="TWX737" s="1101"/>
      <c r="TWY737" s="1101"/>
      <c r="TWZ737" s="1101"/>
      <c r="TXA737" s="1101"/>
      <c r="TXB737" s="1101"/>
      <c r="TXC737" s="1101"/>
      <c r="TXD737" s="1101"/>
      <c r="TXE737" s="1101"/>
      <c r="TXF737" s="1101"/>
      <c r="TXG737" s="1101"/>
      <c r="TXH737" s="1101"/>
      <c r="TXI737" s="1101"/>
      <c r="TXJ737" s="1101"/>
      <c r="TXK737" s="1101"/>
      <c r="TXL737" s="1101"/>
      <c r="TXM737" s="1101"/>
      <c r="TXN737" s="1101"/>
      <c r="TXO737" s="1101"/>
      <c r="TXP737" s="1101"/>
      <c r="TXQ737" s="1101"/>
      <c r="TXR737" s="1101"/>
      <c r="TXS737" s="1101"/>
      <c r="TXT737" s="1101"/>
      <c r="TXU737" s="1101"/>
      <c r="TXV737" s="1101"/>
      <c r="TXW737" s="1101"/>
      <c r="TXX737" s="1101"/>
      <c r="TXY737" s="1101"/>
      <c r="TXZ737" s="1101"/>
      <c r="TYA737" s="1101"/>
      <c r="TYB737" s="1101"/>
      <c r="TYC737" s="1101"/>
      <c r="TYD737" s="1101"/>
      <c r="TYE737" s="1101"/>
      <c r="TYF737" s="1101"/>
      <c r="TYG737" s="1101"/>
      <c r="TYH737" s="1101"/>
      <c r="TYI737" s="1101"/>
      <c r="TYJ737" s="1101"/>
      <c r="TYK737" s="1101"/>
      <c r="TYL737" s="1101"/>
      <c r="TYM737" s="1101"/>
      <c r="TYN737" s="1101"/>
      <c r="TYO737" s="1101"/>
      <c r="TYP737" s="1101"/>
      <c r="TYQ737" s="1101"/>
      <c r="TYR737" s="1101"/>
      <c r="TYS737" s="1101"/>
      <c r="TYT737" s="1101"/>
      <c r="TYU737" s="1101"/>
      <c r="TYV737" s="1101"/>
      <c r="TYW737" s="1101"/>
      <c r="TYX737" s="1101"/>
      <c r="TYY737" s="1101"/>
      <c r="TYZ737" s="1101"/>
      <c r="TZA737" s="1101"/>
      <c r="TZB737" s="1101"/>
      <c r="TZC737" s="1101"/>
      <c r="TZD737" s="1101"/>
      <c r="TZE737" s="1101"/>
      <c r="TZF737" s="1101"/>
      <c r="TZG737" s="1101"/>
      <c r="TZH737" s="1101"/>
      <c r="TZI737" s="1101"/>
      <c r="TZJ737" s="1101"/>
      <c r="TZK737" s="1101"/>
      <c r="TZL737" s="1101"/>
      <c r="TZM737" s="1101"/>
      <c r="TZN737" s="1101"/>
      <c r="TZO737" s="1101"/>
      <c r="TZP737" s="1101"/>
      <c r="TZQ737" s="1101"/>
      <c r="TZR737" s="1101"/>
      <c r="TZS737" s="1101"/>
      <c r="TZT737" s="1101"/>
      <c r="TZU737" s="1101"/>
      <c r="TZV737" s="1101"/>
      <c r="TZW737" s="1101"/>
      <c r="TZX737" s="1101"/>
      <c r="TZY737" s="1101"/>
      <c r="TZZ737" s="1101"/>
      <c r="UAA737" s="1101"/>
      <c r="UAB737" s="1101"/>
      <c r="UAC737" s="1101"/>
      <c r="UAD737" s="1101"/>
      <c r="UAE737" s="1101"/>
      <c r="UAF737" s="1101"/>
      <c r="UAG737" s="1101"/>
      <c r="UAH737" s="1101"/>
      <c r="UAI737" s="1101"/>
      <c r="UAJ737" s="1101"/>
      <c r="UAK737" s="1101"/>
      <c r="UAL737" s="1101"/>
      <c r="UAM737" s="1101"/>
      <c r="UAN737" s="1101"/>
      <c r="UAO737" s="1101"/>
      <c r="UAP737" s="1101"/>
      <c r="UAQ737" s="1101"/>
      <c r="UAR737" s="1101"/>
      <c r="UAS737" s="1101"/>
      <c r="UAT737" s="1101"/>
      <c r="UAU737" s="1101"/>
      <c r="UAV737" s="1101"/>
      <c r="UAW737" s="1101"/>
      <c r="UAX737" s="1101"/>
      <c r="UAY737" s="1101"/>
      <c r="UAZ737" s="1101"/>
      <c r="UBA737" s="1101"/>
      <c r="UBB737" s="1101"/>
      <c r="UBC737" s="1101"/>
      <c r="UBD737" s="1101"/>
      <c r="UBE737" s="1101"/>
      <c r="UBF737" s="1101"/>
      <c r="UBG737" s="1101"/>
      <c r="UBH737" s="1101"/>
      <c r="UBI737" s="1101"/>
      <c r="UBJ737" s="1101"/>
      <c r="UBK737" s="1101"/>
      <c r="UBL737" s="1101"/>
      <c r="UBM737" s="1101"/>
      <c r="UBN737" s="1101"/>
      <c r="UBO737" s="1101"/>
      <c r="UBP737" s="1101"/>
      <c r="UBQ737" s="1101"/>
      <c r="UBR737" s="1101"/>
      <c r="UBS737" s="1101"/>
      <c r="UBT737" s="1101"/>
      <c r="UBU737" s="1101"/>
      <c r="UBV737" s="1101"/>
      <c r="UBW737" s="1101"/>
      <c r="UBX737" s="1101"/>
      <c r="UBY737" s="1101"/>
      <c r="UBZ737" s="1101"/>
      <c r="UCA737" s="1101"/>
      <c r="UCB737" s="1101"/>
      <c r="UCC737" s="1101"/>
      <c r="UCD737" s="1101"/>
      <c r="UCE737" s="1101"/>
      <c r="UCF737" s="1101"/>
      <c r="UCG737" s="1101"/>
      <c r="UCH737" s="1101"/>
      <c r="UCI737" s="1101"/>
      <c r="UCJ737" s="1101"/>
      <c r="UCK737" s="1101"/>
      <c r="UCL737" s="1101"/>
      <c r="UCM737" s="1101"/>
      <c r="UCN737" s="1101"/>
      <c r="UCO737" s="1101"/>
      <c r="UCP737" s="1101"/>
      <c r="UCQ737" s="1101"/>
      <c r="UCR737" s="1101"/>
      <c r="UCS737" s="1101"/>
      <c r="UCT737" s="1101"/>
      <c r="UCU737" s="1101"/>
      <c r="UCV737" s="1101"/>
      <c r="UCW737" s="1101"/>
      <c r="UCX737" s="1101"/>
      <c r="UCY737" s="1101"/>
      <c r="UCZ737" s="1101"/>
      <c r="UDA737" s="1101"/>
      <c r="UDB737" s="1101"/>
      <c r="UDC737" s="1101"/>
      <c r="UDD737" s="1101"/>
      <c r="UDE737" s="1101"/>
      <c r="UDF737" s="1101"/>
      <c r="UDG737" s="1101"/>
      <c r="UDH737" s="1101"/>
      <c r="UDI737" s="1101"/>
      <c r="UDJ737" s="1101"/>
      <c r="UDK737" s="1101"/>
      <c r="UDL737" s="1101"/>
      <c r="UDM737" s="1101"/>
      <c r="UDN737" s="1101"/>
      <c r="UDO737" s="1101"/>
      <c r="UDP737" s="1101"/>
      <c r="UDQ737" s="1101"/>
      <c r="UDR737" s="1101"/>
      <c r="UDS737" s="1101"/>
      <c r="UDT737" s="1101"/>
      <c r="UDU737" s="1101"/>
      <c r="UDV737" s="1101"/>
      <c r="UDW737" s="1101"/>
      <c r="UDX737" s="1101"/>
      <c r="UDY737" s="1101"/>
      <c r="UDZ737" s="1101"/>
      <c r="UEA737" s="1101"/>
      <c r="UEB737" s="1101"/>
      <c r="UEC737" s="1101"/>
      <c r="UED737" s="1101"/>
      <c r="UEE737" s="1101"/>
      <c r="UEF737" s="1101"/>
      <c r="UEG737" s="1101"/>
      <c r="UEH737" s="1101"/>
      <c r="UEI737" s="1101"/>
      <c r="UEJ737" s="1101"/>
      <c r="UEK737" s="1101"/>
      <c r="UEL737" s="1101"/>
      <c r="UEM737" s="1101"/>
      <c r="UEN737" s="1101"/>
      <c r="UEO737" s="1101"/>
      <c r="UEP737" s="1101"/>
      <c r="UEQ737" s="1101"/>
      <c r="UER737" s="1101"/>
      <c r="UES737" s="1101"/>
      <c r="UET737" s="1101"/>
      <c r="UEU737" s="1101"/>
      <c r="UEV737" s="1101"/>
      <c r="UEW737" s="1101"/>
      <c r="UEX737" s="1101"/>
      <c r="UEY737" s="1101"/>
      <c r="UEZ737" s="1101"/>
      <c r="UFA737" s="1101"/>
      <c r="UFB737" s="1101"/>
      <c r="UFC737" s="1101"/>
      <c r="UFD737" s="1101"/>
      <c r="UFE737" s="1101"/>
      <c r="UFF737" s="1101"/>
      <c r="UFG737" s="1101"/>
      <c r="UFH737" s="1101"/>
      <c r="UFI737" s="1101"/>
      <c r="UFJ737" s="1101"/>
      <c r="UFK737" s="1101"/>
      <c r="UFL737" s="1101"/>
      <c r="UFM737" s="1101"/>
      <c r="UFN737" s="1101"/>
      <c r="UFO737" s="1101"/>
      <c r="UFP737" s="1101"/>
      <c r="UFQ737" s="1101"/>
      <c r="UFR737" s="1101"/>
      <c r="UFS737" s="1101"/>
      <c r="UFT737" s="1101"/>
      <c r="UFU737" s="1101"/>
      <c r="UFV737" s="1101"/>
      <c r="UFW737" s="1101"/>
      <c r="UFX737" s="1101"/>
      <c r="UFY737" s="1101"/>
      <c r="UFZ737" s="1101"/>
      <c r="UGA737" s="1101"/>
      <c r="UGB737" s="1101"/>
      <c r="UGC737" s="1101"/>
      <c r="UGD737" s="1101"/>
      <c r="UGE737" s="1101"/>
      <c r="UGF737" s="1101"/>
      <c r="UGG737" s="1101"/>
      <c r="UGH737" s="1101"/>
      <c r="UGI737" s="1101"/>
      <c r="UGJ737" s="1101"/>
      <c r="UGK737" s="1101"/>
      <c r="UGL737" s="1101"/>
      <c r="UGM737" s="1101"/>
      <c r="UGN737" s="1101"/>
      <c r="UGO737" s="1101"/>
      <c r="UGP737" s="1101"/>
      <c r="UGQ737" s="1101"/>
      <c r="UGR737" s="1101"/>
      <c r="UGS737" s="1101"/>
      <c r="UGT737" s="1101"/>
      <c r="UGU737" s="1101"/>
      <c r="UGV737" s="1101"/>
      <c r="UGW737" s="1101"/>
      <c r="UGX737" s="1101"/>
      <c r="UGY737" s="1101"/>
      <c r="UGZ737" s="1101"/>
      <c r="UHA737" s="1101"/>
      <c r="UHB737" s="1101"/>
      <c r="UHC737" s="1101"/>
      <c r="UHD737" s="1101"/>
      <c r="UHE737" s="1101"/>
      <c r="UHF737" s="1101"/>
      <c r="UHG737" s="1101"/>
      <c r="UHH737" s="1101"/>
      <c r="UHI737" s="1101"/>
      <c r="UHJ737" s="1101"/>
      <c r="UHK737" s="1101"/>
      <c r="UHL737" s="1101"/>
      <c r="UHM737" s="1101"/>
      <c r="UHN737" s="1101"/>
      <c r="UHO737" s="1101"/>
      <c r="UHP737" s="1101"/>
      <c r="UHQ737" s="1101"/>
      <c r="UHR737" s="1101"/>
      <c r="UHS737" s="1101"/>
      <c r="UHT737" s="1101"/>
      <c r="UHU737" s="1101"/>
      <c r="UHV737" s="1101"/>
      <c r="UHW737" s="1101"/>
      <c r="UHX737" s="1101"/>
      <c r="UHY737" s="1101"/>
      <c r="UHZ737" s="1101"/>
      <c r="UIA737" s="1101"/>
      <c r="UIB737" s="1101"/>
      <c r="UIC737" s="1101"/>
      <c r="UID737" s="1101"/>
      <c r="UIE737" s="1101"/>
      <c r="UIF737" s="1101"/>
      <c r="UIG737" s="1101"/>
      <c r="UIH737" s="1101"/>
      <c r="UII737" s="1101"/>
      <c r="UIJ737" s="1101"/>
      <c r="UIK737" s="1101"/>
      <c r="UIL737" s="1101"/>
      <c r="UIM737" s="1101"/>
      <c r="UIN737" s="1101"/>
      <c r="UIO737" s="1101"/>
      <c r="UIP737" s="1101"/>
      <c r="UIQ737" s="1101"/>
      <c r="UIR737" s="1101"/>
      <c r="UIS737" s="1101"/>
      <c r="UIT737" s="1101"/>
      <c r="UIU737" s="1101"/>
      <c r="UIV737" s="1101"/>
      <c r="UIW737" s="1101"/>
      <c r="UIX737" s="1101"/>
      <c r="UIY737" s="1101"/>
      <c r="UIZ737" s="1101"/>
      <c r="UJA737" s="1101"/>
      <c r="UJB737" s="1101"/>
      <c r="UJC737" s="1101"/>
      <c r="UJD737" s="1101"/>
      <c r="UJE737" s="1101"/>
      <c r="UJF737" s="1101"/>
      <c r="UJG737" s="1101"/>
      <c r="UJH737" s="1101"/>
      <c r="UJI737" s="1101"/>
      <c r="UJJ737" s="1101"/>
      <c r="UJK737" s="1101"/>
      <c r="UJL737" s="1101"/>
      <c r="UJM737" s="1101"/>
      <c r="UJN737" s="1101"/>
      <c r="UJO737" s="1101"/>
      <c r="UJP737" s="1101"/>
      <c r="UJQ737" s="1101"/>
      <c r="UJR737" s="1101"/>
      <c r="UJS737" s="1101"/>
      <c r="UJT737" s="1101"/>
      <c r="UJU737" s="1101"/>
      <c r="UJV737" s="1101"/>
      <c r="UJW737" s="1101"/>
      <c r="UJX737" s="1101"/>
      <c r="UJY737" s="1101"/>
      <c r="UJZ737" s="1101"/>
      <c r="UKA737" s="1101"/>
      <c r="UKB737" s="1101"/>
      <c r="UKC737" s="1101"/>
      <c r="UKD737" s="1101"/>
      <c r="UKE737" s="1101"/>
      <c r="UKF737" s="1101"/>
      <c r="UKG737" s="1101"/>
      <c r="UKH737" s="1101"/>
      <c r="UKI737" s="1101"/>
      <c r="UKJ737" s="1101"/>
      <c r="UKK737" s="1101"/>
      <c r="UKL737" s="1101"/>
      <c r="UKM737" s="1101"/>
      <c r="UKN737" s="1101"/>
      <c r="UKO737" s="1101"/>
      <c r="UKP737" s="1101"/>
      <c r="UKQ737" s="1101"/>
      <c r="UKR737" s="1101"/>
      <c r="UKS737" s="1101"/>
      <c r="UKT737" s="1101"/>
      <c r="UKU737" s="1101"/>
      <c r="UKV737" s="1101"/>
      <c r="UKW737" s="1101"/>
      <c r="UKX737" s="1101"/>
      <c r="UKY737" s="1101"/>
      <c r="UKZ737" s="1101"/>
      <c r="ULA737" s="1101"/>
      <c r="ULB737" s="1101"/>
      <c r="ULC737" s="1101"/>
      <c r="ULD737" s="1101"/>
      <c r="ULE737" s="1101"/>
      <c r="ULF737" s="1101"/>
      <c r="ULG737" s="1101"/>
      <c r="ULH737" s="1101"/>
      <c r="ULI737" s="1101"/>
      <c r="ULJ737" s="1101"/>
      <c r="ULK737" s="1101"/>
      <c r="ULL737" s="1101"/>
      <c r="ULM737" s="1101"/>
      <c r="ULN737" s="1101"/>
      <c r="ULO737" s="1101"/>
      <c r="ULP737" s="1101"/>
      <c r="ULQ737" s="1101"/>
      <c r="ULR737" s="1101"/>
      <c r="ULS737" s="1101"/>
      <c r="ULT737" s="1101"/>
      <c r="ULU737" s="1101"/>
      <c r="ULV737" s="1101"/>
      <c r="ULW737" s="1101"/>
      <c r="ULX737" s="1101"/>
      <c r="ULY737" s="1101"/>
      <c r="ULZ737" s="1101"/>
      <c r="UMA737" s="1101"/>
      <c r="UMB737" s="1101"/>
      <c r="UMC737" s="1101"/>
      <c r="UMD737" s="1101"/>
      <c r="UME737" s="1101"/>
      <c r="UMF737" s="1101"/>
      <c r="UMG737" s="1101"/>
      <c r="UMH737" s="1101"/>
      <c r="UMI737" s="1101"/>
      <c r="UMJ737" s="1101"/>
      <c r="UMK737" s="1101"/>
      <c r="UML737" s="1101"/>
      <c r="UMM737" s="1101"/>
      <c r="UMN737" s="1101"/>
      <c r="UMO737" s="1101"/>
      <c r="UMP737" s="1101"/>
      <c r="UMQ737" s="1101"/>
      <c r="UMR737" s="1101"/>
      <c r="UMS737" s="1101"/>
      <c r="UMT737" s="1101"/>
      <c r="UMU737" s="1101"/>
      <c r="UMV737" s="1101"/>
      <c r="UMW737" s="1101"/>
      <c r="UMX737" s="1101"/>
      <c r="UMY737" s="1101"/>
      <c r="UMZ737" s="1101"/>
      <c r="UNA737" s="1101"/>
      <c r="UNB737" s="1101"/>
      <c r="UNC737" s="1101"/>
      <c r="UND737" s="1101"/>
      <c r="UNE737" s="1101"/>
      <c r="UNF737" s="1101"/>
      <c r="UNG737" s="1101"/>
      <c r="UNH737" s="1101"/>
      <c r="UNI737" s="1101"/>
      <c r="UNJ737" s="1101"/>
      <c r="UNK737" s="1101"/>
      <c r="UNL737" s="1101"/>
      <c r="UNM737" s="1101"/>
      <c r="UNN737" s="1101"/>
      <c r="UNO737" s="1101"/>
      <c r="UNP737" s="1101"/>
      <c r="UNQ737" s="1101"/>
      <c r="UNR737" s="1101"/>
      <c r="UNS737" s="1101"/>
      <c r="UNT737" s="1101"/>
      <c r="UNU737" s="1101"/>
      <c r="UNV737" s="1101"/>
      <c r="UNW737" s="1101"/>
      <c r="UNX737" s="1101"/>
      <c r="UNY737" s="1101"/>
      <c r="UNZ737" s="1101"/>
      <c r="UOA737" s="1101"/>
      <c r="UOB737" s="1101"/>
      <c r="UOC737" s="1101"/>
      <c r="UOD737" s="1101"/>
      <c r="UOE737" s="1101"/>
      <c r="UOF737" s="1101"/>
      <c r="UOG737" s="1101"/>
      <c r="UOH737" s="1101"/>
      <c r="UOI737" s="1101"/>
      <c r="UOJ737" s="1101"/>
      <c r="UOK737" s="1101"/>
      <c r="UOL737" s="1101"/>
      <c r="UOM737" s="1101"/>
      <c r="UON737" s="1101"/>
      <c r="UOO737" s="1101"/>
      <c r="UOP737" s="1101"/>
      <c r="UOQ737" s="1101"/>
      <c r="UOR737" s="1101"/>
      <c r="UOS737" s="1101"/>
      <c r="UOT737" s="1101"/>
      <c r="UOU737" s="1101"/>
      <c r="UOV737" s="1101"/>
      <c r="UOW737" s="1101"/>
      <c r="UOX737" s="1101"/>
      <c r="UOY737" s="1101"/>
      <c r="UOZ737" s="1101"/>
      <c r="UPA737" s="1101"/>
      <c r="UPB737" s="1101"/>
      <c r="UPC737" s="1101"/>
      <c r="UPD737" s="1101"/>
      <c r="UPE737" s="1101"/>
      <c r="UPF737" s="1101"/>
      <c r="UPG737" s="1101"/>
      <c r="UPH737" s="1101"/>
      <c r="UPI737" s="1101"/>
      <c r="UPJ737" s="1101"/>
      <c r="UPK737" s="1101"/>
      <c r="UPL737" s="1101"/>
      <c r="UPM737" s="1101"/>
      <c r="UPN737" s="1101"/>
      <c r="UPO737" s="1101"/>
      <c r="UPP737" s="1101"/>
      <c r="UPQ737" s="1101"/>
      <c r="UPR737" s="1101"/>
      <c r="UPS737" s="1101"/>
      <c r="UPT737" s="1101"/>
      <c r="UPU737" s="1101"/>
      <c r="UPV737" s="1101"/>
      <c r="UPW737" s="1101"/>
      <c r="UPX737" s="1101"/>
      <c r="UPY737" s="1101"/>
      <c r="UPZ737" s="1101"/>
      <c r="UQA737" s="1101"/>
      <c r="UQB737" s="1101"/>
      <c r="UQC737" s="1101"/>
      <c r="UQD737" s="1101"/>
      <c r="UQE737" s="1101"/>
      <c r="UQF737" s="1101"/>
      <c r="UQG737" s="1101"/>
      <c r="UQH737" s="1101"/>
      <c r="UQI737" s="1101"/>
      <c r="UQJ737" s="1101"/>
      <c r="UQK737" s="1101"/>
      <c r="UQL737" s="1101"/>
      <c r="UQM737" s="1101"/>
      <c r="UQN737" s="1101"/>
      <c r="UQO737" s="1101"/>
      <c r="UQP737" s="1101"/>
      <c r="UQQ737" s="1101"/>
      <c r="UQR737" s="1101"/>
      <c r="UQS737" s="1101"/>
      <c r="UQT737" s="1101"/>
      <c r="UQU737" s="1101"/>
      <c r="UQV737" s="1101"/>
      <c r="UQW737" s="1101"/>
      <c r="UQX737" s="1101"/>
      <c r="UQY737" s="1101"/>
      <c r="UQZ737" s="1101"/>
      <c r="URA737" s="1101"/>
      <c r="URB737" s="1101"/>
      <c r="URC737" s="1101"/>
      <c r="URD737" s="1101"/>
      <c r="URE737" s="1101"/>
      <c r="URF737" s="1101"/>
      <c r="URG737" s="1101"/>
      <c r="URH737" s="1101"/>
      <c r="URI737" s="1101"/>
      <c r="URJ737" s="1101"/>
      <c r="URK737" s="1101"/>
      <c r="URL737" s="1101"/>
      <c r="URM737" s="1101"/>
      <c r="URN737" s="1101"/>
      <c r="URO737" s="1101"/>
      <c r="URP737" s="1101"/>
      <c r="URQ737" s="1101"/>
      <c r="URR737" s="1101"/>
      <c r="URS737" s="1101"/>
      <c r="URT737" s="1101"/>
      <c r="URU737" s="1101"/>
      <c r="URV737" s="1101"/>
      <c r="URW737" s="1101"/>
      <c r="URX737" s="1101"/>
      <c r="URY737" s="1101"/>
      <c r="URZ737" s="1101"/>
      <c r="USA737" s="1101"/>
      <c r="USB737" s="1101"/>
      <c r="USC737" s="1101"/>
      <c r="USD737" s="1101"/>
      <c r="USE737" s="1101"/>
      <c r="USF737" s="1101"/>
      <c r="USG737" s="1101"/>
      <c r="USH737" s="1101"/>
      <c r="USI737" s="1101"/>
      <c r="USJ737" s="1101"/>
      <c r="USK737" s="1101"/>
      <c r="USL737" s="1101"/>
      <c r="USM737" s="1101"/>
      <c r="USN737" s="1101"/>
      <c r="USO737" s="1101"/>
      <c r="USP737" s="1101"/>
      <c r="USQ737" s="1101"/>
      <c r="USR737" s="1101"/>
      <c r="USS737" s="1101"/>
      <c r="UST737" s="1101"/>
      <c r="USU737" s="1101"/>
      <c r="USV737" s="1101"/>
      <c r="USW737" s="1101"/>
      <c r="USX737" s="1101"/>
      <c r="USY737" s="1101"/>
      <c r="USZ737" s="1101"/>
      <c r="UTA737" s="1101"/>
      <c r="UTB737" s="1101"/>
      <c r="UTC737" s="1101"/>
      <c r="UTD737" s="1101"/>
      <c r="UTE737" s="1101"/>
      <c r="UTF737" s="1101"/>
      <c r="UTG737" s="1101"/>
      <c r="UTH737" s="1101"/>
      <c r="UTI737" s="1101"/>
      <c r="UTJ737" s="1101"/>
      <c r="UTK737" s="1101"/>
      <c r="UTL737" s="1101"/>
      <c r="UTM737" s="1101"/>
      <c r="UTN737" s="1101"/>
      <c r="UTO737" s="1101"/>
      <c r="UTP737" s="1101"/>
      <c r="UTQ737" s="1101"/>
      <c r="UTR737" s="1101"/>
      <c r="UTS737" s="1101"/>
      <c r="UTT737" s="1101"/>
      <c r="UTU737" s="1101"/>
      <c r="UTV737" s="1101"/>
      <c r="UTW737" s="1101"/>
      <c r="UTX737" s="1101"/>
      <c r="UTY737" s="1101"/>
      <c r="UTZ737" s="1101"/>
      <c r="UUA737" s="1101"/>
      <c r="UUB737" s="1101"/>
      <c r="UUC737" s="1101"/>
      <c r="UUD737" s="1101"/>
      <c r="UUE737" s="1101"/>
      <c r="UUF737" s="1101"/>
      <c r="UUG737" s="1101"/>
      <c r="UUH737" s="1101"/>
      <c r="UUI737" s="1101"/>
      <c r="UUJ737" s="1101"/>
      <c r="UUK737" s="1101"/>
      <c r="UUL737" s="1101"/>
      <c r="UUM737" s="1101"/>
      <c r="UUN737" s="1101"/>
      <c r="UUO737" s="1101"/>
      <c r="UUP737" s="1101"/>
      <c r="UUQ737" s="1101"/>
      <c r="UUR737" s="1101"/>
      <c r="UUS737" s="1101"/>
      <c r="UUT737" s="1101"/>
      <c r="UUU737" s="1101"/>
      <c r="UUV737" s="1101"/>
      <c r="UUW737" s="1101"/>
      <c r="UUX737" s="1101"/>
      <c r="UUY737" s="1101"/>
      <c r="UUZ737" s="1101"/>
      <c r="UVA737" s="1101"/>
      <c r="UVB737" s="1101"/>
      <c r="UVC737" s="1101"/>
      <c r="UVD737" s="1101"/>
      <c r="UVE737" s="1101"/>
      <c r="UVF737" s="1101"/>
      <c r="UVG737" s="1101"/>
      <c r="UVH737" s="1101"/>
      <c r="UVI737" s="1101"/>
      <c r="UVJ737" s="1101"/>
      <c r="UVK737" s="1101"/>
      <c r="UVL737" s="1101"/>
      <c r="UVM737" s="1101"/>
      <c r="UVN737" s="1101"/>
      <c r="UVO737" s="1101"/>
      <c r="UVP737" s="1101"/>
      <c r="UVQ737" s="1101"/>
      <c r="UVR737" s="1101"/>
      <c r="UVS737" s="1101"/>
      <c r="UVT737" s="1101"/>
      <c r="UVU737" s="1101"/>
      <c r="UVV737" s="1101"/>
      <c r="UVW737" s="1101"/>
      <c r="UVX737" s="1101"/>
      <c r="UVY737" s="1101"/>
      <c r="UVZ737" s="1101"/>
      <c r="UWA737" s="1101"/>
      <c r="UWB737" s="1101"/>
      <c r="UWC737" s="1101"/>
      <c r="UWD737" s="1101"/>
      <c r="UWE737" s="1101"/>
      <c r="UWF737" s="1101"/>
      <c r="UWG737" s="1101"/>
      <c r="UWH737" s="1101"/>
      <c r="UWI737" s="1101"/>
      <c r="UWJ737" s="1101"/>
      <c r="UWK737" s="1101"/>
      <c r="UWL737" s="1101"/>
      <c r="UWM737" s="1101"/>
      <c r="UWN737" s="1101"/>
      <c r="UWO737" s="1101"/>
      <c r="UWP737" s="1101"/>
      <c r="UWQ737" s="1101"/>
      <c r="UWR737" s="1101"/>
      <c r="UWS737" s="1101"/>
      <c r="UWT737" s="1101"/>
      <c r="UWU737" s="1101"/>
      <c r="UWV737" s="1101"/>
      <c r="UWW737" s="1101"/>
      <c r="UWX737" s="1101"/>
      <c r="UWY737" s="1101"/>
      <c r="UWZ737" s="1101"/>
      <c r="UXA737" s="1101"/>
      <c r="UXB737" s="1101"/>
      <c r="UXC737" s="1101"/>
      <c r="UXD737" s="1101"/>
      <c r="UXE737" s="1101"/>
      <c r="UXF737" s="1101"/>
      <c r="UXG737" s="1101"/>
      <c r="UXH737" s="1101"/>
      <c r="UXI737" s="1101"/>
      <c r="UXJ737" s="1101"/>
      <c r="UXK737" s="1101"/>
      <c r="UXL737" s="1101"/>
      <c r="UXM737" s="1101"/>
      <c r="UXN737" s="1101"/>
      <c r="UXO737" s="1101"/>
      <c r="UXP737" s="1101"/>
      <c r="UXQ737" s="1101"/>
      <c r="UXR737" s="1101"/>
      <c r="UXS737" s="1101"/>
      <c r="UXT737" s="1101"/>
      <c r="UXU737" s="1101"/>
      <c r="UXV737" s="1101"/>
      <c r="UXW737" s="1101"/>
      <c r="UXX737" s="1101"/>
      <c r="UXY737" s="1101"/>
      <c r="UXZ737" s="1101"/>
      <c r="UYA737" s="1101"/>
      <c r="UYB737" s="1101"/>
      <c r="UYC737" s="1101"/>
      <c r="UYD737" s="1101"/>
      <c r="UYE737" s="1101"/>
      <c r="UYF737" s="1101"/>
      <c r="UYG737" s="1101"/>
      <c r="UYH737" s="1101"/>
      <c r="UYI737" s="1101"/>
      <c r="UYJ737" s="1101"/>
      <c r="UYK737" s="1101"/>
      <c r="UYL737" s="1101"/>
      <c r="UYM737" s="1101"/>
      <c r="UYN737" s="1101"/>
      <c r="UYO737" s="1101"/>
      <c r="UYP737" s="1101"/>
      <c r="UYQ737" s="1101"/>
      <c r="UYR737" s="1101"/>
      <c r="UYS737" s="1101"/>
      <c r="UYT737" s="1101"/>
      <c r="UYU737" s="1101"/>
      <c r="UYV737" s="1101"/>
      <c r="UYW737" s="1101"/>
      <c r="UYX737" s="1101"/>
      <c r="UYY737" s="1101"/>
      <c r="UYZ737" s="1101"/>
      <c r="UZA737" s="1101"/>
      <c r="UZB737" s="1101"/>
      <c r="UZC737" s="1101"/>
      <c r="UZD737" s="1101"/>
      <c r="UZE737" s="1101"/>
      <c r="UZF737" s="1101"/>
      <c r="UZG737" s="1101"/>
      <c r="UZH737" s="1101"/>
      <c r="UZI737" s="1101"/>
      <c r="UZJ737" s="1101"/>
      <c r="UZK737" s="1101"/>
      <c r="UZL737" s="1101"/>
      <c r="UZM737" s="1101"/>
      <c r="UZN737" s="1101"/>
      <c r="UZO737" s="1101"/>
      <c r="UZP737" s="1101"/>
      <c r="UZQ737" s="1101"/>
      <c r="UZR737" s="1101"/>
      <c r="UZS737" s="1101"/>
      <c r="UZT737" s="1101"/>
      <c r="UZU737" s="1101"/>
      <c r="UZV737" s="1101"/>
      <c r="UZW737" s="1101"/>
      <c r="UZX737" s="1101"/>
      <c r="UZY737" s="1101"/>
      <c r="UZZ737" s="1101"/>
      <c r="VAA737" s="1101"/>
      <c r="VAB737" s="1101"/>
      <c r="VAC737" s="1101"/>
      <c r="VAD737" s="1101"/>
      <c r="VAE737" s="1101"/>
      <c r="VAF737" s="1101"/>
      <c r="VAG737" s="1101"/>
      <c r="VAH737" s="1101"/>
      <c r="VAI737" s="1101"/>
      <c r="VAJ737" s="1101"/>
      <c r="VAK737" s="1101"/>
      <c r="VAL737" s="1101"/>
      <c r="VAM737" s="1101"/>
      <c r="VAN737" s="1101"/>
      <c r="VAO737" s="1101"/>
      <c r="VAP737" s="1101"/>
      <c r="VAQ737" s="1101"/>
      <c r="VAR737" s="1101"/>
      <c r="VAS737" s="1101"/>
      <c r="VAT737" s="1101"/>
      <c r="VAU737" s="1101"/>
      <c r="VAV737" s="1101"/>
      <c r="VAW737" s="1101"/>
      <c r="VAX737" s="1101"/>
      <c r="VAY737" s="1101"/>
      <c r="VAZ737" s="1101"/>
      <c r="VBA737" s="1101"/>
      <c r="VBB737" s="1101"/>
      <c r="VBC737" s="1101"/>
      <c r="VBD737" s="1101"/>
      <c r="VBE737" s="1101"/>
      <c r="VBF737" s="1101"/>
      <c r="VBG737" s="1101"/>
      <c r="VBH737" s="1101"/>
      <c r="VBI737" s="1101"/>
      <c r="VBJ737" s="1101"/>
      <c r="VBK737" s="1101"/>
      <c r="VBL737" s="1101"/>
      <c r="VBM737" s="1101"/>
      <c r="VBN737" s="1101"/>
      <c r="VBO737" s="1101"/>
      <c r="VBP737" s="1101"/>
      <c r="VBQ737" s="1101"/>
      <c r="VBR737" s="1101"/>
      <c r="VBS737" s="1101"/>
      <c r="VBT737" s="1101"/>
      <c r="VBU737" s="1101"/>
      <c r="VBV737" s="1101"/>
      <c r="VBW737" s="1101"/>
      <c r="VBX737" s="1101"/>
      <c r="VBY737" s="1101"/>
      <c r="VBZ737" s="1101"/>
      <c r="VCA737" s="1101"/>
      <c r="VCB737" s="1101"/>
      <c r="VCC737" s="1101"/>
      <c r="VCD737" s="1101"/>
      <c r="VCE737" s="1101"/>
      <c r="VCF737" s="1101"/>
      <c r="VCG737" s="1101"/>
      <c r="VCH737" s="1101"/>
      <c r="VCI737" s="1101"/>
      <c r="VCJ737" s="1101"/>
      <c r="VCK737" s="1101"/>
      <c r="VCL737" s="1101"/>
      <c r="VCM737" s="1101"/>
      <c r="VCN737" s="1101"/>
      <c r="VCO737" s="1101"/>
      <c r="VCP737" s="1101"/>
      <c r="VCQ737" s="1101"/>
      <c r="VCR737" s="1101"/>
      <c r="VCS737" s="1101"/>
      <c r="VCT737" s="1101"/>
      <c r="VCU737" s="1101"/>
      <c r="VCV737" s="1101"/>
      <c r="VCW737" s="1101"/>
      <c r="VCX737" s="1101"/>
      <c r="VCY737" s="1101"/>
      <c r="VCZ737" s="1101"/>
      <c r="VDA737" s="1101"/>
      <c r="VDB737" s="1101"/>
      <c r="VDC737" s="1101"/>
      <c r="VDD737" s="1101"/>
      <c r="VDE737" s="1101"/>
      <c r="VDF737" s="1101"/>
      <c r="VDG737" s="1101"/>
      <c r="VDH737" s="1101"/>
      <c r="VDI737" s="1101"/>
      <c r="VDJ737" s="1101"/>
      <c r="VDK737" s="1101"/>
      <c r="VDL737" s="1101"/>
      <c r="VDM737" s="1101"/>
      <c r="VDN737" s="1101"/>
      <c r="VDO737" s="1101"/>
      <c r="VDP737" s="1101"/>
      <c r="VDQ737" s="1101"/>
      <c r="VDR737" s="1101"/>
      <c r="VDS737" s="1101"/>
      <c r="VDT737" s="1101"/>
      <c r="VDU737" s="1101"/>
      <c r="VDV737" s="1101"/>
      <c r="VDW737" s="1101"/>
      <c r="VDX737" s="1101"/>
      <c r="VDY737" s="1101"/>
      <c r="VDZ737" s="1101"/>
      <c r="VEA737" s="1101"/>
      <c r="VEB737" s="1101"/>
      <c r="VEC737" s="1101"/>
      <c r="VED737" s="1101"/>
      <c r="VEE737" s="1101"/>
      <c r="VEF737" s="1101"/>
      <c r="VEG737" s="1101"/>
      <c r="VEH737" s="1101"/>
      <c r="VEI737" s="1101"/>
      <c r="VEJ737" s="1101"/>
      <c r="VEK737" s="1101"/>
      <c r="VEL737" s="1101"/>
      <c r="VEM737" s="1101"/>
      <c r="VEN737" s="1101"/>
      <c r="VEO737" s="1101"/>
      <c r="VEP737" s="1101"/>
      <c r="VEQ737" s="1101"/>
      <c r="VER737" s="1101"/>
      <c r="VES737" s="1101"/>
      <c r="VET737" s="1101"/>
      <c r="VEU737" s="1101"/>
      <c r="VEV737" s="1101"/>
      <c r="VEW737" s="1101"/>
      <c r="VEX737" s="1101"/>
      <c r="VEY737" s="1101"/>
      <c r="VEZ737" s="1101"/>
      <c r="VFA737" s="1101"/>
      <c r="VFB737" s="1101"/>
      <c r="VFC737" s="1101"/>
      <c r="VFD737" s="1101"/>
      <c r="VFE737" s="1101"/>
      <c r="VFF737" s="1101"/>
      <c r="VFG737" s="1101"/>
      <c r="VFH737" s="1101"/>
      <c r="VFI737" s="1101"/>
      <c r="VFJ737" s="1101"/>
      <c r="VFK737" s="1101"/>
      <c r="VFL737" s="1101"/>
      <c r="VFM737" s="1101"/>
      <c r="VFN737" s="1101"/>
      <c r="VFO737" s="1101"/>
      <c r="VFP737" s="1101"/>
      <c r="VFQ737" s="1101"/>
      <c r="VFR737" s="1101"/>
      <c r="VFS737" s="1101"/>
      <c r="VFT737" s="1101"/>
      <c r="VFU737" s="1101"/>
      <c r="VFV737" s="1101"/>
      <c r="VFW737" s="1101"/>
      <c r="VFX737" s="1101"/>
      <c r="VFY737" s="1101"/>
      <c r="VFZ737" s="1101"/>
      <c r="VGA737" s="1101"/>
      <c r="VGB737" s="1101"/>
      <c r="VGC737" s="1101"/>
      <c r="VGD737" s="1101"/>
      <c r="VGE737" s="1101"/>
      <c r="VGF737" s="1101"/>
      <c r="VGG737" s="1101"/>
      <c r="VGH737" s="1101"/>
      <c r="VGI737" s="1101"/>
      <c r="VGJ737" s="1101"/>
      <c r="VGK737" s="1101"/>
      <c r="VGL737" s="1101"/>
      <c r="VGM737" s="1101"/>
      <c r="VGN737" s="1101"/>
      <c r="VGO737" s="1101"/>
      <c r="VGP737" s="1101"/>
      <c r="VGQ737" s="1101"/>
      <c r="VGR737" s="1101"/>
      <c r="VGS737" s="1101"/>
      <c r="VGT737" s="1101"/>
      <c r="VGU737" s="1101"/>
      <c r="VGV737" s="1101"/>
      <c r="VGW737" s="1101"/>
      <c r="VGX737" s="1101"/>
      <c r="VGY737" s="1101"/>
      <c r="VGZ737" s="1101"/>
      <c r="VHA737" s="1101"/>
      <c r="VHB737" s="1101"/>
      <c r="VHC737" s="1101"/>
      <c r="VHD737" s="1101"/>
      <c r="VHE737" s="1101"/>
      <c r="VHF737" s="1101"/>
      <c r="VHG737" s="1101"/>
      <c r="VHH737" s="1101"/>
      <c r="VHI737" s="1101"/>
      <c r="VHJ737" s="1101"/>
      <c r="VHK737" s="1101"/>
      <c r="VHL737" s="1101"/>
      <c r="VHM737" s="1101"/>
      <c r="VHN737" s="1101"/>
      <c r="VHO737" s="1101"/>
      <c r="VHP737" s="1101"/>
      <c r="VHQ737" s="1101"/>
      <c r="VHR737" s="1101"/>
      <c r="VHS737" s="1101"/>
      <c r="VHT737" s="1101"/>
      <c r="VHU737" s="1101"/>
      <c r="VHV737" s="1101"/>
      <c r="VHW737" s="1101"/>
      <c r="VHX737" s="1101"/>
      <c r="VHY737" s="1101"/>
      <c r="VHZ737" s="1101"/>
      <c r="VIA737" s="1101"/>
      <c r="VIB737" s="1101"/>
      <c r="VIC737" s="1101"/>
      <c r="VID737" s="1101"/>
      <c r="VIE737" s="1101"/>
      <c r="VIF737" s="1101"/>
      <c r="VIG737" s="1101"/>
      <c r="VIH737" s="1101"/>
      <c r="VII737" s="1101"/>
      <c r="VIJ737" s="1101"/>
      <c r="VIK737" s="1101"/>
      <c r="VIL737" s="1101"/>
      <c r="VIM737" s="1101"/>
      <c r="VIN737" s="1101"/>
      <c r="VIO737" s="1101"/>
      <c r="VIP737" s="1101"/>
      <c r="VIQ737" s="1101"/>
      <c r="VIR737" s="1101"/>
      <c r="VIS737" s="1101"/>
      <c r="VIT737" s="1101"/>
      <c r="VIU737" s="1101"/>
      <c r="VIV737" s="1101"/>
      <c r="VIW737" s="1101"/>
      <c r="VIX737" s="1101"/>
      <c r="VIY737" s="1101"/>
      <c r="VIZ737" s="1101"/>
      <c r="VJA737" s="1101"/>
      <c r="VJB737" s="1101"/>
      <c r="VJC737" s="1101"/>
      <c r="VJD737" s="1101"/>
      <c r="VJE737" s="1101"/>
      <c r="VJF737" s="1101"/>
      <c r="VJG737" s="1101"/>
      <c r="VJH737" s="1101"/>
      <c r="VJI737" s="1101"/>
      <c r="VJJ737" s="1101"/>
      <c r="VJK737" s="1101"/>
      <c r="VJL737" s="1101"/>
      <c r="VJM737" s="1101"/>
      <c r="VJN737" s="1101"/>
      <c r="VJO737" s="1101"/>
      <c r="VJP737" s="1101"/>
      <c r="VJQ737" s="1101"/>
      <c r="VJR737" s="1101"/>
      <c r="VJS737" s="1101"/>
      <c r="VJT737" s="1101"/>
      <c r="VJU737" s="1101"/>
      <c r="VJV737" s="1101"/>
      <c r="VJW737" s="1101"/>
      <c r="VJX737" s="1101"/>
      <c r="VJY737" s="1101"/>
      <c r="VJZ737" s="1101"/>
      <c r="VKA737" s="1101"/>
      <c r="VKB737" s="1101"/>
      <c r="VKC737" s="1101"/>
      <c r="VKD737" s="1101"/>
      <c r="VKE737" s="1101"/>
      <c r="VKF737" s="1101"/>
      <c r="VKG737" s="1101"/>
      <c r="VKH737" s="1101"/>
      <c r="VKI737" s="1101"/>
      <c r="VKJ737" s="1101"/>
      <c r="VKK737" s="1101"/>
      <c r="VKL737" s="1101"/>
      <c r="VKM737" s="1101"/>
      <c r="VKN737" s="1101"/>
      <c r="VKO737" s="1101"/>
      <c r="VKP737" s="1101"/>
      <c r="VKQ737" s="1101"/>
      <c r="VKR737" s="1101"/>
      <c r="VKS737" s="1101"/>
      <c r="VKT737" s="1101"/>
      <c r="VKU737" s="1101"/>
      <c r="VKV737" s="1101"/>
      <c r="VKW737" s="1101"/>
      <c r="VKX737" s="1101"/>
      <c r="VKY737" s="1101"/>
      <c r="VKZ737" s="1101"/>
      <c r="VLA737" s="1101"/>
      <c r="VLB737" s="1101"/>
      <c r="VLC737" s="1101"/>
      <c r="VLD737" s="1101"/>
      <c r="VLE737" s="1101"/>
      <c r="VLF737" s="1101"/>
      <c r="VLG737" s="1101"/>
      <c r="VLH737" s="1101"/>
      <c r="VLI737" s="1101"/>
      <c r="VLJ737" s="1101"/>
      <c r="VLK737" s="1101"/>
      <c r="VLL737" s="1101"/>
      <c r="VLM737" s="1101"/>
      <c r="VLN737" s="1101"/>
      <c r="VLO737" s="1101"/>
      <c r="VLP737" s="1101"/>
      <c r="VLQ737" s="1101"/>
      <c r="VLR737" s="1101"/>
      <c r="VLS737" s="1101"/>
      <c r="VLT737" s="1101"/>
      <c r="VLU737" s="1101"/>
      <c r="VLV737" s="1101"/>
      <c r="VLW737" s="1101"/>
      <c r="VLX737" s="1101"/>
      <c r="VLY737" s="1101"/>
      <c r="VLZ737" s="1101"/>
      <c r="VMA737" s="1101"/>
      <c r="VMB737" s="1101"/>
      <c r="VMC737" s="1101"/>
      <c r="VMD737" s="1101"/>
      <c r="VME737" s="1101"/>
      <c r="VMF737" s="1101"/>
      <c r="VMG737" s="1101"/>
      <c r="VMH737" s="1101"/>
      <c r="VMI737" s="1101"/>
      <c r="VMJ737" s="1101"/>
      <c r="VMK737" s="1101"/>
      <c r="VML737" s="1101"/>
      <c r="VMM737" s="1101"/>
      <c r="VMN737" s="1101"/>
      <c r="VMO737" s="1101"/>
      <c r="VMP737" s="1101"/>
      <c r="VMQ737" s="1101"/>
      <c r="VMR737" s="1101"/>
      <c r="VMS737" s="1101"/>
      <c r="VMT737" s="1101"/>
      <c r="VMU737" s="1101"/>
      <c r="VMV737" s="1101"/>
      <c r="VMW737" s="1101"/>
      <c r="VMX737" s="1101"/>
      <c r="VMY737" s="1101"/>
      <c r="VMZ737" s="1101"/>
      <c r="VNA737" s="1101"/>
      <c r="VNB737" s="1101"/>
      <c r="VNC737" s="1101"/>
      <c r="VND737" s="1101"/>
      <c r="VNE737" s="1101"/>
      <c r="VNF737" s="1101"/>
      <c r="VNG737" s="1101"/>
      <c r="VNH737" s="1101"/>
      <c r="VNI737" s="1101"/>
      <c r="VNJ737" s="1101"/>
      <c r="VNK737" s="1101"/>
      <c r="VNL737" s="1101"/>
      <c r="VNM737" s="1101"/>
      <c r="VNN737" s="1101"/>
      <c r="VNO737" s="1101"/>
      <c r="VNP737" s="1101"/>
      <c r="VNQ737" s="1101"/>
      <c r="VNR737" s="1101"/>
      <c r="VNS737" s="1101"/>
      <c r="VNT737" s="1101"/>
      <c r="VNU737" s="1101"/>
      <c r="VNV737" s="1101"/>
      <c r="VNW737" s="1101"/>
      <c r="VNX737" s="1101"/>
      <c r="VNY737" s="1101"/>
      <c r="VNZ737" s="1101"/>
      <c r="VOA737" s="1101"/>
      <c r="VOB737" s="1101"/>
      <c r="VOC737" s="1101"/>
      <c r="VOD737" s="1101"/>
      <c r="VOE737" s="1101"/>
      <c r="VOF737" s="1101"/>
      <c r="VOG737" s="1101"/>
      <c r="VOH737" s="1101"/>
      <c r="VOI737" s="1101"/>
      <c r="VOJ737" s="1101"/>
      <c r="VOK737" s="1101"/>
      <c r="VOL737" s="1101"/>
      <c r="VOM737" s="1101"/>
      <c r="VON737" s="1101"/>
      <c r="VOO737" s="1101"/>
      <c r="VOP737" s="1101"/>
      <c r="VOQ737" s="1101"/>
      <c r="VOR737" s="1101"/>
      <c r="VOS737" s="1101"/>
      <c r="VOT737" s="1101"/>
      <c r="VOU737" s="1101"/>
      <c r="VOV737" s="1101"/>
      <c r="VOW737" s="1101"/>
      <c r="VOX737" s="1101"/>
      <c r="VOY737" s="1101"/>
      <c r="VOZ737" s="1101"/>
      <c r="VPA737" s="1101"/>
      <c r="VPB737" s="1101"/>
      <c r="VPC737" s="1101"/>
      <c r="VPD737" s="1101"/>
      <c r="VPE737" s="1101"/>
      <c r="VPF737" s="1101"/>
      <c r="VPG737" s="1101"/>
      <c r="VPH737" s="1101"/>
      <c r="VPI737" s="1101"/>
      <c r="VPJ737" s="1101"/>
      <c r="VPK737" s="1101"/>
      <c r="VPL737" s="1101"/>
      <c r="VPM737" s="1101"/>
      <c r="VPN737" s="1101"/>
      <c r="VPO737" s="1101"/>
      <c r="VPP737" s="1101"/>
      <c r="VPQ737" s="1101"/>
      <c r="VPR737" s="1101"/>
      <c r="VPS737" s="1101"/>
      <c r="VPT737" s="1101"/>
      <c r="VPU737" s="1101"/>
      <c r="VPV737" s="1101"/>
      <c r="VPW737" s="1101"/>
      <c r="VPX737" s="1101"/>
      <c r="VPY737" s="1101"/>
      <c r="VPZ737" s="1101"/>
      <c r="VQA737" s="1101"/>
      <c r="VQB737" s="1101"/>
      <c r="VQC737" s="1101"/>
      <c r="VQD737" s="1101"/>
      <c r="VQE737" s="1101"/>
      <c r="VQF737" s="1101"/>
      <c r="VQG737" s="1101"/>
      <c r="VQH737" s="1101"/>
      <c r="VQI737" s="1101"/>
      <c r="VQJ737" s="1101"/>
      <c r="VQK737" s="1101"/>
      <c r="VQL737" s="1101"/>
      <c r="VQM737" s="1101"/>
      <c r="VQN737" s="1101"/>
      <c r="VQO737" s="1101"/>
      <c r="VQP737" s="1101"/>
      <c r="VQQ737" s="1101"/>
      <c r="VQR737" s="1101"/>
      <c r="VQS737" s="1101"/>
      <c r="VQT737" s="1101"/>
      <c r="VQU737" s="1101"/>
      <c r="VQV737" s="1101"/>
      <c r="VQW737" s="1101"/>
      <c r="VQX737" s="1101"/>
      <c r="VQY737" s="1101"/>
      <c r="VQZ737" s="1101"/>
      <c r="VRA737" s="1101"/>
      <c r="VRB737" s="1101"/>
      <c r="VRC737" s="1101"/>
      <c r="VRD737" s="1101"/>
      <c r="VRE737" s="1101"/>
      <c r="VRF737" s="1101"/>
      <c r="VRG737" s="1101"/>
      <c r="VRH737" s="1101"/>
      <c r="VRI737" s="1101"/>
      <c r="VRJ737" s="1101"/>
      <c r="VRK737" s="1101"/>
      <c r="VRL737" s="1101"/>
      <c r="VRM737" s="1101"/>
      <c r="VRN737" s="1101"/>
      <c r="VRO737" s="1101"/>
      <c r="VRP737" s="1101"/>
      <c r="VRQ737" s="1101"/>
      <c r="VRR737" s="1101"/>
      <c r="VRS737" s="1101"/>
      <c r="VRT737" s="1101"/>
      <c r="VRU737" s="1101"/>
      <c r="VRV737" s="1101"/>
      <c r="VRW737" s="1101"/>
      <c r="VRX737" s="1101"/>
      <c r="VRY737" s="1101"/>
      <c r="VRZ737" s="1101"/>
      <c r="VSA737" s="1101"/>
      <c r="VSB737" s="1101"/>
      <c r="VSC737" s="1101"/>
      <c r="VSD737" s="1101"/>
      <c r="VSE737" s="1101"/>
      <c r="VSF737" s="1101"/>
      <c r="VSG737" s="1101"/>
      <c r="VSH737" s="1101"/>
      <c r="VSI737" s="1101"/>
      <c r="VSJ737" s="1101"/>
      <c r="VSK737" s="1101"/>
      <c r="VSL737" s="1101"/>
      <c r="VSM737" s="1101"/>
      <c r="VSN737" s="1101"/>
      <c r="VSO737" s="1101"/>
      <c r="VSP737" s="1101"/>
      <c r="VSQ737" s="1101"/>
      <c r="VSR737" s="1101"/>
      <c r="VSS737" s="1101"/>
      <c r="VST737" s="1101"/>
      <c r="VSU737" s="1101"/>
      <c r="VSV737" s="1101"/>
      <c r="VSW737" s="1101"/>
      <c r="VSX737" s="1101"/>
      <c r="VSY737" s="1101"/>
      <c r="VSZ737" s="1101"/>
      <c r="VTA737" s="1101"/>
      <c r="VTB737" s="1101"/>
      <c r="VTC737" s="1101"/>
      <c r="VTD737" s="1101"/>
      <c r="VTE737" s="1101"/>
      <c r="VTF737" s="1101"/>
      <c r="VTG737" s="1101"/>
      <c r="VTH737" s="1101"/>
      <c r="VTI737" s="1101"/>
      <c r="VTJ737" s="1101"/>
      <c r="VTK737" s="1101"/>
      <c r="VTL737" s="1101"/>
      <c r="VTM737" s="1101"/>
      <c r="VTN737" s="1101"/>
      <c r="VTO737" s="1101"/>
      <c r="VTP737" s="1101"/>
      <c r="VTQ737" s="1101"/>
      <c r="VTR737" s="1101"/>
      <c r="VTS737" s="1101"/>
      <c r="VTT737" s="1101"/>
      <c r="VTU737" s="1101"/>
      <c r="VTV737" s="1101"/>
      <c r="VTW737" s="1101"/>
      <c r="VTX737" s="1101"/>
      <c r="VTY737" s="1101"/>
      <c r="VTZ737" s="1101"/>
      <c r="VUA737" s="1101"/>
      <c r="VUB737" s="1101"/>
      <c r="VUC737" s="1101"/>
      <c r="VUD737" s="1101"/>
      <c r="VUE737" s="1101"/>
      <c r="VUF737" s="1101"/>
      <c r="VUG737" s="1101"/>
      <c r="VUH737" s="1101"/>
      <c r="VUI737" s="1101"/>
      <c r="VUJ737" s="1101"/>
      <c r="VUK737" s="1101"/>
      <c r="VUL737" s="1101"/>
      <c r="VUM737" s="1101"/>
      <c r="VUN737" s="1101"/>
      <c r="VUO737" s="1101"/>
      <c r="VUP737" s="1101"/>
      <c r="VUQ737" s="1101"/>
      <c r="VUR737" s="1101"/>
      <c r="VUS737" s="1101"/>
      <c r="VUT737" s="1101"/>
      <c r="VUU737" s="1101"/>
      <c r="VUV737" s="1101"/>
      <c r="VUW737" s="1101"/>
      <c r="VUX737" s="1101"/>
      <c r="VUY737" s="1101"/>
      <c r="VUZ737" s="1101"/>
      <c r="VVA737" s="1101"/>
      <c r="VVB737" s="1101"/>
      <c r="VVC737" s="1101"/>
      <c r="VVD737" s="1101"/>
      <c r="VVE737" s="1101"/>
      <c r="VVF737" s="1101"/>
      <c r="VVG737" s="1101"/>
      <c r="VVH737" s="1101"/>
      <c r="VVI737" s="1101"/>
      <c r="VVJ737" s="1101"/>
      <c r="VVK737" s="1101"/>
      <c r="VVL737" s="1101"/>
      <c r="VVM737" s="1101"/>
      <c r="VVN737" s="1101"/>
      <c r="VVO737" s="1101"/>
      <c r="VVP737" s="1101"/>
      <c r="VVQ737" s="1101"/>
      <c r="VVR737" s="1101"/>
      <c r="VVS737" s="1101"/>
      <c r="VVT737" s="1101"/>
      <c r="VVU737" s="1101"/>
      <c r="VVV737" s="1101"/>
      <c r="VVW737" s="1101"/>
      <c r="VVX737" s="1101"/>
      <c r="VVY737" s="1101"/>
      <c r="VVZ737" s="1101"/>
      <c r="VWA737" s="1101"/>
      <c r="VWB737" s="1101"/>
      <c r="VWC737" s="1101"/>
      <c r="VWD737" s="1101"/>
      <c r="VWE737" s="1101"/>
      <c r="VWF737" s="1101"/>
      <c r="VWG737" s="1101"/>
      <c r="VWH737" s="1101"/>
      <c r="VWI737" s="1101"/>
      <c r="VWJ737" s="1101"/>
      <c r="VWK737" s="1101"/>
      <c r="VWL737" s="1101"/>
      <c r="VWM737" s="1101"/>
      <c r="VWN737" s="1101"/>
      <c r="VWO737" s="1101"/>
      <c r="VWP737" s="1101"/>
      <c r="VWQ737" s="1101"/>
      <c r="VWR737" s="1101"/>
      <c r="VWS737" s="1101"/>
      <c r="VWT737" s="1101"/>
      <c r="VWU737" s="1101"/>
      <c r="VWV737" s="1101"/>
      <c r="VWW737" s="1101"/>
      <c r="VWX737" s="1101"/>
      <c r="VWY737" s="1101"/>
      <c r="VWZ737" s="1101"/>
      <c r="VXA737" s="1101"/>
      <c r="VXB737" s="1101"/>
      <c r="VXC737" s="1101"/>
      <c r="VXD737" s="1101"/>
      <c r="VXE737" s="1101"/>
      <c r="VXF737" s="1101"/>
      <c r="VXG737" s="1101"/>
      <c r="VXH737" s="1101"/>
      <c r="VXI737" s="1101"/>
      <c r="VXJ737" s="1101"/>
      <c r="VXK737" s="1101"/>
      <c r="VXL737" s="1101"/>
      <c r="VXM737" s="1101"/>
      <c r="VXN737" s="1101"/>
      <c r="VXO737" s="1101"/>
      <c r="VXP737" s="1101"/>
      <c r="VXQ737" s="1101"/>
      <c r="VXR737" s="1101"/>
      <c r="VXS737" s="1101"/>
      <c r="VXT737" s="1101"/>
      <c r="VXU737" s="1101"/>
      <c r="VXV737" s="1101"/>
      <c r="VXW737" s="1101"/>
      <c r="VXX737" s="1101"/>
      <c r="VXY737" s="1101"/>
      <c r="VXZ737" s="1101"/>
      <c r="VYA737" s="1101"/>
      <c r="VYB737" s="1101"/>
      <c r="VYC737" s="1101"/>
      <c r="VYD737" s="1101"/>
      <c r="VYE737" s="1101"/>
      <c r="VYF737" s="1101"/>
      <c r="VYG737" s="1101"/>
      <c r="VYH737" s="1101"/>
      <c r="VYI737" s="1101"/>
      <c r="VYJ737" s="1101"/>
      <c r="VYK737" s="1101"/>
      <c r="VYL737" s="1101"/>
      <c r="VYM737" s="1101"/>
      <c r="VYN737" s="1101"/>
      <c r="VYO737" s="1101"/>
      <c r="VYP737" s="1101"/>
      <c r="VYQ737" s="1101"/>
      <c r="VYR737" s="1101"/>
      <c r="VYS737" s="1101"/>
      <c r="VYT737" s="1101"/>
      <c r="VYU737" s="1101"/>
      <c r="VYV737" s="1101"/>
      <c r="VYW737" s="1101"/>
      <c r="VYX737" s="1101"/>
      <c r="VYY737" s="1101"/>
      <c r="VYZ737" s="1101"/>
      <c r="VZA737" s="1101"/>
      <c r="VZB737" s="1101"/>
      <c r="VZC737" s="1101"/>
      <c r="VZD737" s="1101"/>
      <c r="VZE737" s="1101"/>
      <c r="VZF737" s="1101"/>
      <c r="VZG737" s="1101"/>
      <c r="VZH737" s="1101"/>
      <c r="VZI737" s="1101"/>
      <c r="VZJ737" s="1101"/>
      <c r="VZK737" s="1101"/>
      <c r="VZL737" s="1101"/>
      <c r="VZM737" s="1101"/>
      <c r="VZN737" s="1101"/>
      <c r="VZO737" s="1101"/>
      <c r="VZP737" s="1101"/>
      <c r="VZQ737" s="1101"/>
      <c r="VZR737" s="1101"/>
      <c r="VZS737" s="1101"/>
      <c r="VZT737" s="1101"/>
      <c r="VZU737" s="1101"/>
      <c r="VZV737" s="1101"/>
      <c r="VZW737" s="1101"/>
      <c r="VZX737" s="1101"/>
      <c r="VZY737" s="1101"/>
      <c r="VZZ737" s="1101"/>
      <c r="WAA737" s="1101"/>
      <c r="WAB737" s="1101"/>
      <c r="WAC737" s="1101"/>
      <c r="WAD737" s="1101"/>
      <c r="WAE737" s="1101"/>
      <c r="WAF737" s="1101"/>
      <c r="WAG737" s="1101"/>
      <c r="WAH737" s="1101"/>
      <c r="WAI737" s="1101"/>
      <c r="WAJ737" s="1101"/>
      <c r="WAK737" s="1101"/>
      <c r="WAL737" s="1101"/>
      <c r="WAM737" s="1101"/>
      <c r="WAN737" s="1101"/>
      <c r="WAO737" s="1101"/>
      <c r="WAP737" s="1101"/>
      <c r="WAQ737" s="1101"/>
      <c r="WAR737" s="1101"/>
      <c r="WAS737" s="1101"/>
      <c r="WAT737" s="1101"/>
      <c r="WAU737" s="1101"/>
      <c r="WAV737" s="1101"/>
      <c r="WAW737" s="1101"/>
      <c r="WAX737" s="1101"/>
      <c r="WAY737" s="1101"/>
      <c r="WAZ737" s="1101"/>
      <c r="WBA737" s="1101"/>
      <c r="WBB737" s="1101"/>
      <c r="WBC737" s="1101"/>
      <c r="WBD737" s="1101"/>
      <c r="WBE737" s="1101"/>
      <c r="WBF737" s="1101"/>
      <c r="WBG737" s="1101"/>
      <c r="WBH737" s="1101"/>
      <c r="WBI737" s="1101"/>
      <c r="WBJ737" s="1101"/>
      <c r="WBK737" s="1101"/>
      <c r="WBL737" s="1101"/>
      <c r="WBM737" s="1101"/>
      <c r="WBN737" s="1101"/>
      <c r="WBO737" s="1101"/>
      <c r="WBP737" s="1101"/>
      <c r="WBQ737" s="1101"/>
      <c r="WBR737" s="1101"/>
      <c r="WBS737" s="1101"/>
      <c r="WBT737" s="1101"/>
      <c r="WBU737" s="1101"/>
      <c r="WBV737" s="1101"/>
      <c r="WBW737" s="1101"/>
      <c r="WBX737" s="1101"/>
      <c r="WBY737" s="1101"/>
      <c r="WBZ737" s="1101"/>
      <c r="WCA737" s="1101"/>
      <c r="WCB737" s="1101"/>
      <c r="WCC737" s="1101"/>
      <c r="WCD737" s="1101"/>
      <c r="WCE737" s="1101"/>
      <c r="WCF737" s="1101"/>
      <c r="WCG737" s="1101"/>
      <c r="WCH737" s="1101"/>
      <c r="WCI737" s="1101"/>
      <c r="WCJ737" s="1101"/>
      <c r="WCK737" s="1101"/>
      <c r="WCL737" s="1101"/>
      <c r="WCM737" s="1101"/>
      <c r="WCN737" s="1101"/>
      <c r="WCO737" s="1101"/>
      <c r="WCP737" s="1101"/>
      <c r="WCQ737" s="1101"/>
      <c r="WCR737" s="1101"/>
      <c r="WCS737" s="1101"/>
      <c r="WCT737" s="1101"/>
      <c r="WCU737" s="1101"/>
      <c r="WCV737" s="1101"/>
      <c r="WCW737" s="1101"/>
      <c r="WCX737" s="1101"/>
      <c r="WCY737" s="1101"/>
      <c r="WCZ737" s="1101"/>
      <c r="WDA737" s="1101"/>
      <c r="WDB737" s="1101"/>
      <c r="WDC737" s="1101"/>
      <c r="WDD737" s="1101"/>
      <c r="WDE737" s="1101"/>
      <c r="WDF737" s="1101"/>
      <c r="WDG737" s="1101"/>
      <c r="WDH737" s="1101"/>
      <c r="WDI737" s="1101"/>
      <c r="WDJ737" s="1101"/>
      <c r="WDK737" s="1101"/>
      <c r="WDL737" s="1101"/>
      <c r="WDM737" s="1101"/>
      <c r="WDN737" s="1101"/>
      <c r="WDO737" s="1101"/>
      <c r="WDP737" s="1101"/>
      <c r="WDQ737" s="1101"/>
      <c r="WDR737" s="1101"/>
      <c r="WDS737" s="1101"/>
      <c r="WDT737" s="1101"/>
      <c r="WDU737" s="1101"/>
      <c r="WDV737" s="1101"/>
      <c r="WDW737" s="1101"/>
      <c r="WDX737" s="1101"/>
      <c r="WDY737" s="1101"/>
      <c r="WDZ737" s="1101"/>
      <c r="WEA737" s="1101"/>
      <c r="WEB737" s="1101"/>
      <c r="WEC737" s="1101"/>
      <c r="WED737" s="1101"/>
      <c r="WEE737" s="1101"/>
      <c r="WEF737" s="1101"/>
      <c r="WEG737" s="1101"/>
      <c r="WEH737" s="1101"/>
      <c r="WEI737" s="1101"/>
      <c r="WEJ737" s="1101"/>
      <c r="WEK737" s="1101"/>
      <c r="WEL737" s="1101"/>
      <c r="WEM737" s="1101"/>
      <c r="WEN737" s="1101"/>
      <c r="WEO737" s="1101"/>
      <c r="WEP737" s="1101"/>
      <c r="WEQ737" s="1101"/>
      <c r="WER737" s="1101"/>
      <c r="WES737" s="1101"/>
      <c r="WET737" s="1101"/>
      <c r="WEU737" s="1101"/>
      <c r="WEV737" s="1101"/>
      <c r="WEW737" s="1101"/>
      <c r="WEX737" s="1101"/>
      <c r="WEY737" s="1101"/>
      <c r="WEZ737" s="1101"/>
      <c r="WFA737" s="1101"/>
      <c r="WFB737" s="1101"/>
      <c r="WFC737" s="1101"/>
      <c r="WFD737" s="1101"/>
      <c r="WFE737" s="1101"/>
      <c r="WFF737" s="1101"/>
      <c r="WFG737" s="1101"/>
      <c r="WFH737" s="1101"/>
      <c r="WFI737" s="1101"/>
      <c r="WFJ737" s="1101"/>
      <c r="WFK737" s="1101"/>
      <c r="WFL737" s="1101"/>
      <c r="WFM737" s="1101"/>
      <c r="WFN737" s="1101"/>
      <c r="WFO737" s="1101"/>
      <c r="WFP737" s="1101"/>
      <c r="WFQ737" s="1101"/>
      <c r="WFR737" s="1101"/>
      <c r="WFS737" s="1101"/>
      <c r="WFT737" s="1101"/>
      <c r="WFU737" s="1101"/>
      <c r="WFV737" s="1101"/>
      <c r="WFW737" s="1101"/>
      <c r="WFX737" s="1101"/>
      <c r="WFY737" s="1101"/>
      <c r="WFZ737" s="1101"/>
      <c r="WGA737" s="1101"/>
      <c r="WGB737" s="1101"/>
      <c r="WGC737" s="1101"/>
      <c r="WGD737" s="1101"/>
      <c r="WGE737" s="1101"/>
      <c r="WGF737" s="1101"/>
      <c r="WGG737" s="1101"/>
      <c r="WGH737" s="1101"/>
      <c r="WGI737" s="1101"/>
      <c r="WGJ737" s="1101"/>
      <c r="WGK737" s="1101"/>
      <c r="WGL737" s="1101"/>
      <c r="WGM737" s="1101"/>
      <c r="WGN737" s="1101"/>
      <c r="WGO737" s="1101"/>
      <c r="WGP737" s="1101"/>
      <c r="WGQ737" s="1101"/>
      <c r="WGR737" s="1101"/>
      <c r="WGS737" s="1101"/>
      <c r="WGT737" s="1101"/>
      <c r="WGU737" s="1101"/>
      <c r="WGV737" s="1101"/>
      <c r="WGW737" s="1101"/>
      <c r="WGX737" s="1101"/>
      <c r="WGY737" s="1101"/>
      <c r="WGZ737" s="1101"/>
      <c r="WHA737" s="1101"/>
      <c r="WHB737" s="1101"/>
      <c r="WHC737" s="1101"/>
      <c r="WHD737" s="1101"/>
      <c r="WHE737" s="1101"/>
      <c r="WHF737" s="1101"/>
      <c r="WHG737" s="1101"/>
      <c r="WHH737" s="1101"/>
      <c r="WHI737" s="1101"/>
      <c r="WHJ737" s="1101"/>
      <c r="WHK737" s="1101"/>
      <c r="WHL737" s="1101"/>
      <c r="WHM737" s="1101"/>
      <c r="WHN737" s="1101"/>
      <c r="WHO737" s="1101"/>
      <c r="WHP737" s="1101"/>
      <c r="WHQ737" s="1101"/>
      <c r="WHR737" s="1101"/>
      <c r="WHS737" s="1101"/>
      <c r="WHT737" s="1101"/>
      <c r="WHU737" s="1101"/>
      <c r="WHV737" s="1101"/>
      <c r="WHW737" s="1101"/>
      <c r="WHX737" s="1101"/>
      <c r="WHY737" s="1101"/>
      <c r="WHZ737" s="1101"/>
      <c r="WIA737" s="1101"/>
      <c r="WIB737" s="1101"/>
      <c r="WIC737" s="1101"/>
      <c r="WID737" s="1101"/>
      <c r="WIE737" s="1101"/>
      <c r="WIF737" s="1101"/>
      <c r="WIG737" s="1101"/>
      <c r="WIH737" s="1101"/>
      <c r="WII737" s="1101"/>
      <c r="WIJ737" s="1101"/>
      <c r="WIK737" s="1101"/>
      <c r="WIL737" s="1101"/>
      <c r="WIM737" s="1101"/>
      <c r="WIN737" s="1101"/>
      <c r="WIO737" s="1101"/>
      <c r="WIP737" s="1101"/>
      <c r="WIQ737" s="1101"/>
      <c r="WIR737" s="1101"/>
      <c r="WIS737" s="1101"/>
      <c r="WIT737" s="1101"/>
      <c r="WIU737" s="1101"/>
      <c r="WIV737" s="1101"/>
      <c r="WIW737" s="1101"/>
      <c r="WIX737" s="1101"/>
      <c r="WIY737" s="1101"/>
      <c r="WIZ737" s="1101"/>
      <c r="WJA737" s="1101"/>
      <c r="WJB737" s="1101"/>
      <c r="WJC737" s="1101"/>
      <c r="WJD737" s="1101"/>
      <c r="WJE737" s="1101"/>
      <c r="WJF737" s="1101"/>
      <c r="WJG737" s="1101"/>
      <c r="WJH737" s="1101"/>
      <c r="WJI737" s="1101"/>
      <c r="WJJ737" s="1101"/>
      <c r="WJK737" s="1101"/>
      <c r="WJL737" s="1101"/>
      <c r="WJM737" s="1101"/>
      <c r="WJN737" s="1101"/>
      <c r="WJO737" s="1101"/>
      <c r="WJP737" s="1101"/>
      <c r="WJQ737" s="1101"/>
      <c r="WJR737" s="1101"/>
      <c r="WJS737" s="1101"/>
      <c r="WJT737" s="1101"/>
      <c r="WJU737" s="1101"/>
      <c r="WJV737" s="1101"/>
      <c r="WJW737" s="1101"/>
      <c r="WJX737" s="1101"/>
      <c r="WJY737" s="1101"/>
      <c r="WJZ737" s="1101"/>
      <c r="WKA737" s="1101"/>
      <c r="WKB737" s="1101"/>
      <c r="WKC737" s="1101"/>
      <c r="WKD737" s="1101"/>
      <c r="WKE737" s="1101"/>
      <c r="WKF737" s="1101"/>
      <c r="WKG737" s="1101"/>
      <c r="WKH737" s="1101"/>
      <c r="WKI737" s="1101"/>
      <c r="WKJ737" s="1101"/>
      <c r="WKK737" s="1101"/>
      <c r="WKL737" s="1101"/>
      <c r="WKM737" s="1101"/>
      <c r="WKN737" s="1101"/>
      <c r="WKO737" s="1101"/>
      <c r="WKP737" s="1101"/>
      <c r="WKQ737" s="1101"/>
      <c r="WKR737" s="1101"/>
      <c r="WKS737" s="1101"/>
      <c r="WKT737" s="1101"/>
      <c r="WKU737" s="1101"/>
      <c r="WKV737" s="1101"/>
      <c r="WKW737" s="1101"/>
      <c r="WKX737" s="1101"/>
      <c r="WKY737" s="1101"/>
      <c r="WKZ737" s="1101"/>
      <c r="WLA737" s="1101"/>
      <c r="WLB737" s="1101"/>
      <c r="WLC737" s="1101"/>
      <c r="WLD737" s="1101"/>
      <c r="WLE737" s="1101"/>
      <c r="WLF737" s="1101"/>
      <c r="WLG737" s="1101"/>
      <c r="WLH737" s="1101"/>
      <c r="WLI737" s="1101"/>
      <c r="WLJ737" s="1101"/>
      <c r="WLK737" s="1101"/>
      <c r="WLL737" s="1101"/>
      <c r="WLM737" s="1101"/>
      <c r="WLN737" s="1101"/>
      <c r="WLO737" s="1101"/>
      <c r="WLP737" s="1101"/>
      <c r="WLQ737" s="1101"/>
      <c r="WLR737" s="1101"/>
      <c r="WLS737" s="1101"/>
      <c r="WLT737" s="1101"/>
      <c r="WLU737" s="1101"/>
      <c r="WLV737" s="1101"/>
      <c r="WLW737" s="1101"/>
      <c r="WLX737" s="1101"/>
      <c r="WLY737" s="1101"/>
      <c r="WLZ737" s="1101"/>
      <c r="WMA737" s="1101"/>
      <c r="WMB737" s="1101"/>
      <c r="WMC737" s="1101"/>
      <c r="WMD737" s="1101"/>
      <c r="WME737" s="1101"/>
      <c r="WMF737" s="1101"/>
      <c r="WMG737" s="1101"/>
      <c r="WMH737" s="1101"/>
      <c r="WMI737" s="1101"/>
      <c r="WMJ737" s="1101"/>
      <c r="WMK737" s="1101"/>
      <c r="WML737" s="1101"/>
      <c r="WMM737" s="1101"/>
      <c r="WMN737" s="1101"/>
      <c r="WMO737" s="1101"/>
      <c r="WMP737" s="1101"/>
      <c r="WMQ737" s="1101"/>
      <c r="WMR737" s="1101"/>
      <c r="WMS737" s="1101"/>
      <c r="WMT737" s="1101"/>
      <c r="WMU737" s="1101"/>
      <c r="WMV737" s="1101"/>
      <c r="WMW737" s="1101"/>
      <c r="WMX737" s="1101"/>
      <c r="WMY737" s="1101"/>
      <c r="WMZ737" s="1101"/>
      <c r="WNA737" s="1101"/>
      <c r="WNB737" s="1101"/>
      <c r="WNC737" s="1101"/>
      <c r="WND737" s="1101"/>
      <c r="WNE737" s="1101"/>
      <c r="WNF737" s="1101"/>
      <c r="WNG737" s="1101"/>
      <c r="WNH737" s="1101"/>
      <c r="WNI737" s="1101"/>
      <c r="WNJ737" s="1101"/>
      <c r="WNK737" s="1101"/>
      <c r="WNL737" s="1101"/>
      <c r="WNM737" s="1101"/>
      <c r="WNN737" s="1101"/>
      <c r="WNO737" s="1101"/>
      <c r="WNP737" s="1101"/>
      <c r="WNQ737" s="1101"/>
      <c r="WNR737" s="1101"/>
      <c r="WNS737" s="1101"/>
      <c r="WNT737" s="1101"/>
      <c r="WNU737" s="1101"/>
      <c r="WNV737" s="1101"/>
      <c r="WNW737" s="1101"/>
      <c r="WNX737" s="1101"/>
      <c r="WNY737" s="1101"/>
      <c r="WNZ737" s="1101"/>
      <c r="WOA737" s="1101"/>
      <c r="WOB737" s="1101"/>
      <c r="WOC737" s="1101"/>
      <c r="WOD737" s="1101"/>
      <c r="WOE737" s="1101"/>
      <c r="WOF737" s="1101"/>
      <c r="WOG737" s="1101"/>
      <c r="WOH737" s="1101"/>
      <c r="WOI737" s="1101"/>
      <c r="WOJ737" s="1101"/>
      <c r="WOK737" s="1101"/>
      <c r="WOL737" s="1101"/>
      <c r="WOM737" s="1101"/>
      <c r="WON737" s="1101"/>
      <c r="WOO737" s="1101"/>
      <c r="WOP737" s="1101"/>
      <c r="WOQ737" s="1101"/>
      <c r="WOR737" s="1101"/>
      <c r="WOS737" s="1101"/>
      <c r="WOT737" s="1101"/>
      <c r="WOU737" s="1101"/>
      <c r="WOV737" s="1101"/>
      <c r="WOW737" s="1101"/>
      <c r="WOX737" s="1101"/>
      <c r="WOY737" s="1101"/>
      <c r="WOZ737" s="1101"/>
      <c r="WPA737" s="1101"/>
      <c r="WPB737" s="1101"/>
      <c r="WPC737" s="1101"/>
      <c r="WPD737" s="1101"/>
      <c r="WPE737" s="1101"/>
      <c r="WPF737" s="1101"/>
      <c r="WPG737" s="1101"/>
      <c r="WPH737" s="1101"/>
      <c r="WPI737" s="1101"/>
      <c r="WPJ737" s="1101"/>
      <c r="WPK737" s="1101"/>
      <c r="WPL737" s="1101"/>
      <c r="WPM737" s="1101"/>
      <c r="WPN737" s="1101"/>
      <c r="WPO737" s="1101"/>
      <c r="WPP737" s="1101"/>
      <c r="WPQ737" s="1101"/>
      <c r="WPR737" s="1101"/>
      <c r="WPS737" s="1101"/>
      <c r="WPT737" s="1101"/>
      <c r="WPU737" s="1101"/>
      <c r="WPV737" s="1101"/>
      <c r="WPW737" s="1101"/>
      <c r="WPX737" s="1101"/>
      <c r="WPY737" s="1101"/>
      <c r="WPZ737" s="1101"/>
      <c r="WQA737" s="1101"/>
      <c r="WQB737" s="1101"/>
      <c r="WQC737" s="1101"/>
      <c r="WQD737" s="1101"/>
      <c r="WQE737" s="1101"/>
      <c r="WQF737" s="1101"/>
      <c r="WQG737" s="1101"/>
      <c r="WQH737" s="1101"/>
      <c r="WQI737" s="1101"/>
      <c r="WQJ737" s="1101"/>
      <c r="WQK737" s="1101"/>
      <c r="WQL737" s="1101"/>
      <c r="WQM737" s="1101"/>
      <c r="WQN737" s="1101"/>
      <c r="WQO737" s="1101"/>
      <c r="WQP737" s="1101"/>
      <c r="WQQ737" s="1101"/>
      <c r="WQR737" s="1101"/>
      <c r="WQS737" s="1101"/>
      <c r="WQT737" s="1101"/>
      <c r="WQU737" s="1101"/>
      <c r="WQV737" s="1101"/>
      <c r="WQW737" s="1101"/>
      <c r="WQX737" s="1101"/>
      <c r="WQY737" s="1101"/>
      <c r="WQZ737" s="1101"/>
      <c r="WRA737" s="1101"/>
      <c r="WRB737" s="1101"/>
      <c r="WRC737" s="1101"/>
      <c r="WRD737" s="1101"/>
      <c r="WRE737" s="1101"/>
      <c r="WRF737" s="1101"/>
      <c r="WRG737" s="1101"/>
      <c r="WRH737" s="1101"/>
      <c r="WRI737" s="1101"/>
      <c r="WRJ737" s="1101"/>
      <c r="WRK737" s="1101"/>
      <c r="WRL737" s="1101"/>
      <c r="WRM737" s="1101"/>
      <c r="WRN737" s="1101"/>
      <c r="WRO737" s="1101"/>
      <c r="WRP737" s="1101"/>
      <c r="WRQ737" s="1101"/>
      <c r="WRR737" s="1101"/>
      <c r="WRS737" s="1101"/>
      <c r="WRT737" s="1101"/>
      <c r="WRU737" s="1101"/>
      <c r="WRV737" s="1101"/>
      <c r="WRW737" s="1101"/>
      <c r="WRX737" s="1101"/>
      <c r="WRY737" s="1101"/>
      <c r="WRZ737" s="1101"/>
      <c r="WSA737" s="1101"/>
      <c r="WSB737" s="1101"/>
      <c r="WSC737" s="1101"/>
      <c r="WSD737" s="1101"/>
      <c r="WSE737" s="1101"/>
      <c r="WSF737" s="1101"/>
      <c r="WSG737" s="1101"/>
      <c r="WSH737" s="1101"/>
      <c r="WSI737" s="1101"/>
      <c r="WSJ737" s="1101"/>
      <c r="WSK737" s="1101"/>
      <c r="WSL737" s="1101"/>
      <c r="WSM737" s="1101"/>
      <c r="WSN737" s="1101"/>
      <c r="WSO737" s="1101"/>
      <c r="WSP737" s="1101"/>
      <c r="WSQ737" s="1101"/>
      <c r="WSR737" s="1101"/>
      <c r="WSS737" s="1101"/>
      <c r="WST737" s="1101"/>
      <c r="WSU737" s="1101"/>
      <c r="WSV737" s="1101"/>
      <c r="WSW737" s="1101"/>
      <c r="WSX737" s="1101"/>
      <c r="WSY737" s="1101"/>
      <c r="WSZ737" s="1101"/>
      <c r="WTA737" s="1101"/>
      <c r="WTB737" s="1101"/>
      <c r="WTC737" s="1101"/>
      <c r="WTD737" s="1101"/>
      <c r="WTE737" s="1101"/>
      <c r="WTF737" s="1101"/>
      <c r="WTG737" s="1101"/>
      <c r="WTH737" s="1101"/>
      <c r="WTI737" s="1101"/>
      <c r="WTJ737" s="1101"/>
      <c r="WTK737" s="1101"/>
      <c r="WTL737" s="1101"/>
      <c r="WTM737" s="1101"/>
      <c r="WTN737" s="1101"/>
      <c r="WTO737" s="1101"/>
      <c r="WTP737" s="1101"/>
      <c r="WTQ737" s="1101"/>
      <c r="WTR737" s="1101"/>
      <c r="WTS737" s="1101"/>
      <c r="WTT737" s="1101"/>
      <c r="WTU737" s="1101"/>
      <c r="WTV737" s="1101"/>
      <c r="WTW737" s="1101"/>
      <c r="WTX737" s="1101"/>
      <c r="WTY737" s="1101"/>
      <c r="WTZ737" s="1101"/>
      <c r="WUA737" s="1101"/>
      <c r="WUB737" s="1101"/>
      <c r="WUC737" s="1101"/>
      <c r="WUD737" s="1101"/>
      <c r="WUE737" s="1101"/>
      <c r="WUF737" s="1101"/>
      <c r="WUG737" s="1101"/>
      <c r="WUH737" s="1101"/>
      <c r="WUI737" s="1101"/>
      <c r="WUJ737" s="1101"/>
      <c r="WUK737" s="1101"/>
      <c r="WUL737" s="1101"/>
      <c r="WUM737" s="1101"/>
      <c r="WUN737" s="1101"/>
      <c r="WUO737" s="1101"/>
      <c r="WUP737" s="1101"/>
      <c r="WUQ737" s="1101"/>
      <c r="WUR737" s="1101"/>
      <c r="WUS737" s="1101"/>
      <c r="WUT737" s="1101"/>
      <c r="WUU737" s="1101"/>
      <c r="WUV737" s="1101"/>
      <c r="WUW737" s="1101"/>
      <c r="WUX737" s="1101"/>
      <c r="WUY737" s="1101"/>
      <c r="WUZ737" s="1101"/>
      <c r="WVA737" s="1101"/>
      <c r="WVB737" s="1101"/>
      <c r="WVC737" s="1101"/>
      <c r="WVD737" s="1101"/>
      <c r="WVE737" s="1101"/>
      <c r="WVF737" s="1101"/>
      <c r="WVG737" s="1101"/>
      <c r="WVH737" s="1101"/>
      <c r="WVI737" s="1101"/>
      <c r="WVJ737" s="1101"/>
      <c r="WVK737" s="1101"/>
      <c r="WVL737" s="1101"/>
      <c r="WVM737" s="1101"/>
      <c r="WVN737" s="1101"/>
      <c r="WVO737" s="1101"/>
      <c r="WVP737" s="1101"/>
      <c r="WVQ737" s="1101"/>
      <c r="WVR737" s="1101"/>
      <c r="WVS737" s="1101"/>
      <c r="WVT737" s="1101"/>
      <c r="WVU737" s="1101"/>
      <c r="WVV737" s="1101"/>
      <c r="WVW737" s="1101"/>
      <c r="WVX737" s="1101"/>
      <c r="WVY737" s="1101"/>
      <c r="WVZ737" s="1101"/>
      <c r="WWA737" s="1101"/>
      <c r="WWB737" s="1101"/>
      <c r="WWC737" s="1101"/>
      <c r="WWD737" s="1101"/>
      <c r="WWE737" s="1101"/>
      <c r="WWF737" s="1101"/>
      <c r="WWG737" s="1101"/>
      <c r="WWH737" s="1101"/>
      <c r="WWI737" s="1101"/>
      <c r="WWJ737" s="1101"/>
      <c r="WWK737" s="1101"/>
      <c r="WWL737" s="1101"/>
      <c r="WWM737" s="1101"/>
      <c r="WWN737" s="1101"/>
      <c r="WWO737" s="1101"/>
      <c r="WWP737" s="1101"/>
      <c r="WWQ737" s="1101"/>
      <c r="WWR737" s="1101"/>
      <c r="WWS737" s="1101"/>
      <c r="WWT737" s="1101"/>
      <c r="WWU737" s="1101"/>
      <c r="WWV737" s="1101"/>
      <c r="WWW737" s="1101"/>
      <c r="WWX737" s="1101"/>
      <c r="WWY737" s="1101"/>
      <c r="WWZ737" s="1101"/>
      <c r="WXA737" s="1101"/>
      <c r="WXB737" s="1101"/>
      <c r="WXC737" s="1101"/>
      <c r="WXD737" s="1101"/>
      <c r="WXE737" s="1101"/>
      <c r="WXF737" s="1101"/>
      <c r="WXG737" s="1101"/>
      <c r="WXH737" s="1101"/>
      <c r="WXI737" s="1101"/>
      <c r="WXJ737" s="1101"/>
      <c r="WXK737" s="1101"/>
      <c r="WXL737" s="1101"/>
      <c r="WXM737" s="1101"/>
      <c r="WXN737" s="1101"/>
      <c r="WXO737" s="1101"/>
      <c r="WXP737" s="1101"/>
      <c r="WXQ737" s="1101"/>
      <c r="WXR737" s="1101"/>
      <c r="WXS737" s="1101"/>
      <c r="WXT737" s="1101"/>
      <c r="WXU737" s="1101"/>
      <c r="WXV737" s="1101"/>
      <c r="WXW737" s="1101"/>
      <c r="WXX737" s="1101"/>
      <c r="WXY737" s="1101"/>
      <c r="WXZ737" s="1101"/>
      <c r="WYA737" s="1101"/>
      <c r="WYB737" s="1101"/>
      <c r="WYC737" s="1101"/>
      <c r="WYD737" s="1101"/>
      <c r="WYE737" s="1101"/>
      <c r="WYF737" s="1101"/>
      <c r="WYG737" s="1101"/>
      <c r="WYH737" s="1101"/>
      <c r="WYI737" s="1101"/>
      <c r="WYJ737" s="1101"/>
      <c r="WYK737" s="1101"/>
      <c r="WYL737" s="1101"/>
      <c r="WYM737" s="1101"/>
      <c r="WYN737" s="1101"/>
      <c r="WYO737" s="1101"/>
      <c r="WYP737" s="1101"/>
      <c r="WYQ737" s="1101"/>
      <c r="WYR737" s="1101"/>
      <c r="WYS737" s="1101"/>
      <c r="WYT737" s="1101"/>
      <c r="WYU737" s="1101"/>
      <c r="WYV737" s="1101"/>
      <c r="WYW737" s="1101"/>
      <c r="WYX737" s="1101"/>
      <c r="WYY737" s="1101"/>
      <c r="WYZ737" s="1101"/>
      <c r="WZA737" s="1101"/>
      <c r="WZB737" s="1101"/>
      <c r="WZC737" s="1101"/>
      <c r="WZD737" s="1101"/>
      <c r="WZE737" s="1101"/>
      <c r="WZF737" s="1101"/>
      <c r="WZG737" s="1101"/>
      <c r="WZH737" s="1101"/>
      <c r="WZI737" s="1101"/>
      <c r="WZJ737" s="1101"/>
      <c r="WZK737" s="1101"/>
      <c r="WZL737" s="1101"/>
      <c r="WZM737" s="1101"/>
      <c r="WZN737" s="1101"/>
      <c r="WZO737" s="1101"/>
      <c r="WZP737" s="1101"/>
      <c r="WZQ737" s="1101"/>
      <c r="WZR737" s="1101"/>
      <c r="WZS737" s="1101"/>
      <c r="WZT737" s="1101"/>
      <c r="WZU737" s="1101"/>
      <c r="WZV737" s="1101"/>
      <c r="WZW737" s="1101"/>
      <c r="WZX737" s="1101"/>
      <c r="WZY737" s="1101"/>
      <c r="WZZ737" s="1101"/>
      <c r="XAA737" s="1101"/>
      <c r="XAB737" s="1101"/>
      <c r="XAC737" s="1101"/>
      <c r="XAD737" s="1101"/>
      <c r="XAE737" s="1101"/>
      <c r="XAF737" s="1101"/>
      <c r="XAG737" s="1101"/>
      <c r="XAH737" s="1101"/>
      <c r="XAI737" s="1101"/>
      <c r="XAJ737" s="1101"/>
      <c r="XAK737" s="1101"/>
      <c r="XAL737" s="1101"/>
      <c r="XAM737" s="1101"/>
      <c r="XAN737" s="1101"/>
      <c r="XAO737" s="1101"/>
      <c r="XAP737" s="1101"/>
      <c r="XAQ737" s="1101"/>
      <c r="XAR737" s="1101"/>
      <c r="XAS737" s="1101"/>
      <c r="XAT737" s="1101"/>
      <c r="XAU737" s="1101"/>
      <c r="XAV737" s="1101"/>
      <c r="XAW737" s="1101"/>
      <c r="XAX737" s="1101"/>
      <c r="XAY737" s="1101"/>
      <c r="XAZ737" s="1101"/>
      <c r="XBA737" s="1101"/>
      <c r="XBB737" s="1101"/>
      <c r="XBC737" s="1101"/>
      <c r="XBD737" s="1101"/>
      <c r="XBE737" s="1101"/>
      <c r="XBF737" s="1101"/>
      <c r="XBG737" s="1101"/>
      <c r="XBH737" s="1101"/>
      <c r="XBI737" s="1101"/>
      <c r="XBJ737" s="1101"/>
      <c r="XBK737" s="1101"/>
      <c r="XBL737" s="1101"/>
      <c r="XBM737" s="1101"/>
      <c r="XBN737" s="1101"/>
      <c r="XBO737" s="1101"/>
      <c r="XBP737" s="1101"/>
      <c r="XBQ737" s="1101"/>
      <c r="XBR737" s="1101"/>
      <c r="XBS737" s="1101"/>
      <c r="XBT737" s="1101"/>
      <c r="XBU737" s="1101"/>
      <c r="XBV737" s="1101"/>
      <c r="XBW737" s="1101"/>
      <c r="XBX737" s="1101"/>
      <c r="XBY737" s="1101"/>
      <c r="XBZ737" s="1101"/>
      <c r="XCA737" s="1101"/>
      <c r="XCB737" s="1101"/>
      <c r="XCC737" s="1101"/>
      <c r="XCD737" s="1101"/>
      <c r="XCE737" s="1101"/>
      <c r="XCF737" s="1101"/>
      <c r="XCG737" s="1101"/>
      <c r="XCH737" s="1101"/>
      <c r="XCI737" s="1101"/>
      <c r="XCJ737" s="1101"/>
      <c r="XCK737" s="1101"/>
      <c r="XCL737" s="1101"/>
      <c r="XCM737" s="1101"/>
      <c r="XCN737" s="1101"/>
      <c r="XCO737" s="1101"/>
      <c r="XCP737" s="1101"/>
      <c r="XCQ737" s="1101"/>
      <c r="XCR737" s="1101"/>
      <c r="XCS737" s="1101"/>
      <c r="XCT737" s="1101"/>
      <c r="XCU737" s="1101"/>
      <c r="XCV737" s="1101"/>
      <c r="XCW737" s="1101"/>
      <c r="XCX737" s="1101"/>
      <c r="XCY737" s="1101"/>
      <c r="XCZ737" s="1101"/>
      <c r="XDA737" s="1101"/>
      <c r="XDB737" s="1101"/>
      <c r="XDC737" s="1101"/>
      <c r="XDD737" s="1101"/>
      <c r="XDE737" s="1101"/>
      <c r="XDF737" s="1101"/>
      <c r="XDG737" s="1101"/>
      <c r="XDH737" s="1101"/>
      <c r="XDI737" s="1101"/>
      <c r="XDJ737" s="1101"/>
      <c r="XDK737" s="1101"/>
      <c r="XDL737" s="1101"/>
      <c r="XDM737" s="1101"/>
      <c r="XDN737" s="1101"/>
      <c r="XDO737" s="1101"/>
      <c r="XDP737" s="1101"/>
      <c r="XDQ737" s="1101"/>
      <c r="XDR737" s="1101"/>
      <c r="XDS737" s="1101"/>
      <c r="XDT737" s="1101"/>
      <c r="XDU737" s="1101"/>
      <c r="XDV737" s="1101"/>
      <c r="XDW737" s="1101"/>
      <c r="XDX737" s="1101"/>
      <c r="XDY737" s="1101"/>
      <c r="XDZ737" s="1101"/>
      <c r="XEA737" s="1101"/>
      <c r="XEB737" s="1101"/>
      <c r="XEC737" s="1101"/>
      <c r="XED737" s="1101"/>
      <c r="XEE737" s="1101"/>
      <c r="XEF737" s="1101"/>
      <c r="XEG737" s="1101"/>
      <c r="XEH737" s="1101"/>
      <c r="XEI737" s="1101"/>
      <c r="XEJ737" s="1101"/>
      <c r="XEK737" s="1101"/>
      <c r="XEL737" s="1101"/>
      <c r="XEM737" s="1101"/>
      <c r="XEN737" s="1101"/>
      <c r="XEO737" s="1101"/>
      <c r="XEP737" s="1101"/>
      <c r="XEQ737" s="1101"/>
      <c r="XER737" s="1101"/>
      <c r="XES737" s="1101"/>
      <c r="XET737" s="1101"/>
      <c r="XEU737" s="1101"/>
      <c r="XEV737" s="1101"/>
      <c r="XEW737" s="1101"/>
      <c r="XEX737" s="1101"/>
      <c r="XEY737" s="1101"/>
      <c r="XEZ737" s="1101"/>
      <c r="XFA737" s="1101"/>
      <c r="XFB737" s="1101"/>
      <c r="XFC737" s="1101"/>
    </row>
    <row r="738" spans="1:16383" ht="12.95" customHeight="1">
      <c r="A738" s="1101"/>
      <c r="B738" s="1313"/>
      <c r="C738" s="1314"/>
      <c r="D738" s="1314"/>
      <c r="E738" s="1314"/>
      <c r="F738" s="1315"/>
      <c r="G738" s="1322"/>
      <c r="H738" s="1323"/>
      <c r="I738" s="1323"/>
      <c r="J738" s="1324"/>
      <c r="K738" s="1513"/>
      <c r="L738" s="1514"/>
      <c r="M738" s="1514"/>
      <c r="N738" s="1515"/>
      <c r="O738" s="1334"/>
      <c r="P738" s="1335"/>
      <c r="Q738" s="1335"/>
      <c r="R738" s="1335"/>
      <c r="S738" s="1336"/>
      <c r="T738" s="1334"/>
      <c r="U738" s="1335"/>
      <c r="V738" s="1335"/>
      <c r="W738" s="1336"/>
      <c r="X738" s="1316">
        <f t="shared" si="59"/>
        <v>0</v>
      </c>
      <c r="Y738" s="1317"/>
      <c r="Z738" s="1317"/>
      <c r="AA738" s="1317"/>
      <c r="AB738" s="1318"/>
      <c r="AC738" s="1337"/>
      <c r="AD738" s="1338"/>
      <c r="AE738" s="1338"/>
      <c r="AF738" s="1338"/>
      <c r="AG738" s="1339"/>
      <c r="AH738" s="1319" t="str">
        <f t="shared" si="60"/>
        <v/>
      </c>
      <c r="AI738" s="1320"/>
      <c r="AJ738" s="1321"/>
      <c r="AK738" s="1313" t="s">
        <v>299</v>
      </c>
      <c r="AL738" s="1314"/>
      <c r="AM738" s="1314"/>
      <c r="AN738" s="1314"/>
      <c r="AO738" s="1315"/>
      <c r="AP738" s="2"/>
      <c r="AQ738" s="2"/>
      <c r="AR738" s="2"/>
      <c r="AS738" s="2"/>
      <c r="AT738" s="1101"/>
      <c r="AU738" s="1101"/>
      <c r="AV738" s="1101"/>
      <c r="AW738" s="1101"/>
      <c r="AX738" s="1101"/>
      <c r="AY738" s="784"/>
      <c r="AZ738" s="784"/>
      <c r="BA738" s="784"/>
      <c r="BB738" s="784"/>
      <c r="BC738" s="784"/>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1101"/>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1101"/>
      <c r="DH738" s="1101"/>
      <c r="DI738" s="1101"/>
      <c r="DJ738" s="1101"/>
      <c r="DK738" s="1101"/>
      <c r="DL738" s="1101"/>
      <c r="DM738" s="1101"/>
      <c r="DN738" s="1101"/>
      <c r="DO738" s="1101"/>
      <c r="DP738" s="1101"/>
      <c r="DQ738" s="1101"/>
      <c r="DR738" s="1101"/>
      <c r="DS738" s="1101"/>
      <c r="DT738" s="1101"/>
      <c r="DU738" s="1101"/>
      <c r="DV738" s="1101"/>
      <c r="DW738" s="1101"/>
      <c r="DX738" s="1101"/>
      <c r="DY738" s="1101"/>
      <c r="DZ738" s="1101"/>
      <c r="EA738" s="1101"/>
      <c r="EB738" s="1101"/>
      <c r="EC738" s="1101"/>
      <c r="ED738" s="1101"/>
      <c r="EE738" s="1101"/>
      <c r="EF738" s="1101"/>
      <c r="EG738" s="1101"/>
      <c r="EH738" s="1101"/>
      <c r="EI738" s="1101"/>
      <c r="EJ738" s="1101"/>
      <c r="EK738" s="1101"/>
      <c r="EL738" s="1101"/>
      <c r="EM738" s="1101"/>
      <c r="EN738" s="1101"/>
      <c r="EO738" s="1101"/>
      <c r="EP738" s="1101"/>
      <c r="EQ738" s="1101"/>
      <c r="ER738" s="1101"/>
      <c r="ES738" s="1101"/>
      <c r="ET738" s="1101"/>
      <c r="EU738" s="1101"/>
      <c r="EV738" s="1101"/>
      <c r="EW738" s="1101"/>
      <c r="EX738" s="1101"/>
      <c r="EY738" s="1101"/>
      <c r="EZ738" s="1101"/>
      <c r="FA738" s="1101"/>
      <c r="FB738" s="1101"/>
      <c r="FC738" s="1101"/>
      <c r="FD738" s="1101"/>
      <c r="FE738" s="1101"/>
      <c r="FF738" s="1101"/>
      <c r="FG738" s="1101"/>
      <c r="FH738" s="1101"/>
      <c r="FI738" s="1101"/>
      <c r="FJ738" s="1101"/>
      <c r="FK738" s="1101"/>
      <c r="FL738" s="1101"/>
      <c r="FM738" s="1101"/>
      <c r="FN738" s="1101"/>
      <c r="FO738" s="1101"/>
      <c r="FP738" s="1101"/>
      <c r="FQ738" s="1101"/>
      <c r="FR738" s="1101"/>
      <c r="FS738" s="1101"/>
      <c r="FT738" s="1101"/>
      <c r="FU738" s="1101"/>
      <c r="FV738" s="1101"/>
      <c r="FW738" s="1101"/>
      <c r="FX738" s="1101"/>
      <c r="FY738" s="1101"/>
      <c r="FZ738" s="1101"/>
      <c r="GA738" s="1101"/>
      <c r="GB738" s="1101"/>
      <c r="GC738" s="1101"/>
      <c r="GD738" s="1101"/>
      <c r="GE738" s="1101"/>
      <c r="GF738" s="1101"/>
      <c r="GG738" s="1101"/>
      <c r="GH738" s="1101"/>
      <c r="GI738" s="1101"/>
      <c r="GJ738" s="1101"/>
      <c r="GK738" s="1101"/>
      <c r="GL738" s="1101"/>
      <c r="GM738" s="1101"/>
      <c r="GN738" s="1101"/>
      <c r="GO738" s="1101"/>
      <c r="GP738" s="1101"/>
      <c r="GQ738" s="1101"/>
      <c r="GR738" s="1101"/>
      <c r="GS738" s="1101"/>
      <c r="GT738" s="1101"/>
      <c r="GU738" s="1101"/>
      <c r="GV738" s="1101"/>
      <c r="GW738" s="1101"/>
      <c r="GX738" s="1101"/>
      <c r="GY738" s="1101"/>
      <c r="GZ738" s="1101"/>
      <c r="HA738" s="1101"/>
      <c r="HB738" s="1101"/>
      <c r="HC738" s="1101"/>
      <c r="HD738" s="1101"/>
      <c r="HE738" s="1101"/>
      <c r="HF738" s="1101"/>
      <c r="HG738" s="1101"/>
      <c r="HH738" s="1101"/>
      <c r="HI738" s="1101"/>
      <c r="HJ738" s="1101"/>
      <c r="HK738" s="1101"/>
      <c r="HL738" s="1101"/>
      <c r="HM738" s="1101"/>
      <c r="HN738" s="1101"/>
      <c r="HO738" s="1101"/>
      <c r="HP738" s="1101"/>
      <c r="HQ738" s="1101"/>
      <c r="HR738" s="1101"/>
      <c r="HS738" s="1101"/>
      <c r="HT738" s="1101"/>
      <c r="HU738" s="1101"/>
      <c r="HV738" s="1101"/>
      <c r="HW738" s="1101"/>
      <c r="HX738" s="1101"/>
      <c r="HY738" s="1101"/>
      <c r="HZ738" s="1101"/>
      <c r="IA738" s="1101"/>
      <c r="IB738" s="1101"/>
      <c r="IC738" s="1101"/>
      <c r="ID738" s="1101"/>
      <c r="IE738" s="1101"/>
      <c r="IF738" s="1101"/>
      <c r="IG738" s="1101"/>
      <c r="IH738" s="1101"/>
      <c r="II738" s="1101"/>
      <c r="IJ738" s="1101"/>
      <c r="IK738" s="1101"/>
      <c r="IL738" s="1101"/>
      <c r="IM738" s="1101"/>
      <c r="IN738" s="1101"/>
      <c r="IO738" s="1101"/>
      <c r="IP738" s="1101"/>
      <c r="IQ738" s="1101"/>
      <c r="IR738" s="1101"/>
      <c r="IS738" s="1101"/>
      <c r="IT738" s="1101"/>
      <c r="IU738" s="1101"/>
      <c r="IV738" s="1101"/>
      <c r="IW738" s="1101"/>
      <c r="IX738" s="1101"/>
      <c r="IY738" s="1101"/>
      <c r="IZ738" s="1101"/>
      <c r="JA738" s="1101"/>
      <c r="JB738" s="1101"/>
      <c r="JC738" s="1101"/>
      <c r="JD738" s="1101"/>
      <c r="JE738" s="1101"/>
      <c r="JF738" s="1101"/>
      <c r="JG738" s="1101"/>
      <c r="JH738" s="1101"/>
      <c r="JI738" s="1101"/>
      <c r="JJ738" s="1101"/>
      <c r="JK738" s="1101"/>
      <c r="JL738" s="1101"/>
      <c r="JM738" s="1101"/>
      <c r="JN738" s="1101"/>
      <c r="JO738" s="1101"/>
      <c r="JP738" s="1101"/>
      <c r="JQ738" s="1101"/>
      <c r="JR738" s="1101"/>
      <c r="JS738" s="1101"/>
      <c r="JT738" s="1101"/>
      <c r="JU738" s="1101"/>
      <c r="JV738" s="1101"/>
      <c r="JW738" s="1101"/>
      <c r="JX738" s="1101"/>
      <c r="JY738" s="1101"/>
      <c r="JZ738" s="1101"/>
      <c r="KA738" s="1101"/>
      <c r="KB738" s="1101"/>
      <c r="KC738" s="1101"/>
      <c r="KD738" s="1101"/>
      <c r="KE738" s="1101"/>
      <c r="KF738" s="1101"/>
      <c r="KG738" s="1101"/>
      <c r="KH738" s="1101"/>
      <c r="KI738" s="1101"/>
      <c r="KJ738" s="1101"/>
      <c r="KK738" s="1101"/>
      <c r="KL738" s="1101"/>
      <c r="KM738" s="1101"/>
      <c r="KN738" s="1101"/>
      <c r="KO738" s="1101"/>
      <c r="KP738" s="1101"/>
      <c r="KQ738" s="1101"/>
      <c r="KR738" s="1101"/>
      <c r="KS738" s="1101"/>
      <c r="KT738" s="1101"/>
      <c r="KU738" s="1101"/>
      <c r="KV738" s="1101"/>
      <c r="KW738" s="1101"/>
      <c r="KX738" s="1101"/>
      <c r="KY738" s="1101"/>
      <c r="KZ738" s="1101"/>
      <c r="LA738" s="1101"/>
      <c r="LB738" s="1101"/>
      <c r="LC738" s="1101"/>
      <c r="LD738" s="1101"/>
      <c r="LE738" s="1101"/>
      <c r="LF738" s="1101"/>
      <c r="LG738" s="1101"/>
      <c r="LH738" s="1101"/>
      <c r="LI738" s="1101"/>
      <c r="LJ738" s="1101"/>
      <c r="LK738" s="1101"/>
      <c r="LL738" s="1101"/>
      <c r="LM738" s="1101"/>
      <c r="LN738" s="1101"/>
      <c r="LO738" s="1101"/>
      <c r="LP738" s="1101"/>
      <c r="LQ738" s="1101"/>
      <c r="LR738" s="1101"/>
      <c r="LS738" s="1101"/>
      <c r="LT738" s="1101"/>
      <c r="LU738" s="1101"/>
      <c r="LV738" s="1101"/>
      <c r="LW738" s="1101"/>
      <c r="LX738" s="1101"/>
      <c r="LY738" s="1101"/>
      <c r="LZ738" s="1101"/>
      <c r="MA738" s="1101"/>
      <c r="MB738" s="1101"/>
      <c r="MC738" s="1101"/>
      <c r="MD738" s="1101"/>
      <c r="ME738" s="1101"/>
      <c r="MF738" s="1101"/>
      <c r="MG738" s="1101"/>
      <c r="MH738" s="1101"/>
      <c r="MI738" s="1101"/>
      <c r="MJ738" s="1101"/>
      <c r="MK738" s="1101"/>
      <c r="ML738" s="1101"/>
      <c r="MM738" s="1101"/>
      <c r="MN738" s="1101"/>
      <c r="MO738" s="1101"/>
      <c r="MP738" s="1101"/>
      <c r="MQ738" s="1101"/>
      <c r="MR738" s="1101"/>
      <c r="MS738" s="1101"/>
      <c r="MT738" s="1101"/>
      <c r="MU738" s="1101"/>
      <c r="MV738" s="1101"/>
      <c r="MW738" s="1101"/>
      <c r="MX738" s="1101"/>
      <c r="MY738" s="1101"/>
      <c r="MZ738" s="1101"/>
      <c r="NA738" s="1101"/>
      <c r="NB738" s="1101"/>
      <c r="NC738" s="1101"/>
      <c r="ND738" s="1101"/>
      <c r="NE738" s="1101"/>
      <c r="NF738" s="1101"/>
      <c r="NG738" s="1101"/>
      <c r="NH738" s="1101"/>
      <c r="NI738" s="1101"/>
      <c r="NJ738" s="1101"/>
      <c r="NK738" s="1101"/>
      <c r="NL738" s="1101"/>
      <c r="NM738" s="1101"/>
      <c r="NN738" s="1101"/>
      <c r="NO738" s="1101"/>
      <c r="NP738" s="1101"/>
      <c r="NQ738" s="1101"/>
      <c r="NR738" s="1101"/>
      <c r="NS738" s="1101"/>
      <c r="NT738" s="1101"/>
      <c r="NU738" s="1101"/>
      <c r="NV738" s="1101"/>
      <c r="NW738" s="1101"/>
      <c r="NX738" s="1101"/>
      <c r="NY738" s="1101"/>
      <c r="NZ738" s="1101"/>
      <c r="OA738" s="1101"/>
      <c r="OB738" s="1101"/>
      <c r="OC738" s="1101"/>
      <c r="OD738" s="1101"/>
      <c r="OE738" s="1101"/>
      <c r="OF738" s="1101"/>
      <c r="OG738" s="1101"/>
      <c r="OH738" s="1101"/>
      <c r="OI738" s="1101"/>
      <c r="OJ738" s="1101"/>
      <c r="OK738" s="1101"/>
      <c r="OL738" s="1101"/>
      <c r="OM738" s="1101"/>
      <c r="ON738" s="1101"/>
      <c r="OO738" s="1101"/>
      <c r="OP738" s="1101"/>
      <c r="OQ738" s="1101"/>
      <c r="OR738" s="1101"/>
      <c r="OS738" s="1101"/>
      <c r="OT738" s="1101"/>
      <c r="OU738" s="1101"/>
      <c r="OV738" s="1101"/>
      <c r="OW738" s="1101"/>
      <c r="OX738" s="1101"/>
      <c r="OY738" s="1101"/>
      <c r="OZ738" s="1101"/>
      <c r="PA738" s="1101"/>
      <c r="PB738" s="1101"/>
      <c r="PC738" s="1101"/>
      <c r="PD738" s="1101"/>
      <c r="PE738" s="1101"/>
      <c r="PF738" s="1101"/>
      <c r="PG738" s="1101"/>
      <c r="PH738" s="1101"/>
      <c r="PI738" s="1101"/>
      <c r="PJ738" s="1101"/>
      <c r="PK738" s="1101"/>
      <c r="PL738" s="1101"/>
      <c r="PM738" s="1101"/>
      <c r="PN738" s="1101"/>
      <c r="PO738" s="1101"/>
      <c r="PP738" s="1101"/>
      <c r="PQ738" s="1101"/>
      <c r="PR738" s="1101"/>
      <c r="PS738" s="1101"/>
      <c r="PT738" s="1101"/>
      <c r="PU738" s="1101"/>
      <c r="PV738" s="1101"/>
      <c r="PW738" s="1101"/>
      <c r="PX738" s="1101"/>
      <c r="PY738" s="1101"/>
      <c r="PZ738" s="1101"/>
      <c r="QA738" s="1101"/>
      <c r="QB738" s="1101"/>
      <c r="QC738" s="1101"/>
      <c r="QD738" s="1101"/>
      <c r="QE738" s="1101"/>
      <c r="QF738" s="1101"/>
      <c r="QG738" s="1101"/>
      <c r="QH738" s="1101"/>
      <c r="QI738" s="1101"/>
      <c r="QJ738" s="1101"/>
      <c r="QK738" s="1101"/>
      <c r="QL738" s="1101"/>
      <c r="QM738" s="1101"/>
      <c r="QN738" s="1101"/>
      <c r="QO738" s="1101"/>
      <c r="QP738" s="1101"/>
      <c r="QQ738" s="1101"/>
      <c r="QR738" s="1101"/>
      <c r="QS738" s="1101"/>
      <c r="QT738" s="1101"/>
      <c r="QU738" s="1101"/>
      <c r="QV738" s="1101"/>
      <c r="QW738" s="1101"/>
      <c r="QX738" s="1101"/>
      <c r="QY738" s="1101"/>
      <c r="QZ738" s="1101"/>
      <c r="RA738" s="1101"/>
      <c r="RB738" s="1101"/>
      <c r="RC738" s="1101"/>
      <c r="RD738" s="1101"/>
      <c r="RE738" s="1101"/>
      <c r="RF738" s="1101"/>
      <c r="RG738" s="1101"/>
      <c r="RH738" s="1101"/>
      <c r="RI738" s="1101"/>
      <c r="RJ738" s="1101"/>
      <c r="RK738" s="1101"/>
      <c r="RL738" s="1101"/>
      <c r="RM738" s="1101"/>
      <c r="RN738" s="1101"/>
      <c r="RO738" s="1101"/>
      <c r="RP738" s="1101"/>
      <c r="RQ738" s="1101"/>
      <c r="RR738" s="1101"/>
      <c r="RS738" s="1101"/>
      <c r="RT738" s="1101"/>
      <c r="RU738" s="1101"/>
      <c r="RV738" s="1101"/>
      <c r="RW738" s="1101"/>
      <c r="RX738" s="1101"/>
      <c r="RY738" s="1101"/>
      <c r="RZ738" s="1101"/>
      <c r="SA738" s="1101"/>
      <c r="SB738" s="1101"/>
      <c r="SC738" s="1101"/>
      <c r="SD738" s="1101"/>
      <c r="SE738" s="1101"/>
      <c r="SF738" s="1101"/>
      <c r="SG738" s="1101"/>
      <c r="SH738" s="1101"/>
      <c r="SI738" s="1101"/>
      <c r="SJ738" s="1101"/>
      <c r="SK738" s="1101"/>
      <c r="SL738" s="1101"/>
      <c r="SM738" s="1101"/>
      <c r="SN738" s="1101"/>
      <c r="SO738" s="1101"/>
      <c r="SP738" s="1101"/>
      <c r="SQ738" s="1101"/>
      <c r="SR738" s="1101"/>
      <c r="SS738" s="1101"/>
      <c r="ST738" s="1101"/>
      <c r="SU738" s="1101"/>
      <c r="SV738" s="1101"/>
      <c r="SW738" s="1101"/>
      <c r="SX738" s="1101"/>
      <c r="SY738" s="1101"/>
      <c r="SZ738" s="1101"/>
      <c r="TA738" s="1101"/>
      <c r="TB738" s="1101"/>
      <c r="TC738" s="1101"/>
      <c r="TD738" s="1101"/>
      <c r="TE738" s="1101"/>
      <c r="TF738" s="1101"/>
      <c r="TG738" s="1101"/>
      <c r="TH738" s="1101"/>
      <c r="TI738" s="1101"/>
      <c r="TJ738" s="1101"/>
      <c r="TK738" s="1101"/>
      <c r="TL738" s="1101"/>
      <c r="TM738" s="1101"/>
      <c r="TN738" s="1101"/>
      <c r="TO738" s="1101"/>
      <c r="TP738" s="1101"/>
      <c r="TQ738" s="1101"/>
      <c r="TR738" s="1101"/>
      <c r="TS738" s="1101"/>
      <c r="TT738" s="1101"/>
      <c r="TU738" s="1101"/>
      <c r="TV738" s="1101"/>
      <c r="TW738" s="1101"/>
      <c r="TX738" s="1101"/>
      <c r="TY738" s="1101"/>
      <c r="TZ738" s="1101"/>
      <c r="UA738" s="1101"/>
      <c r="UB738" s="1101"/>
      <c r="UC738" s="1101"/>
      <c r="UD738" s="1101"/>
      <c r="UE738" s="1101"/>
      <c r="UF738" s="1101"/>
      <c r="UG738" s="1101"/>
      <c r="UH738" s="1101"/>
      <c r="UI738" s="1101"/>
      <c r="UJ738" s="1101"/>
      <c r="UK738" s="1101"/>
      <c r="UL738" s="1101"/>
      <c r="UM738" s="1101"/>
      <c r="UN738" s="1101"/>
      <c r="UO738" s="1101"/>
      <c r="UP738" s="1101"/>
      <c r="UQ738" s="1101"/>
      <c r="UR738" s="1101"/>
      <c r="US738" s="1101"/>
      <c r="UT738" s="1101"/>
      <c r="UU738" s="1101"/>
      <c r="UV738" s="1101"/>
      <c r="UW738" s="1101"/>
      <c r="UX738" s="1101"/>
      <c r="UY738" s="1101"/>
      <c r="UZ738" s="1101"/>
      <c r="VA738" s="1101"/>
      <c r="VB738" s="1101"/>
      <c r="VC738" s="1101"/>
      <c r="VD738" s="1101"/>
      <c r="VE738" s="1101"/>
      <c r="VF738" s="1101"/>
      <c r="VG738" s="1101"/>
      <c r="VH738" s="1101"/>
      <c r="VI738" s="1101"/>
      <c r="VJ738" s="1101"/>
      <c r="VK738" s="1101"/>
      <c r="VL738" s="1101"/>
      <c r="VM738" s="1101"/>
      <c r="VN738" s="1101"/>
      <c r="VO738" s="1101"/>
      <c r="VP738" s="1101"/>
      <c r="VQ738" s="1101"/>
      <c r="VR738" s="1101"/>
      <c r="VS738" s="1101"/>
      <c r="VT738" s="1101"/>
      <c r="VU738" s="1101"/>
      <c r="VV738" s="1101"/>
      <c r="VW738" s="1101"/>
      <c r="VX738" s="1101"/>
      <c r="VY738" s="1101"/>
      <c r="VZ738" s="1101"/>
      <c r="WA738" s="1101"/>
      <c r="WB738" s="1101"/>
      <c r="WC738" s="1101"/>
      <c r="WD738" s="1101"/>
      <c r="WE738" s="1101"/>
      <c r="WF738" s="1101"/>
      <c r="WG738" s="1101"/>
      <c r="WH738" s="1101"/>
      <c r="WI738" s="1101"/>
      <c r="WJ738" s="1101"/>
      <c r="WK738" s="1101"/>
      <c r="WL738" s="1101"/>
      <c r="WM738" s="1101"/>
      <c r="WN738" s="1101"/>
      <c r="WO738" s="1101"/>
      <c r="WP738" s="1101"/>
      <c r="WQ738" s="1101"/>
      <c r="WR738" s="1101"/>
      <c r="WS738" s="1101"/>
      <c r="WT738" s="1101"/>
      <c r="WU738" s="1101"/>
      <c r="WV738" s="1101"/>
      <c r="WW738" s="1101"/>
      <c r="WX738" s="1101"/>
      <c r="WY738" s="1101"/>
      <c r="WZ738" s="1101"/>
      <c r="XA738" s="1101"/>
      <c r="XB738" s="1101"/>
      <c r="XC738" s="1101"/>
      <c r="XD738" s="1101"/>
      <c r="XE738" s="1101"/>
      <c r="XF738" s="1101"/>
      <c r="XG738" s="1101"/>
      <c r="XH738" s="1101"/>
      <c r="XI738" s="1101"/>
      <c r="XJ738" s="1101"/>
      <c r="XK738" s="1101"/>
      <c r="XL738" s="1101"/>
      <c r="XM738" s="1101"/>
      <c r="XN738" s="1101"/>
      <c r="XO738" s="1101"/>
      <c r="XP738" s="1101"/>
      <c r="XQ738" s="1101"/>
      <c r="XR738" s="1101"/>
      <c r="XS738" s="1101"/>
      <c r="XT738" s="1101"/>
      <c r="XU738" s="1101"/>
      <c r="XV738" s="1101"/>
      <c r="XW738" s="1101"/>
      <c r="XX738" s="1101"/>
      <c r="XY738" s="1101"/>
      <c r="XZ738" s="1101"/>
      <c r="YA738" s="1101"/>
      <c r="YB738" s="1101"/>
      <c r="YC738" s="1101"/>
      <c r="YD738" s="1101"/>
      <c r="YE738" s="1101"/>
      <c r="YF738" s="1101"/>
      <c r="YG738" s="1101"/>
      <c r="YH738" s="1101"/>
      <c r="YI738" s="1101"/>
      <c r="YJ738" s="1101"/>
      <c r="YK738" s="1101"/>
      <c r="YL738" s="1101"/>
      <c r="YM738" s="1101"/>
      <c r="YN738" s="1101"/>
      <c r="YO738" s="1101"/>
      <c r="YP738" s="1101"/>
      <c r="YQ738" s="1101"/>
      <c r="YR738" s="1101"/>
      <c r="YS738" s="1101"/>
      <c r="YT738" s="1101"/>
      <c r="YU738" s="1101"/>
      <c r="YV738" s="1101"/>
      <c r="YW738" s="1101"/>
      <c r="YX738" s="1101"/>
      <c r="YY738" s="1101"/>
      <c r="YZ738" s="1101"/>
      <c r="ZA738" s="1101"/>
      <c r="ZB738" s="1101"/>
      <c r="ZC738" s="1101"/>
      <c r="ZD738" s="1101"/>
      <c r="ZE738" s="1101"/>
      <c r="ZF738" s="1101"/>
      <c r="ZG738" s="1101"/>
      <c r="ZH738" s="1101"/>
      <c r="ZI738" s="1101"/>
      <c r="ZJ738" s="1101"/>
      <c r="ZK738" s="1101"/>
      <c r="ZL738" s="1101"/>
      <c r="ZM738" s="1101"/>
      <c r="ZN738" s="1101"/>
      <c r="ZO738" s="1101"/>
      <c r="ZP738" s="1101"/>
      <c r="ZQ738" s="1101"/>
      <c r="ZR738" s="1101"/>
      <c r="ZS738" s="1101"/>
      <c r="ZT738" s="1101"/>
      <c r="ZU738" s="1101"/>
      <c r="ZV738" s="1101"/>
      <c r="ZW738" s="1101"/>
      <c r="ZX738" s="1101"/>
      <c r="ZY738" s="1101"/>
      <c r="ZZ738" s="1101"/>
      <c r="AAA738" s="1101"/>
      <c r="AAB738" s="1101"/>
      <c r="AAC738" s="1101"/>
      <c r="AAD738" s="1101"/>
      <c r="AAE738" s="1101"/>
      <c r="AAF738" s="1101"/>
      <c r="AAG738" s="1101"/>
      <c r="AAH738" s="1101"/>
      <c r="AAI738" s="1101"/>
      <c r="AAJ738" s="1101"/>
      <c r="AAK738" s="1101"/>
      <c r="AAL738" s="1101"/>
      <c r="AAM738" s="1101"/>
      <c r="AAN738" s="1101"/>
      <c r="AAO738" s="1101"/>
      <c r="AAP738" s="1101"/>
      <c r="AAQ738" s="1101"/>
      <c r="AAR738" s="1101"/>
      <c r="AAS738" s="1101"/>
      <c r="AAT738" s="1101"/>
      <c r="AAU738" s="1101"/>
      <c r="AAV738" s="1101"/>
      <c r="AAW738" s="1101"/>
      <c r="AAX738" s="1101"/>
      <c r="AAY738" s="1101"/>
      <c r="AAZ738" s="1101"/>
      <c r="ABA738" s="1101"/>
      <c r="ABB738" s="1101"/>
      <c r="ABC738" s="1101"/>
      <c r="ABD738" s="1101"/>
      <c r="ABE738" s="1101"/>
      <c r="ABF738" s="1101"/>
      <c r="ABG738" s="1101"/>
      <c r="ABH738" s="1101"/>
      <c r="ABI738" s="1101"/>
      <c r="ABJ738" s="1101"/>
      <c r="ABK738" s="1101"/>
      <c r="ABL738" s="1101"/>
      <c r="ABM738" s="1101"/>
      <c r="ABN738" s="1101"/>
      <c r="ABO738" s="1101"/>
      <c r="ABP738" s="1101"/>
      <c r="ABQ738" s="1101"/>
      <c r="ABR738" s="1101"/>
      <c r="ABS738" s="1101"/>
      <c r="ABT738" s="1101"/>
      <c r="ABU738" s="1101"/>
      <c r="ABV738" s="1101"/>
      <c r="ABW738" s="1101"/>
      <c r="ABX738" s="1101"/>
      <c r="ABY738" s="1101"/>
      <c r="ABZ738" s="1101"/>
      <c r="ACA738" s="1101"/>
      <c r="ACB738" s="1101"/>
      <c r="ACC738" s="1101"/>
      <c r="ACD738" s="1101"/>
      <c r="ACE738" s="1101"/>
      <c r="ACF738" s="1101"/>
      <c r="ACG738" s="1101"/>
      <c r="ACH738" s="1101"/>
      <c r="ACI738" s="1101"/>
      <c r="ACJ738" s="1101"/>
      <c r="ACK738" s="1101"/>
      <c r="ACL738" s="1101"/>
      <c r="ACM738" s="1101"/>
      <c r="ACN738" s="1101"/>
      <c r="ACO738" s="1101"/>
      <c r="ACP738" s="1101"/>
      <c r="ACQ738" s="1101"/>
      <c r="ACR738" s="1101"/>
      <c r="ACS738" s="1101"/>
      <c r="ACT738" s="1101"/>
      <c r="ACU738" s="1101"/>
      <c r="ACV738" s="1101"/>
      <c r="ACW738" s="1101"/>
      <c r="ACX738" s="1101"/>
      <c r="ACY738" s="1101"/>
      <c r="ACZ738" s="1101"/>
      <c r="ADA738" s="1101"/>
      <c r="ADB738" s="1101"/>
      <c r="ADC738" s="1101"/>
      <c r="ADD738" s="1101"/>
      <c r="ADE738" s="1101"/>
      <c r="ADF738" s="1101"/>
      <c r="ADG738" s="1101"/>
      <c r="ADH738" s="1101"/>
      <c r="ADI738" s="1101"/>
      <c r="ADJ738" s="1101"/>
      <c r="ADK738" s="1101"/>
      <c r="ADL738" s="1101"/>
      <c r="ADM738" s="1101"/>
      <c r="ADN738" s="1101"/>
      <c r="ADO738" s="1101"/>
      <c r="ADP738" s="1101"/>
      <c r="ADQ738" s="1101"/>
      <c r="ADR738" s="1101"/>
      <c r="ADS738" s="1101"/>
      <c r="ADT738" s="1101"/>
      <c r="ADU738" s="1101"/>
      <c r="ADV738" s="1101"/>
      <c r="ADW738" s="1101"/>
      <c r="ADX738" s="1101"/>
      <c r="ADY738" s="1101"/>
      <c r="ADZ738" s="1101"/>
      <c r="AEA738" s="1101"/>
      <c r="AEB738" s="1101"/>
      <c r="AEC738" s="1101"/>
      <c r="AED738" s="1101"/>
      <c r="AEE738" s="1101"/>
      <c r="AEF738" s="1101"/>
      <c r="AEG738" s="1101"/>
      <c r="AEH738" s="1101"/>
      <c r="AEI738" s="1101"/>
      <c r="AEJ738" s="1101"/>
      <c r="AEK738" s="1101"/>
      <c r="AEL738" s="1101"/>
      <c r="AEM738" s="1101"/>
      <c r="AEN738" s="1101"/>
      <c r="AEO738" s="1101"/>
      <c r="AEP738" s="1101"/>
      <c r="AEQ738" s="1101"/>
      <c r="AER738" s="1101"/>
      <c r="AES738" s="1101"/>
      <c r="AET738" s="1101"/>
      <c r="AEU738" s="1101"/>
      <c r="AEV738" s="1101"/>
      <c r="AEW738" s="1101"/>
      <c r="AEX738" s="1101"/>
      <c r="AEY738" s="1101"/>
      <c r="AEZ738" s="1101"/>
      <c r="AFA738" s="1101"/>
      <c r="AFB738" s="1101"/>
      <c r="AFC738" s="1101"/>
      <c r="AFD738" s="1101"/>
      <c r="AFE738" s="1101"/>
      <c r="AFF738" s="1101"/>
      <c r="AFG738" s="1101"/>
      <c r="AFH738" s="1101"/>
      <c r="AFI738" s="1101"/>
      <c r="AFJ738" s="1101"/>
      <c r="AFK738" s="1101"/>
      <c r="AFL738" s="1101"/>
      <c r="AFM738" s="1101"/>
      <c r="AFN738" s="1101"/>
      <c r="AFO738" s="1101"/>
      <c r="AFP738" s="1101"/>
      <c r="AFQ738" s="1101"/>
      <c r="AFR738" s="1101"/>
      <c r="AFS738" s="1101"/>
      <c r="AFT738" s="1101"/>
      <c r="AFU738" s="1101"/>
      <c r="AFV738" s="1101"/>
      <c r="AFW738" s="1101"/>
      <c r="AFX738" s="1101"/>
      <c r="AFY738" s="1101"/>
      <c r="AFZ738" s="1101"/>
      <c r="AGA738" s="1101"/>
      <c r="AGB738" s="1101"/>
      <c r="AGC738" s="1101"/>
      <c r="AGD738" s="1101"/>
      <c r="AGE738" s="1101"/>
      <c r="AGF738" s="1101"/>
      <c r="AGG738" s="1101"/>
      <c r="AGH738" s="1101"/>
      <c r="AGI738" s="1101"/>
      <c r="AGJ738" s="1101"/>
      <c r="AGK738" s="1101"/>
      <c r="AGL738" s="1101"/>
      <c r="AGM738" s="1101"/>
      <c r="AGN738" s="1101"/>
      <c r="AGO738" s="1101"/>
      <c r="AGP738" s="1101"/>
      <c r="AGQ738" s="1101"/>
      <c r="AGR738" s="1101"/>
      <c r="AGS738" s="1101"/>
      <c r="AGT738" s="1101"/>
      <c r="AGU738" s="1101"/>
      <c r="AGV738" s="1101"/>
      <c r="AGW738" s="1101"/>
      <c r="AGX738" s="1101"/>
      <c r="AGY738" s="1101"/>
      <c r="AGZ738" s="1101"/>
      <c r="AHA738" s="1101"/>
      <c r="AHB738" s="1101"/>
      <c r="AHC738" s="1101"/>
      <c r="AHD738" s="1101"/>
      <c r="AHE738" s="1101"/>
      <c r="AHF738" s="1101"/>
      <c r="AHG738" s="1101"/>
      <c r="AHH738" s="1101"/>
      <c r="AHI738" s="1101"/>
      <c r="AHJ738" s="1101"/>
      <c r="AHK738" s="1101"/>
      <c r="AHL738" s="1101"/>
      <c r="AHM738" s="1101"/>
      <c r="AHN738" s="1101"/>
      <c r="AHO738" s="1101"/>
      <c r="AHP738" s="1101"/>
      <c r="AHQ738" s="1101"/>
      <c r="AHR738" s="1101"/>
      <c r="AHS738" s="1101"/>
      <c r="AHT738" s="1101"/>
      <c r="AHU738" s="1101"/>
      <c r="AHV738" s="1101"/>
      <c r="AHW738" s="1101"/>
      <c r="AHX738" s="1101"/>
      <c r="AHY738" s="1101"/>
      <c r="AHZ738" s="1101"/>
      <c r="AIA738" s="1101"/>
      <c r="AIB738" s="1101"/>
      <c r="AIC738" s="1101"/>
      <c r="AID738" s="1101"/>
      <c r="AIE738" s="1101"/>
      <c r="AIF738" s="1101"/>
      <c r="AIG738" s="1101"/>
      <c r="AIH738" s="1101"/>
      <c r="AII738" s="1101"/>
      <c r="AIJ738" s="1101"/>
      <c r="AIK738" s="1101"/>
      <c r="AIL738" s="1101"/>
      <c r="AIM738" s="1101"/>
      <c r="AIN738" s="1101"/>
      <c r="AIO738" s="1101"/>
      <c r="AIP738" s="1101"/>
      <c r="AIQ738" s="1101"/>
      <c r="AIR738" s="1101"/>
      <c r="AIS738" s="1101"/>
      <c r="AIT738" s="1101"/>
      <c r="AIU738" s="1101"/>
      <c r="AIV738" s="1101"/>
      <c r="AIW738" s="1101"/>
      <c r="AIX738" s="1101"/>
      <c r="AIY738" s="1101"/>
      <c r="AIZ738" s="1101"/>
      <c r="AJA738" s="1101"/>
      <c r="AJB738" s="1101"/>
      <c r="AJC738" s="1101"/>
      <c r="AJD738" s="1101"/>
      <c r="AJE738" s="1101"/>
      <c r="AJF738" s="1101"/>
      <c r="AJG738" s="1101"/>
      <c r="AJH738" s="1101"/>
      <c r="AJI738" s="1101"/>
      <c r="AJJ738" s="1101"/>
      <c r="AJK738" s="1101"/>
      <c r="AJL738" s="1101"/>
      <c r="AJM738" s="1101"/>
      <c r="AJN738" s="1101"/>
      <c r="AJO738" s="1101"/>
      <c r="AJP738" s="1101"/>
      <c r="AJQ738" s="1101"/>
      <c r="AJR738" s="1101"/>
      <c r="AJS738" s="1101"/>
      <c r="AJT738" s="1101"/>
      <c r="AJU738" s="1101"/>
      <c r="AJV738" s="1101"/>
      <c r="AJW738" s="1101"/>
      <c r="AJX738" s="1101"/>
      <c r="AJY738" s="1101"/>
      <c r="AJZ738" s="1101"/>
      <c r="AKA738" s="1101"/>
      <c r="AKB738" s="1101"/>
      <c r="AKC738" s="1101"/>
      <c r="AKD738" s="1101"/>
      <c r="AKE738" s="1101"/>
      <c r="AKF738" s="1101"/>
      <c r="AKG738" s="1101"/>
      <c r="AKH738" s="1101"/>
      <c r="AKI738" s="1101"/>
      <c r="AKJ738" s="1101"/>
      <c r="AKK738" s="1101"/>
      <c r="AKL738" s="1101"/>
      <c r="AKM738" s="1101"/>
      <c r="AKN738" s="1101"/>
      <c r="AKO738" s="1101"/>
      <c r="AKP738" s="1101"/>
      <c r="AKQ738" s="1101"/>
      <c r="AKR738" s="1101"/>
      <c r="AKS738" s="1101"/>
      <c r="AKT738" s="1101"/>
      <c r="AKU738" s="1101"/>
      <c r="AKV738" s="1101"/>
      <c r="AKW738" s="1101"/>
      <c r="AKX738" s="1101"/>
      <c r="AKY738" s="1101"/>
      <c r="AKZ738" s="1101"/>
      <c r="ALA738" s="1101"/>
      <c r="ALB738" s="1101"/>
      <c r="ALC738" s="1101"/>
      <c r="ALD738" s="1101"/>
      <c r="ALE738" s="1101"/>
      <c r="ALF738" s="1101"/>
      <c r="ALG738" s="1101"/>
      <c r="ALH738" s="1101"/>
      <c r="ALI738" s="1101"/>
      <c r="ALJ738" s="1101"/>
      <c r="ALK738" s="1101"/>
      <c r="ALL738" s="1101"/>
      <c r="ALM738" s="1101"/>
      <c r="ALN738" s="1101"/>
      <c r="ALO738" s="1101"/>
      <c r="ALP738" s="1101"/>
      <c r="ALQ738" s="1101"/>
      <c r="ALR738" s="1101"/>
      <c r="ALS738" s="1101"/>
      <c r="ALT738" s="1101"/>
      <c r="ALU738" s="1101"/>
      <c r="ALV738" s="1101"/>
      <c r="ALW738" s="1101"/>
      <c r="ALX738" s="1101"/>
      <c r="ALY738" s="1101"/>
      <c r="ALZ738" s="1101"/>
      <c r="AMA738" s="1101"/>
      <c r="AMB738" s="1101"/>
      <c r="AMC738" s="1101"/>
      <c r="AMD738" s="1101"/>
      <c r="AME738" s="1101"/>
      <c r="AMF738" s="1101"/>
      <c r="AMG738" s="1101"/>
      <c r="AMH738" s="1101"/>
      <c r="AMI738" s="1101"/>
      <c r="AMJ738" s="1101"/>
      <c r="AMK738" s="1101"/>
      <c r="AML738" s="1101"/>
      <c r="AMM738" s="1101"/>
      <c r="AMN738" s="1101"/>
      <c r="AMO738" s="1101"/>
      <c r="AMP738" s="1101"/>
      <c r="AMQ738" s="1101"/>
      <c r="AMR738" s="1101"/>
      <c r="AMS738" s="1101"/>
      <c r="AMT738" s="1101"/>
      <c r="AMU738" s="1101"/>
      <c r="AMV738" s="1101"/>
      <c r="AMW738" s="1101"/>
      <c r="AMX738" s="1101"/>
      <c r="AMY738" s="1101"/>
      <c r="AMZ738" s="1101"/>
      <c r="ANA738" s="1101"/>
      <c r="ANB738" s="1101"/>
      <c r="ANC738" s="1101"/>
      <c r="AND738" s="1101"/>
      <c r="ANE738" s="1101"/>
      <c r="ANF738" s="1101"/>
      <c r="ANG738" s="1101"/>
      <c r="ANH738" s="1101"/>
      <c r="ANI738" s="1101"/>
      <c r="ANJ738" s="1101"/>
      <c r="ANK738" s="1101"/>
      <c r="ANL738" s="1101"/>
      <c r="ANM738" s="1101"/>
      <c r="ANN738" s="1101"/>
      <c r="ANO738" s="1101"/>
      <c r="ANP738" s="1101"/>
      <c r="ANQ738" s="1101"/>
      <c r="ANR738" s="1101"/>
      <c r="ANS738" s="1101"/>
      <c r="ANT738" s="1101"/>
      <c r="ANU738" s="1101"/>
      <c r="ANV738" s="1101"/>
      <c r="ANW738" s="1101"/>
      <c r="ANX738" s="1101"/>
      <c r="ANY738" s="1101"/>
      <c r="ANZ738" s="1101"/>
      <c r="AOA738" s="1101"/>
      <c r="AOB738" s="1101"/>
      <c r="AOC738" s="1101"/>
      <c r="AOD738" s="1101"/>
      <c r="AOE738" s="1101"/>
      <c r="AOF738" s="1101"/>
      <c r="AOG738" s="1101"/>
      <c r="AOH738" s="1101"/>
      <c r="AOI738" s="1101"/>
      <c r="AOJ738" s="1101"/>
      <c r="AOK738" s="1101"/>
      <c r="AOL738" s="1101"/>
      <c r="AOM738" s="1101"/>
      <c r="AON738" s="1101"/>
      <c r="AOO738" s="1101"/>
      <c r="AOP738" s="1101"/>
      <c r="AOQ738" s="1101"/>
      <c r="AOR738" s="1101"/>
      <c r="AOS738" s="1101"/>
      <c r="AOT738" s="1101"/>
      <c r="AOU738" s="1101"/>
      <c r="AOV738" s="1101"/>
      <c r="AOW738" s="1101"/>
      <c r="AOX738" s="1101"/>
      <c r="AOY738" s="1101"/>
      <c r="AOZ738" s="1101"/>
      <c r="APA738" s="1101"/>
      <c r="APB738" s="1101"/>
      <c r="APC738" s="1101"/>
      <c r="APD738" s="1101"/>
      <c r="APE738" s="1101"/>
      <c r="APF738" s="1101"/>
      <c r="APG738" s="1101"/>
      <c r="APH738" s="1101"/>
      <c r="API738" s="1101"/>
      <c r="APJ738" s="1101"/>
      <c r="APK738" s="1101"/>
      <c r="APL738" s="1101"/>
      <c r="APM738" s="1101"/>
      <c r="APN738" s="1101"/>
      <c r="APO738" s="1101"/>
      <c r="APP738" s="1101"/>
      <c r="APQ738" s="1101"/>
      <c r="APR738" s="1101"/>
      <c r="APS738" s="1101"/>
      <c r="APT738" s="1101"/>
      <c r="APU738" s="1101"/>
      <c r="APV738" s="1101"/>
      <c r="APW738" s="1101"/>
      <c r="APX738" s="1101"/>
      <c r="APY738" s="1101"/>
      <c r="APZ738" s="1101"/>
      <c r="AQA738" s="1101"/>
      <c r="AQB738" s="1101"/>
      <c r="AQC738" s="1101"/>
      <c r="AQD738" s="1101"/>
      <c r="AQE738" s="1101"/>
      <c r="AQF738" s="1101"/>
      <c r="AQG738" s="1101"/>
      <c r="AQH738" s="1101"/>
      <c r="AQI738" s="1101"/>
      <c r="AQJ738" s="1101"/>
      <c r="AQK738" s="1101"/>
      <c r="AQL738" s="1101"/>
      <c r="AQM738" s="1101"/>
      <c r="AQN738" s="1101"/>
      <c r="AQO738" s="1101"/>
      <c r="AQP738" s="1101"/>
      <c r="AQQ738" s="1101"/>
      <c r="AQR738" s="1101"/>
      <c r="AQS738" s="1101"/>
      <c r="AQT738" s="1101"/>
      <c r="AQU738" s="1101"/>
      <c r="AQV738" s="1101"/>
      <c r="AQW738" s="1101"/>
      <c r="AQX738" s="1101"/>
      <c r="AQY738" s="1101"/>
      <c r="AQZ738" s="1101"/>
      <c r="ARA738" s="1101"/>
      <c r="ARB738" s="1101"/>
      <c r="ARC738" s="1101"/>
      <c r="ARD738" s="1101"/>
      <c r="ARE738" s="1101"/>
      <c r="ARF738" s="1101"/>
      <c r="ARG738" s="1101"/>
      <c r="ARH738" s="1101"/>
      <c r="ARI738" s="1101"/>
      <c r="ARJ738" s="1101"/>
      <c r="ARK738" s="1101"/>
      <c r="ARL738" s="1101"/>
      <c r="ARM738" s="1101"/>
      <c r="ARN738" s="1101"/>
      <c r="ARO738" s="1101"/>
      <c r="ARP738" s="1101"/>
      <c r="ARQ738" s="1101"/>
      <c r="ARR738" s="1101"/>
      <c r="ARS738" s="1101"/>
      <c r="ART738" s="1101"/>
      <c r="ARU738" s="1101"/>
      <c r="ARV738" s="1101"/>
      <c r="ARW738" s="1101"/>
      <c r="ARX738" s="1101"/>
      <c r="ARY738" s="1101"/>
      <c r="ARZ738" s="1101"/>
      <c r="ASA738" s="1101"/>
      <c r="ASB738" s="1101"/>
      <c r="ASC738" s="1101"/>
      <c r="ASD738" s="1101"/>
      <c r="ASE738" s="1101"/>
      <c r="ASF738" s="1101"/>
      <c r="ASG738" s="1101"/>
      <c r="ASH738" s="1101"/>
      <c r="ASI738" s="1101"/>
      <c r="ASJ738" s="1101"/>
      <c r="ASK738" s="1101"/>
      <c r="ASL738" s="1101"/>
      <c r="ASM738" s="1101"/>
      <c r="ASN738" s="1101"/>
      <c r="ASO738" s="1101"/>
      <c r="ASP738" s="1101"/>
      <c r="ASQ738" s="1101"/>
      <c r="ASR738" s="1101"/>
      <c r="ASS738" s="1101"/>
      <c r="AST738" s="1101"/>
      <c r="ASU738" s="1101"/>
      <c r="ASV738" s="1101"/>
      <c r="ASW738" s="1101"/>
      <c r="ASX738" s="1101"/>
      <c r="ASY738" s="1101"/>
      <c r="ASZ738" s="1101"/>
      <c r="ATA738" s="1101"/>
      <c r="ATB738" s="1101"/>
      <c r="ATC738" s="1101"/>
      <c r="ATD738" s="1101"/>
      <c r="ATE738" s="1101"/>
      <c r="ATF738" s="1101"/>
      <c r="ATG738" s="1101"/>
      <c r="ATH738" s="1101"/>
      <c r="ATI738" s="1101"/>
      <c r="ATJ738" s="1101"/>
      <c r="ATK738" s="1101"/>
      <c r="ATL738" s="1101"/>
      <c r="ATM738" s="1101"/>
      <c r="ATN738" s="1101"/>
      <c r="ATO738" s="1101"/>
      <c r="ATP738" s="1101"/>
      <c r="ATQ738" s="1101"/>
      <c r="ATR738" s="1101"/>
      <c r="ATS738" s="1101"/>
      <c r="ATT738" s="1101"/>
      <c r="ATU738" s="1101"/>
      <c r="ATV738" s="1101"/>
      <c r="ATW738" s="1101"/>
      <c r="ATX738" s="1101"/>
      <c r="ATY738" s="1101"/>
      <c r="ATZ738" s="1101"/>
      <c r="AUA738" s="1101"/>
      <c r="AUB738" s="1101"/>
      <c r="AUC738" s="1101"/>
      <c r="AUD738" s="1101"/>
      <c r="AUE738" s="1101"/>
      <c r="AUF738" s="1101"/>
      <c r="AUG738" s="1101"/>
      <c r="AUH738" s="1101"/>
      <c r="AUI738" s="1101"/>
      <c r="AUJ738" s="1101"/>
      <c r="AUK738" s="1101"/>
      <c r="AUL738" s="1101"/>
      <c r="AUM738" s="1101"/>
      <c r="AUN738" s="1101"/>
      <c r="AUO738" s="1101"/>
      <c r="AUP738" s="1101"/>
      <c r="AUQ738" s="1101"/>
      <c r="AUR738" s="1101"/>
      <c r="AUS738" s="1101"/>
      <c r="AUT738" s="1101"/>
      <c r="AUU738" s="1101"/>
      <c r="AUV738" s="1101"/>
      <c r="AUW738" s="1101"/>
      <c r="AUX738" s="1101"/>
      <c r="AUY738" s="1101"/>
      <c r="AUZ738" s="1101"/>
      <c r="AVA738" s="1101"/>
      <c r="AVB738" s="1101"/>
      <c r="AVC738" s="1101"/>
      <c r="AVD738" s="1101"/>
      <c r="AVE738" s="1101"/>
      <c r="AVF738" s="1101"/>
      <c r="AVG738" s="1101"/>
      <c r="AVH738" s="1101"/>
      <c r="AVI738" s="1101"/>
      <c r="AVJ738" s="1101"/>
      <c r="AVK738" s="1101"/>
      <c r="AVL738" s="1101"/>
      <c r="AVM738" s="1101"/>
      <c r="AVN738" s="1101"/>
      <c r="AVO738" s="1101"/>
      <c r="AVP738" s="1101"/>
      <c r="AVQ738" s="1101"/>
      <c r="AVR738" s="1101"/>
      <c r="AVS738" s="1101"/>
      <c r="AVT738" s="1101"/>
      <c r="AVU738" s="1101"/>
      <c r="AVV738" s="1101"/>
      <c r="AVW738" s="1101"/>
      <c r="AVX738" s="1101"/>
      <c r="AVY738" s="1101"/>
      <c r="AVZ738" s="1101"/>
      <c r="AWA738" s="1101"/>
      <c r="AWB738" s="1101"/>
      <c r="AWC738" s="1101"/>
      <c r="AWD738" s="1101"/>
      <c r="AWE738" s="1101"/>
      <c r="AWF738" s="1101"/>
      <c r="AWG738" s="1101"/>
      <c r="AWH738" s="1101"/>
      <c r="AWI738" s="1101"/>
      <c r="AWJ738" s="1101"/>
      <c r="AWK738" s="1101"/>
      <c r="AWL738" s="1101"/>
      <c r="AWM738" s="1101"/>
      <c r="AWN738" s="1101"/>
      <c r="AWO738" s="1101"/>
      <c r="AWP738" s="1101"/>
      <c r="AWQ738" s="1101"/>
      <c r="AWR738" s="1101"/>
      <c r="AWS738" s="1101"/>
      <c r="AWT738" s="1101"/>
      <c r="AWU738" s="1101"/>
      <c r="AWV738" s="1101"/>
      <c r="AWW738" s="1101"/>
      <c r="AWX738" s="1101"/>
      <c r="AWY738" s="1101"/>
      <c r="AWZ738" s="1101"/>
      <c r="AXA738" s="1101"/>
      <c r="AXB738" s="1101"/>
      <c r="AXC738" s="1101"/>
      <c r="AXD738" s="1101"/>
      <c r="AXE738" s="1101"/>
      <c r="AXF738" s="1101"/>
      <c r="AXG738" s="1101"/>
      <c r="AXH738" s="1101"/>
      <c r="AXI738" s="1101"/>
      <c r="AXJ738" s="1101"/>
      <c r="AXK738" s="1101"/>
      <c r="AXL738" s="1101"/>
      <c r="AXM738" s="1101"/>
      <c r="AXN738" s="1101"/>
      <c r="AXO738" s="1101"/>
      <c r="AXP738" s="1101"/>
      <c r="AXQ738" s="1101"/>
      <c r="AXR738" s="1101"/>
      <c r="AXS738" s="1101"/>
      <c r="AXT738" s="1101"/>
      <c r="AXU738" s="1101"/>
      <c r="AXV738" s="1101"/>
      <c r="AXW738" s="1101"/>
      <c r="AXX738" s="1101"/>
      <c r="AXY738" s="1101"/>
      <c r="AXZ738" s="1101"/>
      <c r="AYA738" s="1101"/>
      <c r="AYB738" s="1101"/>
      <c r="AYC738" s="1101"/>
      <c r="AYD738" s="1101"/>
      <c r="AYE738" s="1101"/>
      <c r="AYF738" s="1101"/>
      <c r="AYG738" s="1101"/>
      <c r="AYH738" s="1101"/>
      <c r="AYI738" s="1101"/>
      <c r="AYJ738" s="1101"/>
      <c r="AYK738" s="1101"/>
      <c r="AYL738" s="1101"/>
      <c r="AYM738" s="1101"/>
      <c r="AYN738" s="1101"/>
      <c r="AYO738" s="1101"/>
      <c r="AYP738" s="1101"/>
      <c r="AYQ738" s="1101"/>
      <c r="AYR738" s="1101"/>
      <c r="AYS738" s="1101"/>
      <c r="AYT738" s="1101"/>
      <c r="AYU738" s="1101"/>
      <c r="AYV738" s="1101"/>
      <c r="AYW738" s="1101"/>
      <c r="AYX738" s="1101"/>
      <c r="AYY738" s="1101"/>
      <c r="AYZ738" s="1101"/>
      <c r="AZA738" s="1101"/>
      <c r="AZB738" s="1101"/>
      <c r="AZC738" s="1101"/>
      <c r="AZD738" s="1101"/>
      <c r="AZE738" s="1101"/>
      <c r="AZF738" s="1101"/>
      <c r="AZG738" s="1101"/>
      <c r="AZH738" s="1101"/>
      <c r="AZI738" s="1101"/>
      <c r="AZJ738" s="1101"/>
      <c r="AZK738" s="1101"/>
      <c r="AZL738" s="1101"/>
      <c r="AZM738" s="1101"/>
      <c r="AZN738" s="1101"/>
      <c r="AZO738" s="1101"/>
      <c r="AZP738" s="1101"/>
      <c r="AZQ738" s="1101"/>
      <c r="AZR738" s="1101"/>
      <c r="AZS738" s="1101"/>
      <c r="AZT738" s="1101"/>
      <c r="AZU738" s="1101"/>
      <c r="AZV738" s="1101"/>
      <c r="AZW738" s="1101"/>
      <c r="AZX738" s="1101"/>
      <c r="AZY738" s="1101"/>
      <c r="AZZ738" s="1101"/>
      <c r="BAA738" s="1101"/>
      <c r="BAB738" s="1101"/>
      <c r="BAC738" s="1101"/>
      <c r="BAD738" s="1101"/>
      <c r="BAE738" s="1101"/>
      <c r="BAF738" s="1101"/>
      <c r="BAG738" s="1101"/>
      <c r="BAH738" s="1101"/>
      <c r="BAI738" s="1101"/>
      <c r="BAJ738" s="1101"/>
      <c r="BAK738" s="1101"/>
      <c r="BAL738" s="1101"/>
      <c r="BAM738" s="1101"/>
      <c r="BAN738" s="1101"/>
      <c r="BAO738" s="1101"/>
      <c r="BAP738" s="1101"/>
      <c r="BAQ738" s="1101"/>
      <c r="BAR738" s="1101"/>
      <c r="BAS738" s="1101"/>
      <c r="BAT738" s="1101"/>
      <c r="BAU738" s="1101"/>
      <c r="BAV738" s="1101"/>
      <c r="BAW738" s="1101"/>
      <c r="BAX738" s="1101"/>
      <c r="BAY738" s="1101"/>
      <c r="BAZ738" s="1101"/>
      <c r="BBA738" s="1101"/>
      <c r="BBB738" s="1101"/>
      <c r="BBC738" s="1101"/>
      <c r="BBD738" s="1101"/>
      <c r="BBE738" s="1101"/>
      <c r="BBF738" s="1101"/>
      <c r="BBG738" s="1101"/>
      <c r="BBH738" s="1101"/>
      <c r="BBI738" s="1101"/>
      <c r="BBJ738" s="1101"/>
      <c r="BBK738" s="1101"/>
      <c r="BBL738" s="1101"/>
      <c r="BBM738" s="1101"/>
      <c r="BBN738" s="1101"/>
      <c r="BBO738" s="1101"/>
      <c r="BBP738" s="1101"/>
      <c r="BBQ738" s="1101"/>
      <c r="BBR738" s="1101"/>
      <c r="BBS738" s="1101"/>
      <c r="BBT738" s="1101"/>
      <c r="BBU738" s="1101"/>
      <c r="BBV738" s="1101"/>
      <c r="BBW738" s="1101"/>
      <c r="BBX738" s="1101"/>
      <c r="BBY738" s="1101"/>
      <c r="BBZ738" s="1101"/>
      <c r="BCA738" s="1101"/>
      <c r="BCB738" s="1101"/>
      <c r="BCC738" s="1101"/>
      <c r="BCD738" s="1101"/>
      <c r="BCE738" s="1101"/>
      <c r="BCF738" s="1101"/>
      <c r="BCG738" s="1101"/>
      <c r="BCH738" s="1101"/>
      <c r="BCI738" s="1101"/>
      <c r="BCJ738" s="1101"/>
      <c r="BCK738" s="1101"/>
      <c r="BCL738" s="1101"/>
      <c r="BCM738" s="1101"/>
      <c r="BCN738" s="1101"/>
      <c r="BCO738" s="1101"/>
      <c r="BCP738" s="1101"/>
      <c r="BCQ738" s="1101"/>
      <c r="BCR738" s="1101"/>
      <c r="BCS738" s="1101"/>
      <c r="BCT738" s="1101"/>
      <c r="BCU738" s="1101"/>
      <c r="BCV738" s="1101"/>
      <c r="BCW738" s="1101"/>
      <c r="BCX738" s="1101"/>
      <c r="BCY738" s="1101"/>
      <c r="BCZ738" s="1101"/>
      <c r="BDA738" s="1101"/>
      <c r="BDB738" s="1101"/>
      <c r="BDC738" s="1101"/>
      <c r="BDD738" s="1101"/>
      <c r="BDE738" s="1101"/>
      <c r="BDF738" s="1101"/>
      <c r="BDG738" s="1101"/>
      <c r="BDH738" s="1101"/>
      <c r="BDI738" s="1101"/>
      <c r="BDJ738" s="1101"/>
      <c r="BDK738" s="1101"/>
      <c r="BDL738" s="1101"/>
      <c r="BDM738" s="1101"/>
      <c r="BDN738" s="1101"/>
      <c r="BDO738" s="1101"/>
      <c r="BDP738" s="1101"/>
      <c r="BDQ738" s="1101"/>
      <c r="BDR738" s="1101"/>
      <c r="BDS738" s="1101"/>
      <c r="BDT738" s="1101"/>
      <c r="BDU738" s="1101"/>
      <c r="BDV738" s="1101"/>
      <c r="BDW738" s="1101"/>
      <c r="BDX738" s="1101"/>
      <c r="BDY738" s="1101"/>
      <c r="BDZ738" s="1101"/>
      <c r="BEA738" s="1101"/>
      <c r="BEB738" s="1101"/>
      <c r="BEC738" s="1101"/>
      <c r="BED738" s="1101"/>
      <c r="BEE738" s="1101"/>
      <c r="BEF738" s="1101"/>
      <c r="BEG738" s="1101"/>
      <c r="BEH738" s="1101"/>
      <c r="BEI738" s="1101"/>
      <c r="BEJ738" s="1101"/>
      <c r="BEK738" s="1101"/>
      <c r="BEL738" s="1101"/>
      <c r="BEM738" s="1101"/>
      <c r="BEN738" s="1101"/>
      <c r="BEO738" s="1101"/>
      <c r="BEP738" s="1101"/>
      <c r="BEQ738" s="1101"/>
      <c r="BER738" s="1101"/>
      <c r="BES738" s="1101"/>
      <c r="BET738" s="1101"/>
      <c r="BEU738" s="1101"/>
      <c r="BEV738" s="1101"/>
      <c r="BEW738" s="1101"/>
      <c r="BEX738" s="1101"/>
      <c r="BEY738" s="1101"/>
      <c r="BEZ738" s="1101"/>
      <c r="BFA738" s="1101"/>
      <c r="BFB738" s="1101"/>
      <c r="BFC738" s="1101"/>
      <c r="BFD738" s="1101"/>
      <c r="BFE738" s="1101"/>
      <c r="BFF738" s="1101"/>
      <c r="BFG738" s="1101"/>
      <c r="BFH738" s="1101"/>
      <c r="BFI738" s="1101"/>
      <c r="BFJ738" s="1101"/>
      <c r="BFK738" s="1101"/>
      <c r="BFL738" s="1101"/>
      <c r="BFM738" s="1101"/>
      <c r="BFN738" s="1101"/>
      <c r="BFO738" s="1101"/>
      <c r="BFP738" s="1101"/>
      <c r="BFQ738" s="1101"/>
      <c r="BFR738" s="1101"/>
      <c r="BFS738" s="1101"/>
      <c r="BFT738" s="1101"/>
      <c r="BFU738" s="1101"/>
      <c r="BFV738" s="1101"/>
      <c r="BFW738" s="1101"/>
      <c r="BFX738" s="1101"/>
      <c r="BFY738" s="1101"/>
      <c r="BFZ738" s="1101"/>
      <c r="BGA738" s="1101"/>
      <c r="BGB738" s="1101"/>
      <c r="BGC738" s="1101"/>
      <c r="BGD738" s="1101"/>
      <c r="BGE738" s="1101"/>
      <c r="BGF738" s="1101"/>
      <c r="BGG738" s="1101"/>
      <c r="BGH738" s="1101"/>
      <c r="BGI738" s="1101"/>
      <c r="BGJ738" s="1101"/>
      <c r="BGK738" s="1101"/>
      <c r="BGL738" s="1101"/>
      <c r="BGM738" s="1101"/>
      <c r="BGN738" s="1101"/>
      <c r="BGO738" s="1101"/>
      <c r="BGP738" s="1101"/>
      <c r="BGQ738" s="1101"/>
      <c r="BGR738" s="1101"/>
      <c r="BGS738" s="1101"/>
      <c r="BGT738" s="1101"/>
      <c r="BGU738" s="1101"/>
      <c r="BGV738" s="1101"/>
      <c r="BGW738" s="1101"/>
      <c r="BGX738" s="1101"/>
      <c r="BGY738" s="1101"/>
      <c r="BGZ738" s="1101"/>
      <c r="BHA738" s="1101"/>
      <c r="BHB738" s="1101"/>
      <c r="BHC738" s="1101"/>
      <c r="BHD738" s="1101"/>
      <c r="BHE738" s="1101"/>
      <c r="BHF738" s="1101"/>
      <c r="BHG738" s="1101"/>
      <c r="BHH738" s="1101"/>
      <c r="BHI738" s="1101"/>
      <c r="BHJ738" s="1101"/>
      <c r="BHK738" s="1101"/>
      <c r="BHL738" s="1101"/>
      <c r="BHM738" s="1101"/>
      <c r="BHN738" s="1101"/>
      <c r="BHO738" s="1101"/>
      <c r="BHP738" s="1101"/>
      <c r="BHQ738" s="1101"/>
      <c r="BHR738" s="1101"/>
      <c r="BHS738" s="1101"/>
      <c r="BHT738" s="1101"/>
      <c r="BHU738" s="1101"/>
      <c r="BHV738" s="1101"/>
      <c r="BHW738" s="1101"/>
      <c r="BHX738" s="1101"/>
      <c r="BHY738" s="1101"/>
      <c r="BHZ738" s="1101"/>
      <c r="BIA738" s="1101"/>
      <c r="BIB738" s="1101"/>
      <c r="BIC738" s="1101"/>
      <c r="BID738" s="1101"/>
      <c r="BIE738" s="1101"/>
      <c r="BIF738" s="1101"/>
      <c r="BIG738" s="1101"/>
      <c r="BIH738" s="1101"/>
      <c r="BII738" s="1101"/>
      <c r="BIJ738" s="1101"/>
      <c r="BIK738" s="1101"/>
      <c r="BIL738" s="1101"/>
      <c r="BIM738" s="1101"/>
      <c r="BIN738" s="1101"/>
      <c r="BIO738" s="1101"/>
      <c r="BIP738" s="1101"/>
      <c r="BIQ738" s="1101"/>
      <c r="BIR738" s="1101"/>
      <c r="BIS738" s="1101"/>
      <c r="BIT738" s="1101"/>
      <c r="BIU738" s="1101"/>
      <c r="BIV738" s="1101"/>
      <c r="BIW738" s="1101"/>
      <c r="BIX738" s="1101"/>
      <c r="BIY738" s="1101"/>
      <c r="BIZ738" s="1101"/>
      <c r="BJA738" s="1101"/>
      <c r="BJB738" s="1101"/>
      <c r="BJC738" s="1101"/>
      <c r="BJD738" s="1101"/>
      <c r="BJE738" s="1101"/>
      <c r="BJF738" s="1101"/>
      <c r="BJG738" s="1101"/>
      <c r="BJH738" s="1101"/>
      <c r="BJI738" s="1101"/>
      <c r="BJJ738" s="1101"/>
      <c r="BJK738" s="1101"/>
      <c r="BJL738" s="1101"/>
      <c r="BJM738" s="1101"/>
      <c r="BJN738" s="1101"/>
      <c r="BJO738" s="1101"/>
      <c r="BJP738" s="1101"/>
      <c r="BJQ738" s="1101"/>
      <c r="BJR738" s="1101"/>
      <c r="BJS738" s="1101"/>
      <c r="BJT738" s="1101"/>
      <c r="BJU738" s="1101"/>
      <c r="BJV738" s="1101"/>
      <c r="BJW738" s="1101"/>
      <c r="BJX738" s="1101"/>
      <c r="BJY738" s="1101"/>
      <c r="BJZ738" s="1101"/>
      <c r="BKA738" s="1101"/>
      <c r="BKB738" s="1101"/>
      <c r="BKC738" s="1101"/>
      <c r="BKD738" s="1101"/>
      <c r="BKE738" s="1101"/>
      <c r="BKF738" s="1101"/>
      <c r="BKG738" s="1101"/>
      <c r="BKH738" s="1101"/>
      <c r="BKI738" s="1101"/>
      <c r="BKJ738" s="1101"/>
      <c r="BKK738" s="1101"/>
      <c r="BKL738" s="1101"/>
      <c r="BKM738" s="1101"/>
      <c r="BKN738" s="1101"/>
      <c r="BKO738" s="1101"/>
      <c r="BKP738" s="1101"/>
      <c r="BKQ738" s="1101"/>
      <c r="BKR738" s="1101"/>
      <c r="BKS738" s="1101"/>
      <c r="BKT738" s="1101"/>
      <c r="BKU738" s="1101"/>
      <c r="BKV738" s="1101"/>
      <c r="BKW738" s="1101"/>
      <c r="BKX738" s="1101"/>
      <c r="BKY738" s="1101"/>
      <c r="BKZ738" s="1101"/>
      <c r="BLA738" s="1101"/>
      <c r="BLB738" s="1101"/>
      <c r="BLC738" s="1101"/>
      <c r="BLD738" s="1101"/>
      <c r="BLE738" s="1101"/>
      <c r="BLF738" s="1101"/>
      <c r="BLG738" s="1101"/>
      <c r="BLH738" s="1101"/>
      <c r="BLI738" s="1101"/>
      <c r="BLJ738" s="1101"/>
      <c r="BLK738" s="1101"/>
      <c r="BLL738" s="1101"/>
      <c r="BLM738" s="1101"/>
      <c r="BLN738" s="1101"/>
      <c r="BLO738" s="1101"/>
      <c r="BLP738" s="1101"/>
      <c r="BLQ738" s="1101"/>
      <c r="BLR738" s="1101"/>
      <c r="BLS738" s="1101"/>
      <c r="BLT738" s="1101"/>
      <c r="BLU738" s="1101"/>
      <c r="BLV738" s="1101"/>
      <c r="BLW738" s="1101"/>
      <c r="BLX738" s="1101"/>
      <c r="BLY738" s="1101"/>
      <c r="BLZ738" s="1101"/>
      <c r="BMA738" s="1101"/>
      <c r="BMB738" s="1101"/>
      <c r="BMC738" s="1101"/>
      <c r="BMD738" s="1101"/>
      <c r="BME738" s="1101"/>
      <c r="BMF738" s="1101"/>
      <c r="BMG738" s="1101"/>
      <c r="BMH738" s="1101"/>
      <c r="BMI738" s="1101"/>
      <c r="BMJ738" s="1101"/>
      <c r="BMK738" s="1101"/>
      <c r="BML738" s="1101"/>
      <c r="BMM738" s="1101"/>
      <c r="BMN738" s="1101"/>
      <c r="BMO738" s="1101"/>
      <c r="BMP738" s="1101"/>
      <c r="BMQ738" s="1101"/>
      <c r="BMR738" s="1101"/>
      <c r="BMS738" s="1101"/>
      <c r="BMT738" s="1101"/>
      <c r="BMU738" s="1101"/>
      <c r="BMV738" s="1101"/>
      <c r="BMW738" s="1101"/>
      <c r="BMX738" s="1101"/>
      <c r="BMY738" s="1101"/>
      <c r="BMZ738" s="1101"/>
      <c r="BNA738" s="1101"/>
      <c r="BNB738" s="1101"/>
      <c r="BNC738" s="1101"/>
      <c r="BND738" s="1101"/>
      <c r="BNE738" s="1101"/>
      <c r="BNF738" s="1101"/>
      <c r="BNG738" s="1101"/>
      <c r="BNH738" s="1101"/>
      <c r="BNI738" s="1101"/>
      <c r="BNJ738" s="1101"/>
      <c r="BNK738" s="1101"/>
      <c r="BNL738" s="1101"/>
      <c r="BNM738" s="1101"/>
      <c r="BNN738" s="1101"/>
      <c r="BNO738" s="1101"/>
      <c r="BNP738" s="1101"/>
      <c r="BNQ738" s="1101"/>
      <c r="BNR738" s="1101"/>
      <c r="BNS738" s="1101"/>
      <c r="BNT738" s="1101"/>
      <c r="BNU738" s="1101"/>
      <c r="BNV738" s="1101"/>
      <c r="BNW738" s="1101"/>
      <c r="BNX738" s="1101"/>
      <c r="BNY738" s="1101"/>
      <c r="BNZ738" s="1101"/>
      <c r="BOA738" s="1101"/>
      <c r="BOB738" s="1101"/>
      <c r="BOC738" s="1101"/>
      <c r="BOD738" s="1101"/>
      <c r="BOE738" s="1101"/>
      <c r="BOF738" s="1101"/>
      <c r="BOG738" s="1101"/>
      <c r="BOH738" s="1101"/>
      <c r="BOI738" s="1101"/>
      <c r="BOJ738" s="1101"/>
      <c r="BOK738" s="1101"/>
      <c r="BOL738" s="1101"/>
      <c r="BOM738" s="1101"/>
      <c r="BON738" s="1101"/>
      <c r="BOO738" s="1101"/>
      <c r="BOP738" s="1101"/>
      <c r="BOQ738" s="1101"/>
      <c r="BOR738" s="1101"/>
      <c r="BOS738" s="1101"/>
      <c r="BOT738" s="1101"/>
      <c r="BOU738" s="1101"/>
      <c r="BOV738" s="1101"/>
      <c r="BOW738" s="1101"/>
      <c r="BOX738" s="1101"/>
      <c r="BOY738" s="1101"/>
      <c r="BOZ738" s="1101"/>
      <c r="BPA738" s="1101"/>
      <c r="BPB738" s="1101"/>
      <c r="BPC738" s="1101"/>
      <c r="BPD738" s="1101"/>
      <c r="BPE738" s="1101"/>
      <c r="BPF738" s="1101"/>
      <c r="BPG738" s="1101"/>
      <c r="BPH738" s="1101"/>
      <c r="BPI738" s="1101"/>
      <c r="BPJ738" s="1101"/>
      <c r="BPK738" s="1101"/>
      <c r="BPL738" s="1101"/>
      <c r="BPM738" s="1101"/>
      <c r="BPN738" s="1101"/>
      <c r="BPO738" s="1101"/>
      <c r="BPP738" s="1101"/>
      <c r="BPQ738" s="1101"/>
      <c r="BPR738" s="1101"/>
      <c r="BPS738" s="1101"/>
      <c r="BPT738" s="1101"/>
      <c r="BPU738" s="1101"/>
      <c r="BPV738" s="1101"/>
      <c r="BPW738" s="1101"/>
      <c r="BPX738" s="1101"/>
      <c r="BPY738" s="1101"/>
      <c r="BPZ738" s="1101"/>
      <c r="BQA738" s="1101"/>
      <c r="BQB738" s="1101"/>
      <c r="BQC738" s="1101"/>
      <c r="BQD738" s="1101"/>
      <c r="BQE738" s="1101"/>
      <c r="BQF738" s="1101"/>
      <c r="BQG738" s="1101"/>
      <c r="BQH738" s="1101"/>
      <c r="BQI738" s="1101"/>
      <c r="BQJ738" s="1101"/>
      <c r="BQK738" s="1101"/>
      <c r="BQL738" s="1101"/>
      <c r="BQM738" s="1101"/>
      <c r="BQN738" s="1101"/>
      <c r="BQO738" s="1101"/>
      <c r="BQP738" s="1101"/>
      <c r="BQQ738" s="1101"/>
      <c r="BQR738" s="1101"/>
      <c r="BQS738" s="1101"/>
      <c r="BQT738" s="1101"/>
      <c r="BQU738" s="1101"/>
      <c r="BQV738" s="1101"/>
      <c r="BQW738" s="1101"/>
      <c r="BQX738" s="1101"/>
      <c r="BQY738" s="1101"/>
      <c r="BQZ738" s="1101"/>
      <c r="BRA738" s="1101"/>
      <c r="BRB738" s="1101"/>
      <c r="BRC738" s="1101"/>
      <c r="BRD738" s="1101"/>
      <c r="BRE738" s="1101"/>
      <c r="BRF738" s="1101"/>
      <c r="BRG738" s="1101"/>
      <c r="BRH738" s="1101"/>
      <c r="BRI738" s="1101"/>
      <c r="BRJ738" s="1101"/>
      <c r="BRK738" s="1101"/>
      <c r="BRL738" s="1101"/>
      <c r="BRM738" s="1101"/>
      <c r="BRN738" s="1101"/>
      <c r="BRO738" s="1101"/>
      <c r="BRP738" s="1101"/>
      <c r="BRQ738" s="1101"/>
      <c r="BRR738" s="1101"/>
      <c r="BRS738" s="1101"/>
      <c r="BRT738" s="1101"/>
      <c r="BRU738" s="1101"/>
      <c r="BRV738" s="1101"/>
      <c r="BRW738" s="1101"/>
      <c r="BRX738" s="1101"/>
      <c r="BRY738" s="1101"/>
      <c r="BRZ738" s="1101"/>
      <c r="BSA738" s="1101"/>
      <c r="BSB738" s="1101"/>
      <c r="BSC738" s="1101"/>
      <c r="BSD738" s="1101"/>
      <c r="BSE738" s="1101"/>
      <c r="BSF738" s="1101"/>
      <c r="BSG738" s="1101"/>
      <c r="BSH738" s="1101"/>
      <c r="BSI738" s="1101"/>
      <c r="BSJ738" s="1101"/>
      <c r="BSK738" s="1101"/>
      <c r="BSL738" s="1101"/>
      <c r="BSM738" s="1101"/>
      <c r="BSN738" s="1101"/>
      <c r="BSO738" s="1101"/>
      <c r="BSP738" s="1101"/>
      <c r="BSQ738" s="1101"/>
      <c r="BSR738" s="1101"/>
      <c r="BSS738" s="1101"/>
      <c r="BST738" s="1101"/>
      <c r="BSU738" s="1101"/>
      <c r="BSV738" s="1101"/>
      <c r="BSW738" s="1101"/>
      <c r="BSX738" s="1101"/>
      <c r="BSY738" s="1101"/>
      <c r="BSZ738" s="1101"/>
      <c r="BTA738" s="1101"/>
      <c r="BTB738" s="1101"/>
      <c r="BTC738" s="1101"/>
      <c r="BTD738" s="1101"/>
      <c r="BTE738" s="1101"/>
      <c r="BTF738" s="1101"/>
      <c r="BTG738" s="1101"/>
      <c r="BTH738" s="1101"/>
      <c r="BTI738" s="1101"/>
      <c r="BTJ738" s="1101"/>
      <c r="BTK738" s="1101"/>
      <c r="BTL738" s="1101"/>
      <c r="BTM738" s="1101"/>
      <c r="BTN738" s="1101"/>
      <c r="BTO738" s="1101"/>
      <c r="BTP738" s="1101"/>
      <c r="BTQ738" s="1101"/>
      <c r="BTR738" s="1101"/>
      <c r="BTS738" s="1101"/>
      <c r="BTT738" s="1101"/>
      <c r="BTU738" s="1101"/>
      <c r="BTV738" s="1101"/>
      <c r="BTW738" s="1101"/>
      <c r="BTX738" s="1101"/>
      <c r="BTY738" s="1101"/>
      <c r="BTZ738" s="1101"/>
      <c r="BUA738" s="1101"/>
      <c r="BUB738" s="1101"/>
      <c r="BUC738" s="1101"/>
      <c r="BUD738" s="1101"/>
      <c r="BUE738" s="1101"/>
      <c r="BUF738" s="1101"/>
      <c r="BUG738" s="1101"/>
      <c r="BUH738" s="1101"/>
      <c r="BUI738" s="1101"/>
      <c r="BUJ738" s="1101"/>
      <c r="BUK738" s="1101"/>
      <c r="BUL738" s="1101"/>
      <c r="BUM738" s="1101"/>
      <c r="BUN738" s="1101"/>
      <c r="BUO738" s="1101"/>
      <c r="BUP738" s="1101"/>
      <c r="BUQ738" s="1101"/>
      <c r="BUR738" s="1101"/>
      <c r="BUS738" s="1101"/>
      <c r="BUT738" s="1101"/>
      <c r="BUU738" s="1101"/>
      <c r="BUV738" s="1101"/>
      <c r="BUW738" s="1101"/>
      <c r="BUX738" s="1101"/>
      <c r="BUY738" s="1101"/>
      <c r="BUZ738" s="1101"/>
      <c r="BVA738" s="1101"/>
      <c r="BVB738" s="1101"/>
      <c r="BVC738" s="1101"/>
      <c r="BVD738" s="1101"/>
      <c r="BVE738" s="1101"/>
      <c r="BVF738" s="1101"/>
      <c r="BVG738" s="1101"/>
      <c r="BVH738" s="1101"/>
      <c r="BVI738" s="1101"/>
      <c r="BVJ738" s="1101"/>
      <c r="BVK738" s="1101"/>
      <c r="BVL738" s="1101"/>
      <c r="BVM738" s="1101"/>
      <c r="BVN738" s="1101"/>
      <c r="BVO738" s="1101"/>
      <c r="BVP738" s="1101"/>
      <c r="BVQ738" s="1101"/>
      <c r="BVR738" s="1101"/>
      <c r="BVS738" s="1101"/>
      <c r="BVT738" s="1101"/>
      <c r="BVU738" s="1101"/>
      <c r="BVV738" s="1101"/>
      <c r="BVW738" s="1101"/>
      <c r="BVX738" s="1101"/>
      <c r="BVY738" s="1101"/>
      <c r="BVZ738" s="1101"/>
      <c r="BWA738" s="1101"/>
      <c r="BWB738" s="1101"/>
      <c r="BWC738" s="1101"/>
      <c r="BWD738" s="1101"/>
      <c r="BWE738" s="1101"/>
      <c r="BWF738" s="1101"/>
      <c r="BWG738" s="1101"/>
      <c r="BWH738" s="1101"/>
      <c r="BWI738" s="1101"/>
      <c r="BWJ738" s="1101"/>
      <c r="BWK738" s="1101"/>
      <c r="BWL738" s="1101"/>
      <c r="BWM738" s="1101"/>
      <c r="BWN738" s="1101"/>
      <c r="BWO738" s="1101"/>
      <c r="BWP738" s="1101"/>
      <c r="BWQ738" s="1101"/>
      <c r="BWR738" s="1101"/>
      <c r="BWS738" s="1101"/>
      <c r="BWT738" s="1101"/>
      <c r="BWU738" s="1101"/>
      <c r="BWV738" s="1101"/>
      <c r="BWW738" s="1101"/>
      <c r="BWX738" s="1101"/>
      <c r="BWY738" s="1101"/>
      <c r="BWZ738" s="1101"/>
      <c r="BXA738" s="1101"/>
      <c r="BXB738" s="1101"/>
      <c r="BXC738" s="1101"/>
      <c r="BXD738" s="1101"/>
      <c r="BXE738" s="1101"/>
      <c r="BXF738" s="1101"/>
      <c r="BXG738" s="1101"/>
      <c r="BXH738" s="1101"/>
      <c r="BXI738" s="1101"/>
      <c r="BXJ738" s="1101"/>
      <c r="BXK738" s="1101"/>
      <c r="BXL738" s="1101"/>
      <c r="BXM738" s="1101"/>
      <c r="BXN738" s="1101"/>
      <c r="BXO738" s="1101"/>
      <c r="BXP738" s="1101"/>
      <c r="BXQ738" s="1101"/>
      <c r="BXR738" s="1101"/>
      <c r="BXS738" s="1101"/>
      <c r="BXT738" s="1101"/>
      <c r="BXU738" s="1101"/>
      <c r="BXV738" s="1101"/>
      <c r="BXW738" s="1101"/>
      <c r="BXX738" s="1101"/>
      <c r="BXY738" s="1101"/>
      <c r="BXZ738" s="1101"/>
      <c r="BYA738" s="1101"/>
      <c r="BYB738" s="1101"/>
      <c r="BYC738" s="1101"/>
      <c r="BYD738" s="1101"/>
      <c r="BYE738" s="1101"/>
      <c r="BYF738" s="1101"/>
      <c r="BYG738" s="1101"/>
      <c r="BYH738" s="1101"/>
      <c r="BYI738" s="1101"/>
      <c r="BYJ738" s="1101"/>
      <c r="BYK738" s="1101"/>
      <c r="BYL738" s="1101"/>
      <c r="BYM738" s="1101"/>
      <c r="BYN738" s="1101"/>
      <c r="BYO738" s="1101"/>
      <c r="BYP738" s="1101"/>
      <c r="BYQ738" s="1101"/>
      <c r="BYR738" s="1101"/>
      <c r="BYS738" s="1101"/>
      <c r="BYT738" s="1101"/>
      <c r="BYU738" s="1101"/>
      <c r="BYV738" s="1101"/>
      <c r="BYW738" s="1101"/>
      <c r="BYX738" s="1101"/>
      <c r="BYY738" s="1101"/>
      <c r="BYZ738" s="1101"/>
      <c r="BZA738" s="1101"/>
      <c r="BZB738" s="1101"/>
      <c r="BZC738" s="1101"/>
      <c r="BZD738" s="1101"/>
      <c r="BZE738" s="1101"/>
      <c r="BZF738" s="1101"/>
      <c r="BZG738" s="1101"/>
      <c r="BZH738" s="1101"/>
      <c r="BZI738" s="1101"/>
      <c r="BZJ738" s="1101"/>
      <c r="BZK738" s="1101"/>
      <c r="BZL738" s="1101"/>
      <c r="BZM738" s="1101"/>
      <c r="BZN738" s="1101"/>
      <c r="BZO738" s="1101"/>
      <c r="BZP738" s="1101"/>
      <c r="BZQ738" s="1101"/>
      <c r="BZR738" s="1101"/>
      <c r="BZS738" s="1101"/>
      <c r="BZT738" s="1101"/>
      <c r="BZU738" s="1101"/>
      <c r="BZV738" s="1101"/>
      <c r="BZW738" s="1101"/>
      <c r="BZX738" s="1101"/>
      <c r="BZY738" s="1101"/>
      <c r="BZZ738" s="1101"/>
      <c r="CAA738" s="1101"/>
      <c r="CAB738" s="1101"/>
      <c r="CAC738" s="1101"/>
      <c r="CAD738" s="1101"/>
      <c r="CAE738" s="1101"/>
      <c r="CAF738" s="1101"/>
      <c r="CAG738" s="1101"/>
      <c r="CAH738" s="1101"/>
      <c r="CAI738" s="1101"/>
      <c r="CAJ738" s="1101"/>
      <c r="CAK738" s="1101"/>
      <c r="CAL738" s="1101"/>
      <c r="CAM738" s="1101"/>
      <c r="CAN738" s="1101"/>
      <c r="CAO738" s="1101"/>
      <c r="CAP738" s="1101"/>
      <c r="CAQ738" s="1101"/>
      <c r="CAR738" s="1101"/>
      <c r="CAS738" s="1101"/>
      <c r="CAT738" s="1101"/>
      <c r="CAU738" s="1101"/>
      <c r="CAV738" s="1101"/>
      <c r="CAW738" s="1101"/>
      <c r="CAX738" s="1101"/>
      <c r="CAY738" s="1101"/>
      <c r="CAZ738" s="1101"/>
      <c r="CBA738" s="1101"/>
      <c r="CBB738" s="1101"/>
      <c r="CBC738" s="1101"/>
      <c r="CBD738" s="1101"/>
      <c r="CBE738" s="1101"/>
      <c r="CBF738" s="1101"/>
      <c r="CBG738" s="1101"/>
      <c r="CBH738" s="1101"/>
      <c r="CBI738" s="1101"/>
      <c r="CBJ738" s="1101"/>
      <c r="CBK738" s="1101"/>
      <c r="CBL738" s="1101"/>
      <c r="CBM738" s="1101"/>
      <c r="CBN738" s="1101"/>
      <c r="CBO738" s="1101"/>
      <c r="CBP738" s="1101"/>
      <c r="CBQ738" s="1101"/>
      <c r="CBR738" s="1101"/>
      <c r="CBS738" s="1101"/>
      <c r="CBT738" s="1101"/>
      <c r="CBU738" s="1101"/>
      <c r="CBV738" s="1101"/>
      <c r="CBW738" s="1101"/>
      <c r="CBX738" s="1101"/>
      <c r="CBY738" s="1101"/>
      <c r="CBZ738" s="1101"/>
      <c r="CCA738" s="1101"/>
      <c r="CCB738" s="1101"/>
      <c r="CCC738" s="1101"/>
      <c r="CCD738" s="1101"/>
      <c r="CCE738" s="1101"/>
      <c r="CCF738" s="1101"/>
      <c r="CCG738" s="1101"/>
      <c r="CCH738" s="1101"/>
      <c r="CCI738" s="1101"/>
      <c r="CCJ738" s="1101"/>
      <c r="CCK738" s="1101"/>
      <c r="CCL738" s="1101"/>
      <c r="CCM738" s="1101"/>
      <c r="CCN738" s="1101"/>
      <c r="CCO738" s="1101"/>
      <c r="CCP738" s="1101"/>
      <c r="CCQ738" s="1101"/>
      <c r="CCR738" s="1101"/>
      <c r="CCS738" s="1101"/>
      <c r="CCT738" s="1101"/>
      <c r="CCU738" s="1101"/>
      <c r="CCV738" s="1101"/>
      <c r="CCW738" s="1101"/>
      <c r="CCX738" s="1101"/>
      <c r="CCY738" s="1101"/>
      <c r="CCZ738" s="1101"/>
      <c r="CDA738" s="1101"/>
      <c r="CDB738" s="1101"/>
      <c r="CDC738" s="1101"/>
      <c r="CDD738" s="1101"/>
      <c r="CDE738" s="1101"/>
      <c r="CDF738" s="1101"/>
      <c r="CDG738" s="1101"/>
      <c r="CDH738" s="1101"/>
      <c r="CDI738" s="1101"/>
      <c r="CDJ738" s="1101"/>
      <c r="CDK738" s="1101"/>
      <c r="CDL738" s="1101"/>
      <c r="CDM738" s="1101"/>
      <c r="CDN738" s="1101"/>
      <c r="CDO738" s="1101"/>
      <c r="CDP738" s="1101"/>
      <c r="CDQ738" s="1101"/>
      <c r="CDR738" s="1101"/>
      <c r="CDS738" s="1101"/>
      <c r="CDT738" s="1101"/>
      <c r="CDU738" s="1101"/>
      <c r="CDV738" s="1101"/>
      <c r="CDW738" s="1101"/>
      <c r="CDX738" s="1101"/>
      <c r="CDY738" s="1101"/>
      <c r="CDZ738" s="1101"/>
      <c r="CEA738" s="1101"/>
      <c r="CEB738" s="1101"/>
      <c r="CEC738" s="1101"/>
      <c r="CED738" s="1101"/>
      <c r="CEE738" s="1101"/>
      <c r="CEF738" s="1101"/>
      <c r="CEG738" s="1101"/>
      <c r="CEH738" s="1101"/>
      <c r="CEI738" s="1101"/>
      <c r="CEJ738" s="1101"/>
      <c r="CEK738" s="1101"/>
      <c r="CEL738" s="1101"/>
      <c r="CEM738" s="1101"/>
      <c r="CEN738" s="1101"/>
      <c r="CEO738" s="1101"/>
      <c r="CEP738" s="1101"/>
      <c r="CEQ738" s="1101"/>
      <c r="CER738" s="1101"/>
      <c r="CES738" s="1101"/>
      <c r="CET738" s="1101"/>
      <c r="CEU738" s="1101"/>
      <c r="CEV738" s="1101"/>
      <c r="CEW738" s="1101"/>
      <c r="CEX738" s="1101"/>
      <c r="CEY738" s="1101"/>
      <c r="CEZ738" s="1101"/>
      <c r="CFA738" s="1101"/>
      <c r="CFB738" s="1101"/>
      <c r="CFC738" s="1101"/>
      <c r="CFD738" s="1101"/>
      <c r="CFE738" s="1101"/>
      <c r="CFF738" s="1101"/>
      <c r="CFG738" s="1101"/>
      <c r="CFH738" s="1101"/>
      <c r="CFI738" s="1101"/>
      <c r="CFJ738" s="1101"/>
      <c r="CFK738" s="1101"/>
      <c r="CFL738" s="1101"/>
      <c r="CFM738" s="1101"/>
      <c r="CFN738" s="1101"/>
      <c r="CFO738" s="1101"/>
      <c r="CFP738" s="1101"/>
      <c r="CFQ738" s="1101"/>
      <c r="CFR738" s="1101"/>
      <c r="CFS738" s="1101"/>
      <c r="CFT738" s="1101"/>
      <c r="CFU738" s="1101"/>
      <c r="CFV738" s="1101"/>
      <c r="CFW738" s="1101"/>
      <c r="CFX738" s="1101"/>
      <c r="CFY738" s="1101"/>
      <c r="CFZ738" s="1101"/>
      <c r="CGA738" s="1101"/>
      <c r="CGB738" s="1101"/>
      <c r="CGC738" s="1101"/>
      <c r="CGD738" s="1101"/>
      <c r="CGE738" s="1101"/>
      <c r="CGF738" s="1101"/>
      <c r="CGG738" s="1101"/>
      <c r="CGH738" s="1101"/>
      <c r="CGI738" s="1101"/>
      <c r="CGJ738" s="1101"/>
      <c r="CGK738" s="1101"/>
      <c r="CGL738" s="1101"/>
      <c r="CGM738" s="1101"/>
      <c r="CGN738" s="1101"/>
      <c r="CGO738" s="1101"/>
      <c r="CGP738" s="1101"/>
      <c r="CGQ738" s="1101"/>
      <c r="CGR738" s="1101"/>
      <c r="CGS738" s="1101"/>
      <c r="CGT738" s="1101"/>
      <c r="CGU738" s="1101"/>
      <c r="CGV738" s="1101"/>
      <c r="CGW738" s="1101"/>
      <c r="CGX738" s="1101"/>
      <c r="CGY738" s="1101"/>
      <c r="CGZ738" s="1101"/>
      <c r="CHA738" s="1101"/>
      <c r="CHB738" s="1101"/>
      <c r="CHC738" s="1101"/>
      <c r="CHD738" s="1101"/>
      <c r="CHE738" s="1101"/>
      <c r="CHF738" s="1101"/>
      <c r="CHG738" s="1101"/>
      <c r="CHH738" s="1101"/>
      <c r="CHI738" s="1101"/>
      <c r="CHJ738" s="1101"/>
      <c r="CHK738" s="1101"/>
      <c r="CHL738" s="1101"/>
      <c r="CHM738" s="1101"/>
      <c r="CHN738" s="1101"/>
      <c r="CHO738" s="1101"/>
      <c r="CHP738" s="1101"/>
      <c r="CHQ738" s="1101"/>
      <c r="CHR738" s="1101"/>
      <c r="CHS738" s="1101"/>
      <c r="CHT738" s="1101"/>
      <c r="CHU738" s="1101"/>
      <c r="CHV738" s="1101"/>
      <c r="CHW738" s="1101"/>
      <c r="CHX738" s="1101"/>
      <c r="CHY738" s="1101"/>
      <c r="CHZ738" s="1101"/>
      <c r="CIA738" s="1101"/>
      <c r="CIB738" s="1101"/>
      <c r="CIC738" s="1101"/>
      <c r="CID738" s="1101"/>
      <c r="CIE738" s="1101"/>
      <c r="CIF738" s="1101"/>
      <c r="CIG738" s="1101"/>
      <c r="CIH738" s="1101"/>
      <c r="CII738" s="1101"/>
      <c r="CIJ738" s="1101"/>
      <c r="CIK738" s="1101"/>
      <c r="CIL738" s="1101"/>
      <c r="CIM738" s="1101"/>
      <c r="CIN738" s="1101"/>
      <c r="CIO738" s="1101"/>
      <c r="CIP738" s="1101"/>
      <c r="CIQ738" s="1101"/>
      <c r="CIR738" s="1101"/>
      <c r="CIS738" s="1101"/>
      <c r="CIT738" s="1101"/>
      <c r="CIU738" s="1101"/>
      <c r="CIV738" s="1101"/>
      <c r="CIW738" s="1101"/>
      <c r="CIX738" s="1101"/>
      <c r="CIY738" s="1101"/>
      <c r="CIZ738" s="1101"/>
      <c r="CJA738" s="1101"/>
      <c r="CJB738" s="1101"/>
      <c r="CJC738" s="1101"/>
      <c r="CJD738" s="1101"/>
      <c r="CJE738" s="1101"/>
      <c r="CJF738" s="1101"/>
      <c r="CJG738" s="1101"/>
      <c r="CJH738" s="1101"/>
      <c r="CJI738" s="1101"/>
      <c r="CJJ738" s="1101"/>
      <c r="CJK738" s="1101"/>
      <c r="CJL738" s="1101"/>
      <c r="CJM738" s="1101"/>
      <c r="CJN738" s="1101"/>
      <c r="CJO738" s="1101"/>
      <c r="CJP738" s="1101"/>
      <c r="CJQ738" s="1101"/>
      <c r="CJR738" s="1101"/>
      <c r="CJS738" s="1101"/>
      <c r="CJT738" s="1101"/>
      <c r="CJU738" s="1101"/>
      <c r="CJV738" s="1101"/>
      <c r="CJW738" s="1101"/>
      <c r="CJX738" s="1101"/>
      <c r="CJY738" s="1101"/>
      <c r="CJZ738" s="1101"/>
      <c r="CKA738" s="1101"/>
      <c r="CKB738" s="1101"/>
      <c r="CKC738" s="1101"/>
      <c r="CKD738" s="1101"/>
      <c r="CKE738" s="1101"/>
      <c r="CKF738" s="1101"/>
      <c r="CKG738" s="1101"/>
      <c r="CKH738" s="1101"/>
      <c r="CKI738" s="1101"/>
      <c r="CKJ738" s="1101"/>
      <c r="CKK738" s="1101"/>
      <c r="CKL738" s="1101"/>
      <c r="CKM738" s="1101"/>
      <c r="CKN738" s="1101"/>
      <c r="CKO738" s="1101"/>
      <c r="CKP738" s="1101"/>
      <c r="CKQ738" s="1101"/>
      <c r="CKR738" s="1101"/>
      <c r="CKS738" s="1101"/>
      <c r="CKT738" s="1101"/>
      <c r="CKU738" s="1101"/>
      <c r="CKV738" s="1101"/>
      <c r="CKW738" s="1101"/>
      <c r="CKX738" s="1101"/>
      <c r="CKY738" s="1101"/>
      <c r="CKZ738" s="1101"/>
      <c r="CLA738" s="1101"/>
      <c r="CLB738" s="1101"/>
      <c r="CLC738" s="1101"/>
      <c r="CLD738" s="1101"/>
      <c r="CLE738" s="1101"/>
      <c r="CLF738" s="1101"/>
      <c r="CLG738" s="1101"/>
      <c r="CLH738" s="1101"/>
      <c r="CLI738" s="1101"/>
      <c r="CLJ738" s="1101"/>
      <c r="CLK738" s="1101"/>
      <c r="CLL738" s="1101"/>
      <c r="CLM738" s="1101"/>
      <c r="CLN738" s="1101"/>
      <c r="CLO738" s="1101"/>
      <c r="CLP738" s="1101"/>
      <c r="CLQ738" s="1101"/>
      <c r="CLR738" s="1101"/>
      <c r="CLS738" s="1101"/>
      <c r="CLT738" s="1101"/>
      <c r="CLU738" s="1101"/>
      <c r="CLV738" s="1101"/>
      <c r="CLW738" s="1101"/>
      <c r="CLX738" s="1101"/>
      <c r="CLY738" s="1101"/>
      <c r="CLZ738" s="1101"/>
      <c r="CMA738" s="1101"/>
      <c r="CMB738" s="1101"/>
      <c r="CMC738" s="1101"/>
      <c r="CMD738" s="1101"/>
      <c r="CME738" s="1101"/>
      <c r="CMF738" s="1101"/>
      <c r="CMG738" s="1101"/>
      <c r="CMH738" s="1101"/>
      <c r="CMI738" s="1101"/>
      <c r="CMJ738" s="1101"/>
      <c r="CMK738" s="1101"/>
      <c r="CML738" s="1101"/>
      <c r="CMM738" s="1101"/>
      <c r="CMN738" s="1101"/>
      <c r="CMO738" s="1101"/>
      <c r="CMP738" s="1101"/>
      <c r="CMQ738" s="1101"/>
      <c r="CMR738" s="1101"/>
      <c r="CMS738" s="1101"/>
      <c r="CMT738" s="1101"/>
      <c r="CMU738" s="1101"/>
      <c r="CMV738" s="1101"/>
      <c r="CMW738" s="1101"/>
      <c r="CMX738" s="1101"/>
      <c r="CMY738" s="1101"/>
      <c r="CMZ738" s="1101"/>
      <c r="CNA738" s="1101"/>
      <c r="CNB738" s="1101"/>
      <c r="CNC738" s="1101"/>
      <c r="CND738" s="1101"/>
      <c r="CNE738" s="1101"/>
      <c r="CNF738" s="1101"/>
      <c r="CNG738" s="1101"/>
      <c r="CNH738" s="1101"/>
      <c r="CNI738" s="1101"/>
      <c r="CNJ738" s="1101"/>
      <c r="CNK738" s="1101"/>
      <c r="CNL738" s="1101"/>
      <c r="CNM738" s="1101"/>
      <c r="CNN738" s="1101"/>
      <c r="CNO738" s="1101"/>
      <c r="CNP738" s="1101"/>
      <c r="CNQ738" s="1101"/>
      <c r="CNR738" s="1101"/>
      <c r="CNS738" s="1101"/>
      <c r="CNT738" s="1101"/>
      <c r="CNU738" s="1101"/>
      <c r="CNV738" s="1101"/>
      <c r="CNW738" s="1101"/>
      <c r="CNX738" s="1101"/>
      <c r="CNY738" s="1101"/>
      <c r="CNZ738" s="1101"/>
      <c r="COA738" s="1101"/>
      <c r="COB738" s="1101"/>
      <c r="COC738" s="1101"/>
      <c r="COD738" s="1101"/>
      <c r="COE738" s="1101"/>
      <c r="COF738" s="1101"/>
      <c r="COG738" s="1101"/>
      <c r="COH738" s="1101"/>
      <c r="COI738" s="1101"/>
      <c r="COJ738" s="1101"/>
      <c r="COK738" s="1101"/>
      <c r="COL738" s="1101"/>
      <c r="COM738" s="1101"/>
      <c r="CON738" s="1101"/>
      <c r="COO738" s="1101"/>
      <c r="COP738" s="1101"/>
      <c r="COQ738" s="1101"/>
      <c r="COR738" s="1101"/>
      <c r="COS738" s="1101"/>
      <c r="COT738" s="1101"/>
      <c r="COU738" s="1101"/>
      <c r="COV738" s="1101"/>
      <c r="COW738" s="1101"/>
      <c r="COX738" s="1101"/>
      <c r="COY738" s="1101"/>
      <c r="COZ738" s="1101"/>
      <c r="CPA738" s="1101"/>
      <c r="CPB738" s="1101"/>
      <c r="CPC738" s="1101"/>
      <c r="CPD738" s="1101"/>
      <c r="CPE738" s="1101"/>
      <c r="CPF738" s="1101"/>
      <c r="CPG738" s="1101"/>
      <c r="CPH738" s="1101"/>
      <c r="CPI738" s="1101"/>
      <c r="CPJ738" s="1101"/>
      <c r="CPK738" s="1101"/>
      <c r="CPL738" s="1101"/>
      <c r="CPM738" s="1101"/>
      <c r="CPN738" s="1101"/>
      <c r="CPO738" s="1101"/>
      <c r="CPP738" s="1101"/>
      <c r="CPQ738" s="1101"/>
      <c r="CPR738" s="1101"/>
      <c r="CPS738" s="1101"/>
      <c r="CPT738" s="1101"/>
      <c r="CPU738" s="1101"/>
      <c r="CPV738" s="1101"/>
      <c r="CPW738" s="1101"/>
      <c r="CPX738" s="1101"/>
      <c r="CPY738" s="1101"/>
      <c r="CPZ738" s="1101"/>
      <c r="CQA738" s="1101"/>
      <c r="CQB738" s="1101"/>
      <c r="CQC738" s="1101"/>
      <c r="CQD738" s="1101"/>
      <c r="CQE738" s="1101"/>
      <c r="CQF738" s="1101"/>
      <c r="CQG738" s="1101"/>
      <c r="CQH738" s="1101"/>
      <c r="CQI738" s="1101"/>
      <c r="CQJ738" s="1101"/>
      <c r="CQK738" s="1101"/>
      <c r="CQL738" s="1101"/>
      <c r="CQM738" s="1101"/>
      <c r="CQN738" s="1101"/>
      <c r="CQO738" s="1101"/>
      <c r="CQP738" s="1101"/>
      <c r="CQQ738" s="1101"/>
      <c r="CQR738" s="1101"/>
      <c r="CQS738" s="1101"/>
      <c r="CQT738" s="1101"/>
      <c r="CQU738" s="1101"/>
      <c r="CQV738" s="1101"/>
      <c r="CQW738" s="1101"/>
      <c r="CQX738" s="1101"/>
      <c r="CQY738" s="1101"/>
      <c r="CQZ738" s="1101"/>
      <c r="CRA738" s="1101"/>
      <c r="CRB738" s="1101"/>
      <c r="CRC738" s="1101"/>
      <c r="CRD738" s="1101"/>
      <c r="CRE738" s="1101"/>
      <c r="CRF738" s="1101"/>
      <c r="CRG738" s="1101"/>
      <c r="CRH738" s="1101"/>
      <c r="CRI738" s="1101"/>
      <c r="CRJ738" s="1101"/>
      <c r="CRK738" s="1101"/>
      <c r="CRL738" s="1101"/>
      <c r="CRM738" s="1101"/>
      <c r="CRN738" s="1101"/>
      <c r="CRO738" s="1101"/>
      <c r="CRP738" s="1101"/>
      <c r="CRQ738" s="1101"/>
      <c r="CRR738" s="1101"/>
      <c r="CRS738" s="1101"/>
      <c r="CRT738" s="1101"/>
      <c r="CRU738" s="1101"/>
      <c r="CRV738" s="1101"/>
      <c r="CRW738" s="1101"/>
      <c r="CRX738" s="1101"/>
      <c r="CRY738" s="1101"/>
      <c r="CRZ738" s="1101"/>
      <c r="CSA738" s="1101"/>
      <c r="CSB738" s="1101"/>
      <c r="CSC738" s="1101"/>
      <c r="CSD738" s="1101"/>
      <c r="CSE738" s="1101"/>
      <c r="CSF738" s="1101"/>
      <c r="CSG738" s="1101"/>
      <c r="CSH738" s="1101"/>
      <c r="CSI738" s="1101"/>
      <c r="CSJ738" s="1101"/>
      <c r="CSK738" s="1101"/>
      <c r="CSL738" s="1101"/>
      <c r="CSM738" s="1101"/>
      <c r="CSN738" s="1101"/>
      <c r="CSO738" s="1101"/>
      <c r="CSP738" s="1101"/>
      <c r="CSQ738" s="1101"/>
      <c r="CSR738" s="1101"/>
      <c r="CSS738" s="1101"/>
      <c r="CST738" s="1101"/>
      <c r="CSU738" s="1101"/>
      <c r="CSV738" s="1101"/>
      <c r="CSW738" s="1101"/>
      <c r="CSX738" s="1101"/>
      <c r="CSY738" s="1101"/>
      <c r="CSZ738" s="1101"/>
      <c r="CTA738" s="1101"/>
      <c r="CTB738" s="1101"/>
      <c r="CTC738" s="1101"/>
      <c r="CTD738" s="1101"/>
      <c r="CTE738" s="1101"/>
      <c r="CTF738" s="1101"/>
      <c r="CTG738" s="1101"/>
      <c r="CTH738" s="1101"/>
      <c r="CTI738" s="1101"/>
      <c r="CTJ738" s="1101"/>
      <c r="CTK738" s="1101"/>
      <c r="CTL738" s="1101"/>
      <c r="CTM738" s="1101"/>
      <c r="CTN738" s="1101"/>
      <c r="CTO738" s="1101"/>
      <c r="CTP738" s="1101"/>
      <c r="CTQ738" s="1101"/>
      <c r="CTR738" s="1101"/>
      <c r="CTS738" s="1101"/>
      <c r="CTT738" s="1101"/>
      <c r="CTU738" s="1101"/>
      <c r="CTV738" s="1101"/>
      <c r="CTW738" s="1101"/>
      <c r="CTX738" s="1101"/>
      <c r="CTY738" s="1101"/>
      <c r="CTZ738" s="1101"/>
      <c r="CUA738" s="1101"/>
      <c r="CUB738" s="1101"/>
      <c r="CUC738" s="1101"/>
      <c r="CUD738" s="1101"/>
      <c r="CUE738" s="1101"/>
      <c r="CUF738" s="1101"/>
      <c r="CUG738" s="1101"/>
      <c r="CUH738" s="1101"/>
      <c r="CUI738" s="1101"/>
      <c r="CUJ738" s="1101"/>
      <c r="CUK738" s="1101"/>
      <c r="CUL738" s="1101"/>
      <c r="CUM738" s="1101"/>
      <c r="CUN738" s="1101"/>
      <c r="CUO738" s="1101"/>
      <c r="CUP738" s="1101"/>
      <c r="CUQ738" s="1101"/>
      <c r="CUR738" s="1101"/>
      <c r="CUS738" s="1101"/>
      <c r="CUT738" s="1101"/>
      <c r="CUU738" s="1101"/>
      <c r="CUV738" s="1101"/>
      <c r="CUW738" s="1101"/>
      <c r="CUX738" s="1101"/>
      <c r="CUY738" s="1101"/>
      <c r="CUZ738" s="1101"/>
      <c r="CVA738" s="1101"/>
      <c r="CVB738" s="1101"/>
      <c r="CVC738" s="1101"/>
      <c r="CVD738" s="1101"/>
      <c r="CVE738" s="1101"/>
      <c r="CVF738" s="1101"/>
      <c r="CVG738" s="1101"/>
      <c r="CVH738" s="1101"/>
      <c r="CVI738" s="1101"/>
      <c r="CVJ738" s="1101"/>
      <c r="CVK738" s="1101"/>
      <c r="CVL738" s="1101"/>
      <c r="CVM738" s="1101"/>
      <c r="CVN738" s="1101"/>
      <c r="CVO738" s="1101"/>
      <c r="CVP738" s="1101"/>
      <c r="CVQ738" s="1101"/>
      <c r="CVR738" s="1101"/>
      <c r="CVS738" s="1101"/>
      <c r="CVT738" s="1101"/>
      <c r="CVU738" s="1101"/>
      <c r="CVV738" s="1101"/>
      <c r="CVW738" s="1101"/>
      <c r="CVX738" s="1101"/>
      <c r="CVY738" s="1101"/>
      <c r="CVZ738" s="1101"/>
      <c r="CWA738" s="1101"/>
      <c r="CWB738" s="1101"/>
      <c r="CWC738" s="1101"/>
      <c r="CWD738" s="1101"/>
      <c r="CWE738" s="1101"/>
      <c r="CWF738" s="1101"/>
      <c r="CWG738" s="1101"/>
      <c r="CWH738" s="1101"/>
      <c r="CWI738" s="1101"/>
      <c r="CWJ738" s="1101"/>
      <c r="CWK738" s="1101"/>
      <c r="CWL738" s="1101"/>
      <c r="CWM738" s="1101"/>
      <c r="CWN738" s="1101"/>
      <c r="CWO738" s="1101"/>
      <c r="CWP738" s="1101"/>
      <c r="CWQ738" s="1101"/>
      <c r="CWR738" s="1101"/>
      <c r="CWS738" s="1101"/>
      <c r="CWT738" s="1101"/>
      <c r="CWU738" s="1101"/>
      <c r="CWV738" s="1101"/>
      <c r="CWW738" s="1101"/>
      <c r="CWX738" s="1101"/>
      <c r="CWY738" s="1101"/>
      <c r="CWZ738" s="1101"/>
      <c r="CXA738" s="1101"/>
      <c r="CXB738" s="1101"/>
      <c r="CXC738" s="1101"/>
      <c r="CXD738" s="1101"/>
      <c r="CXE738" s="1101"/>
      <c r="CXF738" s="1101"/>
      <c r="CXG738" s="1101"/>
      <c r="CXH738" s="1101"/>
      <c r="CXI738" s="1101"/>
      <c r="CXJ738" s="1101"/>
      <c r="CXK738" s="1101"/>
      <c r="CXL738" s="1101"/>
      <c r="CXM738" s="1101"/>
      <c r="CXN738" s="1101"/>
      <c r="CXO738" s="1101"/>
      <c r="CXP738" s="1101"/>
      <c r="CXQ738" s="1101"/>
      <c r="CXR738" s="1101"/>
      <c r="CXS738" s="1101"/>
      <c r="CXT738" s="1101"/>
      <c r="CXU738" s="1101"/>
      <c r="CXV738" s="1101"/>
      <c r="CXW738" s="1101"/>
      <c r="CXX738" s="1101"/>
      <c r="CXY738" s="1101"/>
      <c r="CXZ738" s="1101"/>
      <c r="CYA738" s="1101"/>
      <c r="CYB738" s="1101"/>
      <c r="CYC738" s="1101"/>
      <c r="CYD738" s="1101"/>
      <c r="CYE738" s="1101"/>
      <c r="CYF738" s="1101"/>
      <c r="CYG738" s="1101"/>
      <c r="CYH738" s="1101"/>
      <c r="CYI738" s="1101"/>
      <c r="CYJ738" s="1101"/>
      <c r="CYK738" s="1101"/>
      <c r="CYL738" s="1101"/>
      <c r="CYM738" s="1101"/>
      <c r="CYN738" s="1101"/>
      <c r="CYO738" s="1101"/>
      <c r="CYP738" s="1101"/>
      <c r="CYQ738" s="1101"/>
      <c r="CYR738" s="1101"/>
      <c r="CYS738" s="1101"/>
      <c r="CYT738" s="1101"/>
      <c r="CYU738" s="1101"/>
      <c r="CYV738" s="1101"/>
      <c r="CYW738" s="1101"/>
      <c r="CYX738" s="1101"/>
      <c r="CYY738" s="1101"/>
      <c r="CYZ738" s="1101"/>
      <c r="CZA738" s="1101"/>
      <c r="CZB738" s="1101"/>
      <c r="CZC738" s="1101"/>
      <c r="CZD738" s="1101"/>
      <c r="CZE738" s="1101"/>
      <c r="CZF738" s="1101"/>
      <c r="CZG738" s="1101"/>
      <c r="CZH738" s="1101"/>
      <c r="CZI738" s="1101"/>
      <c r="CZJ738" s="1101"/>
      <c r="CZK738" s="1101"/>
      <c r="CZL738" s="1101"/>
      <c r="CZM738" s="1101"/>
      <c r="CZN738" s="1101"/>
      <c r="CZO738" s="1101"/>
      <c r="CZP738" s="1101"/>
      <c r="CZQ738" s="1101"/>
      <c r="CZR738" s="1101"/>
      <c r="CZS738" s="1101"/>
      <c r="CZT738" s="1101"/>
      <c r="CZU738" s="1101"/>
      <c r="CZV738" s="1101"/>
      <c r="CZW738" s="1101"/>
      <c r="CZX738" s="1101"/>
      <c r="CZY738" s="1101"/>
      <c r="CZZ738" s="1101"/>
      <c r="DAA738" s="1101"/>
      <c r="DAB738" s="1101"/>
      <c r="DAC738" s="1101"/>
      <c r="DAD738" s="1101"/>
      <c r="DAE738" s="1101"/>
      <c r="DAF738" s="1101"/>
      <c r="DAG738" s="1101"/>
      <c r="DAH738" s="1101"/>
      <c r="DAI738" s="1101"/>
      <c r="DAJ738" s="1101"/>
      <c r="DAK738" s="1101"/>
      <c r="DAL738" s="1101"/>
      <c r="DAM738" s="1101"/>
      <c r="DAN738" s="1101"/>
      <c r="DAO738" s="1101"/>
      <c r="DAP738" s="1101"/>
      <c r="DAQ738" s="1101"/>
      <c r="DAR738" s="1101"/>
      <c r="DAS738" s="1101"/>
      <c r="DAT738" s="1101"/>
      <c r="DAU738" s="1101"/>
      <c r="DAV738" s="1101"/>
      <c r="DAW738" s="1101"/>
      <c r="DAX738" s="1101"/>
      <c r="DAY738" s="1101"/>
      <c r="DAZ738" s="1101"/>
      <c r="DBA738" s="1101"/>
      <c r="DBB738" s="1101"/>
      <c r="DBC738" s="1101"/>
      <c r="DBD738" s="1101"/>
      <c r="DBE738" s="1101"/>
      <c r="DBF738" s="1101"/>
      <c r="DBG738" s="1101"/>
      <c r="DBH738" s="1101"/>
      <c r="DBI738" s="1101"/>
      <c r="DBJ738" s="1101"/>
      <c r="DBK738" s="1101"/>
      <c r="DBL738" s="1101"/>
      <c r="DBM738" s="1101"/>
      <c r="DBN738" s="1101"/>
      <c r="DBO738" s="1101"/>
      <c r="DBP738" s="1101"/>
      <c r="DBQ738" s="1101"/>
      <c r="DBR738" s="1101"/>
      <c r="DBS738" s="1101"/>
      <c r="DBT738" s="1101"/>
      <c r="DBU738" s="1101"/>
      <c r="DBV738" s="1101"/>
      <c r="DBW738" s="1101"/>
      <c r="DBX738" s="1101"/>
      <c r="DBY738" s="1101"/>
      <c r="DBZ738" s="1101"/>
      <c r="DCA738" s="1101"/>
      <c r="DCB738" s="1101"/>
      <c r="DCC738" s="1101"/>
      <c r="DCD738" s="1101"/>
      <c r="DCE738" s="1101"/>
      <c r="DCF738" s="1101"/>
      <c r="DCG738" s="1101"/>
      <c r="DCH738" s="1101"/>
      <c r="DCI738" s="1101"/>
      <c r="DCJ738" s="1101"/>
      <c r="DCK738" s="1101"/>
      <c r="DCL738" s="1101"/>
      <c r="DCM738" s="1101"/>
      <c r="DCN738" s="1101"/>
      <c r="DCO738" s="1101"/>
      <c r="DCP738" s="1101"/>
      <c r="DCQ738" s="1101"/>
      <c r="DCR738" s="1101"/>
      <c r="DCS738" s="1101"/>
      <c r="DCT738" s="1101"/>
      <c r="DCU738" s="1101"/>
      <c r="DCV738" s="1101"/>
      <c r="DCW738" s="1101"/>
      <c r="DCX738" s="1101"/>
      <c r="DCY738" s="1101"/>
      <c r="DCZ738" s="1101"/>
      <c r="DDA738" s="1101"/>
      <c r="DDB738" s="1101"/>
      <c r="DDC738" s="1101"/>
      <c r="DDD738" s="1101"/>
      <c r="DDE738" s="1101"/>
      <c r="DDF738" s="1101"/>
      <c r="DDG738" s="1101"/>
      <c r="DDH738" s="1101"/>
      <c r="DDI738" s="1101"/>
      <c r="DDJ738" s="1101"/>
      <c r="DDK738" s="1101"/>
      <c r="DDL738" s="1101"/>
      <c r="DDM738" s="1101"/>
      <c r="DDN738" s="1101"/>
      <c r="DDO738" s="1101"/>
      <c r="DDP738" s="1101"/>
      <c r="DDQ738" s="1101"/>
      <c r="DDR738" s="1101"/>
      <c r="DDS738" s="1101"/>
      <c r="DDT738" s="1101"/>
      <c r="DDU738" s="1101"/>
      <c r="DDV738" s="1101"/>
      <c r="DDW738" s="1101"/>
      <c r="DDX738" s="1101"/>
      <c r="DDY738" s="1101"/>
      <c r="DDZ738" s="1101"/>
      <c r="DEA738" s="1101"/>
      <c r="DEB738" s="1101"/>
      <c r="DEC738" s="1101"/>
      <c r="DED738" s="1101"/>
      <c r="DEE738" s="1101"/>
      <c r="DEF738" s="1101"/>
      <c r="DEG738" s="1101"/>
      <c r="DEH738" s="1101"/>
      <c r="DEI738" s="1101"/>
      <c r="DEJ738" s="1101"/>
      <c r="DEK738" s="1101"/>
      <c r="DEL738" s="1101"/>
      <c r="DEM738" s="1101"/>
      <c r="DEN738" s="1101"/>
      <c r="DEO738" s="1101"/>
      <c r="DEP738" s="1101"/>
      <c r="DEQ738" s="1101"/>
      <c r="DER738" s="1101"/>
      <c r="DES738" s="1101"/>
      <c r="DET738" s="1101"/>
      <c r="DEU738" s="1101"/>
      <c r="DEV738" s="1101"/>
      <c r="DEW738" s="1101"/>
      <c r="DEX738" s="1101"/>
      <c r="DEY738" s="1101"/>
      <c r="DEZ738" s="1101"/>
      <c r="DFA738" s="1101"/>
      <c r="DFB738" s="1101"/>
      <c r="DFC738" s="1101"/>
      <c r="DFD738" s="1101"/>
      <c r="DFE738" s="1101"/>
      <c r="DFF738" s="1101"/>
      <c r="DFG738" s="1101"/>
      <c r="DFH738" s="1101"/>
      <c r="DFI738" s="1101"/>
      <c r="DFJ738" s="1101"/>
      <c r="DFK738" s="1101"/>
      <c r="DFL738" s="1101"/>
      <c r="DFM738" s="1101"/>
      <c r="DFN738" s="1101"/>
      <c r="DFO738" s="1101"/>
      <c r="DFP738" s="1101"/>
      <c r="DFQ738" s="1101"/>
      <c r="DFR738" s="1101"/>
      <c r="DFS738" s="1101"/>
      <c r="DFT738" s="1101"/>
      <c r="DFU738" s="1101"/>
      <c r="DFV738" s="1101"/>
      <c r="DFW738" s="1101"/>
      <c r="DFX738" s="1101"/>
      <c r="DFY738" s="1101"/>
      <c r="DFZ738" s="1101"/>
      <c r="DGA738" s="1101"/>
      <c r="DGB738" s="1101"/>
      <c r="DGC738" s="1101"/>
      <c r="DGD738" s="1101"/>
      <c r="DGE738" s="1101"/>
      <c r="DGF738" s="1101"/>
      <c r="DGG738" s="1101"/>
      <c r="DGH738" s="1101"/>
      <c r="DGI738" s="1101"/>
      <c r="DGJ738" s="1101"/>
      <c r="DGK738" s="1101"/>
      <c r="DGL738" s="1101"/>
      <c r="DGM738" s="1101"/>
      <c r="DGN738" s="1101"/>
      <c r="DGO738" s="1101"/>
      <c r="DGP738" s="1101"/>
      <c r="DGQ738" s="1101"/>
      <c r="DGR738" s="1101"/>
      <c r="DGS738" s="1101"/>
      <c r="DGT738" s="1101"/>
      <c r="DGU738" s="1101"/>
      <c r="DGV738" s="1101"/>
      <c r="DGW738" s="1101"/>
      <c r="DGX738" s="1101"/>
      <c r="DGY738" s="1101"/>
      <c r="DGZ738" s="1101"/>
      <c r="DHA738" s="1101"/>
      <c r="DHB738" s="1101"/>
      <c r="DHC738" s="1101"/>
      <c r="DHD738" s="1101"/>
      <c r="DHE738" s="1101"/>
      <c r="DHF738" s="1101"/>
      <c r="DHG738" s="1101"/>
      <c r="DHH738" s="1101"/>
      <c r="DHI738" s="1101"/>
      <c r="DHJ738" s="1101"/>
      <c r="DHK738" s="1101"/>
      <c r="DHL738" s="1101"/>
      <c r="DHM738" s="1101"/>
      <c r="DHN738" s="1101"/>
      <c r="DHO738" s="1101"/>
      <c r="DHP738" s="1101"/>
      <c r="DHQ738" s="1101"/>
      <c r="DHR738" s="1101"/>
      <c r="DHS738" s="1101"/>
      <c r="DHT738" s="1101"/>
      <c r="DHU738" s="1101"/>
      <c r="DHV738" s="1101"/>
      <c r="DHW738" s="1101"/>
      <c r="DHX738" s="1101"/>
      <c r="DHY738" s="1101"/>
      <c r="DHZ738" s="1101"/>
      <c r="DIA738" s="1101"/>
      <c r="DIB738" s="1101"/>
      <c r="DIC738" s="1101"/>
      <c r="DID738" s="1101"/>
      <c r="DIE738" s="1101"/>
      <c r="DIF738" s="1101"/>
      <c r="DIG738" s="1101"/>
      <c r="DIH738" s="1101"/>
      <c r="DII738" s="1101"/>
      <c r="DIJ738" s="1101"/>
      <c r="DIK738" s="1101"/>
      <c r="DIL738" s="1101"/>
      <c r="DIM738" s="1101"/>
      <c r="DIN738" s="1101"/>
      <c r="DIO738" s="1101"/>
      <c r="DIP738" s="1101"/>
      <c r="DIQ738" s="1101"/>
      <c r="DIR738" s="1101"/>
      <c r="DIS738" s="1101"/>
      <c r="DIT738" s="1101"/>
      <c r="DIU738" s="1101"/>
      <c r="DIV738" s="1101"/>
      <c r="DIW738" s="1101"/>
      <c r="DIX738" s="1101"/>
      <c r="DIY738" s="1101"/>
      <c r="DIZ738" s="1101"/>
      <c r="DJA738" s="1101"/>
      <c r="DJB738" s="1101"/>
      <c r="DJC738" s="1101"/>
      <c r="DJD738" s="1101"/>
      <c r="DJE738" s="1101"/>
      <c r="DJF738" s="1101"/>
      <c r="DJG738" s="1101"/>
      <c r="DJH738" s="1101"/>
      <c r="DJI738" s="1101"/>
      <c r="DJJ738" s="1101"/>
      <c r="DJK738" s="1101"/>
      <c r="DJL738" s="1101"/>
      <c r="DJM738" s="1101"/>
      <c r="DJN738" s="1101"/>
      <c r="DJO738" s="1101"/>
      <c r="DJP738" s="1101"/>
      <c r="DJQ738" s="1101"/>
      <c r="DJR738" s="1101"/>
      <c r="DJS738" s="1101"/>
      <c r="DJT738" s="1101"/>
      <c r="DJU738" s="1101"/>
      <c r="DJV738" s="1101"/>
      <c r="DJW738" s="1101"/>
      <c r="DJX738" s="1101"/>
      <c r="DJY738" s="1101"/>
      <c r="DJZ738" s="1101"/>
      <c r="DKA738" s="1101"/>
      <c r="DKB738" s="1101"/>
      <c r="DKC738" s="1101"/>
      <c r="DKD738" s="1101"/>
      <c r="DKE738" s="1101"/>
      <c r="DKF738" s="1101"/>
      <c r="DKG738" s="1101"/>
      <c r="DKH738" s="1101"/>
      <c r="DKI738" s="1101"/>
      <c r="DKJ738" s="1101"/>
      <c r="DKK738" s="1101"/>
      <c r="DKL738" s="1101"/>
      <c r="DKM738" s="1101"/>
      <c r="DKN738" s="1101"/>
      <c r="DKO738" s="1101"/>
      <c r="DKP738" s="1101"/>
      <c r="DKQ738" s="1101"/>
      <c r="DKR738" s="1101"/>
      <c r="DKS738" s="1101"/>
      <c r="DKT738" s="1101"/>
      <c r="DKU738" s="1101"/>
      <c r="DKV738" s="1101"/>
      <c r="DKW738" s="1101"/>
      <c r="DKX738" s="1101"/>
      <c r="DKY738" s="1101"/>
      <c r="DKZ738" s="1101"/>
      <c r="DLA738" s="1101"/>
      <c r="DLB738" s="1101"/>
      <c r="DLC738" s="1101"/>
      <c r="DLD738" s="1101"/>
      <c r="DLE738" s="1101"/>
      <c r="DLF738" s="1101"/>
      <c r="DLG738" s="1101"/>
      <c r="DLH738" s="1101"/>
      <c r="DLI738" s="1101"/>
      <c r="DLJ738" s="1101"/>
      <c r="DLK738" s="1101"/>
      <c r="DLL738" s="1101"/>
      <c r="DLM738" s="1101"/>
      <c r="DLN738" s="1101"/>
      <c r="DLO738" s="1101"/>
      <c r="DLP738" s="1101"/>
      <c r="DLQ738" s="1101"/>
      <c r="DLR738" s="1101"/>
      <c r="DLS738" s="1101"/>
      <c r="DLT738" s="1101"/>
      <c r="DLU738" s="1101"/>
      <c r="DLV738" s="1101"/>
      <c r="DLW738" s="1101"/>
      <c r="DLX738" s="1101"/>
      <c r="DLY738" s="1101"/>
      <c r="DLZ738" s="1101"/>
      <c r="DMA738" s="1101"/>
      <c r="DMB738" s="1101"/>
      <c r="DMC738" s="1101"/>
      <c r="DMD738" s="1101"/>
      <c r="DME738" s="1101"/>
      <c r="DMF738" s="1101"/>
      <c r="DMG738" s="1101"/>
      <c r="DMH738" s="1101"/>
      <c r="DMI738" s="1101"/>
      <c r="DMJ738" s="1101"/>
      <c r="DMK738" s="1101"/>
      <c r="DML738" s="1101"/>
      <c r="DMM738" s="1101"/>
      <c r="DMN738" s="1101"/>
      <c r="DMO738" s="1101"/>
      <c r="DMP738" s="1101"/>
      <c r="DMQ738" s="1101"/>
      <c r="DMR738" s="1101"/>
      <c r="DMS738" s="1101"/>
      <c r="DMT738" s="1101"/>
      <c r="DMU738" s="1101"/>
      <c r="DMV738" s="1101"/>
      <c r="DMW738" s="1101"/>
      <c r="DMX738" s="1101"/>
      <c r="DMY738" s="1101"/>
      <c r="DMZ738" s="1101"/>
      <c r="DNA738" s="1101"/>
      <c r="DNB738" s="1101"/>
      <c r="DNC738" s="1101"/>
      <c r="DND738" s="1101"/>
      <c r="DNE738" s="1101"/>
      <c r="DNF738" s="1101"/>
      <c r="DNG738" s="1101"/>
      <c r="DNH738" s="1101"/>
      <c r="DNI738" s="1101"/>
      <c r="DNJ738" s="1101"/>
      <c r="DNK738" s="1101"/>
      <c r="DNL738" s="1101"/>
      <c r="DNM738" s="1101"/>
      <c r="DNN738" s="1101"/>
      <c r="DNO738" s="1101"/>
      <c r="DNP738" s="1101"/>
      <c r="DNQ738" s="1101"/>
      <c r="DNR738" s="1101"/>
      <c r="DNS738" s="1101"/>
      <c r="DNT738" s="1101"/>
      <c r="DNU738" s="1101"/>
      <c r="DNV738" s="1101"/>
      <c r="DNW738" s="1101"/>
      <c r="DNX738" s="1101"/>
      <c r="DNY738" s="1101"/>
      <c r="DNZ738" s="1101"/>
      <c r="DOA738" s="1101"/>
      <c r="DOB738" s="1101"/>
      <c r="DOC738" s="1101"/>
      <c r="DOD738" s="1101"/>
      <c r="DOE738" s="1101"/>
      <c r="DOF738" s="1101"/>
      <c r="DOG738" s="1101"/>
      <c r="DOH738" s="1101"/>
      <c r="DOI738" s="1101"/>
      <c r="DOJ738" s="1101"/>
      <c r="DOK738" s="1101"/>
      <c r="DOL738" s="1101"/>
      <c r="DOM738" s="1101"/>
      <c r="DON738" s="1101"/>
      <c r="DOO738" s="1101"/>
      <c r="DOP738" s="1101"/>
      <c r="DOQ738" s="1101"/>
      <c r="DOR738" s="1101"/>
      <c r="DOS738" s="1101"/>
      <c r="DOT738" s="1101"/>
      <c r="DOU738" s="1101"/>
      <c r="DOV738" s="1101"/>
      <c r="DOW738" s="1101"/>
      <c r="DOX738" s="1101"/>
      <c r="DOY738" s="1101"/>
      <c r="DOZ738" s="1101"/>
      <c r="DPA738" s="1101"/>
      <c r="DPB738" s="1101"/>
      <c r="DPC738" s="1101"/>
      <c r="DPD738" s="1101"/>
      <c r="DPE738" s="1101"/>
      <c r="DPF738" s="1101"/>
      <c r="DPG738" s="1101"/>
      <c r="DPH738" s="1101"/>
      <c r="DPI738" s="1101"/>
      <c r="DPJ738" s="1101"/>
      <c r="DPK738" s="1101"/>
      <c r="DPL738" s="1101"/>
      <c r="DPM738" s="1101"/>
      <c r="DPN738" s="1101"/>
      <c r="DPO738" s="1101"/>
      <c r="DPP738" s="1101"/>
      <c r="DPQ738" s="1101"/>
      <c r="DPR738" s="1101"/>
      <c r="DPS738" s="1101"/>
      <c r="DPT738" s="1101"/>
      <c r="DPU738" s="1101"/>
      <c r="DPV738" s="1101"/>
      <c r="DPW738" s="1101"/>
      <c r="DPX738" s="1101"/>
      <c r="DPY738" s="1101"/>
      <c r="DPZ738" s="1101"/>
      <c r="DQA738" s="1101"/>
      <c r="DQB738" s="1101"/>
      <c r="DQC738" s="1101"/>
      <c r="DQD738" s="1101"/>
      <c r="DQE738" s="1101"/>
      <c r="DQF738" s="1101"/>
      <c r="DQG738" s="1101"/>
      <c r="DQH738" s="1101"/>
      <c r="DQI738" s="1101"/>
      <c r="DQJ738" s="1101"/>
      <c r="DQK738" s="1101"/>
      <c r="DQL738" s="1101"/>
      <c r="DQM738" s="1101"/>
      <c r="DQN738" s="1101"/>
      <c r="DQO738" s="1101"/>
      <c r="DQP738" s="1101"/>
      <c r="DQQ738" s="1101"/>
      <c r="DQR738" s="1101"/>
      <c r="DQS738" s="1101"/>
      <c r="DQT738" s="1101"/>
      <c r="DQU738" s="1101"/>
      <c r="DQV738" s="1101"/>
      <c r="DQW738" s="1101"/>
      <c r="DQX738" s="1101"/>
      <c r="DQY738" s="1101"/>
      <c r="DQZ738" s="1101"/>
      <c r="DRA738" s="1101"/>
      <c r="DRB738" s="1101"/>
      <c r="DRC738" s="1101"/>
      <c r="DRD738" s="1101"/>
      <c r="DRE738" s="1101"/>
      <c r="DRF738" s="1101"/>
      <c r="DRG738" s="1101"/>
      <c r="DRH738" s="1101"/>
      <c r="DRI738" s="1101"/>
      <c r="DRJ738" s="1101"/>
      <c r="DRK738" s="1101"/>
      <c r="DRL738" s="1101"/>
      <c r="DRM738" s="1101"/>
      <c r="DRN738" s="1101"/>
      <c r="DRO738" s="1101"/>
      <c r="DRP738" s="1101"/>
      <c r="DRQ738" s="1101"/>
      <c r="DRR738" s="1101"/>
      <c r="DRS738" s="1101"/>
      <c r="DRT738" s="1101"/>
      <c r="DRU738" s="1101"/>
      <c r="DRV738" s="1101"/>
      <c r="DRW738" s="1101"/>
      <c r="DRX738" s="1101"/>
      <c r="DRY738" s="1101"/>
      <c r="DRZ738" s="1101"/>
      <c r="DSA738" s="1101"/>
      <c r="DSB738" s="1101"/>
      <c r="DSC738" s="1101"/>
      <c r="DSD738" s="1101"/>
      <c r="DSE738" s="1101"/>
      <c r="DSF738" s="1101"/>
      <c r="DSG738" s="1101"/>
      <c r="DSH738" s="1101"/>
      <c r="DSI738" s="1101"/>
      <c r="DSJ738" s="1101"/>
      <c r="DSK738" s="1101"/>
      <c r="DSL738" s="1101"/>
      <c r="DSM738" s="1101"/>
      <c r="DSN738" s="1101"/>
      <c r="DSO738" s="1101"/>
      <c r="DSP738" s="1101"/>
      <c r="DSQ738" s="1101"/>
      <c r="DSR738" s="1101"/>
      <c r="DSS738" s="1101"/>
      <c r="DST738" s="1101"/>
      <c r="DSU738" s="1101"/>
      <c r="DSV738" s="1101"/>
      <c r="DSW738" s="1101"/>
      <c r="DSX738" s="1101"/>
      <c r="DSY738" s="1101"/>
      <c r="DSZ738" s="1101"/>
      <c r="DTA738" s="1101"/>
      <c r="DTB738" s="1101"/>
      <c r="DTC738" s="1101"/>
      <c r="DTD738" s="1101"/>
      <c r="DTE738" s="1101"/>
      <c r="DTF738" s="1101"/>
      <c r="DTG738" s="1101"/>
      <c r="DTH738" s="1101"/>
      <c r="DTI738" s="1101"/>
      <c r="DTJ738" s="1101"/>
      <c r="DTK738" s="1101"/>
      <c r="DTL738" s="1101"/>
      <c r="DTM738" s="1101"/>
      <c r="DTN738" s="1101"/>
      <c r="DTO738" s="1101"/>
      <c r="DTP738" s="1101"/>
      <c r="DTQ738" s="1101"/>
      <c r="DTR738" s="1101"/>
      <c r="DTS738" s="1101"/>
      <c r="DTT738" s="1101"/>
      <c r="DTU738" s="1101"/>
      <c r="DTV738" s="1101"/>
      <c r="DTW738" s="1101"/>
      <c r="DTX738" s="1101"/>
      <c r="DTY738" s="1101"/>
      <c r="DTZ738" s="1101"/>
      <c r="DUA738" s="1101"/>
      <c r="DUB738" s="1101"/>
      <c r="DUC738" s="1101"/>
      <c r="DUD738" s="1101"/>
      <c r="DUE738" s="1101"/>
      <c r="DUF738" s="1101"/>
      <c r="DUG738" s="1101"/>
      <c r="DUH738" s="1101"/>
      <c r="DUI738" s="1101"/>
      <c r="DUJ738" s="1101"/>
      <c r="DUK738" s="1101"/>
      <c r="DUL738" s="1101"/>
      <c r="DUM738" s="1101"/>
      <c r="DUN738" s="1101"/>
      <c r="DUO738" s="1101"/>
      <c r="DUP738" s="1101"/>
      <c r="DUQ738" s="1101"/>
      <c r="DUR738" s="1101"/>
      <c r="DUS738" s="1101"/>
      <c r="DUT738" s="1101"/>
      <c r="DUU738" s="1101"/>
      <c r="DUV738" s="1101"/>
      <c r="DUW738" s="1101"/>
      <c r="DUX738" s="1101"/>
      <c r="DUY738" s="1101"/>
      <c r="DUZ738" s="1101"/>
      <c r="DVA738" s="1101"/>
      <c r="DVB738" s="1101"/>
      <c r="DVC738" s="1101"/>
      <c r="DVD738" s="1101"/>
      <c r="DVE738" s="1101"/>
      <c r="DVF738" s="1101"/>
      <c r="DVG738" s="1101"/>
      <c r="DVH738" s="1101"/>
      <c r="DVI738" s="1101"/>
      <c r="DVJ738" s="1101"/>
      <c r="DVK738" s="1101"/>
      <c r="DVL738" s="1101"/>
      <c r="DVM738" s="1101"/>
      <c r="DVN738" s="1101"/>
      <c r="DVO738" s="1101"/>
      <c r="DVP738" s="1101"/>
      <c r="DVQ738" s="1101"/>
      <c r="DVR738" s="1101"/>
      <c r="DVS738" s="1101"/>
      <c r="DVT738" s="1101"/>
      <c r="DVU738" s="1101"/>
      <c r="DVV738" s="1101"/>
      <c r="DVW738" s="1101"/>
      <c r="DVX738" s="1101"/>
      <c r="DVY738" s="1101"/>
      <c r="DVZ738" s="1101"/>
      <c r="DWA738" s="1101"/>
      <c r="DWB738" s="1101"/>
      <c r="DWC738" s="1101"/>
      <c r="DWD738" s="1101"/>
      <c r="DWE738" s="1101"/>
      <c r="DWF738" s="1101"/>
      <c r="DWG738" s="1101"/>
      <c r="DWH738" s="1101"/>
      <c r="DWI738" s="1101"/>
      <c r="DWJ738" s="1101"/>
      <c r="DWK738" s="1101"/>
      <c r="DWL738" s="1101"/>
      <c r="DWM738" s="1101"/>
      <c r="DWN738" s="1101"/>
      <c r="DWO738" s="1101"/>
      <c r="DWP738" s="1101"/>
      <c r="DWQ738" s="1101"/>
      <c r="DWR738" s="1101"/>
      <c r="DWS738" s="1101"/>
      <c r="DWT738" s="1101"/>
      <c r="DWU738" s="1101"/>
      <c r="DWV738" s="1101"/>
      <c r="DWW738" s="1101"/>
      <c r="DWX738" s="1101"/>
      <c r="DWY738" s="1101"/>
      <c r="DWZ738" s="1101"/>
      <c r="DXA738" s="1101"/>
      <c r="DXB738" s="1101"/>
      <c r="DXC738" s="1101"/>
      <c r="DXD738" s="1101"/>
      <c r="DXE738" s="1101"/>
      <c r="DXF738" s="1101"/>
      <c r="DXG738" s="1101"/>
      <c r="DXH738" s="1101"/>
      <c r="DXI738" s="1101"/>
      <c r="DXJ738" s="1101"/>
      <c r="DXK738" s="1101"/>
      <c r="DXL738" s="1101"/>
      <c r="DXM738" s="1101"/>
      <c r="DXN738" s="1101"/>
      <c r="DXO738" s="1101"/>
      <c r="DXP738" s="1101"/>
      <c r="DXQ738" s="1101"/>
      <c r="DXR738" s="1101"/>
      <c r="DXS738" s="1101"/>
      <c r="DXT738" s="1101"/>
      <c r="DXU738" s="1101"/>
      <c r="DXV738" s="1101"/>
      <c r="DXW738" s="1101"/>
      <c r="DXX738" s="1101"/>
      <c r="DXY738" s="1101"/>
      <c r="DXZ738" s="1101"/>
      <c r="DYA738" s="1101"/>
      <c r="DYB738" s="1101"/>
      <c r="DYC738" s="1101"/>
      <c r="DYD738" s="1101"/>
      <c r="DYE738" s="1101"/>
      <c r="DYF738" s="1101"/>
      <c r="DYG738" s="1101"/>
      <c r="DYH738" s="1101"/>
      <c r="DYI738" s="1101"/>
      <c r="DYJ738" s="1101"/>
      <c r="DYK738" s="1101"/>
      <c r="DYL738" s="1101"/>
      <c r="DYM738" s="1101"/>
      <c r="DYN738" s="1101"/>
      <c r="DYO738" s="1101"/>
      <c r="DYP738" s="1101"/>
      <c r="DYQ738" s="1101"/>
      <c r="DYR738" s="1101"/>
      <c r="DYS738" s="1101"/>
      <c r="DYT738" s="1101"/>
      <c r="DYU738" s="1101"/>
      <c r="DYV738" s="1101"/>
      <c r="DYW738" s="1101"/>
      <c r="DYX738" s="1101"/>
      <c r="DYY738" s="1101"/>
      <c r="DYZ738" s="1101"/>
      <c r="DZA738" s="1101"/>
      <c r="DZB738" s="1101"/>
      <c r="DZC738" s="1101"/>
      <c r="DZD738" s="1101"/>
      <c r="DZE738" s="1101"/>
      <c r="DZF738" s="1101"/>
      <c r="DZG738" s="1101"/>
      <c r="DZH738" s="1101"/>
      <c r="DZI738" s="1101"/>
      <c r="DZJ738" s="1101"/>
      <c r="DZK738" s="1101"/>
      <c r="DZL738" s="1101"/>
      <c r="DZM738" s="1101"/>
      <c r="DZN738" s="1101"/>
      <c r="DZO738" s="1101"/>
      <c r="DZP738" s="1101"/>
      <c r="DZQ738" s="1101"/>
      <c r="DZR738" s="1101"/>
      <c r="DZS738" s="1101"/>
      <c r="DZT738" s="1101"/>
      <c r="DZU738" s="1101"/>
      <c r="DZV738" s="1101"/>
      <c r="DZW738" s="1101"/>
      <c r="DZX738" s="1101"/>
      <c r="DZY738" s="1101"/>
      <c r="DZZ738" s="1101"/>
      <c r="EAA738" s="1101"/>
      <c r="EAB738" s="1101"/>
      <c r="EAC738" s="1101"/>
      <c r="EAD738" s="1101"/>
      <c r="EAE738" s="1101"/>
      <c r="EAF738" s="1101"/>
      <c r="EAG738" s="1101"/>
      <c r="EAH738" s="1101"/>
      <c r="EAI738" s="1101"/>
      <c r="EAJ738" s="1101"/>
      <c r="EAK738" s="1101"/>
      <c r="EAL738" s="1101"/>
      <c r="EAM738" s="1101"/>
      <c r="EAN738" s="1101"/>
      <c r="EAO738" s="1101"/>
      <c r="EAP738" s="1101"/>
      <c r="EAQ738" s="1101"/>
      <c r="EAR738" s="1101"/>
      <c r="EAS738" s="1101"/>
      <c r="EAT738" s="1101"/>
      <c r="EAU738" s="1101"/>
      <c r="EAV738" s="1101"/>
      <c r="EAW738" s="1101"/>
      <c r="EAX738" s="1101"/>
      <c r="EAY738" s="1101"/>
      <c r="EAZ738" s="1101"/>
      <c r="EBA738" s="1101"/>
      <c r="EBB738" s="1101"/>
      <c r="EBC738" s="1101"/>
      <c r="EBD738" s="1101"/>
      <c r="EBE738" s="1101"/>
      <c r="EBF738" s="1101"/>
      <c r="EBG738" s="1101"/>
      <c r="EBH738" s="1101"/>
      <c r="EBI738" s="1101"/>
      <c r="EBJ738" s="1101"/>
      <c r="EBK738" s="1101"/>
      <c r="EBL738" s="1101"/>
      <c r="EBM738" s="1101"/>
      <c r="EBN738" s="1101"/>
      <c r="EBO738" s="1101"/>
      <c r="EBP738" s="1101"/>
      <c r="EBQ738" s="1101"/>
      <c r="EBR738" s="1101"/>
      <c r="EBS738" s="1101"/>
      <c r="EBT738" s="1101"/>
      <c r="EBU738" s="1101"/>
      <c r="EBV738" s="1101"/>
      <c r="EBW738" s="1101"/>
      <c r="EBX738" s="1101"/>
      <c r="EBY738" s="1101"/>
      <c r="EBZ738" s="1101"/>
      <c r="ECA738" s="1101"/>
      <c r="ECB738" s="1101"/>
      <c r="ECC738" s="1101"/>
      <c r="ECD738" s="1101"/>
      <c r="ECE738" s="1101"/>
      <c r="ECF738" s="1101"/>
      <c r="ECG738" s="1101"/>
      <c r="ECH738" s="1101"/>
      <c r="ECI738" s="1101"/>
      <c r="ECJ738" s="1101"/>
      <c r="ECK738" s="1101"/>
      <c r="ECL738" s="1101"/>
      <c r="ECM738" s="1101"/>
      <c r="ECN738" s="1101"/>
      <c r="ECO738" s="1101"/>
      <c r="ECP738" s="1101"/>
      <c r="ECQ738" s="1101"/>
      <c r="ECR738" s="1101"/>
      <c r="ECS738" s="1101"/>
      <c r="ECT738" s="1101"/>
      <c r="ECU738" s="1101"/>
      <c r="ECV738" s="1101"/>
      <c r="ECW738" s="1101"/>
      <c r="ECX738" s="1101"/>
      <c r="ECY738" s="1101"/>
      <c r="ECZ738" s="1101"/>
      <c r="EDA738" s="1101"/>
      <c r="EDB738" s="1101"/>
      <c r="EDC738" s="1101"/>
      <c r="EDD738" s="1101"/>
      <c r="EDE738" s="1101"/>
      <c r="EDF738" s="1101"/>
      <c r="EDG738" s="1101"/>
      <c r="EDH738" s="1101"/>
      <c r="EDI738" s="1101"/>
      <c r="EDJ738" s="1101"/>
      <c r="EDK738" s="1101"/>
      <c r="EDL738" s="1101"/>
      <c r="EDM738" s="1101"/>
      <c r="EDN738" s="1101"/>
      <c r="EDO738" s="1101"/>
      <c r="EDP738" s="1101"/>
      <c r="EDQ738" s="1101"/>
      <c r="EDR738" s="1101"/>
      <c r="EDS738" s="1101"/>
      <c r="EDT738" s="1101"/>
      <c r="EDU738" s="1101"/>
      <c r="EDV738" s="1101"/>
      <c r="EDW738" s="1101"/>
      <c r="EDX738" s="1101"/>
      <c r="EDY738" s="1101"/>
      <c r="EDZ738" s="1101"/>
      <c r="EEA738" s="1101"/>
      <c r="EEB738" s="1101"/>
      <c r="EEC738" s="1101"/>
      <c r="EED738" s="1101"/>
      <c r="EEE738" s="1101"/>
      <c r="EEF738" s="1101"/>
      <c r="EEG738" s="1101"/>
      <c r="EEH738" s="1101"/>
      <c r="EEI738" s="1101"/>
      <c r="EEJ738" s="1101"/>
      <c r="EEK738" s="1101"/>
      <c r="EEL738" s="1101"/>
      <c r="EEM738" s="1101"/>
      <c r="EEN738" s="1101"/>
      <c r="EEO738" s="1101"/>
      <c r="EEP738" s="1101"/>
      <c r="EEQ738" s="1101"/>
      <c r="EER738" s="1101"/>
      <c r="EES738" s="1101"/>
      <c r="EET738" s="1101"/>
      <c r="EEU738" s="1101"/>
      <c r="EEV738" s="1101"/>
      <c r="EEW738" s="1101"/>
      <c r="EEX738" s="1101"/>
      <c r="EEY738" s="1101"/>
      <c r="EEZ738" s="1101"/>
      <c r="EFA738" s="1101"/>
      <c r="EFB738" s="1101"/>
      <c r="EFC738" s="1101"/>
      <c r="EFD738" s="1101"/>
      <c r="EFE738" s="1101"/>
      <c r="EFF738" s="1101"/>
      <c r="EFG738" s="1101"/>
      <c r="EFH738" s="1101"/>
      <c r="EFI738" s="1101"/>
      <c r="EFJ738" s="1101"/>
      <c r="EFK738" s="1101"/>
      <c r="EFL738" s="1101"/>
      <c r="EFM738" s="1101"/>
      <c r="EFN738" s="1101"/>
      <c r="EFO738" s="1101"/>
      <c r="EFP738" s="1101"/>
      <c r="EFQ738" s="1101"/>
      <c r="EFR738" s="1101"/>
      <c r="EFS738" s="1101"/>
      <c r="EFT738" s="1101"/>
      <c r="EFU738" s="1101"/>
      <c r="EFV738" s="1101"/>
      <c r="EFW738" s="1101"/>
      <c r="EFX738" s="1101"/>
      <c r="EFY738" s="1101"/>
      <c r="EFZ738" s="1101"/>
      <c r="EGA738" s="1101"/>
      <c r="EGB738" s="1101"/>
      <c r="EGC738" s="1101"/>
      <c r="EGD738" s="1101"/>
      <c r="EGE738" s="1101"/>
      <c r="EGF738" s="1101"/>
      <c r="EGG738" s="1101"/>
      <c r="EGH738" s="1101"/>
      <c r="EGI738" s="1101"/>
      <c r="EGJ738" s="1101"/>
      <c r="EGK738" s="1101"/>
      <c r="EGL738" s="1101"/>
      <c r="EGM738" s="1101"/>
      <c r="EGN738" s="1101"/>
      <c r="EGO738" s="1101"/>
      <c r="EGP738" s="1101"/>
      <c r="EGQ738" s="1101"/>
      <c r="EGR738" s="1101"/>
      <c r="EGS738" s="1101"/>
      <c r="EGT738" s="1101"/>
      <c r="EGU738" s="1101"/>
      <c r="EGV738" s="1101"/>
      <c r="EGW738" s="1101"/>
      <c r="EGX738" s="1101"/>
      <c r="EGY738" s="1101"/>
      <c r="EGZ738" s="1101"/>
      <c r="EHA738" s="1101"/>
      <c r="EHB738" s="1101"/>
      <c r="EHC738" s="1101"/>
      <c r="EHD738" s="1101"/>
      <c r="EHE738" s="1101"/>
      <c r="EHF738" s="1101"/>
      <c r="EHG738" s="1101"/>
      <c r="EHH738" s="1101"/>
      <c r="EHI738" s="1101"/>
      <c r="EHJ738" s="1101"/>
      <c r="EHK738" s="1101"/>
      <c r="EHL738" s="1101"/>
      <c r="EHM738" s="1101"/>
      <c r="EHN738" s="1101"/>
      <c r="EHO738" s="1101"/>
      <c r="EHP738" s="1101"/>
      <c r="EHQ738" s="1101"/>
      <c r="EHR738" s="1101"/>
      <c r="EHS738" s="1101"/>
      <c r="EHT738" s="1101"/>
      <c r="EHU738" s="1101"/>
      <c r="EHV738" s="1101"/>
      <c r="EHW738" s="1101"/>
      <c r="EHX738" s="1101"/>
      <c r="EHY738" s="1101"/>
      <c r="EHZ738" s="1101"/>
      <c r="EIA738" s="1101"/>
      <c r="EIB738" s="1101"/>
      <c r="EIC738" s="1101"/>
      <c r="EID738" s="1101"/>
      <c r="EIE738" s="1101"/>
      <c r="EIF738" s="1101"/>
      <c r="EIG738" s="1101"/>
      <c r="EIH738" s="1101"/>
      <c r="EII738" s="1101"/>
      <c r="EIJ738" s="1101"/>
      <c r="EIK738" s="1101"/>
      <c r="EIL738" s="1101"/>
      <c r="EIM738" s="1101"/>
      <c r="EIN738" s="1101"/>
      <c r="EIO738" s="1101"/>
      <c r="EIP738" s="1101"/>
      <c r="EIQ738" s="1101"/>
      <c r="EIR738" s="1101"/>
      <c r="EIS738" s="1101"/>
      <c r="EIT738" s="1101"/>
      <c r="EIU738" s="1101"/>
      <c r="EIV738" s="1101"/>
      <c r="EIW738" s="1101"/>
      <c r="EIX738" s="1101"/>
      <c r="EIY738" s="1101"/>
      <c r="EIZ738" s="1101"/>
      <c r="EJA738" s="1101"/>
      <c r="EJB738" s="1101"/>
      <c r="EJC738" s="1101"/>
      <c r="EJD738" s="1101"/>
      <c r="EJE738" s="1101"/>
      <c r="EJF738" s="1101"/>
      <c r="EJG738" s="1101"/>
      <c r="EJH738" s="1101"/>
      <c r="EJI738" s="1101"/>
      <c r="EJJ738" s="1101"/>
      <c r="EJK738" s="1101"/>
      <c r="EJL738" s="1101"/>
      <c r="EJM738" s="1101"/>
      <c r="EJN738" s="1101"/>
      <c r="EJO738" s="1101"/>
      <c r="EJP738" s="1101"/>
      <c r="EJQ738" s="1101"/>
      <c r="EJR738" s="1101"/>
      <c r="EJS738" s="1101"/>
      <c r="EJT738" s="1101"/>
      <c r="EJU738" s="1101"/>
      <c r="EJV738" s="1101"/>
      <c r="EJW738" s="1101"/>
      <c r="EJX738" s="1101"/>
      <c r="EJY738" s="1101"/>
      <c r="EJZ738" s="1101"/>
      <c r="EKA738" s="1101"/>
      <c r="EKB738" s="1101"/>
      <c r="EKC738" s="1101"/>
      <c r="EKD738" s="1101"/>
      <c r="EKE738" s="1101"/>
      <c r="EKF738" s="1101"/>
      <c r="EKG738" s="1101"/>
      <c r="EKH738" s="1101"/>
      <c r="EKI738" s="1101"/>
      <c r="EKJ738" s="1101"/>
      <c r="EKK738" s="1101"/>
      <c r="EKL738" s="1101"/>
      <c r="EKM738" s="1101"/>
      <c r="EKN738" s="1101"/>
      <c r="EKO738" s="1101"/>
      <c r="EKP738" s="1101"/>
      <c r="EKQ738" s="1101"/>
      <c r="EKR738" s="1101"/>
      <c r="EKS738" s="1101"/>
      <c r="EKT738" s="1101"/>
      <c r="EKU738" s="1101"/>
      <c r="EKV738" s="1101"/>
      <c r="EKW738" s="1101"/>
      <c r="EKX738" s="1101"/>
      <c r="EKY738" s="1101"/>
      <c r="EKZ738" s="1101"/>
      <c r="ELA738" s="1101"/>
      <c r="ELB738" s="1101"/>
      <c r="ELC738" s="1101"/>
      <c r="ELD738" s="1101"/>
      <c r="ELE738" s="1101"/>
      <c r="ELF738" s="1101"/>
      <c r="ELG738" s="1101"/>
      <c r="ELH738" s="1101"/>
      <c r="ELI738" s="1101"/>
      <c r="ELJ738" s="1101"/>
      <c r="ELK738" s="1101"/>
      <c r="ELL738" s="1101"/>
      <c r="ELM738" s="1101"/>
      <c r="ELN738" s="1101"/>
      <c r="ELO738" s="1101"/>
      <c r="ELP738" s="1101"/>
      <c r="ELQ738" s="1101"/>
      <c r="ELR738" s="1101"/>
      <c r="ELS738" s="1101"/>
      <c r="ELT738" s="1101"/>
      <c r="ELU738" s="1101"/>
      <c r="ELV738" s="1101"/>
      <c r="ELW738" s="1101"/>
      <c r="ELX738" s="1101"/>
      <c r="ELY738" s="1101"/>
      <c r="ELZ738" s="1101"/>
      <c r="EMA738" s="1101"/>
      <c r="EMB738" s="1101"/>
      <c r="EMC738" s="1101"/>
      <c r="EMD738" s="1101"/>
      <c r="EME738" s="1101"/>
      <c r="EMF738" s="1101"/>
      <c r="EMG738" s="1101"/>
      <c r="EMH738" s="1101"/>
      <c r="EMI738" s="1101"/>
      <c r="EMJ738" s="1101"/>
      <c r="EMK738" s="1101"/>
      <c r="EML738" s="1101"/>
      <c r="EMM738" s="1101"/>
      <c r="EMN738" s="1101"/>
      <c r="EMO738" s="1101"/>
      <c r="EMP738" s="1101"/>
      <c r="EMQ738" s="1101"/>
      <c r="EMR738" s="1101"/>
      <c r="EMS738" s="1101"/>
      <c r="EMT738" s="1101"/>
      <c r="EMU738" s="1101"/>
      <c r="EMV738" s="1101"/>
      <c r="EMW738" s="1101"/>
      <c r="EMX738" s="1101"/>
      <c r="EMY738" s="1101"/>
      <c r="EMZ738" s="1101"/>
      <c r="ENA738" s="1101"/>
      <c r="ENB738" s="1101"/>
      <c r="ENC738" s="1101"/>
      <c r="END738" s="1101"/>
      <c r="ENE738" s="1101"/>
      <c r="ENF738" s="1101"/>
      <c r="ENG738" s="1101"/>
      <c r="ENH738" s="1101"/>
      <c r="ENI738" s="1101"/>
      <c r="ENJ738" s="1101"/>
      <c r="ENK738" s="1101"/>
      <c r="ENL738" s="1101"/>
      <c r="ENM738" s="1101"/>
      <c r="ENN738" s="1101"/>
      <c r="ENO738" s="1101"/>
      <c r="ENP738" s="1101"/>
      <c r="ENQ738" s="1101"/>
      <c r="ENR738" s="1101"/>
      <c r="ENS738" s="1101"/>
      <c r="ENT738" s="1101"/>
      <c r="ENU738" s="1101"/>
      <c r="ENV738" s="1101"/>
      <c r="ENW738" s="1101"/>
      <c r="ENX738" s="1101"/>
      <c r="ENY738" s="1101"/>
      <c r="ENZ738" s="1101"/>
      <c r="EOA738" s="1101"/>
      <c r="EOB738" s="1101"/>
      <c r="EOC738" s="1101"/>
      <c r="EOD738" s="1101"/>
      <c r="EOE738" s="1101"/>
      <c r="EOF738" s="1101"/>
      <c r="EOG738" s="1101"/>
      <c r="EOH738" s="1101"/>
      <c r="EOI738" s="1101"/>
      <c r="EOJ738" s="1101"/>
      <c r="EOK738" s="1101"/>
      <c r="EOL738" s="1101"/>
      <c r="EOM738" s="1101"/>
      <c r="EON738" s="1101"/>
      <c r="EOO738" s="1101"/>
      <c r="EOP738" s="1101"/>
      <c r="EOQ738" s="1101"/>
      <c r="EOR738" s="1101"/>
      <c r="EOS738" s="1101"/>
      <c r="EOT738" s="1101"/>
      <c r="EOU738" s="1101"/>
      <c r="EOV738" s="1101"/>
      <c r="EOW738" s="1101"/>
      <c r="EOX738" s="1101"/>
      <c r="EOY738" s="1101"/>
      <c r="EOZ738" s="1101"/>
      <c r="EPA738" s="1101"/>
      <c r="EPB738" s="1101"/>
      <c r="EPC738" s="1101"/>
      <c r="EPD738" s="1101"/>
      <c r="EPE738" s="1101"/>
      <c r="EPF738" s="1101"/>
      <c r="EPG738" s="1101"/>
      <c r="EPH738" s="1101"/>
      <c r="EPI738" s="1101"/>
      <c r="EPJ738" s="1101"/>
      <c r="EPK738" s="1101"/>
      <c r="EPL738" s="1101"/>
      <c r="EPM738" s="1101"/>
      <c r="EPN738" s="1101"/>
      <c r="EPO738" s="1101"/>
      <c r="EPP738" s="1101"/>
      <c r="EPQ738" s="1101"/>
      <c r="EPR738" s="1101"/>
      <c r="EPS738" s="1101"/>
      <c r="EPT738" s="1101"/>
      <c r="EPU738" s="1101"/>
      <c r="EPV738" s="1101"/>
      <c r="EPW738" s="1101"/>
      <c r="EPX738" s="1101"/>
      <c r="EPY738" s="1101"/>
      <c r="EPZ738" s="1101"/>
      <c r="EQA738" s="1101"/>
      <c r="EQB738" s="1101"/>
      <c r="EQC738" s="1101"/>
      <c r="EQD738" s="1101"/>
      <c r="EQE738" s="1101"/>
      <c r="EQF738" s="1101"/>
      <c r="EQG738" s="1101"/>
      <c r="EQH738" s="1101"/>
      <c r="EQI738" s="1101"/>
      <c r="EQJ738" s="1101"/>
      <c r="EQK738" s="1101"/>
      <c r="EQL738" s="1101"/>
      <c r="EQM738" s="1101"/>
      <c r="EQN738" s="1101"/>
      <c r="EQO738" s="1101"/>
      <c r="EQP738" s="1101"/>
      <c r="EQQ738" s="1101"/>
      <c r="EQR738" s="1101"/>
      <c r="EQS738" s="1101"/>
      <c r="EQT738" s="1101"/>
      <c r="EQU738" s="1101"/>
      <c r="EQV738" s="1101"/>
      <c r="EQW738" s="1101"/>
      <c r="EQX738" s="1101"/>
      <c r="EQY738" s="1101"/>
      <c r="EQZ738" s="1101"/>
      <c r="ERA738" s="1101"/>
      <c r="ERB738" s="1101"/>
      <c r="ERC738" s="1101"/>
      <c r="ERD738" s="1101"/>
      <c r="ERE738" s="1101"/>
      <c r="ERF738" s="1101"/>
      <c r="ERG738" s="1101"/>
      <c r="ERH738" s="1101"/>
      <c r="ERI738" s="1101"/>
      <c r="ERJ738" s="1101"/>
      <c r="ERK738" s="1101"/>
      <c r="ERL738" s="1101"/>
      <c r="ERM738" s="1101"/>
      <c r="ERN738" s="1101"/>
      <c r="ERO738" s="1101"/>
      <c r="ERP738" s="1101"/>
      <c r="ERQ738" s="1101"/>
      <c r="ERR738" s="1101"/>
      <c r="ERS738" s="1101"/>
      <c r="ERT738" s="1101"/>
      <c r="ERU738" s="1101"/>
      <c r="ERV738" s="1101"/>
      <c r="ERW738" s="1101"/>
      <c r="ERX738" s="1101"/>
      <c r="ERY738" s="1101"/>
      <c r="ERZ738" s="1101"/>
      <c r="ESA738" s="1101"/>
      <c r="ESB738" s="1101"/>
      <c r="ESC738" s="1101"/>
      <c r="ESD738" s="1101"/>
      <c r="ESE738" s="1101"/>
      <c r="ESF738" s="1101"/>
      <c r="ESG738" s="1101"/>
      <c r="ESH738" s="1101"/>
      <c r="ESI738" s="1101"/>
      <c r="ESJ738" s="1101"/>
      <c r="ESK738" s="1101"/>
      <c r="ESL738" s="1101"/>
      <c r="ESM738" s="1101"/>
      <c r="ESN738" s="1101"/>
      <c r="ESO738" s="1101"/>
      <c r="ESP738" s="1101"/>
      <c r="ESQ738" s="1101"/>
      <c r="ESR738" s="1101"/>
      <c r="ESS738" s="1101"/>
      <c r="EST738" s="1101"/>
      <c r="ESU738" s="1101"/>
      <c r="ESV738" s="1101"/>
      <c r="ESW738" s="1101"/>
      <c r="ESX738" s="1101"/>
      <c r="ESY738" s="1101"/>
      <c r="ESZ738" s="1101"/>
      <c r="ETA738" s="1101"/>
      <c r="ETB738" s="1101"/>
      <c r="ETC738" s="1101"/>
      <c r="ETD738" s="1101"/>
      <c r="ETE738" s="1101"/>
      <c r="ETF738" s="1101"/>
      <c r="ETG738" s="1101"/>
      <c r="ETH738" s="1101"/>
      <c r="ETI738" s="1101"/>
      <c r="ETJ738" s="1101"/>
      <c r="ETK738" s="1101"/>
      <c r="ETL738" s="1101"/>
      <c r="ETM738" s="1101"/>
      <c r="ETN738" s="1101"/>
      <c r="ETO738" s="1101"/>
      <c r="ETP738" s="1101"/>
      <c r="ETQ738" s="1101"/>
      <c r="ETR738" s="1101"/>
      <c r="ETS738" s="1101"/>
      <c r="ETT738" s="1101"/>
      <c r="ETU738" s="1101"/>
      <c r="ETV738" s="1101"/>
      <c r="ETW738" s="1101"/>
      <c r="ETX738" s="1101"/>
      <c r="ETY738" s="1101"/>
      <c r="ETZ738" s="1101"/>
      <c r="EUA738" s="1101"/>
      <c r="EUB738" s="1101"/>
      <c r="EUC738" s="1101"/>
      <c r="EUD738" s="1101"/>
      <c r="EUE738" s="1101"/>
      <c r="EUF738" s="1101"/>
      <c r="EUG738" s="1101"/>
      <c r="EUH738" s="1101"/>
      <c r="EUI738" s="1101"/>
      <c r="EUJ738" s="1101"/>
      <c r="EUK738" s="1101"/>
      <c r="EUL738" s="1101"/>
      <c r="EUM738" s="1101"/>
      <c r="EUN738" s="1101"/>
      <c r="EUO738" s="1101"/>
      <c r="EUP738" s="1101"/>
      <c r="EUQ738" s="1101"/>
      <c r="EUR738" s="1101"/>
      <c r="EUS738" s="1101"/>
      <c r="EUT738" s="1101"/>
      <c r="EUU738" s="1101"/>
      <c r="EUV738" s="1101"/>
      <c r="EUW738" s="1101"/>
      <c r="EUX738" s="1101"/>
      <c r="EUY738" s="1101"/>
      <c r="EUZ738" s="1101"/>
      <c r="EVA738" s="1101"/>
      <c r="EVB738" s="1101"/>
      <c r="EVC738" s="1101"/>
      <c r="EVD738" s="1101"/>
      <c r="EVE738" s="1101"/>
      <c r="EVF738" s="1101"/>
      <c r="EVG738" s="1101"/>
      <c r="EVH738" s="1101"/>
      <c r="EVI738" s="1101"/>
      <c r="EVJ738" s="1101"/>
      <c r="EVK738" s="1101"/>
      <c r="EVL738" s="1101"/>
      <c r="EVM738" s="1101"/>
      <c r="EVN738" s="1101"/>
      <c r="EVO738" s="1101"/>
      <c r="EVP738" s="1101"/>
      <c r="EVQ738" s="1101"/>
      <c r="EVR738" s="1101"/>
      <c r="EVS738" s="1101"/>
      <c r="EVT738" s="1101"/>
      <c r="EVU738" s="1101"/>
      <c r="EVV738" s="1101"/>
      <c r="EVW738" s="1101"/>
      <c r="EVX738" s="1101"/>
      <c r="EVY738" s="1101"/>
      <c r="EVZ738" s="1101"/>
      <c r="EWA738" s="1101"/>
      <c r="EWB738" s="1101"/>
      <c r="EWC738" s="1101"/>
      <c r="EWD738" s="1101"/>
      <c r="EWE738" s="1101"/>
      <c r="EWF738" s="1101"/>
      <c r="EWG738" s="1101"/>
      <c r="EWH738" s="1101"/>
      <c r="EWI738" s="1101"/>
      <c r="EWJ738" s="1101"/>
      <c r="EWK738" s="1101"/>
      <c r="EWL738" s="1101"/>
      <c r="EWM738" s="1101"/>
      <c r="EWN738" s="1101"/>
      <c r="EWO738" s="1101"/>
      <c r="EWP738" s="1101"/>
      <c r="EWQ738" s="1101"/>
      <c r="EWR738" s="1101"/>
      <c r="EWS738" s="1101"/>
      <c r="EWT738" s="1101"/>
      <c r="EWU738" s="1101"/>
      <c r="EWV738" s="1101"/>
      <c r="EWW738" s="1101"/>
      <c r="EWX738" s="1101"/>
      <c r="EWY738" s="1101"/>
      <c r="EWZ738" s="1101"/>
      <c r="EXA738" s="1101"/>
      <c r="EXB738" s="1101"/>
      <c r="EXC738" s="1101"/>
      <c r="EXD738" s="1101"/>
      <c r="EXE738" s="1101"/>
      <c r="EXF738" s="1101"/>
      <c r="EXG738" s="1101"/>
      <c r="EXH738" s="1101"/>
      <c r="EXI738" s="1101"/>
      <c r="EXJ738" s="1101"/>
      <c r="EXK738" s="1101"/>
      <c r="EXL738" s="1101"/>
      <c r="EXM738" s="1101"/>
      <c r="EXN738" s="1101"/>
      <c r="EXO738" s="1101"/>
      <c r="EXP738" s="1101"/>
      <c r="EXQ738" s="1101"/>
      <c r="EXR738" s="1101"/>
      <c r="EXS738" s="1101"/>
      <c r="EXT738" s="1101"/>
      <c r="EXU738" s="1101"/>
      <c r="EXV738" s="1101"/>
      <c r="EXW738" s="1101"/>
      <c r="EXX738" s="1101"/>
      <c r="EXY738" s="1101"/>
      <c r="EXZ738" s="1101"/>
      <c r="EYA738" s="1101"/>
      <c r="EYB738" s="1101"/>
      <c r="EYC738" s="1101"/>
      <c r="EYD738" s="1101"/>
      <c r="EYE738" s="1101"/>
      <c r="EYF738" s="1101"/>
      <c r="EYG738" s="1101"/>
      <c r="EYH738" s="1101"/>
      <c r="EYI738" s="1101"/>
      <c r="EYJ738" s="1101"/>
      <c r="EYK738" s="1101"/>
      <c r="EYL738" s="1101"/>
      <c r="EYM738" s="1101"/>
      <c r="EYN738" s="1101"/>
      <c r="EYO738" s="1101"/>
      <c r="EYP738" s="1101"/>
      <c r="EYQ738" s="1101"/>
      <c r="EYR738" s="1101"/>
      <c r="EYS738" s="1101"/>
      <c r="EYT738" s="1101"/>
      <c r="EYU738" s="1101"/>
      <c r="EYV738" s="1101"/>
      <c r="EYW738" s="1101"/>
      <c r="EYX738" s="1101"/>
      <c r="EYY738" s="1101"/>
      <c r="EYZ738" s="1101"/>
      <c r="EZA738" s="1101"/>
      <c r="EZB738" s="1101"/>
      <c r="EZC738" s="1101"/>
      <c r="EZD738" s="1101"/>
      <c r="EZE738" s="1101"/>
      <c r="EZF738" s="1101"/>
      <c r="EZG738" s="1101"/>
      <c r="EZH738" s="1101"/>
      <c r="EZI738" s="1101"/>
      <c r="EZJ738" s="1101"/>
      <c r="EZK738" s="1101"/>
      <c r="EZL738" s="1101"/>
      <c r="EZM738" s="1101"/>
      <c r="EZN738" s="1101"/>
      <c r="EZO738" s="1101"/>
      <c r="EZP738" s="1101"/>
      <c r="EZQ738" s="1101"/>
      <c r="EZR738" s="1101"/>
      <c r="EZS738" s="1101"/>
      <c r="EZT738" s="1101"/>
      <c r="EZU738" s="1101"/>
      <c r="EZV738" s="1101"/>
      <c r="EZW738" s="1101"/>
      <c r="EZX738" s="1101"/>
      <c r="EZY738" s="1101"/>
      <c r="EZZ738" s="1101"/>
      <c r="FAA738" s="1101"/>
      <c r="FAB738" s="1101"/>
      <c r="FAC738" s="1101"/>
      <c r="FAD738" s="1101"/>
      <c r="FAE738" s="1101"/>
      <c r="FAF738" s="1101"/>
      <c r="FAG738" s="1101"/>
      <c r="FAH738" s="1101"/>
      <c r="FAI738" s="1101"/>
      <c r="FAJ738" s="1101"/>
      <c r="FAK738" s="1101"/>
      <c r="FAL738" s="1101"/>
      <c r="FAM738" s="1101"/>
      <c r="FAN738" s="1101"/>
      <c r="FAO738" s="1101"/>
      <c r="FAP738" s="1101"/>
      <c r="FAQ738" s="1101"/>
      <c r="FAR738" s="1101"/>
      <c r="FAS738" s="1101"/>
      <c r="FAT738" s="1101"/>
      <c r="FAU738" s="1101"/>
      <c r="FAV738" s="1101"/>
      <c r="FAW738" s="1101"/>
      <c r="FAX738" s="1101"/>
      <c r="FAY738" s="1101"/>
      <c r="FAZ738" s="1101"/>
      <c r="FBA738" s="1101"/>
      <c r="FBB738" s="1101"/>
      <c r="FBC738" s="1101"/>
      <c r="FBD738" s="1101"/>
      <c r="FBE738" s="1101"/>
      <c r="FBF738" s="1101"/>
      <c r="FBG738" s="1101"/>
      <c r="FBH738" s="1101"/>
      <c r="FBI738" s="1101"/>
      <c r="FBJ738" s="1101"/>
      <c r="FBK738" s="1101"/>
      <c r="FBL738" s="1101"/>
      <c r="FBM738" s="1101"/>
      <c r="FBN738" s="1101"/>
      <c r="FBO738" s="1101"/>
      <c r="FBP738" s="1101"/>
      <c r="FBQ738" s="1101"/>
      <c r="FBR738" s="1101"/>
      <c r="FBS738" s="1101"/>
      <c r="FBT738" s="1101"/>
      <c r="FBU738" s="1101"/>
      <c r="FBV738" s="1101"/>
      <c r="FBW738" s="1101"/>
      <c r="FBX738" s="1101"/>
      <c r="FBY738" s="1101"/>
      <c r="FBZ738" s="1101"/>
      <c r="FCA738" s="1101"/>
      <c r="FCB738" s="1101"/>
      <c r="FCC738" s="1101"/>
      <c r="FCD738" s="1101"/>
      <c r="FCE738" s="1101"/>
      <c r="FCF738" s="1101"/>
      <c r="FCG738" s="1101"/>
      <c r="FCH738" s="1101"/>
      <c r="FCI738" s="1101"/>
      <c r="FCJ738" s="1101"/>
      <c r="FCK738" s="1101"/>
      <c r="FCL738" s="1101"/>
      <c r="FCM738" s="1101"/>
      <c r="FCN738" s="1101"/>
      <c r="FCO738" s="1101"/>
      <c r="FCP738" s="1101"/>
      <c r="FCQ738" s="1101"/>
      <c r="FCR738" s="1101"/>
      <c r="FCS738" s="1101"/>
      <c r="FCT738" s="1101"/>
      <c r="FCU738" s="1101"/>
      <c r="FCV738" s="1101"/>
      <c r="FCW738" s="1101"/>
      <c r="FCX738" s="1101"/>
      <c r="FCY738" s="1101"/>
      <c r="FCZ738" s="1101"/>
      <c r="FDA738" s="1101"/>
      <c r="FDB738" s="1101"/>
      <c r="FDC738" s="1101"/>
      <c r="FDD738" s="1101"/>
      <c r="FDE738" s="1101"/>
      <c r="FDF738" s="1101"/>
      <c r="FDG738" s="1101"/>
      <c r="FDH738" s="1101"/>
      <c r="FDI738" s="1101"/>
      <c r="FDJ738" s="1101"/>
      <c r="FDK738" s="1101"/>
      <c r="FDL738" s="1101"/>
      <c r="FDM738" s="1101"/>
      <c r="FDN738" s="1101"/>
      <c r="FDO738" s="1101"/>
      <c r="FDP738" s="1101"/>
      <c r="FDQ738" s="1101"/>
      <c r="FDR738" s="1101"/>
      <c r="FDS738" s="1101"/>
      <c r="FDT738" s="1101"/>
      <c r="FDU738" s="1101"/>
      <c r="FDV738" s="1101"/>
      <c r="FDW738" s="1101"/>
      <c r="FDX738" s="1101"/>
      <c r="FDY738" s="1101"/>
      <c r="FDZ738" s="1101"/>
      <c r="FEA738" s="1101"/>
      <c r="FEB738" s="1101"/>
      <c r="FEC738" s="1101"/>
      <c r="FED738" s="1101"/>
      <c r="FEE738" s="1101"/>
      <c r="FEF738" s="1101"/>
      <c r="FEG738" s="1101"/>
      <c r="FEH738" s="1101"/>
      <c r="FEI738" s="1101"/>
      <c r="FEJ738" s="1101"/>
      <c r="FEK738" s="1101"/>
      <c r="FEL738" s="1101"/>
      <c r="FEM738" s="1101"/>
      <c r="FEN738" s="1101"/>
      <c r="FEO738" s="1101"/>
      <c r="FEP738" s="1101"/>
      <c r="FEQ738" s="1101"/>
      <c r="FER738" s="1101"/>
      <c r="FES738" s="1101"/>
      <c r="FET738" s="1101"/>
      <c r="FEU738" s="1101"/>
      <c r="FEV738" s="1101"/>
      <c r="FEW738" s="1101"/>
      <c r="FEX738" s="1101"/>
      <c r="FEY738" s="1101"/>
      <c r="FEZ738" s="1101"/>
      <c r="FFA738" s="1101"/>
      <c r="FFB738" s="1101"/>
      <c r="FFC738" s="1101"/>
      <c r="FFD738" s="1101"/>
      <c r="FFE738" s="1101"/>
      <c r="FFF738" s="1101"/>
      <c r="FFG738" s="1101"/>
      <c r="FFH738" s="1101"/>
      <c r="FFI738" s="1101"/>
      <c r="FFJ738" s="1101"/>
      <c r="FFK738" s="1101"/>
      <c r="FFL738" s="1101"/>
      <c r="FFM738" s="1101"/>
      <c r="FFN738" s="1101"/>
      <c r="FFO738" s="1101"/>
      <c r="FFP738" s="1101"/>
      <c r="FFQ738" s="1101"/>
      <c r="FFR738" s="1101"/>
      <c r="FFS738" s="1101"/>
      <c r="FFT738" s="1101"/>
      <c r="FFU738" s="1101"/>
      <c r="FFV738" s="1101"/>
      <c r="FFW738" s="1101"/>
      <c r="FFX738" s="1101"/>
      <c r="FFY738" s="1101"/>
      <c r="FFZ738" s="1101"/>
      <c r="FGA738" s="1101"/>
      <c r="FGB738" s="1101"/>
      <c r="FGC738" s="1101"/>
      <c r="FGD738" s="1101"/>
      <c r="FGE738" s="1101"/>
      <c r="FGF738" s="1101"/>
      <c r="FGG738" s="1101"/>
      <c r="FGH738" s="1101"/>
      <c r="FGI738" s="1101"/>
      <c r="FGJ738" s="1101"/>
      <c r="FGK738" s="1101"/>
      <c r="FGL738" s="1101"/>
      <c r="FGM738" s="1101"/>
      <c r="FGN738" s="1101"/>
      <c r="FGO738" s="1101"/>
      <c r="FGP738" s="1101"/>
      <c r="FGQ738" s="1101"/>
      <c r="FGR738" s="1101"/>
      <c r="FGS738" s="1101"/>
      <c r="FGT738" s="1101"/>
      <c r="FGU738" s="1101"/>
      <c r="FGV738" s="1101"/>
      <c r="FGW738" s="1101"/>
      <c r="FGX738" s="1101"/>
      <c r="FGY738" s="1101"/>
      <c r="FGZ738" s="1101"/>
      <c r="FHA738" s="1101"/>
      <c r="FHB738" s="1101"/>
      <c r="FHC738" s="1101"/>
      <c r="FHD738" s="1101"/>
      <c r="FHE738" s="1101"/>
      <c r="FHF738" s="1101"/>
      <c r="FHG738" s="1101"/>
      <c r="FHH738" s="1101"/>
      <c r="FHI738" s="1101"/>
      <c r="FHJ738" s="1101"/>
      <c r="FHK738" s="1101"/>
      <c r="FHL738" s="1101"/>
      <c r="FHM738" s="1101"/>
      <c r="FHN738" s="1101"/>
      <c r="FHO738" s="1101"/>
      <c r="FHP738" s="1101"/>
      <c r="FHQ738" s="1101"/>
      <c r="FHR738" s="1101"/>
      <c r="FHS738" s="1101"/>
      <c r="FHT738" s="1101"/>
      <c r="FHU738" s="1101"/>
      <c r="FHV738" s="1101"/>
      <c r="FHW738" s="1101"/>
      <c r="FHX738" s="1101"/>
      <c r="FHY738" s="1101"/>
      <c r="FHZ738" s="1101"/>
      <c r="FIA738" s="1101"/>
      <c r="FIB738" s="1101"/>
      <c r="FIC738" s="1101"/>
      <c r="FID738" s="1101"/>
      <c r="FIE738" s="1101"/>
      <c r="FIF738" s="1101"/>
      <c r="FIG738" s="1101"/>
      <c r="FIH738" s="1101"/>
      <c r="FII738" s="1101"/>
      <c r="FIJ738" s="1101"/>
      <c r="FIK738" s="1101"/>
      <c r="FIL738" s="1101"/>
      <c r="FIM738" s="1101"/>
      <c r="FIN738" s="1101"/>
      <c r="FIO738" s="1101"/>
      <c r="FIP738" s="1101"/>
      <c r="FIQ738" s="1101"/>
      <c r="FIR738" s="1101"/>
      <c r="FIS738" s="1101"/>
      <c r="FIT738" s="1101"/>
      <c r="FIU738" s="1101"/>
      <c r="FIV738" s="1101"/>
      <c r="FIW738" s="1101"/>
      <c r="FIX738" s="1101"/>
      <c r="FIY738" s="1101"/>
      <c r="FIZ738" s="1101"/>
      <c r="FJA738" s="1101"/>
      <c r="FJB738" s="1101"/>
      <c r="FJC738" s="1101"/>
      <c r="FJD738" s="1101"/>
      <c r="FJE738" s="1101"/>
      <c r="FJF738" s="1101"/>
      <c r="FJG738" s="1101"/>
      <c r="FJH738" s="1101"/>
      <c r="FJI738" s="1101"/>
      <c r="FJJ738" s="1101"/>
      <c r="FJK738" s="1101"/>
      <c r="FJL738" s="1101"/>
      <c r="FJM738" s="1101"/>
      <c r="FJN738" s="1101"/>
      <c r="FJO738" s="1101"/>
      <c r="FJP738" s="1101"/>
      <c r="FJQ738" s="1101"/>
      <c r="FJR738" s="1101"/>
      <c r="FJS738" s="1101"/>
      <c r="FJT738" s="1101"/>
      <c r="FJU738" s="1101"/>
      <c r="FJV738" s="1101"/>
      <c r="FJW738" s="1101"/>
      <c r="FJX738" s="1101"/>
      <c r="FJY738" s="1101"/>
      <c r="FJZ738" s="1101"/>
      <c r="FKA738" s="1101"/>
      <c r="FKB738" s="1101"/>
      <c r="FKC738" s="1101"/>
      <c r="FKD738" s="1101"/>
      <c r="FKE738" s="1101"/>
      <c r="FKF738" s="1101"/>
      <c r="FKG738" s="1101"/>
      <c r="FKH738" s="1101"/>
      <c r="FKI738" s="1101"/>
      <c r="FKJ738" s="1101"/>
      <c r="FKK738" s="1101"/>
      <c r="FKL738" s="1101"/>
      <c r="FKM738" s="1101"/>
      <c r="FKN738" s="1101"/>
      <c r="FKO738" s="1101"/>
      <c r="FKP738" s="1101"/>
      <c r="FKQ738" s="1101"/>
      <c r="FKR738" s="1101"/>
      <c r="FKS738" s="1101"/>
      <c r="FKT738" s="1101"/>
      <c r="FKU738" s="1101"/>
      <c r="FKV738" s="1101"/>
      <c r="FKW738" s="1101"/>
      <c r="FKX738" s="1101"/>
      <c r="FKY738" s="1101"/>
      <c r="FKZ738" s="1101"/>
      <c r="FLA738" s="1101"/>
      <c r="FLB738" s="1101"/>
      <c r="FLC738" s="1101"/>
      <c r="FLD738" s="1101"/>
      <c r="FLE738" s="1101"/>
      <c r="FLF738" s="1101"/>
      <c r="FLG738" s="1101"/>
      <c r="FLH738" s="1101"/>
      <c r="FLI738" s="1101"/>
      <c r="FLJ738" s="1101"/>
      <c r="FLK738" s="1101"/>
      <c r="FLL738" s="1101"/>
      <c r="FLM738" s="1101"/>
      <c r="FLN738" s="1101"/>
      <c r="FLO738" s="1101"/>
      <c r="FLP738" s="1101"/>
      <c r="FLQ738" s="1101"/>
      <c r="FLR738" s="1101"/>
      <c r="FLS738" s="1101"/>
      <c r="FLT738" s="1101"/>
      <c r="FLU738" s="1101"/>
      <c r="FLV738" s="1101"/>
      <c r="FLW738" s="1101"/>
      <c r="FLX738" s="1101"/>
      <c r="FLY738" s="1101"/>
      <c r="FLZ738" s="1101"/>
      <c r="FMA738" s="1101"/>
      <c r="FMB738" s="1101"/>
      <c r="FMC738" s="1101"/>
      <c r="FMD738" s="1101"/>
      <c r="FME738" s="1101"/>
      <c r="FMF738" s="1101"/>
      <c r="FMG738" s="1101"/>
      <c r="FMH738" s="1101"/>
      <c r="FMI738" s="1101"/>
      <c r="FMJ738" s="1101"/>
      <c r="FMK738" s="1101"/>
      <c r="FML738" s="1101"/>
      <c r="FMM738" s="1101"/>
      <c r="FMN738" s="1101"/>
      <c r="FMO738" s="1101"/>
      <c r="FMP738" s="1101"/>
      <c r="FMQ738" s="1101"/>
      <c r="FMR738" s="1101"/>
      <c r="FMS738" s="1101"/>
      <c r="FMT738" s="1101"/>
      <c r="FMU738" s="1101"/>
      <c r="FMV738" s="1101"/>
      <c r="FMW738" s="1101"/>
      <c r="FMX738" s="1101"/>
      <c r="FMY738" s="1101"/>
      <c r="FMZ738" s="1101"/>
      <c r="FNA738" s="1101"/>
      <c r="FNB738" s="1101"/>
      <c r="FNC738" s="1101"/>
      <c r="FND738" s="1101"/>
      <c r="FNE738" s="1101"/>
      <c r="FNF738" s="1101"/>
      <c r="FNG738" s="1101"/>
      <c r="FNH738" s="1101"/>
      <c r="FNI738" s="1101"/>
      <c r="FNJ738" s="1101"/>
      <c r="FNK738" s="1101"/>
      <c r="FNL738" s="1101"/>
      <c r="FNM738" s="1101"/>
      <c r="FNN738" s="1101"/>
      <c r="FNO738" s="1101"/>
      <c r="FNP738" s="1101"/>
      <c r="FNQ738" s="1101"/>
      <c r="FNR738" s="1101"/>
      <c r="FNS738" s="1101"/>
      <c r="FNT738" s="1101"/>
      <c r="FNU738" s="1101"/>
      <c r="FNV738" s="1101"/>
      <c r="FNW738" s="1101"/>
      <c r="FNX738" s="1101"/>
      <c r="FNY738" s="1101"/>
      <c r="FNZ738" s="1101"/>
      <c r="FOA738" s="1101"/>
      <c r="FOB738" s="1101"/>
      <c r="FOC738" s="1101"/>
      <c r="FOD738" s="1101"/>
      <c r="FOE738" s="1101"/>
      <c r="FOF738" s="1101"/>
      <c r="FOG738" s="1101"/>
      <c r="FOH738" s="1101"/>
      <c r="FOI738" s="1101"/>
      <c r="FOJ738" s="1101"/>
      <c r="FOK738" s="1101"/>
      <c r="FOL738" s="1101"/>
      <c r="FOM738" s="1101"/>
      <c r="FON738" s="1101"/>
      <c r="FOO738" s="1101"/>
      <c r="FOP738" s="1101"/>
      <c r="FOQ738" s="1101"/>
      <c r="FOR738" s="1101"/>
      <c r="FOS738" s="1101"/>
      <c r="FOT738" s="1101"/>
      <c r="FOU738" s="1101"/>
      <c r="FOV738" s="1101"/>
      <c r="FOW738" s="1101"/>
      <c r="FOX738" s="1101"/>
      <c r="FOY738" s="1101"/>
      <c r="FOZ738" s="1101"/>
      <c r="FPA738" s="1101"/>
      <c r="FPB738" s="1101"/>
      <c r="FPC738" s="1101"/>
      <c r="FPD738" s="1101"/>
      <c r="FPE738" s="1101"/>
      <c r="FPF738" s="1101"/>
      <c r="FPG738" s="1101"/>
      <c r="FPH738" s="1101"/>
      <c r="FPI738" s="1101"/>
      <c r="FPJ738" s="1101"/>
      <c r="FPK738" s="1101"/>
      <c r="FPL738" s="1101"/>
      <c r="FPM738" s="1101"/>
      <c r="FPN738" s="1101"/>
      <c r="FPO738" s="1101"/>
      <c r="FPP738" s="1101"/>
      <c r="FPQ738" s="1101"/>
      <c r="FPR738" s="1101"/>
      <c r="FPS738" s="1101"/>
      <c r="FPT738" s="1101"/>
      <c r="FPU738" s="1101"/>
      <c r="FPV738" s="1101"/>
      <c r="FPW738" s="1101"/>
      <c r="FPX738" s="1101"/>
      <c r="FPY738" s="1101"/>
      <c r="FPZ738" s="1101"/>
      <c r="FQA738" s="1101"/>
      <c r="FQB738" s="1101"/>
      <c r="FQC738" s="1101"/>
      <c r="FQD738" s="1101"/>
      <c r="FQE738" s="1101"/>
      <c r="FQF738" s="1101"/>
      <c r="FQG738" s="1101"/>
      <c r="FQH738" s="1101"/>
      <c r="FQI738" s="1101"/>
      <c r="FQJ738" s="1101"/>
      <c r="FQK738" s="1101"/>
      <c r="FQL738" s="1101"/>
      <c r="FQM738" s="1101"/>
      <c r="FQN738" s="1101"/>
      <c r="FQO738" s="1101"/>
      <c r="FQP738" s="1101"/>
      <c r="FQQ738" s="1101"/>
      <c r="FQR738" s="1101"/>
      <c r="FQS738" s="1101"/>
      <c r="FQT738" s="1101"/>
      <c r="FQU738" s="1101"/>
      <c r="FQV738" s="1101"/>
      <c r="FQW738" s="1101"/>
      <c r="FQX738" s="1101"/>
      <c r="FQY738" s="1101"/>
      <c r="FQZ738" s="1101"/>
      <c r="FRA738" s="1101"/>
      <c r="FRB738" s="1101"/>
      <c r="FRC738" s="1101"/>
      <c r="FRD738" s="1101"/>
      <c r="FRE738" s="1101"/>
      <c r="FRF738" s="1101"/>
      <c r="FRG738" s="1101"/>
      <c r="FRH738" s="1101"/>
      <c r="FRI738" s="1101"/>
      <c r="FRJ738" s="1101"/>
      <c r="FRK738" s="1101"/>
      <c r="FRL738" s="1101"/>
      <c r="FRM738" s="1101"/>
      <c r="FRN738" s="1101"/>
      <c r="FRO738" s="1101"/>
      <c r="FRP738" s="1101"/>
      <c r="FRQ738" s="1101"/>
      <c r="FRR738" s="1101"/>
      <c r="FRS738" s="1101"/>
      <c r="FRT738" s="1101"/>
      <c r="FRU738" s="1101"/>
      <c r="FRV738" s="1101"/>
      <c r="FRW738" s="1101"/>
      <c r="FRX738" s="1101"/>
      <c r="FRY738" s="1101"/>
      <c r="FRZ738" s="1101"/>
      <c r="FSA738" s="1101"/>
      <c r="FSB738" s="1101"/>
      <c r="FSC738" s="1101"/>
      <c r="FSD738" s="1101"/>
      <c r="FSE738" s="1101"/>
      <c r="FSF738" s="1101"/>
      <c r="FSG738" s="1101"/>
      <c r="FSH738" s="1101"/>
      <c r="FSI738" s="1101"/>
      <c r="FSJ738" s="1101"/>
      <c r="FSK738" s="1101"/>
      <c r="FSL738" s="1101"/>
      <c r="FSM738" s="1101"/>
      <c r="FSN738" s="1101"/>
      <c r="FSO738" s="1101"/>
      <c r="FSP738" s="1101"/>
      <c r="FSQ738" s="1101"/>
      <c r="FSR738" s="1101"/>
      <c r="FSS738" s="1101"/>
      <c r="FST738" s="1101"/>
      <c r="FSU738" s="1101"/>
      <c r="FSV738" s="1101"/>
      <c r="FSW738" s="1101"/>
      <c r="FSX738" s="1101"/>
      <c r="FSY738" s="1101"/>
      <c r="FSZ738" s="1101"/>
      <c r="FTA738" s="1101"/>
      <c r="FTB738" s="1101"/>
      <c r="FTC738" s="1101"/>
      <c r="FTD738" s="1101"/>
      <c r="FTE738" s="1101"/>
      <c r="FTF738" s="1101"/>
      <c r="FTG738" s="1101"/>
      <c r="FTH738" s="1101"/>
      <c r="FTI738" s="1101"/>
      <c r="FTJ738" s="1101"/>
      <c r="FTK738" s="1101"/>
      <c r="FTL738" s="1101"/>
      <c r="FTM738" s="1101"/>
      <c r="FTN738" s="1101"/>
      <c r="FTO738" s="1101"/>
      <c r="FTP738" s="1101"/>
      <c r="FTQ738" s="1101"/>
      <c r="FTR738" s="1101"/>
      <c r="FTS738" s="1101"/>
      <c r="FTT738" s="1101"/>
      <c r="FTU738" s="1101"/>
      <c r="FTV738" s="1101"/>
      <c r="FTW738" s="1101"/>
      <c r="FTX738" s="1101"/>
      <c r="FTY738" s="1101"/>
      <c r="FTZ738" s="1101"/>
      <c r="FUA738" s="1101"/>
      <c r="FUB738" s="1101"/>
      <c r="FUC738" s="1101"/>
      <c r="FUD738" s="1101"/>
      <c r="FUE738" s="1101"/>
      <c r="FUF738" s="1101"/>
      <c r="FUG738" s="1101"/>
      <c r="FUH738" s="1101"/>
      <c r="FUI738" s="1101"/>
      <c r="FUJ738" s="1101"/>
      <c r="FUK738" s="1101"/>
      <c r="FUL738" s="1101"/>
      <c r="FUM738" s="1101"/>
      <c r="FUN738" s="1101"/>
      <c r="FUO738" s="1101"/>
      <c r="FUP738" s="1101"/>
      <c r="FUQ738" s="1101"/>
      <c r="FUR738" s="1101"/>
      <c r="FUS738" s="1101"/>
      <c r="FUT738" s="1101"/>
      <c r="FUU738" s="1101"/>
      <c r="FUV738" s="1101"/>
      <c r="FUW738" s="1101"/>
      <c r="FUX738" s="1101"/>
      <c r="FUY738" s="1101"/>
      <c r="FUZ738" s="1101"/>
      <c r="FVA738" s="1101"/>
      <c r="FVB738" s="1101"/>
      <c r="FVC738" s="1101"/>
      <c r="FVD738" s="1101"/>
      <c r="FVE738" s="1101"/>
      <c r="FVF738" s="1101"/>
      <c r="FVG738" s="1101"/>
      <c r="FVH738" s="1101"/>
      <c r="FVI738" s="1101"/>
      <c r="FVJ738" s="1101"/>
      <c r="FVK738" s="1101"/>
      <c r="FVL738" s="1101"/>
      <c r="FVM738" s="1101"/>
      <c r="FVN738" s="1101"/>
      <c r="FVO738" s="1101"/>
      <c r="FVP738" s="1101"/>
      <c r="FVQ738" s="1101"/>
      <c r="FVR738" s="1101"/>
      <c r="FVS738" s="1101"/>
      <c r="FVT738" s="1101"/>
      <c r="FVU738" s="1101"/>
      <c r="FVV738" s="1101"/>
      <c r="FVW738" s="1101"/>
      <c r="FVX738" s="1101"/>
      <c r="FVY738" s="1101"/>
      <c r="FVZ738" s="1101"/>
      <c r="FWA738" s="1101"/>
      <c r="FWB738" s="1101"/>
      <c r="FWC738" s="1101"/>
      <c r="FWD738" s="1101"/>
      <c r="FWE738" s="1101"/>
      <c r="FWF738" s="1101"/>
      <c r="FWG738" s="1101"/>
      <c r="FWH738" s="1101"/>
      <c r="FWI738" s="1101"/>
      <c r="FWJ738" s="1101"/>
      <c r="FWK738" s="1101"/>
      <c r="FWL738" s="1101"/>
      <c r="FWM738" s="1101"/>
      <c r="FWN738" s="1101"/>
      <c r="FWO738" s="1101"/>
      <c r="FWP738" s="1101"/>
      <c r="FWQ738" s="1101"/>
      <c r="FWR738" s="1101"/>
      <c r="FWS738" s="1101"/>
      <c r="FWT738" s="1101"/>
      <c r="FWU738" s="1101"/>
      <c r="FWV738" s="1101"/>
      <c r="FWW738" s="1101"/>
      <c r="FWX738" s="1101"/>
      <c r="FWY738" s="1101"/>
      <c r="FWZ738" s="1101"/>
      <c r="FXA738" s="1101"/>
      <c r="FXB738" s="1101"/>
      <c r="FXC738" s="1101"/>
      <c r="FXD738" s="1101"/>
      <c r="FXE738" s="1101"/>
      <c r="FXF738" s="1101"/>
      <c r="FXG738" s="1101"/>
      <c r="FXH738" s="1101"/>
      <c r="FXI738" s="1101"/>
      <c r="FXJ738" s="1101"/>
      <c r="FXK738" s="1101"/>
      <c r="FXL738" s="1101"/>
      <c r="FXM738" s="1101"/>
      <c r="FXN738" s="1101"/>
      <c r="FXO738" s="1101"/>
      <c r="FXP738" s="1101"/>
      <c r="FXQ738" s="1101"/>
      <c r="FXR738" s="1101"/>
      <c r="FXS738" s="1101"/>
      <c r="FXT738" s="1101"/>
      <c r="FXU738" s="1101"/>
      <c r="FXV738" s="1101"/>
      <c r="FXW738" s="1101"/>
      <c r="FXX738" s="1101"/>
      <c r="FXY738" s="1101"/>
      <c r="FXZ738" s="1101"/>
      <c r="FYA738" s="1101"/>
      <c r="FYB738" s="1101"/>
      <c r="FYC738" s="1101"/>
      <c r="FYD738" s="1101"/>
      <c r="FYE738" s="1101"/>
      <c r="FYF738" s="1101"/>
      <c r="FYG738" s="1101"/>
      <c r="FYH738" s="1101"/>
      <c r="FYI738" s="1101"/>
      <c r="FYJ738" s="1101"/>
      <c r="FYK738" s="1101"/>
      <c r="FYL738" s="1101"/>
      <c r="FYM738" s="1101"/>
      <c r="FYN738" s="1101"/>
      <c r="FYO738" s="1101"/>
      <c r="FYP738" s="1101"/>
      <c r="FYQ738" s="1101"/>
      <c r="FYR738" s="1101"/>
      <c r="FYS738" s="1101"/>
      <c r="FYT738" s="1101"/>
      <c r="FYU738" s="1101"/>
      <c r="FYV738" s="1101"/>
      <c r="FYW738" s="1101"/>
      <c r="FYX738" s="1101"/>
      <c r="FYY738" s="1101"/>
      <c r="FYZ738" s="1101"/>
      <c r="FZA738" s="1101"/>
      <c r="FZB738" s="1101"/>
      <c r="FZC738" s="1101"/>
      <c r="FZD738" s="1101"/>
      <c r="FZE738" s="1101"/>
      <c r="FZF738" s="1101"/>
      <c r="FZG738" s="1101"/>
      <c r="FZH738" s="1101"/>
      <c r="FZI738" s="1101"/>
      <c r="FZJ738" s="1101"/>
      <c r="FZK738" s="1101"/>
      <c r="FZL738" s="1101"/>
      <c r="FZM738" s="1101"/>
      <c r="FZN738" s="1101"/>
      <c r="FZO738" s="1101"/>
      <c r="FZP738" s="1101"/>
      <c r="FZQ738" s="1101"/>
      <c r="FZR738" s="1101"/>
      <c r="FZS738" s="1101"/>
      <c r="FZT738" s="1101"/>
      <c r="FZU738" s="1101"/>
      <c r="FZV738" s="1101"/>
      <c r="FZW738" s="1101"/>
      <c r="FZX738" s="1101"/>
      <c r="FZY738" s="1101"/>
      <c r="FZZ738" s="1101"/>
      <c r="GAA738" s="1101"/>
      <c r="GAB738" s="1101"/>
      <c r="GAC738" s="1101"/>
      <c r="GAD738" s="1101"/>
      <c r="GAE738" s="1101"/>
      <c r="GAF738" s="1101"/>
      <c r="GAG738" s="1101"/>
      <c r="GAH738" s="1101"/>
      <c r="GAI738" s="1101"/>
      <c r="GAJ738" s="1101"/>
      <c r="GAK738" s="1101"/>
      <c r="GAL738" s="1101"/>
      <c r="GAM738" s="1101"/>
      <c r="GAN738" s="1101"/>
      <c r="GAO738" s="1101"/>
      <c r="GAP738" s="1101"/>
      <c r="GAQ738" s="1101"/>
      <c r="GAR738" s="1101"/>
      <c r="GAS738" s="1101"/>
      <c r="GAT738" s="1101"/>
      <c r="GAU738" s="1101"/>
      <c r="GAV738" s="1101"/>
      <c r="GAW738" s="1101"/>
      <c r="GAX738" s="1101"/>
      <c r="GAY738" s="1101"/>
      <c r="GAZ738" s="1101"/>
      <c r="GBA738" s="1101"/>
      <c r="GBB738" s="1101"/>
      <c r="GBC738" s="1101"/>
      <c r="GBD738" s="1101"/>
      <c r="GBE738" s="1101"/>
      <c r="GBF738" s="1101"/>
      <c r="GBG738" s="1101"/>
      <c r="GBH738" s="1101"/>
      <c r="GBI738" s="1101"/>
      <c r="GBJ738" s="1101"/>
      <c r="GBK738" s="1101"/>
      <c r="GBL738" s="1101"/>
      <c r="GBM738" s="1101"/>
      <c r="GBN738" s="1101"/>
      <c r="GBO738" s="1101"/>
      <c r="GBP738" s="1101"/>
      <c r="GBQ738" s="1101"/>
      <c r="GBR738" s="1101"/>
      <c r="GBS738" s="1101"/>
      <c r="GBT738" s="1101"/>
      <c r="GBU738" s="1101"/>
      <c r="GBV738" s="1101"/>
      <c r="GBW738" s="1101"/>
      <c r="GBX738" s="1101"/>
      <c r="GBY738" s="1101"/>
      <c r="GBZ738" s="1101"/>
      <c r="GCA738" s="1101"/>
      <c r="GCB738" s="1101"/>
      <c r="GCC738" s="1101"/>
      <c r="GCD738" s="1101"/>
      <c r="GCE738" s="1101"/>
      <c r="GCF738" s="1101"/>
      <c r="GCG738" s="1101"/>
      <c r="GCH738" s="1101"/>
      <c r="GCI738" s="1101"/>
      <c r="GCJ738" s="1101"/>
      <c r="GCK738" s="1101"/>
      <c r="GCL738" s="1101"/>
      <c r="GCM738" s="1101"/>
      <c r="GCN738" s="1101"/>
      <c r="GCO738" s="1101"/>
      <c r="GCP738" s="1101"/>
      <c r="GCQ738" s="1101"/>
      <c r="GCR738" s="1101"/>
      <c r="GCS738" s="1101"/>
      <c r="GCT738" s="1101"/>
      <c r="GCU738" s="1101"/>
      <c r="GCV738" s="1101"/>
      <c r="GCW738" s="1101"/>
      <c r="GCX738" s="1101"/>
      <c r="GCY738" s="1101"/>
      <c r="GCZ738" s="1101"/>
      <c r="GDA738" s="1101"/>
      <c r="GDB738" s="1101"/>
      <c r="GDC738" s="1101"/>
      <c r="GDD738" s="1101"/>
      <c r="GDE738" s="1101"/>
      <c r="GDF738" s="1101"/>
      <c r="GDG738" s="1101"/>
      <c r="GDH738" s="1101"/>
      <c r="GDI738" s="1101"/>
      <c r="GDJ738" s="1101"/>
      <c r="GDK738" s="1101"/>
      <c r="GDL738" s="1101"/>
      <c r="GDM738" s="1101"/>
      <c r="GDN738" s="1101"/>
      <c r="GDO738" s="1101"/>
      <c r="GDP738" s="1101"/>
      <c r="GDQ738" s="1101"/>
      <c r="GDR738" s="1101"/>
      <c r="GDS738" s="1101"/>
      <c r="GDT738" s="1101"/>
      <c r="GDU738" s="1101"/>
      <c r="GDV738" s="1101"/>
      <c r="GDW738" s="1101"/>
      <c r="GDX738" s="1101"/>
      <c r="GDY738" s="1101"/>
      <c r="GDZ738" s="1101"/>
      <c r="GEA738" s="1101"/>
      <c r="GEB738" s="1101"/>
      <c r="GEC738" s="1101"/>
      <c r="GED738" s="1101"/>
      <c r="GEE738" s="1101"/>
      <c r="GEF738" s="1101"/>
      <c r="GEG738" s="1101"/>
      <c r="GEH738" s="1101"/>
      <c r="GEI738" s="1101"/>
      <c r="GEJ738" s="1101"/>
      <c r="GEK738" s="1101"/>
      <c r="GEL738" s="1101"/>
      <c r="GEM738" s="1101"/>
      <c r="GEN738" s="1101"/>
      <c r="GEO738" s="1101"/>
      <c r="GEP738" s="1101"/>
      <c r="GEQ738" s="1101"/>
      <c r="GER738" s="1101"/>
      <c r="GES738" s="1101"/>
      <c r="GET738" s="1101"/>
      <c r="GEU738" s="1101"/>
      <c r="GEV738" s="1101"/>
      <c r="GEW738" s="1101"/>
      <c r="GEX738" s="1101"/>
      <c r="GEY738" s="1101"/>
      <c r="GEZ738" s="1101"/>
      <c r="GFA738" s="1101"/>
      <c r="GFB738" s="1101"/>
      <c r="GFC738" s="1101"/>
      <c r="GFD738" s="1101"/>
      <c r="GFE738" s="1101"/>
      <c r="GFF738" s="1101"/>
      <c r="GFG738" s="1101"/>
      <c r="GFH738" s="1101"/>
      <c r="GFI738" s="1101"/>
      <c r="GFJ738" s="1101"/>
      <c r="GFK738" s="1101"/>
      <c r="GFL738" s="1101"/>
      <c r="GFM738" s="1101"/>
      <c r="GFN738" s="1101"/>
      <c r="GFO738" s="1101"/>
      <c r="GFP738" s="1101"/>
      <c r="GFQ738" s="1101"/>
      <c r="GFR738" s="1101"/>
      <c r="GFS738" s="1101"/>
      <c r="GFT738" s="1101"/>
      <c r="GFU738" s="1101"/>
      <c r="GFV738" s="1101"/>
      <c r="GFW738" s="1101"/>
      <c r="GFX738" s="1101"/>
      <c r="GFY738" s="1101"/>
      <c r="GFZ738" s="1101"/>
      <c r="GGA738" s="1101"/>
      <c r="GGB738" s="1101"/>
      <c r="GGC738" s="1101"/>
      <c r="GGD738" s="1101"/>
      <c r="GGE738" s="1101"/>
      <c r="GGF738" s="1101"/>
      <c r="GGG738" s="1101"/>
      <c r="GGH738" s="1101"/>
      <c r="GGI738" s="1101"/>
      <c r="GGJ738" s="1101"/>
      <c r="GGK738" s="1101"/>
      <c r="GGL738" s="1101"/>
      <c r="GGM738" s="1101"/>
      <c r="GGN738" s="1101"/>
      <c r="GGO738" s="1101"/>
      <c r="GGP738" s="1101"/>
      <c r="GGQ738" s="1101"/>
      <c r="GGR738" s="1101"/>
      <c r="GGS738" s="1101"/>
      <c r="GGT738" s="1101"/>
      <c r="GGU738" s="1101"/>
      <c r="GGV738" s="1101"/>
      <c r="GGW738" s="1101"/>
      <c r="GGX738" s="1101"/>
      <c r="GGY738" s="1101"/>
      <c r="GGZ738" s="1101"/>
      <c r="GHA738" s="1101"/>
      <c r="GHB738" s="1101"/>
      <c r="GHC738" s="1101"/>
      <c r="GHD738" s="1101"/>
      <c r="GHE738" s="1101"/>
      <c r="GHF738" s="1101"/>
      <c r="GHG738" s="1101"/>
      <c r="GHH738" s="1101"/>
      <c r="GHI738" s="1101"/>
      <c r="GHJ738" s="1101"/>
      <c r="GHK738" s="1101"/>
      <c r="GHL738" s="1101"/>
      <c r="GHM738" s="1101"/>
      <c r="GHN738" s="1101"/>
      <c r="GHO738" s="1101"/>
      <c r="GHP738" s="1101"/>
      <c r="GHQ738" s="1101"/>
      <c r="GHR738" s="1101"/>
      <c r="GHS738" s="1101"/>
      <c r="GHT738" s="1101"/>
      <c r="GHU738" s="1101"/>
      <c r="GHV738" s="1101"/>
      <c r="GHW738" s="1101"/>
      <c r="GHX738" s="1101"/>
      <c r="GHY738" s="1101"/>
      <c r="GHZ738" s="1101"/>
      <c r="GIA738" s="1101"/>
      <c r="GIB738" s="1101"/>
      <c r="GIC738" s="1101"/>
      <c r="GID738" s="1101"/>
      <c r="GIE738" s="1101"/>
      <c r="GIF738" s="1101"/>
      <c r="GIG738" s="1101"/>
      <c r="GIH738" s="1101"/>
      <c r="GII738" s="1101"/>
      <c r="GIJ738" s="1101"/>
      <c r="GIK738" s="1101"/>
      <c r="GIL738" s="1101"/>
      <c r="GIM738" s="1101"/>
      <c r="GIN738" s="1101"/>
      <c r="GIO738" s="1101"/>
      <c r="GIP738" s="1101"/>
      <c r="GIQ738" s="1101"/>
      <c r="GIR738" s="1101"/>
      <c r="GIS738" s="1101"/>
      <c r="GIT738" s="1101"/>
      <c r="GIU738" s="1101"/>
      <c r="GIV738" s="1101"/>
      <c r="GIW738" s="1101"/>
      <c r="GIX738" s="1101"/>
      <c r="GIY738" s="1101"/>
      <c r="GIZ738" s="1101"/>
      <c r="GJA738" s="1101"/>
      <c r="GJB738" s="1101"/>
      <c r="GJC738" s="1101"/>
      <c r="GJD738" s="1101"/>
      <c r="GJE738" s="1101"/>
      <c r="GJF738" s="1101"/>
      <c r="GJG738" s="1101"/>
      <c r="GJH738" s="1101"/>
      <c r="GJI738" s="1101"/>
      <c r="GJJ738" s="1101"/>
      <c r="GJK738" s="1101"/>
      <c r="GJL738" s="1101"/>
      <c r="GJM738" s="1101"/>
      <c r="GJN738" s="1101"/>
      <c r="GJO738" s="1101"/>
      <c r="GJP738" s="1101"/>
      <c r="GJQ738" s="1101"/>
      <c r="GJR738" s="1101"/>
      <c r="GJS738" s="1101"/>
      <c r="GJT738" s="1101"/>
      <c r="GJU738" s="1101"/>
      <c r="GJV738" s="1101"/>
      <c r="GJW738" s="1101"/>
      <c r="GJX738" s="1101"/>
      <c r="GJY738" s="1101"/>
      <c r="GJZ738" s="1101"/>
      <c r="GKA738" s="1101"/>
      <c r="GKB738" s="1101"/>
      <c r="GKC738" s="1101"/>
      <c r="GKD738" s="1101"/>
      <c r="GKE738" s="1101"/>
      <c r="GKF738" s="1101"/>
      <c r="GKG738" s="1101"/>
      <c r="GKH738" s="1101"/>
      <c r="GKI738" s="1101"/>
      <c r="GKJ738" s="1101"/>
      <c r="GKK738" s="1101"/>
      <c r="GKL738" s="1101"/>
      <c r="GKM738" s="1101"/>
      <c r="GKN738" s="1101"/>
      <c r="GKO738" s="1101"/>
      <c r="GKP738" s="1101"/>
      <c r="GKQ738" s="1101"/>
      <c r="GKR738" s="1101"/>
      <c r="GKS738" s="1101"/>
      <c r="GKT738" s="1101"/>
      <c r="GKU738" s="1101"/>
      <c r="GKV738" s="1101"/>
      <c r="GKW738" s="1101"/>
      <c r="GKX738" s="1101"/>
      <c r="GKY738" s="1101"/>
      <c r="GKZ738" s="1101"/>
      <c r="GLA738" s="1101"/>
      <c r="GLB738" s="1101"/>
      <c r="GLC738" s="1101"/>
      <c r="GLD738" s="1101"/>
      <c r="GLE738" s="1101"/>
      <c r="GLF738" s="1101"/>
      <c r="GLG738" s="1101"/>
      <c r="GLH738" s="1101"/>
      <c r="GLI738" s="1101"/>
      <c r="GLJ738" s="1101"/>
      <c r="GLK738" s="1101"/>
      <c r="GLL738" s="1101"/>
      <c r="GLM738" s="1101"/>
      <c r="GLN738" s="1101"/>
      <c r="GLO738" s="1101"/>
      <c r="GLP738" s="1101"/>
      <c r="GLQ738" s="1101"/>
      <c r="GLR738" s="1101"/>
      <c r="GLS738" s="1101"/>
      <c r="GLT738" s="1101"/>
      <c r="GLU738" s="1101"/>
      <c r="GLV738" s="1101"/>
      <c r="GLW738" s="1101"/>
      <c r="GLX738" s="1101"/>
      <c r="GLY738" s="1101"/>
      <c r="GLZ738" s="1101"/>
      <c r="GMA738" s="1101"/>
      <c r="GMB738" s="1101"/>
      <c r="GMC738" s="1101"/>
      <c r="GMD738" s="1101"/>
      <c r="GME738" s="1101"/>
      <c r="GMF738" s="1101"/>
      <c r="GMG738" s="1101"/>
      <c r="GMH738" s="1101"/>
      <c r="GMI738" s="1101"/>
      <c r="GMJ738" s="1101"/>
      <c r="GMK738" s="1101"/>
      <c r="GML738" s="1101"/>
      <c r="GMM738" s="1101"/>
      <c r="GMN738" s="1101"/>
      <c r="GMO738" s="1101"/>
      <c r="GMP738" s="1101"/>
      <c r="GMQ738" s="1101"/>
      <c r="GMR738" s="1101"/>
      <c r="GMS738" s="1101"/>
      <c r="GMT738" s="1101"/>
      <c r="GMU738" s="1101"/>
      <c r="GMV738" s="1101"/>
      <c r="GMW738" s="1101"/>
      <c r="GMX738" s="1101"/>
      <c r="GMY738" s="1101"/>
      <c r="GMZ738" s="1101"/>
      <c r="GNA738" s="1101"/>
      <c r="GNB738" s="1101"/>
      <c r="GNC738" s="1101"/>
      <c r="GND738" s="1101"/>
      <c r="GNE738" s="1101"/>
      <c r="GNF738" s="1101"/>
      <c r="GNG738" s="1101"/>
      <c r="GNH738" s="1101"/>
      <c r="GNI738" s="1101"/>
      <c r="GNJ738" s="1101"/>
      <c r="GNK738" s="1101"/>
      <c r="GNL738" s="1101"/>
      <c r="GNM738" s="1101"/>
      <c r="GNN738" s="1101"/>
      <c r="GNO738" s="1101"/>
      <c r="GNP738" s="1101"/>
      <c r="GNQ738" s="1101"/>
      <c r="GNR738" s="1101"/>
      <c r="GNS738" s="1101"/>
      <c r="GNT738" s="1101"/>
      <c r="GNU738" s="1101"/>
      <c r="GNV738" s="1101"/>
      <c r="GNW738" s="1101"/>
      <c r="GNX738" s="1101"/>
      <c r="GNY738" s="1101"/>
      <c r="GNZ738" s="1101"/>
      <c r="GOA738" s="1101"/>
      <c r="GOB738" s="1101"/>
      <c r="GOC738" s="1101"/>
      <c r="GOD738" s="1101"/>
      <c r="GOE738" s="1101"/>
      <c r="GOF738" s="1101"/>
      <c r="GOG738" s="1101"/>
      <c r="GOH738" s="1101"/>
      <c r="GOI738" s="1101"/>
      <c r="GOJ738" s="1101"/>
      <c r="GOK738" s="1101"/>
      <c r="GOL738" s="1101"/>
      <c r="GOM738" s="1101"/>
      <c r="GON738" s="1101"/>
      <c r="GOO738" s="1101"/>
      <c r="GOP738" s="1101"/>
      <c r="GOQ738" s="1101"/>
      <c r="GOR738" s="1101"/>
      <c r="GOS738" s="1101"/>
      <c r="GOT738" s="1101"/>
      <c r="GOU738" s="1101"/>
      <c r="GOV738" s="1101"/>
      <c r="GOW738" s="1101"/>
      <c r="GOX738" s="1101"/>
      <c r="GOY738" s="1101"/>
      <c r="GOZ738" s="1101"/>
      <c r="GPA738" s="1101"/>
      <c r="GPB738" s="1101"/>
      <c r="GPC738" s="1101"/>
      <c r="GPD738" s="1101"/>
      <c r="GPE738" s="1101"/>
      <c r="GPF738" s="1101"/>
      <c r="GPG738" s="1101"/>
      <c r="GPH738" s="1101"/>
      <c r="GPI738" s="1101"/>
      <c r="GPJ738" s="1101"/>
      <c r="GPK738" s="1101"/>
      <c r="GPL738" s="1101"/>
      <c r="GPM738" s="1101"/>
      <c r="GPN738" s="1101"/>
      <c r="GPO738" s="1101"/>
      <c r="GPP738" s="1101"/>
      <c r="GPQ738" s="1101"/>
      <c r="GPR738" s="1101"/>
      <c r="GPS738" s="1101"/>
      <c r="GPT738" s="1101"/>
      <c r="GPU738" s="1101"/>
      <c r="GPV738" s="1101"/>
      <c r="GPW738" s="1101"/>
      <c r="GPX738" s="1101"/>
      <c r="GPY738" s="1101"/>
      <c r="GPZ738" s="1101"/>
      <c r="GQA738" s="1101"/>
      <c r="GQB738" s="1101"/>
      <c r="GQC738" s="1101"/>
      <c r="GQD738" s="1101"/>
      <c r="GQE738" s="1101"/>
      <c r="GQF738" s="1101"/>
      <c r="GQG738" s="1101"/>
      <c r="GQH738" s="1101"/>
      <c r="GQI738" s="1101"/>
      <c r="GQJ738" s="1101"/>
      <c r="GQK738" s="1101"/>
      <c r="GQL738" s="1101"/>
      <c r="GQM738" s="1101"/>
      <c r="GQN738" s="1101"/>
      <c r="GQO738" s="1101"/>
      <c r="GQP738" s="1101"/>
      <c r="GQQ738" s="1101"/>
      <c r="GQR738" s="1101"/>
      <c r="GQS738" s="1101"/>
      <c r="GQT738" s="1101"/>
      <c r="GQU738" s="1101"/>
      <c r="GQV738" s="1101"/>
      <c r="GQW738" s="1101"/>
      <c r="GQX738" s="1101"/>
      <c r="GQY738" s="1101"/>
      <c r="GQZ738" s="1101"/>
      <c r="GRA738" s="1101"/>
      <c r="GRB738" s="1101"/>
      <c r="GRC738" s="1101"/>
      <c r="GRD738" s="1101"/>
      <c r="GRE738" s="1101"/>
      <c r="GRF738" s="1101"/>
      <c r="GRG738" s="1101"/>
      <c r="GRH738" s="1101"/>
      <c r="GRI738" s="1101"/>
      <c r="GRJ738" s="1101"/>
      <c r="GRK738" s="1101"/>
      <c r="GRL738" s="1101"/>
      <c r="GRM738" s="1101"/>
      <c r="GRN738" s="1101"/>
      <c r="GRO738" s="1101"/>
      <c r="GRP738" s="1101"/>
      <c r="GRQ738" s="1101"/>
      <c r="GRR738" s="1101"/>
      <c r="GRS738" s="1101"/>
      <c r="GRT738" s="1101"/>
      <c r="GRU738" s="1101"/>
      <c r="GRV738" s="1101"/>
      <c r="GRW738" s="1101"/>
      <c r="GRX738" s="1101"/>
      <c r="GRY738" s="1101"/>
      <c r="GRZ738" s="1101"/>
      <c r="GSA738" s="1101"/>
      <c r="GSB738" s="1101"/>
      <c r="GSC738" s="1101"/>
      <c r="GSD738" s="1101"/>
      <c r="GSE738" s="1101"/>
      <c r="GSF738" s="1101"/>
      <c r="GSG738" s="1101"/>
      <c r="GSH738" s="1101"/>
      <c r="GSI738" s="1101"/>
      <c r="GSJ738" s="1101"/>
      <c r="GSK738" s="1101"/>
      <c r="GSL738" s="1101"/>
      <c r="GSM738" s="1101"/>
      <c r="GSN738" s="1101"/>
      <c r="GSO738" s="1101"/>
      <c r="GSP738" s="1101"/>
      <c r="GSQ738" s="1101"/>
      <c r="GSR738" s="1101"/>
      <c r="GSS738" s="1101"/>
      <c r="GST738" s="1101"/>
      <c r="GSU738" s="1101"/>
      <c r="GSV738" s="1101"/>
      <c r="GSW738" s="1101"/>
      <c r="GSX738" s="1101"/>
      <c r="GSY738" s="1101"/>
      <c r="GSZ738" s="1101"/>
      <c r="GTA738" s="1101"/>
      <c r="GTB738" s="1101"/>
      <c r="GTC738" s="1101"/>
      <c r="GTD738" s="1101"/>
      <c r="GTE738" s="1101"/>
      <c r="GTF738" s="1101"/>
      <c r="GTG738" s="1101"/>
      <c r="GTH738" s="1101"/>
      <c r="GTI738" s="1101"/>
      <c r="GTJ738" s="1101"/>
      <c r="GTK738" s="1101"/>
      <c r="GTL738" s="1101"/>
      <c r="GTM738" s="1101"/>
      <c r="GTN738" s="1101"/>
      <c r="GTO738" s="1101"/>
      <c r="GTP738" s="1101"/>
      <c r="GTQ738" s="1101"/>
      <c r="GTR738" s="1101"/>
      <c r="GTS738" s="1101"/>
      <c r="GTT738" s="1101"/>
      <c r="GTU738" s="1101"/>
      <c r="GTV738" s="1101"/>
      <c r="GTW738" s="1101"/>
      <c r="GTX738" s="1101"/>
      <c r="GTY738" s="1101"/>
      <c r="GTZ738" s="1101"/>
      <c r="GUA738" s="1101"/>
      <c r="GUB738" s="1101"/>
      <c r="GUC738" s="1101"/>
      <c r="GUD738" s="1101"/>
      <c r="GUE738" s="1101"/>
      <c r="GUF738" s="1101"/>
      <c r="GUG738" s="1101"/>
      <c r="GUH738" s="1101"/>
      <c r="GUI738" s="1101"/>
      <c r="GUJ738" s="1101"/>
      <c r="GUK738" s="1101"/>
      <c r="GUL738" s="1101"/>
      <c r="GUM738" s="1101"/>
      <c r="GUN738" s="1101"/>
      <c r="GUO738" s="1101"/>
      <c r="GUP738" s="1101"/>
      <c r="GUQ738" s="1101"/>
      <c r="GUR738" s="1101"/>
      <c r="GUS738" s="1101"/>
      <c r="GUT738" s="1101"/>
      <c r="GUU738" s="1101"/>
      <c r="GUV738" s="1101"/>
      <c r="GUW738" s="1101"/>
      <c r="GUX738" s="1101"/>
      <c r="GUY738" s="1101"/>
      <c r="GUZ738" s="1101"/>
      <c r="GVA738" s="1101"/>
      <c r="GVB738" s="1101"/>
      <c r="GVC738" s="1101"/>
      <c r="GVD738" s="1101"/>
      <c r="GVE738" s="1101"/>
      <c r="GVF738" s="1101"/>
      <c r="GVG738" s="1101"/>
      <c r="GVH738" s="1101"/>
      <c r="GVI738" s="1101"/>
      <c r="GVJ738" s="1101"/>
      <c r="GVK738" s="1101"/>
      <c r="GVL738" s="1101"/>
      <c r="GVM738" s="1101"/>
      <c r="GVN738" s="1101"/>
      <c r="GVO738" s="1101"/>
      <c r="GVP738" s="1101"/>
      <c r="GVQ738" s="1101"/>
      <c r="GVR738" s="1101"/>
      <c r="GVS738" s="1101"/>
      <c r="GVT738" s="1101"/>
      <c r="GVU738" s="1101"/>
      <c r="GVV738" s="1101"/>
      <c r="GVW738" s="1101"/>
      <c r="GVX738" s="1101"/>
      <c r="GVY738" s="1101"/>
      <c r="GVZ738" s="1101"/>
      <c r="GWA738" s="1101"/>
      <c r="GWB738" s="1101"/>
      <c r="GWC738" s="1101"/>
      <c r="GWD738" s="1101"/>
      <c r="GWE738" s="1101"/>
      <c r="GWF738" s="1101"/>
      <c r="GWG738" s="1101"/>
      <c r="GWH738" s="1101"/>
      <c r="GWI738" s="1101"/>
      <c r="GWJ738" s="1101"/>
      <c r="GWK738" s="1101"/>
      <c r="GWL738" s="1101"/>
      <c r="GWM738" s="1101"/>
      <c r="GWN738" s="1101"/>
      <c r="GWO738" s="1101"/>
      <c r="GWP738" s="1101"/>
      <c r="GWQ738" s="1101"/>
      <c r="GWR738" s="1101"/>
      <c r="GWS738" s="1101"/>
      <c r="GWT738" s="1101"/>
      <c r="GWU738" s="1101"/>
      <c r="GWV738" s="1101"/>
      <c r="GWW738" s="1101"/>
      <c r="GWX738" s="1101"/>
      <c r="GWY738" s="1101"/>
      <c r="GWZ738" s="1101"/>
      <c r="GXA738" s="1101"/>
      <c r="GXB738" s="1101"/>
      <c r="GXC738" s="1101"/>
      <c r="GXD738" s="1101"/>
      <c r="GXE738" s="1101"/>
      <c r="GXF738" s="1101"/>
      <c r="GXG738" s="1101"/>
      <c r="GXH738" s="1101"/>
      <c r="GXI738" s="1101"/>
      <c r="GXJ738" s="1101"/>
      <c r="GXK738" s="1101"/>
      <c r="GXL738" s="1101"/>
      <c r="GXM738" s="1101"/>
      <c r="GXN738" s="1101"/>
      <c r="GXO738" s="1101"/>
      <c r="GXP738" s="1101"/>
      <c r="GXQ738" s="1101"/>
      <c r="GXR738" s="1101"/>
      <c r="GXS738" s="1101"/>
      <c r="GXT738" s="1101"/>
      <c r="GXU738" s="1101"/>
      <c r="GXV738" s="1101"/>
      <c r="GXW738" s="1101"/>
      <c r="GXX738" s="1101"/>
      <c r="GXY738" s="1101"/>
      <c r="GXZ738" s="1101"/>
      <c r="GYA738" s="1101"/>
      <c r="GYB738" s="1101"/>
      <c r="GYC738" s="1101"/>
      <c r="GYD738" s="1101"/>
      <c r="GYE738" s="1101"/>
      <c r="GYF738" s="1101"/>
      <c r="GYG738" s="1101"/>
      <c r="GYH738" s="1101"/>
      <c r="GYI738" s="1101"/>
      <c r="GYJ738" s="1101"/>
      <c r="GYK738" s="1101"/>
      <c r="GYL738" s="1101"/>
      <c r="GYM738" s="1101"/>
      <c r="GYN738" s="1101"/>
      <c r="GYO738" s="1101"/>
      <c r="GYP738" s="1101"/>
      <c r="GYQ738" s="1101"/>
      <c r="GYR738" s="1101"/>
      <c r="GYS738" s="1101"/>
      <c r="GYT738" s="1101"/>
      <c r="GYU738" s="1101"/>
      <c r="GYV738" s="1101"/>
      <c r="GYW738" s="1101"/>
      <c r="GYX738" s="1101"/>
      <c r="GYY738" s="1101"/>
      <c r="GYZ738" s="1101"/>
      <c r="GZA738" s="1101"/>
      <c r="GZB738" s="1101"/>
      <c r="GZC738" s="1101"/>
      <c r="GZD738" s="1101"/>
      <c r="GZE738" s="1101"/>
      <c r="GZF738" s="1101"/>
      <c r="GZG738" s="1101"/>
      <c r="GZH738" s="1101"/>
      <c r="GZI738" s="1101"/>
      <c r="GZJ738" s="1101"/>
      <c r="GZK738" s="1101"/>
      <c r="GZL738" s="1101"/>
      <c r="GZM738" s="1101"/>
      <c r="GZN738" s="1101"/>
      <c r="GZO738" s="1101"/>
      <c r="GZP738" s="1101"/>
      <c r="GZQ738" s="1101"/>
      <c r="GZR738" s="1101"/>
      <c r="GZS738" s="1101"/>
      <c r="GZT738" s="1101"/>
      <c r="GZU738" s="1101"/>
      <c r="GZV738" s="1101"/>
      <c r="GZW738" s="1101"/>
      <c r="GZX738" s="1101"/>
      <c r="GZY738" s="1101"/>
      <c r="GZZ738" s="1101"/>
      <c r="HAA738" s="1101"/>
      <c r="HAB738" s="1101"/>
      <c r="HAC738" s="1101"/>
      <c r="HAD738" s="1101"/>
      <c r="HAE738" s="1101"/>
      <c r="HAF738" s="1101"/>
      <c r="HAG738" s="1101"/>
      <c r="HAH738" s="1101"/>
      <c r="HAI738" s="1101"/>
      <c r="HAJ738" s="1101"/>
      <c r="HAK738" s="1101"/>
      <c r="HAL738" s="1101"/>
      <c r="HAM738" s="1101"/>
      <c r="HAN738" s="1101"/>
      <c r="HAO738" s="1101"/>
      <c r="HAP738" s="1101"/>
      <c r="HAQ738" s="1101"/>
      <c r="HAR738" s="1101"/>
      <c r="HAS738" s="1101"/>
      <c r="HAT738" s="1101"/>
      <c r="HAU738" s="1101"/>
      <c r="HAV738" s="1101"/>
      <c r="HAW738" s="1101"/>
      <c r="HAX738" s="1101"/>
      <c r="HAY738" s="1101"/>
      <c r="HAZ738" s="1101"/>
      <c r="HBA738" s="1101"/>
      <c r="HBB738" s="1101"/>
      <c r="HBC738" s="1101"/>
      <c r="HBD738" s="1101"/>
      <c r="HBE738" s="1101"/>
      <c r="HBF738" s="1101"/>
      <c r="HBG738" s="1101"/>
      <c r="HBH738" s="1101"/>
      <c r="HBI738" s="1101"/>
      <c r="HBJ738" s="1101"/>
      <c r="HBK738" s="1101"/>
      <c r="HBL738" s="1101"/>
      <c r="HBM738" s="1101"/>
      <c r="HBN738" s="1101"/>
      <c r="HBO738" s="1101"/>
      <c r="HBP738" s="1101"/>
      <c r="HBQ738" s="1101"/>
      <c r="HBR738" s="1101"/>
      <c r="HBS738" s="1101"/>
      <c r="HBT738" s="1101"/>
      <c r="HBU738" s="1101"/>
      <c r="HBV738" s="1101"/>
      <c r="HBW738" s="1101"/>
      <c r="HBX738" s="1101"/>
      <c r="HBY738" s="1101"/>
      <c r="HBZ738" s="1101"/>
      <c r="HCA738" s="1101"/>
      <c r="HCB738" s="1101"/>
      <c r="HCC738" s="1101"/>
      <c r="HCD738" s="1101"/>
      <c r="HCE738" s="1101"/>
      <c r="HCF738" s="1101"/>
      <c r="HCG738" s="1101"/>
      <c r="HCH738" s="1101"/>
      <c r="HCI738" s="1101"/>
      <c r="HCJ738" s="1101"/>
      <c r="HCK738" s="1101"/>
      <c r="HCL738" s="1101"/>
      <c r="HCM738" s="1101"/>
      <c r="HCN738" s="1101"/>
      <c r="HCO738" s="1101"/>
      <c r="HCP738" s="1101"/>
      <c r="HCQ738" s="1101"/>
      <c r="HCR738" s="1101"/>
      <c r="HCS738" s="1101"/>
      <c r="HCT738" s="1101"/>
      <c r="HCU738" s="1101"/>
      <c r="HCV738" s="1101"/>
      <c r="HCW738" s="1101"/>
      <c r="HCX738" s="1101"/>
      <c r="HCY738" s="1101"/>
      <c r="HCZ738" s="1101"/>
      <c r="HDA738" s="1101"/>
      <c r="HDB738" s="1101"/>
      <c r="HDC738" s="1101"/>
      <c r="HDD738" s="1101"/>
      <c r="HDE738" s="1101"/>
      <c r="HDF738" s="1101"/>
      <c r="HDG738" s="1101"/>
      <c r="HDH738" s="1101"/>
      <c r="HDI738" s="1101"/>
      <c r="HDJ738" s="1101"/>
      <c r="HDK738" s="1101"/>
      <c r="HDL738" s="1101"/>
      <c r="HDM738" s="1101"/>
      <c r="HDN738" s="1101"/>
      <c r="HDO738" s="1101"/>
      <c r="HDP738" s="1101"/>
      <c r="HDQ738" s="1101"/>
      <c r="HDR738" s="1101"/>
      <c r="HDS738" s="1101"/>
      <c r="HDT738" s="1101"/>
      <c r="HDU738" s="1101"/>
      <c r="HDV738" s="1101"/>
      <c r="HDW738" s="1101"/>
      <c r="HDX738" s="1101"/>
      <c r="HDY738" s="1101"/>
      <c r="HDZ738" s="1101"/>
      <c r="HEA738" s="1101"/>
      <c r="HEB738" s="1101"/>
      <c r="HEC738" s="1101"/>
      <c r="HED738" s="1101"/>
      <c r="HEE738" s="1101"/>
      <c r="HEF738" s="1101"/>
      <c r="HEG738" s="1101"/>
      <c r="HEH738" s="1101"/>
      <c r="HEI738" s="1101"/>
      <c r="HEJ738" s="1101"/>
      <c r="HEK738" s="1101"/>
      <c r="HEL738" s="1101"/>
      <c r="HEM738" s="1101"/>
      <c r="HEN738" s="1101"/>
      <c r="HEO738" s="1101"/>
      <c r="HEP738" s="1101"/>
      <c r="HEQ738" s="1101"/>
      <c r="HER738" s="1101"/>
      <c r="HES738" s="1101"/>
      <c r="HET738" s="1101"/>
      <c r="HEU738" s="1101"/>
      <c r="HEV738" s="1101"/>
      <c r="HEW738" s="1101"/>
      <c r="HEX738" s="1101"/>
      <c r="HEY738" s="1101"/>
      <c r="HEZ738" s="1101"/>
      <c r="HFA738" s="1101"/>
      <c r="HFB738" s="1101"/>
      <c r="HFC738" s="1101"/>
      <c r="HFD738" s="1101"/>
      <c r="HFE738" s="1101"/>
      <c r="HFF738" s="1101"/>
      <c r="HFG738" s="1101"/>
      <c r="HFH738" s="1101"/>
      <c r="HFI738" s="1101"/>
      <c r="HFJ738" s="1101"/>
      <c r="HFK738" s="1101"/>
      <c r="HFL738" s="1101"/>
      <c r="HFM738" s="1101"/>
      <c r="HFN738" s="1101"/>
      <c r="HFO738" s="1101"/>
      <c r="HFP738" s="1101"/>
      <c r="HFQ738" s="1101"/>
      <c r="HFR738" s="1101"/>
      <c r="HFS738" s="1101"/>
      <c r="HFT738" s="1101"/>
      <c r="HFU738" s="1101"/>
      <c r="HFV738" s="1101"/>
      <c r="HFW738" s="1101"/>
      <c r="HFX738" s="1101"/>
      <c r="HFY738" s="1101"/>
      <c r="HFZ738" s="1101"/>
      <c r="HGA738" s="1101"/>
      <c r="HGB738" s="1101"/>
      <c r="HGC738" s="1101"/>
      <c r="HGD738" s="1101"/>
      <c r="HGE738" s="1101"/>
      <c r="HGF738" s="1101"/>
      <c r="HGG738" s="1101"/>
      <c r="HGH738" s="1101"/>
      <c r="HGI738" s="1101"/>
      <c r="HGJ738" s="1101"/>
      <c r="HGK738" s="1101"/>
      <c r="HGL738" s="1101"/>
      <c r="HGM738" s="1101"/>
      <c r="HGN738" s="1101"/>
      <c r="HGO738" s="1101"/>
      <c r="HGP738" s="1101"/>
      <c r="HGQ738" s="1101"/>
      <c r="HGR738" s="1101"/>
      <c r="HGS738" s="1101"/>
      <c r="HGT738" s="1101"/>
      <c r="HGU738" s="1101"/>
      <c r="HGV738" s="1101"/>
      <c r="HGW738" s="1101"/>
      <c r="HGX738" s="1101"/>
      <c r="HGY738" s="1101"/>
      <c r="HGZ738" s="1101"/>
      <c r="HHA738" s="1101"/>
      <c r="HHB738" s="1101"/>
      <c r="HHC738" s="1101"/>
      <c r="HHD738" s="1101"/>
      <c r="HHE738" s="1101"/>
      <c r="HHF738" s="1101"/>
      <c r="HHG738" s="1101"/>
      <c r="HHH738" s="1101"/>
      <c r="HHI738" s="1101"/>
      <c r="HHJ738" s="1101"/>
      <c r="HHK738" s="1101"/>
      <c r="HHL738" s="1101"/>
      <c r="HHM738" s="1101"/>
      <c r="HHN738" s="1101"/>
      <c r="HHO738" s="1101"/>
      <c r="HHP738" s="1101"/>
      <c r="HHQ738" s="1101"/>
      <c r="HHR738" s="1101"/>
      <c r="HHS738" s="1101"/>
      <c r="HHT738" s="1101"/>
      <c r="HHU738" s="1101"/>
      <c r="HHV738" s="1101"/>
      <c r="HHW738" s="1101"/>
      <c r="HHX738" s="1101"/>
      <c r="HHY738" s="1101"/>
      <c r="HHZ738" s="1101"/>
      <c r="HIA738" s="1101"/>
      <c r="HIB738" s="1101"/>
      <c r="HIC738" s="1101"/>
      <c r="HID738" s="1101"/>
      <c r="HIE738" s="1101"/>
      <c r="HIF738" s="1101"/>
      <c r="HIG738" s="1101"/>
      <c r="HIH738" s="1101"/>
      <c r="HII738" s="1101"/>
      <c r="HIJ738" s="1101"/>
      <c r="HIK738" s="1101"/>
      <c r="HIL738" s="1101"/>
      <c r="HIM738" s="1101"/>
      <c r="HIN738" s="1101"/>
      <c r="HIO738" s="1101"/>
      <c r="HIP738" s="1101"/>
      <c r="HIQ738" s="1101"/>
      <c r="HIR738" s="1101"/>
      <c r="HIS738" s="1101"/>
      <c r="HIT738" s="1101"/>
      <c r="HIU738" s="1101"/>
      <c r="HIV738" s="1101"/>
      <c r="HIW738" s="1101"/>
      <c r="HIX738" s="1101"/>
      <c r="HIY738" s="1101"/>
      <c r="HIZ738" s="1101"/>
      <c r="HJA738" s="1101"/>
      <c r="HJB738" s="1101"/>
      <c r="HJC738" s="1101"/>
      <c r="HJD738" s="1101"/>
      <c r="HJE738" s="1101"/>
      <c r="HJF738" s="1101"/>
      <c r="HJG738" s="1101"/>
      <c r="HJH738" s="1101"/>
      <c r="HJI738" s="1101"/>
      <c r="HJJ738" s="1101"/>
      <c r="HJK738" s="1101"/>
      <c r="HJL738" s="1101"/>
      <c r="HJM738" s="1101"/>
      <c r="HJN738" s="1101"/>
      <c r="HJO738" s="1101"/>
      <c r="HJP738" s="1101"/>
      <c r="HJQ738" s="1101"/>
      <c r="HJR738" s="1101"/>
      <c r="HJS738" s="1101"/>
      <c r="HJT738" s="1101"/>
      <c r="HJU738" s="1101"/>
      <c r="HJV738" s="1101"/>
      <c r="HJW738" s="1101"/>
      <c r="HJX738" s="1101"/>
      <c r="HJY738" s="1101"/>
      <c r="HJZ738" s="1101"/>
      <c r="HKA738" s="1101"/>
      <c r="HKB738" s="1101"/>
      <c r="HKC738" s="1101"/>
      <c r="HKD738" s="1101"/>
      <c r="HKE738" s="1101"/>
      <c r="HKF738" s="1101"/>
      <c r="HKG738" s="1101"/>
      <c r="HKH738" s="1101"/>
      <c r="HKI738" s="1101"/>
      <c r="HKJ738" s="1101"/>
      <c r="HKK738" s="1101"/>
      <c r="HKL738" s="1101"/>
      <c r="HKM738" s="1101"/>
      <c r="HKN738" s="1101"/>
      <c r="HKO738" s="1101"/>
      <c r="HKP738" s="1101"/>
      <c r="HKQ738" s="1101"/>
      <c r="HKR738" s="1101"/>
      <c r="HKS738" s="1101"/>
      <c r="HKT738" s="1101"/>
      <c r="HKU738" s="1101"/>
      <c r="HKV738" s="1101"/>
      <c r="HKW738" s="1101"/>
      <c r="HKX738" s="1101"/>
      <c r="HKY738" s="1101"/>
      <c r="HKZ738" s="1101"/>
      <c r="HLA738" s="1101"/>
      <c r="HLB738" s="1101"/>
      <c r="HLC738" s="1101"/>
      <c r="HLD738" s="1101"/>
      <c r="HLE738" s="1101"/>
      <c r="HLF738" s="1101"/>
      <c r="HLG738" s="1101"/>
      <c r="HLH738" s="1101"/>
      <c r="HLI738" s="1101"/>
      <c r="HLJ738" s="1101"/>
      <c r="HLK738" s="1101"/>
      <c r="HLL738" s="1101"/>
      <c r="HLM738" s="1101"/>
      <c r="HLN738" s="1101"/>
      <c r="HLO738" s="1101"/>
      <c r="HLP738" s="1101"/>
      <c r="HLQ738" s="1101"/>
      <c r="HLR738" s="1101"/>
      <c r="HLS738" s="1101"/>
      <c r="HLT738" s="1101"/>
      <c r="HLU738" s="1101"/>
      <c r="HLV738" s="1101"/>
      <c r="HLW738" s="1101"/>
      <c r="HLX738" s="1101"/>
      <c r="HLY738" s="1101"/>
      <c r="HLZ738" s="1101"/>
      <c r="HMA738" s="1101"/>
      <c r="HMB738" s="1101"/>
      <c r="HMC738" s="1101"/>
      <c r="HMD738" s="1101"/>
      <c r="HME738" s="1101"/>
      <c r="HMF738" s="1101"/>
      <c r="HMG738" s="1101"/>
      <c r="HMH738" s="1101"/>
      <c r="HMI738" s="1101"/>
      <c r="HMJ738" s="1101"/>
      <c r="HMK738" s="1101"/>
      <c r="HML738" s="1101"/>
      <c r="HMM738" s="1101"/>
      <c r="HMN738" s="1101"/>
      <c r="HMO738" s="1101"/>
      <c r="HMP738" s="1101"/>
      <c r="HMQ738" s="1101"/>
      <c r="HMR738" s="1101"/>
      <c r="HMS738" s="1101"/>
      <c r="HMT738" s="1101"/>
      <c r="HMU738" s="1101"/>
      <c r="HMV738" s="1101"/>
      <c r="HMW738" s="1101"/>
      <c r="HMX738" s="1101"/>
      <c r="HMY738" s="1101"/>
      <c r="HMZ738" s="1101"/>
      <c r="HNA738" s="1101"/>
      <c r="HNB738" s="1101"/>
      <c r="HNC738" s="1101"/>
      <c r="HND738" s="1101"/>
      <c r="HNE738" s="1101"/>
      <c r="HNF738" s="1101"/>
      <c r="HNG738" s="1101"/>
      <c r="HNH738" s="1101"/>
      <c r="HNI738" s="1101"/>
      <c r="HNJ738" s="1101"/>
      <c r="HNK738" s="1101"/>
      <c r="HNL738" s="1101"/>
      <c r="HNM738" s="1101"/>
      <c r="HNN738" s="1101"/>
      <c r="HNO738" s="1101"/>
      <c r="HNP738" s="1101"/>
      <c r="HNQ738" s="1101"/>
      <c r="HNR738" s="1101"/>
      <c r="HNS738" s="1101"/>
      <c r="HNT738" s="1101"/>
      <c r="HNU738" s="1101"/>
      <c r="HNV738" s="1101"/>
      <c r="HNW738" s="1101"/>
      <c r="HNX738" s="1101"/>
      <c r="HNY738" s="1101"/>
      <c r="HNZ738" s="1101"/>
      <c r="HOA738" s="1101"/>
      <c r="HOB738" s="1101"/>
      <c r="HOC738" s="1101"/>
      <c r="HOD738" s="1101"/>
      <c r="HOE738" s="1101"/>
      <c r="HOF738" s="1101"/>
      <c r="HOG738" s="1101"/>
      <c r="HOH738" s="1101"/>
      <c r="HOI738" s="1101"/>
      <c r="HOJ738" s="1101"/>
      <c r="HOK738" s="1101"/>
      <c r="HOL738" s="1101"/>
      <c r="HOM738" s="1101"/>
      <c r="HON738" s="1101"/>
      <c r="HOO738" s="1101"/>
      <c r="HOP738" s="1101"/>
      <c r="HOQ738" s="1101"/>
      <c r="HOR738" s="1101"/>
      <c r="HOS738" s="1101"/>
      <c r="HOT738" s="1101"/>
      <c r="HOU738" s="1101"/>
      <c r="HOV738" s="1101"/>
      <c r="HOW738" s="1101"/>
      <c r="HOX738" s="1101"/>
      <c r="HOY738" s="1101"/>
      <c r="HOZ738" s="1101"/>
      <c r="HPA738" s="1101"/>
      <c r="HPB738" s="1101"/>
      <c r="HPC738" s="1101"/>
      <c r="HPD738" s="1101"/>
      <c r="HPE738" s="1101"/>
      <c r="HPF738" s="1101"/>
      <c r="HPG738" s="1101"/>
      <c r="HPH738" s="1101"/>
      <c r="HPI738" s="1101"/>
      <c r="HPJ738" s="1101"/>
      <c r="HPK738" s="1101"/>
      <c r="HPL738" s="1101"/>
      <c r="HPM738" s="1101"/>
      <c r="HPN738" s="1101"/>
      <c r="HPO738" s="1101"/>
      <c r="HPP738" s="1101"/>
      <c r="HPQ738" s="1101"/>
      <c r="HPR738" s="1101"/>
      <c r="HPS738" s="1101"/>
      <c r="HPT738" s="1101"/>
      <c r="HPU738" s="1101"/>
      <c r="HPV738" s="1101"/>
      <c r="HPW738" s="1101"/>
      <c r="HPX738" s="1101"/>
      <c r="HPY738" s="1101"/>
      <c r="HPZ738" s="1101"/>
      <c r="HQA738" s="1101"/>
      <c r="HQB738" s="1101"/>
      <c r="HQC738" s="1101"/>
      <c r="HQD738" s="1101"/>
      <c r="HQE738" s="1101"/>
      <c r="HQF738" s="1101"/>
      <c r="HQG738" s="1101"/>
      <c r="HQH738" s="1101"/>
      <c r="HQI738" s="1101"/>
      <c r="HQJ738" s="1101"/>
      <c r="HQK738" s="1101"/>
      <c r="HQL738" s="1101"/>
      <c r="HQM738" s="1101"/>
      <c r="HQN738" s="1101"/>
      <c r="HQO738" s="1101"/>
      <c r="HQP738" s="1101"/>
      <c r="HQQ738" s="1101"/>
      <c r="HQR738" s="1101"/>
      <c r="HQS738" s="1101"/>
      <c r="HQT738" s="1101"/>
      <c r="HQU738" s="1101"/>
      <c r="HQV738" s="1101"/>
      <c r="HQW738" s="1101"/>
      <c r="HQX738" s="1101"/>
      <c r="HQY738" s="1101"/>
      <c r="HQZ738" s="1101"/>
      <c r="HRA738" s="1101"/>
      <c r="HRB738" s="1101"/>
      <c r="HRC738" s="1101"/>
      <c r="HRD738" s="1101"/>
      <c r="HRE738" s="1101"/>
      <c r="HRF738" s="1101"/>
      <c r="HRG738" s="1101"/>
      <c r="HRH738" s="1101"/>
      <c r="HRI738" s="1101"/>
      <c r="HRJ738" s="1101"/>
      <c r="HRK738" s="1101"/>
      <c r="HRL738" s="1101"/>
      <c r="HRM738" s="1101"/>
      <c r="HRN738" s="1101"/>
      <c r="HRO738" s="1101"/>
      <c r="HRP738" s="1101"/>
      <c r="HRQ738" s="1101"/>
      <c r="HRR738" s="1101"/>
      <c r="HRS738" s="1101"/>
      <c r="HRT738" s="1101"/>
      <c r="HRU738" s="1101"/>
      <c r="HRV738" s="1101"/>
      <c r="HRW738" s="1101"/>
      <c r="HRX738" s="1101"/>
      <c r="HRY738" s="1101"/>
      <c r="HRZ738" s="1101"/>
      <c r="HSA738" s="1101"/>
      <c r="HSB738" s="1101"/>
      <c r="HSC738" s="1101"/>
      <c r="HSD738" s="1101"/>
      <c r="HSE738" s="1101"/>
      <c r="HSF738" s="1101"/>
      <c r="HSG738" s="1101"/>
      <c r="HSH738" s="1101"/>
      <c r="HSI738" s="1101"/>
      <c r="HSJ738" s="1101"/>
      <c r="HSK738" s="1101"/>
      <c r="HSL738" s="1101"/>
      <c r="HSM738" s="1101"/>
      <c r="HSN738" s="1101"/>
      <c r="HSO738" s="1101"/>
      <c r="HSP738" s="1101"/>
      <c r="HSQ738" s="1101"/>
      <c r="HSR738" s="1101"/>
      <c r="HSS738" s="1101"/>
      <c r="HST738" s="1101"/>
      <c r="HSU738" s="1101"/>
      <c r="HSV738" s="1101"/>
      <c r="HSW738" s="1101"/>
      <c r="HSX738" s="1101"/>
      <c r="HSY738" s="1101"/>
      <c r="HSZ738" s="1101"/>
      <c r="HTA738" s="1101"/>
      <c r="HTB738" s="1101"/>
      <c r="HTC738" s="1101"/>
      <c r="HTD738" s="1101"/>
      <c r="HTE738" s="1101"/>
      <c r="HTF738" s="1101"/>
      <c r="HTG738" s="1101"/>
      <c r="HTH738" s="1101"/>
      <c r="HTI738" s="1101"/>
      <c r="HTJ738" s="1101"/>
      <c r="HTK738" s="1101"/>
      <c r="HTL738" s="1101"/>
      <c r="HTM738" s="1101"/>
      <c r="HTN738" s="1101"/>
      <c r="HTO738" s="1101"/>
      <c r="HTP738" s="1101"/>
      <c r="HTQ738" s="1101"/>
      <c r="HTR738" s="1101"/>
      <c r="HTS738" s="1101"/>
      <c r="HTT738" s="1101"/>
      <c r="HTU738" s="1101"/>
      <c r="HTV738" s="1101"/>
      <c r="HTW738" s="1101"/>
      <c r="HTX738" s="1101"/>
      <c r="HTY738" s="1101"/>
      <c r="HTZ738" s="1101"/>
      <c r="HUA738" s="1101"/>
      <c r="HUB738" s="1101"/>
      <c r="HUC738" s="1101"/>
      <c r="HUD738" s="1101"/>
      <c r="HUE738" s="1101"/>
      <c r="HUF738" s="1101"/>
      <c r="HUG738" s="1101"/>
      <c r="HUH738" s="1101"/>
      <c r="HUI738" s="1101"/>
      <c r="HUJ738" s="1101"/>
      <c r="HUK738" s="1101"/>
      <c r="HUL738" s="1101"/>
      <c r="HUM738" s="1101"/>
      <c r="HUN738" s="1101"/>
      <c r="HUO738" s="1101"/>
      <c r="HUP738" s="1101"/>
      <c r="HUQ738" s="1101"/>
      <c r="HUR738" s="1101"/>
      <c r="HUS738" s="1101"/>
      <c r="HUT738" s="1101"/>
      <c r="HUU738" s="1101"/>
      <c r="HUV738" s="1101"/>
      <c r="HUW738" s="1101"/>
      <c r="HUX738" s="1101"/>
      <c r="HUY738" s="1101"/>
      <c r="HUZ738" s="1101"/>
      <c r="HVA738" s="1101"/>
      <c r="HVB738" s="1101"/>
      <c r="HVC738" s="1101"/>
      <c r="HVD738" s="1101"/>
      <c r="HVE738" s="1101"/>
      <c r="HVF738" s="1101"/>
      <c r="HVG738" s="1101"/>
      <c r="HVH738" s="1101"/>
      <c r="HVI738" s="1101"/>
      <c r="HVJ738" s="1101"/>
      <c r="HVK738" s="1101"/>
      <c r="HVL738" s="1101"/>
      <c r="HVM738" s="1101"/>
      <c r="HVN738" s="1101"/>
      <c r="HVO738" s="1101"/>
      <c r="HVP738" s="1101"/>
      <c r="HVQ738" s="1101"/>
      <c r="HVR738" s="1101"/>
      <c r="HVS738" s="1101"/>
      <c r="HVT738" s="1101"/>
      <c r="HVU738" s="1101"/>
      <c r="HVV738" s="1101"/>
      <c r="HVW738" s="1101"/>
      <c r="HVX738" s="1101"/>
      <c r="HVY738" s="1101"/>
      <c r="HVZ738" s="1101"/>
      <c r="HWA738" s="1101"/>
      <c r="HWB738" s="1101"/>
      <c r="HWC738" s="1101"/>
      <c r="HWD738" s="1101"/>
      <c r="HWE738" s="1101"/>
      <c r="HWF738" s="1101"/>
      <c r="HWG738" s="1101"/>
      <c r="HWH738" s="1101"/>
      <c r="HWI738" s="1101"/>
      <c r="HWJ738" s="1101"/>
      <c r="HWK738" s="1101"/>
      <c r="HWL738" s="1101"/>
      <c r="HWM738" s="1101"/>
      <c r="HWN738" s="1101"/>
      <c r="HWO738" s="1101"/>
      <c r="HWP738" s="1101"/>
      <c r="HWQ738" s="1101"/>
      <c r="HWR738" s="1101"/>
      <c r="HWS738" s="1101"/>
      <c r="HWT738" s="1101"/>
      <c r="HWU738" s="1101"/>
      <c r="HWV738" s="1101"/>
      <c r="HWW738" s="1101"/>
      <c r="HWX738" s="1101"/>
      <c r="HWY738" s="1101"/>
      <c r="HWZ738" s="1101"/>
      <c r="HXA738" s="1101"/>
      <c r="HXB738" s="1101"/>
      <c r="HXC738" s="1101"/>
      <c r="HXD738" s="1101"/>
      <c r="HXE738" s="1101"/>
      <c r="HXF738" s="1101"/>
      <c r="HXG738" s="1101"/>
      <c r="HXH738" s="1101"/>
      <c r="HXI738" s="1101"/>
      <c r="HXJ738" s="1101"/>
      <c r="HXK738" s="1101"/>
      <c r="HXL738" s="1101"/>
      <c r="HXM738" s="1101"/>
      <c r="HXN738" s="1101"/>
      <c r="HXO738" s="1101"/>
      <c r="HXP738" s="1101"/>
      <c r="HXQ738" s="1101"/>
      <c r="HXR738" s="1101"/>
      <c r="HXS738" s="1101"/>
      <c r="HXT738" s="1101"/>
      <c r="HXU738" s="1101"/>
      <c r="HXV738" s="1101"/>
      <c r="HXW738" s="1101"/>
      <c r="HXX738" s="1101"/>
      <c r="HXY738" s="1101"/>
      <c r="HXZ738" s="1101"/>
      <c r="HYA738" s="1101"/>
      <c r="HYB738" s="1101"/>
      <c r="HYC738" s="1101"/>
      <c r="HYD738" s="1101"/>
      <c r="HYE738" s="1101"/>
      <c r="HYF738" s="1101"/>
      <c r="HYG738" s="1101"/>
      <c r="HYH738" s="1101"/>
      <c r="HYI738" s="1101"/>
      <c r="HYJ738" s="1101"/>
      <c r="HYK738" s="1101"/>
      <c r="HYL738" s="1101"/>
      <c r="HYM738" s="1101"/>
      <c r="HYN738" s="1101"/>
      <c r="HYO738" s="1101"/>
      <c r="HYP738" s="1101"/>
      <c r="HYQ738" s="1101"/>
      <c r="HYR738" s="1101"/>
      <c r="HYS738" s="1101"/>
      <c r="HYT738" s="1101"/>
      <c r="HYU738" s="1101"/>
      <c r="HYV738" s="1101"/>
      <c r="HYW738" s="1101"/>
      <c r="HYX738" s="1101"/>
      <c r="HYY738" s="1101"/>
      <c r="HYZ738" s="1101"/>
      <c r="HZA738" s="1101"/>
      <c r="HZB738" s="1101"/>
      <c r="HZC738" s="1101"/>
      <c r="HZD738" s="1101"/>
      <c r="HZE738" s="1101"/>
      <c r="HZF738" s="1101"/>
      <c r="HZG738" s="1101"/>
      <c r="HZH738" s="1101"/>
      <c r="HZI738" s="1101"/>
      <c r="HZJ738" s="1101"/>
      <c r="HZK738" s="1101"/>
      <c r="HZL738" s="1101"/>
      <c r="HZM738" s="1101"/>
      <c r="HZN738" s="1101"/>
      <c r="HZO738" s="1101"/>
      <c r="HZP738" s="1101"/>
      <c r="HZQ738" s="1101"/>
      <c r="HZR738" s="1101"/>
      <c r="HZS738" s="1101"/>
      <c r="HZT738" s="1101"/>
      <c r="HZU738" s="1101"/>
      <c r="HZV738" s="1101"/>
      <c r="HZW738" s="1101"/>
      <c r="HZX738" s="1101"/>
      <c r="HZY738" s="1101"/>
      <c r="HZZ738" s="1101"/>
      <c r="IAA738" s="1101"/>
      <c r="IAB738" s="1101"/>
      <c r="IAC738" s="1101"/>
      <c r="IAD738" s="1101"/>
      <c r="IAE738" s="1101"/>
      <c r="IAF738" s="1101"/>
      <c r="IAG738" s="1101"/>
      <c r="IAH738" s="1101"/>
      <c r="IAI738" s="1101"/>
      <c r="IAJ738" s="1101"/>
      <c r="IAK738" s="1101"/>
      <c r="IAL738" s="1101"/>
      <c r="IAM738" s="1101"/>
      <c r="IAN738" s="1101"/>
      <c r="IAO738" s="1101"/>
      <c r="IAP738" s="1101"/>
      <c r="IAQ738" s="1101"/>
      <c r="IAR738" s="1101"/>
      <c r="IAS738" s="1101"/>
      <c r="IAT738" s="1101"/>
      <c r="IAU738" s="1101"/>
      <c r="IAV738" s="1101"/>
      <c r="IAW738" s="1101"/>
      <c r="IAX738" s="1101"/>
      <c r="IAY738" s="1101"/>
      <c r="IAZ738" s="1101"/>
      <c r="IBA738" s="1101"/>
      <c r="IBB738" s="1101"/>
      <c r="IBC738" s="1101"/>
      <c r="IBD738" s="1101"/>
      <c r="IBE738" s="1101"/>
      <c r="IBF738" s="1101"/>
      <c r="IBG738" s="1101"/>
      <c r="IBH738" s="1101"/>
      <c r="IBI738" s="1101"/>
      <c r="IBJ738" s="1101"/>
      <c r="IBK738" s="1101"/>
      <c r="IBL738" s="1101"/>
      <c r="IBM738" s="1101"/>
      <c r="IBN738" s="1101"/>
      <c r="IBO738" s="1101"/>
      <c r="IBP738" s="1101"/>
      <c r="IBQ738" s="1101"/>
      <c r="IBR738" s="1101"/>
      <c r="IBS738" s="1101"/>
      <c r="IBT738" s="1101"/>
      <c r="IBU738" s="1101"/>
      <c r="IBV738" s="1101"/>
      <c r="IBW738" s="1101"/>
      <c r="IBX738" s="1101"/>
      <c r="IBY738" s="1101"/>
      <c r="IBZ738" s="1101"/>
      <c r="ICA738" s="1101"/>
      <c r="ICB738" s="1101"/>
      <c r="ICC738" s="1101"/>
      <c r="ICD738" s="1101"/>
      <c r="ICE738" s="1101"/>
      <c r="ICF738" s="1101"/>
      <c r="ICG738" s="1101"/>
      <c r="ICH738" s="1101"/>
      <c r="ICI738" s="1101"/>
      <c r="ICJ738" s="1101"/>
      <c r="ICK738" s="1101"/>
      <c r="ICL738" s="1101"/>
      <c r="ICM738" s="1101"/>
      <c r="ICN738" s="1101"/>
      <c r="ICO738" s="1101"/>
      <c r="ICP738" s="1101"/>
      <c r="ICQ738" s="1101"/>
      <c r="ICR738" s="1101"/>
      <c r="ICS738" s="1101"/>
      <c r="ICT738" s="1101"/>
      <c r="ICU738" s="1101"/>
      <c r="ICV738" s="1101"/>
      <c r="ICW738" s="1101"/>
      <c r="ICX738" s="1101"/>
      <c r="ICY738" s="1101"/>
      <c r="ICZ738" s="1101"/>
      <c r="IDA738" s="1101"/>
      <c r="IDB738" s="1101"/>
      <c r="IDC738" s="1101"/>
      <c r="IDD738" s="1101"/>
      <c r="IDE738" s="1101"/>
      <c r="IDF738" s="1101"/>
      <c r="IDG738" s="1101"/>
      <c r="IDH738" s="1101"/>
      <c r="IDI738" s="1101"/>
      <c r="IDJ738" s="1101"/>
      <c r="IDK738" s="1101"/>
      <c r="IDL738" s="1101"/>
      <c r="IDM738" s="1101"/>
      <c r="IDN738" s="1101"/>
      <c r="IDO738" s="1101"/>
      <c r="IDP738" s="1101"/>
      <c r="IDQ738" s="1101"/>
      <c r="IDR738" s="1101"/>
      <c r="IDS738" s="1101"/>
      <c r="IDT738" s="1101"/>
      <c r="IDU738" s="1101"/>
      <c r="IDV738" s="1101"/>
      <c r="IDW738" s="1101"/>
      <c r="IDX738" s="1101"/>
      <c r="IDY738" s="1101"/>
      <c r="IDZ738" s="1101"/>
      <c r="IEA738" s="1101"/>
      <c r="IEB738" s="1101"/>
      <c r="IEC738" s="1101"/>
      <c r="IED738" s="1101"/>
      <c r="IEE738" s="1101"/>
      <c r="IEF738" s="1101"/>
      <c r="IEG738" s="1101"/>
      <c r="IEH738" s="1101"/>
      <c r="IEI738" s="1101"/>
      <c r="IEJ738" s="1101"/>
      <c r="IEK738" s="1101"/>
      <c r="IEL738" s="1101"/>
      <c r="IEM738" s="1101"/>
      <c r="IEN738" s="1101"/>
      <c r="IEO738" s="1101"/>
      <c r="IEP738" s="1101"/>
      <c r="IEQ738" s="1101"/>
      <c r="IER738" s="1101"/>
      <c r="IES738" s="1101"/>
      <c r="IET738" s="1101"/>
      <c r="IEU738" s="1101"/>
      <c r="IEV738" s="1101"/>
      <c r="IEW738" s="1101"/>
      <c r="IEX738" s="1101"/>
      <c r="IEY738" s="1101"/>
      <c r="IEZ738" s="1101"/>
      <c r="IFA738" s="1101"/>
      <c r="IFB738" s="1101"/>
      <c r="IFC738" s="1101"/>
      <c r="IFD738" s="1101"/>
      <c r="IFE738" s="1101"/>
      <c r="IFF738" s="1101"/>
      <c r="IFG738" s="1101"/>
      <c r="IFH738" s="1101"/>
      <c r="IFI738" s="1101"/>
      <c r="IFJ738" s="1101"/>
      <c r="IFK738" s="1101"/>
      <c r="IFL738" s="1101"/>
      <c r="IFM738" s="1101"/>
      <c r="IFN738" s="1101"/>
      <c r="IFO738" s="1101"/>
      <c r="IFP738" s="1101"/>
      <c r="IFQ738" s="1101"/>
      <c r="IFR738" s="1101"/>
      <c r="IFS738" s="1101"/>
      <c r="IFT738" s="1101"/>
      <c r="IFU738" s="1101"/>
      <c r="IFV738" s="1101"/>
      <c r="IFW738" s="1101"/>
      <c r="IFX738" s="1101"/>
      <c r="IFY738" s="1101"/>
      <c r="IFZ738" s="1101"/>
      <c r="IGA738" s="1101"/>
      <c r="IGB738" s="1101"/>
      <c r="IGC738" s="1101"/>
      <c r="IGD738" s="1101"/>
      <c r="IGE738" s="1101"/>
      <c r="IGF738" s="1101"/>
      <c r="IGG738" s="1101"/>
      <c r="IGH738" s="1101"/>
      <c r="IGI738" s="1101"/>
      <c r="IGJ738" s="1101"/>
      <c r="IGK738" s="1101"/>
      <c r="IGL738" s="1101"/>
      <c r="IGM738" s="1101"/>
      <c r="IGN738" s="1101"/>
      <c r="IGO738" s="1101"/>
      <c r="IGP738" s="1101"/>
      <c r="IGQ738" s="1101"/>
      <c r="IGR738" s="1101"/>
      <c r="IGS738" s="1101"/>
      <c r="IGT738" s="1101"/>
      <c r="IGU738" s="1101"/>
      <c r="IGV738" s="1101"/>
      <c r="IGW738" s="1101"/>
      <c r="IGX738" s="1101"/>
      <c r="IGY738" s="1101"/>
      <c r="IGZ738" s="1101"/>
      <c r="IHA738" s="1101"/>
      <c r="IHB738" s="1101"/>
      <c r="IHC738" s="1101"/>
      <c r="IHD738" s="1101"/>
      <c r="IHE738" s="1101"/>
      <c r="IHF738" s="1101"/>
      <c r="IHG738" s="1101"/>
      <c r="IHH738" s="1101"/>
      <c r="IHI738" s="1101"/>
      <c r="IHJ738" s="1101"/>
      <c r="IHK738" s="1101"/>
      <c r="IHL738" s="1101"/>
      <c r="IHM738" s="1101"/>
      <c r="IHN738" s="1101"/>
      <c r="IHO738" s="1101"/>
      <c r="IHP738" s="1101"/>
      <c r="IHQ738" s="1101"/>
      <c r="IHR738" s="1101"/>
      <c r="IHS738" s="1101"/>
      <c r="IHT738" s="1101"/>
      <c r="IHU738" s="1101"/>
      <c r="IHV738" s="1101"/>
      <c r="IHW738" s="1101"/>
      <c r="IHX738" s="1101"/>
      <c r="IHY738" s="1101"/>
      <c r="IHZ738" s="1101"/>
      <c r="IIA738" s="1101"/>
      <c r="IIB738" s="1101"/>
      <c r="IIC738" s="1101"/>
      <c r="IID738" s="1101"/>
      <c r="IIE738" s="1101"/>
      <c r="IIF738" s="1101"/>
      <c r="IIG738" s="1101"/>
      <c r="IIH738" s="1101"/>
      <c r="III738" s="1101"/>
      <c r="IIJ738" s="1101"/>
      <c r="IIK738" s="1101"/>
      <c r="IIL738" s="1101"/>
      <c r="IIM738" s="1101"/>
      <c r="IIN738" s="1101"/>
      <c r="IIO738" s="1101"/>
      <c r="IIP738" s="1101"/>
      <c r="IIQ738" s="1101"/>
      <c r="IIR738" s="1101"/>
      <c r="IIS738" s="1101"/>
      <c r="IIT738" s="1101"/>
      <c r="IIU738" s="1101"/>
      <c r="IIV738" s="1101"/>
      <c r="IIW738" s="1101"/>
      <c r="IIX738" s="1101"/>
      <c r="IIY738" s="1101"/>
      <c r="IIZ738" s="1101"/>
      <c r="IJA738" s="1101"/>
      <c r="IJB738" s="1101"/>
      <c r="IJC738" s="1101"/>
      <c r="IJD738" s="1101"/>
      <c r="IJE738" s="1101"/>
      <c r="IJF738" s="1101"/>
      <c r="IJG738" s="1101"/>
      <c r="IJH738" s="1101"/>
      <c r="IJI738" s="1101"/>
      <c r="IJJ738" s="1101"/>
      <c r="IJK738" s="1101"/>
      <c r="IJL738" s="1101"/>
      <c r="IJM738" s="1101"/>
      <c r="IJN738" s="1101"/>
      <c r="IJO738" s="1101"/>
      <c r="IJP738" s="1101"/>
      <c r="IJQ738" s="1101"/>
      <c r="IJR738" s="1101"/>
      <c r="IJS738" s="1101"/>
      <c r="IJT738" s="1101"/>
      <c r="IJU738" s="1101"/>
      <c r="IJV738" s="1101"/>
      <c r="IJW738" s="1101"/>
      <c r="IJX738" s="1101"/>
      <c r="IJY738" s="1101"/>
      <c r="IJZ738" s="1101"/>
      <c r="IKA738" s="1101"/>
      <c r="IKB738" s="1101"/>
      <c r="IKC738" s="1101"/>
      <c r="IKD738" s="1101"/>
      <c r="IKE738" s="1101"/>
      <c r="IKF738" s="1101"/>
      <c r="IKG738" s="1101"/>
      <c r="IKH738" s="1101"/>
      <c r="IKI738" s="1101"/>
      <c r="IKJ738" s="1101"/>
      <c r="IKK738" s="1101"/>
      <c r="IKL738" s="1101"/>
      <c r="IKM738" s="1101"/>
      <c r="IKN738" s="1101"/>
      <c r="IKO738" s="1101"/>
      <c r="IKP738" s="1101"/>
      <c r="IKQ738" s="1101"/>
      <c r="IKR738" s="1101"/>
      <c r="IKS738" s="1101"/>
      <c r="IKT738" s="1101"/>
      <c r="IKU738" s="1101"/>
      <c r="IKV738" s="1101"/>
      <c r="IKW738" s="1101"/>
      <c r="IKX738" s="1101"/>
      <c r="IKY738" s="1101"/>
      <c r="IKZ738" s="1101"/>
      <c r="ILA738" s="1101"/>
      <c r="ILB738" s="1101"/>
      <c r="ILC738" s="1101"/>
      <c r="ILD738" s="1101"/>
      <c r="ILE738" s="1101"/>
      <c r="ILF738" s="1101"/>
      <c r="ILG738" s="1101"/>
      <c r="ILH738" s="1101"/>
      <c r="ILI738" s="1101"/>
      <c r="ILJ738" s="1101"/>
      <c r="ILK738" s="1101"/>
      <c r="ILL738" s="1101"/>
      <c r="ILM738" s="1101"/>
      <c r="ILN738" s="1101"/>
      <c r="ILO738" s="1101"/>
      <c r="ILP738" s="1101"/>
      <c r="ILQ738" s="1101"/>
      <c r="ILR738" s="1101"/>
      <c r="ILS738" s="1101"/>
      <c r="ILT738" s="1101"/>
      <c r="ILU738" s="1101"/>
      <c r="ILV738" s="1101"/>
      <c r="ILW738" s="1101"/>
      <c r="ILX738" s="1101"/>
      <c r="ILY738" s="1101"/>
      <c r="ILZ738" s="1101"/>
      <c r="IMA738" s="1101"/>
      <c r="IMB738" s="1101"/>
      <c r="IMC738" s="1101"/>
      <c r="IMD738" s="1101"/>
      <c r="IME738" s="1101"/>
      <c r="IMF738" s="1101"/>
      <c r="IMG738" s="1101"/>
      <c r="IMH738" s="1101"/>
      <c r="IMI738" s="1101"/>
      <c r="IMJ738" s="1101"/>
      <c r="IMK738" s="1101"/>
      <c r="IML738" s="1101"/>
      <c r="IMM738" s="1101"/>
      <c r="IMN738" s="1101"/>
      <c r="IMO738" s="1101"/>
      <c r="IMP738" s="1101"/>
      <c r="IMQ738" s="1101"/>
      <c r="IMR738" s="1101"/>
      <c r="IMS738" s="1101"/>
      <c r="IMT738" s="1101"/>
      <c r="IMU738" s="1101"/>
      <c r="IMV738" s="1101"/>
      <c r="IMW738" s="1101"/>
      <c r="IMX738" s="1101"/>
      <c r="IMY738" s="1101"/>
      <c r="IMZ738" s="1101"/>
      <c r="INA738" s="1101"/>
      <c r="INB738" s="1101"/>
      <c r="INC738" s="1101"/>
      <c r="IND738" s="1101"/>
      <c r="INE738" s="1101"/>
      <c r="INF738" s="1101"/>
      <c r="ING738" s="1101"/>
      <c r="INH738" s="1101"/>
      <c r="INI738" s="1101"/>
      <c r="INJ738" s="1101"/>
      <c r="INK738" s="1101"/>
      <c r="INL738" s="1101"/>
      <c r="INM738" s="1101"/>
      <c r="INN738" s="1101"/>
      <c r="INO738" s="1101"/>
      <c r="INP738" s="1101"/>
      <c r="INQ738" s="1101"/>
      <c r="INR738" s="1101"/>
      <c r="INS738" s="1101"/>
      <c r="INT738" s="1101"/>
      <c r="INU738" s="1101"/>
      <c r="INV738" s="1101"/>
      <c r="INW738" s="1101"/>
      <c r="INX738" s="1101"/>
      <c r="INY738" s="1101"/>
      <c r="INZ738" s="1101"/>
      <c r="IOA738" s="1101"/>
      <c r="IOB738" s="1101"/>
      <c r="IOC738" s="1101"/>
      <c r="IOD738" s="1101"/>
      <c r="IOE738" s="1101"/>
      <c r="IOF738" s="1101"/>
      <c r="IOG738" s="1101"/>
      <c r="IOH738" s="1101"/>
      <c r="IOI738" s="1101"/>
      <c r="IOJ738" s="1101"/>
      <c r="IOK738" s="1101"/>
      <c r="IOL738" s="1101"/>
      <c r="IOM738" s="1101"/>
      <c r="ION738" s="1101"/>
      <c r="IOO738" s="1101"/>
      <c r="IOP738" s="1101"/>
      <c r="IOQ738" s="1101"/>
      <c r="IOR738" s="1101"/>
      <c r="IOS738" s="1101"/>
      <c r="IOT738" s="1101"/>
      <c r="IOU738" s="1101"/>
      <c r="IOV738" s="1101"/>
      <c r="IOW738" s="1101"/>
      <c r="IOX738" s="1101"/>
      <c r="IOY738" s="1101"/>
      <c r="IOZ738" s="1101"/>
      <c r="IPA738" s="1101"/>
      <c r="IPB738" s="1101"/>
      <c r="IPC738" s="1101"/>
      <c r="IPD738" s="1101"/>
      <c r="IPE738" s="1101"/>
      <c r="IPF738" s="1101"/>
      <c r="IPG738" s="1101"/>
      <c r="IPH738" s="1101"/>
      <c r="IPI738" s="1101"/>
      <c r="IPJ738" s="1101"/>
      <c r="IPK738" s="1101"/>
      <c r="IPL738" s="1101"/>
      <c r="IPM738" s="1101"/>
      <c r="IPN738" s="1101"/>
      <c r="IPO738" s="1101"/>
      <c r="IPP738" s="1101"/>
      <c r="IPQ738" s="1101"/>
      <c r="IPR738" s="1101"/>
      <c r="IPS738" s="1101"/>
      <c r="IPT738" s="1101"/>
      <c r="IPU738" s="1101"/>
      <c r="IPV738" s="1101"/>
      <c r="IPW738" s="1101"/>
      <c r="IPX738" s="1101"/>
      <c r="IPY738" s="1101"/>
      <c r="IPZ738" s="1101"/>
      <c r="IQA738" s="1101"/>
      <c r="IQB738" s="1101"/>
      <c r="IQC738" s="1101"/>
      <c r="IQD738" s="1101"/>
      <c r="IQE738" s="1101"/>
      <c r="IQF738" s="1101"/>
      <c r="IQG738" s="1101"/>
      <c r="IQH738" s="1101"/>
      <c r="IQI738" s="1101"/>
      <c r="IQJ738" s="1101"/>
      <c r="IQK738" s="1101"/>
      <c r="IQL738" s="1101"/>
      <c r="IQM738" s="1101"/>
      <c r="IQN738" s="1101"/>
      <c r="IQO738" s="1101"/>
      <c r="IQP738" s="1101"/>
      <c r="IQQ738" s="1101"/>
      <c r="IQR738" s="1101"/>
      <c r="IQS738" s="1101"/>
      <c r="IQT738" s="1101"/>
      <c r="IQU738" s="1101"/>
      <c r="IQV738" s="1101"/>
      <c r="IQW738" s="1101"/>
      <c r="IQX738" s="1101"/>
      <c r="IQY738" s="1101"/>
      <c r="IQZ738" s="1101"/>
      <c r="IRA738" s="1101"/>
      <c r="IRB738" s="1101"/>
      <c r="IRC738" s="1101"/>
      <c r="IRD738" s="1101"/>
      <c r="IRE738" s="1101"/>
      <c r="IRF738" s="1101"/>
      <c r="IRG738" s="1101"/>
      <c r="IRH738" s="1101"/>
      <c r="IRI738" s="1101"/>
      <c r="IRJ738" s="1101"/>
      <c r="IRK738" s="1101"/>
      <c r="IRL738" s="1101"/>
      <c r="IRM738" s="1101"/>
      <c r="IRN738" s="1101"/>
      <c r="IRO738" s="1101"/>
      <c r="IRP738" s="1101"/>
      <c r="IRQ738" s="1101"/>
      <c r="IRR738" s="1101"/>
      <c r="IRS738" s="1101"/>
      <c r="IRT738" s="1101"/>
      <c r="IRU738" s="1101"/>
      <c r="IRV738" s="1101"/>
      <c r="IRW738" s="1101"/>
      <c r="IRX738" s="1101"/>
      <c r="IRY738" s="1101"/>
      <c r="IRZ738" s="1101"/>
      <c r="ISA738" s="1101"/>
      <c r="ISB738" s="1101"/>
      <c r="ISC738" s="1101"/>
      <c r="ISD738" s="1101"/>
      <c r="ISE738" s="1101"/>
      <c r="ISF738" s="1101"/>
      <c r="ISG738" s="1101"/>
      <c r="ISH738" s="1101"/>
      <c r="ISI738" s="1101"/>
      <c r="ISJ738" s="1101"/>
      <c r="ISK738" s="1101"/>
      <c r="ISL738" s="1101"/>
      <c r="ISM738" s="1101"/>
      <c r="ISN738" s="1101"/>
      <c r="ISO738" s="1101"/>
      <c r="ISP738" s="1101"/>
      <c r="ISQ738" s="1101"/>
      <c r="ISR738" s="1101"/>
      <c r="ISS738" s="1101"/>
      <c r="IST738" s="1101"/>
      <c r="ISU738" s="1101"/>
      <c r="ISV738" s="1101"/>
      <c r="ISW738" s="1101"/>
      <c r="ISX738" s="1101"/>
      <c r="ISY738" s="1101"/>
      <c r="ISZ738" s="1101"/>
      <c r="ITA738" s="1101"/>
      <c r="ITB738" s="1101"/>
      <c r="ITC738" s="1101"/>
      <c r="ITD738" s="1101"/>
      <c r="ITE738" s="1101"/>
      <c r="ITF738" s="1101"/>
      <c r="ITG738" s="1101"/>
      <c r="ITH738" s="1101"/>
      <c r="ITI738" s="1101"/>
      <c r="ITJ738" s="1101"/>
      <c r="ITK738" s="1101"/>
      <c r="ITL738" s="1101"/>
      <c r="ITM738" s="1101"/>
      <c r="ITN738" s="1101"/>
      <c r="ITO738" s="1101"/>
      <c r="ITP738" s="1101"/>
      <c r="ITQ738" s="1101"/>
      <c r="ITR738" s="1101"/>
      <c r="ITS738" s="1101"/>
      <c r="ITT738" s="1101"/>
      <c r="ITU738" s="1101"/>
      <c r="ITV738" s="1101"/>
      <c r="ITW738" s="1101"/>
      <c r="ITX738" s="1101"/>
      <c r="ITY738" s="1101"/>
      <c r="ITZ738" s="1101"/>
      <c r="IUA738" s="1101"/>
      <c r="IUB738" s="1101"/>
      <c r="IUC738" s="1101"/>
      <c r="IUD738" s="1101"/>
      <c r="IUE738" s="1101"/>
      <c r="IUF738" s="1101"/>
      <c r="IUG738" s="1101"/>
      <c r="IUH738" s="1101"/>
      <c r="IUI738" s="1101"/>
      <c r="IUJ738" s="1101"/>
      <c r="IUK738" s="1101"/>
      <c r="IUL738" s="1101"/>
      <c r="IUM738" s="1101"/>
      <c r="IUN738" s="1101"/>
      <c r="IUO738" s="1101"/>
      <c r="IUP738" s="1101"/>
      <c r="IUQ738" s="1101"/>
      <c r="IUR738" s="1101"/>
      <c r="IUS738" s="1101"/>
      <c r="IUT738" s="1101"/>
      <c r="IUU738" s="1101"/>
      <c r="IUV738" s="1101"/>
      <c r="IUW738" s="1101"/>
      <c r="IUX738" s="1101"/>
      <c r="IUY738" s="1101"/>
      <c r="IUZ738" s="1101"/>
      <c r="IVA738" s="1101"/>
      <c r="IVB738" s="1101"/>
      <c r="IVC738" s="1101"/>
      <c r="IVD738" s="1101"/>
      <c r="IVE738" s="1101"/>
      <c r="IVF738" s="1101"/>
      <c r="IVG738" s="1101"/>
      <c r="IVH738" s="1101"/>
      <c r="IVI738" s="1101"/>
      <c r="IVJ738" s="1101"/>
      <c r="IVK738" s="1101"/>
      <c r="IVL738" s="1101"/>
      <c r="IVM738" s="1101"/>
      <c r="IVN738" s="1101"/>
      <c r="IVO738" s="1101"/>
      <c r="IVP738" s="1101"/>
      <c r="IVQ738" s="1101"/>
      <c r="IVR738" s="1101"/>
      <c r="IVS738" s="1101"/>
      <c r="IVT738" s="1101"/>
      <c r="IVU738" s="1101"/>
      <c r="IVV738" s="1101"/>
      <c r="IVW738" s="1101"/>
      <c r="IVX738" s="1101"/>
      <c r="IVY738" s="1101"/>
      <c r="IVZ738" s="1101"/>
      <c r="IWA738" s="1101"/>
      <c r="IWB738" s="1101"/>
      <c r="IWC738" s="1101"/>
      <c r="IWD738" s="1101"/>
      <c r="IWE738" s="1101"/>
      <c r="IWF738" s="1101"/>
      <c r="IWG738" s="1101"/>
      <c r="IWH738" s="1101"/>
      <c r="IWI738" s="1101"/>
      <c r="IWJ738" s="1101"/>
      <c r="IWK738" s="1101"/>
      <c r="IWL738" s="1101"/>
      <c r="IWM738" s="1101"/>
      <c r="IWN738" s="1101"/>
      <c r="IWO738" s="1101"/>
      <c r="IWP738" s="1101"/>
      <c r="IWQ738" s="1101"/>
      <c r="IWR738" s="1101"/>
      <c r="IWS738" s="1101"/>
      <c r="IWT738" s="1101"/>
      <c r="IWU738" s="1101"/>
      <c r="IWV738" s="1101"/>
      <c r="IWW738" s="1101"/>
      <c r="IWX738" s="1101"/>
      <c r="IWY738" s="1101"/>
      <c r="IWZ738" s="1101"/>
      <c r="IXA738" s="1101"/>
      <c r="IXB738" s="1101"/>
      <c r="IXC738" s="1101"/>
      <c r="IXD738" s="1101"/>
      <c r="IXE738" s="1101"/>
      <c r="IXF738" s="1101"/>
      <c r="IXG738" s="1101"/>
      <c r="IXH738" s="1101"/>
      <c r="IXI738" s="1101"/>
      <c r="IXJ738" s="1101"/>
      <c r="IXK738" s="1101"/>
      <c r="IXL738" s="1101"/>
      <c r="IXM738" s="1101"/>
      <c r="IXN738" s="1101"/>
      <c r="IXO738" s="1101"/>
      <c r="IXP738" s="1101"/>
      <c r="IXQ738" s="1101"/>
      <c r="IXR738" s="1101"/>
      <c r="IXS738" s="1101"/>
      <c r="IXT738" s="1101"/>
      <c r="IXU738" s="1101"/>
      <c r="IXV738" s="1101"/>
      <c r="IXW738" s="1101"/>
      <c r="IXX738" s="1101"/>
      <c r="IXY738" s="1101"/>
      <c r="IXZ738" s="1101"/>
      <c r="IYA738" s="1101"/>
      <c r="IYB738" s="1101"/>
      <c r="IYC738" s="1101"/>
      <c r="IYD738" s="1101"/>
      <c r="IYE738" s="1101"/>
      <c r="IYF738" s="1101"/>
      <c r="IYG738" s="1101"/>
      <c r="IYH738" s="1101"/>
      <c r="IYI738" s="1101"/>
      <c r="IYJ738" s="1101"/>
      <c r="IYK738" s="1101"/>
      <c r="IYL738" s="1101"/>
      <c r="IYM738" s="1101"/>
      <c r="IYN738" s="1101"/>
      <c r="IYO738" s="1101"/>
      <c r="IYP738" s="1101"/>
      <c r="IYQ738" s="1101"/>
      <c r="IYR738" s="1101"/>
      <c r="IYS738" s="1101"/>
      <c r="IYT738" s="1101"/>
      <c r="IYU738" s="1101"/>
      <c r="IYV738" s="1101"/>
      <c r="IYW738" s="1101"/>
      <c r="IYX738" s="1101"/>
      <c r="IYY738" s="1101"/>
      <c r="IYZ738" s="1101"/>
      <c r="IZA738" s="1101"/>
      <c r="IZB738" s="1101"/>
      <c r="IZC738" s="1101"/>
      <c r="IZD738" s="1101"/>
      <c r="IZE738" s="1101"/>
      <c r="IZF738" s="1101"/>
      <c r="IZG738" s="1101"/>
      <c r="IZH738" s="1101"/>
      <c r="IZI738" s="1101"/>
      <c r="IZJ738" s="1101"/>
      <c r="IZK738" s="1101"/>
      <c r="IZL738" s="1101"/>
      <c r="IZM738" s="1101"/>
      <c r="IZN738" s="1101"/>
      <c r="IZO738" s="1101"/>
      <c r="IZP738" s="1101"/>
      <c r="IZQ738" s="1101"/>
      <c r="IZR738" s="1101"/>
      <c r="IZS738" s="1101"/>
      <c r="IZT738" s="1101"/>
      <c r="IZU738" s="1101"/>
      <c r="IZV738" s="1101"/>
      <c r="IZW738" s="1101"/>
      <c r="IZX738" s="1101"/>
      <c r="IZY738" s="1101"/>
      <c r="IZZ738" s="1101"/>
      <c r="JAA738" s="1101"/>
      <c r="JAB738" s="1101"/>
      <c r="JAC738" s="1101"/>
      <c r="JAD738" s="1101"/>
      <c r="JAE738" s="1101"/>
      <c r="JAF738" s="1101"/>
      <c r="JAG738" s="1101"/>
      <c r="JAH738" s="1101"/>
      <c r="JAI738" s="1101"/>
      <c r="JAJ738" s="1101"/>
      <c r="JAK738" s="1101"/>
      <c r="JAL738" s="1101"/>
      <c r="JAM738" s="1101"/>
      <c r="JAN738" s="1101"/>
      <c r="JAO738" s="1101"/>
      <c r="JAP738" s="1101"/>
      <c r="JAQ738" s="1101"/>
      <c r="JAR738" s="1101"/>
      <c r="JAS738" s="1101"/>
      <c r="JAT738" s="1101"/>
      <c r="JAU738" s="1101"/>
      <c r="JAV738" s="1101"/>
      <c r="JAW738" s="1101"/>
      <c r="JAX738" s="1101"/>
      <c r="JAY738" s="1101"/>
      <c r="JAZ738" s="1101"/>
      <c r="JBA738" s="1101"/>
      <c r="JBB738" s="1101"/>
      <c r="JBC738" s="1101"/>
      <c r="JBD738" s="1101"/>
      <c r="JBE738" s="1101"/>
      <c r="JBF738" s="1101"/>
      <c r="JBG738" s="1101"/>
      <c r="JBH738" s="1101"/>
      <c r="JBI738" s="1101"/>
      <c r="JBJ738" s="1101"/>
      <c r="JBK738" s="1101"/>
      <c r="JBL738" s="1101"/>
      <c r="JBM738" s="1101"/>
      <c r="JBN738" s="1101"/>
      <c r="JBO738" s="1101"/>
      <c r="JBP738" s="1101"/>
      <c r="JBQ738" s="1101"/>
      <c r="JBR738" s="1101"/>
      <c r="JBS738" s="1101"/>
      <c r="JBT738" s="1101"/>
      <c r="JBU738" s="1101"/>
      <c r="JBV738" s="1101"/>
      <c r="JBW738" s="1101"/>
      <c r="JBX738" s="1101"/>
      <c r="JBY738" s="1101"/>
      <c r="JBZ738" s="1101"/>
      <c r="JCA738" s="1101"/>
      <c r="JCB738" s="1101"/>
      <c r="JCC738" s="1101"/>
      <c r="JCD738" s="1101"/>
      <c r="JCE738" s="1101"/>
      <c r="JCF738" s="1101"/>
      <c r="JCG738" s="1101"/>
      <c r="JCH738" s="1101"/>
      <c r="JCI738" s="1101"/>
      <c r="JCJ738" s="1101"/>
      <c r="JCK738" s="1101"/>
      <c r="JCL738" s="1101"/>
      <c r="JCM738" s="1101"/>
      <c r="JCN738" s="1101"/>
      <c r="JCO738" s="1101"/>
      <c r="JCP738" s="1101"/>
      <c r="JCQ738" s="1101"/>
      <c r="JCR738" s="1101"/>
      <c r="JCS738" s="1101"/>
      <c r="JCT738" s="1101"/>
      <c r="JCU738" s="1101"/>
      <c r="JCV738" s="1101"/>
      <c r="JCW738" s="1101"/>
      <c r="JCX738" s="1101"/>
      <c r="JCY738" s="1101"/>
      <c r="JCZ738" s="1101"/>
      <c r="JDA738" s="1101"/>
      <c r="JDB738" s="1101"/>
      <c r="JDC738" s="1101"/>
      <c r="JDD738" s="1101"/>
      <c r="JDE738" s="1101"/>
      <c r="JDF738" s="1101"/>
      <c r="JDG738" s="1101"/>
      <c r="JDH738" s="1101"/>
      <c r="JDI738" s="1101"/>
      <c r="JDJ738" s="1101"/>
      <c r="JDK738" s="1101"/>
      <c r="JDL738" s="1101"/>
      <c r="JDM738" s="1101"/>
      <c r="JDN738" s="1101"/>
      <c r="JDO738" s="1101"/>
      <c r="JDP738" s="1101"/>
      <c r="JDQ738" s="1101"/>
      <c r="JDR738" s="1101"/>
      <c r="JDS738" s="1101"/>
      <c r="JDT738" s="1101"/>
      <c r="JDU738" s="1101"/>
      <c r="JDV738" s="1101"/>
      <c r="JDW738" s="1101"/>
      <c r="JDX738" s="1101"/>
      <c r="JDY738" s="1101"/>
      <c r="JDZ738" s="1101"/>
      <c r="JEA738" s="1101"/>
      <c r="JEB738" s="1101"/>
      <c r="JEC738" s="1101"/>
      <c r="JED738" s="1101"/>
      <c r="JEE738" s="1101"/>
      <c r="JEF738" s="1101"/>
      <c r="JEG738" s="1101"/>
      <c r="JEH738" s="1101"/>
      <c r="JEI738" s="1101"/>
      <c r="JEJ738" s="1101"/>
      <c r="JEK738" s="1101"/>
      <c r="JEL738" s="1101"/>
      <c r="JEM738" s="1101"/>
      <c r="JEN738" s="1101"/>
      <c r="JEO738" s="1101"/>
      <c r="JEP738" s="1101"/>
      <c r="JEQ738" s="1101"/>
      <c r="JER738" s="1101"/>
      <c r="JES738" s="1101"/>
      <c r="JET738" s="1101"/>
      <c r="JEU738" s="1101"/>
      <c r="JEV738" s="1101"/>
      <c r="JEW738" s="1101"/>
      <c r="JEX738" s="1101"/>
      <c r="JEY738" s="1101"/>
      <c r="JEZ738" s="1101"/>
      <c r="JFA738" s="1101"/>
      <c r="JFB738" s="1101"/>
      <c r="JFC738" s="1101"/>
      <c r="JFD738" s="1101"/>
      <c r="JFE738" s="1101"/>
      <c r="JFF738" s="1101"/>
      <c r="JFG738" s="1101"/>
      <c r="JFH738" s="1101"/>
      <c r="JFI738" s="1101"/>
      <c r="JFJ738" s="1101"/>
      <c r="JFK738" s="1101"/>
      <c r="JFL738" s="1101"/>
      <c r="JFM738" s="1101"/>
      <c r="JFN738" s="1101"/>
      <c r="JFO738" s="1101"/>
      <c r="JFP738" s="1101"/>
      <c r="JFQ738" s="1101"/>
      <c r="JFR738" s="1101"/>
      <c r="JFS738" s="1101"/>
      <c r="JFT738" s="1101"/>
      <c r="JFU738" s="1101"/>
      <c r="JFV738" s="1101"/>
      <c r="JFW738" s="1101"/>
      <c r="JFX738" s="1101"/>
      <c r="JFY738" s="1101"/>
      <c r="JFZ738" s="1101"/>
      <c r="JGA738" s="1101"/>
      <c r="JGB738" s="1101"/>
      <c r="JGC738" s="1101"/>
      <c r="JGD738" s="1101"/>
      <c r="JGE738" s="1101"/>
      <c r="JGF738" s="1101"/>
      <c r="JGG738" s="1101"/>
      <c r="JGH738" s="1101"/>
      <c r="JGI738" s="1101"/>
      <c r="JGJ738" s="1101"/>
      <c r="JGK738" s="1101"/>
      <c r="JGL738" s="1101"/>
      <c r="JGM738" s="1101"/>
      <c r="JGN738" s="1101"/>
      <c r="JGO738" s="1101"/>
      <c r="JGP738" s="1101"/>
      <c r="JGQ738" s="1101"/>
      <c r="JGR738" s="1101"/>
      <c r="JGS738" s="1101"/>
      <c r="JGT738" s="1101"/>
      <c r="JGU738" s="1101"/>
      <c r="JGV738" s="1101"/>
      <c r="JGW738" s="1101"/>
      <c r="JGX738" s="1101"/>
      <c r="JGY738" s="1101"/>
      <c r="JGZ738" s="1101"/>
      <c r="JHA738" s="1101"/>
      <c r="JHB738" s="1101"/>
      <c r="JHC738" s="1101"/>
      <c r="JHD738" s="1101"/>
      <c r="JHE738" s="1101"/>
      <c r="JHF738" s="1101"/>
      <c r="JHG738" s="1101"/>
      <c r="JHH738" s="1101"/>
      <c r="JHI738" s="1101"/>
      <c r="JHJ738" s="1101"/>
      <c r="JHK738" s="1101"/>
      <c r="JHL738" s="1101"/>
      <c r="JHM738" s="1101"/>
      <c r="JHN738" s="1101"/>
      <c r="JHO738" s="1101"/>
      <c r="JHP738" s="1101"/>
      <c r="JHQ738" s="1101"/>
      <c r="JHR738" s="1101"/>
      <c r="JHS738" s="1101"/>
      <c r="JHT738" s="1101"/>
      <c r="JHU738" s="1101"/>
      <c r="JHV738" s="1101"/>
      <c r="JHW738" s="1101"/>
      <c r="JHX738" s="1101"/>
      <c r="JHY738" s="1101"/>
      <c r="JHZ738" s="1101"/>
      <c r="JIA738" s="1101"/>
      <c r="JIB738" s="1101"/>
      <c r="JIC738" s="1101"/>
      <c r="JID738" s="1101"/>
      <c r="JIE738" s="1101"/>
      <c r="JIF738" s="1101"/>
      <c r="JIG738" s="1101"/>
      <c r="JIH738" s="1101"/>
      <c r="JII738" s="1101"/>
      <c r="JIJ738" s="1101"/>
      <c r="JIK738" s="1101"/>
      <c r="JIL738" s="1101"/>
      <c r="JIM738" s="1101"/>
      <c r="JIN738" s="1101"/>
      <c r="JIO738" s="1101"/>
      <c r="JIP738" s="1101"/>
      <c r="JIQ738" s="1101"/>
      <c r="JIR738" s="1101"/>
      <c r="JIS738" s="1101"/>
      <c r="JIT738" s="1101"/>
      <c r="JIU738" s="1101"/>
      <c r="JIV738" s="1101"/>
      <c r="JIW738" s="1101"/>
      <c r="JIX738" s="1101"/>
      <c r="JIY738" s="1101"/>
      <c r="JIZ738" s="1101"/>
      <c r="JJA738" s="1101"/>
      <c r="JJB738" s="1101"/>
      <c r="JJC738" s="1101"/>
      <c r="JJD738" s="1101"/>
      <c r="JJE738" s="1101"/>
      <c r="JJF738" s="1101"/>
      <c r="JJG738" s="1101"/>
      <c r="JJH738" s="1101"/>
      <c r="JJI738" s="1101"/>
      <c r="JJJ738" s="1101"/>
      <c r="JJK738" s="1101"/>
      <c r="JJL738" s="1101"/>
      <c r="JJM738" s="1101"/>
      <c r="JJN738" s="1101"/>
      <c r="JJO738" s="1101"/>
      <c r="JJP738" s="1101"/>
      <c r="JJQ738" s="1101"/>
      <c r="JJR738" s="1101"/>
      <c r="JJS738" s="1101"/>
      <c r="JJT738" s="1101"/>
      <c r="JJU738" s="1101"/>
      <c r="JJV738" s="1101"/>
      <c r="JJW738" s="1101"/>
      <c r="JJX738" s="1101"/>
      <c r="JJY738" s="1101"/>
      <c r="JJZ738" s="1101"/>
      <c r="JKA738" s="1101"/>
      <c r="JKB738" s="1101"/>
      <c r="JKC738" s="1101"/>
      <c r="JKD738" s="1101"/>
      <c r="JKE738" s="1101"/>
      <c r="JKF738" s="1101"/>
      <c r="JKG738" s="1101"/>
      <c r="JKH738" s="1101"/>
      <c r="JKI738" s="1101"/>
      <c r="JKJ738" s="1101"/>
      <c r="JKK738" s="1101"/>
      <c r="JKL738" s="1101"/>
      <c r="JKM738" s="1101"/>
      <c r="JKN738" s="1101"/>
      <c r="JKO738" s="1101"/>
      <c r="JKP738" s="1101"/>
      <c r="JKQ738" s="1101"/>
      <c r="JKR738" s="1101"/>
      <c r="JKS738" s="1101"/>
      <c r="JKT738" s="1101"/>
      <c r="JKU738" s="1101"/>
      <c r="JKV738" s="1101"/>
      <c r="JKW738" s="1101"/>
      <c r="JKX738" s="1101"/>
      <c r="JKY738" s="1101"/>
      <c r="JKZ738" s="1101"/>
      <c r="JLA738" s="1101"/>
      <c r="JLB738" s="1101"/>
      <c r="JLC738" s="1101"/>
      <c r="JLD738" s="1101"/>
      <c r="JLE738" s="1101"/>
      <c r="JLF738" s="1101"/>
      <c r="JLG738" s="1101"/>
      <c r="JLH738" s="1101"/>
      <c r="JLI738" s="1101"/>
      <c r="JLJ738" s="1101"/>
      <c r="JLK738" s="1101"/>
      <c r="JLL738" s="1101"/>
      <c r="JLM738" s="1101"/>
      <c r="JLN738" s="1101"/>
      <c r="JLO738" s="1101"/>
      <c r="JLP738" s="1101"/>
      <c r="JLQ738" s="1101"/>
      <c r="JLR738" s="1101"/>
      <c r="JLS738" s="1101"/>
      <c r="JLT738" s="1101"/>
      <c r="JLU738" s="1101"/>
      <c r="JLV738" s="1101"/>
      <c r="JLW738" s="1101"/>
      <c r="JLX738" s="1101"/>
      <c r="JLY738" s="1101"/>
      <c r="JLZ738" s="1101"/>
      <c r="JMA738" s="1101"/>
      <c r="JMB738" s="1101"/>
      <c r="JMC738" s="1101"/>
      <c r="JMD738" s="1101"/>
      <c r="JME738" s="1101"/>
      <c r="JMF738" s="1101"/>
      <c r="JMG738" s="1101"/>
      <c r="JMH738" s="1101"/>
      <c r="JMI738" s="1101"/>
      <c r="JMJ738" s="1101"/>
      <c r="JMK738" s="1101"/>
      <c r="JML738" s="1101"/>
      <c r="JMM738" s="1101"/>
      <c r="JMN738" s="1101"/>
      <c r="JMO738" s="1101"/>
      <c r="JMP738" s="1101"/>
      <c r="JMQ738" s="1101"/>
      <c r="JMR738" s="1101"/>
      <c r="JMS738" s="1101"/>
      <c r="JMT738" s="1101"/>
      <c r="JMU738" s="1101"/>
      <c r="JMV738" s="1101"/>
      <c r="JMW738" s="1101"/>
      <c r="JMX738" s="1101"/>
      <c r="JMY738" s="1101"/>
      <c r="JMZ738" s="1101"/>
      <c r="JNA738" s="1101"/>
      <c r="JNB738" s="1101"/>
      <c r="JNC738" s="1101"/>
      <c r="JND738" s="1101"/>
      <c r="JNE738" s="1101"/>
      <c r="JNF738" s="1101"/>
      <c r="JNG738" s="1101"/>
      <c r="JNH738" s="1101"/>
      <c r="JNI738" s="1101"/>
      <c r="JNJ738" s="1101"/>
      <c r="JNK738" s="1101"/>
      <c r="JNL738" s="1101"/>
      <c r="JNM738" s="1101"/>
      <c r="JNN738" s="1101"/>
      <c r="JNO738" s="1101"/>
      <c r="JNP738" s="1101"/>
      <c r="JNQ738" s="1101"/>
      <c r="JNR738" s="1101"/>
      <c r="JNS738" s="1101"/>
      <c r="JNT738" s="1101"/>
      <c r="JNU738" s="1101"/>
      <c r="JNV738" s="1101"/>
      <c r="JNW738" s="1101"/>
      <c r="JNX738" s="1101"/>
      <c r="JNY738" s="1101"/>
      <c r="JNZ738" s="1101"/>
      <c r="JOA738" s="1101"/>
      <c r="JOB738" s="1101"/>
      <c r="JOC738" s="1101"/>
      <c r="JOD738" s="1101"/>
      <c r="JOE738" s="1101"/>
      <c r="JOF738" s="1101"/>
      <c r="JOG738" s="1101"/>
      <c r="JOH738" s="1101"/>
      <c r="JOI738" s="1101"/>
      <c r="JOJ738" s="1101"/>
      <c r="JOK738" s="1101"/>
      <c r="JOL738" s="1101"/>
      <c r="JOM738" s="1101"/>
      <c r="JON738" s="1101"/>
      <c r="JOO738" s="1101"/>
      <c r="JOP738" s="1101"/>
      <c r="JOQ738" s="1101"/>
      <c r="JOR738" s="1101"/>
      <c r="JOS738" s="1101"/>
      <c r="JOT738" s="1101"/>
      <c r="JOU738" s="1101"/>
      <c r="JOV738" s="1101"/>
      <c r="JOW738" s="1101"/>
      <c r="JOX738" s="1101"/>
      <c r="JOY738" s="1101"/>
      <c r="JOZ738" s="1101"/>
      <c r="JPA738" s="1101"/>
      <c r="JPB738" s="1101"/>
      <c r="JPC738" s="1101"/>
      <c r="JPD738" s="1101"/>
      <c r="JPE738" s="1101"/>
      <c r="JPF738" s="1101"/>
      <c r="JPG738" s="1101"/>
      <c r="JPH738" s="1101"/>
      <c r="JPI738" s="1101"/>
      <c r="JPJ738" s="1101"/>
      <c r="JPK738" s="1101"/>
      <c r="JPL738" s="1101"/>
      <c r="JPM738" s="1101"/>
      <c r="JPN738" s="1101"/>
      <c r="JPO738" s="1101"/>
      <c r="JPP738" s="1101"/>
      <c r="JPQ738" s="1101"/>
      <c r="JPR738" s="1101"/>
      <c r="JPS738" s="1101"/>
      <c r="JPT738" s="1101"/>
      <c r="JPU738" s="1101"/>
      <c r="JPV738" s="1101"/>
      <c r="JPW738" s="1101"/>
      <c r="JPX738" s="1101"/>
      <c r="JPY738" s="1101"/>
      <c r="JPZ738" s="1101"/>
      <c r="JQA738" s="1101"/>
      <c r="JQB738" s="1101"/>
      <c r="JQC738" s="1101"/>
      <c r="JQD738" s="1101"/>
      <c r="JQE738" s="1101"/>
      <c r="JQF738" s="1101"/>
      <c r="JQG738" s="1101"/>
      <c r="JQH738" s="1101"/>
      <c r="JQI738" s="1101"/>
      <c r="JQJ738" s="1101"/>
      <c r="JQK738" s="1101"/>
      <c r="JQL738" s="1101"/>
      <c r="JQM738" s="1101"/>
      <c r="JQN738" s="1101"/>
      <c r="JQO738" s="1101"/>
      <c r="JQP738" s="1101"/>
      <c r="JQQ738" s="1101"/>
      <c r="JQR738" s="1101"/>
      <c r="JQS738" s="1101"/>
      <c r="JQT738" s="1101"/>
      <c r="JQU738" s="1101"/>
      <c r="JQV738" s="1101"/>
      <c r="JQW738" s="1101"/>
      <c r="JQX738" s="1101"/>
      <c r="JQY738" s="1101"/>
      <c r="JQZ738" s="1101"/>
      <c r="JRA738" s="1101"/>
      <c r="JRB738" s="1101"/>
      <c r="JRC738" s="1101"/>
      <c r="JRD738" s="1101"/>
      <c r="JRE738" s="1101"/>
      <c r="JRF738" s="1101"/>
      <c r="JRG738" s="1101"/>
      <c r="JRH738" s="1101"/>
      <c r="JRI738" s="1101"/>
      <c r="JRJ738" s="1101"/>
      <c r="JRK738" s="1101"/>
      <c r="JRL738" s="1101"/>
      <c r="JRM738" s="1101"/>
      <c r="JRN738" s="1101"/>
      <c r="JRO738" s="1101"/>
      <c r="JRP738" s="1101"/>
      <c r="JRQ738" s="1101"/>
      <c r="JRR738" s="1101"/>
      <c r="JRS738" s="1101"/>
      <c r="JRT738" s="1101"/>
      <c r="JRU738" s="1101"/>
      <c r="JRV738" s="1101"/>
      <c r="JRW738" s="1101"/>
      <c r="JRX738" s="1101"/>
      <c r="JRY738" s="1101"/>
      <c r="JRZ738" s="1101"/>
      <c r="JSA738" s="1101"/>
      <c r="JSB738" s="1101"/>
      <c r="JSC738" s="1101"/>
      <c r="JSD738" s="1101"/>
      <c r="JSE738" s="1101"/>
      <c r="JSF738" s="1101"/>
      <c r="JSG738" s="1101"/>
      <c r="JSH738" s="1101"/>
      <c r="JSI738" s="1101"/>
      <c r="JSJ738" s="1101"/>
      <c r="JSK738" s="1101"/>
      <c r="JSL738" s="1101"/>
      <c r="JSM738" s="1101"/>
      <c r="JSN738" s="1101"/>
      <c r="JSO738" s="1101"/>
      <c r="JSP738" s="1101"/>
      <c r="JSQ738" s="1101"/>
      <c r="JSR738" s="1101"/>
      <c r="JSS738" s="1101"/>
      <c r="JST738" s="1101"/>
      <c r="JSU738" s="1101"/>
      <c r="JSV738" s="1101"/>
      <c r="JSW738" s="1101"/>
      <c r="JSX738" s="1101"/>
      <c r="JSY738" s="1101"/>
      <c r="JSZ738" s="1101"/>
      <c r="JTA738" s="1101"/>
      <c r="JTB738" s="1101"/>
      <c r="JTC738" s="1101"/>
      <c r="JTD738" s="1101"/>
      <c r="JTE738" s="1101"/>
      <c r="JTF738" s="1101"/>
      <c r="JTG738" s="1101"/>
      <c r="JTH738" s="1101"/>
      <c r="JTI738" s="1101"/>
      <c r="JTJ738" s="1101"/>
      <c r="JTK738" s="1101"/>
      <c r="JTL738" s="1101"/>
      <c r="JTM738" s="1101"/>
      <c r="JTN738" s="1101"/>
      <c r="JTO738" s="1101"/>
      <c r="JTP738" s="1101"/>
      <c r="JTQ738" s="1101"/>
      <c r="JTR738" s="1101"/>
      <c r="JTS738" s="1101"/>
      <c r="JTT738" s="1101"/>
      <c r="JTU738" s="1101"/>
      <c r="JTV738" s="1101"/>
      <c r="JTW738" s="1101"/>
      <c r="JTX738" s="1101"/>
      <c r="JTY738" s="1101"/>
      <c r="JTZ738" s="1101"/>
      <c r="JUA738" s="1101"/>
      <c r="JUB738" s="1101"/>
      <c r="JUC738" s="1101"/>
      <c r="JUD738" s="1101"/>
      <c r="JUE738" s="1101"/>
      <c r="JUF738" s="1101"/>
      <c r="JUG738" s="1101"/>
      <c r="JUH738" s="1101"/>
      <c r="JUI738" s="1101"/>
      <c r="JUJ738" s="1101"/>
      <c r="JUK738" s="1101"/>
      <c r="JUL738" s="1101"/>
      <c r="JUM738" s="1101"/>
      <c r="JUN738" s="1101"/>
      <c r="JUO738" s="1101"/>
      <c r="JUP738" s="1101"/>
      <c r="JUQ738" s="1101"/>
      <c r="JUR738" s="1101"/>
      <c r="JUS738" s="1101"/>
      <c r="JUT738" s="1101"/>
      <c r="JUU738" s="1101"/>
      <c r="JUV738" s="1101"/>
      <c r="JUW738" s="1101"/>
      <c r="JUX738" s="1101"/>
      <c r="JUY738" s="1101"/>
      <c r="JUZ738" s="1101"/>
      <c r="JVA738" s="1101"/>
      <c r="JVB738" s="1101"/>
      <c r="JVC738" s="1101"/>
      <c r="JVD738" s="1101"/>
      <c r="JVE738" s="1101"/>
      <c r="JVF738" s="1101"/>
      <c r="JVG738" s="1101"/>
      <c r="JVH738" s="1101"/>
      <c r="JVI738" s="1101"/>
      <c r="JVJ738" s="1101"/>
      <c r="JVK738" s="1101"/>
      <c r="JVL738" s="1101"/>
      <c r="JVM738" s="1101"/>
      <c r="JVN738" s="1101"/>
      <c r="JVO738" s="1101"/>
      <c r="JVP738" s="1101"/>
      <c r="JVQ738" s="1101"/>
      <c r="JVR738" s="1101"/>
      <c r="JVS738" s="1101"/>
      <c r="JVT738" s="1101"/>
      <c r="JVU738" s="1101"/>
      <c r="JVV738" s="1101"/>
      <c r="JVW738" s="1101"/>
      <c r="JVX738" s="1101"/>
      <c r="JVY738" s="1101"/>
      <c r="JVZ738" s="1101"/>
      <c r="JWA738" s="1101"/>
      <c r="JWB738" s="1101"/>
      <c r="JWC738" s="1101"/>
      <c r="JWD738" s="1101"/>
      <c r="JWE738" s="1101"/>
      <c r="JWF738" s="1101"/>
      <c r="JWG738" s="1101"/>
      <c r="JWH738" s="1101"/>
      <c r="JWI738" s="1101"/>
      <c r="JWJ738" s="1101"/>
      <c r="JWK738" s="1101"/>
      <c r="JWL738" s="1101"/>
      <c r="JWM738" s="1101"/>
      <c r="JWN738" s="1101"/>
      <c r="JWO738" s="1101"/>
      <c r="JWP738" s="1101"/>
      <c r="JWQ738" s="1101"/>
      <c r="JWR738" s="1101"/>
      <c r="JWS738" s="1101"/>
      <c r="JWT738" s="1101"/>
      <c r="JWU738" s="1101"/>
      <c r="JWV738" s="1101"/>
      <c r="JWW738" s="1101"/>
      <c r="JWX738" s="1101"/>
      <c r="JWY738" s="1101"/>
      <c r="JWZ738" s="1101"/>
      <c r="JXA738" s="1101"/>
      <c r="JXB738" s="1101"/>
      <c r="JXC738" s="1101"/>
      <c r="JXD738" s="1101"/>
      <c r="JXE738" s="1101"/>
      <c r="JXF738" s="1101"/>
      <c r="JXG738" s="1101"/>
      <c r="JXH738" s="1101"/>
      <c r="JXI738" s="1101"/>
      <c r="JXJ738" s="1101"/>
      <c r="JXK738" s="1101"/>
      <c r="JXL738" s="1101"/>
      <c r="JXM738" s="1101"/>
      <c r="JXN738" s="1101"/>
      <c r="JXO738" s="1101"/>
      <c r="JXP738" s="1101"/>
      <c r="JXQ738" s="1101"/>
      <c r="JXR738" s="1101"/>
      <c r="JXS738" s="1101"/>
      <c r="JXT738" s="1101"/>
      <c r="JXU738" s="1101"/>
      <c r="JXV738" s="1101"/>
      <c r="JXW738" s="1101"/>
      <c r="JXX738" s="1101"/>
      <c r="JXY738" s="1101"/>
      <c r="JXZ738" s="1101"/>
      <c r="JYA738" s="1101"/>
      <c r="JYB738" s="1101"/>
      <c r="JYC738" s="1101"/>
      <c r="JYD738" s="1101"/>
      <c r="JYE738" s="1101"/>
      <c r="JYF738" s="1101"/>
      <c r="JYG738" s="1101"/>
      <c r="JYH738" s="1101"/>
      <c r="JYI738" s="1101"/>
      <c r="JYJ738" s="1101"/>
      <c r="JYK738" s="1101"/>
      <c r="JYL738" s="1101"/>
      <c r="JYM738" s="1101"/>
      <c r="JYN738" s="1101"/>
      <c r="JYO738" s="1101"/>
      <c r="JYP738" s="1101"/>
      <c r="JYQ738" s="1101"/>
      <c r="JYR738" s="1101"/>
      <c r="JYS738" s="1101"/>
      <c r="JYT738" s="1101"/>
      <c r="JYU738" s="1101"/>
      <c r="JYV738" s="1101"/>
      <c r="JYW738" s="1101"/>
      <c r="JYX738" s="1101"/>
      <c r="JYY738" s="1101"/>
      <c r="JYZ738" s="1101"/>
      <c r="JZA738" s="1101"/>
      <c r="JZB738" s="1101"/>
      <c r="JZC738" s="1101"/>
      <c r="JZD738" s="1101"/>
      <c r="JZE738" s="1101"/>
      <c r="JZF738" s="1101"/>
      <c r="JZG738" s="1101"/>
      <c r="JZH738" s="1101"/>
      <c r="JZI738" s="1101"/>
      <c r="JZJ738" s="1101"/>
      <c r="JZK738" s="1101"/>
      <c r="JZL738" s="1101"/>
      <c r="JZM738" s="1101"/>
      <c r="JZN738" s="1101"/>
      <c r="JZO738" s="1101"/>
      <c r="JZP738" s="1101"/>
      <c r="JZQ738" s="1101"/>
      <c r="JZR738" s="1101"/>
      <c r="JZS738" s="1101"/>
      <c r="JZT738" s="1101"/>
      <c r="JZU738" s="1101"/>
      <c r="JZV738" s="1101"/>
      <c r="JZW738" s="1101"/>
      <c r="JZX738" s="1101"/>
      <c r="JZY738" s="1101"/>
      <c r="JZZ738" s="1101"/>
      <c r="KAA738" s="1101"/>
      <c r="KAB738" s="1101"/>
      <c r="KAC738" s="1101"/>
      <c r="KAD738" s="1101"/>
      <c r="KAE738" s="1101"/>
      <c r="KAF738" s="1101"/>
      <c r="KAG738" s="1101"/>
      <c r="KAH738" s="1101"/>
      <c r="KAI738" s="1101"/>
      <c r="KAJ738" s="1101"/>
      <c r="KAK738" s="1101"/>
      <c r="KAL738" s="1101"/>
      <c r="KAM738" s="1101"/>
      <c r="KAN738" s="1101"/>
      <c r="KAO738" s="1101"/>
      <c r="KAP738" s="1101"/>
      <c r="KAQ738" s="1101"/>
      <c r="KAR738" s="1101"/>
      <c r="KAS738" s="1101"/>
      <c r="KAT738" s="1101"/>
      <c r="KAU738" s="1101"/>
      <c r="KAV738" s="1101"/>
      <c r="KAW738" s="1101"/>
      <c r="KAX738" s="1101"/>
      <c r="KAY738" s="1101"/>
      <c r="KAZ738" s="1101"/>
      <c r="KBA738" s="1101"/>
      <c r="KBB738" s="1101"/>
      <c r="KBC738" s="1101"/>
      <c r="KBD738" s="1101"/>
      <c r="KBE738" s="1101"/>
      <c r="KBF738" s="1101"/>
      <c r="KBG738" s="1101"/>
      <c r="KBH738" s="1101"/>
      <c r="KBI738" s="1101"/>
      <c r="KBJ738" s="1101"/>
      <c r="KBK738" s="1101"/>
      <c r="KBL738" s="1101"/>
      <c r="KBM738" s="1101"/>
      <c r="KBN738" s="1101"/>
      <c r="KBO738" s="1101"/>
      <c r="KBP738" s="1101"/>
      <c r="KBQ738" s="1101"/>
      <c r="KBR738" s="1101"/>
      <c r="KBS738" s="1101"/>
      <c r="KBT738" s="1101"/>
      <c r="KBU738" s="1101"/>
      <c r="KBV738" s="1101"/>
      <c r="KBW738" s="1101"/>
      <c r="KBX738" s="1101"/>
      <c r="KBY738" s="1101"/>
      <c r="KBZ738" s="1101"/>
      <c r="KCA738" s="1101"/>
      <c r="KCB738" s="1101"/>
      <c r="KCC738" s="1101"/>
      <c r="KCD738" s="1101"/>
      <c r="KCE738" s="1101"/>
      <c r="KCF738" s="1101"/>
      <c r="KCG738" s="1101"/>
      <c r="KCH738" s="1101"/>
      <c r="KCI738" s="1101"/>
      <c r="KCJ738" s="1101"/>
      <c r="KCK738" s="1101"/>
      <c r="KCL738" s="1101"/>
      <c r="KCM738" s="1101"/>
      <c r="KCN738" s="1101"/>
      <c r="KCO738" s="1101"/>
      <c r="KCP738" s="1101"/>
      <c r="KCQ738" s="1101"/>
      <c r="KCR738" s="1101"/>
      <c r="KCS738" s="1101"/>
      <c r="KCT738" s="1101"/>
      <c r="KCU738" s="1101"/>
      <c r="KCV738" s="1101"/>
      <c r="KCW738" s="1101"/>
      <c r="KCX738" s="1101"/>
      <c r="KCY738" s="1101"/>
      <c r="KCZ738" s="1101"/>
      <c r="KDA738" s="1101"/>
      <c r="KDB738" s="1101"/>
      <c r="KDC738" s="1101"/>
      <c r="KDD738" s="1101"/>
      <c r="KDE738" s="1101"/>
      <c r="KDF738" s="1101"/>
      <c r="KDG738" s="1101"/>
      <c r="KDH738" s="1101"/>
      <c r="KDI738" s="1101"/>
      <c r="KDJ738" s="1101"/>
      <c r="KDK738" s="1101"/>
      <c r="KDL738" s="1101"/>
      <c r="KDM738" s="1101"/>
      <c r="KDN738" s="1101"/>
      <c r="KDO738" s="1101"/>
      <c r="KDP738" s="1101"/>
      <c r="KDQ738" s="1101"/>
      <c r="KDR738" s="1101"/>
      <c r="KDS738" s="1101"/>
      <c r="KDT738" s="1101"/>
      <c r="KDU738" s="1101"/>
      <c r="KDV738" s="1101"/>
      <c r="KDW738" s="1101"/>
      <c r="KDX738" s="1101"/>
      <c r="KDY738" s="1101"/>
      <c r="KDZ738" s="1101"/>
      <c r="KEA738" s="1101"/>
      <c r="KEB738" s="1101"/>
      <c r="KEC738" s="1101"/>
      <c r="KED738" s="1101"/>
      <c r="KEE738" s="1101"/>
      <c r="KEF738" s="1101"/>
      <c r="KEG738" s="1101"/>
      <c r="KEH738" s="1101"/>
      <c r="KEI738" s="1101"/>
      <c r="KEJ738" s="1101"/>
      <c r="KEK738" s="1101"/>
      <c r="KEL738" s="1101"/>
      <c r="KEM738" s="1101"/>
      <c r="KEN738" s="1101"/>
      <c r="KEO738" s="1101"/>
      <c r="KEP738" s="1101"/>
      <c r="KEQ738" s="1101"/>
      <c r="KER738" s="1101"/>
      <c r="KES738" s="1101"/>
      <c r="KET738" s="1101"/>
      <c r="KEU738" s="1101"/>
      <c r="KEV738" s="1101"/>
      <c r="KEW738" s="1101"/>
      <c r="KEX738" s="1101"/>
      <c r="KEY738" s="1101"/>
      <c r="KEZ738" s="1101"/>
      <c r="KFA738" s="1101"/>
      <c r="KFB738" s="1101"/>
      <c r="KFC738" s="1101"/>
      <c r="KFD738" s="1101"/>
      <c r="KFE738" s="1101"/>
      <c r="KFF738" s="1101"/>
      <c r="KFG738" s="1101"/>
      <c r="KFH738" s="1101"/>
      <c r="KFI738" s="1101"/>
      <c r="KFJ738" s="1101"/>
      <c r="KFK738" s="1101"/>
      <c r="KFL738" s="1101"/>
      <c r="KFM738" s="1101"/>
      <c r="KFN738" s="1101"/>
      <c r="KFO738" s="1101"/>
      <c r="KFP738" s="1101"/>
      <c r="KFQ738" s="1101"/>
      <c r="KFR738" s="1101"/>
      <c r="KFS738" s="1101"/>
      <c r="KFT738" s="1101"/>
      <c r="KFU738" s="1101"/>
      <c r="KFV738" s="1101"/>
      <c r="KFW738" s="1101"/>
      <c r="KFX738" s="1101"/>
      <c r="KFY738" s="1101"/>
      <c r="KFZ738" s="1101"/>
      <c r="KGA738" s="1101"/>
      <c r="KGB738" s="1101"/>
      <c r="KGC738" s="1101"/>
      <c r="KGD738" s="1101"/>
      <c r="KGE738" s="1101"/>
      <c r="KGF738" s="1101"/>
      <c r="KGG738" s="1101"/>
      <c r="KGH738" s="1101"/>
      <c r="KGI738" s="1101"/>
      <c r="KGJ738" s="1101"/>
      <c r="KGK738" s="1101"/>
      <c r="KGL738" s="1101"/>
      <c r="KGM738" s="1101"/>
      <c r="KGN738" s="1101"/>
      <c r="KGO738" s="1101"/>
      <c r="KGP738" s="1101"/>
      <c r="KGQ738" s="1101"/>
      <c r="KGR738" s="1101"/>
      <c r="KGS738" s="1101"/>
      <c r="KGT738" s="1101"/>
      <c r="KGU738" s="1101"/>
      <c r="KGV738" s="1101"/>
      <c r="KGW738" s="1101"/>
      <c r="KGX738" s="1101"/>
      <c r="KGY738" s="1101"/>
      <c r="KGZ738" s="1101"/>
      <c r="KHA738" s="1101"/>
      <c r="KHB738" s="1101"/>
      <c r="KHC738" s="1101"/>
      <c r="KHD738" s="1101"/>
      <c r="KHE738" s="1101"/>
      <c r="KHF738" s="1101"/>
      <c r="KHG738" s="1101"/>
      <c r="KHH738" s="1101"/>
      <c r="KHI738" s="1101"/>
      <c r="KHJ738" s="1101"/>
      <c r="KHK738" s="1101"/>
      <c r="KHL738" s="1101"/>
      <c r="KHM738" s="1101"/>
      <c r="KHN738" s="1101"/>
      <c r="KHO738" s="1101"/>
      <c r="KHP738" s="1101"/>
      <c r="KHQ738" s="1101"/>
      <c r="KHR738" s="1101"/>
      <c r="KHS738" s="1101"/>
      <c r="KHT738" s="1101"/>
      <c r="KHU738" s="1101"/>
      <c r="KHV738" s="1101"/>
      <c r="KHW738" s="1101"/>
      <c r="KHX738" s="1101"/>
      <c r="KHY738" s="1101"/>
      <c r="KHZ738" s="1101"/>
      <c r="KIA738" s="1101"/>
      <c r="KIB738" s="1101"/>
      <c r="KIC738" s="1101"/>
      <c r="KID738" s="1101"/>
      <c r="KIE738" s="1101"/>
      <c r="KIF738" s="1101"/>
      <c r="KIG738" s="1101"/>
      <c r="KIH738" s="1101"/>
      <c r="KII738" s="1101"/>
      <c r="KIJ738" s="1101"/>
      <c r="KIK738" s="1101"/>
      <c r="KIL738" s="1101"/>
      <c r="KIM738" s="1101"/>
      <c r="KIN738" s="1101"/>
      <c r="KIO738" s="1101"/>
      <c r="KIP738" s="1101"/>
      <c r="KIQ738" s="1101"/>
      <c r="KIR738" s="1101"/>
      <c r="KIS738" s="1101"/>
      <c r="KIT738" s="1101"/>
      <c r="KIU738" s="1101"/>
      <c r="KIV738" s="1101"/>
      <c r="KIW738" s="1101"/>
      <c r="KIX738" s="1101"/>
      <c r="KIY738" s="1101"/>
      <c r="KIZ738" s="1101"/>
      <c r="KJA738" s="1101"/>
      <c r="KJB738" s="1101"/>
      <c r="KJC738" s="1101"/>
      <c r="KJD738" s="1101"/>
      <c r="KJE738" s="1101"/>
      <c r="KJF738" s="1101"/>
      <c r="KJG738" s="1101"/>
      <c r="KJH738" s="1101"/>
      <c r="KJI738" s="1101"/>
      <c r="KJJ738" s="1101"/>
      <c r="KJK738" s="1101"/>
      <c r="KJL738" s="1101"/>
      <c r="KJM738" s="1101"/>
      <c r="KJN738" s="1101"/>
      <c r="KJO738" s="1101"/>
      <c r="KJP738" s="1101"/>
      <c r="KJQ738" s="1101"/>
      <c r="KJR738" s="1101"/>
      <c r="KJS738" s="1101"/>
      <c r="KJT738" s="1101"/>
      <c r="KJU738" s="1101"/>
      <c r="KJV738" s="1101"/>
      <c r="KJW738" s="1101"/>
      <c r="KJX738" s="1101"/>
      <c r="KJY738" s="1101"/>
      <c r="KJZ738" s="1101"/>
      <c r="KKA738" s="1101"/>
      <c r="KKB738" s="1101"/>
      <c r="KKC738" s="1101"/>
      <c r="KKD738" s="1101"/>
      <c r="KKE738" s="1101"/>
      <c r="KKF738" s="1101"/>
      <c r="KKG738" s="1101"/>
      <c r="KKH738" s="1101"/>
      <c r="KKI738" s="1101"/>
      <c r="KKJ738" s="1101"/>
      <c r="KKK738" s="1101"/>
      <c r="KKL738" s="1101"/>
      <c r="KKM738" s="1101"/>
      <c r="KKN738" s="1101"/>
      <c r="KKO738" s="1101"/>
      <c r="KKP738" s="1101"/>
      <c r="KKQ738" s="1101"/>
      <c r="KKR738" s="1101"/>
      <c r="KKS738" s="1101"/>
      <c r="KKT738" s="1101"/>
      <c r="KKU738" s="1101"/>
      <c r="KKV738" s="1101"/>
      <c r="KKW738" s="1101"/>
      <c r="KKX738" s="1101"/>
      <c r="KKY738" s="1101"/>
      <c r="KKZ738" s="1101"/>
      <c r="KLA738" s="1101"/>
      <c r="KLB738" s="1101"/>
      <c r="KLC738" s="1101"/>
      <c r="KLD738" s="1101"/>
      <c r="KLE738" s="1101"/>
      <c r="KLF738" s="1101"/>
      <c r="KLG738" s="1101"/>
      <c r="KLH738" s="1101"/>
      <c r="KLI738" s="1101"/>
      <c r="KLJ738" s="1101"/>
      <c r="KLK738" s="1101"/>
      <c r="KLL738" s="1101"/>
      <c r="KLM738" s="1101"/>
      <c r="KLN738" s="1101"/>
      <c r="KLO738" s="1101"/>
      <c r="KLP738" s="1101"/>
      <c r="KLQ738" s="1101"/>
      <c r="KLR738" s="1101"/>
      <c r="KLS738" s="1101"/>
      <c r="KLT738" s="1101"/>
      <c r="KLU738" s="1101"/>
      <c r="KLV738" s="1101"/>
      <c r="KLW738" s="1101"/>
      <c r="KLX738" s="1101"/>
      <c r="KLY738" s="1101"/>
      <c r="KLZ738" s="1101"/>
      <c r="KMA738" s="1101"/>
      <c r="KMB738" s="1101"/>
      <c r="KMC738" s="1101"/>
      <c r="KMD738" s="1101"/>
      <c r="KME738" s="1101"/>
      <c r="KMF738" s="1101"/>
      <c r="KMG738" s="1101"/>
      <c r="KMH738" s="1101"/>
      <c r="KMI738" s="1101"/>
      <c r="KMJ738" s="1101"/>
      <c r="KMK738" s="1101"/>
      <c r="KML738" s="1101"/>
      <c r="KMM738" s="1101"/>
      <c r="KMN738" s="1101"/>
      <c r="KMO738" s="1101"/>
      <c r="KMP738" s="1101"/>
      <c r="KMQ738" s="1101"/>
      <c r="KMR738" s="1101"/>
      <c r="KMS738" s="1101"/>
      <c r="KMT738" s="1101"/>
      <c r="KMU738" s="1101"/>
      <c r="KMV738" s="1101"/>
      <c r="KMW738" s="1101"/>
      <c r="KMX738" s="1101"/>
      <c r="KMY738" s="1101"/>
      <c r="KMZ738" s="1101"/>
      <c r="KNA738" s="1101"/>
      <c r="KNB738" s="1101"/>
      <c r="KNC738" s="1101"/>
      <c r="KND738" s="1101"/>
      <c r="KNE738" s="1101"/>
      <c r="KNF738" s="1101"/>
      <c r="KNG738" s="1101"/>
      <c r="KNH738" s="1101"/>
      <c r="KNI738" s="1101"/>
      <c r="KNJ738" s="1101"/>
      <c r="KNK738" s="1101"/>
      <c r="KNL738" s="1101"/>
      <c r="KNM738" s="1101"/>
      <c r="KNN738" s="1101"/>
      <c r="KNO738" s="1101"/>
      <c r="KNP738" s="1101"/>
      <c r="KNQ738" s="1101"/>
      <c r="KNR738" s="1101"/>
      <c r="KNS738" s="1101"/>
      <c r="KNT738" s="1101"/>
      <c r="KNU738" s="1101"/>
      <c r="KNV738" s="1101"/>
      <c r="KNW738" s="1101"/>
      <c r="KNX738" s="1101"/>
      <c r="KNY738" s="1101"/>
      <c r="KNZ738" s="1101"/>
      <c r="KOA738" s="1101"/>
      <c r="KOB738" s="1101"/>
      <c r="KOC738" s="1101"/>
      <c r="KOD738" s="1101"/>
      <c r="KOE738" s="1101"/>
      <c r="KOF738" s="1101"/>
      <c r="KOG738" s="1101"/>
      <c r="KOH738" s="1101"/>
      <c r="KOI738" s="1101"/>
      <c r="KOJ738" s="1101"/>
      <c r="KOK738" s="1101"/>
      <c r="KOL738" s="1101"/>
      <c r="KOM738" s="1101"/>
      <c r="KON738" s="1101"/>
      <c r="KOO738" s="1101"/>
      <c r="KOP738" s="1101"/>
      <c r="KOQ738" s="1101"/>
      <c r="KOR738" s="1101"/>
      <c r="KOS738" s="1101"/>
      <c r="KOT738" s="1101"/>
      <c r="KOU738" s="1101"/>
      <c r="KOV738" s="1101"/>
      <c r="KOW738" s="1101"/>
      <c r="KOX738" s="1101"/>
      <c r="KOY738" s="1101"/>
      <c r="KOZ738" s="1101"/>
      <c r="KPA738" s="1101"/>
      <c r="KPB738" s="1101"/>
      <c r="KPC738" s="1101"/>
      <c r="KPD738" s="1101"/>
      <c r="KPE738" s="1101"/>
      <c r="KPF738" s="1101"/>
      <c r="KPG738" s="1101"/>
      <c r="KPH738" s="1101"/>
      <c r="KPI738" s="1101"/>
      <c r="KPJ738" s="1101"/>
      <c r="KPK738" s="1101"/>
      <c r="KPL738" s="1101"/>
      <c r="KPM738" s="1101"/>
      <c r="KPN738" s="1101"/>
      <c r="KPO738" s="1101"/>
      <c r="KPP738" s="1101"/>
      <c r="KPQ738" s="1101"/>
      <c r="KPR738" s="1101"/>
      <c r="KPS738" s="1101"/>
      <c r="KPT738" s="1101"/>
      <c r="KPU738" s="1101"/>
      <c r="KPV738" s="1101"/>
      <c r="KPW738" s="1101"/>
      <c r="KPX738" s="1101"/>
      <c r="KPY738" s="1101"/>
      <c r="KPZ738" s="1101"/>
      <c r="KQA738" s="1101"/>
      <c r="KQB738" s="1101"/>
      <c r="KQC738" s="1101"/>
      <c r="KQD738" s="1101"/>
      <c r="KQE738" s="1101"/>
      <c r="KQF738" s="1101"/>
      <c r="KQG738" s="1101"/>
      <c r="KQH738" s="1101"/>
      <c r="KQI738" s="1101"/>
      <c r="KQJ738" s="1101"/>
      <c r="KQK738" s="1101"/>
      <c r="KQL738" s="1101"/>
      <c r="KQM738" s="1101"/>
      <c r="KQN738" s="1101"/>
      <c r="KQO738" s="1101"/>
      <c r="KQP738" s="1101"/>
      <c r="KQQ738" s="1101"/>
      <c r="KQR738" s="1101"/>
      <c r="KQS738" s="1101"/>
      <c r="KQT738" s="1101"/>
      <c r="KQU738" s="1101"/>
      <c r="KQV738" s="1101"/>
      <c r="KQW738" s="1101"/>
      <c r="KQX738" s="1101"/>
      <c r="KQY738" s="1101"/>
      <c r="KQZ738" s="1101"/>
      <c r="KRA738" s="1101"/>
      <c r="KRB738" s="1101"/>
      <c r="KRC738" s="1101"/>
      <c r="KRD738" s="1101"/>
      <c r="KRE738" s="1101"/>
      <c r="KRF738" s="1101"/>
      <c r="KRG738" s="1101"/>
      <c r="KRH738" s="1101"/>
      <c r="KRI738" s="1101"/>
      <c r="KRJ738" s="1101"/>
      <c r="KRK738" s="1101"/>
      <c r="KRL738" s="1101"/>
      <c r="KRM738" s="1101"/>
      <c r="KRN738" s="1101"/>
      <c r="KRO738" s="1101"/>
      <c r="KRP738" s="1101"/>
      <c r="KRQ738" s="1101"/>
      <c r="KRR738" s="1101"/>
      <c r="KRS738" s="1101"/>
      <c r="KRT738" s="1101"/>
      <c r="KRU738" s="1101"/>
      <c r="KRV738" s="1101"/>
      <c r="KRW738" s="1101"/>
      <c r="KRX738" s="1101"/>
      <c r="KRY738" s="1101"/>
      <c r="KRZ738" s="1101"/>
      <c r="KSA738" s="1101"/>
      <c r="KSB738" s="1101"/>
      <c r="KSC738" s="1101"/>
      <c r="KSD738" s="1101"/>
      <c r="KSE738" s="1101"/>
      <c r="KSF738" s="1101"/>
      <c r="KSG738" s="1101"/>
      <c r="KSH738" s="1101"/>
      <c r="KSI738" s="1101"/>
      <c r="KSJ738" s="1101"/>
      <c r="KSK738" s="1101"/>
      <c r="KSL738" s="1101"/>
      <c r="KSM738" s="1101"/>
      <c r="KSN738" s="1101"/>
      <c r="KSO738" s="1101"/>
      <c r="KSP738" s="1101"/>
      <c r="KSQ738" s="1101"/>
      <c r="KSR738" s="1101"/>
      <c r="KSS738" s="1101"/>
      <c r="KST738" s="1101"/>
      <c r="KSU738" s="1101"/>
      <c r="KSV738" s="1101"/>
      <c r="KSW738" s="1101"/>
      <c r="KSX738" s="1101"/>
      <c r="KSY738" s="1101"/>
      <c r="KSZ738" s="1101"/>
      <c r="KTA738" s="1101"/>
      <c r="KTB738" s="1101"/>
      <c r="KTC738" s="1101"/>
      <c r="KTD738" s="1101"/>
      <c r="KTE738" s="1101"/>
      <c r="KTF738" s="1101"/>
      <c r="KTG738" s="1101"/>
      <c r="KTH738" s="1101"/>
      <c r="KTI738" s="1101"/>
      <c r="KTJ738" s="1101"/>
      <c r="KTK738" s="1101"/>
      <c r="KTL738" s="1101"/>
      <c r="KTM738" s="1101"/>
      <c r="KTN738" s="1101"/>
      <c r="KTO738" s="1101"/>
      <c r="KTP738" s="1101"/>
      <c r="KTQ738" s="1101"/>
      <c r="KTR738" s="1101"/>
      <c r="KTS738" s="1101"/>
      <c r="KTT738" s="1101"/>
      <c r="KTU738" s="1101"/>
      <c r="KTV738" s="1101"/>
      <c r="KTW738" s="1101"/>
      <c r="KTX738" s="1101"/>
      <c r="KTY738" s="1101"/>
      <c r="KTZ738" s="1101"/>
      <c r="KUA738" s="1101"/>
      <c r="KUB738" s="1101"/>
      <c r="KUC738" s="1101"/>
      <c r="KUD738" s="1101"/>
      <c r="KUE738" s="1101"/>
      <c r="KUF738" s="1101"/>
      <c r="KUG738" s="1101"/>
      <c r="KUH738" s="1101"/>
      <c r="KUI738" s="1101"/>
      <c r="KUJ738" s="1101"/>
      <c r="KUK738" s="1101"/>
      <c r="KUL738" s="1101"/>
      <c r="KUM738" s="1101"/>
      <c r="KUN738" s="1101"/>
      <c r="KUO738" s="1101"/>
      <c r="KUP738" s="1101"/>
      <c r="KUQ738" s="1101"/>
      <c r="KUR738" s="1101"/>
      <c r="KUS738" s="1101"/>
      <c r="KUT738" s="1101"/>
      <c r="KUU738" s="1101"/>
      <c r="KUV738" s="1101"/>
      <c r="KUW738" s="1101"/>
      <c r="KUX738" s="1101"/>
      <c r="KUY738" s="1101"/>
      <c r="KUZ738" s="1101"/>
      <c r="KVA738" s="1101"/>
      <c r="KVB738" s="1101"/>
      <c r="KVC738" s="1101"/>
      <c r="KVD738" s="1101"/>
      <c r="KVE738" s="1101"/>
      <c r="KVF738" s="1101"/>
      <c r="KVG738" s="1101"/>
      <c r="KVH738" s="1101"/>
      <c r="KVI738" s="1101"/>
      <c r="KVJ738" s="1101"/>
      <c r="KVK738" s="1101"/>
      <c r="KVL738" s="1101"/>
      <c r="KVM738" s="1101"/>
      <c r="KVN738" s="1101"/>
      <c r="KVO738" s="1101"/>
      <c r="KVP738" s="1101"/>
      <c r="KVQ738" s="1101"/>
      <c r="KVR738" s="1101"/>
      <c r="KVS738" s="1101"/>
      <c r="KVT738" s="1101"/>
      <c r="KVU738" s="1101"/>
      <c r="KVV738" s="1101"/>
      <c r="KVW738" s="1101"/>
      <c r="KVX738" s="1101"/>
      <c r="KVY738" s="1101"/>
      <c r="KVZ738" s="1101"/>
      <c r="KWA738" s="1101"/>
      <c r="KWB738" s="1101"/>
      <c r="KWC738" s="1101"/>
      <c r="KWD738" s="1101"/>
      <c r="KWE738" s="1101"/>
      <c r="KWF738" s="1101"/>
      <c r="KWG738" s="1101"/>
      <c r="KWH738" s="1101"/>
      <c r="KWI738" s="1101"/>
      <c r="KWJ738" s="1101"/>
      <c r="KWK738" s="1101"/>
      <c r="KWL738" s="1101"/>
      <c r="KWM738" s="1101"/>
      <c r="KWN738" s="1101"/>
      <c r="KWO738" s="1101"/>
      <c r="KWP738" s="1101"/>
      <c r="KWQ738" s="1101"/>
      <c r="KWR738" s="1101"/>
      <c r="KWS738" s="1101"/>
      <c r="KWT738" s="1101"/>
      <c r="KWU738" s="1101"/>
      <c r="KWV738" s="1101"/>
      <c r="KWW738" s="1101"/>
      <c r="KWX738" s="1101"/>
      <c r="KWY738" s="1101"/>
      <c r="KWZ738" s="1101"/>
      <c r="KXA738" s="1101"/>
      <c r="KXB738" s="1101"/>
      <c r="KXC738" s="1101"/>
      <c r="KXD738" s="1101"/>
      <c r="KXE738" s="1101"/>
      <c r="KXF738" s="1101"/>
      <c r="KXG738" s="1101"/>
      <c r="KXH738" s="1101"/>
      <c r="KXI738" s="1101"/>
      <c r="KXJ738" s="1101"/>
      <c r="KXK738" s="1101"/>
      <c r="KXL738" s="1101"/>
      <c r="KXM738" s="1101"/>
      <c r="KXN738" s="1101"/>
      <c r="KXO738" s="1101"/>
      <c r="KXP738" s="1101"/>
      <c r="KXQ738" s="1101"/>
      <c r="KXR738" s="1101"/>
      <c r="KXS738" s="1101"/>
      <c r="KXT738" s="1101"/>
      <c r="KXU738" s="1101"/>
      <c r="KXV738" s="1101"/>
      <c r="KXW738" s="1101"/>
      <c r="KXX738" s="1101"/>
      <c r="KXY738" s="1101"/>
      <c r="KXZ738" s="1101"/>
      <c r="KYA738" s="1101"/>
      <c r="KYB738" s="1101"/>
      <c r="KYC738" s="1101"/>
      <c r="KYD738" s="1101"/>
      <c r="KYE738" s="1101"/>
      <c r="KYF738" s="1101"/>
      <c r="KYG738" s="1101"/>
      <c r="KYH738" s="1101"/>
      <c r="KYI738" s="1101"/>
      <c r="KYJ738" s="1101"/>
      <c r="KYK738" s="1101"/>
      <c r="KYL738" s="1101"/>
      <c r="KYM738" s="1101"/>
      <c r="KYN738" s="1101"/>
      <c r="KYO738" s="1101"/>
      <c r="KYP738" s="1101"/>
      <c r="KYQ738" s="1101"/>
      <c r="KYR738" s="1101"/>
      <c r="KYS738" s="1101"/>
      <c r="KYT738" s="1101"/>
      <c r="KYU738" s="1101"/>
      <c r="KYV738" s="1101"/>
      <c r="KYW738" s="1101"/>
      <c r="KYX738" s="1101"/>
      <c r="KYY738" s="1101"/>
      <c r="KYZ738" s="1101"/>
      <c r="KZA738" s="1101"/>
      <c r="KZB738" s="1101"/>
      <c r="KZC738" s="1101"/>
      <c r="KZD738" s="1101"/>
      <c r="KZE738" s="1101"/>
      <c r="KZF738" s="1101"/>
      <c r="KZG738" s="1101"/>
      <c r="KZH738" s="1101"/>
      <c r="KZI738" s="1101"/>
      <c r="KZJ738" s="1101"/>
      <c r="KZK738" s="1101"/>
      <c r="KZL738" s="1101"/>
      <c r="KZM738" s="1101"/>
      <c r="KZN738" s="1101"/>
      <c r="KZO738" s="1101"/>
      <c r="KZP738" s="1101"/>
      <c r="KZQ738" s="1101"/>
      <c r="KZR738" s="1101"/>
      <c r="KZS738" s="1101"/>
      <c r="KZT738" s="1101"/>
      <c r="KZU738" s="1101"/>
      <c r="KZV738" s="1101"/>
      <c r="KZW738" s="1101"/>
      <c r="KZX738" s="1101"/>
      <c r="KZY738" s="1101"/>
      <c r="KZZ738" s="1101"/>
      <c r="LAA738" s="1101"/>
      <c r="LAB738" s="1101"/>
      <c r="LAC738" s="1101"/>
      <c r="LAD738" s="1101"/>
      <c r="LAE738" s="1101"/>
      <c r="LAF738" s="1101"/>
      <c r="LAG738" s="1101"/>
      <c r="LAH738" s="1101"/>
      <c r="LAI738" s="1101"/>
      <c r="LAJ738" s="1101"/>
      <c r="LAK738" s="1101"/>
      <c r="LAL738" s="1101"/>
      <c r="LAM738" s="1101"/>
      <c r="LAN738" s="1101"/>
      <c r="LAO738" s="1101"/>
      <c r="LAP738" s="1101"/>
      <c r="LAQ738" s="1101"/>
      <c r="LAR738" s="1101"/>
      <c r="LAS738" s="1101"/>
      <c r="LAT738" s="1101"/>
      <c r="LAU738" s="1101"/>
      <c r="LAV738" s="1101"/>
      <c r="LAW738" s="1101"/>
      <c r="LAX738" s="1101"/>
      <c r="LAY738" s="1101"/>
      <c r="LAZ738" s="1101"/>
      <c r="LBA738" s="1101"/>
      <c r="LBB738" s="1101"/>
      <c r="LBC738" s="1101"/>
      <c r="LBD738" s="1101"/>
      <c r="LBE738" s="1101"/>
      <c r="LBF738" s="1101"/>
      <c r="LBG738" s="1101"/>
      <c r="LBH738" s="1101"/>
      <c r="LBI738" s="1101"/>
      <c r="LBJ738" s="1101"/>
      <c r="LBK738" s="1101"/>
      <c r="LBL738" s="1101"/>
      <c r="LBM738" s="1101"/>
      <c r="LBN738" s="1101"/>
      <c r="LBO738" s="1101"/>
      <c r="LBP738" s="1101"/>
      <c r="LBQ738" s="1101"/>
      <c r="LBR738" s="1101"/>
      <c r="LBS738" s="1101"/>
      <c r="LBT738" s="1101"/>
      <c r="LBU738" s="1101"/>
      <c r="LBV738" s="1101"/>
      <c r="LBW738" s="1101"/>
      <c r="LBX738" s="1101"/>
      <c r="LBY738" s="1101"/>
      <c r="LBZ738" s="1101"/>
      <c r="LCA738" s="1101"/>
      <c r="LCB738" s="1101"/>
      <c r="LCC738" s="1101"/>
      <c r="LCD738" s="1101"/>
      <c r="LCE738" s="1101"/>
      <c r="LCF738" s="1101"/>
      <c r="LCG738" s="1101"/>
      <c r="LCH738" s="1101"/>
      <c r="LCI738" s="1101"/>
      <c r="LCJ738" s="1101"/>
      <c r="LCK738" s="1101"/>
      <c r="LCL738" s="1101"/>
      <c r="LCM738" s="1101"/>
      <c r="LCN738" s="1101"/>
      <c r="LCO738" s="1101"/>
      <c r="LCP738" s="1101"/>
      <c r="LCQ738" s="1101"/>
      <c r="LCR738" s="1101"/>
      <c r="LCS738" s="1101"/>
      <c r="LCT738" s="1101"/>
      <c r="LCU738" s="1101"/>
      <c r="LCV738" s="1101"/>
      <c r="LCW738" s="1101"/>
      <c r="LCX738" s="1101"/>
      <c r="LCY738" s="1101"/>
      <c r="LCZ738" s="1101"/>
      <c r="LDA738" s="1101"/>
      <c r="LDB738" s="1101"/>
      <c r="LDC738" s="1101"/>
      <c r="LDD738" s="1101"/>
      <c r="LDE738" s="1101"/>
      <c r="LDF738" s="1101"/>
      <c r="LDG738" s="1101"/>
      <c r="LDH738" s="1101"/>
      <c r="LDI738" s="1101"/>
      <c r="LDJ738" s="1101"/>
      <c r="LDK738" s="1101"/>
      <c r="LDL738" s="1101"/>
      <c r="LDM738" s="1101"/>
      <c r="LDN738" s="1101"/>
      <c r="LDO738" s="1101"/>
      <c r="LDP738" s="1101"/>
      <c r="LDQ738" s="1101"/>
      <c r="LDR738" s="1101"/>
      <c r="LDS738" s="1101"/>
      <c r="LDT738" s="1101"/>
      <c r="LDU738" s="1101"/>
      <c r="LDV738" s="1101"/>
      <c r="LDW738" s="1101"/>
      <c r="LDX738" s="1101"/>
      <c r="LDY738" s="1101"/>
      <c r="LDZ738" s="1101"/>
      <c r="LEA738" s="1101"/>
      <c r="LEB738" s="1101"/>
      <c r="LEC738" s="1101"/>
      <c r="LED738" s="1101"/>
      <c r="LEE738" s="1101"/>
      <c r="LEF738" s="1101"/>
      <c r="LEG738" s="1101"/>
      <c r="LEH738" s="1101"/>
      <c r="LEI738" s="1101"/>
      <c r="LEJ738" s="1101"/>
      <c r="LEK738" s="1101"/>
      <c r="LEL738" s="1101"/>
      <c r="LEM738" s="1101"/>
      <c r="LEN738" s="1101"/>
      <c r="LEO738" s="1101"/>
      <c r="LEP738" s="1101"/>
      <c r="LEQ738" s="1101"/>
      <c r="LER738" s="1101"/>
      <c r="LES738" s="1101"/>
      <c r="LET738" s="1101"/>
      <c r="LEU738" s="1101"/>
      <c r="LEV738" s="1101"/>
      <c r="LEW738" s="1101"/>
      <c r="LEX738" s="1101"/>
      <c r="LEY738" s="1101"/>
      <c r="LEZ738" s="1101"/>
      <c r="LFA738" s="1101"/>
      <c r="LFB738" s="1101"/>
      <c r="LFC738" s="1101"/>
      <c r="LFD738" s="1101"/>
      <c r="LFE738" s="1101"/>
      <c r="LFF738" s="1101"/>
      <c r="LFG738" s="1101"/>
      <c r="LFH738" s="1101"/>
      <c r="LFI738" s="1101"/>
      <c r="LFJ738" s="1101"/>
      <c r="LFK738" s="1101"/>
      <c r="LFL738" s="1101"/>
      <c r="LFM738" s="1101"/>
      <c r="LFN738" s="1101"/>
      <c r="LFO738" s="1101"/>
      <c r="LFP738" s="1101"/>
      <c r="LFQ738" s="1101"/>
      <c r="LFR738" s="1101"/>
      <c r="LFS738" s="1101"/>
      <c r="LFT738" s="1101"/>
      <c r="LFU738" s="1101"/>
      <c r="LFV738" s="1101"/>
      <c r="LFW738" s="1101"/>
      <c r="LFX738" s="1101"/>
      <c r="LFY738" s="1101"/>
      <c r="LFZ738" s="1101"/>
      <c r="LGA738" s="1101"/>
      <c r="LGB738" s="1101"/>
      <c r="LGC738" s="1101"/>
      <c r="LGD738" s="1101"/>
      <c r="LGE738" s="1101"/>
      <c r="LGF738" s="1101"/>
      <c r="LGG738" s="1101"/>
      <c r="LGH738" s="1101"/>
      <c r="LGI738" s="1101"/>
      <c r="LGJ738" s="1101"/>
      <c r="LGK738" s="1101"/>
      <c r="LGL738" s="1101"/>
      <c r="LGM738" s="1101"/>
      <c r="LGN738" s="1101"/>
      <c r="LGO738" s="1101"/>
      <c r="LGP738" s="1101"/>
      <c r="LGQ738" s="1101"/>
      <c r="LGR738" s="1101"/>
      <c r="LGS738" s="1101"/>
      <c r="LGT738" s="1101"/>
      <c r="LGU738" s="1101"/>
      <c r="LGV738" s="1101"/>
      <c r="LGW738" s="1101"/>
      <c r="LGX738" s="1101"/>
      <c r="LGY738" s="1101"/>
      <c r="LGZ738" s="1101"/>
      <c r="LHA738" s="1101"/>
      <c r="LHB738" s="1101"/>
      <c r="LHC738" s="1101"/>
      <c r="LHD738" s="1101"/>
      <c r="LHE738" s="1101"/>
      <c r="LHF738" s="1101"/>
      <c r="LHG738" s="1101"/>
      <c r="LHH738" s="1101"/>
      <c r="LHI738" s="1101"/>
      <c r="LHJ738" s="1101"/>
      <c r="LHK738" s="1101"/>
      <c r="LHL738" s="1101"/>
      <c r="LHM738" s="1101"/>
      <c r="LHN738" s="1101"/>
      <c r="LHO738" s="1101"/>
      <c r="LHP738" s="1101"/>
      <c r="LHQ738" s="1101"/>
      <c r="LHR738" s="1101"/>
      <c r="LHS738" s="1101"/>
      <c r="LHT738" s="1101"/>
      <c r="LHU738" s="1101"/>
      <c r="LHV738" s="1101"/>
      <c r="LHW738" s="1101"/>
      <c r="LHX738" s="1101"/>
      <c r="LHY738" s="1101"/>
      <c r="LHZ738" s="1101"/>
      <c r="LIA738" s="1101"/>
      <c r="LIB738" s="1101"/>
      <c r="LIC738" s="1101"/>
      <c r="LID738" s="1101"/>
      <c r="LIE738" s="1101"/>
      <c r="LIF738" s="1101"/>
      <c r="LIG738" s="1101"/>
      <c r="LIH738" s="1101"/>
      <c r="LII738" s="1101"/>
      <c r="LIJ738" s="1101"/>
      <c r="LIK738" s="1101"/>
      <c r="LIL738" s="1101"/>
      <c r="LIM738" s="1101"/>
      <c r="LIN738" s="1101"/>
      <c r="LIO738" s="1101"/>
      <c r="LIP738" s="1101"/>
      <c r="LIQ738" s="1101"/>
      <c r="LIR738" s="1101"/>
      <c r="LIS738" s="1101"/>
      <c r="LIT738" s="1101"/>
      <c r="LIU738" s="1101"/>
      <c r="LIV738" s="1101"/>
      <c r="LIW738" s="1101"/>
      <c r="LIX738" s="1101"/>
      <c r="LIY738" s="1101"/>
      <c r="LIZ738" s="1101"/>
      <c r="LJA738" s="1101"/>
      <c r="LJB738" s="1101"/>
      <c r="LJC738" s="1101"/>
      <c r="LJD738" s="1101"/>
      <c r="LJE738" s="1101"/>
      <c r="LJF738" s="1101"/>
      <c r="LJG738" s="1101"/>
      <c r="LJH738" s="1101"/>
      <c r="LJI738" s="1101"/>
      <c r="LJJ738" s="1101"/>
      <c r="LJK738" s="1101"/>
      <c r="LJL738" s="1101"/>
      <c r="LJM738" s="1101"/>
      <c r="LJN738" s="1101"/>
      <c r="LJO738" s="1101"/>
      <c r="LJP738" s="1101"/>
      <c r="LJQ738" s="1101"/>
      <c r="LJR738" s="1101"/>
      <c r="LJS738" s="1101"/>
      <c r="LJT738" s="1101"/>
      <c r="LJU738" s="1101"/>
      <c r="LJV738" s="1101"/>
      <c r="LJW738" s="1101"/>
      <c r="LJX738" s="1101"/>
      <c r="LJY738" s="1101"/>
      <c r="LJZ738" s="1101"/>
      <c r="LKA738" s="1101"/>
      <c r="LKB738" s="1101"/>
      <c r="LKC738" s="1101"/>
      <c r="LKD738" s="1101"/>
      <c r="LKE738" s="1101"/>
      <c r="LKF738" s="1101"/>
      <c r="LKG738" s="1101"/>
      <c r="LKH738" s="1101"/>
      <c r="LKI738" s="1101"/>
      <c r="LKJ738" s="1101"/>
      <c r="LKK738" s="1101"/>
      <c r="LKL738" s="1101"/>
      <c r="LKM738" s="1101"/>
      <c r="LKN738" s="1101"/>
      <c r="LKO738" s="1101"/>
      <c r="LKP738" s="1101"/>
      <c r="LKQ738" s="1101"/>
      <c r="LKR738" s="1101"/>
      <c r="LKS738" s="1101"/>
      <c r="LKT738" s="1101"/>
      <c r="LKU738" s="1101"/>
      <c r="LKV738" s="1101"/>
      <c r="LKW738" s="1101"/>
      <c r="LKX738" s="1101"/>
      <c r="LKY738" s="1101"/>
      <c r="LKZ738" s="1101"/>
      <c r="LLA738" s="1101"/>
      <c r="LLB738" s="1101"/>
      <c r="LLC738" s="1101"/>
      <c r="LLD738" s="1101"/>
      <c r="LLE738" s="1101"/>
      <c r="LLF738" s="1101"/>
      <c r="LLG738" s="1101"/>
      <c r="LLH738" s="1101"/>
      <c r="LLI738" s="1101"/>
      <c r="LLJ738" s="1101"/>
      <c r="LLK738" s="1101"/>
      <c r="LLL738" s="1101"/>
      <c r="LLM738" s="1101"/>
      <c r="LLN738" s="1101"/>
      <c r="LLO738" s="1101"/>
      <c r="LLP738" s="1101"/>
      <c r="LLQ738" s="1101"/>
      <c r="LLR738" s="1101"/>
      <c r="LLS738" s="1101"/>
      <c r="LLT738" s="1101"/>
      <c r="LLU738" s="1101"/>
      <c r="LLV738" s="1101"/>
      <c r="LLW738" s="1101"/>
      <c r="LLX738" s="1101"/>
      <c r="LLY738" s="1101"/>
      <c r="LLZ738" s="1101"/>
      <c r="LMA738" s="1101"/>
      <c r="LMB738" s="1101"/>
      <c r="LMC738" s="1101"/>
      <c r="LMD738" s="1101"/>
      <c r="LME738" s="1101"/>
      <c r="LMF738" s="1101"/>
      <c r="LMG738" s="1101"/>
      <c r="LMH738" s="1101"/>
      <c r="LMI738" s="1101"/>
      <c r="LMJ738" s="1101"/>
      <c r="LMK738" s="1101"/>
      <c r="LML738" s="1101"/>
      <c r="LMM738" s="1101"/>
      <c r="LMN738" s="1101"/>
      <c r="LMO738" s="1101"/>
      <c r="LMP738" s="1101"/>
      <c r="LMQ738" s="1101"/>
      <c r="LMR738" s="1101"/>
      <c r="LMS738" s="1101"/>
      <c r="LMT738" s="1101"/>
      <c r="LMU738" s="1101"/>
      <c r="LMV738" s="1101"/>
      <c r="LMW738" s="1101"/>
      <c r="LMX738" s="1101"/>
      <c r="LMY738" s="1101"/>
      <c r="LMZ738" s="1101"/>
      <c r="LNA738" s="1101"/>
      <c r="LNB738" s="1101"/>
      <c r="LNC738" s="1101"/>
      <c r="LND738" s="1101"/>
      <c r="LNE738" s="1101"/>
      <c r="LNF738" s="1101"/>
      <c r="LNG738" s="1101"/>
      <c r="LNH738" s="1101"/>
      <c r="LNI738" s="1101"/>
      <c r="LNJ738" s="1101"/>
      <c r="LNK738" s="1101"/>
      <c r="LNL738" s="1101"/>
      <c r="LNM738" s="1101"/>
      <c r="LNN738" s="1101"/>
      <c r="LNO738" s="1101"/>
      <c r="LNP738" s="1101"/>
      <c r="LNQ738" s="1101"/>
      <c r="LNR738" s="1101"/>
      <c r="LNS738" s="1101"/>
      <c r="LNT738" s="1101"/>
      <c r="LNU738" s="1101"/>
      <c r="LNV738" s="1101"/>
      <c r="LNW738" s="1101"/>
      <c r="LNX738" s="1101"/>
      <c r="LNY738" s="1101"/>
      <c r="LNZ738" s="1101"/>
      <c r="LOA738" s="1101"/>
      <c r="LOB738" s="1101"/>
      <c r="LOC738" s="1101"/>
      <c r="LOD738" s="1101"/>
      <c r="LOE738" s="1101"/>
      <c r="LOF738" s="1101"/>
      <c r="LOG738" s="1101"/>
      <c r="LOH738" s="1101"/>
      <c r="LOI738" s="1101"/>
      <c r="LOJ738" s="1101"/>
      <c r="LOK738" s="1101"/>
      <c r="LOL738" s="1101"/>
      <c r="LOM738" s="1101"/>
      <c r="LON738" s="1101"/>
      <c r="LOO738" s="1101"/>
      <c r="LOP738" s="1101"/>
      <c r="LOQ738" s="1101"/>
      <c r="LOR738" s="1101"/>
      <c r="LOS738" s="1101"/>
      <c r="LOT738" s="1101"/>
      <c r="LOU738" s="1101"/>
      <c r="LOV738" s="1101"/>
      <c r="LOW738" s="1101"/>
      <c r="LOX738" s="1101"/>
      <c r="LOY738" s="1101"/>
      <c r="LOZ738" s="1101"/>
      <c r="LPA738" s="1101"/>
      <c r="LPB738" s="1101"/>
      <c r="LPC738" s="1101"/>
      <c r="LPD738" s="1101"/>
      <c r="LPE738" s="1101"/>
      <c r="LPF738" s="1101"/>
      <c r="LPG738" s="1101"/>
      <c r="LPH738" s="1101"/>
      <c r="LPI738" s="1101"/>
      <c r="LPJ738" s="1101"/>
      <c r="LPK738" s="1101"/>
      <c r="LPL738" s="1101"/>
      <c r="LPM738" s="1101"/>
      <c r="LPN738" s="1101"/>
      <c r="LPO738" s="1101"/>
      <c r="LPP738" s="1101"/>
      <c r="LPQ738" s="1101"/>
      <c r="LPR738" s="1101"/>
      <c r="LPS738" s="1101"/>
      <c r="LPT738" s="1101"/>
      <c r="LPU738" s="1101"/>
      <c r="LPV738" s="1101"/>
      <c r="LPW738" s="1101"/>
      <c r="LPX738" s="1101"/>
      <c r="LPY738" s="1101"/>
      <c r="LPZ738" s="1101"/>
      <c r="LQA738" s="1101"/>
      <c r="LQB738" s="1101"/>
      <c r="LQC738" s="1101"/>
      <c r="LQD738" s="1101"/>
      <c r="LQE738" s="1101"/>
      <c r="LQF738" s="1101"/>
      <c r="LQG738" s="1101"/>
      <c r="LQH738" s="1101"/>
      <c r="LQI738" s="1101"/>
      <c r="LQJ738" s="1101"/>
      <c r="LQK738" s="1101"/>
      <c r="LQL738" s="1101"/>
      <c r="LQM738" s="1101"/>
      <c r="LQN738" s="1101"/>
      <c r="LQO738" s="1101"/>
      <c r="LQP738" s="1101"/>
      <c r="LQQ738" s="1101"/>
      <c r="LQR738" s="1101"/>
      <c r="LQS738" s="1101"/>
      <c r="LQT738" s="1101"/>
      <c r="LQU738" s="1101"/>
      <c r="LQV738" s="1101"/>
      <c r="LQW738" s="1101"/>
      <c r="LQX738" s="1101"/>
      <c r="LQY738" s="1101"/>
      <c r="LQZ738" s="1101"/>
      <c r="LRA738" s="1101"/>
      <c r="LRB738" s="1101"/>
      <c r="LRC738" s="1101"/>
      <c r="LRD738" s="1101"/>
      <c r="LRE738" s="1101"/>
      <c r="LRF738" s="1101"/>
      <c r="LRG738" s="1101"/>
      <c r="LRH738" s="1101"/>
      <c r="LRI738" s="1101"/>
      <c r="LRJ738" s="1101"/>
      <c r="LRK738" s="1101"/>
      <c r="LRL738" s="1101"/>
      <c r="LRM738" s="1101"/>
      <c r="LRN738" s="1101"/>
      <c r="LRO738" s="1101"/>
      <c r="LRP738" s="1101"/>
      <c r="LRQ738" s="1101"/>
      <c r="LRR738" s="1101"/>
      <c r="LRS738" s="1101"/>
      <c r="LRT738" s="1101"/>
      <c r="LRU738" s="1101"/>
      <c r="LRV738" s="1101"/>
      <c r="LRW738" s="1101"/>
      <c r="LRX738" s="1101"/>
      <c r="LRY738" s="1101"/>
      <c r="LRZ738" s="1101"/>
      <c r="LSA738" s="1101"/>
      <c r="LSB738" s="1101"/>
      <c r="LSC738" s="1101"/>
      <c r="LSD738" s="1101"/>
      <c r="LSE738" s="1101"/>
      <c r="LSF738" s="1101"/>
      <c r="LSG738" s="1101"/>
      <c r="LSH738" s="1101"/>
      <c r="LSI738" s="1101"/>
      <c r="LSJ738" s="1101"/>
      <c r="LSK738" s="1101"/>
      <c r="LSL738" s="1101"/>
      <c r="LSM738" s="1101"/>
      <c r="LSN738" s="1101"/>
      <c r="LSO738" s="1101"/>
      <c r="LSP738" s="1101"/>
      <c r="LSQ738" s="1101"/>
      <c r="LSR738" s="1101"/>
      <c r="LSS738" s="1101"/>
      <c r="LST738" s="1101"/>
      <c r="LSU738" s="1101"/>
      <c r="LSV738" s="1101"/>
      <c r="LSW738" s="1101"/>
      <c r="LSX738" s="1101"/>
      <c r="LSY738" s="1101"/>
      <c r="LSZ738" s="1101"/>
      <c r="LTA738" s="1101"/>
      <c r="LTB738" s="1101"/>
      <c r="LTC738" s="1101"/>
      <c r="LTD738" s="1101"/>
      <c r="LTE738" s="1101"/>
      <c r="LTF738" s="1101"/>
      <c r="LTG738" s="1101"/>
      <c r="LTH738" s="1101"/>
      <c r="LTI738" s="1101"/>
      <c r="LTJ738" s="1101"/>
      <c r="LTK738" s="1101"/>
      <c r="LTL738" s="1101"/>
      <c r="LTM738" s="1101"/>
      <c r="LTN738" s="1101"/>
      <c r="LTO738" s="1101"/>
      <c r="LTP738" s="1101"/>
      <c r="LTQ738" s="1101"/>
      <c r="LTR738" s="1101"/>
      <c r="LTS738" s="1101"/>
      <c r="LTT738" s="1101"/>
      <c r="LTU738" s="1101"/>
      <c r="LTV738" s="1101"/>
      <c r="LTW738" s="1101"/>
      <c r="LTX738" s="1101"/>
      <c r="LTY738" s="1101"/>
      <c r="LTZ738" s="1101"/>
      <c r="LUA738" s="1101"/>
      <c r="LUB738" s="1101"/>
      <c r="LUC738" s="1101"/>
      <c r="LUD738" s="1101"/>
      <c r="LUE738" s="1101"/>
      <c r="LUF738" s="1101"/>
      <c r="LUG738" s="1101"/>
      <c r="LUH738" s="1101"/>
      <c r="LUI738" s="1101"/>
      <c r="LUJ738" s="1101"/>
      <c r="LUK738" s="1101"/>
      <c r="LUL738" s="1101"/>
      <c r="LUM738" s="1101"/>
      <c r="LUN738" s="1101"/>
      <c r="LUO738" s="1101"/>
      <c r="LUP738" s="1101"/>
      <c r="LUQ738" s="1101"/>
      <c r="LUR738" s="1101"/>
      <c r="LUS738" s="1101"/>
      <c r="LUT738" s="1101"/>
      <c r="LUU738" s="1101"/>
      <c r="LUV738" s="1101"/>
      <c r="LUW738" s="1101"/>
      <c r="LUX738" s="1101"/>
      <c r="LUY738" s="1101"/>
      <c r="LUZ738" s="1101"/>
      <c r="LVA738" s="1101"/>
      <c r="LVB738" s="1101"/>
      <c r="LVC738" s="1101"/>
      <c r="LVD738" s="1101"/>
      <c r="LVE738" s="1101"/>
      <c r="LVF738" s="1101"/>
      <c r="LVG738" s="1101"/>
      <c r="LVH738" s="1101"/>
      <c r="LVI738" s="1101"/>
      <c r="LVJ738" s="1101"/>
      <c r="LVK738" s="1101"/>
      <c r="LVL738" s="1101"/>
      <c r="LVM738" s="1101"/>
      <c r="LVN738" s="1101"/>
      <c r="LVO738" s="1101"/>
      <c r="LVP738" s="1101"/>
      <c r="LVQ738" s="1101"/>
      <c r="LVR738" s="1101"/>
      <c r="LVS738" s="1101"/>
      <c r="LVT738" s="1101"/>
      <c r="LVU738" s="1101"/>
      <c r="LVV738" s="1101"/>
      <c r="LVW738" s="1101"/>
      <c r="LVX738" s="1101"/>
      <c r="LVY738" s="1101"/>
      <c r="LVZ738" s="1101"/>
      <c r="LWA738" s="1101"/>
      <c r="LWB738" s="1101"/>
      <c r="LWC738" s="1101"/>
      <c r="LWD738" s="1101"/>
      <c r="LWE738" s="1101"/>
      <c r="LWF738" s="1101"/>
      <c r="LWG738" s="1101"/>
      <c r="LWH738" s="1101"/>
      <c r="LWI738" s="1101"/>
      <c r="LWJ738" s="1101"/>
      <c r="LWK738" s="1101"/>
      <c r="LWL738" s="1101"/>
      <c r="LWM738" s="1101"/>
      <c r="LWN738" s="1101"/>
      <c r="LWO738" s="1101"/>
      <c r="LWP738" s="1101"/>
      <c r="LWQ738" s="1101"/>
      <c r="LWR738" s="1101"/>
      <c r="LWS738" s="1101"/>
      <c r="LWT738" s="1101"/>
      <c r="LWU738" s="1101"/>
      <c r="LWV738" s="1101"/>
      <c r="LWW738" s="1101"/>
      <c r="LWX738" s="1101"/>
      <c r="LWY738" s="1101"/>
      <c r="LWZ738" s="1101"/>
      <c r="LXA738" s="1101"/>
      <c r="LXB738" s="1101"/>
      <c r="LXC738" s="1101"/>
      <c r="LXD738" s="1101"/>
      <c r="LXE738" s="1101"/>
      <c r="LXF738" s="1101"/>
      <c r="LXG738" s="1101"/>
      <c r="LXH738" s="1101"/>
      <c r="LXI738" s="1101"/>
      <c r="LXJ738" s="1101"/>
      <c r="LXK738" s="1101"/>
      <c r="LXL738" s="1101"/>
      <c r="LXM738" s="1101"/>
      <c r="LXN738" s="1101"/>
      <c r="LXO738" s="1101"/>
      <c r="LXP738" s="1101"/>
      <c r="LXQ738" s="1101"/>
      <c r="LXR738" s="1101"/>
      <c r="LXS738" s="1101"/>
      <c r="LXT738" s="1101"/>
      <c r="LXU738" s="1101"/>
      <c r="LXV738" s="1101"/>
      <c r="LXW738" s="1101"/>
      <c r="LXX738" s="1101"/>
      <c r="LXY738" s="1101"/>
      <c r="LXZ738" s="1101"/>
      <c r="LYA738" s="1101"/>
      <c r="LYB738" s="1101"/>
      <c r="LYC738" s="1101"/>
      <c r="LYD738" s="1101"/>
      <c r="LYE738" s="1101"/>
      <c r="LYF738" s="1101"/>
      <c r="LYG738" s="1101"/>
      <c r="LYH738" s="1101"/>
      <c r="LYI738" s="1101"/>
      <c r="LYJ738" s="1101"/>
      <c r="LYK738" s="1101"/>
      <c r="LYL738" s="1101"/>
      <c r="LYM738" s="1101"/>
      <c r="LYN738" s="1101"/>
      <c r="LYO738" s="1101"/>
      <c r="LYP738" s="1101"/>
      <c r="LYQ738" s="1101"/>
      <c r="LYR738" s="1101"/>
      <c r="LYS738" s="1101"/>
      <c r="LYT738" s="1101"/>
      <c r="LYU738" s="1101"/>
      <c r="LYV738" s="1101"/>
      <c r="LYW738" s="1101"/>
      <c r="LYX738" s="1101"/>
      <c r="LYY738" s="1101"/>
      <c r="LYZ738" s="1101"/>
      <c r="LZA738" s="1101"/>
      <c r="LZB738" s="1101"/>
      <c r="LZC738" s="1101"/>
      <c r="LZD738" s="1101"/>
      <c r="LZE738" s="1101"/>
      <c r="LZF738" s="1101"/>
      <c r="LZG738" s="1101"/>
      <c r="LZH738" s="1101"/>
      <c r="LZI738" s="1101"/>
      <c r="LZJ738" s="1101"/>
      <c r="LZK738" s="1101"/>
      <c r="LZL738" s="1101"/>
      <c r="LZM738" s="1101"/>
      <c r="LZN738" s="1101"/>
      <c r="LZO738" s="1101"/>
      <c r="LZP738" s="1101"/>
      <c r="LZQ738" s="1101"/>
      <c r="LZR738" s="1101"/>
      <c r="LZS738" s="1101"/>
      <c r="LZT738" s="1101"/>
      <c r="LZU738" s="1101"/>
      <c r="LZV738" s="1101"/>
      <c r="LZW738" s="1101"/>
      <c r="LZX738" s="1101"/>
      <c r="LZY738" s="1101"/>
      <c r="LZZ738" s="1101"/>
      <c r="MAA738" s="1101"/>
      <c r="MAB738" s="1101"/>
      <c r="MAC738" s="1101"/>
      <c r="MAD738" s="1101"/>
      <c r="MAE738" s="1101"/>
      <c r="MAF738" s="1101"/>
      <c r="MAG738" s="1101"/>
      <c r="MAH738" s="1101"/>
      <c r="MAI738" s="1101"/>
      <c r="MAJ738" s="1101"/>
      <c r="MAK738" s="1101"/>
      <c r="MAL738" s="1101"/>
      <c r="MAM738" s="1101"/>
      <c r="MAN738" s="1101"/>
      <c r="MAO738" s="1101"/>
      <c r="MAP738" s="1101"/>
      <c r="MAQ738" s="1101"/>
      <c r="MAR738" s="1101"/>
      <c r="MAS738" s="1101"/>
      <c r="MAT738" s="1101"/>
      <c r="MAU738" s="1101"/>
      <c r="MAV738" s="1101"/>
      <c r="MAW738" s="1101"/>
      <c r="MAX738" s="1101"/>
      <c r="MAY738" s="1101"/>
      <c r="MAZ738" s="1101"/>
      <c r="MBA738" s="1101"/>
      <c r="MBB738" s="1101"/>
      <c r="MBC738" s="1101"/>
      <c r="MBD738" s="1101"/>
      <c r="MBE738" s="1101"/>
      <c r="MBF738" s="1101"/>
      <c r="MBG738" s="1101"/>
      <c r="MBH738" s="1101"/>
      <c r="MBI738" s="1101"/>
      <c r="MBJ738" s="1101"/>
      <c r="MBK738" s="1101"/>
      <c r="MBL738" s="1101"/>
      <c r="MBM738" s="1101"/>
      <c r="MBN738" s="1101"/>
      <c r="MBO738" s="1101"/>
      <c r="MBP738" s="1101"/>
      <c r="MBQ738" s="1101"/>
      <c r="MBR738" s="1101"/>
      <c r="MBS738" s="1101"/>
      <c r="MBT738" s="1101"/>
      <c r="MBU738" s="1101"/>
      <c r="MBV738" s="1101"/>
      <c r="MBW738" s="1101"/>
      <c r="MBX738" s="1101"/>
      <c r="MBY738" s="1101"/>
      <c r="MBZ738" s="1101"/>
      <c r="MCA738" s="1101"/>
      <c r="MCB738" s="1101"/>
      <c r="MCC738" s="1101"/>
      <c r="MCD738" s="1101"/>
      <c r="MCE738" s="1101"/>
      <c r="MCF738" s="1101"/>
      <c r="MCG738" s="1101"/>
      <c r="MCH738" s="1101"/>
      <c r="MCI738" s="1101"/>
      <c r="MCJ738" s="1101"/>
      <c r="MCK738" s="1101"/>
      <c r="MCL738" s="1101"/>
      <c r="MCM738" s="1101"/>
      <c r="MCN738" s="1101"/>
      <c r="MCO738" s="1101"/>
      <c r="MCP738" s="1101"/>
      <c r="MCQ738" s="1101"/>
      <c r="MCR738" s="1101"/>
      <c r="MCS738" s="1101"/>
      <c r="MCT738" s="1101"/>
      <c r="MCU738" s="1101"/>
      <c r="MCV738" s="1101"/>
      <c r="MCW738" s="1101"/>
      <c r="MCX738" s="1101"/>
      <c r="MCY738" s="1101"/>
      <c r="MCZ738" s="1101"/>
      <c r="MDA738" s="1101"/>
      <c r="MDB738" s="1101"/>
      <c r="MDC738" s="1101"/>
      <c r="MDD738" s="1101"/>
      <c r="MDE738" s="1101"/>
      <c r="MDF738" s="1101"/>
      <c r="MDG738" s="1101"/>
      <c r="MDH738" s="1101"/>
      <c r="MDI738" s="1101"/>
      <c r="MDJ738" s="1101"/>
      <c r="MDK738" s="1101"/>
      <c r="MDL738" s="1101"/>
      <c r="MDM738" s="1101"/>
      <c r="MDN738" s="1101"/>
      <c r="MDO738" s="1101"/>
      <c r="MDP738" s="1101"/>
      <c r="MDQ738" s="1101"/>
      <c r="MDR738" s="1101"/>
      <c r="MDS738" s="1101"/>
      <c r="MDT738" s="1101"/>
      <c r="MDU738" s="1101"/>
      <c r="MDV738" s="1101"/>
      <c r="MDW738" s="1101"/>
      <c r="MDX738" s="1101"/>
      <c r="MDY738" s="1101"/>
      <c r="MDZ738" s="1101"/>
      <c r="MEA738" s="1101"/>
      <c r="MEB738" s="1101"/>
      <c r="MEC738" s="1101"/>
      <c r="MED738" s="1101"/>
      <c r="MEE738" s="1101"/>
      <c r="MEF738" s="1101"/>
      <c r="MEG738" s="1101"/>
      <c r="MEH738" s="1101"/>
      <c r="MEI738" s="1101"/>
      <c r="MEJ738" s="1101"/>
      <c r="MEK738" s="1101"/>
      <c r="MEL738" s="1101"/>
      <c r="MEM738" s="1101"/>
      <c r="MEN738" s="1101"/>
      <c r="MEO738" s="1101"/>
      <c r="MEP738" s="1101"/>
      <c r="MEQ738" s="1101"/>
      <c r="MER738" s="1101"/>
      <c r="MES738" s="1101"/>
      <c r="MET738" s="1101"/>
      <c r="MEU738" s="1101"/>
      <c r="MEV738" s="1101"/>
      <c r="MEW738" s="1101"/>
      <c r="MEX738" s="1101"/>
      <c r="MEY738" s="1101"/>
      <c r="MEZ738" s="1101"/>
      <c r="MFA738" s="1101"/>
      <c r="MFB738" s="1101"/>
      <c r="MFC738" s="1101"/>
      <c r="MFD738" s="1101"/>
      <c r="MFE738" s="1101"/>
      <c r="MFF738" s="1101"/>
      <c r="MFG738" s="1101"/>
      <c r="MFH738" s="1101"/>
      <c r="MFI738" s="1101"/>
      <c r="MFJ738" s="1101"/>
      <c r="MFK738" s="1101"/>
      <c r="MFL738" s="1101"/>
      <c r="MFM738" s="1101"/>
      <c r="MFN738" s="1101"/>
      <c r="MFO738" s="1101"/>
      <c r="MFP738" s="1101"/>
      <c r="MFQ738" s="1101"/>
      <c r="MFR738" s="1101"/>
      <c r="MFS738" s="1101"/>
      <c r="MFT738" s="1101"/>
      <c r="MFU738" s="1101"/>
      <c r="MFV738" s="1101"/>
      <c r="MFW738" s="1101"/>
      <c r="MFX738" s="1101"/>
      <c r="MFY738" s="1101"/>
      <c r="MFZ738" s="1101"/>
      <c r="MGA738" s="1101"/>
      <c r="MGB738" s="1101"/>
      <c r="MGC738" s="1101"/>
      <c r="MGD738" s="1101"/>
      <c r="MGE738" s="1101"/>
      <c r="MGF738" s="1101"/>
      <c r="MGG738" s="1101"/>
      <c r="MGH738" s="1101"/>
      <c r="MGI738" s="1101"/>
      <c r="MGJ738" s="1101"/>
      <c r="MGK738" s="1101"/>
      <c r="MGL738" s="1101"/>
      <c r="MGM738" s="1101"/>
      <c r="MGN738" s="1101"/>
      <c r="MGO738" s="1101"/>
      <c r="MGP738" s="1101"/>
      <c r="MGQ738" s="1101"/>
      <c r="MGR738" s="1101"/>
      <c r="MGS738" s="1101"/>
      <c r="MGT738" s="1101"/>
      <c r="MGU738" s="1101"/>
      <c r="MGV738" s="1101"/>
      <c r="MGW738" s="1101"/>
      <c r="MGX738" s="1101"/>
      <c r="MGY738" s="1101"/>
      <c r="MGZ738" s="1101"/>
      <c r="MHA738" s="1101"/>
      <c r="MHB738" s="1101"/>
      <c r="MHC738" s="1101"/>
      <c r="MHD738" s="1101"/>
      <c r="MHE738" s="1101"/>
      <c r="MHF738" s="1101"/>
      <c r="MHG738" s="1101"/>
      <c r="MHH738" s="1101"/>
      <c r="MHI738" s="1101"/>
      <c r="MHJ738" s="1101"/>
      <c r="MHK738" s="1101"/>
      <c r="MHL738" s="1101"/>
      <c r="MHM738" s="1101"/>
      <c r="MHN738" s="1101"/>
      <c r="MHO738" s="1101"/>
      <c r="MHP738" s="1101"/>
      <c r="MHQ738" s="1101"/>
      <c r="MHR738" s="1101"/>
      <c r="MHS738" s="1101"/>
      <c r="MHT738" s="1101"/>
      <c r="MHU738" s="1101"/>
      <c r="MHV738" s="1101"/>
      <c r="MHW738" s="1101"/>
      <c r="MHX738" s="1101"/>
      <c r="MHY738" s="1101"/>
      <c r="MHZ738" s="1101"/>
      <c r="MIA738" s="1101"/>
      <c r="MIB738" s="1101"/>
      <c r="MIC738" s="1101"/>
      <c r="MID738" s="1101"/>
      <c r="MIE738" s="1101"/>
      <c r="MIF738" s="1101"/>
      <c r="MIG738" s="1101"/>
      <c r="MIH738" s="1101"/>
      <c r="MII738" s="1101"/>
      <c r="MIJ738" s="1101"/>
      <c r="MIK738" s="1101"/>
      <c r="MIL738" s="1101"/>
      <c r="MIM738" s="1101"/>
      <c r="MIN738" s="1101"/>
      <c r="MIO738" s="1101"/>
      <c r="MIP738" s="1101"/>
      <c r="MIQ738" s="1101"/>
      <c r="MIR738" s="1101"/>
      <c r="MIS738" s="1101"/>
      <c r="MIT738" s="1101"/>
      <c r="MIU738" s="1101"/>
      <c r="MIV738" s="1101"/>
      <c r="MIW738" s="1101"/>
      <c r="MIX738" s="1101"/>
      <c r="MIY738" s="1101"/>
      <c r="MIZ738" s="1101"/>
      <c r="MJA738" s="1101"/>
      <c r="MJB738" s="1101"/>
      <c r="MJC738" s="1101"/>
      <c r="MJD738" s="1101"/>
      <c r="MJE738" s="1101"/>
      <c r="MJF738" s="1101"/>
      <c r="MJG738" s="1101"/>
      <c r="MJH738" s="1101"/>
      <c r="MJI738" s="1101"/>
      <c r="MJJ738" s="1101"/>
      <c r="MJK738" s="1101"/>
      <c r="MJL738" s="1101"/>
      <c r="MJM738" s="1101"/>
      <c r="MJN738" s="1101"/>
      <c r="MJO738" s="1101"/>
      <c r="MJP738" s="1101"/>
      <c r="MJQ738" s="1101"/>
      <c r="MJR738" s="1101"/>
      <c r="MJS738" s="1101"/>
      <c r="MJT738" s="1101"/>
      <c r="MJU738" s="1101"/>
      <c r="MJV738" s="1101"/>
      <c r="MJW738" s="1101"/>
      <c r="MJX738" s="1101"/>
      <c r="MJY738" s="1101"/>
      <c r="MJZ738" s="1101"/>
      <c r="MKA738" s="1101"/>
      <c r="MKB738" s="1101"/>
      <c r="MKC738" s="1101"/>
      <c r="MKD738" s="1101"/>
      <c r="MKE738" s="1101"/>
      <c r="MKF738" s="1101"/>
      <c r="MKG738" s="1101"/>
      <c r="MKH738" s="1101"/>
      <c r="MKI738" s="1101"/>
      <c r="MKJ738" s="1101"/>
      <c r="MKK738" s="1101"/>
      <c r="MKL738" s="1101"/>
      <c r="MKM738" s="1101"/>
      <c r="MKN738" s="1101"/>
      <c r="MKO738" s="1101"/>
      <c r="MKP738" s="1101"/>
      <c r="MKQ738" s="1101"/>
      <c r="MKR738" s="1101"/>
      <c r="MKS738" s="1101"/>
      <c r="MKT738" s="1101"/>
      <c r="MKU738" s="1101"/>
      <c r="MKV738" s="1101"/>
      <c r="MKW738" s="1101"/>
      <c r="MKX738" s="1101"/>
      <c r="MKY738" s="1101"/>
      <c r="MKZ738" s="1101"/>
      <c r="MLA738" s="1101"/>
      <c r="MLB738" s="1101"/>
      <c r="MLC738" s="1101"/>
      <c r="MLD738" s="1101"/>
      <c r="MLE738" s="1101"/>
      <c r="MLF738" s="1101"/>
      <c r="MLG738" s="1101"/>
      <c r="MLH738" s="1101"/>
      <c r="MLI738" s="1101"/>
      <c r="MLJ738" s="1101"/>
      <c r="MLK738" s="1101"/>
      <c r="MLL738" s="1101"/>
      <c r="MLM738" s="1101"/>
      <c r="MLN738" s="1101"/>
      <c r="MLO738" s="1101"/>
      <c r="MLP738" s="1101"/>
      <c r="MLQ738" s="1101"/>
      <c r="MLR738" s="1101"/>
      <c r="MLS738" s="1101"/>
      <c r="MLT738" s="1101"/>
      <c r="MLU738" s="1101"/>
      <c r="MLV738" s="1101"/>
      <c r="MLW738" s="1101"/>
      <c r="MLX738" s="1101"/>
      <c r="MLY738" s="1101"/>
      <c r="MLZ738" s="1101"/>
      <c r="MMA738" s="1101"/>
      <c r="MMB738" s="1101"/>
      <c r="MMC738" s="1101"/>
      <c r="MMD738" s="1101"/>
      <c r="MME738" s="1101"/>
      <c r="MMF738" s="1101"/>
      <c r="MMG738" s="1101"/>
      <c r="MMH738" s="1101"/>
      <c r="MMI738" s="1101"/>
      <c r="MMJ738" s="1101"/>
      <c r="MMK738" s="1101"/>
      <c r="MML738" s="1101"/>
      <c r="MMM738" s="1101"/>
      <c r="MMN738" s="1101"/>
      <c r="MMO738" s="1101"/>
      <c r="MMP738" s="1101"/>
      <c r="MMQ738" s="1101"/>
      <c r="MMR738" s="1101"/>
      <c r="MMS738" s="1101"/>
      <c r="MMT738" s="1101"/>
      <c r="MMU738" s="1101"/>
      <c r="MMV738" s="1101"/>
      <c r="MMW738" s="1101"/>
      <c r="MMX738" s="1101"/>
      <c r="MMY738" s="1101"/>
      <c r="MMZ738" s="1101"/>
      <c r="MNA738" s="1101"/>
      <c r="MNB738" s="1101"/>
      <c r="MNC738" s="1101"/>
      <c r="MND738" s="1101"/>
      <c r="MNE738" s="1101"/>
      <c r="MNF738" s="1101"/>
      <c r="MNG738" s="1101"/>
      <c r="MNH738" s="1101"/>
      <c r="MNI738" s="1101"/>
      <c r="MNJ738" s="1101"/>
      <c r="MNK738" s="1101"/>
      <c r="MNL738" s="1101"/>
      <c r="MNM738" s="1101"/>
      <c r="MNN738" s="1101"/>
      <c r="MNO738" s="1101"/>
      <c r="MNP738" s="1101"/>
      <c r="MNQ738" s="1101"/>
      <c r="MNR738" s="1101"/>
      <c r="MNS738" s="1101"/>
      <c r="MNT738" s="1101"/>
      <c r="MNU738" s="1101"/>
      <c r="MNV738" s="1101"/>
      <c r="MNW738" s="1101"/>
      <c r="MNX738" s="1101"/>
      <c r="MNY738" s="1101"/>
      <c r="MNZ738" s="1101"/>
      <c r="MOA738" s="1101"/>
      <c r="MOB738" s="1101"/>
      <c r="MOC738" s="1101"/>
      <c r="MOD738" s="1101"/>
      <c r="MOE738" s="1101"/>
      <c r="MOF738" s="1101"/>
      <c r="MOG738" s="1101"/>
      <c r="MOH738" s="1101"/>
      <c r="MOI738" s="1101"/>
      <c r="MOJ738" s="1101"/>
      <c r="MOK738" s="1101"/>
      <c r="MOL738" s="1101"/>
      <c r="MOM738" s="1101"/>
      <c r="MON738" s="1101"/>
      <c r="MOO738" s="1101"/>
      <c r="MOP738" s="1101"/>
      <c r="MOQ738" s="1101"/>
      <c r="MOR738" s="1101"/>
      <c r="MOS738" s="1101"/>
      <c r="MOT738" s="1101"/>
      <c r="MOU738" s="1101"/>
      <c r="MOV738" s="1101"/>
      <c r="MOW738" s="1101"/>
      <c r="MOX738" s="1101"/>
      <c r="MOY738" s="1101"/>
      <c r="MOZ738" s="1101"/>
      <c r="MPA738" s="1101"/>
      <c r="MPB738" s="1101"/>
      <c r="MPC738" s="1101"/>
      <c r="MPD738" s="1101"/>
      <c r="MPE738" s="1101"/>
      <c r="MPF738" s="1101"/>
      <c r="MPG738" s="1101"/>
      <c r="MPH738" s="1101"/>
      <c r="MPI738" s="1101"/>
      <c r="MPJ738" s="1101"/>
      <c r="MPK738" s="1101"/>
      <c r="MPL738" s="1101"/>
      <c r="MPM738" s="1101"/>
      <c r="MPN738" s="1101"/>
      <c r="MPO738" s="1101"/>
      <c r="MPP738" s="1101"/>
      <c r="MPQ738" s="1101"/>
      <c r="MPR738" s="1101"/>
      <c r="MPS738" s="1101"/>
      <c r="MPT738" s="1101"/>
      <c r="MPU738" s="1101"/>
      <c r="MPV738" s="1101"/>
      <c r="MPW738" s="1101"/>
      <c r="MPX738" s="1101"/>
      <c r="MPY738" s="1101"/>
      <c r="MPZ738" s="1101"/>
      <c r="MQA738" s="1101"/>
      <c r="MQB738" s="1101"/>
      <c r="MQC738" s="1101"/>
      <c r="MQD738" s="1101"/>
      <c r="MQE738" s="1101"/>
      <c r="MQF738" s="1101"/>
      <c r="MQG738" s="1101"/>
      <c r="MQH738" s="1101"/>
      <c r="MQI738" s="1101"/>
      <c r="MQJ738" s="1101"/>
      <c r="MQK738" s="1101"/>
      <c r="MQL738" s="1101"/>
      <c r="MQM738" s="1101"/>
      <c r="MQN738" s="1101"/>
      <c r="MQO738" s="1101"/>
      <c r="MQP738" s="1101"/>
      <c r="MQQ738" s="1101"/>
      <c r="MQR738" s="1101"/>
      <c r="MQS738" s="1101"/>
      <c r="MQT738" s="1101"/>
      <c r="MQU738" s="1101"/>
      <c r="MQV738" s="1101"/>
      <c r="MQW738" s="1101"/>
      <c r="MQX738" s="1101"/>
      <c r="MQY738" s="1101"/>
      <c r="MQZ738" s="1101"/>
      <c r="MRA738" s="1101"/>
      <c r="MRB738" s="1101"/>
      <c r="MRC738" s="1101"/>
      <c r="MRD738" s="1101"/>
      <c r="MRE738" s="1101"/>
      <c r="MRF738" s="1101"/>
      <c r="MRG738" s="1101"/>
      <c r="MRH738" s="1101"/>
      <c r="MRI738" s="1101"/>
      <c r="MRJ738" s="1101"/>
      <c r="MRK738" s="1101"/>
      <c r="MRL738" s="1101"/>
      <c r="MRM738" s="1101"/>
      <c r="MRN738" s="1101"/>
      <c r="MRO738" s="1101"/>
      <c r="MRP738" s="1101"/>
      <c r="MRQ738" s="1101"/>
      <c r="MRR738" s="1101"/>
      <c r="MRS738" s="1101"/>
      <c r="MRT738" s="1101"/>
      <c r="MRU738" s="1101"/>
      <c r="MRV738" s="1101"/>
      <c r="MRW738" s="1101"/>
      <c r="MRX738" s="1101"/>
      <c r="MRY738" s="1101"/>
      <c r="MRZ738" s="1101"/>
      <c r="MSA738" s="1101"/>
      <c r="MSB738" s="1101"/>
      <c r="MSC738" s="1101"/>
      <c r="MSD738" s="1101"/>
      <c r="MSE738" s="1101"/>
      <c r="MSF738" s="1101"/>
      <c r="MSG738" s="1101"/>
      <c r="MSH738" s="1101"/>
      <c r="MSI738" s="1101"/>
      <c r="MSJ738" s="1101"/>
      <c r="MSK738" s="1101"/>
      <c r="MSL738" s="1101"/>
      <c r="MSM738" s="1101"/>
      <c r="MSN738" s="1101"/>
      <c r="MSO738" s="1101"/>
      <c r="MSP738" s="1101"/>
      <c r="MSQ738" s="1101"/>
      <c r="MSR738" s="1101"/>
      <c r="MSS738" s="1101"/>
      <c r="MST738" s="1101"/>
      <c r="MSU738" s="1101"/>
      <c r="MSV738" s="1101"/>
      <c r="MSW738" s="1101"/>
      <c r="MSX738" s="1101"/>
      <c r="MSY738" s="1101"/>
      <c r="MSZ738" s="1101"/>
      <c r="MTA738" s="1101"/>
      <c r="MTB738" s="1101"/>
      <c r="MTC738" s="1101"/>
      <c r="MTD738" s="1101"/>
      <c r="MTE738" s="1101"/>
      <c r="MTF738" s="1101"/>
      <c r="MTG738" s="1101"/>
      <c r="MTH738" s="1101"/>
      <c r="MTI738" s="1101"/>
      <c r="MTJ738" s="1101"/>
      <c r="MTK738" s="1101"/>
      <c r="MTL738" s="1101"/>
      <c r="MTM738" s="1101"/>
      <c r="MTN738" s="1101"/>
      <c r="MTO738" s="1101"/>
      <c r="MTP738" s="1101"/>
      <c r="MTQ738" s="1101"/>
      <c r="MTR738" s="1101"/>
      <c r="MTS738" s="1101"/>
      <c r="MTT738" s="1101"/>
      <c r="MTU738" s="1101"/>
      <c r="MTV738" s="1101"/>
      <c r="MTW738" s="1101"/>
      <c r="MTX738" s="1101"/>
      <c r="MTY738" s="1101"/>
      <c r="MTZ738" s="1101"/>
      <c r="MUA738" s="1101"/>
      <c r="MUB738" s="1101"/>
      <c r="MUC738" s="1101"/>
      <c r="MUD738" s="1101"/>
      <c r="MUE738" s="1101"/>
      <c r="MUF738" s="1101"/>
      <c r="MUG738" s="1101"/>
      <c r="MUH738" s="1101"/>
      <c r="MUI738" s="1101"/>
      <c r="MUJ738" s="1101"/>
      <c r="MUK738" s="1101"/>
      <c r="MUL738" s="1101"/>
      <c r="MUM738" s="1101"/>
      <c r="MUN738" s="1101"/>
      <c r="MUO738" s="1101"/>
      <c r="MUP738" s="1101"/>
      <c r="MUQ738" s="1101"/>
      <c r="MUR738" s="1101"/>
      <c r="MUS738" s="1101"/>
      <c r="MUT738" s="1101"/>
      <c r="MUU738" s="1101"/>
      <c r="MUV738" s="1101"/>
      <c r="MUW738" s="1101"/>
      <c r="MUX738" s="1101"/>
      <c r="MUY738" s="1101"/>
      <c r="MUZ738" s="1101"/>
      <c r="MVA738" s="1101"/>
      <c r="MVB738" s="1101"/>
      <c r="MVC738" s="1101"/>
      <c r="MVD738" s="1101"/>
      <c r="MVE738" s="1101"/>
      <c r="MVF738" s="1101"/>
      <c r="MVG738" s="1101"/>
      <c r="MVH738" s="1101"/>
      <c r="MVI738" s="1101"/>
      <c r="MVJ738" s="1101"/>
      <c r="MVK738" s="1101"/>
      <c r="MVL738" s="1101"/>
      <c r="MVM738" s="1101"/>
      <c r="MVN738" s="1101"/>
      <c r="MVO738" s="1101"/>
      <c r="MVP738" s="1101"/>
      <c r="MVQ738" s="1101"/>
      <c r="MVR738" s="1101"/>
      <c r="MVS738" s="1101"/>
      <c r="MVT738" s="1101"/>
      <c r="MVU738" s="1101"/>
      <c r="MVV738" s="1101"/>
      <c r="MVW738" s="1101"/>
      <c r="MVX738" s="1101"/>
      <c r="MVY738" s="1101"/>
      <c r="MVZ738" s="1101"/>
      <c r="MWA738" s="1101"/>
      <c r="MWB738" s="1101"/>
      <c r="MWC738" s="1101"/>
      <c r="MWD738" s="1101"/>
      <c r="MWE738" s="1101"/>
      <c r="MWF738" s="1101"/>
      <c r="MWG738" s="1101"/>
      <c r="MWH738" s="1101"/>
      <c r="MWI738" s="1101"/>
      <c r="MWJ738" s="1101"/>
      <c r="MWK738" s="1101"/>
      <c r="MWL738" s="1101"/>
      <c r="MWM738" s="1101"/>
      <c r="MWN738" s="1101"/>
      <c r="MWO738" s="1101"/>
      <c r="MWP738" s="1101"/>
      <c r="MWQ738" s="1101"/>
      <c r="MWR738" s="1101"/>
      <c r="MWS738" s="1101"/>
      <c r="MWT738" s="1101"/>
      <c r="MWU738" s="1101"/>
      <c r="MWV738" s="1101"/>
      <c r="MWW738" s="1101"/>
      <c r="MWX738" s="1101"/>
      <c r="MWY738" s="1101"/>
      <c r="MWZ738" s="1101"/>
      <c r="MXA738" s="1101"/>
      <c r="MXB738" s="1101"/>
      <c r="MXC738" s="1101"/>
      <c r="MXD738" s="1101"/>
      <c r="MXE738" s="1101"/>
      <c r="MXF738" s="1101"/>
      <c r="MXG738" s="1101"/>
      <c r="MXH738" s="1101"/>
      <c r="MXI738" s="1101"/>
      <c r="MXJ738" s="1101"/>
      <c r="MXK738" s="1101"/>
      <c r="MXL738" s="1101"/>
      <c r="MXM738" s="1101"/>
      <c r="MXN738" s="1101"/>
      <c r="MXO738" s="1101"/>
      <c r="MXP738" s="1101"/>
      <c r="MXQ738" s="1101"/>
      <c r="MXR738" s="1101"/>
      <c r="MXS738" s="1101"/>
      <c r="MXT738" s="1101"/>
      <c r="MXU738" s="1101"/>
      <c r="MXV738" s="1101"/>
      <c r="MXW738" s="1101"/>
      <c r="MXX738" s="1101"/>
      <c r="MXY738" s="1101"/>
      <c r="MXZ738" s="1101"/>
      <c r="MYA738" s="1101"/>
      <c r="MYB738" s="1101"/>
      <c r="MYC738" s="1101"/>
      <c r="MYD738" s="1101"/>
      <c r="MYE738" s="1101"/>
      <c r="MYF738" s="1101"/>
      <c r="MYG738" s="1101"/>
      <c r="MYH738" s="1101"/>
      <c r="MYI738" s="1101"/>
      <c r="MYJ738" s="1101"/>
      <c r="MYK738" s="1101"/>
      <c r="MYL738" s="1101"/>
      <c r="MYM738" s="1101"/>
      <c r="MYN738" s="1101"/>
      <c r="MYO738" s="1101"/>
      <c r="MYP738" s="1101"/>
      <c r="MYQ738" s="1101"/>
      <c r="MYR738" s="1101"/>
      <c r="MYS738" s="1101"/>
      <c r="MYT738" s="1101"/>
      <c r="MYU738" s="1101"/>
      <c r="MYV738" s="1101"/>
      <c r="MYW738" s="1101"/>
      <c r="MYX738" s="1101"/>
      <c r="MYY738" s="1101"/>
      <c r="MYZ738" s="1101"/>
      <c r="MZA738" s="1101"/>
      <c r="MZB738" s="1101"/>
      <c r="MZC738" s="1101"/>
      <c r="MZD738" s="1101"/>
      <c r="MZE738" s="1101"/>
      <c r="MZF738" s="1101"/>
      <c r="MZG738" s="1101"/>
      <c r="MZH738" s="1101"/>
      <c r="MZI738" s="1101"/>
      <c r="MZJ738" s="1101"/>
      <c r="MZK738" s="1101"/>
      <c r="MZL738" s="1101"/>
      <c r="MZM738" s="1101"/>
      <c r="MZN738" s="1101"/>
      <c r="MZO738" s="1101"/>
      <c r="MZP738" s="1101"/>
      <c r="MZQ738" s="1101"/>
      <c r="MZR738" s="1101"/>
      <c r="MZS738" s="1101"/>
      <c r="MZT738" s="1101"/>
      <c r="MZU738" s="1101"/>
      <c r="MZV738" s="1101"/>
      <c r="MZW738" s="1101"/>
      <c r="MZX738" s="1101"/>
      <c r="MZY738" s="1101"/>
      <c r="MZZ738" s="1101"/>
      <c r="NAA738" s="1101"/>
      <c r="NAB738" s="1101"/>
      <c r="NAC738" s="1101"/>
      <c r="NAD738" s="1101"/>
      <c r="NAE738" s="1101"/>
      <c r="NAF738" s="1101"/>
      <c r="NAG738" s="1101"/>
      <c r="NAH738" s="1101"/>
      <c r="NAI738" s="1101"/>
      <c r="NAJ738" s="1101"/>
      <c r="NAK738" s="1101"/>
      <c r="NAL738" s="1101"/>
      <c r="NAM738" s="1101"/>
      <c r="NAN738" s="1101"/>
      <c r="NAO738" s="1101"/>
      <c r="NAP738" s="1101"/>
      <c r="NAQ738" s="1101"/>
      <c r="NAR738" s="1101"/>
      <c r="NAS738" s="1101"/>
      <c r="NAT738" s="1101"/>
      <c r="NAU738" s="1101"/>
      <c r="NAV738" s="1101"/>
      <c r="NAW738" s="1101"/>
      <c r="NAX738" s="1101"/>
      <c r="NAY738" s="1101"/>
      <c r="NAZ738" s="1101"/>
      <c r="NBA738" s="1101"/>
      <c r="NBB738" s="1101"/>
      <c r="NBC738" s="1101"/>
      <c r="NBD738" s="1101"/>
      <c r="NBE738" s="1101"/>
      <c r="NBF738" s="1101"/>
      <c r="NBG738" s="1101"/>
      <c r="NBH738" s="1101"/>
      <c r="NBI738" s="1101"/>
      <c r="NBJ738" s="1101"/>
      <c r="NBK738" s="1101"/>
      <c r="NBL738" s="1101"/>
      <c r="NBM738" s="1101"/>
      <c r="NBN738" s="1101"/>
      <c r="NBO738" s="1101"/>
      <c r="NBP738" s="1101"/>
      <c r="NBQ738" s="1101"/>
      <c r="NBR738" s="1101"/>
      <c r="NBS738" s="1101"/>
      <c r="NBT738" s="1101"/>
      <c r="NBU738" s="1101"/>
      <c r="NBV738" s="1101"/>
      <c r="NBW738" s="1101"/>
      <c r="NBX738" s="1101"/>
      <c r="NBY738" s="1101"/>
      <c r="NBZ738" s="1101"/>
      <c r="NCA738" s="1101"/>
      <c r="NCB738" s="1101"/>
      <c r="NCC738" s="1101"/>
      <c r="NCD738" s="1101"/>
      <c r="NCE738" s="1101"/>
      <c r="NCF738" s="1101"/>
      <c r="NCG738" s="1101"/>
      <c r="NCH738" s="1101"/>
      <c r="NCI738" s="1101"/>
      <c r="NCJ738" s="1101"/>
      <c r="NCK738" s="1101"/>
      <c r="NCL738" s="1101"/>
      <c r="NCM738" s="1101"/>
      <c r="NCN738" s="1101"/>
      <c r="NCO738" s="1101"/>
      <c r="NCP738" s="1101"/>
      <c r="NCQ738" s="1101"/>
      <c r="NCR738" s="1101"/>
      <c r="NCS738" s="1101"/>
      <c r="NCT738" s="1101"/>
      <c r="NCU738" s="1101"/>
      <c r="NCV738" s="1101"/>
      <c r="NCW738" s="1101"/>
      <c r="NCX738" s="1101"/>
      <c r="NCY738" s="1101"/>
      <c r="NCZ738" s="1101"/>
      <c r="NDA738" s="1101"/>
      <c r="NDB738" s="1101"/>
      <c r="NDC738" s="1101"/>
      <c r="NDD738" s="1101"/>
      <c r="NDE738" s="1101"/>
      <c r="NDF738" s="1101"/>
      <c r="NDG738" s="1101"/>
      <c r="NDH738" s="1101"/>
      <c r="NDI738" s="1101"/>
      <c r="NDJ738" s="1101"/>
      <c r="NDK738" s="1101"/>
      <c r="NDL738" s="1101"/>
      <c r="NDM738" s="1101"/>
      <c r="NDN738" s="1101"/>
      <c r="NDO738" s="1101"/>
      <c r="NDP738" s="1101"/>
      <c r="NDQ738" s="1101"/>
      <c r="NDR738" s="1101"/>
      <c r="NDS738" s="1101"/>
      <c r="NDT738" s="1101"/>
      <c r="NDU738" s="1101"/>
      <c r="NDV738" s="1101"/>
      <c r="NDW738" s="1101"/>
      <c r="NDX738" s="1101"/>
      <c r="NDY738" s="1101"/>
      <c r="NDZ738" s="1101"/>
      <c r="NEA738" s="1101"/>
      <c r="NEB738" s="1101"/>
      <c r="NEC738" s="1101"/>
      <c r="NED738" s="1101"/>
      <c r="NEE738" s="1101"/>
      <c r="NEF738" s="1101"/>
      <c r="NEG738" s="1101"/>
      <c r="NEH738" s="1101"/>
      <c r="NEI738" s="1101"/>
      <c r="NEJ738" s="1101"/>
      <c r="NEK738" s="1101"/>
      <c r="NEL738" s="1101"/>
      <c r="NEM738" s="1101"/>
      <c r="NEN738" s="1101"/>
      <c r="NEO738" s="1101"/>
      <c r="NEP738" s="1101"/>
      <c r="NEQ738" s="1101"/>
      <c r="NER738" s="1101"/>
      <c r="NES738" s="1101"/>
      <c r="NET738" s="1101"/>
      <c r="NEU738" s="1101"/>
      <c r="NEV738" s="1101"/>
      <c r="NEW738" s="1101"/>
      <c r="NEX738" s="1101"/>
      <c r="NEY738" s="1101"/>
      <c r="NEZ738" s="1101"/>
      <c r="NFA738" s="1101"/>
      <c r="NFB738" s="1101"/>
      <c r="NFC738" s="1101"/>
      <c r="NFD738" s="1101"/>
      <c r="NFE738" s="1101"/>
      <c r="NFF738" s="1101"/>
      <c r="NFG738" s="1101"/>
      <c r="NFH738" s="1101"/>
      <c r="NFI738" s="1101"/>
      <c r="NFJ738" s="1101"/>
      <c r="NFK738" s="1101"/>
      <c r="NFL738" s="1101"/>
      <c r="NFM738" s="1101"/>
      <c r="NFN738" s="1101"/>
      <c r="NFO738" s="1101"/>
      <c r="NFP738" s="1101"/>
      <c r="NFQ738" s="1101"/>
      <c r="NFR738" s="1101"/>
      <c r="NFS738" s="1101"/>
      <c r="NFT738" s="1101"/>
      <c r="NFU738" s="1101"/>
      <c r="NFV738" s="1101"/>
      <c r="NFW738" s="1101"/>
      <c r="NFX738" s="1101"/>
      <c r="NFY738" s="1101"/>
      <c r="NFZ738" s="1101"/>
      <c r="NGA738" s="1101"/>
      <c r="NGB738" s="1101"/>
      <c r="NGC738" s="1101"/>
      <c r="NGD738" s="1101"/>
      <c r="NGE738" s="1101"/>
      <c r="NGF738" s="1101"/>
      <c r="NGG738" s="1101"/>
      <c r="NGH738" s="1101"/>
      <c r="NGI738" s="1101"/>
      <c r="NGJ738" s="1101"/>
      <c r="NGK738" s="1101"/>
      <c r="NGL738" s="1101"/>
      <c r="NGM738" s="1101"/>
      <c r="NGN738" s="1101"/>
      <c r="NGO738" s="1101"/>
      <c r="NGP738" s="1101"/>
      <c r="NGQ738" s="1101"/>
      <c r="NGR738" s="1101"/>
      <c r="NGS738" s="1101"/>
      <c r="NGT738" s="1101"/>
      <c r="NGU738" s="1101"/>
      <c r="NGV738" s="1101"/>
      <c r="NGW738" s="1101"/>
      <c r="NGX738" s="1101"/>
      <c r="NGY738" s="1101"/>
      <c r="NGZ738" s="1101"/>
      <c r="NHA738" s="1101"/>
      <c r="NHB738" s="1101"/>
      <c r="NHC738" s="1101"/>
      <c r="NHD738" s="1101"/>
      <c r="NHE738" s="1101"/>
      <c r="NHF738" s="1101"/>
      <c r="NHG738" s="1101"/>
      <c r="NHH738" s="1101"/>
      <c r="NHI738" s="1101"/>
      <c r="NHJ738" s="1101"/>
      <c r="NHK738" s="1101"/>
      <c r="NHL738" s="1101"/>
      <c r="NHM738" s="1101"/>
      <c r="NHN738" s="1101"/>
      <c r="NHO738" s="1101"/>
      <c r="NHP738" s="1101"/>
      <c r="NHQ738" s="1101"/>
      <c r="NHR738" s="1101"/>
      <c r="NHS738" s="1101"/>
      <c r="NHT738" s="1101"/>
      <c r="NHU738" s="1101"/>
      <c r="NHV738" s="1101"/>
      <c r="NHW738" s="1101"/>
      <c r="NHX738" s="1101"/>
      <c r="NHY738" s="1101"/>
      <c r="NHZ738" s="1101"/>
      <c r="NIA738" s="1101"/>
      <c r="NIB738" s="1101"/>
      <c r="NIC738" s="1101"/>
      <c r="NID738" s="1101"/>
      <c r="NIE738" s="1101"/>
      <c r="NIF738" s="1101"/>
      <c r="NIG738" s="1101"/>
      <c r="NIH738" s="1101"/>
      <c r="NII738" s="1101"/>
      <c r="NIJ738" s="1101"/>
      <c r="NIK738" s="1101"/>
      <c r="NIL738" s="1101"/>
      <c r="NIM738" s="1101"/>
      <c r="NIN738" s="1101"/>
      <c r="NIO738" s="1101"/>
      <c r="NIP738" s="1101"/>
      <c r="NIQ738" s="1101"/>
      <c r="NIR738" s="1101"/>
      <c r="NIS738" s="1101"/>
      <c r="NIT738" s="1101"/>
      <c r="NIU738" s="1101"/>
      <c r="NIV738" s="1101"/>
      <c r="NIW738" s="1101"/>
      <c r="NIX738" s="1101"/>
      <c r="NIY738" s="1101"/>
      <c r="NIZ738" s="1101"/>
      <c r="NJA738" s="1101"/>
      <c r="NJB738" s="1101"/>
      <c r="NJC738" s="1101"/>
      <c r="NJD738" s="1101"/>
      <c r="NJE738" s="1101"/>
      <c r="NJF738" s="1101"/>
      <c r="NJG738" s="1101"/>
      <c r="NJH738" s="1101"/>
      <c r="NJI738" s="1101"/>
      <c r="NJJ738" s="1101"/>
      <c r="NJK738" s="1101"/>
      <c r="NJL738" s="1101"/>
      <c r="NJM738" s="1101"/>
      <c r="NJN738" s="1101"/>
      <c r="NJO738" s="1101"/>
      <c r="NJP738" s="1101"/>
      <c r="NJQ738" s="1101"/>
      <c r="NJR738" s="1101"/>
      <c r="NJS738" s="1101"/>
      <c r="NJT738" s="1101"/>
      <c r="NJU738" s="1101"/>
      <c r="NJV738" s="1101"/>
      <c r="NJW738" s="1101"/>
      <c r="NJX738" s="1101"/>
      <c r="NJY738" s="1101"/>
      <c r="NJZ738" s="1101"/>
      <c r="NKA738" s="1101"/>
      <c r="NKB738" s="1101"/>
      <c r="NKC738" s="1101"/>
      <c r="NKD738" s="1101"/>
      <c r="NKE738" s="1101"/>
      <c r="NKF738" s="1101"/>
      <c r="NKG738" s="1101"/>
      <c r="NKH738" s="1101"/>
      <c r="NKI738" s="1101"/>
      <c r="NKJ738" s="1101"/>
      <c r="NKK738" s="1101"/>
      <c r="NKL738" s="1101"/>
      <c r="NKM738" s="1101"/>
      <c r="NKN738" s="1101"/>
      <c r="NKO738" s="1101"/>
      <c r="NKP738" s="1101"/>
      <c r="NKQ738" s="1101"/>
      <c r="NKR738" s="1101"/>
      <c r="NKS738" s="1101"/>
      <c r="NKT738" s="1101"/>
      <c r="NKU738" s="1101"/>
      <c r="NKV738" s="1101"/>
      <c r="NKW738" s="1101"/>
      <c r="NKX738" s="1101"/>
      <c r="NKY738" s="1101"/>
      <c r="NKZ738" s="1101"/>
      <c r="NLA738" s="1101"/>
      <c r="NLB738" s="1101"/>
      <c r="NLC738" s="1101"/>
      <c r="NLD738" s="1101"/>
      <c r="NLE738" s="1101"/>
      <c r="NLF738" s="1101"/>
      <c r="NLG738" s="1101"/>
      <c r="NLH738" s="1101"/>
      <c r="NLI738" s="1101"/>
      <c r="NLJ738" s="1101"/>
      <c r="NLK738" s="1101"/>
      <c r="NLL738" s="1101"/>
      <c r="NLM738" s="1101"/>
      <c r="NLN738" s="1101"/>
      <c r="NLO738" s="1101"/>
      <c r="NLP738" s="1101"/>
      <c r="NLQ738" s="1101"/>
      <c r="NLR738" s="1101"/>
      <c r="NLS738" s="1101"/>
      <c r="NLT738" s="1101"/>
      <c r="NLU738" s="1101"/>
      <c r="NLV738" s="1101"/>
      <c r="NLW738" s="1101"/>
      <c r="NLX738" s="1101"/>
      <c r="NLY738" s="1101"/>
      <c r="NLZ738" s="1101"/>
      <c r="NMA738" s="1101"/>
      <c r="NMB738" s="1101"/>
      <c r="NMC738" s="1101"/>
      <c r="NMD738" s="1101"/>
      <c r="NME738" s="1101"/>
      <c r="NMF738" s="1101"/>
      <c r="NMG738" s="1101"/>
      <c r="NMH738" s="1101"/>
      <c r="NMI738" s="1101"/>
      <c r="NMJ738" s="1101"/>
      <c r="NMK738" s="1101"/>
      <c r="NML738" s="1101"/>
      <c r="NMM738" s="1101"/>
      <c r="NMN738" s="1101"/>
      <c r="NMO738" s="1101"/>
      <c r="NMP738" s="1101"/>
      <c r="NMQ738" s="1101"/>
      <c r="NMR738" s="1101"/>
      <c r="NMS738" s="1101"/>
      <c r="NMT738" s="1101"/>
      <c r="NMU738" s="1101"/>
      <c r="NMV738" s="1101"/>
      <c r="NMW738" s="1101"/>
      <c r="NMX738" s="1101"/>
      <c r="NMY738" s="1101"/>
      <c r="NMZ738" s="1101"/>
      <c r="NNA738" s="1101"/>
      <c r="NNB738" s="1101"/>
      <c r="NNC738" s="1101"/>
      <c r="NND738" s="1101"/>
      <c r="NNE738" s="1101"/>
      <c r="NNF738" s="1101"/>
      <c r="NNG738" s="1101"/>
      <c r="NNH738" s="1101"/>
      <c r="NNI738" s="1101"/>
      <c r="NNJ738" s="1101"/>
      <c r="NNK738" s="1101"/>
      <c r="NNL738" s="1101"/>
      <c r="NNM738" s="1101"/>
      <c r="NNN738" s="1101"/>
      <c r="NNO738" s="1101"/>
      <c r="NNP738" s="1101"/>
      <c r="NNQ738" s="1101"/>
      <c r="NNR738" s="1101"/>
      <c r="NNS738" s="1101"/>
      <c r="NNT738" s="1101"/>
      <c r="NNU738" s="1101"/>
      <c r="NNV738" s="1101"/>
      <c r="NNW738" s="1101"/>
      <c r="NNX738" s="1101"/>
      <c r="NNY738" s="1101"/>
      <c r="NNZ738" s="1101"/>
      <c r="NOA738" s="1101"/>
      <c r="NOB738" s="1101"/>
      <c r="NOC738" s="1101"/>
      <c r="NOD738" s="1101"/>
      <c r="NOE738" s="1101"/>
      <c r="NOF738" s="1101"/>
      <c r="NOG738" s="1101"/>
      <c r="NOH738" s="1101"/>
      <c r="NOI738" s="1101"/>
      <c r="NOJ738" s="1101"/>
      <c r="NOK738" s="1101"/>
      <c r="NOL738" s="1101"/>
      <c r="NOM738" s="1101"/>
      <c r="NON738" s="1101"/>
      <c r="NOO738" s="1101"/>
      <c r="NOP738" s="1101"/>
      <c r="NOQ738" s="1101"/>
      <c r="NOR738" s="1101"/>
      <c r="NOS738" s="1101"/>
      <c r="NOT738" s="1101"/>
      <c r="NOU738" s="1101"/>
      <c r="NOV738" s="1101"/>
      <c r="NOW738" s="1101"/>
      <c r="NOX738" s="1101"/>
      <c r="NOY738" s="1101"/>
      <c r="NOZ738" s="1101"/>
      <c r="NPA738" s="1101"/>
      <c r="NPB738" s="1101"/>
      <c r="NPC738" s="1101"/>
      <c r="NPD738" s="1101"/>
      <c r="NPE738" s="1101"/>
      <c r="NPF738" s="1101"/>
      <c r="NPG738" s="1101"/>
      <c r="NPH738" s="1101"/>
      <c r="NPI738" s="1101"/>
      <c r="NPJ738" s="1101"/>
      <c r="NPK738" s="1101"/>
      <c r="NPL738" s="1101"/>
      <c r="NPM738" s="1101"/>
      <c r="NPN738" s="1101"/>
      <c r="NPO738" s="1101"/>
      <c r="NPP738" s="1101"/>
      <c r="NPQ738" s="1101"/>
      <c r="NPR738" s="1101"/>
      <c r="NPS738" s="1101"/>
      <c r="NPT738" s="1101"/>
      <c r="NPU738" s="1101"/>
      <c r="NPV738" s="1101"/>
      <c r="NPW738" s="1101"/>
      <c r="NPX738" s="1101"/>
      <c r="NPY738" s="1101"/>
      <c r="NPZ738" s="1101"/>
      <c r="NQA738" s="1101"/>
      <c r="NQB738" s="1101"/>
      <c r="NQC738" s="1101"/>
      <c r="NQD738" s="1101"/>
      <c r="NQE738" s="1101"/>
      <c r="NQF738" s="1101"/>
      <c r="NQG738" s="1101"/>
      <c r="NQH738" s="1101"/>
      <c r="NQI738" s="1101"/>
      <c r="NQJ738" s="1101"/>
      <c r="NQK738" s="1101"/>
      <c r="NQL738" s="1101"/>
      <c r="NQM738" s="1101"/>
      <c r="NQN738" s="1101"/>
      <c r="NQO738" s="1101"/>
      <c r="NQP738" s="1101"/>
      <c r="NQQ738" s="1101"/>
      <c r="NQR738" s="1101"/>
      <c r="NQS738" s="1101"/>
      <c r="NQT738" s="1101"/>
      <c r="NQU738" s="1101"/>
      <c r="NQV738" s="1101"/>
      <c r="NQW738" s="1101"/>
      <c r="NQX738" s="1101"/>
      <c r="NQY738" s="1101"/>
      <c r="NQZ738" s="1101"/>
      <c r="NRA738" s="1101"/>
      <c r="NRB738" s="1101"/>
      <c r="NRC738" s="1101"/>
      <c r="NRD738" s="1101"/>
      <c r="NRE738" s="1101"/>
      <c r="NRF738" s="1101"/>
      <c r="NRG738" s="1101"/>
      <c r="NRH738" s="1101"/>
      <c r="NRI738" s="1101"/>
      <c r="NRJ738" s="1101"/>
      <c r="NRK738" s="1101"/>
      <c r="NRL738" s="1101"/>
      <c r="NRM738" s="1101"/>
      <c r="NRN738" s="1101"/>
      <c r="NRO738" s="1101"/>
      <c r="NRP738" s="1101"/>
      <c r="NRQ738" s="1101"/>
      <c r="NRR738" s="1101"/>
      <c r="NRS738" s="1101"/>
      <c r="NRT738" s="1101"/>
      <c r="NRU738" s="1101"/>
      <c r="NRV738" s="1101"/>
      <c r="NRW738" s="1101"/>
      <c r="NRX738" s="1101"/>
      <c r="NRY738" s="1101"/>
      <c r="NRZ738" s="1101"/>
      <c r="NSA738" s="1101"/>
      <c r="NSB738" s="1101"/>
      <c r="NSC738" s="1101"/>
      <c r="NSD738" s="1101"/>
      <c r="NSE738" s="1101"/>
      <c r="NSF738" s="1101"/>
      <c r="NSG738" s="1101"/>
      <c r="NSH738" s="1101"/>
      <c r="NSI738" s="1101"/>
      <c r="NSJ738" s="1101"/>
      <c r="NSK738" s="1101"/>
      <c r="NSL738" s="1101"/>
      <c r="NSM738" s="1101"/>
      <c r="NSN738" s="1101"/>
      <c r="NSO738" s="1101"/>
      <c r="NSP738" s="1101"/>
      <c r="NSQ738" s="1101"/>
      <c r="NSR738" s="1101"/>
      <c r="NSS738" s="1101"/>
      <c r="NST738" s="1101"/>
      <c r="NSU738" s="1101"/>
      <c r="NSV738" s="1101"/>
      <c r="NSW738" s="1101"/>
      <c r="NSX738" s="1101"/>
      <c r="NSY738" s="1101"/>
      <c r="NSZ738" s="1101"/>
      <c r="NTA738" s="1101"/>
      <c r="NTB738" s="1101"/>
      <c r="NTC738" s="1101"/>
      <c r="NTD738" s="1101"/>
      <c r="NTE738" s="1101"/>
      <c r="NTF738" s="1101"/>
      <c r="NTG738" s="1101"/>
      <c r="NTH738" s="1101"/>
      <c r="NTI738" s="1101"/>
      <c r="NTJ738" s="1101"/>
      <c r="NTK738" s="1101"/>
      <c r="NTL738" s="1101"/>
      <c r="NTM738" s="1101"/>
      <c r="NTN738" s="1101"/>
      <c r="NTO738" s="1101"/>
      <c r="NTP738" s="1101"/>
      <c r="NTQ738" s="1101"/>
      <c r="NTR738" s="1101"/>
      <c r="NTS738" s="1101"/>
      <c r="NTT738" s="1101"/>
      <c r="NTU738" s="1101"/>
      <c r="NTV738" s="1101"/>
      <c r="NTW738" s="1101"/>
      <c r="NTX738" s="1101"/>
      <c r="NTY738" s="1101"/>
      <c r="NTZ738" s="1101"/>
      <c r="NUA738" s="1101"/>
      <c r="NUB738" s="1101"/>
      <c r="NUC738" s="1101"/>
      <c r="NUD738" s="1101"/>
      <c r="NUE738" s="1101"/>
      <c r="NUF738" s="1101"/>
      <c r="NUG738" s="1101"/>
      <c r="NUH738" s="1101"/>
      <c r="NUI738" s="1101"/>
      <c r="NUJ738" s="1101"/>
      <c r="NUK738" s="1101"/>
      <c r="NUL738" s="1101"/>
      <c r="NUM738" s="1101"/>
      <c r="NUN738" s="1101"/>
      <c r="NUO738" s="1101"/>
      <c r="NUP738" s="1101"/>
      <c r="NUQ738" s="1101"/>
      <c r="NUR738" s="1101"/>
      <c r="NUS738" s="1101"/>
      <c r="NUT738" s="1101"/>
      <c r="NUU738" s="1101"/>
      <c r="NUV738" s="1101"/>
      <c r="NUW738" s="1101"/>
      <c r="NUX738" s="1101"/>
      <c r="NUY738" s="1101"/>
      <c r="NUZ738" s="1101"/>
      <c r="NVA738" s="1101"/>
      <c r="NVB738" s="1101"/>
      <c r="NVC738" s="1101"/>
      <c r="NVD738" s="1101"/>
      <c r="NVE738" s="1101"/>
      <c r="NVF738" s="1101"/>
      <c r="NVG738" s="1101"/>
      <c r="NVH738" s="1101"/>
      <c r="NVI738" s="1101"/>
      <c r="NVJ738" s="1101"/>
      <c r="NVK738" s="1101"/>
      <c r="NVL738" s="1101"/>
      <c r="NVM738" s="1101"/>
      <c r="NVN738" s="1101"/>
      <c r="NVO738" s="1101"/>
      <c r="NVP738" s="1101"/>
      <c r="NVQ738" s="1101"/>
      <c r="NVR738" s="1101"/>
      <c r="NVS738" s="1101"/>
      <c r="NVT738" s="1101"/>
      <c r="NVU738" s="1101"/>
      <c r="NVV738" s="1101"/>
      <c r="NVW738" s="1101"/>
      <c r="NVX738" s="1101"/>
      <c r="NVY738" s="1101"/>
      <c r="NVZ738" s="1101"/>
      <c r="NWA738" s="1101"/>
      <c r="NWB738" s="1101"/>
      <c r="NWC738" s="1101"/>
      <c r="NWD738" s="1101"/>
      <c r="NWE738" s="1101"/>
      <c r="NWF738" s="1101"/>
      <c r="NWG738" s="1101"/>
      <c r="NWH738" s="1101"/>
      <c r="NWI738" s="1101"/>
      <c r="NWJ738" s="1101"/>
      <c r="NWK738" s="1101"/>
      <c r="NWL738" s="1101"/>
      <c r="NWM738" s="1101"/>
      <c r="NWN738" s="1101"/>
      <c r="NWO738" s="1101"/>
      <c r="NWP738" s="1101"/>
      <c r="NWQ738" s="1101"/>
      <c r="NWR738" s="1101"/>
      <c r="NWS738" s="1101"/>
      <c r="NWT738" s="1101"/>
      <c r="NWU738" s="1101"/>
      <c r="NWV738" s="1101"/>
      <c r="NWW738" s="1101"/>
      <c r="NWX738" s="1101"/>
      <c r="NWY738" s="1101"/>
      <c r="NWZ738" s="1101"/>
      <c r="NXA738" s="1101"/>
      <c r="NXB738" s="1101"/>
      <c r="NXC738" s="1101"/>
      <c r="NXD738" s="1101"/>
      <c r="NXE738" s="1101"/>
      <c r="NXF738" s="1101"/>
      <c r="NXG738" s="1101"/>
      <c r="NXH738" s="1101"/>
      <c r="NXI738" s="1101"/>
      <c r="NXJ738" s="1101"/>
      <c r="NXK738" s="1101"/>
      <c r="NXL738" s="1101"/>
      <c r="NXM738" s="1101"/>
      <c r="NXN738" s="1101"/>
      <c r="NXO738" s="1101"/>
      <c r="NXP738" s="1101"/>
      <c r="NXQ738" s="1101"/>
      <c r="NXR738" s="1101"/>
      <c r="NXS738" s="1101"/>
      <c r="NXT738" s="1101"/>
      <c r="NXU738" s="1101"/>
      <c r="NXV738" s="1101"/>
      <c r="NXW738" s="1101"/>
      <c r="NXX738" s="1101"/>
      <c r="NXY738" s="1101"/>
      <c r="NXZ738" s="1101"/>
      <c r="NYA738" s="1101"/>
      <c r="NYB738" s="1101"/>
      <c r="NYC738" s="1101"/>
      <c r="NYD738" s="1101"/>
      <c r="NYE738" s="1101"/>
      <c r="NYF738" s="1101"/>
      <c r="NYG738" s="1101"/>
      <c r="NYH738" s="1101"/>
      <c r="NYI738" s="1101"/>
      <c r="NYJ738" s="1101"/>
      <c r="NYK738" s="1101"/>
      <c r="NYL738" s="1101"/>
      <c r="NYM738" s="1101"/>
      <c r="NYN738" s="1101"/>
      <c r="NYO738" s="1101"/>
      <c r="NYP738" s="1101"/>
      <c r="NYQ738" s="1101"/>
      <c r="NYR738" s="1101"/>
      <c r="NYS738" s="1101"/>
      <c r="NYT738" s="1101"/>
      <c r="NYU738" s="1101"/>
      <c r="NYV738" s="1101"/>
      <c r="NYW738" s="1101"/>
      <c r="NYX738" s="1101"/>
      <c r="NYY738" s="1101"/>
      <c r="NYZ738" s="1101"/>
      <c r="NZA738" s="1101"/>
      <c r="NZB738" s="1101"/>
      <c r="NZC738" s="1101"/>
      <c r="NZD738" s="1101"/>
      <c r="NZE738" s="1101"/>
      <c r="NZF738" s="1101"/>
      <c r="NZG738" s="1101"/>
      <c r="NZH738" s="1101"/>
      <c r="NZI738" s="1101"/>
      <c r="NZJ738" s="1101"/>
      <c r="NZK738" s="1101"/>
      <c r="NZL738" s="1101"/>
      <c r="NZM738" s="1101"/>
      <c r="NZN738" s="1101"/>
      <c r="NZO738" s="1101"/>
      <c r="NZP738" s="1101"/>
      <c r="NZQ738" s="1101"/>
      <c r="NZR738" s="1101"/>
      <c r="NZS738" s="1101"/>
      <c r="NZT738" s="1101"/>
      <c r="NZU738" s="1101"/>
      <c r="NZV738" s="1101"/>
      <c r="NZW738" s="1101"/>
      <c r="NZX738" s="1101"/>
      <c r="NZY738" s="1101"/>
      <c r="NZZ738" s="1101"/>
      <c r="OAA738" s="1101"/>
      <c r="OAB738" s="1101"/>
      <c r="OAC738" s="1101"/>
      <c r="OAD738" s="1101"/>
      <c r="OAE738" s="1101"/>
      <c r="OAF738" s="1101"/>
      <c r="OAG738" s="1101"/>
      <c r="OAH738" s="1101"/>
      <c r="OAI738" s="1101"/>
      <c r="OAJ738" s="1101"/>
      <c r="OAK738" s="1101"/>
      <c r="OAL738" s="1101"/>
      <c r="OAM738" s="1101"/>
      <c r="OAN738" s="1101"/>
      <c r="OAO738" s="1101"/>
      <c r="OAP738" s="1101"/>
      <c r="OAQ738" s="1101"/>
      <c r="OAR738" s="1101"/>
      <c r="OAS738" s="1101"/>
      <c r="OAT738" s="1101"/>
      <c r="OAU738" s="1101"/>
      <c r="OAV738" s="1101"/>
      <c r="OAW738" s="1101"/>
      <c r="OAX738" s="1101"/>
      <c r="OAY738" s="1101"/>
      <c r="OAZ738" s="1101"/>
      <c r="OBA738" s="1101"/>
      <c r="OBB738" s="1101"/>
      <c r="OBC738" s="1101"/>
      <c r="OBD738" s="1101"/>
      <c r="OBE738" s="1101"/>
      <c r="OBF738" s="1101"/>
      <c r="OBG738" s="1101"/>
      <c r="OBH738" s="1101"/>
      <c r="OBI738" s="1101"/>
      <c r="OBJ738" s="1101"/>
      <c r="OBK738" s="1101"/>
      <c r="OBL738" s="1101"/>
      <c r="OBM738" s="1101"/>
      <c r="OBN738" s="1101"/>
      <c r="OBO738" s="1101"/>
      <c r="OBP738" s="1101"/>
      <c r="OBQ738" s="1101"/>
      <c r="OBR738" s="1101"/>
      <c r="OBS738" s="1101"/>
      <c r="OBT738" s="1101"/>
      <c r="OBU738" s="1101"/>
      <c r="OBV738" s="1101"/>
      <c r="OBW738" s="1101"/>
      <c r="OBX738" s="1101"/>
      <c r="OBY738" s="1101"/>
      <c r="OBZ738" s="1101"/>
      <c r="OCA738" s="1101"/>
      <c r="OCB738" s="1101"/>
      <c r="OCC738" s="1101"/>
      <c r="OCD738" s="1101"/>
      <c r="OCE738" s="1101"/>
      <c r="OCF738" s="1101"/>
      <c r="OCG738" s="1101"/>
      <c r="OCH738" s="1101"/>
      <c r="OCI738" s="1101"/>
      <c r="OCJ738" s="1101"/>
      <c r="OCK738" s="1101"/>
      <c r="OCL738" s="1101"/>
      <c r="OCM738" s="1101"/>
      <c r="OCN738" s="1101"/>
      <c r="OCO738" s="1101"/>
      <c r="OCP738" s="1101"/>
      <c r="OCQ738" s="1101"/>
      <c r="OCR738" s="1101"/>
      <c r="OCS738" s="1101"/>
      <c r="OCT738" s="1101"/>
      <c r="OCU738" s="1101"/>
      <c r="OCV738" s="1101"/>
      <c r="OCW738" s="1101"/>
      <c r="OCX738" s="1101"/>
      <c r="OCY738" s="1101"/>
      <c r="OCZ738" s="1101"/>
      <c r="ODA738" s="1101"/>
      <c r="ODB738" s="1101"/>
      <c r="ODC738" s="1101"/>
      <c r="ODD738" s="1101"/>
      <c r="ODE738" s="1101"/>
      <c r="ODF738" s="1101"/>
      <c r="ODG738" s="1101"/>
      <c r="ODH738" s="1101"/>
      <c r="ODI738" s="1101"/>
      <c r="ODJ738" s="1101"/>
      <c r="ODK738" s="1101"/>
      <c r="ODL738" s="1101"/>
      <c r="ODM738" s="1101"/>
      <c r="ODN738" s="1101"/>
      <c r="ODO738" s="1101"/>
      <c r="ODP738" s="1101"/>
      <c r="ODQ738" s="1101"/>
      <c r="ODR738" s="1101"/>
      <c r="ODS738" s="1101"/>
      <c r="ODT738" s="1101"/>
      <c r="ODU738" s="1101"/>
      <c r="ODV738" s="1101"/>
      <c r="ODW738" s="1101"/>
      <c r="ODX738" s="1101"/>
      <c r="ODY738" s="1101"/>
      <c r="ODZ738" s="1101"/>
      <c r="OEA738" s="1101"/>
      <c r="OEB738" s="1101"/>
      <c r="OEC738" s="1101"/>
      <c r="OED738" s="1101"/>
      <c r="OEE738" s="1101"/>
      <c r="OEF738" s="1101"/>
      <c r="OEG738" s="1101"/>
      <c r="OEH738" s="1101"/>
      <c r="OEI738" s="1101"/>
      <c r="OEJ738" s="1101"/>
      <c r="OEK738" s="1101"/>
      <c r="OEL738" s="1101"/>
      <c r="OEM738" s="1101"/>
      <c r="OEN738" s="1101"/>
      <c r="OEO738" s="1101"/>
      <c r="OEP738" s="1101"/>
      <c r="OEQ738" s="1101"/>
      <c r="OER738" s="1101"/>
      <c r="OES738" s="1101"/>
      <c r="OET738" s="1101"/>
      <c r="OEU738" s="1101"/>
      <c r="OEV738" s="1101"/>
      <c r="OEW738" s="1101"/>
      <c r="OEX738" s="1101"/>
      <c r="OEY738" s="1101"/>
      <c r="OEZ738" s="1101"/>
      <c r="OFA738" s="1101"/>
      <c r="OFB738" s="1101"/>
      <c r="OFC738" s="1101"/>
      <c r="OFD738" s="1101"/>
      <c r="OFE738" s="1101"/>
      <c r="OFF738" s="1101"/>
      <c r="OFG738" s="1101"/>
      <c r="OFH738" s="1101"/>
      <c r="OFI738" s="1101"/>
      <c r="OFJ738" s="1101"/>
      <c r="OFK738" s="1101"/>
      <c r="OFL738" s="1101"/>
      <c r="OFM738" s="1101"/>
      <c r="OFN738" s="1101"/>
      <c r="OFO738" s="1101"/>
      <c r="OFP738" s="1101"/>
      <c r="OFQ738" s="1101"/>
      <c r="OFR738" s="1101"/>
      <c r="OFS738" s="1101"/>
      <c r="OFT738" s="1101"/>
      <c r="OFU738" s="1101"/>
      <c r="OFV738" s="1101"/>
      <c r="OFW738" s="1101"/>
      <c r="OFX738" s="1101"/>
      <c r="OFY738" s="1101"/>
      <c r="OFZ738" s="1101"/>
      <c r="OGA738" s="1101"/>
      <c r="OGB738" s="1101"/>
      <c r="OGC738" s="1101"/>
      <c r="OGD738" s="1101"/>
      <c r="OGE738" s="1101"/>
      <c r="OGF738" s="1101"/>
      <c r="OGG738" s="1101"/>
      <c r="OGH738" s="1101"/>
      <c r="OGI738" s="1101"/>
      <c r="OGJ738" s="1101"/>
      <c r="OGK738" s="1101"/>
      <c r="OGL738" s="1101"/>
      <c r="OGM738" s="1101"/>
      <c r="OGN738" s="1101"/>
      <c r="OGO738" s="1101"/>
      <c r="OGP738" s="1101"/>
      <c r="OGQ738" s="1101"/>
      <c r="OGR738" s="1101"/>
      <c r="OGS738" s="1101"/>
      <c r="OGT738" s="1101"/>
      <c r="OGU738" s="1101"/>
      <c r="OGV738" s="1101"/>
      <c r="OGW738" s="1101"/>
      <c r="OGX738" s="1101"/>
      <c r="OGY738" s="1101"/>
      <c r="OGZ738" s="1101"/>
      <c r="OHA738" s="1101"/>
      <c r="OHB738" s="1101"/>
      <c r="OHC738" s="1101"/>
      <c r="OHD738" s="1101"/>
      <c r="OHE738" s="1101"/>
      <c r="OHF738" s="1101"/>
      <c r="OHG738" s="1101"/>
      <c r="OHH738" s="1101"/>
      <c r="OHI738" s="1101"/>
      <c r="OHJ738" s="1101"/>
      <c r="OHK738" s="1101"/>
      <c r="OHL738" s="1101"/>
      <c r="OHM738" s="1101"/>
      <c r="OHN738" s="1101"/>
      <c r="OHO738" s="1101"/>
      <c r="OHP738" s="1101"/>
      <c r="OHQ738" s="1101"/>
      <c r="OHR738" s="1101"/>
      <c r="OHS738" s="1101"/>
      <c r="OHT738" s="1101"/>
      <c r="OHU738" s="1101"/>
      <c r="OHV738" s="1101"/>
      <c r="OHW738" s="1101"/>
      <c r="OHX738" s="1101"/>
      <c r="OHY738" s="1101"/>
      <c r="OHZ738" s="1101"/>
      <c r="OIA738" s="1101"/>
      <c r="OIB738" s="1101"/>
      <c r="OIC738" s="1101"/>
      <c r="OID738" s="1101"/>
      <c r="OIE738" s="1101"/>
      <c r="OIF738" s="1101"/>
      <c r="OIG738" s="1101"/>
      <c r="OIH738" s="1101"/>
      <c r="OII738" s="1101"/>
      <c r="OIJ738" s="1101"/>
      <c r="OIK738" s="1101"/>
      <c r="OIL738" s="1101"/>
      <c r="OIM738" s="1101"/>
      <c r="OIN738" s="1101"/>
      <c r="OIO738" s="1101"/>
      <c r="OIP738" s="1101"/>
      <c r="OIQ738" s="1101"/>
      <c r="OIR738" s="1101"/>
      <c r="OIS738" s="1101"/>
      <c r="OIT738" s="1101"/>
      <c r="OIU738" s="1101"/>
      <c r="OIV738" s="1101"/>
      <c r="OIW738" s="1101"/>
      <c r="OIX738" s="1101"/>
      <c r="OIY738" s="1101"/>
      <c r="OIZ738" s="1101"/>
      <c r="OJA738" s="1101"/>
      <c r="OJB738" s="1101"/>
      <c r="OJC738" s="1101"/>
      <c r="OJD738" s="1101"/>
      <c r="OJE738" s="1101"/>
      <c r="OJF738" s="1101"/>
      <c r="OJG738" s="1101"/>
      <c r="OJH738" s="1101"/>
      <c r="OJI738" s="1101"/>
      <c r="OJJ738" s="1101"/>
      <c r="OJK738" s="1101"/>
      <c r="OJL738" s="1101"/>
      <c r="OJM738" s="1101"/>
      <c r="OJN738" s="1101"/>
      <c r="OJO738" s="1101"/>
      <c r="OJP738" s="1101"/>
      <c r="OJQ738" s="1101"/>
      <c r="OJR738" s="1101"/>
      <c r="OJS738" s="1101"/>
      <c r="OJT738" s="1101"/>
      <c r="OJU738" s="1101"/>
      <c r="OJV738" s="1101"/>
      <c r="OJW738" s="1101"/>
      <c r="OJX738" s="1101"/>
      <c r="OJY738" s="1101"/>
      <c r="OJZ738" s="1101"/>
      <c r="OKA738" s="1101"/>
      <c r="OKB738" s="1101"/>
      <c r="OKC738" s="1101"/>
      <c r="OKD738" s="1101"/>
      <c r="OKE738" s="1101"/>
      <c r="OKF738" s="1101"/>
      <c r="OKG738" s="1101"/>
      <c r="OKH738" s="1101"/>
      <c r="OKI738" s="1101"/>
      <c r="OKJ738" s="1101"/>
      <c r="OKK738" s="1101"/>
      <c r="OKL738" s="1101"/>
      <c r="OKM738" s="1101"/>
      <c r="OKN738" s="1101"/>
      <c r="OKO738" s="1101"/>
      <c r="OKP738" s="1101"/>
      <c r="OKQ738" s="1101"/>
      <c r="OKR738" s="1101"/>
      <c r="OKS738" s="1101"/>
      <c r="OKT738" s="1101"/>
      <c r="OKU738" s="1101"/>
      <c r="OKV738" s="1101"/>
      <c r="OKW738" s="1101"/>
      <c r="OKX738" s="1101"/>
      <c r="OKY738" s="1101"/>
      <c r="OKZ738" s="1101"/>
      <c r="OLA738" s="1101"/>
      <c r="OLB738" s="1101"/>
      <c r="OLC738" s="1101"/>
      <c r="OLD738" s="1101"/>
      <c r="OLE738" s="1101"/>
      <c r="OLF738" s="1101"/>
      <c r="OLG738" s="1101"/>
      <c r="OLH738" s="1101"/>
      <c r="OLI738" s="1101"/>
      <c r="OLJ738" s="1101"/>
      <c r="OLK738" s="1101"/>
      <c r="OLL738" s="1101"/>
      <c r="OLM738" s="1101"/>
      <c r="OLN738" s="1101"/>
      <c r="OLO738" s="1101"/>
      <c r="OLP738" s="1101"/>
      <c r="OLQ738" s="1101"/>
      <c r="OLR738" s="1101"/>
      <c r="OLS738" s="1101"/>
      <c r="OLT738" s="1101"/>
      <c r="OLU738" s="1101"/>
      <c r="OLV738" s="1101"/>
      <c r="OLW738" s="1101"/>
      <c r="OLX738" s="1101"/>
      <c r="OLY738" s="1101"/>
      <c r="OLZ738" s="1101"/>
      <c r="OMA738" s="1101"/>
      <c r="OMB738" s="1101"/>
      <c r="OMC738" s="1101"/>
      <c r="OMD738" s="1101"/>
      <c r="OME738" s="1101"/>
      <c r="OMF738" s="1101"/>
      <c r="OMG738" s="1101"/>
      <c r="OMH738" s="1101"/>
      <c r="OMI738" s="1101"/>
      <c r="OMJ738" s="1101"/>
      <c r="OMK738" s="1101"/>
      <c r="OML738" s="1101"/>
      <c r="OMM738" s="1101"/>
      <c r="OMN738" s="1101"/>
      <c r="OMO738" s="1101"/>
      <c r="OMP738" s="1101"/>
      <c r="OMQ738" s="1101"/>
      <c r="OMR738" s="1101"/>
      <c r="OMS738" s="1101"/>
      <c r="OMT738" s="1101"/>
      <c r="OMU738" s="1101"/>
      <c r="OMV738" s="1101"/>
      <c r="OMW738" s="1101"/>
      <c r="OMX738" s="1101"/>
      <c r="OMY738" s="1101"/>
      <c r="OMZ738" s="1101"/>
      <c r="ONA738" s="1101"/>
      <c r="ONB738" s="1101"/>
      <c r="ONC738" s="1101"/>
      <c r="OND738" s="1101"/>
      <c r="ONE738" s="1101"/>
      <c r="ONF738" s="1101"/>
      <c r="ONG738" s="1101"/>
      <c r="ONH738" s="1101"/>
      <c r="ONI738" s="1101"/>
      <c r="ONJ738" s="1101"/>
      <c r="ONK738" s="1101"/>
      <c r="ONL738" s="1101"/>
      <c r="ONM738" s="1101"/>
      <c r="ONN738" s="1101"/>
      <c r="ONO738" s="1101"/>
      <c r="ONP738" s="1101"/>
      <c r="ONQ738" s="1101"/>
      <c r="ONR738" s="1101"/>
      <c r="ONS738" s="1101"/>
      <c r="ONT738" s="1101"/>
      <c r="ONU738" s="1101"/>
      <c r="ONV738" s="1101"/>
      <c r="ONW738" s="1101"/>
      <c r="ONX738" s="1101"/>
      <c r="ONY738" s="1101"/>
      <c r="ONZ738" s="1101"/>
      <c r="OOA738" s="1101"/>
      <c r="OOB738" s="1101"/>
      <c r="OOC738" s="1101"/>
      <c r="OOD738" s="1101"/>
      <c r="OOE738" s="1101"/>
      <c r="OOF738" s="1101"/>
      <c r="OOG738" s="1101"/>
      <c r="OOH738" s="1101"/>
      <c r="OOI738" s="1101"/>
      <c r="OOJ738" s="1101"/>
      <c r="OOK738" s="1101"/>
      <c r="OOL738" s="1101"/>
      <c r="OOM738" s="1101"/>
      <c r="OON738" s="1101"/>
      <c r="OOO738" s="1101"/>
      <c r="OOP738" s="1101"/>
      <c r="OOQ738" s="1101"/>
      <c r="OOR738" s="1101"/>
      <c r="OOS738" s="1101"/>
      <c r="OOT738" s="1101"/>
      <c r="OOU738" s="1101"/>
      <c r="OOV738" s="1101"/>
      <c r="OOW738" s="1101"/>
      <c r="OOX738" s="1101"/>
      <c r="OOY738" s="1101"/>
      <c r="OOZ738" s="1101"/>
      <c r="OPA738" s="1101"/>
      <c r="OPB738" s="1101"/>
      <c r="OPC738" s="1101"/>
      <c r="OPD738" s="1101"/>
      <c r="OPE738" s="1101"/>
      <c r="OPF738" s="1101"/>
      <c r="OPG738" s="1101"/>
      <c r="OPH738" s="1101"/>
      <c r="OPI738" s="1101"/>
      <c r="OPJ738" s="1101"/>
      <c r="OPK738" s="1101"/>
      <c r="OPL738" s="1101"/>
      <c r="OPM738" s="1101"/>
      <c r="OPN738" s="1101"/>
      <c r="OPO738" s="1101"/>
      <c r="OPP738" s="1101"/>
      <c r="OPQ738" s="1101"/>
      <c r="OPR738" s="1101"/>
      <c r="OPS738" s="1101"/>
      <c r="OPT738" s="1101"/>
      <c r="OPU738" s="1101"/>
      <c r="OPV738" s="1101"/>
      <c r="OPW738" s="1101"/>
      <c r="OPX738" s="1101"/>
      <c r="OPY738" s="1101"/>
      <c r="OPZ738" s="1101"/>
      <c r="OQA738" s="1101"/>
      <c r="OQB738" s="1101"/>
      <c r="OQC738" s="1101"/>
      <c r="OQD738" s="1101"/>
      <c r="OQE738" s="1101"/>
      <c r="OQF738" s="1101"/>
      <c r="OQG738" s="1101"/>
      <c r="OQH738" s="1101"/>
      <c r="OQI738" s="1101"/>
      <c r="OQJ738" s="1101"/>
      <c r="OQK738" s="1101"/>
      <c r="OQL738" s="1101"/>
      <c r="OQM738" s="1101"/>
      <c r="OQN738" s="1101"/>
      <c r="OQO738" s="1101"/>
      <c r="OQP738" s="1101"/>
      <c r="OQQ738" s="1101"/>
      <c r="OQR738" s="1101"/>
      <c r="OQS738" s="1101"/>
      <c r="OQT738" s="1101"/>
      <c r="OQU738" s="1101"/>
      <c r="OQV738" s="1101"/>
      <c r="OQW738" s="1101"/>
      <c r="OQX738" s="1101"/>
      <c r="OQY738" s="1101"/>
      <c r="OQZ738" s="1101"/>
      <c r="ORA738" s="1101"/>
      <c r="ORB738" s="1101"/>
      <c r="ORC738" s="1101"/>
      <c r="ORD738" s="1101"/>
      <c r="ORE738" s="1101"/>
      <c r="ORF738" s="1101"/>
      <c r="ORG738" s="1101"/>
      <c r="ORH738" s="1101"/>
      <c r="ORI738" s="1101"/>
      <c r="ORJ738" s="1101"/>
      <c r="ORK738" s="1101"/>
      <c r="ORL738" s="1101"/>
      <c r="ORM738" s="1101"/>
      <c r="ORN738" s="1101"/>
      <c r="ORO738" s="1101"/>
      <c r="ORP738" s="1101"/>
      <c r="ORQ738" s="1101"/>
      <c r="ORR738" s="1101"/>
      <c r="ORS738" s="1101"/>
      <c r="ORT738" s="1101"/>
      <c r="ORU738" s="1101"/>
      <c r="ORV738" s="1101"/>
      <c r="ORW738" s="1101"/>
      <c r="ORX738" s="1101"/>
      <c r="ORY738" s="1101"/>
      <c r="ORZ738" s="1101"/>
      <c r="OSA738" s="1101"/>
      <c r="OSB738" s="1101"/>
      <c r="OSC738" s="1101"/>
      <c r="OSD738" s="1101"/>
      <c r="OSE738" s="1101"/>
      <c r="OSF738" s="1101"/>
      <c r="OSG738" s="1101"/>
      <c r="OSH738" s="1101"/>
      <c r="OSI738" s="1101"/>
      <c r="OSJ738" s="1101"/>
      <c r="OSK738" s="1101"/>
      <c r="OSL738" s="1101"/>
      <c r="OSM738" s="1101"/>
      <c r="OSN738" s="1101"/>
      <c r="OSO738" s="1101"/>
      <c r="OSP738" s="1101"/>
      <c r="OSQ738" s="1101"/>
      <c r="OSR738" s="1101"/>
      <c r="OSS738" s="1101"/>
      <c r="OST738" s="1101"/>
      <c r="OSU738" s="1101"/>
      <c r="OSV738" s="1101"/>
      <c r="OSW738" s="1101"/>
      <c r="OSX738" s="1101"/>
      <c r="OSY738" s="1101"/>
      <c r="OSZ738" s="1101"/>
      <c r="OTA738" s="1101"/>
      <c r="OTB738" s="1101"/>
      <c r="OTC738" s="1101"/>
      <c r="OTD738" s="1101"/>
      <c r="OTE738" s="1101"/>
      <c r="OTF738" s="1101"/>
      <c r="OTG738" s="1101"/>
      <c r="OTH738" s="1101"/>
      <c r="OTI738" s="1101"/>
      <c r="OTJ738" s="1101"/>
      <c r="OTK738" s="1101"/>
      <c r="OTL738" s="1101"/>
      <c r="OTM738" s="1101"/>
      <c r="OTN738" s="1101"/>
      <c r="OTO738" s="1101"/>
      <c r="OTP738" s="1101"/>
      <c r="OTQ738" s="1101"/>
      <c r="OTR738" s="1101"/>
      <c r="OTS738" s="1101"/>
      <c r="OTT738" s="1101"/>
      <c r="OTU738" s="1101"/>
      <c r="OTV738" s="1101"/>
      <c r="OTW738" s="1101"/>
      <c r="OTX738" s="1101"/>
      <c r="OTY738" s="1101"/>
      <c r="OTZ738" s="1101"/>
      <c r="OUA738" s="1101"/>
      <c r="OUB738" s="1101"/>
      <c r="OUC738" s="1101"/>
      <c r="OUD738" s="1101"/>
      <c r="OUE738" s="1101"/>
      <c r="OUF738" s="1101"/>
      <c r="OUG738" s="1101"/>
      <c r="OUH738" s="1101"/>
      <c r="OUI738" s="1101"/>
      <c r="OUJ738" s="1101"/>
      <c r="OUK738" s="1101"/>
      <c r="OUL738" s="1101"/>
      <c r="OUM738" s="1101"/>
      <c r="OUN738" s="1101"/>
      <c r="OUO738" s="1101"/>
      <c r="OUP738" s="1101"/>
      <c r="OUQ738" s="1101"/>
      <c r="OUR738" s="1101"/>
      <c r="OUS738" s="1101"/>
      <c r="OUT738" s="1101"/>
      <c r="OUU738" s="1101"/>
      <c r="OUV738" s="1101"/>
      <c r="OUW738" s="1101"/>
      <c r="OUX738" s="1101"/>
      <c r="OUY738" s="1101"/>
      <c r="OUZ738" s="1101"/>
      <c r="OVA738" s="1101"/>
      <c r="OVB738" s="1101"/>
      <c r="OVC738" s="1101"/>
      <c r="OVD738" s="1101"/>
      <c r="OVE738" s="1101"/>
      <c r="OVF738" s="1101"/>
      <c r="OVG738" s="1101"/>
      <c r="OVH738" s="1101"/>
      <c r="OVI738" s="1101"/>
      <c r="OVJ738" s="1101"/>
      <c r="OVK738" s="1101"/>
      <c r="OVL738" s="1101"/>
      <c r="OVM738" s="1101"/>
      <c r="OVN738" s="1101"/>
      <c r="OVO738" s="1101"/>
      <c r="OVP738" s="1101"/>
      <c r="OVQ738" s="1101"/>
      <c r="OVR738" s="1101"/>
      <c r="OVS738" s="1101"/>
      <c r="OVT738" s="1101"/>
      <c r="OVU738" s="1101"/>
      <c r="OVV738" s="1101"/>
      <c r="OVW738" s="1101"/>
      <c r="OVX738" s="1101"/>
      <c r="OVY738" s="1101"/>
      <c r="OVZ738" s="1101"/>
      <c r="OWA738" s="1101"/>
      <c r="OWB738" s="1101"/>
      <c r="OWC738" s="1101"/>
      <c r="OWD738" s="1101"/>
      <c r="OWE738" s="1101"/>
      <c r="OWF738" s="1101"/>
      <c r="OWG738" s="1101"/>
      <c r="OWH738" s="1101"/>
      <c r="OWI738" s="1101"/>
      <c r="OWJ738" s="1101"/>
      <c r="OWK738" s="1101"/>
      <c r="OWL738" s="1101"/>
      <c r="OWM738" s="1101"/>
      <c r="OWN738" s="1101"/>
      <c r="OWO738" s="1101"/>
      <c r="OWP738" s="1101"/>
      <c r="OWQ738" s="1101"/>
      <c r="OWR738" s="1101"/>
      <c r="OWS738" s="1101"/>
      <c r="OWT738" s="1101"/>
      <c r="OWU738" s="1101"/>
      <c r="OWV738" s="1101"/>
      <c r="OWW738" s="1101"/>
      <c r="OWX738" s="1101"/>
      <c r="OWY738" s="1101"/>
      <c r="OWZ738" s="1101"/>
      <c r="OXA738" s="1101"/>
      <c r="OXB738" s="1101"/>
      <c r="OXC738" s="1101"/>
      <c r="OXD738" s="1101"/>
      <c r="OXE738" s="1101"/>
      <c r="OXF738" s="1101"/>
      <c r="OXG738" s="1101"/>
      <c r="OXH738" s="1101"/>
      <c r="OXI738" s="1101"/>
      <c r="OXJ738" s="1101"/>
      <c r="OXK738" s="1101"/>
      <c r="OXL738" s="1101"/>
      <c r="OXM738" s="1101"/>
      <c r="OXN738" s="1101"/>
      <c r="OXO738" s="1101"/>
      <c r="OXP738" s="1101"/>
      <c r="OXQ738" s="1101"/>
      <c r="OXR738" s="1101"/>
      <c r="OXS738" s="1101"/>
      <c r="OXT738" s="1101"/>
      <c r="OXU738" s="1101"/>
      <c r="OXV738" s="1101"/>
      <c r="OXW738" s="1101"/>
      <c r="OXX738" s="1101"/>
      <c r="OXY738" s="1101"/>
      <c r="OXZ738" s="1101"/>
      <c r="OYA738" s="1101"/>
      <c r="OYB738" s="1101"/>
      <c r="OYC738" s="1101"/>
      <c r="OYD738" s="1101"/>
      <c r="OYE738" s="1101"/>
      <c r="OYF738" s="1101"/>
      <c r="OYG738" s="1101"/>
      <c r="OYH738" s="1101"/>
      <c r="OYI738" s="1101"/>
      <c r="OYJ738" s="1101"/>
      <c r="OYK738" s="1101"/>
      <c r="OYL738" s="1101"/>
      <c r="OYM738" s="1101"/>
      <c r="OYN738" s="1101"/>
      <c r="OYO738" s="1101"/>
      <c r="OYP738" s="1101"/>
      <c r="OYQ738" s="1101"/>
      <c r="OYR738" s="1101"/>
      <c r="OYS738" s="1101"/>
      <c r="OYT738" s="1101"/>
      <c r="OYU738" s="1101"/>
      <c r="OYV738" s="1101"/>
      <c r="OYW738" s="1101"/>
      <c r="OYX738" s="1101"/>
      <c r="OYY738" s="1101"/>
      <c r="OYZ738" s="1101"/>
      <c r="OZA738" s="1101"/>
      <c r="OZB738" s="1101"/>
      <c r="OZC738" s="1101"/>
      <c r="OZD738" s="1101"/>
      <c r="OZE738" s="1101"/>
      <c r="OZF738" s="1101"/>
      <c r="OZG738" s="1101"/>
      <c r="OZH738" s="1101"/>
      <c r="OZI738" s="1101"/>
      <c r="OZJ738" s="1101"/>
      <c r="OZK738" s="1101"/>
      <c r="OZL738" s="1101"/>
      <c r="OZM738" s="1101"/>
      <c r="OZN738" s="1101"/>
      <c r="OZO738" s="1101"/>
      <c r="OZP738" s="1101"/>
      <c r="OZQ738" s="1101"/>
      <c r="OZR738" s="1101"/>
      <c r="OZS738" s="1101"/>
      <c r="OZT738" s="1101"/>
      <c r="OZU738" s="1101"/>
      <c r="OZV738" s="1101"/>
      <c r="OZW738" s="1101"/>
      <c r="OZX738" s="1101"/>
      <c r="OZY738" s="1101"/>
      <c r="OZZ738" s="1101"/>
      <c r="PAA738" s="1101"/>
      <c r="PAB738" s="1101"/>
      <c r="PAC738" s="1101"/>
      <c r="PAD738" s="1101"/>
      <c r="PAE738" s="1101"/>
      <c r="PAF738" s="1101"/>
      <c r="PAG738" s="1101"/>
      <c r="PAH738" s="1101"/>
      <c r="PAI738" s="1101"/>
      <c r="PAJ738" s="1101"/>
      <c r="PAK738" s="1101"/>
      <c r="PAL738" s="1101"/>
      <c r="PAM738" s="1101"/>
      <c r="PAN738" s="1101"/>
      <c r="PAO738" s="1101"/>
      <c r="PAP738" s="1101"/>
      <c r="PAQ738" s="1101"/>
      <c r="PAR738" s="1101"/>
      <c r="PAS738" s="1101"/>
      <c r="PAT738" s="1101"/>
      <c r="PAU738" s="1101"/>
      <c r="PAV738" s="1101"/>
      <c r="PAW738" s="1101"/>
      <c r="PAX738" s="1101"/>
      <c r="PAY738" s="1101"/>
      <c r="PAZ738" s="1101"/>
      <c r="PBA738" s="1101"/>
      <c r="PBB738" s="1101"/>
      <c r="PBC738" s="1101"/>
      <c r="PBD738" s="1101"/>
      <c r="PBE738" s="1101"/>
      <c r="PBF738" s="1101"/>
      <c r="PBG738" s="1101"/>
      <c r="PBH738" s="1101"/>
      <c r="PBI738" s="1101"/>
      <c r="PBJ738" s="1101"/>
      <c r="PBK738" s="1101"/>
      <c r="PBL738" s="1101"/>
      <c r="PBM738" s="1101"/>
      <c r="PBN738" s="1101"/>
      <c r="PBO738" s="1101"/>
      <c r="PBP738" s="1101"/>
      <c r="PBQ738" s="1101"/>
      <c r="PBR738" s="1101"/>
      <c r="PBS738" s="1101"/>
      <c r="PBT738" s="1101"/>
      <c r="PBU738" s="1101"/>
      <c r="PBV738" s="1101"/>
      <c r="PBW738" s="1101"/>
      <c r="PBX738" s="1101"/>
      <c r="PBY738" s="1101"/>
      <c r="PBZ738" s="1101"/>
      <c r="PCA738" s="1101"/>
      <c r="PCB738" s="1101"/>
      <c r="PCC738" s="1101"/>
      <c r="PCD738" s="1101"/>
      <c r="PCE738" s="1101"/>
      <c r="PCF738" s="1101"/>
      <c r="PCG738" s="1101"/>
      <c r="PCH738" s="1101"/>
      <c r="PCI738" s="1101"/>
      <c r="PCJ738" s="1101"/>
      <c r="PCK738" s="1101"/>
      <c r="PCL738" s="1101"/>
      <c r="PCM738" s="1101"/>
      <c r="PCN738" s="1101"/>
      <c r="PCO738" s="1101"/>
      <c r="PCP738" s="1101"/>
      <c r="PCQ738" s="1101"/>
      <c r="PCR738" s="1101"/>
      <c r="PCS738" s="1101"/>
      <c r="PCT738" s="1101"/>
      <c r="PCU738" s="1101"/>
      <c r="PCV738" s="1101"/>
      <c r="PCW738" s="1101"/>
      <c r="PCX738" s="1101"/>
      <c r="PCY738" s="1101"/>
      <c r="PCZ738" s="1101"/>
      <c r="PDA738" s="1101"/>
      <c r="PDB738" s="1101"/>
      <c r="PDC738" s="1101"/>
      <c r="PDD738" s="1101"/>
      <c r="PDE738" s="1101"/>
      <c r="PDF738" s="1101"/>
      <c r="PDG738" s="1101"/>
      <c r="PDH738" s="1101"/>
      <c r="PDI738" s="1101"/>
      <c r="PDJ738" s="1101"/>
      <c r="PDK738" s="1101"/>
      <c r="PDL738" s="1101"/>
      <c r="PDM738" s="1101"/>
      <c r="PDN738" s="1101"/>
      <c r="PDO738" s="1101"/>
      <c r="PDP738" s="1101"/>
      <c r="PDQ738" s="1101"/>
      <c r="PDR738" s="1101"/>
      <c r="PDS738" s="1101"/>
      <c r="PDT738" s="1101"/>
      <c r="PDU738" s="1101"/>
      <c r="PDV738" s="1101"/>
      <c r="PDW738" s="1101"/>
      <c r="PDX738" s="1101"/>
      <c r="PDY738" s="1101"/>
      <c r="PDZ738" s="1101"/>
      <c r="PEA738" s="1101"/>
      <c r="PEB738" s="1101"/>
      <c r="PEC738" s="1101"/>
      <c r="PED738" s="1101"/>
      <c r="PEE738" s="1101"/>
      <c r="PEF738" s="1101"/>
      <c r="PEG738" s="1101"/>
      <c r="PEH738" s="1101"/>
      <c r="PEI738" s="1101"/>
      <c r="PEJ738" s="1101"/>
      <c r="PEK738" s="1101"/>
      <c r="PEL738" s="1101"/>
      <c r="PEM738" s="1101"/>
      <c r="PEN738" s="1101"/>
      <c r="PEO738" s="1101"/>
      <c r="PEP738" s="1101"/>
      <c r="PEQ738" s="1101"/>
      <c r="PER738" s="1101"/>
      <c r="PES738" s="1101"/>
      <c r="PET738" s="1101"/>
      <c r="PEU738" s="1101"/>
      <c r="PEV738" s="1101"/>
      <c r="PEW738" s="1101"/>
      <c r="PEX738" s="1101"/>
      <c r="PEY738" s="1101"/>
      <c r="PEZ738" s="1101"/>
      <c r="PFA738" s="1101"/>
      <c r="PFB738" s="1101"/>
      <c r="PFC738" s="1101"/>
      <c r="PFD738" s="1101"/>
      <c r="PFE738" s="1101"/>
      <c r="PFF738" s="1101"/>
      <c r="PFG738" s="1101"/>
      <c r="PFH738" s="1101"/>
      <c r="PFI738" s="1101"/>
      <c r="PFJ738" s="1101"/>
      <c r="PFK738" s="1101"/>
      <c r="PFL738" s="1101"/>
      <c r="PFM738" s="1101"/>
      <c r="PFN738" s="1101"/>
      <c r="PFO738" s="1101"/>
      <c r="PFP738" s="1101"/>
      <c r="PFQ738" s="1101"/>
      <c r="PFR738" s="1101"/>
      <c r="PFS738" s="1101"/>
      <c r="PFT738" s="1101"/>
      <c r="PFU738" s="1101"/>
      <c r="PFV738" s="1101"/>
      <c r="PFW738" s="1101"/>
      <c r="PFX738" s="1101"/>
      <c r="PFY738" s="1101"/>
      <c r="PFZ738" s="1101"/>
      <c r="PGA738" s="1101"/>
      <c r="PGB738" s="1101"/>
      <c r="PGC738" s="1101"/>
      <c r="PGD738" s="1101"/>
      <c r="PGE738" s="1101"/>
      <c r="PGF738" s="1101"/>
      <c r="PGG738" s="1101"/>
      <c r="PGH738" s="1101"/>
      <c r="PGI738" s="1101"/>
      <c r="PGJ738" s="1101"/>
      <c r="PGK738" s="1101"/>
      <c r="PGL738" s="1101"/>
      <c r="PGM738" s="1101"/>
      <c r="PGN738" s="1101"/>
      <c r="PGO738" s="1101"/>
      <c r="PGP738" s="1101"/>
      <c r="PGQ738" s="1101"/>
      <c r="PGR738" s="1101"/>
      <c r="PGS738" s="1101"/>
      <c r="PGT738" s="1101"/>
      <c r="PGU738" s="1101"/>
      <c r="PGV738" s="1101"/>
      <c r="PGW738" s="1101"/>
      <c r="PGX738" s="1101"/>
      <c r="PGY738" s="1101"/>
      <c r="PGZ738" s="1101"/>
      <c r="PHA738" s="1101"/>
      <c r="PHB738" s="1101"/>
      <c r="PHC738" s="1101"/>
      <c r="PHD738" s="1101"/>
      <c r="PHE738" s="1101"/>
      <c r="PHF738" s="1101"/>
      <c r="PHG738" s="1101"/>
      <c r="PHH738" s="1101"/>
      <c r="PHI738" s="1101"/>
      <c r="PHJ738" s="1101"/>
      <c r="PHK738" s="1101"/>
      <c r="PHL738" s="1101"/>
      <c r="PHM738" s="1101"/>
      <c r="PHN738" s="1101"/>
      <c r="PHO738" s="1101"/>
      <c r="PHP738" s="1101"/>
      <c r="PHQ738" s="1101"/>
      <c r="PHR738" s="1101"/>
      <c r="PHS738" s="1101"/>
      <c r="PHT738" s="1101"/>
      <c r="PHU738" s="1101"/>
      <c r="PHV738" s="1101"/>
      <c r="PHW738" s="1101"/>
      <c r="PHX738" s="1101"/>
      <c r="PHY738" s="1101"/>
      <c r="PHZ738" s="1101"/>
      <c r="PIA738" s="1101"/>
      <c r="PIB738" s="1101"/>
      <c r="PIC738" s="1101"/>
      <c r="PID738" s="1101"/>
      <c r="PIE738" s="1101"/>
      <c r="PIF738" s="1101"/>
      <c r="PIG738" s="1101"/>
      <c r="PIH738" s="1101"/>
      <c r="PII738" s="1101"/>
      <c r="PIJ738" s="1101"/>
      <c r="PIK738" s="1101"/>
      <c r="PIL738" s="1101"/>
      <c r="PIM738" s="1101"/>
      <c r="PIN738" s="1101"/>
      <c r="PIO738" s="1101"/>
      <c r="PIP738" s="1101"/>
      <c r="PIQ738" s="1101"/>
      <c r="PIR738" s="1101"/>
      <c r="PIS738" s="1101"/>
      <c r="PIT738" s="1101"/>
      <c r="PIU738" s="1101"/>
      <c r="PIV738" s="1101"/>
      <c r="PIW738" s="1101"/>
      <c r="PIX738" s="1101"/>
      <c r="PIY738" s="1101"/>
      <c r="PIZ738" s="1101"/>
      <c r="PJA738" s="1101"/>
      <c r="PJB738" s="1101"/>
      <c r="PJC738" s="1101"/>
      <c r="PJD738" s="1101"/>
      <c r="PJE738" s="1101"/>
      <c r="PJF738" s="1101"/>
      <c r="PJG738" s="1101"/>
      <c r="PJH738" s="1101"/>
      <c r="PJI738" s="1101"/>
      <c r="PJJ738" s="1101"/>
      <c r="PJK738" s="1101"/>
      <c r="PJL738" s="1101"/>
      <c r="PJM738" s="1101"/>
      <c r="PJN738" s="1101"/>
      <c r="PJO738" s="1101"/>
      <c r="PJP738" s="1101"/>
      <c r="PJQ738" s="1101"/>
      <c r="PJR738" s="1101"/>
      <c r="PJS738" s="1101"/>
      <c r="PJT738" s="1101"/>
      <c r="PJU738" s="1101"/>
      <c r="PJV738" s="1101"/>
      <c r="PJW738" s="1101"/>
      <c r="PJX738" s="1101"/>
      <c r="PJY738" s="1101"/>
      <c r="PJZ738" s="1101"/>
      <c r="PKA738" s="1101"/>
      <c r="PKB738" s="1101"/>
      <c r="PKC738" s="1101"/>
      <c r="PKD738" s="1101"/>
      <c r="PKE738" s="1101"/>
      <c r="PKF738" s="1101"/>
      <c r="PKG738" s="1101"/>
      <c r="PKH738" s="1101"/>
      <c r="PKI738" s="1101"/>
      <c r="PKJ738" s="1101"/>
      <c r="PKK738" s="1101"/>
      <c r="PKL738" s="1101"/>
      <c r="PKM738" s="1101"/>
      <c r="PKN738" s="1101"/>
      <c r="PKO738" s="1101"/>
      <c r="PKP738" s="1101"/>
      <c r="PKQ738" s="1101"/>
      <c r="PKR738" s="1101"/>
      <c r="PKS738" s="1101"/>
      <c r="PKT738" s="1101"/>
      <c r="PKU738" s="1101"/>
      <c r="PKV738" s="1101"/>
      <c r="PKW738" s="1101"/>
      <c r="PKX738" s="1101"/>
      <c r="PKY738" s="1101"/>
      <c r="PKZ738" s="1101"/>
      <c r="PLA738" s="1101"/>
      <c r="PLB738" s="1101"/>
      <c r="PLC738" s="1101"/>
      <c r="PLD738" s="1101"/>
      <c r="PLE738" s="1101"/>
      <c r="PLF738" s="1101"/>
      <c r="PLG738" s="1101"/>
      <c r="PLH738" s="1101"/>
      <c r="PLI738" s="1101"/>
      <c r="PLJ738" s="1101"/>
      <c r="PLK738" s="1101"/>
      <c r="PLL738" s="1101"/>
      <c r="PLM738" s="1101"/>
      <c r="PLN738" s="1101"/>
      <c r="PLO738" s="1101"/>
      <c r="PLP738" s="1101"/>
      <c r="PLQ738" s="1101"/>
      <c r="PLR738" s="1101"/>
      <c r="PLS738" s="1101"/>
      <c r="PLT738" s="1101"/>
      <c r="PLU738" s="1101"/>
      <c r="PLV738" s="1101"/>
      <c r="PLW738" s="1101"/>
      <c r="PLX738" s="1101"/>
      <c r="PLY738" s="1101"/>
      <c r="PLZ738" s="1101"/>
      <c r="PMA738" s="1101"/>
      <c r="PMB738" s="1101"/>
      <c r="PMC738" s="1101"/>
      <c r="PMD738" s="1101"/>
      <c r="PME738" s="1101"/>
      <c r="PMF738" s="1101"/>
      <c r="PMG738" s="1101"/>
      <c r="PMH738" s="1101"/>
      <c r="PMI738" s="1101"/>
      <c r="PMJ738" s="1101"/>
      <c r="PMK738" s="1101"/>
      <c r="PML738" s="1101"/>
      <c r="PMM738" s="1101"/>
      <c r="PMN738" s="1101"/>
      <c r="PMO738" s="1101"/>
      <c r="PMP738" s="1101"/>
      <c r="PMQ738" s="1101"/>
      <c r="PMR738" s="1101"/>
      <c r="PMS738" s="1101"/>
      <c r="PMT738" s="1101"/>
      <c r="PMU738" s="1101"/>
      <c r="PMV738" s="1101"/>
      <c r="PMW738" s="1101"/>
      <c r="PMX738" s="1101"/>
      <c r="PMY738" s="1101"/>
      <c r="PMZ738" s="1101"/>
      <c r="PNA738" s="1101"/>
      <c r="PNB738" s="1101"/>
      <c r="PNC738" s="1101"/>
      <c r="PND738" s="1101"/>
      <c r="PNE738" s="1101"/>
      <c r="PNF738" s="1101"/>
      <c r="PNG738" s="1101"/>
      <c r="PNH738" s="1101"/>
      <c r="PNI738" s="1101"/>
      <c r="PNJ738" s="1101"/>
      <c r="PNK738" s="1101"/>
      <c r="PNL738" s="1101"/>
      <c r="PNM738" s="1101"/>
      <c r="PNN738" s="1101"/>
      <c r="PNO738" s="1101"/>
      <c r="PNP738" s="1101"/>
      <c r="PNQ738" s="1101"/>
      <c r="PNR738" s="1101"/>
      <c r="PNS738" s="1101"/>
      <c r="PNT738" s="1101"/>
      <c r="PNU738" s="1101"/>
      <c r="PNV738" s="1101"/>
      <c r="PNW738" s="1101"/>
      <c r="PNX738" s="1101"/>
      <c r="PNY738" s="1101"/>
      <c r="PNZ738" s="1101"/>
      <c r="POA738" s="1101"/>
      <c r="POB738" s="1101"/>
      <c r="POC738" s="1101"/>
      <c r="POD738" s="1101"/>
      <c r="POE738" s="1101"/>
      <c r="POF738" s="1101"/>
      <c r="POG738" s="1101"/>
      <c r="POH738" s="1101"/>
      <c r="POI738" s="1101"/>
      <c r="POJ738" s="1101"/>
      <c r="POK738" s="1101"/>
      <c r="POL738" s="1101"/>
      <c r="POM738" s="1101"/>
      <c r="PON738" s="1101"/>
      <c r="POO738" s="1101"/>
      <c r="POP738" s="1101"/>
      <c r="POQ738" s="1101"/>
      <c r="POR738" s="1101"/>
      <c r="POS738" s="1101"/>
      <c r="POT738" s="1101"/>
      <c r="POU738" s="1101"/>
      <c r="POV738" s="1101"/>
      <c r="POW738" s="1101"/>
      <c r="POX738" s="1101"/>
      <c r="POY738" s="1101"/>
      <c r="POZ738" s="1101"/>
      <c r="PPA738" s="1101"/>
      <c r="PPB738" s="1101"/>
      <c r="PPC738" s="1101"/>
      <c r="PPD738" s="1101"/>
      <c r="PPE738" s="1101"/>
      <c r="PPF738" s="1101"/>
      <c r="PPG738" s="1101"/>
      <c r="PPH738" s="1101"/>
      <c r="PPI738" s="1101"/>
      <c r="PPJ738" s="1101"/>
      <c r="PPK738" s="1101"/>
      <c r="PPL738" s="1101"/>
      <c r="PPM738" s="1101"/>
      <c r="PPN738" s="1101"/>
      <c r="PPO738" s="1101"/>
      <c r="PPP738" s="1101"/>
      <c r="PPQ738" s="1101"/>
      <c r="PPR738" s="1101"/>
      <c r="PPS738" s="1101"/>
      <c r="PPT738" s="1101"/>
      <c r="PPU738" s="1101"/>
      <c r="PPV738" s="1101"/>
      <c r="PPW738" s="1101"/>
      <c r="PPX738" s="1101"/>
      <c r="PPY738" s="1101"/>
      <c r="PPZ738" s="1101"/>
      <c r="PQA738" s="1101"/>
      <c r="PQB738" s="1101"/>
      <c r="PQC738" s="1101"/>
      <c r="PQD738" s="1101"/>
      <c r="PQE738" s="1101"/>
      <c r="PQF738" s="1101"/>
      <c r="PQG738" s="1101"/>
      <c r="PQH738" s="1101"/>
      <c r="PQI738" s="1101"/>
      <c r="PQJ738" s="1101"/>
      <c r="PQK738" s="1101"/>
      <c r="PQL738" s="1101"/>
      <c r="PQM738" s="1101"/>
      <c r="PQN738" s="1101"/>
      <c r="PQO738" s="1101"/>
      <c r="PQP738" s="1101"/>
      <c r="PQQ738" s="1101"/>
      <c r="PQR738" s="1101"/>
      <c r="PQS738" s="1101"/>
      <c r="PQT738" s="1101"/>
      <c r="PQU738" s="1101"/>
      <c r="PQV738" s="1101"/>
      <c r="PQW738" s="1101"/>
      <c r="PQX738" s="1101"/>
      <c r="PQY738" s="1101"/>
      <c r="PQZ738" s="1101"/>
      <c r="PRA738" s="1101"/>
      <c r="PRB738" s="1101"/>
      <c r="PRC738" s="1101"/>
      <c r="PRD738" s="1101"/>
      <c r="PRE738" s="1101"/>
      <c r="PRF738" s="1101"/>
      <c r="PRG738" s="1101"/>
      <c r="PRH738" s="1101"/>
      <c r="PRI738" s="1101"/>
      <c r="PRJ738" s="1101"/>
      <c r="PRK738" s="1101"/>
      <c r="PRL738" s="1101"/>
      <c r="PRM738" s="1101"/>
      <c r="PRN738" s="1101"/>
      <c r="PRO738" s="1101"/>
      <c r="PRP738" s="1101"/>
      <c r="PRQ738" s="1101"/>
      <c r="PRR738" s="1101"/>
      <c r="PRS738" s="1101"/>
      <c r="PRT738" s="1101"/>
      <c r="PRU738" s="1101"/>
      <c r="PRV738" s="1101"/>
      <c r="PRW738" s="1101"/>
      <c r="PRX738" s="1101"/>
      <c r="PRY738" s="1101"/>
      <c r="PRZ738" s="1101"/>
      <c r="PSA738" s="1101"/>
      <c r="PSB738" s="1101"/>
      <c r="PSC738" s="1101"/>
      <c r="PSD738" s="1101"/>
      <c r="PSE738" s="1101"/>
      <c r="PSF738" s="1101"/>
      <c r="PSG738" s="1101"/>
      <c r="PSH738" s="1101"/>
      <c r="PSI738" s="1101"/>
      <c r="PSJ738" s="1101"/>
      <c r="PSK738" s="1101"/>
      <c r="PSL738" s="1101"/>
      <c r="PSM738" s="1101"/>
      <c r="PSN738" s="1101"/>
      <c r="PSO738" s="1101"/>
      <c r="PSP738" s="1101"/>
      <c r="PSQ738" s="1101"/>
      <c r="PSR738" s="1101"/>
      <c r="PSS738" s="1101"/>
      <c r="PST738" s="1101"/>
      <c r="PSU738" s="1101"/>
      <c r="PSV738" s="1101"/>
      <c r="PSW738" s="1101"/>
      <c r="PSX738" s="1101"/>
      <c r="PSY738" s="1101"/>
      <c r="PSZ738" s="1101"/>
      <c r="PTA738" s="1101"/>
      <c r="PTB738" s="1101"/>
      <c r="PTC738" s="1101"/>
      <c r="PTD738" s="1101"/>
      <c r="PTE738" s="1101"/>
      <c r="PTF738" s="1101"/>
      <c r="PTG738" s="1101"/>
      <c r="PTH738" s="1101"/>
      <c r="PTI738" s="1101"/>
      <c r="PTJ738" s="1101"/>
      <c r="PTK738" s="1101"/>
      <c r="PTL738" s="1101"/>
      <c r="PTM738" s="1101"/>
      <c r="PTN738" s="1101"/>
      <c r="PTO738" s="1101"/>
      <c r="PTP738" s="1101"/>
      <c r="PTQ738" s="1101"/>
      <c r="PTR738" s="1101"/>
      <c r="PTS738" s="1101"/>
      <c r="PTT738" s="1101"/>
      <c r="PTU738" s="1101"/>
      <c r="PTV738" s="1101"/>
      <c r="PTW738" s="1101"/>
      <c r="PTX738" s="1101"/>
      <c r="PTY738" s="1101"/>
      <c r="PTZ738" s="1101"/>
      <c r="PUA738" s="1101"/>
      <c r="PUB738" s="1101"/>
      <c r="PUC738" s="1101"/>
      <c r="PUD738" s="1101"/>
      <c r="PUE738" s="1101"/>
      <c r="PUF738" s="1101"/>
      <c r="PUG738" s="1101"/>
      <c r="PUH738" s="1101"/>
      <c r="PUI738" s="1101"/>
      <c r="PUJ738" s="1101"/>
      <c r="PUK738" s="1101"/>
      <c r="PUL738" s="1101"/>
      <c r="PUM738" s="1101"/>
      <c r="PUN738" s="1101"/>
      <c r="PUO738" s="1101"/>
      <c r="PUP738" s="1101"/>
      <c r="PUQ738" s="1101"/>
      <c r="PUR738" s="1101"/>
      <c r="PUS738" s="1101"/>
      <c r="PUT738" s="1101"/>
      <c r="PUU738" s="1101"/>
      <c r="PUV738" s="1101"/>
      <c r="PUW738" s="1101"/>
      <c r="PUX738" s="1101"/>
      <c r="PUY738" s="1101"/>
      <c r="PUZ738" s="1101"/>
      <c r="PVA738" s="1101"/>
      <c r="PVB738" s="1101"/>
      <c r="PVC738" s="1101"/>
      <c r="PVD738" s="1101"/>
      <c r="PVE738" s="1101"/>
      <c r="PVF738" s="1101"/>
      <c r="PVG738" s="1101"/>
      <c r="PVH738" s="1101"/>
      <c r="PVI738" s="1101"/>
      <c r="PVJ738" s="1101"/>
      <c r="PVK738" s="1101"/>
      <c r="PVL738" s="1101"/>
      <c r="PVM738" s="1101"/>
      <c r="PVN738" s="1101"/>
      <c r="PVO738" s="1101"/>
      <c r="PVP738" s="1101"/>
      <c r="PVQ738" s="1101"/>
      <c r="PVR738" s="1101"/>
      <c r="PVS738" s="1101"/>
      <c r="PVT738" s="1101"/>
      <c r="PVU738" s="1101"/>
      <c r="PVV738" s="1101"/>
      <c r="PVW738" s="1101"/>
      <c r="PVX738" s="1101"/>
      <c r="PVY738" s="1101"/>
      <c r="PVZ738" s="1101"/>
      <c r="PWA738" s="1101"/>
      <c r="PWB738" s="1101"/>
      <c r="PWC738" s="1101"/>
      <c r="PWD738" s="1101"/>
      <c r="PWE738" s="1101"/>
      <c r="PWF738" s="1101"/>
      <c r="PWG738" s="1101"/>
      <c r="PWH738" s="1101"/>
      <c r="PWI738" s="1101"/>
      <c r="PWJ738" s="1101"/>
      <c r="PWK738" s="1101"/>
      <c r="PWL738" s="1101"/>
      <c r="PWM738" s="1101"/>
      <c r="PWN738" s="1101"/>
      <c r="PWO738" s="1101"/>
      <c r="PWP738" s="1101"/>
      <c r="PWQ738" s="1101"/>
      <c r="PWR738" s="1101"/>
      <c r="PWS738" s="1101"/>
      <c r="PWT738" s="1101"/>
      <c r="PWU738" s="1101"/>
      <c r="PWV738" s="1101"/>
      <c r="PWW738" s="1101"/>
      <c r="PWX738" s="1101"/>
      <c r="PWY738" s="1101"/>
      <c r="PWZ738" s="1101"/>
      <c r="PXA738" s="1101"/>
      <c r="PXB738" s="1101"/>
      <c r="PXC738" s="1101"/>
      <c r="PXD738" s="1101"/>
      <c r="PXE738" s="1101"/>
      <c r="PXF738" s="1101"/>
      <c r="PXG738" s="1101"/>
      <c r="PXH738" s="1101"/>
      <c r="PXI738" s="1101"/>
      <c r="PXJ738" s="1101"/>
      <c r="PXK738" s="1101"/>
      <c r="PXL738" s="1101"/>
      <c r="PXM738" s="1101"/>
      <c r="PXN738" s="1101"/>
      <c r="PXO738" s="1101"/>
      <c r="PXP738" s="1101"/>
      <c r="PXQ738" s="1101"/>
      <c r="PXR738" s="1101"/>
      <c r="PXS738" s="1101"/>
      <c r="PXT738" s="1101"/>
      <c r="PXU738" s="1101"/>
      <c r="PXV738" s="1101"/>
      <c r="PXW738" s="1101"/>
      <c r="PXX738" s="1101"/>
      <c r="PXY738" s="1101"/>
      <c r="PXZ738" s="1101"/>
      <c r="PYA738" s="1101"/>
      <c r="PYB738" s="1101"/>
      <c r="PYC738" s="1101"/>
      <c r="PYD738" s="1101"/>
      <c r="PYE738" s="1101"/>
      <c r="PYF738" s="1101"/>
      <c r="PYG738" s="1101"/>
      <c r="PYH738" s="1101"/>
      <c r="PYI738" s="1101"/>
      <c r="PYJ738" s="1101"/>
      <c r="PYK738" s="1101"/>
      <c r="PYL738" s="1101"/>
      <c r="PYM738" s="1101"/>
      <c r="PYN738" s="1101"/>
      <c r="PYO738" s="1101"/>
      <c r="PYP738" s="1101"/>
      <c r="PYQ738" s="1101"/>
      <c r="PYR738" s="1101"/>
      <c r="PYS738" s="1101"/>
      <c r="PYT738" s="1101"/>
      <c r="PYU738" s="1101"/>
      <c r="PYV738" s="1101"/>
      <c r="PYW738" s="1101"/>
      <c r="PYX738" s="1101"/>
      <c r="PYY738" s="1101"/>
      <c r="PYZ738" s="1101"/>
      <c r="PZA738" s="1101"/>
      <c r="PZB738" s="1101"/>
      <c r="PZC738" s="1101"/>
      <c r="PZD738" s="1101"/>
      <c r="PZE738" s="1101"/>
      <c r="PZF738" s="1101"/>
      <c r="PZG738" s="1101"/>
      <c r="PZH738" s="1101"/>
      <c r="PZI738" s="1101"/>
      <c r="PZJ738" s="1101"/>
      <c r="PZK738" s="1101"/>
      <c r="PZL738" s="1101"/>
      <c r="PZM738" s="1101"/>
      <c r="PZN738" s="1101"/>
      <c r="PZO738" s="1101"/>
      <c r="PZP738" s="1101"/>
      <c r="PZQ738" s="1101"/>
      <c r="PZR738" s="1101"/>
      <c r="PZS738" s="1101"/>
      <c r="PZT738" s="1101"/>
      <c r="PZU738" s="1101"/>
      <c r="PZV738" s="1101"/>
      <c r="PZW738" s="1101"/>
      <c r="PZX738" s="1101"/>
      <c r="PZY738" s="1101"/>
      <c r="PZZ738" s="1101"/>
      <c r="QAA738" s="1101"/>
      <c r="QAB738" s="1101"/>
      <c r="QAC738" s="1101"/>
      <c r="QAD738" s="1101"/>
      <c r="QAE738" s="1101"/>
      <c r="QAF738" s="1101"/>
      <c r="QAG738" s="1101"/>
      <c r="QAH738" s="1101"/>
      <c r="QAI738" s="1101"/>
      <c r="QAJ738" s="1101"/>
      <c r="QAK738" s="1101"/>
      <c r="QAL738" s="1101"/>
      <c r="QAM738" s="1101"/>
      <c r="QAN738" s="1101"/>
      <c r="QAO738" s="1101"/>
      <c r="QAP738" s="1101"/>
      <c r="QAQ738" s="1101"/>
      <c r="QAR738" s="1101"/>
      <c r="QAS738" s="1101"/>
      <c r="QAT738" s="1101"/>
      <c r="QAU738" s="1101"/>
      <c r="QAV738" s="1101"/>
      <c r="QAW738" s="1101"/>
      <c r="QAX738" s="1101"/>
      <c r="QAY738" s="1101"/>
      <c r="QAZ738" s="1101"/>
      <c r="QBA738" s="1101"/>
      <c r="QBB738" s="1101"/>
      <c r="QBC738" s="1101"/>
      <c r="QBD738" s="1101"/>
      <c r="QBE738" s="1101"/>
      <c r="QBF738" s="1101"/>
      <c r="QBG738" s="1101"/>
      <c r="QBH738" s="1101"/>
      <c r="QBI738" s="1101"/>
      <c r="QBJ738" s="1101"/>
      <c r="QBK738" s="1101"/>
      <c r="QBL738" s="1101"/>
      <c r="QBM738" s="1101"/>
      <c r="QBN738" s="1101"/>
      <c r="QBO738" s="1101"/>
      <c r="QBP738" s="1101"/>
      <c r="QBQ738" s="1101"/>
      <c r="QBR738" s="1101"/>
      <c r="QBS738" s="1101"/>
      <c r="QBT738" s="1101"/>
      <c r="QBU738" s="1101"/>
      <c r="QBV738" s="1101"/>
      <c r="QBW738" s="1101"/>
      <c r="QBX738" s="1101"/>
      <c r="QBY738" s="1101"/>
      <c r="QBZ738" s="1101"/>
      <c r="QCA738" s="1101"/>
      <c r="QCB738" s="1101"/>
      <c r="QCC738" s="1101"/>
      <c r="QCD738" s="1101"/>
      <c r="QCE738" s="1101"/>
      <c r="QCF738" s="1101"/>
      <c r="QCG738" s="1101"/>
      <c r="QCH738" s="1101"/>
      <c r="QCI738" s="1101"/>
      <c r="QCJ738" s="1101"/>
      <c r="QCK738" s="1101"/>
      <c r="QCL738" s="1101"/>
      <c r="QCM738" s="1101"/>
      <c r="QCN738" s="1101"/>
      <c r="QCO738" s="1101"/>
      <c r="QCP738" s="1101"/>
      <c r="QCQ738" s="1101"/>
      <c r="QCR738" s="1101"/>
      <c r="QCS738" s="1101"/>
      <c r="QCT738" s="1101"/>
      <c r="QCU738" s="1101"/>
      <c r="QCV738" s="1101"/>
      <c r="QCW738" s="1101"/>
      <c r="QCX738" s="1101"/>
      <c r="QCY738" s="1101"/>
      <c r="QCZ738" s="1101"/>
      <c r="QDA738" s="1101"/>
      <c r="QDB738" s="1101"/>
      <c r="QDC738" s="1101"/>
      <c r="QDD738" s="1101"/>
      <c r="QDE738" s="1101"/>
      <c r="QDF738" s="1101"/>
      <c r="QDG738" s="1101"/>
      <c r="QDH738" s="1101"/>
      <c r="QDI738" s="1101"/>
      <c r="QDJ738" s="1101"/>
      <c r="QDK738" s="1101"/>
      <c r="QDL738" s="1101"/>
      <c r="QDM738" s="1101"/>
      <c r="QDN738" s="1101"/>
      <c r="QDO738" s="1101"/>
      <c r="QDP738" s="1101"/>
      <c r="QDQ738" s="1101"/>
      <c r="QDR738" s="1101"/>
      <c r="QDS738" s="1101"/>
      <c r="QDT738" s="1101"/>
      <c r="QDU738" s="1101"/>
      <c r="QDV738" s="1101"/>
      <c r="QDW738" s="1101"/>
      <c r="QDX738" s="1101"/>
      <c r="QDY738" s="1101"/>
      <c r="QDZ738" s="1101"/>
      <c r="QEA738" s="1101"/>
      <c r="QEB738" s="1101"/>
      <c r="QEC738" s="1101"/>
      <c r="QED738" s="1101"/>
      <c r="QEE738" s="1101"/>
      <c r="QEF738" s="1101"/>
      <c r="QEG738" s="1101"/>
      <c r="QEH738" s="1101"/>
      <c r="QEI738" s="1101"/>
      <c r="QEJ738" s="1101"/>
      <c r="QEK738" s="1101"/>
      <c r="QEL738" s="1101"/>
      <c r="QEM738" s="1101"/>
      <c r="QEN738" s="1101"/>
      <c r="QEO738" s="1101"/>
      <c r="QEP738" s="1101"/>
      <c r="QEQ738" s="1101"/>
      <c r="QER738" s="1101"/>
      <c r="QES738" s="1101"/>
      <c r="QET738" s="1101"/>
      <c r="QEU738" s="1101"/>
      <c r="QEV738" s="1101"/>
      <c r="QEW738" s="1101"/>
      <c r="QEX738" s="1101"/>
      <c r="QEY738" s="1101"/>
      <c r="QEZ738" s="1101"/>
      <c r="QFA738" s="1101"/>
      <c r="QFB738" s="1101"/>
      <c r="QFC738" s="1101"/>
      <c r="QFD738" s="1101"/>
      <c r="QFE738" s="1101"/>
      <c r="QFF738" s="1101"/>
      <c r="QFG738" s="1101"/>
      <c r="QFH738" s="1101"/>
      <c r="QFI738" s="1101"/>
      <c r="QFJ738" s="1101"/>
      <c r="QFK738" s="1101"/>
      <c r="QFL738" s="1101"/>
      <c r="QFM738" s="1101"/>
      <c r="QFN738" s="1101"/>
      <c r="QFO738" s="1101"/>
      <c r="QFP738" s="1101"/>
      <c r="QFQ738" s="1101"/>
      <c r="QFR738" s="1101"/>
      <c r="QFS738" s="1101"/>
      <c r="QFT738" s="1101"/>
      <c r="QFU738" s="1101"/>
      <c r="QFV738" s="1101"/>
      <c r="QFW738" s="1101"/>
      <c r="QFX738" s="1101"/>
      <c r="QFY738" s="1101"/>
      <c r="QFZ738" s="1101"/>
      <c r="QGA738" s="1101"/>
      <c r="QGB738" s="1101"/>
      <c r="QGC738" s="1101"/>
      <c r="QGD738" s="1101"/>
      <c r="QGE738" s="1101"/>
      <c r="QGF738" s="1101"/>
      <c r="QGG738" s="1101"/>
      <c r="QGH738" s="1101"/>
      <c r="QGI738" s="1101"/>
      <c r="QGJ738" s="1101"/>
      <c r="QGK738" s="1101"/>
      <c r="QGL738" s="1101"/>
      <c r="QGM738" s="1101"/>
      <c r="QGN738" s="1101"/>
      <c r="QGO738" s="1101"/>
      <c r="QGP738" s="1101"/>
      <c r="QGQ738" s="1101"/>
      <c r="QGR738" s="1101"/>
      <c r="QGS738" s="1101"/>
      <c r="QGT738" s="1101"/>
      <c r="QGU738" s="1101"/>
      <c r="QGV738" s="1101"/>
      <c r="QGW738" s="1101"/>
      <c r="QGX738" s="1101"/>
      <c r="QGY738" s="1101"/>
      <c r="QGZ738" s="1101"/>
      <c r="QHA738" s="1101"/>
      <c r="QHB738" s="1101"/>
      <c r="QHC738" s="1101"/>
      <c r="QHD738" s="1101"/>
      <c r="QHE738" s="1101"/>
      <c r="QHF738" s="1101"/>
      <c r="QHG738" s="1101"/>
      <c r="QHH738" s="1101"/>
      <c r="QHI738" s="1101"/>
      <c r="QHJ738" s="1101"/>
      <c r="QHK738" s="1101"/>
      <c r="QHL738" s="1101"/>
      <c r="QHM738" s="1101"/>
      <c r="QHN738" s="1101"/>
      <c r="QHO738" s="1101"/>
      <c r="QHP738" s="1101"/>
      <c r="QHQ738" s="1101"/>
      <c r="QHR738" s="1101"/>
      <c r="QHS738" s="1101"/>
      <c r="QHT738" s="1101"/>
      <c r="QHU738" s="1101"/>
      <c r="QHV738" s="1101"/>
      <c r="QHW738" s="1101"/>
      <c r="QHX738" s="1101"/>
      <c r="QHY738" s="1101"/>
      <c r="QHZ738" s="1101"/>
      <c r="QIA738" s="1101"/>
      <c r="QIB738" s="1101"/>
      <c r="QIC738" s="1101"/>
      <c r="QID738" s="1101"/>
      <c r="QIE738" s="1101"/>
      <c r="QIF738" s="1101"/>
      <c r="QIG738" s="1101"/>
      <c r="QIH738" s="1101"/>
      <c r="QII738" s="1101"/>
      <c r="QIJ738" s="1101"/>
      <c r="QIK738" s="1101"/>
      <c r="QIL738" s="1101"/>
      <c r="QIM738" s="1101"/>
      <c r="QIN738" s="1101"/>
      <c r="QIO738" s="1101"/>
      <c r="QIP738" s="1101"/>
      <c r="QIQ738" s="1101"/>
      <c r="QIR738" s="1101"/>
      <c r="QIS738" s="1101"/>
      <c r="QIT738" s="1101"/>
      <c r="QIU738" s="1101"/>
      <c r="QIV738" s="1101"/>
      <c r="QIW738" s="1101"/>
      <c r="QIX738" s="1101"/>
      <c r="QIY738" s="1101"/>
      <c r="QIZ738" s="1101"/>
      <c r="QJA738" s="1101"/>
      <c r="QJB738" s="1101"/>
      <c r="QJC738" s="1101"/>
      <c r="QJD738" s="1101"/>
      <c r="QJE738" s="1101"/>
      <c r="QJF738" s="1101"/>
      <c r="QJG738" s="1101"/>
      <c r="QJH738" s="1101"/>
      <c r="QJI738" s="1101"/>
      <c r="QJJ738" s="1101"/>
      <c r="QJK738" s="1101"/>
      <c r="QJL738" s="1101"/>
      <c r="QJM738" s="1101"/>
      <c r="QJN738" s="1101"/>
      <c r="QJO738" s="1101"/>
      <c r="QJP738" s="1101"/>
      <c r="QJQ738" s="1101"/>
      <c r="QJR738" s="1101"/>
      <c r="QJS738" s="1101"/>
      <c r="QJT738" s="1101"/>
      <c r="QJU738" s="1101"/>
      <c r="QJV738" s="1101"/>
      <c r="QJW738" s="1101"/>
      <c r="QJX738" s="1101"/>
      <c r="QJY738" s="1101"/>
      <c r="QJZ738" s="1101"/>
      <c r="QKA738" s="1101"/>
      <c r="QKB738" s="1101"/>
      <c r="QKC738" s="1101"/>
      <c r="QKD738" s="1101"/>
      <c r="QKE738" s="1101"/>
      <c r="QKF738" s="1101"/>
      <c r="QKG738" s="1101"/>
      <c r="QKH738" s="1101"/>
      <c r="QKI738" s="1101"/>
      <c r="QKJ738" s="1101"/>
      <c r="QKK738" s="1101"/>
      <c r="QKL738" s="1101"/>
      <c r="QKM738" s="1101"/>
      <c r="QKN738" s="1101"/>
      <c r="QKO738" s="1101"/>
      <c r="QKP738" s="1101"/>
      <c r="QKQ738" s="1101"/>
      <c r="QKR738" s="1101"/>
      <c r="QKS738" s="1101"/>
      <c r="QKT738" s="1101"/>
      <c r="QKU738" s="1101"/>
      <c r="QKV738" s="1101"/>
      <c r="QKW738" s="1101"/>
      <c r="QKX738" s="1101"/>
      <c r="QKY738" s="1101"/>
      <c r="QKZ738" s="1101"/>
      <c r="QLA738" s="1101"/>
      <c r="QLB738" s="1101"/>
      <c r="QLC738" s="1101"/>
      <c r="QLD738" s="1101"/>
      <c r="QLE738" s="1101"/>
      <c r="QLF738" s="1101"/>
      <c r="QLG738" s="1101"/>
      <c r="QLH738" s="1101"/>
      <c r="QLI738" s="1101"/>
      <c r="QLJ738" s="1101"/>
      <c r="QLK738" s="1101"/>
      <c r="QLL738" s="1101"/>
      <c r="QLM738" s="1101"/>
      <c r="QLN738" s="1101"/>
      <c r="QLO738" s="1101"/>
      <c r="QLP738" s="1101"/>
      <c r="QLQ738" s="1101"/>
      <c r="QLR738" s="1101"/>
      <c r="QLS738" s="1101"/>
      <c r="QLT738" s="1101"/>
      <c r="QLU738" s="1101"/>
      <c r="QLV738" s="1101"/>
      <c r="QLW738" s="1101"/>
      <c r="QLX738" s="1101"/>
      <c r="QLY738" s="1101"/>
      <c r="QLZ738" s="1101"/>
      <c r="QMA738" s="1101"/>
      <c r="QMB738" s="1101"/>
      <c r="QMC738" s="1101"/>
      <c r="QMD738" s="1101"/>
      <c r="QME738" s="1101"/>
      <c r="QMF738" s="1101"/>
      <c r="QMG738" s="1101"/>
      <c r="QMH738" s="1101"/>
      <c r="QMI738" s="1101"/>
      <c r="QMJ738" s="1101"/>
      <c r="QMK738" s="1101"/>
      <c r="QML738" s="1101"/>
      <c r="QMM738" s="1101"/>
      <c r="QMN738" s="1101"/>
      <c r="QMO738" s="1101"/>
      <c r="QMP738" s="1101"/>
      <c r="QMQ738" s="1101"/>
      <c r="QMR738" s="1101"/>
      <c r="QMS738" s="1101"/>
      <c r="QMT738" s="1101"/>
      <c r="QMU738" s="1101"/>
      <c r="QMV738" s="1101"/>
      <c r="QMW738" s="1101"/>
      <c r="QMX738" s="1101"/>
      <c r="QMY738" s="1101"/>
      <c r="QMZ738" s="1101"/>
      <c r="QNA738" s="1101"/>
      <c r="QNB738" s="1101"/>
      <c r="QNC738" s="1101"/>
      <c r="QND738" s="1101"/>
      <c r="QNE738" s="1101"/>
      <c r="QNF738" s="1101"/>
      <c r="QNG738" s="1101"/>
      <c r="QNH738" s="1101"/>
      <c r="QNI738" s="1101"/>
      <c r="QNJ738" s="1101"/>
      <c r="QNK738" s="1101"/>
      <c r="QNL738" s="1101"/>
      <c r="QNM738" s="1101"/>
      <c r="QNN738" s="1101"/>
      <c r="QNO738" s="1101"/>
      <c r="QNP738" s="1101"/>
      <c r="QNQ738" s="1101"/>
      <c r="QNR738" s="1101"/>
      <c r="QNS738" s="1101"/>
      <c r="QNT738" s="1101"/>
      <c r="QNU738" s="1101"/>
      <c r="QNV738" s="1101"/>
      <c r="QNW738" s="1101"/>
      <c r="QNX738" s="1101"/>
      <c r="QNY738" s="1101"/>
      <c r="QNZ738" s="1101"/>
      <c r="QOA738" s="1101"/>
      <c r="QOB738" s="1101"/>
      <c r="QOC738" s="1101"/>
      <c r="QOD738" s="1101"/>
      <c r="QOE738" s="1101"/>
      <c r="QOF738" s="1101"/>
      <c r="QOG738" s="1101"/>
      <c r="QOH738" s="1101"/>
      <c r="QOI738" s="1101"/>
      <c r="QOJ738" s="1101"/>
      <c r="QOK738" s="1101"/>
      <c r="QOL738" s="1101"/>
      <c r="QOM738" s="1101"/>
      <c r="QON738" s="1101"/>
      <c r="QOO738" s="1101"/>
      <c r="QOP738" s="1101"/>
      <c r="QOQ738" s="1101"/>
      <c r="QOR738" s="1101"/>
      <c r="QOS738" s="1101"/>
      <c r="QOT738" s="1101"/>
      <c r="QOU738" s="1101"/>
      <c r="QOV738" s="1101"/>
      <c r="QOW738" s="1101"/>
      <c r="QOX738" s="1101"/>
      <c r="QOY738" s="1101"/>
      <c r="QOZ738" s="1101"/>
      <c r="QPA738" s="1101"/>
      <c r="QPB738" s="1101"/>
      <c r="QPC738" s="1101"/>
      <c r="QPD738" s="1101"/>
      <c r="QPE738" s="1101"/>
      <c r="QPF738" s="1101"/>
      <c r="QPG738" s="1101"/>
      <c r="QPH738" s="1101"/>
      <c r="QPI738" s="1101"/>
      <c r="QPJ738" s="1101"/>
      <c r="QPK738" s="1101"/>
      <c r="QPL738" s="1101"/>
      <c r="QPM738" s="1101"/>
      <c r="QPN738" s="1101"/>
      <c r="QPO738" s="1101"/>
      <c r="QPP738" s="1101"/>
      <c r="QPQ738" s="1101"/>
      <c r="QPR738" s="1101"/>
      <c r="QPS738" s="1101"/>
      <c r="QPT738" s="1101"/>
      <c r="QPU738" s="1101"/>
      <c r="QPV738" s="1101"/>
      <c r="QPW738" s="1101"/>
      <c r="QPX738" s="1101"/>
      <c r="QPY738" s="1101"/>
      <c r="QPZ738" s="1101"/>
      <c r="QQA738" s="1101"/>
      <c r="QQB738" s="1101"/>
      <c r="QQC738" s="1101"/>
      <c r="QQD738" s="1101"/>
      <c r="QQE738" s="1101"/>
      <c r="QQF738" s="1101"/>
      <c r="QQG738" s="1101"/>
      <c r="QQH738" s="1101"/>
      <c r="QQI738" s="1101"/>
      <c r="QQJ738" s="1101"/>
      <c r="QQK738" s="1101"/>
      <c r="QQL738" s="1101"/>
      <c r="QQM738" s="1101"/>
      <c r="QQN738" s="1101"/>
      <c r="QQO738" s="1101"/>
      <c r="QQP738" s="1101"/>
      <c r="QQQ738" s="1101"/>
      <c r="QQR738" s="1101"/>
      <c r="QQS738" s="1101"/>
      <c r="QQT738" s="1101"/>
      <c r="QQU738" s="1101"/>
      <c r="QQV738" s="1101"/>
      <c r="QQW738" s="1101"/>
      <c r="QQX738" s="1101"/>
      <c r="QQY738" s="1101"/>
      <c r="QQZ738" s="1101"/>
      <c r="QRA738" s="1101"/>
      <c r="QRB738" s="1101"/>
      <c r="QRC738" s="1101"/>
      <c r="QRD738" s="1101"/>
      <c r="QRE738" s="1101"/>
      <c r="QRF738" s="1101"/>
      <c r="QRG738" s="1101"/>
      <c r="QRH738" s="1101"/>
      <c r="QRI738" s="1101"/>
      <c r="QRJ738" s="1101"/>
      <c r="QRK738" s="1101"/>
      <c r="QRL738" s="1101"/>
      <c r="QRM738" s="1101"/>
      <c r="QRN738" s="1101"/>
      <c r="QRO738" s="1101"/>
      <c r="QRP738" s="1101"/>
      <c r="QRQ738" s="1101"/>
      <c r="QRR738" s="1101"/>
      <c r="QRS738" s="1101"/>
      <c r="QRT738" s="1101"/>
      <c r="QRU738" s="1101"/>
      <c r="QRV738" s="1101"/>
      <c r="QRW738" s="1101"/>
      <c r="QRX738" s="1101"/>
      <c r="QRY738" s="1101"/>
      <c r="QRZ738" s="1101"/>
      <c r="QSA738" s="1101"/>
      <c r="QSB738" s="1101"/>
      <c r="QSC738" s="1101"/>
      <c r="QSD738" s="1101"/>
      <c r="QSE738" s="1101"/>
      <c r="QSF738" s="1101"/>
      <c r="QSG738" s="1101"/>
      <c r="QSH738" s="1101"/>
      <c r="QSI738" s="1101"/>
      <c r="QSJ738" s="1101"/>
      <c r="QSK738" s="1101"/>
      <c r="QSL738" s="1101"/>
      <c r="QSM738" s="1101"/>
      <c r="QSN738" s="1101"/>
      <c r="QSO738" s="1101"/>
      <c r="QSP738" s="1101"/>
      <c r="QSQ738" s="1101"/>
      <c r="QSR738" s="1101"/>
      <c r="QSS738" s="1101"/>
      <c r="QST738" s="1101"/>
      <c r="QSU738" s="1101"/>
      <c r="QSV738" s="1101"/>
      <c r="QSW738" s="1101"/>
      <c r="QSX738" s="1101"/>
      <c r="QSY738" s="1101"/>
      <c r="QSZ738" s="1101"/>
      <c r="QTA738" s="1101"/>
      <c r="QTB738" s="1101"/>
      <c r="QTC738" s="1101"/>
      <c r="QTD738" s="1101"/>
      <c r="QTE738" s="1101"/>
      <c r="QTF738" s="1101"/>
      <c r="QTG738" s="1101"/>
      <c r="QTH738" s="1101"/>
      <c r="QTI738" s="1101"/>
      <c r="QTJ738" s="1101"/>
      <c r="QTK738" s="1101"/>
      <c r="QTL738" s="1101"/>
      <c r="QTM738" s="1101"/>
      <c r="QTN738" s="1101"/>
      <c r="QTO738" s="1101"/>
      <c r="QTP738" s="1101"/>
      <c r="QTQ738" s="1101"/>
      <c r="QTR738" s="1101"/>
      <c r="QTS738" s="1101"/>
      <c r="QTT738" s="1101"/>
      <c r="QTU738" s="1101"/>
      <c r="QTV738" s="1101"/>
      <c r="QTW738" s="1101"/>
      <c r="QTX738" s="1101"/>
      <c r="QTY738" s="1101"/>
      <c r="QTZ738" s="1101"/>
      <c r="QUA738" s="1101"/>
      <c r="QUB738" s="1101"/>
      <c r="QUC738" s="1101"/>
      <c r="QUD738" s="1101"/>
      <c r="QUE738" s="1101"/>
      <c r="QUF738" s="1101"/>
      <c r="QUG738" s="1101"/>
      <c r="QUH738" s="1101"/>
      <c r="QUI738" s="1101"/>
      <c r="QUJ738" s="1101"/>
      <c r="QUK738" s="1101"/>
      <c r="QUL738" s="1101"/>
      <c r="QUM738" s="1101"/>
      <c r="QUN738" s="1101"/>
      <c r="QUO738" s="1101"/>
      <c r="QUP738" s="1101"/>
      <c r="QUQ738" s="1101"/>
      <c r="QUR738" s="1101"/>
      <c r="QUS738" s="1101"/>
      <c r="QUT738" s="1101"/>
      <c r="QUU738" s="1101"/>
      <c r="QUV738" s="1101"/>
      <c r="QUW738" s="1101"/>
      <c r="QUX738" s="1101"/>
      <c r="QUY738" s="1101"/>
      <c r="QUZ738" s="1101"/>
      <c r="QVA738" s="1101"/>
      <c r="QVB738" s="1101"/>
      <c r="QVC738" s="1101"/>
      <c r="QVD738" s="1101"/>
      <c r="QVE738" s="1101"/>
      <c r="QVF738" s="1101"/>
      <c r="QVG738" s="1101"/>
      <c r="QVH738" s="1101"/>
      <c r="QVI738" s="1101"/>
      <c r="QVJ738" s="1101"/>
      <c r="QVK738" s="1101"/>
      <c r="QVL738" s="1101"/>
      <c r="QVM738" s="1101"/>
      <c r="QVN738" s="1101"/>
      <c r="QVO738" s="1101"/>
      <c r="QVP738" s="1101"/>
      <c r="QVQ738" s="1101"/>
      <c r="QVR738" s="1101"/>
      <c r="QVS738" s="1101"/>
      <c r="QVT738" s="1101"/>
      <c r="QVU738" s="1101"/>
      <c r="QVV738" s="1101"/>
      <c r="QVW738" s="1101"/>
      <c r="QVX738" s="1101"/>
      <c r="QVY738" s="1101"/>
      <c r="QVZ738" s="1101"/>
      <c r="QWA738" s="1101"/>
      <c r="QWB738" s="1101"/>
      <c r="QWC738" s="1101"/>
      <c r="QWD738" s="1101"/>
      <c r="QWE738" s="1101"/>
      <c r="QWF738" s="1101"/>
      <c r="QWG738" s="1101"/>
      <c r="QWH738" s="1101"/>
      <c r="QWI738" s="1101"/>
      <c r="QWJ738" s="1101"/>
      <c r="QWK738" s="1101"/>
      <c r="QWL738" s="1101"/>
      <c r="QWM738" s="1101"/>
      <c r="QWN738" s="1101"/>
      <c r="QWO738" s="1101"/>
      <c r="QWP738" s="1101"/>
      <c r="QWQ738" s="1101"/>
      <c r="QWR738" s="1101"/>
      <c r="QWS738" s="1101"/>
      <c r="QWT738" s="1101"/>
      <c r="QWU738" s="1101"/>
      <c r="QWV738" s="1101"/>
      <c r="QWW738" s="1101"/>
      <c r="QWX738" s="1101"/>
      <c r="QWY738" s="1101"/>
      <c r="QWZ738" s="1101"/>
      <c r="QXA738" s="1101"/>
      <c r="QXB738" s="1101"/>
      <c r="QXC738" s="1101"/>
      <c r="QXD738" s="1101"/>
      <c r="QXE738" s="1101"/>
      <c r="QXF738" s="1101"/>
      <c r="QXG738" s="1101"/>
      <c r="QXH738" s="1101"/>
      <c r="QXI738" s="1101"/>
      <c r="QXJ738" s="1101"/>
      <c r="QXK738" s="1101"/>
      <c r="QXL738" s="1101"/>
      <c r="QXM738" s="1101"/>
      <c r="QXN738" s="1101"/>
      <c r="QXO738" s="1101"/>
      <c r="QXP738" s="1101"/>
      <c r="QXQ738" s="1101"/>
      <c r="QXR738" s="1101"/>
      <c r="QXS738" s="1101"/>
      <c r="QXT738" s="1101"/>
      <c r="QXU738" s="1101"/>
      <c r="QXV738" s="1101"/>
      <c r="QXW738" s="1101"/>
      <c r="QXX738" s="1101"/>
      <c r="QXY738" s="1101"/>
      <c r="QXZ738" s="1101"/>
      <c r="QYA738" s="1101"/>
      <c r="QYB738" s="1101"/>
      <c r="QYC738" s="1101"/>
      <c r="QYD738" s="1101"/>
      <c r="QYE738" s="1101"/>
      <c r="QYF738" s="1101"/>
      <c r="QYG738" s="1101"/>
      <c r="QYH738" s="1101"/>
      <c r="QYI738" s="1101"/>
      <c r="QYJ738" s="1101"/>
      <c r="QYK738" s="1101"/>
      <c r="QYL738" s="1101"/>
      <c r="QYM738" s="1101"/>
      <c r="QYN738" s="1101"/>
      <c r="QYO738" s="1101"/>
      <c r="QYP738" s="1101"/>
      <c r="QYQ738" s="1101"/>
      <c r="QYR738" s="1101"/>
      <c r="QYS738" s="1101"/>
      <c r="QYT738" s="1101"/>
      <c r="QYU738" s="1101"/>
      <c r="QYV738" s="1101"/>
      <c r="QYW738" s="1101"/>
      <c r="QYX738" s="1101"/>
      <c r="QYY738" s="1101"/>
      <c r="QYZ738" s="1101"/>
      <c r="QZA738" s="1101"/>
      <c r="QZB738" s="1101"/>
      <c r="QZC738" s="1101"/>
      <c r="QZD738" s="1101"/>
      <c r="QZE738" s="1101"/>
      <c r="QZF738" s="1101"/>
      <c r="QZG738" s="1101"/>
      <c r="QZH738" s="1101"/>
      <c r="QZI738" s="1101"/>
      <c r="QZJ738" s="1101"/>
      <c r="QZK738" s="1101"/>
      <c r="QZL738" s="1101"/>
      <c r="QZM738" s="1101"/>
      <c r="QZN738" s="1101"/>
      <c r="QZO738" s="1101"/>
      <c r="QZP738" s="1101"/>
      <c r="QZQ738" s="1101"/>
      <c r="QZR738" s="1101"/>
      <c r="QZS738" s="1101"/>
      <c r="QZT738" s="1101"/>
      <c r="QZU738" s="1101"/>
      <c r="QZV738" s="1101"/>
      <c r="QZW738" s="1101"/>
      <c r="QZX738" s="1101"/>
      <c r="QZY738" s="1101"/>
      <c r="QZZ738" s="1101"/>
      <c r="RAA738" s="1101"/>
      <c r="RAB738" s="1101"/>
      <c r="RAC738" s="1101"/>
      <c r="RAD738" s="1101"/>
      <c r="RAE738" s="1101"/>
      <c r="RAF738" s="1101"/>
      <c r="RAG738" s="1101"/>
      <c r="RAH738" s="1101"/>
      <c r="RAI738" s="1101"/>
      <c r="RAJ738" s="1101"/>
      <c r="RAK738" s="1101"/>
      <c r="RAL738" s="1101"/>
      <c r="RAM738" s="1101"/>
      <c r="RAN738" s="1101"/>
      <c r="RAO738" s="1101"/>
      <c r="RAP738" s="1101"/>
      <c r="RAQ738" s="1101"/>
      <c r="RAR738" s="1101"/>
      <c r="RAS738" s="1101"/>
      <c r="RAT738" s="1101"/>
      <c r="RAU738" s="1101"/>
      <c r="RAV738" s="1101"/>
      <c r="RAW738" s="1101"/>
      <c r="RAX738" s="1101"/>
      <c r="RAY738" s="1101"/>
      <c r="RAZ738" s="1101"/>
      <c r="RBA738" s="1101"/>
      <c r="RBB738" s="1101"/>
      <c r="RBC738" s="1101"/>
      <c r="RBD738" s="1101"/>
      <c r="RBE738" s="1101"/>
      <c r="RBF738" s="1101"/>
      <c r="RBG738" s="1101"/>
      <c r="RBH738" s="1101"/>
      <c r="RBI738" s="1101"/>
      <c r="RBJ738" s="1101"/>
      <c r="RBK738" s="1101"/>
      <c r="RBL738" s="1101"/>
      <c r="RBM738" s="1101"/>
      <c r="RBN738" s="1101"/>
      <c r="RBO738" s="1101"/>
      <c r="RBP738" s="1101"/>
      <c r="RBQ738" s="1101"/>
      <c r="RBR738" s="1101"/>
      <c r="RBS738" s="1101"/>
      <c r="RBT738" s="1101"/>
      <c r="RBU738" s="1101"/>
      <c r="RBV738" s="1101"/>
      <c r="RBW738" s="1101"/>
      <c r="RBX738" s="1101"/>
      <c r="RBY738" s="1101"/>
      <c r="RBZ738" s="1101"/>
      <c r="RCA738" s="1101"/>
      <c r="RCB738" s="1101"/>
      <c r="RCC738" s="1101"/>
      <c r="RCD738" s="1101"/>
      <c r="RCE738" s="1101"/>
      <c r="RCF738" s="1101"/>
      <c r="RCG738" s="1101"/>
      <c r="RCH738" s="1101"/>
      <c r="RCI738" s="1101"/>
      <c r="RCJ738" s="1101"/>
      <c r="RCK738" s="1101"/>
      <c r="RCL738" s="1101"/>
      <c r="RCM738" s="1101"/>
      <c r="RCN738" s="1101"/>
      <c r="RCO738" s="1101"/>
      <c r="RCP738" s="1101"/>
      <c r="RCQ738" s="1101"/>
      <c r="RCR738" s="1101"/>
      <c r="RCS738" s="1101"/>
      <c r="RCT738" s="1101"/>
      <c r="RCU738" s="1101"/>
      <c r="RCV738" s="1101"/>
      <c r="RCW738" s="1101"/>
      <c r="RCX738" s="1101"/>
      <c r="RCY738" s="1101"/>
      <c r="RCZ738" s="1101"/>
      <c r="RDA738" s="1101"/>
      <c r="RDB738" s="1101"/>
      <c r="RDC738" s="1101"/>
      <c r="RDD738" s="1101"/>
      <c r="RDE738" s="1101"/>
      <c r="RDF738" s="1101"/>
      <c r="RDG738" s="1101"/>
      <c r="RDH738" s="1101"/>
      <c r="RDI738" s="1101"/>
      <c r="RDJ738" s="1101"/>
      <c r="RDK738" s="1101"/>
      <c r="RDL738" s="1101"/>
      <c r="RDM738" s="1101"/>
      <c r="RDN738" s="1101"/>
      <c r="RDO738" s="1101"/>
      <c r="RDP738" s="1101"/>
      <c r="RDQ738" s="1101"/>
      <c r="RDR738" s="1101"/>
      <c r="RDS738" s="1101"/>
      <c r="RDT738" s="1101"/>
      <c r="RDU738" s="1101"/>
      <c r="RDV738" s="1101"/>
      <c r="RDW738" s="1101"/>
      <c r="RDX738" s="1101"/>
      <c r="RDY738" s="1101"/>
      <c r="RDZ738" s="1101"/>
      <c r="REA738" s="1101"/>
      <c r="REB738" s="1101"/>
      <c r="REC738" s="1101"/>
      <c r="RED738" s="1101"/>
      <c r="REE738" s="1101"/>
      <c r="REF738" s="1101"/>
      <c r="REG738" s="1101"/>
      <c r="REH738" s="1101"/>
      <c r="REI738" s="1101"/>
      <c r="REJ738" s="1101"/>
      <c r="REK738" s="1101"/>
      <c r="REL738" s="1101"/>
      <c r="REM738" s="1101"/>
      <c r="REN738" s="1101"/>
      <c r="REO738" s="1101"/>
      <c r="REP738" s="1101"/>
      <c r="REQ738" s="1101"/>
      <c r="RER738" s="1101"/>
      <c r="RES738" s="1101"/>
      <c r="RET738" s="1101"/>
      <c r="REU738" s="1101"/>
      <c r="REV738" s="1101"/>
      <c r="REW738" s="1101"/>
      <c r="REX738" s="1101"/>
      <c r="REY738" s="1101"/>
      <c r="REZ738" s="1101"/>
      <c r="RFA738" s="1101"/>
      <c r="RFB738" s="1101"/>
      <c r="RFC738" s="1101"/>
      <c r="RFD738" s="1101"/>
      <c r="RFE738" s="1101"/>
      <c r="RFF738" s="1101"/>
      <c r="RFG738" s="1101"/>
      <c r="RFH738" s="1101"/>
      <c r="RFI738" s="1101"/>
      <c r="RFJ738" s="1101"/>
      <c r="RFK738" s="1101"/>
      <c r="RFL738" s="1101"/>
      <c r="RFM738" s="1101"/>
      <c r="RFN738" s="1101"/>
      <c r="RFO738" s="1101"/>
      <c r="RFP738" s="1101"/>
      <c r="RFQ738" s="1101"/>
      <c r="RFR738" s="1101"/>
      <c r="RFS738" s="1101"/>
      <c r="RFT738" s="1101"/>
      <c r="RFU738" s="1101"/>
      <c r="RFV738" s="1101"/>
      <c r="RFW738" s="1101"/>
      <c r="RFX738" s="1101"/>
      <c r="RFY738" s="1101"/>
      <c r="RFZ738" s="1101"/>
      <c r="RGA738" s="1101"/>
      <c r="RGB738" s="1101"/>
      <c r="RGC738" s="1101"/>
      <c r="RGD738" s="1101"/>
      <c r="RGE738" s="1101"/>
      <c r="RGF738" s="1101"/>
      <c r="RGG738" s="1101"/>
      <c r="RGH738" s="1101"/>
      <c r="RGI738" s="1101"/>
      <c r="RGJ738" s="1101"/>
      <c r="RGK738" s="1101"/>
      <c r="RGL738" s="1101"/>
      <c r="RGM738" s="1101"/>
      <c r="RGN738" s="1101"/>
      <c r="RGO738" s="1101"/>
      <c r="RGP738" s="1101"/>
      <c r="RGQ738" s="1101"/>
      <c r="RGR738" s="1101"/>
      <c r="RGS738" s="1101"/>
      <c r="RGT738" s="1101"/>
      <c r="RGU738" s="1101"/>
      <c r="RGV738" s="1101"/>
      <c r="RGW738" s="1101"/>
      <c r="RGX738" s="1101"/>
      <c r="RGY738" s="1101"/>
      <c r="RGZ738" s="1101"/>
      <c r="RHA738" s="1101"/>
      <c r="RHB738" s="1101"/>
      <c r="RHC738" s="1101"/>
      <c r="RHD738" s="1101"/>
      <c r="RHE738" s="1101"/>
      <c r="RHF738" s="1101"/>
      <c r="RHG738" s="1101"/>
      <c r="RHH738" s="1101"/>
      <c r="RHI738" s="1101"/>
      <c r="RHJ738" s="1101"/>
      <c r="RHK738" s="1101"/>
      <c r="RHL738" s="1101"/>
      <c r="RHM738" s="1101"/>
      <c r="RHN738" s="1101"/>
      <c r="RHO738" s="1101"/>
      <c r="RHP738" s="1101"/>
      <c r="RHQ738" s="1101"/>
      <c r="RHR738" s="1101"/>
      <c r="RHS738" s="1101"/>
      <c r="RHT738" s="1101"/>
      <c r="RHU738" s="1101"/>
      <c r="RHV738" s="1101"/>
      <c r="RHW738" s="1101"/>
      <c r="RHX738" s="1101"/>
      <c r="RHY738" s="1101"/>
      <c r="RHZ738" s="1101"/>
      <c r="RIA738" s="1101"/>
      <c r="RIB738" s="1101"/>
      <c r="RIC738" s="1101"/>
      <c r="RID738" s="1101"/>
      <c r="RIE738" s="1101"/>
      <c r="RIF738" s="1101"/>
      <c r="RIG738" s="1101"/>
      <c r="RIH738" s="1101"/>
      <c r="RII738" s="1101"/>
      <c r="RIJ738" s="1101"/>
      <c r="RIK738" s="1101"/>
      <c r="RIL738" s="1101"/>
      <c r="RIM738" s="1101"/>
      <c r="RIN738" s="1101"/>
      <c r="RIO738" s="1101"/>
      <c r="RIP738" s="1101"/>
      <c r="RIQ738" s="1101"/>
      <c r="RIR738" s="1101"/>
      <c r="RIS738" s="1101"/>
      <c r="RIT738" s="1101"/>
      <c r="RIU738" s="1101"/>
      <c r="RIV738" s="1101"/>
      <c r="RIW738" s="1101"/>
      <c r="RIX738" s="1101"/>
      <c r="RIY738" s="1101"/>
      <c r="RIZ738" s="1101"/>
      <c r="RJA738" s="1101"/>
      <c r="RJB738" s="1101"/>
      <c r="RJC738" s="1101"/>
      <c r="RJD738" s="1101"/>
      <c r="RJE738" s="1101"/>
      <c r="RJF738" s="1101"/>
      <c r="RJG738" s="1101"/>
      <c r="RJH738" s="1101"/>
      <c r="RJI738" s="1101"/>
      <c r="RJJ738" s="1101"/>
      <c r="RJK738" s="1101"/>
      <c r="RJL738" s="1101"/>
      <c r="RJM738" s="1101"/>
      <c r="RJN738" s="1101"/>
      <c r="RJO738" s="1101"/>
      <c r="RJP738" s="1101"/>
      <c r="RJQ738" s="1101"/>
      <c r="RJR738" s="1101"/>
      <c r="RJS738" s="1101"/>
      <c r="RJT738" s="1101"/>
      <c r="RJU738" s="1101"/>
      <c r="RJV738" s="1101"/>
      <c r="RJW738" s="1101"/>
      <c r="RJX738" s="1101"/>
      <c r="RJY738" s="1101"/>
      <c r="RJZ738" s="1101"/>
      <c r="RKA738" s="1101"/>
      <c r="RKB738" s="1101"/>
      <c r="RKC738" s="1101"/>
      <c r="RKD738" s="1101"/>
      <c r="RKE738" s="1101"/>
      <c r="RKF738" s="1101"/>
      <c r="RKG738" s="1101"/>
      <c r="RKH738" s="1101"/>
      <c r="RKI738" s="1101"/>
      <c r="RKJ738" s="1101"/>
      <c r="RKK738" s="1101"/>
      <c r="RKL738" s="1101"/>
      <c r="RKM738" s="1101"/>
      <c r="RKN738" s="1101"/>
      <c r="RKO738" s="1101"/>
      <c r="RKP738" s="1101"/>
      <c r="RKQ738" s="1101"/>
      <c r="RKR738" s="1101"/>
      <c r="RKS738" s="1101"/>
      <c r="RKT738" s="1101"/>
      <c r="RKU738" s="1101"/>
      <c r="RKV738" s="1101"/>
      <c r="RKW738" s="1101"/>
      <c r="RKX738" s="1101"/>
      <c r="RKY738" s="1101"/>
      <c r="RKZ738" s="1101"/>
      <c r="RLA738" s="1101"/>
      <c r="RLB738" s="1101"/>
      <c r="RLC738" s="1101"/>
      <c r="RLD738" s="1101"/>
      <c r="RLE738" s="1101"/>
      <c r="RLF738" s="1101"/>
      <c r="RLG738" s="1101"/>
      <c r="RLH738" s="1101"/>
      <c r="RLI738" s="1101"/>
      <c r="RLJ738" s="1101"/>
      <c r="RLK738" s="1101"/>
      <c r="RLL738" s="1101"/>
      <c r="RLM738" s="1101"/>
      <c r="RLN738" s="1101"/>
      <c r="RLO738" s="1101"/>
      <c r="RLP738" s="1101"/>
      <c r="RLQ738" s="1101"/>
      <c r="RLR738" s="1101"/>
      <c r="RLS738" s="1101"/>
      <c r="RLT738" s="1101"/>
      <c r="RLU738" s="1101"/>
      <c r="RLV738" s="1101"/>
      <c r="RLW738" s="1101"/>
      <c r="RLX738" s="1101"/>
      <c r="RLY738" s="1101"/>
      <c r="RLZ738" s="1101"/>
      <c r="RMA738" s="1101"/>
      <c r="RMB738" s="1101"/>
      <c r="RMC738" s="1101"/>
      <c r="RMD738" s="1101"/>
      <c r="RME738" s="1101"/>
      <c r="RMF738" s="1101"/>
      <c r="RMG738" s="1101"/>
      <c r="RMH738" s="1101"/>
      <c r="RMI738" s="1101"/>
      <c r="RMJ738" s="1101"/>
      <c r="RMK738" s="1101"/>
      <c r="RML738" s="1101"/>
      <c r="RMM738" s="1101"/>
      <c r="RMN738" s="1101"/>
      <c r="RMO738" s="1101"/>
      <c r="RMP738" s="1101"/>
      <c r="RMQ738" s="1101"/>
      <c r="RMR738" s="1101"/>
      <c r="RMS738" s="1101"/>
      <c r="RMT738" s="1101"/>
      <c r="RMU738" s="1101"/>
      <c r="RMV738" s="1101"/>
      <c r="RMW738" s="1101"/>
      <c r="RMX738" s="1101"/>
      <c r="RMY738" s="1101"/>
      <c r="RMZ738" s="1101"/>
      <c r="RNA738" s="1101"/>
      <c r="RNB738" s="1101"/>
      <c r="RNC738" s="1101"/>
      <c r="RND738" s="1101"/>
      <c r="RNE738" s="1101"/>
      <c r="RNF738" s="1101"/>
      <c r="RNG738" s="1101"/>
      <c r="RNH738" s="1101"/>
      <c r="RNI738" s="1101"/>
      <c r="RNJ738" s="1101"/>
      <c r="RNK738" s="1101"/>
      <c r="RNL738" s="1101"/>
      <c r="RNM738" s="1101"/>
      <c r="RNN738" s="1101"/>
      <c r="RNO738" s="1101"/>
      <c r="RNP738" s="1101"/>
      <c r="RNQ738" s="1101"/>
      <c r="RNR738" s="1101"/>
      <c r="RNS738" s="1101"/>
      <c r="RNT738" s="1101"/>
      <c r="RNU738" s="1101"/>
      <c r="RNV738" s="1101"/>
      <c r="RNW738" s="1101"/>
      <c r="RNX738" s="1101"/>
      <c r="RNY738" s="1101"/>
      <c r="RNZ738" s="1101"/>
      <c r="ROA738" s="1101"/>
      <c r="ROB738" s="1101"/>
      <c r="ROC738" s="1101"/>
      <c r="ROD738" s="1101"/>
      <c r="ROE738" s="1101"/>
      <c r="ROF738" s="1101"/>
      <c r="ROG738" s="1101"/>
      <c r="ROH738" s="1101"/>
      <c r="ROI738" s="1101"/>
      <c r="ROJ738" s="1101"/>
      <c r="ROK738" s="1101"/>
      <c r="ROL738" s="1101"/>
      <c r="ROM738" s="1101"/>
      <c r="RON738" s="1101"/>
      <c r="ROO738" s="1101"/>
      <c r="ROP738" s="1101"/>
      <c r="ROQ738" s="1101"/>
      <c r="ROR738" s="1101"/>
      <c r="ROS738" s="1101"/>
      <c r="ROT738" s="1101"/>
      <c r="ROU738" s="1101"/>
      <c r="ROV738" s="1101"/>
      <c r="ROW738" s="1101"/>
      <c r="ROX738" s="1101"/>
      <c r="ROY738" s="1101"/>
      <c r="ROZ738" s="1101"/>
      <c r="RPA738" s="1101"/>
      <c r="RPB738" s="1101"/>
      <c r="RPC738" s="1101"/>
      <c r="RPD738" s="1101"/>
      <c r="RPE738" s="1101"/>
      <c r="RPF738" s="1101"/>
      <c r="RPG738" s="1101"/>
      <c r="RPH738" s="1101"/>
      <c r="RPI738" s="1101"/>
      <c r="RPJ738" s="1101"/>
      <c r="RPK738" s="1101"/>
      <c r="RPL738" s="1101"/>
      <c r="RPM738" s="1101"/>
      <c r="RPN738" s="1101"/>
      <c r="RPO738" s="1101"/>
      <c r="RPP738" s="1101"/>
      <c r="RPQ738" s="1101"/>
      <c r="RPR738" s="1101"/>
      <c r="RPS738" s="1101"/>
      <c r="RPT738" s="1101"/>
      <c r="RPU738" s="1101"/>
      <c r="RPV738" s="1101"/>
      <c r="RPW738" s="1101"/>
      <c r="RPX738" s="1101"/>
      <c r="RPY738" s="1101"/>
      <c r="RPZ738" s="1101"/>
      <c r="RQA738" s="1101"/>
      <c r="RQB738" s="1101"/>
      <c r="RQC738" s="1101"/>
      <c r="RQD738" s="1101"/>
      <c r="RQE738" s="1101"/>
      <c r="RQF738" s="1101"/>
      <c r="RQG738" s="1101"/>
      <c r="RQH738" s="1101"/>
      <c r="RQI738" s="1101"/>
      <c r="RQJ738" s="1101"/>
      <c r="RQK738" s="1101"/>
      <c r="RQL738" s="1101"/>
      <c r="RQM738" s="1101"/>
      <c r="RQN738" s="1101"/>
      <c r="RQO738" s="1101"/>
      <c r="RQP738" s="1101"/>
      <c r="RQQ738" s="1101"/>
      <c r="RQR738" s="1101"/>
      <c r="RQS738" s="1101"/>
      <c r="RQT738" s="1101"/>
      <c r="RQU738" s="1101"/>
      <c r="RQV738" s="1101"/>
      <c r="RQW738" s="1101"/>
      <c r="RQX738" s="1101"/>
      <c r="RQY738" s="1101"/>
      <c r="RQZ738" s="1101"/>
      <c r="RRA738" s="1101"/>
      <c r="RRB738" s="1101"/>
      <c r="RRC738" s="1101"/>
      <c r="RRD738" s="1101"/>
      <c r="RRE738" s="1101"/>
      <c r="RRF738" s="1101"/>
      <c r="RRG738" s="1101"/>
      <c r="RRH738" s="1101"/>
      <c r="RRI738" s="1101"/>
      <c r="RRJ738" s="1101"/>
      <c r="RRK738" s="1101"/>
      <c r="RRL738" s="1101"/>
      <c r="RRM738" s="1101"/>
      <c r="RRN738" s="1101"/>
      <c r="RRO738" s="1101"/>
      <c r="RRP738" s="1101"/>
      <c r="RRQ738" s="1101"/>
      <c r="RRR738" s="1101"/>
      <c r="RRS738" s="1101"/>
      <c r="RRT738" s="1101"/>
      <c r="RRU738" s="1101"/>
      <c r="RRV738" s="1101"/>
      <c r="RRW738" s="1101"/>
      <c r="RRX738" s="1101"/>
      <c r="RRY738" s="1101"/>
      <c r="RRZ738" s="1101"/>
      <c r="RSA738" s="1101"/>
      <c r="RSB738" s="1101"/>
      <c r="RSC738" s="1101"/>
      <c r="RSD738" s="1101"/>
      <c r="RSE738" s="1101"/>
      <c r="RSF738" s="1101"/>
      <c r="RSG738" s="1101"/>
      <c r="RSH738" s="1101"/>
      <c r="RSI738" s="1101"/>
      <c r="RSJ738" s="1101"/>
      <c r="RSK738" s="1101"/>
      <c r="RSL738" s="1101"/>
      <c r="RSM738" s="1101"/>
      <c r="RSN738" s="1101"/>
      <c r="RSO738" s="1101"/>
      <c r="RSP738" s="1101"/>
      <c r="RSQ738" s="1101"/>
      <c r="RSR738" s="1101"/>
      <c r="RSS738" s="1101"/>
      <c r="RST738" s="1101"/>
      <c r="RSU738" s="1101"/>
      <c r="RSV738" s="1101"/>
      <c r="RSW738" s="1101"/>
      <c r="RSX738" s="1101"/>
      <c r="RSY738" s="1101"/>
      <c r="RSZ738" s="1101"/>
      <c r="RTA738" s="1101"/>
      <c r="RTB738" s="1101"/>
      <c r="RTC738" s="1101"/>
      <c r="RTD738" s="1101"/>
      <c r="RTE738" s="1101"/>
      <c r="RTF738" s="1101"/>
      <c r="RTG738" s="1101"/>
      <c r="RTH738" s="1101"/>
      <c r="RTI738" s="1101"/>
      <c r="RTJ738" s="1101"/>
      <c r="RTK738" s="1101"/>
      <c r="RTL738" s="1101"/>
      <c r="RTM738" s="1101"/>
      <c r="RTN738" s="1101"/>
      <c r="RTO738" s="1101"/>
      <c r="RTP738" s="1101"/>
      <c r="RTQ738" s="1101"/>
      <c r="RTR738" s="1101"/>
      <c r="RTS738" s="1101"/>
      <c r="RTT738" s="1101"/>
      <c r="RTU738" s="1101"/>
      <c r="RTV738" s="1101"/>
      <c r="RTW738" s="1101"/>
      <c r="RTX738" s="1101"/>
      <c r="RTY738" s="1101"/>
      <c r="RTZ738" s="1101"/>
      <c r="RUA738" s="1101"/>
      <c r="RUB738" s="1101"/>
      <c r="RUC738" s="1101"/>
      <c r="RUD738" s="1101"/>
      <c r="RUE738" s="1101"/>
      <c r="RUF738" s="1101"/>
      <c r="RUG738" s="1101"/>
      <c r="RUH738" s="1101"/>
      <c r="RUI738" s="1101"/>
      <c r="RUJ738" s="1101"/>
      <c r="RUK738" s="1101"/>
      <c r="RUL738" s="1101"/>
      <c r="RUM738" s="1101"/>
      <c r="RUN738" s="1101"/>
      <c r="RUO738" s="1101"/>
      <c r="RUP738" s="1101"/>
      <c r="RUQ738" s="1101"/>
      <c r="RUR738" s="1101"/>
      <c r="RUS738" s="1101"/>
      <c r="RUT738" s="1101"/>
      <c r="RUU738" s="1101"/>
      <c r="RUV738" s="1101"/>
      <c r="RUW738" s="1101"/>
      <c r="RUX738" s="1101"/>
      <c r="RUY738" s="1101"/>
      <c r="RUZ738" s="1101"/>
      <c r="RVA738" s="1101"/>
      <c r="RVB738" s="1101"/>
      <c r="RVC738" s="1101"/>
      <c r="RVD738" s="1101"/>
      <c r="RVE738" s="1101"/>
      <c r="RVF738" s="1101"/>
      <c r="RVG738" s="1101"/>
      <c r="RVH738" s="1101"/>
      <c r="RVI738" s="1101"/>
      <c r="RVJ738" s="1101"/>
      <c r="RVK738" s="1101"/>
      <c r="RVL738" s="1101"/>
      <c r="RVM738" s="1101"/>
      <c r="RVN738" s="1101"/>
      <c r="RVO738" s="1101"/>
      <c r="RVP738" s="1101"/>
      <c r="RVQ738" s="1101"/>
      <c r="RVR738" s="1101"/>
      <c r="RVS738" s="1101"/>
      <c r="RVT738" s="1101"/>
      <c r="RVU738" s="1101"/>
      <c r="RVV738" s="1101"/>
      <c r="RVW738" s="1101"/>
      <c r="RVX738" s="1101"/>
      <c r="RVY738" s="1101"/>
      <c r="RVZ738" s="1101"/>
      <c r="RWA738" s="1101"/>
      <c r="RWB738" s="1101"/>
      <c r="RWC738" s="1101"/>
      <c r="RWD738" s="1101"/>
      <c r="RWE738" s="1101"/>
      <c r="RWF738" s="1101"/>
      <c r="RWG738" s="1101"/>
      <c r="RWH738" s="1101"/>
      <c r="RWI738" s="1101"/>
      <c r="RWJ738" s="1101"/>
      <c r="RWK738" s="1101"/>
      <c r="RWL738" s="1101"/>
      <c r="RWM738" s="1101"/>
      <c r="RWN738" s="1101"/>
      <c r="RWO738" s="1101"/>
      <c r="RWP738" s="1101"/>
      <c r="RWQ738" s="1101"/>
      <c r="RWR738" s="1101"/>
      <c r="RWS738" s="1101"/>
      <c r="RWT738" s="1101"/>
      <c r="RWU738" s="1101"/>
      <c r="RWV738" s="1101"/>
      <c r="RWW738" s="1101"/>
      <c r="RWX738" s="1101"/>
      <c r="RWY738" s="1101"/>
      <c r="RWZ738" s="1101"/>
      <c r="RXA738" s="1101"/>
      <c r="RXB738" s="1101"/>
      <c r="RXC738" s="1101"/>
      <c r="RXD738" s="1101"/>
      <c r="RXE738" s="1101"/>
      <c r="RXF738" s="1101"/>
      <c r="RXG738" s="1101"/>
      <c r="RXH738" s="1101"/>
      <c r="RXI738" s="1101"/>
      <c r="RXJ738" s="1101"/>
      <c r="RXK738" s="1101"/>
      <c r="RXL738" s="1101"/>
      <c r="RXM738" s="1101"/>
      <c r="RXN738" s="1101"/>
      <c r="RXO738" s="1101"/>
      <c r="RXP738" s="1101"/>
      <c r="RXQ738" s="1101"/>
      <c r="RXR738" s="1101"/>
      <c r="RXS738" s="1101"/>
      <c r="RXT738" s="1101"/>
      <c r="RXU738" s="1101"/>
      <c r="RXV738" s="1101"/>
      <c r="RXW738" s="1101"/>
      <c r="RXX738" s="1101"/>
      <c r="RXY738" s="1101"/>
      <c r="RXZ738" s="1101"/>
      <c r="RYA738" s="1101"/>
      <c r="RYB738" s="1101"/>
      <c r="RYC738" s="1101"/>
      <c r="RYD738" s="1101"/>
      <c r="RYE738" s="1101"/>
      <c r="RYF738" s="1101"/>
      <c r="RYG738" s="1101"/>
      <c r="RYH738" s="1101"/>
      <c r="RYI738" s="1101"/>
      <c r="RYJ738" s="1101"/>
      <c r="RYK738" s="1101"/>
      <c r="RYL738" s="1101"/>
      <c r="RYM738" s="1101"/>
      <c r="RYN738" s="1101"/>
      <c r="RYO738" s="1101"/>
      <c r="RYP738" s="1101"/>
      <c r="RYQ738" s="1101"/>
      <c r="RYR738" s="1101"/>
      <c r="RYS738" s="1101"/>
      <c r="RYT738" s="1101"/>
      <c r="RYU738" s="1101"/>
      <c r="RYV738" s="1101"/>
      <c r="RYW738" s="1101"/>
      <c r="RYX738" s="1101"/>
      <c r="RYY738" s="1101"/>
      <c r="RYZ738" s="1101"/>
      <c r="RZA738" s="1101"/>
      <c r="RZB738" s="1101"/>
      <c r="RZC738" s="1101"/>
      <c r="RZD738" s="1101"/>
      <c r="RZE738" s="1101"/>
      <c r="RZF738" s="1101"/>
      <c r="RZG738" s="1101"/>
      <c r="RZH738" s="1101"/>
      <c r="RZI738" s="1101"/>
      <c r="RZJ738" s="1101"/>
      <c r="RZK738" s="1101"/>
      <c r="RZL738" s="1101"/>
      <c r="RZM738" s="1101"/>
      <c r="RZN738" s="1101"/>
      <c r="RZO738" s="1101"/>
      <c r="RZP738" s="1101"/>
      <c r="RZQ738" s="1101"/>
      <c r="RZR738" s="1101"/>
      <c r="RZS738" s="1101"/>
      <c r="RZT738" s="1101"/>
      <c r="RZU738" s="1101"/>
      <c r="RZV738" s="1101"/>
      <c r="RZW738" s="1101"/>
      <c r="RZX738" s="1101"/>
      <c r="RZY738" s="1101"/>
      <c r="RZZ738" s="1101"/>
      <c r="SAA738" s="1101"/>
      <c r="SAB738" s="1101"/>
      <c r="SAC738" s="1101"/>
      <c r="SAD738" s="1101"/>
      <c r="SAE738" s="1101"/>
      <c r="SAF738" s="1101"/>
      <c r="SAG738" s="1101"/>
      <c r="SAH738" s="1101"/>
      <c r="SAI738" s="1101"/>
      <c r="SAJ738" s="1101"/>
      <c r="SAK738" s="1101"/>
      <c r="SAL738" s="1101"/>
      <c r="SAM738" s="1101"/>
      <c r="SAN738" s="1101"/>
      <c r="SAO738" s="1101"/>
      <c r="SAP738" s="1101"/>
      <c r="SAQ738" s="1101"/>
      <c r="SAR738" s="1101"/>
      <c r="SAS738" s="1101"/>
      <c r="SAT738" s="1101"/>
      <c r="SAU738" s="1101"/>
      <c r="SAV738" s="1101"/>
      <c r="SAW738" s="1101"/>
      <c r="SAX738" s="1101"/>
      <c r="SAY738" s="1101"/>
      <c r="SAZ738" s="1101"/>
      <c r="SBA738" s="1101"/>
      <c r="SBB738" s="1101"/>
      <c r="SBC738" s="1101"/>
      <c r="SBD738" s="1101"/>
      <c r="SBE738" s="1101"/>
      <c r="SBF738" s="1101"/>
      <c r="SBG738" s="1101"/>
      <c r="SBH738" s="1101"/>
      <c r="SBI738" s="1101"/>
      <c r="SBJ738" s="1101"/>
      <c r="SBK738" s="1101"/>
      <c r="SBL738" s="1101"/>
      <c r="SBM738" s="1101"/>
      <c r="SBN738" s="1101"/>
      <c r="SBO738" s="1101"/>
      <c r="SBP738" s="1101"/>
      <c r="SBQ738" s="1101"/>
      <c r="SBR738" s="1101"/>
      <c r="SBS738" s="1101"/>
      <c r="SBT738" s="1101"/>
      <c r="SBU738" s="1101"/>
      <c r="SBV738" s="1101"/>
      <c r="SBW738" s="1101"/>
      <c r="SBX738" s="1101"/>
      <c r="SBY738" s="1101"/>
      <c r="SBZ738" s="1101"/>
      <c r="SCA738" s="1101"/>
      <c r="SCB738" s="1101"/>
      <c r="SCC738" s="1101"/>
      <c r="SCD738" s="1101"/>
      <c r="SCE738" s="1101"/>
      <c r="SCF738" s="1101"/>
      <c r="SCG738" s="1101"/>
      <c r="SCH738" s="1101"/>
      <c r="SCI738" s="1101"/>
      <c r="SCJ738" s="1101"/>
      <c r="SCK738" s="1101"/>
      <c r="SCL738" s="1101"/>
      <c r="SCM738" s="1101"/>
      <c r="SCN738" s="1101"/>
      <c r="SCO738" s="1101"/>
      <c r="SCP738" s="1101"/>
      <c r="SCQ738" s="1101"/>
      <c r="SCR738" s="1101"/>
      <c r="SCS738" s="1101"/>
      <c r="SCT738" s="1101"/>
      <c r="SCU738" s="1101"/>
      <c r="SCV738" s="1101"/>
      <c r="SCW738" s="1101"/>
      <c r="SCX738" s="1101"/>
      <c r="SCY738" s="1101"/>
      <c r="SCZ738" s="1101"/>
      <c r="SDA738" s="1101"/>
      <c r="SDB738" s="1101"/>
      <c r="SDC738" s="1101"/>
      <c r="SDD738" s="1101"/>
      <c r="SDE738" s="1101"/>
      <c r="SDF738" s="1101"/>
      <c r="SDG738" s="1101"/>
      <c r="SDH738" s="1101"/>
      <c r="SDI738" s="1101"/>
      <c r="SDJ738" s="1101"/>
      <c r="SDK738" s="1101"/>
      <c r="SDL738" s="1101"/>
      <c r="SDM738" s="1101"/>
      <c r="SDN738" s="1101"/>
      <c r="SDO738" s="1101"/>
      <c r="SDP738" s="1101"/>
      <c r="SDQ738" s="1101"/>
      <c r="SDR738" s="1101"/>
      <c r="SDS738" s="1101"/>
      <c r="SDT738" s="1101"/>
      <c r="SDU738" s="1101"/>
      <c r="SDV738" s="1101"/>
      <c r="SDW738" s="1101"/>
      <c r="SDX738" s="1101"/>
      <c r="SDY738" s="1101"/>
      <c r="SDZ738" s="1101"/>
      <c r="SEA738" s="1101"/>
      <c r="SEB738" s="1101"/>
      <c r="SEC738" s="1101"/>
      <c r="SED738" s="1101"/>
      <c r="SEE738" s="1101"/>
      <c r="SEF738" s="1101"/>
      <c r="SEG738" s="1101"/>
      <c r="SEH738" s="1101"/>
      <c r="SEI738" s="1101"/>
      <c r="SEJ738" s="1101"/>
      <c r="SEK738" s="1101"/>
      <c r="SEL738" s="1101"/>
      <c r="SEM738" s="1101"/>
      <c r="SEN738" s="1101"/>
      <c r="SEO738" s="1101"/>
      <c r="SEP738" s="1101"/>
      <c r="SEQ738" s="1101"/>
      <c r="SER738" s="1101"/>
      <c r="SES738" s="1101"/>
      <c r="SET738" s="1101"/>
      <c r="SEU738" s="1101"/>
      <c r="SEV738" s="1101"/>
      <c r="SEW738" s="1101"/>
      <c r="SEX738" s="1101"/>
      <c r="SEY738" s="1101"/>
      <c r="SEZ738" s="1101"/>
      <c r="SFA738" s="1101"/>
      <c r="SFB738" s="1101"/>
      <c r="SFC738" s="1101"/>
      <c r="SFD738" s="1101"/>
      <c r="SFE738" s="1101"/>
      <c r="SFF738" s="1101"/>
      <c r="SFG738" s="1101"/>
      <c r="SFH738" s="1101"/>
      <c r="SFI738" s="1101"/>
      <c r="SFJ738" s="1101"/>
      <c r="SFK738" s="1101"/>
      <c r="SFL738" s="1101"/>
      <c r="SFM738" s="1101"/>
      <c r="SFN738" s="1101"/>
      <c r="SFO738" s="1101"/>
      <c r="SFP738" s="1101"/>
      <c r="SFQ738" s="1101"/>
      <c r="SFR738" s="1101"/>
      <c r="SFS738" s="1101"/>
      <c r="SFT738" s="1101"/>
      <c r="SFU738" s="1101"/>
      <c r="SFV738" s="1101"/>
      <c r="SFW738" s="1101"/>
      <c r="SFX738" s="1101"/>
      <c r="SFY738" s="1101"/>
      <c r="SFZ738" s="1101"/>
      <c r="SGA738" s="1101"/>
      <c r="SGB738" s="1101"/>
      <c r="SGC738" s="1101"/>
      <c r="SGD738" s="1101"/>
      <c r="SGE738" s="1101"/>
      <c r="SGF738" s="1101"/>
      <c r="SGG738" s="1101"/>
      <c r="SGH738" s="1101"/>
      <c r="SGI738" s="1101"/>
      <c r="SGJ738" s="1101"/>
      <c r="SGK738" s="1101"/>
      <c r="SGL738" s="1101"/>
      <c r="SGM738" s="1101"/>
      <c r="SGN738" s="1101"/>
      <c r="SGO738" s="1101"/>
      <c r="SGP738" s="1101"/>
      <c r="SGQ738" s="1101"/>
      <c r="SGR738" s="1101"/>
      <c r="SGS738" s="1101"/>
      <c r="SGT738" s="1101"/>
      <c r="SGU738" s="1101"/>
      <c r="SGV738" s="1101"/>
      <c r="SGW738" s="1101"/>
      <c r="SGX738" s="1101"/>
      <c r="SGY738" s="1101"/>
      <c r="SGZ738" s="1101"/>
      <c r="SHA738" s="1101"/>
      <c r="SHB738" s="1101"/>
      <c r="SHC738" s="1101"/>
      <c r="SHD738" s="1101"/>
      <c r="SHE738" s="1101"/>
      <c r="SHF738" s="1101"/>
      <c r="SHG738" s="1101"/>
      <c r="SHH738" s="1101"/>
      <c r="SHI738" s="1101"/>
      <c r="SHJ738" s="1101"/>
      <c r="SHK738" s="1101"/>
      <c r="SHL738" s="1101"/>
      <c r="SHM738" s="1101"/>
      <c r="SHN738" s="1101"/>
      <c r="SHO738" s="1101"/>
      <c r="SHP738" s="1101"/>
      <c r="SHQ738" s="1101"/>
      <c r="SHR738" s="1101"/>
      <c r="SHS738" s="1101"/>
      <c r="SHT738" s="1101"/>
      <c r="SHU738" s="1101"/>
      <c r="SHV738" s="1101"/>
      <c r="SHW738" s="1101"/>
      <c r="SHX738" s="1101"/>
      <c r="SHY738" s="1101"/>
      <c r="SHZ738" s="1101"/>
      <c r="SIA738" s="1101"/>
      <c r="SIB738" s="1101"/>
      <c r="SIC738" s="1101"/>
      <c r="SID738" s="1101"/>
      <c r="SIE738" s="1101"/>
      <c r="SIF738" s="1101"/>
      <c r="SIG738" s="1101"/>
      <c r="SIH738" s="1101"/>
      <c r="SII738" s="1101"/>
      <c r="SIJ738" s="1101"/>
      <c r="SIK738" s="1101"/>
      <c r="SIL738" s="1101"/>
      <c r="SIM738" s="1101"/>
      <c r="SIN738" s="1101"/>
      <c r="SIO738" s="1101"/>
      <c r="SIP738" s="1101"/>
      <c r="SIQ738" s="1101"/>
      <c r="SIR738" s="1101"/>
      <c r="SIS738" s="1101"/>
      <c r="SIT738" s="1101"/>
      <c r="SIU738" s="1101"/>
      <c r="SIV738" s="1101"/>
      <c r="SIW738" s="1101"/>
      <c r="SIX738" s="1101"/>
      <c r="SIY738" s="1101"/>
      <c r="SIZ738" s="1101"/>
      <c r="SJA738" s="1101"/>
      <c r="SJB738" s="1101"/>
      <c r="SJC738" s="1101"/>
      <c r="SJD738" s="1101"/>
      <c r="SJE738" s="1101"/>
      <c r="SJF738" s="1101"/>
      <c r="SJG738" s="1101"/>
      <c r="SJH738" s="1101"/>
      <c r="SJI738" s="1101"/>
      <c r="SJJ738" s="1101"/>
      <c r="SJK738" s="1101"/>
      <c r="SJL738" s="1101"/>
      <c r="SJM738" s="1101"/>
      <c r="SJN738" s="1101"/>
      <c r="SJO738" s="1101"/>
      <c r="SJP738" s="1101"/>
      <c r="SJQ738" s="1101"/>
      <c r="SJR738" s="1101"/>
      <c r="SJS738" s="1101"/>
      <c r="SJT738" s="1101"/>
      <c r="SJU738" s="1101"/>
      <c r="SJV738" s="1101"/>
      <c r="SJW738" s="1101"/>
      <c r="SJX738" s="1101"/>
      <c r="SJY738" s="1101"/>
      <c r="SJZ738" s="1101"/>
      <c r="SKA738" s="1101"/>
      <c r="SKB738" s="1101"/>
      <c r="SKC738" s="1101"/>
      <c r="SKD738" s="1101"/>
      <c r="SKE738" s="1101"/>
      <c r="SKF738" s="1101"/>
      <c r="SKG738" s="1101"/>
      <c r="SKH738" s="1101"/>
      <c r="SKI738" s="1101"/>
      <c r="SKJ738" s="1101"/>
      <c r="SKK738" s="1101"/>
      <c r="SKL738" s="1101"/>
      <c r="SKM738" s="1101"/>
      <c r="SKN738" s="1101"/>
      <c r="SKO738" s="1101"/>
      <c r="SKP738" s="1101"/>
      <c r="SKQ738" s="1101"/>
      <c r="SKR738" s="1101"/>
      <c r="SKS738" s="1101"/>
      <c r="SKT738" s="1101"/>
      <c r="SKU738" s="1101"/>
      <c r="SKV738" s="1101"/>
      <c r="SKW738" s="1101"/>
      <c r="SKX738" s="1101"/>
      <c r="SKY738" s="1101"/>
      <c r="SKZ738" s="1101"/>
      <c r="SLA738" s="1101"/>
      <c r="SLB738" s="1101"/>
      <c r="SLC738" s="1101"/>
      <c r="SLD738" s="1101"/>
      <c r="SLE738" s="1101"/>
      <c r="SLF738" s="1101"/>
      <c r="SLG738" s="1101"/>
      <c r="SLH738" s="1101"/>
      <c r="SLI738" s="1101"/>
      <c r="SLJ738" s="1101"/>
      <c r="SLK738" s="1101"/>
      <c r="SLL738" s="1101"/>
      <c r="SLM738" s="1101"/>
      <c r="SLN738" s="1101"/>
      <c r="SLO738" s="1101"/>
      <c r="SLP738" s="1101"/>
      <c r="SLQ738" s="1101"/>
      <c r="SLR738" s="1101"/>
      <c r="SLS738" s="1101"/>
      <c r="SLT738" s="1101"/>
      <c r="SLU738" s="1101"/>
      <c r="SLV738" s="1101"/>
      <c r="SLW738" s="1101"/>
      <c r="SLX738" s="1101"/>
      <c r="SLY738" s="1101"/>
      <c r="SLZ738" s="1101"/>
      <c r="SMA738" s="1101"/>
      <c r="SMB738" s="1101"/>
      <c r="SMC738" s="1101"/>
      <c r="SMD738" s="1101"/>
      <c r="SME738" s="1101"/>
      <c r="SMF738" s="1101"/>
      <c r="SMG738" s="1101"/>
      <c r="SMH738" s="1101"/>
      <c r="SMI738" s="1101"/>
      <c r="SMJ738" s="1101"/>
      <c r="SMK738" s="1101"/>
      <c r="SML738" s="1101"/>
      <c r="SMM738" s="1101"/>
      <c r="SMN738" s="1101"/>
      <c r="SMO738" s="1101"/>
      <c r="SMP738" s="1101"/>
      <c r="SMQ738" s="1101"/>
      <c r="SMR738" s="1101"/>
      <c r="SMS738" s="1101"/>
      <c r="SMT738" s="1101"/>
      <c r="SMU738" s="1101"/>
      <c r="SMV738" s="1101"/>
      <c r="SMW738" s="1101"/>
      <c r="SMX738" s="1101"/>
      <c r="SMY738" s="1101"/>
      <c r="SMZ738" s="1101"/>
      <c r="SNA738" s="1101"/>
      <c r="SNB738" s="1101"/>
      <c r="SNC738" s="1101"/>
      <c r="SND738" s="1101"/>
      <c r="SNE738" s="1101"/>
      <c r="SNF738" s="1101"/>
      <c r="SNG738" s="1101"/>
      <c r="SNH738" s="1101"/>
      <c r="SNI738" s="1101"/>
      <c r="SNJ738" s="1101"/>
      <c r="SNK738" s="1101"/>
      <c r="SNL738" s="1101"/>
      <c r="SNM738" s="1101"/>
      <c r="SNN738" s="1101"/>
      <c r="SNO738" s="1101"/>
      <c r="SNP738" s="1101"/>
      <c r="SNQ738" s="1101"/>
      <c r="SNR738" s="1101"/>
      <c r="SNS738" s="1101"/>
      <c r="SNT738" s="1101"/>
      <c r="SNU738" s="1101"/>
      <c r="SNV738" s="1101"/>
      <c r="SNW738" s="1101"/>
      <c r="SNX738" s="1101"/>
      <c r="SNY738" s="1101"/>
      <c r="SNZ738" s="1101"/>
      <c r="SOA738" s="1101"/>
      <c r="SOB738" s="1101"/>
      <c r="SOC738" s="1101"/>
      <c r="SOD738" s="1101"/>
      <c r="SOE738" s="1101"/>
      <c r="SOF738" s="1101"/>
      <c r="SOG738" s="1101"/>
      <c r="SOH738" s="1101"/>
      <c r="SOI738" s="1101"/>
      <c r="SOJ738" s="1101"/>
      <c r="SOK738" s="1101"/>
      <c r="SOL738" s="1101"/>
      <c r="SOM738" s="1101"/>
      <c r="SON738" s="1101"/>
      <c r="SOO738" s="1101"/>
      <c r="SOP738" s="1101"/>
      <c r="SOQ738" s="1101"/>
      <c r="SOR738" s="1101"/>
      <c r="SOS738" s="1101"/>
      <c r="SOT738" s="1101"/>
      <c r="SOU738" s="1101"/>
      <c r="SOV738" s="1101"/>
      <c r="SOW738" s="1101"/>
      <c r="SOX738" s="1101"/>
      <c r="SOY738" s="1101"/>
      <c r="SOZ738" s="1101"/>
      <c r="SPA738" s="1101"/>
      <c r="SPB738" s="1101"/>
      <c r="SPC738" s="1101"/>
      <c r="SPD738" s="1101"/>
      <c r="SPE738" s="1101"/>
      <c r="SPF738" s="1101"/>
      <c r="SPG738" s="1101"/>
      <c r="SPH738" s="1101"/>
      <c r="SPI738" s="1101"/>
      <c r="SPJ738" s="1101"/>
      <c r="SPK738" s="1101"/>
      <c r="SPL738" s="1101"/>
      <c r="SPM738" s="1101"/>
      <c r="SPN738" s="1101"/>
      <c r="SPO738" s="1101"/>
      <c r="SPP738" s="1101"/>
      <c r="SPQ738" s="1101"/>
      <c r="SPR738" s="1101"/>
      <c r="SPS738" s="1101"/>
      <c r="SPT738" s="1101"/>
      <c r="SPU738" s="1101"/>
      <c r="SPV738" s="1101"/>
      <c r="SPW738" s="1101"/>
      <c r="SPX738" s="1101"/>
      <c r="SPY738" s="1101"/>
      <c r="SPZ738" s="1101"/>
      <c r="SQA738" s="1101"/>
      <c r="SQB738" s="1101"/>
      <c r="SQC738" s="1101"/>
      <c r="SQD738" s="1101"/>
      <c r="SQE738" s="1101"/>
      <c r="SQF738" s="1101"/>
      <c r="SQG738" s="1101"/>
      <c r="SQH738" s="1101"/>
      <c r="SQI738" s="1101"/>
      <c r="SQJ738" s="1101"/>
      <c r="SQK738" s="1101"/>
      <c r="SQL738" s="1101"/>
      <c r="SQM738" s="1101"/>
      <c r="SQN738" s="1101"/>
      <c r="SQO738" s="1101"/>
      <c r="SQP738" s="1101"/>
      <c r="SQQ738" s="1101"/>
      <c r="SQR738" s="1101"/>
      <c r="SQS738" s="1101"/>
      <c r="SQT738" s="1101"/>
      <c r="SQU738" s="1101"/>
      <c r="SQV738" s="1101"/>
      <c r="SQW738" s="1101"/>
      <c r="SQX738" s="1101"/>
      <c r="SQY738" s="1101"/>
      <c r="SQZ738" s="1101"/>
      <c r="SRA738" s="1101"/>
      <c r="SRB738" s="1101"/>
      <c r="SRC738" s="1101"/>
      <c r="SRD738" s="1101"/>
      <c r="SRE738" s="1101"/>
      <c r="SRF738" s="1101"/>
      <c r="SRG738" s="1101"/>
      <c r="SRH738" s="1101"/>
      <c r="SRI738" s="1101"/>
      <c r="SRJ738" s="1101"/>
      <c r="SRK738" s="1101"/>
      <c r="SRL738" s="1101"/>
      <c r="SRM738" s="1101"/>
      <c r="SRN738" s="1101"/>
      <c r="SRO738" s="1101"/>
      <c r="SRP738" s="1101"/>
      <c r="SRQ738" s="1101"/>
      <c r="SRR738" s="1101"/>
      <c r="SRS738" s="1101"/>
      <c r="SRT738" s="1101"/>
      <c r="SRU738" s="1101"/>
      <c r="SRV738" s="1101"/>
      <c r="SRW738" s="1101"/>
      <c r="SRX738" s="1101"/>
      <c r="SRY738" s="1101"/>
      <c r="SRZ738" s="1101"/>
      <c r="SSA738" s="1101"/>
      <c r="SSB738" s="1101"/>
      <c r="SSC738" s="1101"/>
      <c r="SSD738" s="1101"/>
      <c r="SSE738" s="1101"/>
      <c r="SSF738" s="1101"/>
      <c r="SSG738" s="1101"/>
      <c r="SSH738" s="1101"/>
      <c r="SSI738" s="1101"/>
      <c r="SSJ738" s="1101"/>
      <c r="SSK738" s="1101"/>
      <c r="SSL738" s="1101"/>
      <c r="SSM738" s="1101"/>
      <c r="SSN738" s="1101"/>
      <c r="SSO738" s="1101"/>
      <c r="SSP738" s="1101"/>
      <c r="SSQ738" s="1101"/>
      <c r="SSR738" s="1101"/>
      <c r="SSS738" s="1101"/>
      <c r="SST738" s="1101"/>
      <c r="SSU738" s="1101"/>
      <c r="SSV738" s="1101"/>
      <c r="SSW738" s="1101"/>
      <c r="SSX738" s="1101"/>
      <c r="SSY738" s="1101"/>
      <c r="SSZ738" s="1101"/>
      <c r="STA738" s="1101"/>
      <c r="STB738" s="1101"/>
      <c r="STC738" s="1101"/>
      <c r="STD738" s="1101"/>
      <c r="STE738" s="1101"/>
      <c r="STF738" s="1101"/>
      <c r="STG738" s="1101"/>
      <c r="STH738" s="1101"/>
      <c r="STI738" s="1101"/>
      <c r="STJ738" s="1101"/>
      <c r="STK738" s="1101"/>
      <c r="STL738" s="1101"/>
      <c r="STM738" s="1101"/>
      <c r="STN738" s="1101"/>
      <c r="STO738" s="1101"/>
      <c r="STP738" s="1101"/>
      <c r="STQ738" s="1101"/>
      <c r="STR738" s="1101"/>
      <c r="STS738" s="1101"/>
      <c r="STT738" s="1101"/>
      <c r="STU738" s="1101"/>
      <c r="STV738" s="1101"/>
      <c r="STW738" s="1101"/>
      <c r="STX738" s="1101"/>
      <c r="STY738" s="1101"/>
      <c r="STZ738" s="1101"/>
      <c r="SUA738" s="1101"/>
      <c r="SUB738" s="1101"/>
      <c r="SUC738" s="1101"/>
      <c r="SUD738" s="1101"/>
      <c r="SUE738" s="1101"/>
      <c r="SUF738" s="1101"/>
      <c r="SUG738" s="1101"/>
      <c r="SUH738" s="1101"/>
      <c r="SUI738" s="1101"/>
      <c r="SUJ738" s="1101"/>
      <c r="SUK738" s="1101"/>
      <c r="SUL738" s="1101"/>
      <c r="SUM738" s="1101"/>
      <c r="SUN738" s="1101"/>
      <c r="SUO738" s="1101"/>
      <c r="SUP738" s="1101"/>
      <c r="SUQ738" s="1101"/>
      <c r="SUR738" s="1101"/>
      <c r="SUS738" s="1101"/>
      <c r="SUT738" s="1101"/>
      <c r="SUU738" s="1101"/>
      <c r="SUV738" s="1101"/>
      <c r="SUW738" s="1101"/>
      <c r="SUX738" s="1101"/>
      <c r="SUY738" s="1101"/>
      <c r="SUZ738" s="1101"/>
      <c r="SVA738" s="1101"/>
      <c r="SVB738" s="1101"/>
      <c r="SVC738" s="1101"/>
      <c r="SVD738" s="1101"/>
      <c r="SVE738" s="1101"/>
      <c r="SVF738" s="1101"/>
      <c r="SVG738" s="1101"/>
      <c r="SVH738" s="1101"/>
      <c r="SVI738" s="1101"/>
      <c r="SVJ738" s="1101"/>
      <c r="SVK738" s="1101"/>
      <c r="SVL738" s="1101"/>
      <c r="SVM738" s="1101"/>
      <c r="SVN738" s="1101"/>
      <c r="SVO738" s="1101"/>
      <c r="SVP738" s="1101"/>
      <c r="SVQ738" s="1101"/>
      <c r="SVR738" s="1101"/>
      <c r="SVS738" s="1101"/>
      <c r="SVT738" s="1101"/>
      <c r="SVU738" s="1101"/>
      <c r="SVV738" s="1101"/>
      <c r="SVW738" s="1101"/>
      <c r="SVX738" s="1101"/>
      <c r="SVY738" s="1101"/>
      <c r="SVZ738" s="1101"/>
      <c r="SWA738" s="1101"/>
      <c r="SWB738" s="1101"/>
      <c r="SWC738" s="1101"/>
      <c r="SWD738" s="1101"/>
      <c r="SWE738" s="1101"/>
      <c r="SWF738" s="1101"/>
      <c r="SWG738" s="1101"/>
      <c r="SWH738" s="1101"/>
      <c r="SWI738" s="1101"/>
      <c r="SWJ738" s="1101"/>
      <c r="SWK738" s="1101"/>
      <c r="SWL738" s="1101"/>
      <c r="SWM738" s="1101"/>
      <c r="SWN738" s="1101"/>
      <c r="SWO738" s="1101"/>
      <c r="SWP738" s="1101"/>
      <c r="SWQ738" s="1101"/>
      <c r="SWR738" s="1101"/>
      <c r="SWS738" s="1101"/>
      <c r="SWT738" s="1101"/>
      <c r="SWU738" s="1101"/>
      <c r="SWV738" s="1101"/>
      <c r="SWW738" s="1101"/>
      <c r="SWX738" s="1101"/>
      <c r="SWY738" s="1101"/>
      <c r="SWZ738" s="1101"/>
      <c r="SXA738" s="1101"/>
      <c r="SXB738" s="1101"/>
      <c r="SXC738" s="1101"/>
      <c r="SXD738" s="1101"/>
      <c r="SXE738" s="1101"/>
      <c r="SXF738" s="1101"/>
      <c r="SXG738" s="1101"/>
      <c r="SXH738" s="1101"/>
      <c r="SXI738" s="1101"/>
      <c r="SXJ738" s="1101"/>
      <c r="SXK738" s="1101"/>
      <c r="SXL738" s="1101"/>
      <c r="SXM738" s="1101"/>
      <c r="SXN738" s="1101"/>
      <c r="SXO738" s="1101"/>
      <c r="SXP738" s="1101"/>
      <c r="SXQ738" s="1101"/>
      <c r="SXR738" s="1101"/>
      <c r="SXS738" s="1101"/>
      <c r="SXT738" s="1101"/>
      <c r="SXU738" s="1101"/>
      <c r="SXV738" s="1101"/>
      <c r="SXW738" s="1101"/>
      <c r="SXX738" s="1101"/>
      <c r="SXY738" s="1101"/>
      <c r="SXZ738" s="1101"/>
      <c r="SYA738" s="1101"/>
      <c r="SYB738" s="1101"/>
      <c r="SYC738" s="1101"/>
      <c r="SYD738" s="1101"/>
      <c r="SYE738" s="1101"/>
      <c r="SYF738" s="1101"/>
      <c r="SYG738" s="1101"/>
      <c r="SYH738" s="1101"/>
      <c r="SYI738" s="1101"/>
      <c r="SYJ738" s="1101"/>
      <c r="SYK738" s="1101"/>
      <c r="SYL738" s="1101"/>
      <c r="SYM738" s="1101"/>
      <c r="SYN738" s="1101"/>
      <c r="SYO738" s="1101"/>
      <c r="SYP738" s="1101"/>
      <c r="SYQ738" s="1101"/>
      <c r="SYR738" s="1101"/>
      <c r="SYS738" s="1101"/>
      <c r="SYT738" s="1101"/>
      <c r="SYU738" s="1101"/>
      <c r="SYV738" s="1101"/>
      <c r="SYW738" s="1101"/>
      <c r="SYX738" s="1101"/>
      <c r="SYY738" s="1101"/>
      <c r="SYZ738" s="1101"/>
      <c r="SZA738" s="1101"/>
      <c r="SZB738" s="1101"/>
      <c r="SZC738" s="1101"/>
      <c r="SZD738" s="1101"/>
      <c r="SZE738" s="1101"/>
      <c r="SZF738" s="1101"/>
      <c r="SZG738" s="1101"/>
      <c r="SZH738" s="1101"/>
      <c r="SZI738" s="1101"/>
      <c r="SZJ738" s="1101"/>
      <c r="SZK738" s="1101"/>
      <c r="SZL738" s="1101"/>
      <c r="SZM738" s="1101"/>
      <c r="SZN738" s="1101"/>
      <c r="SZO738" s="1101"/>
      <c r="SZP738" s="1101"/>
      <c r="SZQ738" s="1101"/>
      <c r="SZR738" s="1101"/>
      <c r="SZS738" s="1101"/>
      <c r="SZT738" s="1101"/>
      <c r="SZU738" s="1101"/>
      <c r="SZV738" s="1101"/>
      <c r="SZW738" s="1101"/>
      <c r="SZX738" s="1101"/>
      <c r="SZY738" s="1101"/>
      <c r="SZZ738" s="1101"/>
      <c r="TAA738" s="1101"/>
      <c r="TAB738" s="1101"/>
      <c r="TAC738" s="1101"/>
      <c r="TAD738" s="1101"/>
      <c r="TAE738" s="1101"/>
      <c r="TAF738" s="1101"/>
      <c r="TAG738" s="1101"/>
      <c r="TAH738" s="1101"/>
      <c r="TAI738" s="1101"/>
      <c r="TAJ738" s="1101"/>
      <c r="TAK738" s="1101"/>
      <c r="TAL738" s="1101"/>
      <c r="TAM738" s="1101"/>
      <c r="TAN738" s="1101"/>
      <c r="TAO738" s="1101"/>
      <c r="TAP738" s="1101"/>
      <c r="TAQ738" s="1101"/>
      <c r="TAR738" s="1101"/>
      <c r="TAS738" s="1101"/>
      <c r="TAT738" s="1101"/>
      <c r="TAU738" s="1101"/>
      <c r="TAV738" s="1101"/>
      <c r="TAW738" s="1101"/>
      <c r="TAX738" s="1101"/>
      <c r="TAY738" s="1101"/>
      <c r="TAZ738" s="1101"/>
      <c r="TBA738" s="1101"/>
      <c r="TBB738" s="1101"/>
      <c r="TBC738" s="1101"/>
      <c r="TBD738" s="1101"/>
      <c r="TBE738" s="1101"/>
      <c r="TBF738" s="1101"/>
      <c r="TBG738" s="1101"/>
      <c r="TBH738" s="1101"/>
      <c r="TBI738" s="1101"/>
      <c r="TBJ738" s="1101"/>
      <c r="TBK738" s="1101"/>
      <c r="TBL738" s="1101"/>
      <c r="TBM738" s="1101"/>
      <c r="TBN738" s="1101"/>
      <c r="TBO738" s="1101"/>
      <c r="TBP738" s="1101"/>
      <c r="TBQ738" s="1101"/>
      <c r="TBR738" s="1101"/>
      <c r="TBS738" s="1101"/>
      <c r="TBT738" s="1101"/>
      <c r="TBU738" s="1101"/>
      <c r="TBV738" s="1101"/>
      <c r="TBW738" s="1101"/>
      <c r="TBX738" s="1101"/>
      <c r="TBY738" s="1101"/>
      <c r="TBZ738" s="1101"/>
      <c r="TCA738" s="1101"/>
      <c r="TCB738" s="1101"/>
      <c r="TCC738" s="1101"/>
      <c r="TCD738" s="1101"/>
      <c r="TCE738" s="1101"/>
      <c r="TCF738" s="1101"/>
      <c r="TCG738" s="1101"/>
      <c r="TCH738" s="1101"/>
      <c r="TCI738" s="1101"/>
      <c r="TCJ738" s="1101"/>
      <c r="TCK738" s="1101"/>
      <c r="TCL738" s="1101"/>
      <c r="TCM738" s="1101"/>
      <c r="TCN738" s="1101"/>
      <c r="TCO738" s="1101"/>
      <c r="TCP738" s="1101"/>
      <c r="TCQ738" s="1101"/>
      <c r="TCR738" s="1101"/>
      <c r="TCS738" s="1101"/>
      <c r="TCT738" s="1101"/>
      <c r="TCU738" s="1101"/>
      <c r="TCV738" s="1101"/>
      <c r="TCW738" s="1101"/>
      <c r="TCX738" s="1101"/>
      <c r="TCY738" s="1101"/>
      <c r="TCZ738" s="1101"/>
      <c r="TDA738" s="1101"/>
      <c r="TDB738" s="1101"/>
      <c r="TDC738" s="1101"/>
      <c r="TDD738" s="1101"/>
      <c r="TDE738" s="1101"/>
      <c r="TDF738" s="1101"/>
      <c r="TDG738" s="1101"/>
      <c r="TDH738" s="1101"/>
      <c r="TDI738" s="1101"/>
      <c r="TDJ738" s="1101"/>
      <c r="TDK738" s="1101"/>
      <c r="TDL738" s="1101"/>
      <c r="TDM738" s="1101"/>
      <c r="TDN738" s="1101"/>
      <c r="TDO738" s="1101"/>
      <c r="TDP738" s="1101"/>
      <c r="TDQ738" s="1101"/>
      <c r="TDR738" s="1101"/>
      <c r="TDS738" s="1101"/>
      <c r="TDT738" s="1101"/>
      <c r="TDU738" s="1101"/>
      <c r="TDV738" s="1101"/>
      <c r="TDW738" s="1101"/>
      <c r="TDX738" s="1101"/>
      <c r="TDY738" s="1101"/>
      <c r="TDZ738" s="1101"/>
      <c r="TEA738" s="1101"/>
      <c r="TEB738" s="1101"/>
      <c r="TEC738" s="1101"/>
      <c r="TED738" s="1101"/>
      <c r="TEE738" s="1101"/>
      <c r="TEF738" s="1101"/>
      <c r="TEG738" s="1101"/>
      <c r="TEH738" s="1101"/>
      <c r="TEI738" s="1101"/>
      <c r="TEJ738" s="1101"/>
      <c r="TEK738" s="1101"/>
      <c r="TEL738" s="1101"/>
      <c r="TEM738" s="1101"/>
      <c r="TEN738" s="1101"/>
      <c r="TEO738" s="1101"/>
      <c r="TEP738" s="1101"/>
      <c r="TEQ738" s="1101"/>
      <c r="TER738" s="1101"/>
      <c r="TES738" s="1101"/>
      <c r="TET738" s="1101"/>
      <c r="TEU738" s="1101"/>
      <c r="TEV738" s="1101"/>
      <c r="TEW738" s="1101"/>
      <c r="TEX738" s="1101"/>
      <c r="TEY738" s="1101"/>
      <c r="TEZ738" s="1101"/>
      <c r="TFA738" s="1101"/>
      <c r="TFB738" s="1101"/>
      <c r="TFC738" s="1101"/>
      <c r="TFD738" s="1101"/>
      <c r="TFE738" s="1101"/>
      <c r="TFF738" s="1101"/>
      <c r="TFG738" s="1101"/>
      <c r="TFH738" s="1101"/>
      <c r="TFI738" s="1101"/>
      <c r="TFJ738" s="1101"/>
      <c r="TFK738" s="1101"/>
      <c r="TFL738" s="1101"/>
      <c r="TFM738" s="1101"/>
      <c r="TFN738" s="1101"/>
      <c r="TFO738" s="1101"/>
      <c r="TFP738" s="1101"/>
      <c r="TFQ738" s="1101"/>
      <c r="TFR738" s="1101"/>
      <c r="TFS738" s="1101"/>
      <c r="TFT738" s="1101"/>
      <c r="TFU738" s="1101"/>
      <c r="TFV738" s="1101"/>
      <c r="TFW738" s="1101"/>
      <c r="TFX738" s="1101"/>
      <c r="TFY738" s="1101"/>
      <c r="TFZ738" s="1101"/>
      <c r="TGA738" s="1101"/>
      <c r="TGB738" s="1101"/>
      <c r="TGC738" s="1101"/>
      <c r="TGD738" s="1101"/>
      <c r="TGE738" s="1101"/>
      <c r="TGF738" s="1101"/>
      <c r="TGG738" s="1101"/>
      <c r="TGH738" s="1101"/>
      <c r="TGI738" s="1101"/>
      <c r="TGJ738" s="1101"/>
      <c r="TGK738" s="1101"/>
      <c r="TGL738" s="1101"/>
      <c r="TGM738" s="1101"/>
      <c r="TGN738" s="1101"/>
      <c r="TGO738" s="1101"/>
      <c r="TGP738" s="1101"/>
      <c r="TGQ738" s="1101"/>
      <c r="TGR738" s="1101"/>
      <c r="TGS738" s="1101"/>
      <c r="TGT738" s="1101"/>
      <c r="TGU738" s="1101"/>
      <c r="TGV738" s="1101"/>
      <c r="TGW738" s="1101"/>
      <c r="TGX738" s="1101"/>
      <c r="TGY738" s="1101"/>
      <c r="TGZ738" s="1101"/>
      <c r="THA738" s="1101"/>
      <c r="THB738" s="1101"/>
      <c r="THC738" s="1101"/>
      <c r="THD738" s="1101"/>
      <c r="THE738" s="1101"/>
      <c r="THF738" s="1101"/>
      <c r="THG738" s="1101"/>
      <c r="THH738" s="1101"/>
      <c r="THI738" s="1101"/>
      <c r="THJ738" s="1101"/>
      <c r="THK738" s="1101"/>
      <c r="THL738" s="1101"/>
      <c r="THM738" s="1101"/>
      <c r="THN738" s="1101"/>
      <c r="THO738" s="1101"/>
      <c r="THP738" s="1101"/>
      <c r="THQ738" s="1101"/>
      <c r="THR738" s="1101"/>
      <c r="THS738" s="1101"/>
      <c r="THT738" s="1101"/>
      <c r="THU738" s="1101"/>
      <c r="THV738" s="1101"/>
      <c r="THW738" s="1101"/>
      <c r="THX738" s="1101"/>
      <c r="THY738" s="1101"/>
      <c r="THZ738" s="1101"/>
      <c r="TIA738" s="1101"/>
      <c r="TIB738" s="1101"/>
      <c r="TIC738" s="1101"/>
      <c r="TID738" s="1101"/>
      <c r="TIE738" s="1101"/>
      <c r="TIF738" s="1101"/>
      <c r="TIG738" s="1101"/>
      <c r="TIH738" s="1101"/>
      <c r="TII738" s="1101"/>
      <c r="TIJ738" s="1101"/>
      <c r="TIK738" s="1101"/>
      <c r="TIL738" s="1101"/>
      <c r="TIM738" s="1101"/>
      <c r="TIN738" s="1101"/>
      <c r="TIO738" s="1101"/>
      <c r="TIP738" s="1101"/>
      <c r="TIQ738" s="1101"/>
      <c r="TIR738" s="1101"/>
      <c r="TIS738" s="1101"/>
      <c r="TIT738" s="1101"/>
      <c r="TIU738" s="1101"/>
      <c r="TIV738" s="1101"/>
      <c r="TIW738" s="1101"/>
      <c r="TIX738" s="1101"/>
      <c r="TIY738" s="1101"/>
      <c r="TIZ738" s="1101"/>
      <c r="TJA738" s="1101"/>
      <c r="TJB738" s="1101"/>
      <c r="TJC738" s="1101"/>
      <c r="TJD738" s="1101"/>
      <c r="TJE738" s="1101"/>
      <c r="TJF738" s="1101"/>
      <c r="TJG738" s="1101"/>
      <c r="TJH738" s="1101"/>
      <c r="TJI738" s="1101"/>
      <c r="TJJ738" s="1101"/>
      <c r="TJK738" s="1101"/>
      <c r="TJL738" s="1101"/>
      <c r="TJM738" s="1101"/>
      <c r="TJN738" s="1101"/>
      <c r="TJO738" s="1101"/>
      <c r="TJP738" s="1101"/>
      <c r="TJQ738" s="1101"/>
      <c r="TJR738" s="1101"/>
      <c r="TJS738" s="1101"/>
      <c r="TJT738" s="1101"/>
      <c r="TJU738" s="1101"/>
      <c r="TJV738" s="1101"/>
      <c r="TJW738" s="1101"/>
      <c r="TJX738" s="1101"/>
      <c r="TJY738" s="1101"/>
      <c r="TJZ738" s="1101"/>
      <c r="TKA738" s="1101"/>
      <c r="TKB738" s="1101"/>
      <c r="TKC738" s="1101"/>
      <c r="TKD738" s="1101"/>
      <c r="TKE738" s="1101"/>
      <c r="TKF738" s="1101"/>
      <c r="TKG738" s="1101"/>
      <c r="TKH738" s="1101"/>
      <c r="TKI738" s="1101"/>
      <c r="TKJ738" s="1101"/>
      <c r="TKK738" s="1101"/>
      <c r="TKL738" s="1101"/>
      <c r="TKM738" s="1101"/>
      <c r="TKN738" s="1101"/>
      <c r="TKO738" s="1101"/>
      <c r="TKP738" s="1101"/>
      <c r="TKQ738" s="1101"/>
      <c r="TKR738" s="1101"/>
      <c r="TKS738" s="1101"/>
      <c r="TKT738" s="1101"/>
      <c r="TKU738" s="1101"/>
      <c r="TKV738" s="1101"/>
      <c r="TKW738" s="1101"/>
      <c r="TKX738" s="1101"/>
      <c r="TKY738" s="1101"/>
      <c r="TKZ738" s="1101"/>
      <c r="TLA738" s="1101"/>
      <c r="TLB738" s="1101"/>
      <c r="TLC738" s="1101"/>
      <c r="TLD738" s="1101"/>
      <c r="TLE738" s="1101"/>
      <c r="TLF738" s="1101"/>
      <c r="TLG738" s="1101"/>
      <c r="TLH738" s="1101"/>
      <c r="TLI738" s="1101"/>
      <c r="TLJ738" s="1101"/>
      <c r="TLK738" s="1101"/>
      <c r="TLL738" s="1101"/>
      <c r="TLM738" s="1101"/>
      <c r="TLN738" s="1101"/>
      <c r="TLO738" s="1101"/>
      <c r="TLP738" s="1101"/>
      <c r="TLQ738" s="1101"/>
      <c r="TLR738" s="1101"/>
      <c r="TLS738" s="1101"/>
      <c r="TLT738" s="1101"/>
      <c r="TLU738" s="1101"/>
      <c r="TLV738" s="1101"/>
      <c r="TLW738" s="1101"/>
      <c r="TLX738" s="1101"/>
      <c r="TLY738" s="1101"/>
      <c r="TLZ738" s="1101"/>
      <c r="TMA738" s="1101"/>
      <c r="TMB738" s="1101"/>
      <c r="TMC738" s="1101"/>
      <c r="TMD738" s="1101"/>
      <c r="TME738" s="1101"/>
      <c r="TMF738" s="1101"/>
      <c r="TMG738" s="1101"/>
      <c r="TMH738" s="1101"/>
      <c r="TMI738" s="1101"/>
      <c r="TMJ738" s="1101"/>
      <c r="TMK738" s="1101"/>
      <c r="TML738" s="1101"/>
      <c r="TMM738" s="1101"/>
      <c r="TMN738" s="1101"/>
      <c r="TMO738" s="1101"/>
      <c r="TMP738" s="1101"/>
      <c r="TMQ738" s="1101"/>
      <c r="TMR738" s="1101"/>
      <c r="TMS738" s="1101"/>
      <c r="TMT738" s="1101"/>
      <c r="TMU738" s="1101"/>
      <c r="TMV738" s="1101"/>
      <c r="TMW738" s="1101"/>
      <c r="TMX738" s="1101"/>
      <c r="TMY738" s="1101"/>
      <c r="TMZ738" s="1101"/>
      <c r="TNA738" s="1101"/>
      <c r="TNB738" s="1101"/>
      <c r="TNC738" s="1101"/>
      <c r="TND738" s="1101"/>
      <c r="TNE738" s="1101"/>
      <c r="TNF738" s="1101"/>
      <c r="TNG738" s="1101"/>
      <c r="TNH738" s="1101"/>
      <c r="TNI738" s="1101"/>
      <c r="TNJ738" s="1101"/>
      <c r="TNK738" s="1101"/>
      <c r="TNL738" s="1101"/>
      <c r="TNM738" s="1101"/>
      <c r="TNN738" s="1101"/>
      <c r="TNO738" s="1101"/>
      <c r="TNP738" s="1101"/>
      <c r="TNQ738" s="1101"/>
      <c r="TNR738" s="1101"/>
      <c r="TNS738" s="1101"/>
      <c r="TNT738" s="1101"/>
      <c r="TNU738" s="1101"/>
      <c r="TNV738" s="1101"/>
      <c r="TNW738" s="1101"/>
      <c r="TNX738" s="1101"/>
      <c r="TNY738" s="1101"/>
      <c r="TNZ738" s="1101"/>
      <c r="TOA738" s="1101"/>
      <c r="TOB738" s="1101"/>
      <c r="TOC738" s="1101"/>
      <c r="TOD738" s="1101"/>
      <c r="TOE738" s="1101"/>
      <c r="TOF738" s="1101"/>
      <c r="TOG738" s="1101"/>
      <c r="TOH738" s="1101"/>
      <c r="TOI738" s="1101"/>
      <c r="TOJ738" s="1101"/>
      <c r="TOK738" s="1101"/>
      <c r="TOL738" s="1101"/>
      <c r="TOM738" s="1101"/>
      <c r="TON738" s="1101"/>
      <c r="TOO738" s="1101"/>
      <c r="TOP738" s="1101"/>
      <c r="TOQ738" s="1101"/>
      <c r="TOR738" s="1101"/>
      <c r="TOS738" s="1101"/>
      <c r="TOT738" s="1101"/>
      <c r="TOU738" s="1101"/>
      <c r="TOV738" s="1101"/>
      <c r="TOW738" s="1101"/>
      <c r="TOX738" s="1101"/>
      <c r="TOY738" s="1101"/>
      <c r="TOZ738" s="1101"/>
      <c r="TPA738" s="1101"/>
      <c r="TPB738" s="1101"/>
      <c r="TPC738" s="1101"/>
      <c r="TPD738" s="1101"/>
      <c r="TPE738" s="1101"/>
      <c r="TPF738" s="1101"/>
      <c r="TPG738" s="1101"/>
      <c r="TPH738" s="1101"/>
      <c r="TPI738" s="1101"/>
      <c r="TPJ738" s="1101"/>
      <c r="TPK738" s="1101"/>
      <c r="TPL738" s="1101"/>
      <c r="TPM738" s="1101"/>
      <c r="TPN738" s="1101"/>
      <c r="TPO738" s="1101"/>
      <c r="TPP738" s="1101"/>
      <c r="TPQ738" s="1101"/>
      <c r="TPR738" s="1101"/>
      <c r="TPS738" s="1101"/>
      <c r="TPT738" s="1101"/>
      <c r="TPU738" s="1101"/>
      <c r="TPV738" s="1101"/>
      <c r="TPW738" s="1101"/>
      <c r="TPX738" s="1101"/>
      <c r="TPY738" s="1101"/>
      <c r="TPZ738" s="1101"/>
      <c r="TQA738" s="1101"/>
      <c r="TQB738" s="1101"/>
      <c r="TQC738" s="1101"/>
      <c r="TQD738" s="1101"/>
      <c r="TQE738" s="1101"/>
      <c r="TQF738" s="1101"/>
      <c r="TQG738" s="1101"/>
      <c r="TQH738" s="1101"/>
      <c r="TQI738" s="1101"/>
      <c r="TQJ738" s="1101"/>
      <c r="TQK738" s="1101"/>
      <c r="TQL738" s="1101"/>
      <c r="TQM738" s="1101"/>
      <c r="TQN738" s="1101"/>
      <c r="TQO738" s="1101"/>
      <c r="TQP738" s="1101"/>
      <c r="TQQ738" s="1101"/>
      <c r="TQR738" s="1101"/>
      <c r="TQS738" s="1101"/>
      <c r="TQT738" s="1101"/>
      <c r="TQU738" s="1101"/>
      <c r="TQV738" s="1101"/>
      <c r="TQW738" s="1101"/>
      <c r="TQX738" s="1101"/>
      <c r="TQY738" s="1101"/>
      <c r="TQZ738" s="1101"/>
      <c r="TRA738" s="1101"/>
      <c r="TRB738" s="1101"/>
      <c r="TRC738" s="1101"/>
      <c r="TRD738" s="1101"/>
      <c r="TRE738" s="1101"/>
      <c r="TRF738" s="1101"/>
      <c r="TRG738" s="1101"/>
      <c r="TRH738" s="1101"/>
      <c r="TRI738" s="1101"/>
      <c r="TRJ738" s="1101"/>
      <c r="TRK738" s="1101"/>
      <c r="TRL738" s="1101"/>
      <c r="TRM738" s="1101"/>
      <c r="TRN738" s="1101"/>
      <c r="TRO738" s="1101"/>
      <c r="TRP738" s="1101"/>
      <c r="TRQ738" s="1101"/>
      <c r="TRR738" s="1101"/>
      <c r="TRS738" s="1101"/>
      <c r="TRT738" s="1101"/>
      <c r="TRU738" s="1101"/>
      <c r="TRV738" s="1101"/>
      <c r="TRW738" s="1101"/>
      <c r="TRX738" s="1101"/>
      <c r="TRY738" s="1101"/>
      <c r="TRZ738" s="1101"/>
      <c r="TSA738" s="1101"/>
      <c r="TSB738" s="1101"/>
      <c r="TSC738" s="1101"/>
      <c r="TSD738" s="1101"/>
      <c r="TSE738" s="1101"/>
      <c r="TSF738" s="1101"/>
      <c r="TSG738" s="1101"/>
      <c r="TSH738" s="1101"/>
      <c r="TSI738" s="1101"/>
      <c r="TSJ738" s="1101"/>
      <c r="TSK738" s="1101"/>
      <c r="TSL738" s="1101"/>
      <c r="TSM738" s="1101"/>
      <c r="TSN738" s="1101"/>
      <c r="TSO738" s="1101"/>
      <c r="TSP738" s="1101"/>
      <c r="TSQ738" s="1101"/>
      <c r="TSR738" s="1101"/>
      <c r="TSS738" s="1101"/>
      <c r="TST738" s="1101"/>
      <c r="TSU738" s="1101"/>
      <c r="TSV738" s="1101"/>
      <c r="TSW738" s="1101"/>
      <c r="TSX738" s="1101"/>
      <c r="TSY738" s="1101"/>
      <c r="TSZ738" s="1101"/>
      <c r="TTA738" s="1101"/>
      <c r="TTB738" s="1101"/>
      <c r="TTC738" s="1101"/>
      <c r="TTD738" s="1101"/>
      <c r="TTE738" s="1101"/>
      <c r="TTF738" s="1101"/>
      <c r="TTG738" s="1101"/>
      <c r="TTH738" s="1101"/>
      <c r="TTI738" s="1101"/>
      <c r="TTJ738" s="1101"/>
      <c r="TTK738" s="1101"/>
      <c r="TTL738" s="1101"/>
      <c r="TTM738" s="1101"/>
      <c r="TTN738" s="1101"/>
      <c r="TTO738" s="1101"/>
      <c r="TTP738" s="1101"/>
      <c r="TTQ738" s="1101"/>
      <c r="TTR738" s="1101"/>
      <c r="TTS738" s="1101"/>
      <c r="TTT738" s="1101"/>
      <c r="TTU738" s="1101"/>
      <c r="TTV738" s="1101"/>
      <c r="TTW738" s="1101"/>
      <c r="TTX738" s="1101"/>
      <c r="TTY738" s="1101"/>
      <c r="TTZ738" s="1101"/>
      <c r="TUA738" s="1101"/>
      <c r="TUB738" s="1101"/>
      <c r="TUC738" s="1101"/>
      <c r="TUD738" s="1101"/>
      <c r="TUE738" s="1101"/>
      <c r="TUF738" s="1101"/>
      <c r="TUG738" s="1101"/>
      <c r="TUH738" s="1101"/>
      <c r="TUI738" s="1101"/>
      <c r="TUJ738" s="1101"/>
      <c r="TUK738" s="1101"/>
      <c r="TUL738" s="1101"/>
      <c r="TUM738" s="1101"/>
      <c r="TUN738" s="1101"/>
      <c r="TUO738" s="1101"/>
      <c r="TUP738" s="1101"/>
      <c r="TUQ738" s="1101"/>
      <c r="TUR738" s="1101"/>
      <c r="TUS738" s="1101"/>
      <c r="TUT738" s="1101"/>
      <c r="TUU738" s="1101"/>
      <c r="TUV738" s="1101"/>
      <c r="TUW738" s="1101"/>
      <c r="TUX738" s="1101"/>
      <c r="TUY738" s="1101"/>
      <c r="TUZ738" s="1101"/>
      <c r="TVA738" s="1101"/>
      <c r="TVB738" s="1101"/>
      <c r="TVC738" s="1101"/>
      <c r="TVD738" s="1101"/>
      <c r="TVE738" s="1101"/>
      <c r="TVF738" s="1101"/>
      <c r="TVG738" s="1101"/>
      <c r="TVH738" s="1101"/>
      <c r="TVI738" s="1101"/>
      <c r="TVJ738" s="1101"/>
      <c r="TVK738" s="1101"/>
      <c r="TVL738" s="1101"/>
      <c r="TVM738" s="1101"/>
      <c r="TVN738" s="1101"/>
      <c r="TVO738" s="1101"/>
      <c r="TVP738" s="1101"/>
      <c r="TVQ738" s="1101"/>
      <c r="TVR738" s="1101"/>
      <c r="TVS738" s="1101"/>
      <c r="TVT738" s="1101"/>
      <c r="TVU738" s="1101"/>
      <c r="TVV738" s="1101"/>
      <c r="TVW738" s="1101"/>
      <c r="TVX738" s="1101"/>
      <c r="TVY738" s="1101"/>
      <c r="TVZ738" s="1101"/>
      <c r="TWA738" s="1101"/>
      <c r="TWB738" s="1101"/>
      <c r="TWC738" s="1101"/>
      <c r="TWD738" s="1101"/>
      <c r="TWE738" s="1101"/>
      <c r="TWF738" s="1101"/>
      <c r="TWG738" s="1101"/>
      <c r="TWH738" s="1101"/>
      <c r="TWI738" s="1101"/>
      <c r="TWJ738" s="1101"/>
      <c r="TWK738" s="1101"/>
      <c r="TWL738" s="1101"/>
      <c r="TWM738" s="1101"/>
      <c r="TWN738" s="1101"/>
      <c r="TWO738" s="1101"/>
      <c r="TWP738" s="1101"/>
      <c r="TWQ738" s="1101"/>
      <c r="TWR738" s="1101"/>
      <c r="TWS738" s="1101"/>
      <c r="TWT738" s="1101"/>
      <c r="TWU738" s="1101"/>
      <c r="TWV738" s="1101"/>
      <c r="TWW738" s="1101"/>
      <c r="TWX738" s="1101"/>
      <c r="TWY738" s="1101"/>
      <c r="TWZ738" s="1101"/>
      <c r="TXA738" s="1101"/>
      <c r="TXB738" s="1101"/>
      <c r="TXC738" s="1101"/>
      <c r="TXD738" s="1101"/>
      <c r="TXE738" s="1101"/>
      <c r="TXF738" s="1101"/>
      <c r="TXG738" s="1101"/>
      <c r="TXH738" s="1101"/>
      <c r="TXI738" s="1101"/>
      <c r="TXJ738" s="1101"/>
      <c r="TXK738" s="1101"/>
      <c r="TXL738" s="1101"/>
      <c r="TXM738" s="1101"/>
      <c r="TXN738" s="1101"/>
      <c r="TXO738" s="1101"/>
      <c r="TXP738" s="1101"/>
      <c r="TXQ738" s="1101"/>
      <c r="TXR738" s="1101"/>
      <c r="TXS738" s="1101"/>
      <c r="TXT738" s="1101"/>
      <c r="TXU738" s="1101"/>
      <c r="TXV738" s="1101"/>
      <c r="TXW738" s="1101"/>
      <c r="TXX738" s="1101"/>
      <c r="TXY738" s="1101"/>
      <c r="TXZ738" s="1101"/>
      <c r="TYA738" s="1101"/>
      <c r="TYB738" s="1101"/>
      <c r="TYC738" s="1101"/>
      <c r="TYD738" s="1101"/>
      <c r="TYE738" s="1101"/>
      <c r="TYF738" s="1101"/>
      <c r="TYG738" s="1101"/>
      <c r="TYH738" s="1101"/>
      <c r="TYI738" s="1101"/>
      <c r="TYJ738" s="1101"/>
      <c r="TYK738" s="1101"/>
      <c r="TYL738" s="1101"/>
      <c r="TYM738" s="1101"/>
      <c r="TYN738" s="1101"/>
      <c r="TYO738" s="1101"/>
      <c r="TYP738" s="1101"/>
      <c r="TYQ738" s="1101"/>
      <c r="TYR738" s="1101"/>
      <c r="TYS738" s="1101"/>
      <c r="TYT738" s="1101"/>
      <c r="TYU738" s="1101"/>
      <c r="TYV738" s="1101"/>
      <c r="TYW738" s="1101"/>
      <c r="TYX738" s="1101"/>
      <c r="TYY738" s="1101"/>
      <c r="TYZ738" s="1101"/>
      <c r="TZA738" s="1101"/>
      <c r="TZB738" s="1101"/>
      <c r="TZC738" s="1101"/>
      <c r="TZD738" s="1101"/>
      <c r="TZE738" s="1101"/>
      <c r="TZF738" s="1101"/>
      <c r="TZG738" s="1101"/>
      <c r="TZH738" s="1101"/>
      <c r="TZI738" s="1101"/>
      <c r="TZJ738" s="1101"/>
      <c r="TZK738" s="1101"/>
      <c r="TZL738" s="1101"/>
      <c r="TZM738" s="1101"/>
      <c r="TZN738" s="1101"/>
      <c r="TZO738" s="1101"/>
      <c r="TZP738" s="1101"/>
      <c r="TZQ738" s="1101"/>
      <c r="TZR738" s="1101"/>
      <c r="TZS738" s="1101"/>
      <c r="TZT738" s="1101"/>
      <c r="TZU738" s="1101"/>
      <c r="TZV738" s="1101"/>
      <c r="TZW738" s="1101"/>
      <c r="TZX738" s="1101"/>
      <c r="TZY738" s="1101"/>
      <c r="TZZ738" s="1101"/>
      <c r="UAA738" s="1101"/>
      <c r="UAB738" s="1101"/>
      <c r="UAC738" s="1101"/>
      <c r="UAD738" s="1101"/>
      <c r="UAE738" s="1101"/>
      <c r="UAF738" s="1101"/>
      <c r="UAG738" s="1101"/>
      <c r="UAH738" s="1101"/>
      <c r="UAI738" s="1101"/>
      <c r="UAJ738" s="1101"/>
      <c r="UAK738" s="1101"/>
      <c r="UAL738" s="1101"/>
      <c r="UAM738" s="1101"/>
      <c r="UAN738" s="1101"/>
      <c r="UAO738" s="1101"/>
      <c r="UAP738" s="1101"/>
      <c r="UAQ738" s="1101"/>
      <c r="UAR738" s="1101"/>
      <c r="UAS738" s="1101"/>
      <c r="UAT738" s="1101"/>
      <c r="UAU738" s="1101"/>
      <c r="UAV738" s="1101"/>
      <c r="UAW738" s="1101"/>
      <c r="UAX738" s="1101"/>
      <c r="UAY738" s="1101"/>
      <c r="UAZ738" s="1101"/>
      <c r="UBA738" s="1101"/>
      <c r="UBB738" s="1101"/>
      <c r="UBC738" s="1101"/>
      <c r="UBD738" s="1101"/>
      <c r="UBE738" s="1101"/>
      <c r="UBF738" s="1101"/>
      <c r="UBG738" s="1101"/>
      <c r="UBH738" s="1101"/>
      <c r="UBI738" s="1101"/>
      <c r="UBJ738" s="1101"/>
      <c r="UBK738" s="1101"/>
      <c r="UBL738" s="1101"/>
      <c r="UBM738" s="1101"/>
      <c r="UBN738" s="1101"/>
      <c r="UBO738" s="1101"/>
      <c r="UBP738" s="1101"/>
      <c r="UBQ738" s="1101"/>
      <c r="UBR738" s="1101"/>
      <c r="UBS738" s="1101"/>
      <c r="UBT738" s="1101"/>
      <c r="UBU738" s="1101"/>
      <c r="UBV738" s="1101"/>
      <c r="UBW738" s="1101"/>
      <c r="UBX738" s="1101"/>
      <c r="UBY738" s="1101"/>
      <c r="UBZ738" s="1101"/>
      <c r="UCA738" s="1101"/>
      <c r="UCB738" s="1101"/>
      <c r="UCC738" s="1101"/>
      <c r="UCD738" s="1101"/>
      <c r="UCE738" s="1101"/>
      <c r="UCF738" s="1101"/>
      <c r="UCG738" s="1101"/>
      <c r="UCH738" s="1101"/>
      <c r="UCI738" s="1101"/>
      <c r="UCJ738" s="1101"/>
      <c r="UCK738" s="1101"/>
      <c r="UCL738" s="1101"/>
      <c r="UCM738" s="1101"/>
      <c r="UCN738" s="1101"/>
      <c r="UCO738" s="1101"/>
      <c r="UCP738" s="1101"/>
      <c r="UCQ738" s="1101"/>
      <c r="UCR738" s="1101"/>
      <c r="UCS738" s="1101"/>
      <c r="UCT738" s="1101"/>
      <c r="UCU738" s="1101"/>
      <c r="UCV738" s="1101"/>
      <c r="UCW738" s="1101"/>
      <c r="UCX738" s="1101"/>
      <c r="UCY738" s="1101"/>
      <c r="UCZ738" s="1101"/>
      <c r="UDA738" s="1101"/>
      <c r="UDB738" s="1101"/>
      <c r="UDC738" s="1101"/>
      <c r="UDD738" s="1101"/>
      <c r="UDE738" s="1101"/>
      <c r="UDF738" s="1101"/>
      <c r="UDG738" s="1101"/>
      <c r="UDH738" s="1101"/>
      <c r="UDI738" s="1101"/>
      <c r="UDJ738" s="1101"/>
      <c r="UDK738" s="1101"/>
      <c r="UDL738" s="1101"/>
      <c r="UDM738" s="1101"/>
      <c r="UDN738" s="1101"/>
      <c r="UDO738" s="1101"/>
      <c r="UDP738" s="1101"/>
      <c r="UDQ738" s="1101"/>
      <c r="UDR738" s="1101"/>
      <c r="UDS738" s="1101"/>
      <c r="UDT738" s="1101"/>
      <c r="UDU738" s="1101"/>
      <c r="UDV738" s="1101"/>
      <c r="UDW738" s="1101"/>
      <c r="UDX738" s="1101"/>
      <c r="UDY738" s="1101"/>
      <c r="UDZ738" s="1101"/>
      <c r="UEA738" s="1101"/>
      <c r="UEB738" s="1101"/>
      <c r="UEC738" s="1101"/>
      <c r="UED738" s="1101"/>
      <c r="UEE738" s="1101"/>
      <c r="UEF738" s="1101"/>
      <c r="UEG738" s="1101"/>
      <c r="UEH738" s="1101"/>
      <c r="UEI738" s="1101"/>
      <c r="UEJ738" s="1101"/>
      <c r="UEK738" s="1101"/>
      <c r="UEL738" s="1101"/>
      <c r="UEM738" s="1101"/>
      <c r="UEN738" s="1101"/>
      <c r="UEO738" s="1101"/>
      <c r="UEP738" s="1101"/>
      <c r="UEQ738" s="1101"/>
      <c r="UER738" s="1101"/>
      <c r="UES738" s="1101"/>
      <c r="UET738" s="1101"/>
      <c r="UEU738" s="1101"/>
      <c r="UEV738" s="1101"/>
      <c r="UEW738" s="1101"/>
      <c r="UEX738" s="1101"/>
      <c r="UEY738" s="1101"/>
      <c r="UEZ738" s="1101"/>
      <c r="UFA738" s="1101"/>
      <c r="UFB738" s="1101"/>
      <c r="UFC738" s="1101"/>
      <c r="UFD738" s="1101"/>
      <c r="UFE738" s="1101"/>
      <c r="UFF738" s="1101"/>
      <c r="UFG738" s="1101"/>
      <c r="UFH738" s="1101"/>
      <c r="UFI738" s="1101"/>
      <c r="UFJ738" s="1101"/>
      <c r="UFK738" s="1101"/>
      <c r="UFL738" s="1101"/>
      <c r="UFM738" s="1101"/>
      <c r="UFN738" s="1101"/>
      <c r="UFO738" s="1101"/>
      <c r="UFP738" s="1101"/>
      <c r="UFQ738" s="1101"/>
      <c r="UFR738" s="1101"/>
      <c r="UFS738" s="1101"/>
      <c r="UFT738" s="1101"/>
      <c r="UFU738" s="1101"/>
      <c r="UFV738" s="1101"/>
      <c r="UFW738" s="1101"/>
      <c r="UFX738" s="1101"/>
      <c r="UFY738" s="1101"/>
      <c r="UFZ738" s="1101"/>
      <c r="UGA738" s="1101"/>
      <c r="UGB738" s="1101"/>
      <c r="UGC738" s="1101"/>
      <c r="UGD738" s="1101"/>
      <c r="UGE738" s="1101"/>
      <c r="UGF738" s="1101"/>
      <c r="UGG738" s="1101"/>
      <c r="UGH738" s="1101"/>
      <c r="UGI738" s="1101"/>
      <c r="UGJ738" s="1101"/>
      <c r="UGK738" s="1101"/>
      <c r="UGL738" s="1101"/>
      <c r="UGM738" s="1101"/>
      <c r="UGN738" s="1101"/>
      <c r="UGO738" s="1101"/>
      <c r="UGP738" s="1101"/>
      <c r="UGQ738" s="1101"/>
      <c r="UGR738" s="1101"/>
      <c r="UGS738" s="1101"/>
      <c r="UGT738" s="1101"/>
      <c r="UGU738" s="1101"/>
      <c r="UGV738" s="1101"/>
      <c r="UGW738" s="1101"/>
      <c r="UGX738" s="1101"/>
      <c r="UGY738" s="1101"/>
      <c r="UGZ738" s="1101"/>
      <c r="UHA738" s="1101"/>
      <c r="UHB738" s="1101"/>
      <c r="UHC738" s="1101"/>
      <c r="UHD738" s="1101"/>
      <c r="UHE738" s="1101"/>
      <c r="UHF738" s="1101"/>
      <c r="UHG738" s="1101"/>
      <c r="UHH738" s="1101"/>
      <c r="UHI738" s="1101"/>
      <c r="UHJ738" s="1101"/>
      <c r="UHK738" s="1101"/>
      <c r="UHL738" s="1101"/>
      <c r="UHM738" s="1101"/>
      <c r="UHN738" s="1101"/>
      <c r="UHO738" s="1101"/>
      <c r="UHP738" s="1101"/>
      <c r="UHQ738" s="1101"/>
      <c r="UHR738" s="1101"/>
      <c r="UHS738" s="1101"/>
      <c r="UHT738" s="1101"/>
      <c r="UHU738" s="1101"/>
      <c r="UHV738" s="1101"/>
      <c r="UHW738" s="1101"/>
      <c r="UHX738" s="1101"/>
      <c r="UHY738" s="1101"/>
      <c r="UHZ738" s="1101"/>
      <c r="UIA738" s="1101"/>
      <c r="UIB738" s="1101"/>
      <c r="UIC738" s="1101"/>
      <c r="UID738" s="1101"/>
      <c r="UIE738" s="1101"/>
      <c r="UIF738" s="1101"/>
      <c r="UIG738" s="1101"/>
      <c r="UIH738" s="1101"/>
      <c r="UII738" s="1101"/>
      <c r="UIJ738" s="1101"/>
      <c r="UIK738" s="1101"/>
      <c r="UIL738" s="1101"/>
      <c r="UIM738" s="1101"/>
      <c r="UIN738" s="1101"/>
      <c r="UIO738" s="1101"/>
      <c r="UIP738" s="1101"/>
      <c r="UIQ738" s="1101"/>
      <c r="UIR738" s="1101"/>
      <c r="UIS738" s="1101"/>
      <c r="UIT738" s="1101"/>
      <c r="UIU738" s="1101"/>
      <c r="UIV738" s="1101"/>
      <c r="UIW738" s="1101"/>
      <c r="UIX738" s="1101"/>
      <c r="UIY738" s="1101"/>
      <c r="UIZ738" s="1101"/>
      <c r="UJA738" s="1101"/>
      <c r="UJB738" s="1101"/>
      <c r="UJC738" s="1101"/>
      <c r="UJD738" s="1101"/>
      <c r="UJE738" s="1101"/>
      <c r="UJF738" s="1101"/>
      <c r="UJG738" s="1101"/>
      <c r="UJH738" s="1101"/>
      <c r="UJI738" s="1101"/>
      <c r="UJJ738" s="1101"/>
      <c r="UJK738" s="1101"/>
      <c r="UJL738" s="1101"/>
      <c r="UJM738" s="1101"/>
      <c r="UJN738" s="1101"/>
      <c r="UJO738" s="1101"/>
      <c r="UJP738" s="1101"/>
      <c r="UJQ738" s="1101"/>
      <c r="UJR738" s="1101"/>
      <c r="UJS738" s="1101"/>
      <c r="UJT738" s="1101"/>
      <c r="UJU738" s="1101"/>
      <c r="UJV738" s="1101"/>
      <c r="UJW738" s="1101"/>
      <c r="UJX738" s="1101"/>
      <c r="UJY738" s="1101"/>
      <c r="UJZ738" s="1101"/>
      <c r="UKA738" s="1101"/>
      <c r="UKB738" s="1101"/>
      <c r="UKC738" s="1101"/>
      <c r="UKD738" s="1101"/>
      <c r="UKE738" s="1101"/>
      <c r="UKF738" s="1101"/>
      <c r="UKG738" s="1101"/>
      <c r="UKH738" s="1101"/>
      <c r="UKI738" s="1101"/>
      <c r="UKJ738" s="1101"/>
      <c r="UKK738" s="1101"/>
      <c r="UKL738" s="1101"/>
      <c r="UKM738" s="1101"/>
      <c r="UKN738" s="1101"/>
      <c r="UKO738" s="1101"/>
      <c r="UKP738" s="1101"/>
      <c r="UKQ738" s="1101"/>
      <c r="UKR738" s="1101"/>
      <c r="UKS738" s="1101"/>
      <c r="UKT738" s="1101"/>
      <c r="UKU738" s="1101"/>
      <c r="UKV738" s="1101"/>
      <c r="UKW738" s="1101"/>
      <c r="UKX738" s="1101"/>
      <c r="UKY738" s="1101"/>
      <c r="UKZ738" s="1101"/>
      <c r="ULA738" s="1101"/>
      <c r="ULB738" s="1101"/>
      <c r="ULC738" s="1101"/>
      <c r="ULD738" s="1101"/>
      <c r="ULE738" s="1101"/>
      <c r="ULF738" s="1101"/>
      <c r="ULG738" s="1101"/>
      <c r="ULH738" s="1101"/>
      <c r="ULI738" s="1101"/>
      <c r="ULJ738" s="1101"/>
      <c r="ULK738" s="1101"/>
      <c r="ULL738" s="1101"/>
      <c r="ULM738" s="1101"/>
      <c r="ULN738" s="1101"/>
      <c r="ULO738" s="1101"/>
      <c r="ULP738" s="1101"/>
      <c r="ULQ738" s="1101"/>
      <c r="ULR738" s="1101"/>
      <c r="ULS738" s="1101"/>
      <c r="ULT738" s="1101"/>
      <c r="ULU738" s="1101"/>
      <c r="ULV738" s="1101"/>
      <c r="ULW738" s="1101"/>
      <c r="ULX738" s="1101"/>
      <c r="ULY738" s="1101"/>
      <c r="ULZ738" s="1101"/>
      <c r="UMA738" s="1101"/>
      <c r="UMB738" s="1101"/>
      <c r="UMC738" s="1101"/>
      <c r="UMD738" s="1101"/>
      <c r="UME738" s="1101"/>
      <c r="UMF738" s="1101"/>
      <c r="UMG738" s="1101"/>
      <c r="UMH738" s="1101"/>
      <c r="UMI738" s="1101"/>
      <c r="UMJ738" s="1101"/>
      <c r="UMK738" s="1101"/>
      <c r="UML738" s="1101"/>
      <c r="UMM738" s="1101"/>
      <c r="UMN738" s="1101"/>
      <c r="UMO738" s="1101"/>
      <c r="UMP738" s="1101"/>
      <c r="UMQ738" s="1101"/>
      <c r="UMR738" s="1101"/>
      <c r="UMS738" s="1101"/>
      <c r="UMT738" s="1101"/>
      <c r="UMU738" s="1101"/>
      <c r="UMV738" s="1101"/>
      <c r="UMW738" s="1101"/>
      <c r="UMX738" s="1101"/>
      <c r="UMY738" s="1101"/>
      <c r="UMZ738" s="1101"/>
      <c r="UNA738" s="1101"/>
      <c r="UNB738" s="1101"/>
      <c r="UNC738" s="1101"/>
      <c r="UND738" s="1101"/>
      <c r="UNE738" s="1101"/>
      <c r="UNF738" s="1101"/>
      <c r="UNG738" s="1101"/>
      <c r="UNH738" s="1101"/>
      <c r="UNI738" s="1101"/>
      <c r="UNJ738" s="1101"/>
      <c r="UNK738" s="1101"/>
      <c r="UNL738" s="1101"/>
      <c r="UNM738" s="1101"/>
      <c r="UNN738" s="1101"/>
      <c r="UNO738" s="1101"/>
      <c r="UNP738" s="1101"/>
      <c r="UNQ738" s="1101"/>
      <c r="UNR738" s="1101"/>
      <c r="UNS738" s="1101"/>
      <c r="UNT738" s="1101"/>
      <c r="UNU738" s="1101"/>
      <c r="UNV738" s="1101"/>
      <c r="UNW738" s="1101"/>
      <c r="UNX738" s="1101"/>
      <c r="UNY738" s="1101"/>
      <c r="UNZ738" s="1101"/>
      <c r="UOA738" s="1101"/>
      <c r="UOB738" s="1101"/>
      <c r="UOC738" s="1101"/>
      <c r="UOD738" s="1101"/>
      <c r="UOE738" s="1101"/>
      <c r="UOF738" s="1101"/>
      <c r="UOG738" s="1101"/>
      <c r="UOH738" s="1101"/>
      <c r="UOI738" s="1101"/>
      <c r="UOJ738" s="1101"/>
      <c r="UOK738" s="1101"/>
      <c r="UOL738" s="1101"/>
      <c r="UOM738" s="1101"/>
      <c r="UON738" s="1101"/>
      <c r="UOO738" s="1101"/>
      <c r="UOP738" s="1101"/>
      <c r="UOQ738" s="1101"/>
      <c r="UOR738" s="1101"/>
      <c r="UOS738" s="1101"/>
      <c r="UOT738" s="1101"/>
      <c r="UOU738" s="1101"/>
      <c r="UOV738" s="1101"/>
      <c r="UOW738" s="1101"/>
      <c r="UOX738" s="1101"/>
      <c r="UOY738" s="1101"/>
      <c r="UOZ738" s="1101"/>
      <c r="UPA738" s="1101"/>
      <c r="UPB738" s="1101"/>
      <c r="UPC738" s="1101"/>
      <c r="UPD738" s="1101"/>
      <c r="UPE738" s="1101"/>
      <c r="UPF738" s="1101"/>
      <c r="UPG738" s="1101"/>
      <c r="UPH738" s="1101"/>
      <c r="UPI738" s="1101"/>
      <c r="UPJ738" s="1101"/>
      <c r="UPK738" s="1101"/>
      <c r="UPL738" s="1101"/>
      <c r="UPM738" s="1101"/>
      <c r="UPN738" s="1101"/>
      <c r="UPO738" s="1101"/>
      <c r="UPP738" s="1101"/>
      <c r="UPQ738" s="1101"/>
      <c r="UPR738" s="1101"/>
      <c r="UPS738" s="1101"/>
      <c r="UPT738" s="1101"/>
      <c r="UPU738" s="1101"/>
      <c r="UPV738" s="1101"/>
      <c r="UPW738" s="1101"/>
      <c r="UPX738" s="1101"/>
      <c r="UPY738" s="1101"/>
      <c r="UPZ738" s="1101"/>
      <c r="UQA738" s="1101"/>
      <c r="UQB738" s="1101"/>
      <c r="UQC738" s="1101"/>
      <c r="UQD738" s="1101"/>
      <c r="UQE738" s="1101"/>
      <c r="UQF738" s="1101"/>
      <c r="UQG738" s="1101"/>
      <c r="UQH738" s="1101"/>
      <c r="UQI738" s="1101"/>
      <c r="UQJ738" s="1101"/>
      <c r="UQK738" s="1101"/>
      <c r="UQL738" s="1101"/>
      <c r="UQM738" s="1101"/>
      <c r="UQN738" s="1101"/>
      <c r="UQO738" s="1101"/>
      <c r="UQP738" s="1101"/>
      <c r="UQQ738" s="1101"/>
      <c r="UQR738" s="1101"/>
      <c r="UQS738" s="1101"/>
      <c r="UQT738" s="1101"/>
      <c r="UQU738" s="1101"/>
      <c r="UQV738" s="1101"/>
      <c r="UQW738" s="1101"/>
      <c r="UQX738" s="1101"/>
      <c r="UQY738" s="1101"/>
      <c r="UQZ738" s="1101"/>
      <c r="URA738" s="1101"/>
      <c r="URB738" s="1101"/>
      <c r="URC738" s="1101"/>
      <c r="URD738" s="1101"/>
      <c r="URE738" s="1101"/>
      <c r="URF738" s="1101"/>
      <c r="URG738" s="1101"/>
      <c r="URH738" s="1101"/>
      <c r="URI738" s="1101"/>
      <c r="URJ738" s="1101"/>
      <c r="URK738" s="1101"/>
      <c r="URL738" s="1101"/>
      <c r="URM738" s="1101"/>
      <c r="URN738" s="1101"/>
      <c r="URO738" s="1101"/>
      <c r="URP738" s="1101"/>
      <c r="URQ738" s="1101"/>
      <c r="URR738" s="1101"/>
      <c r="URS738" s="1101"/>
      <c r="URT738" s="1101"/>
      <c r="URU738" s="1101"/>
      <c r="URV738" s="1101"/>
      <c r="URW738" s="1101"/>
      <c r="URX738" s="1101"/>
      <c r="URY738" s="1101"/>
      <c r="URZ738" s="1101"/>
      <c r="USA738" s="1101"/>
      <c r="USB738" s="1101"/>
      <c r="USC738" s="1101"/>
      <c r="USD738" s="1101"/>
      <c r="USE738" s="1101"/>
      <c r="USF738" s="1101"/>
      <c r="USG738" s="1101"/>
      <c r="USH738" s="1101"/>
      <c r="USI738" s="1101"/>
      <c r="USJ738" s="1101"/>
      <c r="USK738" s="1101"/>
      <c r="USL738" s="1101"/>
      <c r="USM738" s="1101"/>
      <c r="USN738" s="1101"/>
      <c r="USO738" s="1101"/>
      <c r="USP738" s="1101"/>
      <c r="USQ738" s="1101"/>
      <c r="USR738" s="1101"/>
      <c r="USS738" s="1101"/>
      <c r="UST738" s="1101"/>
      <c r="USU738" s="1101"/>
      <c r="USV738" s="1101"/>
      <c r="USW738" s="1101"/>
      <c r="USX738" s="1101"/>
      <c r="USY738" s="1101"/>
      <c r="USZ738" s="1101"/>
      <c r="UTA738" s="1101"/>
      <c r="UTB738" s="1101"/>
      <c r="UTC738" s="1101"/>
      <c r="UTD738" s="1101"/>
      <c r="UTE738" s="1101"/>
      <c r="UTF738" s="1101"/>
      <c r="UTG738" s="1101"/>
      <c r="UTH738" s="1101"/>
      <c r="UTI738" s="1101"/>
      <c r="UTJ738" s="1101"/>
      <c r="UTK738" s="1101"/>
      <c r="UTL738" s="1101"/>
      <c r="UTM738" s="1101"/>
      <c r="UTN738" s="1101"/>
      <c r="UTO738" s="1101"/>
      <c r="UTP738" s="1101"/>
      <c r="UTQ738" s="1101"/>
      <c r="UTR738" s="1101"/>
      <c r="UTS738" s="1101"/>
      <c r="UTT738" s="1101"/>
      <c r="UTU738" s="1101"/>
      <c r="UTV738" s="1101"/>
      <c r="UTW738" s="1101"/>
      <c r="UTX738" s="1101"/>
      <c r="UTY738" s="1101"/>
      <c r="UTZ738" s="1101"/>
      <c r="UUA738" s="1101"/>
      <c r="UUB738" s="1101"/>
      <c r="UUC738" s="1101"/>
      <c r="UUD738" s="1101"/>
      <c r="UUE738" s="1101"/>
      <c r="UUF738" s="1101"/>
      <c r="UUG738" s="1101"/>
      <c r="UUH738" s="1101"/>
      <c r="UUI738" s="1101"/>
      <c r="UUJ738" s="1101"/>
      <c r="UUK738" s="1101"/>
      <c r="UUL738" s="1101"/>
      <c r="UUM738" s="1101"/>
      <c r="UUN738" s="1101"/>
      <c r="UUO738" s="1101"/>
      <c r="UUP738" s="1101"/>
      <c r="UUQ738" s="1101"/>
      <c r="UUR738" s="1101"/>
      <c r="UUS738" s="1101"/>
      <c r="UUT738" s="1101"/>
      <c r="UUU738" s="1101"/>
      <c r="UUV738" s="1101"/>
      <c r="UUW738" s="1101"/>
      <c r="UUX738" s="1101"/>
      <c r="UUY738" s="1101"/>
      <c r="UUZ738" s="1101"/>
      <c r="UVA738" s="1101"/>
      <c r="UVB738" s="1101"/>
      <c r="UVC738" s="1101"/>
      <c r="UVD738" s="1101"/>
      <c r="UVE738" s="1101"/>
      <c r="UVF738" s="1101"/>
      <c r="UVG738" s="1101"/>
      <c r="UVH738" s="1101"/>
      <c r="UVI738" s="1101"/>
      <c r="UVJ738" s="1101"/>
      <c r="UVK738" s="1101"/>
      <c r="UVL738" s="1101"/>
      <c r="UVM738" s="1101"/>
      <c r="UVN738" s="1101"/>
      <c r="UVO738" s="1101"/>
      <c r="UVP738" s="1101"/>
      <c r="UVQ738" s="1101"/>
      <c r="UVR738" s="1101"/>
      <c r="UVS738" s="1101"/>
      <c r="UVT738" s="1101"/>
      <c r="UVU738" s="1101"/>
      <c r="UVV738" s="1101"/>
      <c r="UVW738" s="1101"/>
      <c r="UVX738" s="1101"/>
      <c r="UVY738" s="1101"/>
      <c r="UVZ738" s="1101"/>
      <c r="UWA738" s="1101"/>
      <c r="UWB738" s="1101"/>
      <c r="UWC738" s="1101"/>
      <c r="UWD738" s="1101"/>
      <c r="UWE738" s="1101"/>
      <c r="UWF738" s="1101"/>
      <c r="UWG738" s="1101"/>
      <c r="UWH738" s="1101"/>
      <c r="UWI738" s="1101"/>
      <c r="UWJ738" s="1101"/>
      <c r="UWK738" s="1101"/>
      <c r="UWL738" s="1101"/>
      <c r="UWM738" s="1101"/>
      <c r="UWN738" s="1101"/>
      <c r="UWO738" s="1101"/>
      <c r="UWP738" s="1101"/>
      <c r="UWQ738" s="1101"/>
      <c r="UWR738" s="1101"/>
      <c r="UWS738" s="1101"/>
      <c r="UWT738" s="1101"/>
      <c r="UWU738" s="1101"/>
      <c r="UWV738" s="1101"/>
      <c r="UWW738" s="1101"/>
      <c r="UWX738" s="1101"/>
      <c r="UWY738" s="1101"/>
      <c r="UWZ738" s="1101"/>
      <c r="UXA738" s="1101"/>
      <c r="UXB738" s="1101"/>
      <c r="UXC738" s="1101"/>
      <c r="UXD738" s="1101"/>
      <c r="UXE738" s="1101"/>
      <c r="UXF738" s="1101"/>
      <c r="UXG738" s="1101"/>
      <c r="UXH738" s="1101"/>
      <c r="UXI738" s="1101"/>
      <c r="UXJ738" s="1101"/>
      <c r="UXK738" s="1101"/>
      <c r="UXL738" s="1101"/>
      <c r="UXM738" s="1101"/>
      <c r="UXN738" s="1101"/>
      <c r="UXO738" s="1101"/>
      <c r="UXP738" s="1101"/>
      <c r="UXQ738" s="1101"/>
      <c r="UXR738" s="1101"/>
      <c r="UXS738" s="1101"/>
      <c r="UXT738" s="1101"/>
      <c r="UXU738" s="1101"/>
      <c r="UXV738" s="1101"/>
      <c r="UXW738" s="1101"/>
      <c r="UXX738" s="1101"/>
      <c r="UXY738" s="1101"/>
      <c r="UXZ738" s="1101"/>
      <c r="UYA738" s="1101"/>
      <c r="UYB738" s="1101"/>
      <c r="UYC738" s="1101"/>
      <c r="UYD738" s="1101"/>
      <c r="UYE738" s="1101"/>
      <c r="UYF738" s="1101"/>
      <c r="UYG738" s="1101"/>
      <c r="UYH738" s="1101"/>
      <c r="UYI738" s="1101"/>
      <c r="UYJ738" s="1101"/>
      <c r="UYK738" s="1101"/>
      <c r="UYL738" s="1101"/>
      <c r="UYM738" s="1101"/>
      <c r="UYN738" s="1101"/>
      <c r="UYO738" s="1101"/>
      <c r="UYP738" s="1101"/>
      <c r="UYQ738" s="1101"/>
      <c r="UYR738" s="1101"/>
      <c r="UYS738" s="1101"/>
      <c r="UYT738" s="1101"/>
      <c r="UYU738" s="1101"/>
      <c r="UYV738" s="1101"/>
      <c r="UYW738" s="1101"/>
      <c r="UYX738" s="1101"/>
      <c r="UYY738" s="1101"/>
      <c r="UYZ738" s="1101"/>
      <c r="UZA738" s="1101"/>
      <c r="UZB738" s="1101"/>
      <c r="UZC738" s="1101"/>
      <c r="UZD738" s="1101"/>
      <c r="UZE738" s="1101"/>
      <c r="UZF738" s="1101"/>
      <c r="UZG738" s="1101"/>
      <c r="UZH738" s="1101"/>
      <c r="UZI738" s="1101"/>
      <c r="UZJ738" s="1101"/>
      <c r="UZK738" s="1101"/>
      <c r="UZL738" s="1101"/>
      <c r="UZM738" s="1101"/>
      <c r="UZN738" s="1101"/>
      <c r="UZO738" s="1101"/>
      <c r="UZP738" s="1101"/>
      <c r="UZQ738" s="1101"/>
      <c r="UZR738" s="1101"/>
      <c r="UZS738" s="1101"/>
      <c r="UZT738" s="1101"/>
      <c r="UZU738" s="1101"/>
      <c r="UZV738" s="1101"/>
      <c r="UZW738" s="1101"/>
      <c r="UZX738" s="1101"/>
      <c r="UZY738" s="1101"/>
      <c r="UZZ738" s="1101"/>
      <c r="VAA738" s="1101"/>
      <c r="VAB738" s="1101"/>
      <c r="VAC738" s="1101"/>
      <c r="VAD738" s="1101"/>
      <c r="VAE738" s="1101"/>
      <c r="VAF738" s="1101"/>
      <c r="VAG738" s="1101"/>
      <c r="VAH738" s="1101"/>
      <c r="VAI738" s="1101"/>
      <c r="VAJ738" s="1101"/>
      <c r="VAK738" s="1101"/>
      <c r="VAL738" s="1101"/>
      <c r="VAM738" s="1101"/>
      <c r="VAN738" s="1101"/>
      <c r="VAO738" s="1101"/>
      <c r="VAP738" s="1101"/>
      <c r="VAQ738" s="1101"/>
      <c r="VAR738" s="1101"/>
      <c r="VAS738" s="1101"/>
      <c r="VAT738" s="1101"/>
      <c r="VAU738" s="1101"/>
      <c r="VAV738" s="1101"/>
      <c r="VAW738" s="1101"/>
      <c r="VAX738" s="1101"/>
      <c r="VAY738" s="1101"/>
      <c r="VAZ738" s="1101"/>
      <c r="VBA738" s="1101"/>
      <c r="VBB738" s="1101"/>
      <c r="VBC738" s="1101"/>
      <c r="VBD738" s="1101"/>
      <c r="VBE738" s="1101"/>
      <c r="VBF738" s="1101"/>
      <c r="VBG738" s="1101"/>
      <c r="VBH738" s="1101"/>
      <c r="VBI738" s="1101"/>
      <c r="VBJ738" s="1101"/>
      <c r="VBK738" s="1101"/>
      <c r="VBL738" s="1101"/>
      <c r="VBM738" s="1101"/>
      <c r="VBN738" s="1101"/>
      <c r="VBO738" s="1101"/>
      <c r="VBP738" s="1101"/>
      <c r="VBQ738" s="1101"/>
      <c r="VBR738" s="1101"/>
      <c r="VBS738" s="1101"/>
      <c r="VBT738" s="1101"/>
      <c r="VBU738" s="1101"/>
      <c r="VBV738" s="1101"/>
      <c r="VBW738" s="1101"/>
      <c r="VBX738" s="1101"/>
      <c r="VBY738" s="1101"/>
      <c r="VBZ738" s="1101"/>
      <c r="VCA738" s="1101"/>
      <c r="VCB738" s="1101"/>
      <c r="VCC738" s="1101"/>
      <c r="VCD738" s="1101"/>
      <c r="VCE738" s="1101"/>
      <c r="VCF738" s="1101"/>
      <c r="VCG738" s="1101"/>
      <c r="VCH738" s="1101"/>
      <c r="VCI738" s="1101"/>
      <c r="VCJ738" s="1101"/>
      <c r="VCK738" s="1101"/>
      <c r="VCL738" s="1101"/>
      <c r="VCM738" s="1101"/>
      <c r="VCN738" s="1101"/>
      <c r="VCO738" s="1101"/>
      <c r="VCP738" s="1101"/>
      <c r="VCQ738" s="1101"/>
      <c r="VCR738" s="1101"/>
      <c r="VCS738" s="1101"/>
      <c r="VCT738" s="1101"/>
      <c r="VCU738" s="1101"/>
      <c r="VCV738" s="1101"/>
      <c r="VCW738" s="1101"/>
      <c r="VCX738" s="1101"/>
      <c r="VCY738" s="1101"/>
      <c r="VCZ738" s="1101"/>
      <c r="VDA738" s="1101"/>
      <c r="VDB738" s="1101"/>
      <c r="VDC738" s="1101"/>
      <c r="VDD738" s="1101"/>
      <c r="VDE738" s="1101"/>
      <c r="VDF738" s="1101"/>
      <c r="VDG738" s="1101"/>
      <c r="VDH738" s="1101"/>
      <c r="VDI738" s="1101"/>
      <c r="VDJ738" s="1101"/>
      <c r="VDK738" s="1101"/>
      <c r="VDL738" s="1101"/>
      <c r="VDM738" s="1101"/>
      <c r="VDN738" s="1101"/>
      <c r="VDO738" s="1101"/>
      <c r="VDP738" s="1101"/>
      <c r="VDQ738" s="1101"/>
      <c r="VDR738" s="1101"/>
      <c r="VDS738" s="1101"/>
      <c r="VDT738" s="1101"/>
      <c r="VDU738" s="1101"/>
      <c r="VDV738" s="1101"/>
      <c r="VDW738" s="1101"/>
      <c r="VDX738" s="1101"/>
      <c r="VDY738" s="1101"/>
      <c r="VDZ738" s="1101"/>
      <c r="VEA738" s="1101"/>
      <c r="VEB738" s="1101"/>
      <c r="VEC738" s="1101"/>
      <c r="VED738" s="1101"/>
      <c r="VEE738" s="1101"/>
      <c r="VEF738" s="1101"/>
      <c r="VEG738" s="1101"/>
      <c r="VEH738" s="1101"/>
      <c r="VEI738" s="1101"/>
      <c r="VEJ738" s="1101"/>
      <c r="VEK738" s="1101"/>
      <c r="VEL738" s="1101"/>
      <c r="VEM738" s="1101"/>
      <c r="VEN738" s="1101"/>
      <c r="VEO738" s="1101"/>
      <c r="VEP738" s="1101"/>
      <c r="VEQ738" s="1101"/>
      <c r="VER738" s="1101"/>
      <c r="VES738" s="1101"/>
      <c r="VET738" s="1101"/>
      <c r="VEU738" s="1101"/>
      <c r="VEV738" s="1101"/>
      <c r="VEW738" s="1101"/>
      <c r="VEX738" s="1101"/>
      <c r="VEY738" s="1101"/>
      <c r="VEZ738" s="1101"/>
      <c r="VFA738" s="1101"/>
      <c r="VFB738" s="1101"/>
      <c r="VFC738" s="1101"/>
      <c r="VFD738" s="1101"/>
      <c r="VFE738" s="1101"/>
      <c r="VFF738" s="1101"/>
      <c r="VFG738" s="1101"/>
      <c r="VFH738" s="1101"/>
      <c r="VFI738" s="1101"/>
      <c r="VFJ738" s="1101"/>
      <c r="VFK738" s="1101"/>
      <c r="VFL738" s="1101"/>
      <c r="VFM738" s="1101"/>
      <c r="VFN738" s="1101"/>
      <c r="VFO738" s="1101"/>
      <c r="VFP738" s="1101"/>
      <c r="VFQ738" s="1101"/>
      <c r="VFR738" s="1101"/>
      <c r="VFS738" s="1101"/>
      <c r="VFT738" s="1101"/>
      <c r="VFU738" s="1101"/>
      <c r="VFV738" s="1101"/>
      <c r="VFW738" s="1101"/>
      <c r="VFX738" s="1101"/>
      <c r="VFY738" s="1101"/>
      <c r="VFZ738" s="1101"/>
      <c r="VGA738" s="1101"/>
      <c r="VGB738" s="1101"/>
      <c r="VGC738" s="1101"/>
      <c r="VGD738" s="1101"/>
      <c r="VGE738" s="1101"/>
      <c r="VGF738" s="1101"/>
      <c r="VGG738" s="1101"/>
      <c r="VGH738" s="1101"/>
      <c r="VGI738" s="1101"/>
      <c r="VGJ738" s="1101"/>
      <c r="VGK738" s="1101"/>
      <c r="VGL738" s="1101"/>
      <c r="VGM738" s="1101"/>
      <c r="VGN738" s="1101"/>
      <c r="VGO738" s="1101"/>
      <c r="VGP738" s="1101"/>
      <c r="VGQ738" s="1101"/>
      <c r="VGR738" s="1101"/>
      <c r="VGS738" s="1101"/>
      <c r="VGT738" s="1101"/>
      <c r="VGU738" s="1101"/>
      <c r="VGV738" s="1101"/>
      <c r="VGW738" s="1101"/>
      <c r="VGX738" s="1101"/>
      <c r="VGY738" s="1101"/>
      <c r="VGZ738" s="1101"/>
      <c r="VHA738" s="1101"/>
      <c r="VHB738" s="1101"/>
      <c r="VHC738" s="1101"/>
      <c r="VHD738" s="1101"/>
      <c r="VHE738" s="1101"/>
      <c r="VHF738" s="1101"/>
      <c r="VHG738" s="1101"/>
      <c r="VHH738" s="1101"/>
      <c r="VHI738" s="1101"/>
      <c r="VHJ738" s="1101"/>
      <c r="VHK738" s="1101"/>
      <c r="VHL738" s="1101"/>
      <c r="VHM738" s="1101"/>
      <c r="VHN738" s="1101"/>
      <c r="VHO738" s="1101"/>
      <c r="VHP738" s="1101"/>
      <c r="VHQ738" s="1101"/>
      <c r="VHR738" s="1101"/>
      <c r="VHS738" s="1101"/>
      <c r="VHT738" s="1101"/>
      <c r="VHU738" s="1101"/>
      <c r="VHV738" s="1101"/>
      <c r="VHW738" s="1101"/>
      <c r="VHX738" s="1101"/>
      <c r="VHY738" s="1101"/>
      <c r="VHZ738" s="1101"/>
      <c r="VIA738" s="1101"/>
      <c r="VIB738" s="1101"/>
      <c r="VIC738" s="1101"/>
      <c r="VID738" s="1101"/>
      <c r="VIE738" s="1101"/>
      <c r="VIF738" s="1101"/>
      <c r="VIG738" s="1101"/>
      <c r="VIH738" s="1101"/>
      <c r="VII738" s="1101"/>
      <c r="VIJ738" s="1101"/>
      <c r="VIK738" s="1101"/>
      <c r="VIL738" s="1101"/>
      <c r="VIM738" s="1101"/>
      <c r="VIN738" s="1101"/>
      <c r="VIO738" s="1101"/>
      <c r="VIP738" s="1101"/>
      <c r="VIQ738" s="1101"/>
      <c r="VIR738" s="1101"/>
      <c r="VIS738" s="1101"/>
      <c r="VIT738" s="1101"/>
      <c r="VIU738" s="1101"/>
      <c r="VIV738" s="1101"/>
      <c r="VIW738" s="1101"/>
      <c r="VIX738" s="1101"/>
      <c r="VIY738" s="1101"/>
      <c r="VIZ738" s="1101"/>
      <c r="VJA738" s="1101"/>
      <c r="VJB738" s="1101"/>
      <c r="VJC738" s="1101"/>
      <c r="VJD738" s="1101"/>
      <c r="VJE738" s="1101"/>
      <c r="VJF738" s="1101"/>
      <c r="VJG738" s="1101"/>
      <c r="VJH738" s="1101"/>
      <c r="VJI738" s="1101"/>
      <c r="VJJ738" s="1101"/>
      <c r="VJK738" s="1101"/>
      <c r="VJL738" s="1101"/>
      <c r="VJM738" s="1101"/>
      <c r="VJN738" s="1101"/>
      <c r="VJO738" s="1101"/>
      <c r="VJP738" s="1101"/>
      <c r="VJQ738" s="1101"/>
      <c r="VJR738" s="1101"/>
      <c r="VJS738" s="1101"/>
      <c r="VJT738" s="1101"/>
      <c r="VJU738" s="1101"/>
      <c r="VJV738" s="1101"/>
      <c r="VJW738" s="1101"/>
      <c r="VJX738" s="1101"/>
      <c r="VJY738" s="1101"/>
      <c r="VJZ738" s="1101"/>
      <c r="VKA738" s="1101"/>
      <c r="VKB738" s="1101"/>
      <c r="VKC738" s="1101"/>
      <c r="VKD738" s="1101"/>
      <c r="VKE738" s="1101"/>
      <c r="VKF738" s="1101"/>
      <c r="VKG738" s="1101"/>
      <c r="VKH738" s="1101"/>
      <c r="VKI738" s="1101"/>
      <c r="VKJ738" s="1101"/>
      <c r="VKK738" s="1101"/>
      <c r="VKL738" s="1101"/>
      <c r="VKM738" s="1101"/>
      <c r="VKN738" s="1101"/>
      <c r="VKO738" s="1101"/>
      <c r="VKP738" s="1101"/>
      <c r="VKQ738" s="1101"/>
      <c r="VKR738" s="1101"/>
      <c r="VKS738" s="1101"/>
      <c r="VKT738" s="1101"/>
      <c r="VKU738" s="1101"/>
      <c r="VKV738" s="1101"/>
      <c r="VKW738" s="1101"/>
      <c r="VKX738" s="1101"/>
      <c r="VKY738" s="1101"/>
      <c r="VKZ738" s="1101"/>
      <c r="VLA738" s="1101"/>
      <c r="VLB738" s="1101"/>
      <c r="VLC738" s="1101"/>
      <c r="VLD738" s="1101"/>
      <c r="VLE738" s="1101"/>
      <c r="VLF738" s="1101"/>
      <c r="VLG738" s="1101"/>
      <c r="VLH738" s="1101"/>
      <c r="VLI738" s="1101"/>
      <c r="VLJ738" s="1101"/>
      <c r="VLK738" s="1101"/>
      <c r="VLL738" s="1101"/>
      <c r="VLM738" s="1101"/>
      <c r="VLN738" s="1101"/>
      <c r="VLO738" s="1101"/>
      <c r="VLP738" s="1101"/>
      <c r="VLQ738" s="1101"/>
      <c r="VLR738" s="1101"/>
      <c r="VLS738" s="1101"/>
      <c r="VLT738" s="1101"/>
      <c r="VLU738" s="1101"/>
      <c r="VLV738" s="1101"/>
      <c r="VLW738" s="1101"/>
      <c r="VLX738" s="1101"/>
      <c r="VLY738" s="1101"/>
      <c r="VLZ738" s="1101"/>
      <c r="VMA738" s="1101"/>
      <c r="VMB738" s="1101"/>
      <c r="VMC738" s="1101"/>
      <c r="VMD738" s="1101"/>
      <c r="VME738" s="1101"/>
      <c r="VMF738" s="1101"/>
      <c r="VMG738" s="1101"/>
      <c r="VMH738" s="1101"/>
      <c r="VMI738" s="1101"/>
      <c r="VMJ738" s="1101"/>
      <c r="VMK738" s="1101"/>
      <c r="VML738" s="1101"/>
      <c r="VMM738" s="1101"/>
      <c r="VMN738" s="1101"/>
      <c r="VMO738" s="1101"/>
      <c r="VMP738" s="1101"/>
      <c r="VMQ738" s="1101"/>
      <c r="VMR738" s="1101"/>
      <c r="VMS738" s="1101"/>
      <c r="VMT738" s="1101"/>
      <c r="VMU738" s="1101"/>
      <c r="VMV738" s="1101"/>
      <c r="VMW738" s="1101"/>
      <c r="VMX738" s="1101"/>
      <c r="VMY738" s="1101"/>
      <c r="VMZ738" s="1101"/>
      <c r="VNA738" s="1101"/>
      <c r="VNB738" s="1101"/>
      <c r="VNC738" s="1101"/>
      <c r="VND738" s="1101"/>
      <c r="VNE738" s="1101"/>
      <c r="VNF738" s="1101"/>
      <c r="VNG738" s="1101"/>
      <c r="VNH738" s="1101"/>
      <c r="VNI738" s="1101"/>
      <c r="VNJ738" s="1101"/>
      <c r="VNK738" s="1101"/>
      <c r="VNL738" s="1101"/>
      <c r="VNM738" s="1101"/>
      <c r="VNN738" s="1101"/>
      <c r="VNO738" s="1101"/>
      <c r="VNP738" s="1101"/>
      <c r="VNQ738" s="1101"/>
      <c r="VNR738" s="1101"/>
      <c r="VNS738" s="1101"/>
      <c r="VNT738" s="1101"/>
      <c r="VNU738" s="1101"/>
      <c r="VNV738" s="1101"/>
      <c r="VNW738" s="1101"/>
      <c r="VNX738" s="1101"/>
      <c r="VNY738" s="1101"/>
      <c r="VNZ738" s="1101"/>
      <c r="VOA738" s="1101"/>
      <c r="VOB738" s="1101"/>
      <c r="VOC738" s="1101"/>
      <c r="VOD738" s="1101"/>
      <c r="VOE738" s="1101"/>
      <c r="VOF738" s="1101"/>
      <c r="VOG738" s="1101"/>
      <c r="VOH738" s="1101"/>
      <c r="VOI738" s="1101"/>
      <c r="VOJ738" s="1101"/>
      <c r="VOK738" s="1101"/>
      <c r="VOL738" s="1101"/>
      <c r="VOM738" s="1101"/>
      <c r="VON738" s="1101"/>
      <c r="VOO738" s="1101"/>
      <c r="VOP738" s="1101"/>
      <c r="VOQ738" s="1101"/>
      <c r="VOR738" s="1101"/>
      <c r="VOS738" s="1101"/>
      <c r="VOT738" s="1101"/>
      <c r="VOU738" s="1101"/>
      <c r="VOV738" s="1101"/>
      <c r="VOW738" s="1101"/>
      <c r="VOX738" s="1101"/>
      <c r="VOY738" s="1101"/>
      <c r="VOZ738" s="1101"/>
      <c r="VPA738" s="1101"/>
      <c r="VPB738" s="1101"/>
      <c r="VPC738" s="1101"/>
      <c r="VPD738" s="1101"/>
      <c r="VPE738" s="1101"/>
      <c r="VPF738" s="1101"/>
      <c r="VPG738" s="1101"/>
      <c r="VPH738" s="1101"/>
      <c r="VPI738" s="1101"/>
      <c r="VPJ738" s="1101"/>
      <c r="VPK738" s="1101"/>
      <c r="VPL738" s="1101"/>
      <c r="VPM738" s="1101"/>
      <c r="VPN738" s="1101"/>
      <c r="VPO738" s="1101"/>
      <c r="VPP738" s="1101"/>
      <c r="VPQ738" s="1101"/>
      <c r="VPR738" s="1101"/>
      <c r="VPS738" s="1101"/>
      <c r="VPT738" s="1101"/>
      <c r="VPU738" s="1101"/>
      <c r="VPV738" s="1101"/>
      <c r="VPW738" s="1101"/>
      <c r="VPX738" s="1101"/>
      <c r="VPY738" s="1101"/>
      <c r="VPZ738" s="1101"/>
      <c r="VQA738" s="1101"/>
      <c r="VQB738" s="1101"/>
      <c r="VQC738" s="1101"/>
      <c r="VQD738" s="1101"/>
      <c r="VQE738" s="1101"/>
      <c r="VQF738" s="1101"/>
      <c r="VQG738" s="1101"/>
      <c r="VQH738" s="1101"/>
      <c r="VQI738" s="1101"/>
      <c r="VQJ738" s="1101"/>
      <c r="VQK738" s="1101"/>
      <c r="VQL738" s="1101"/>
      <c r="VQM738" s="1101"/>
      <c r="VQN738" s="1101"/>
      <c r="VQO738" s="1101"/>
      <c r="VQP738" s="1101"/>
      <c r="VQQ738" s="1101"/>
      <c r="VQR738" s="1101"/>
      <c r="VQS738" s="1101"/>
      <c r="VQT738" s="1101"/>
      <c r="VQU738" s="1101"/>
      <c r="VQV738" s="1101"/>
      <c r="VQW738" s="1101"/>
      <c r="VQX738" s="1101"/>
      <c r="VQY738" s="1101"/>
      <c r="VQZ738" s="1101"/>
      <c r="VRA738" s="1101"/>
      <c r="VRB738" s="1101"/>
      <c r="VRC738" s="1101"/>
      <c r="VRD738" s="1101"/>
      <c r="VRE738" s="1101"/>
      <c r="VRF738" s="1101"/>
      <c r="VRG738" s="1101"/>
      <c r="VRH738" s="1101"/>
      <c r="VRI738" s="1101"/>
      <c r="VRJ738" s="1101"/>
      <c r="VRK738" s="1101"/>
      <c r="VRL738" s="1101"/>
      <c r="VRM738" s="1101"/>
      <c r="VRN738" s="1101"/>
      <c r="VRO738" s="1101"/>
      <c r="VRP738" s="1101"/>
      <c r="VRQ738" s="1101"/>
      <c r="VRR738" s="1101"/>
      <c r="VRS738" s="1101"/>
      <c r="VRT738" s="1101"/>
      <c r="VRU738" s="1101"/>
      <c r="VRV738" s="1101"/>
      <c r="VRW738" s="1101"/>
      <c r="VRX738" s="1101"/>
      <c r="VRY738" s="1101"/>
      <c r="VRZ738" s="1101"/>
      <c r="VSA738" s="1101"/>
      <c r="VSB738" s="1101"/>
      <c r="VSC738" s="1101"/>
      <c r="VSD738" s="1101"/>
      <c r="VSE738" s="1101"/>
      <c r="VSF738" s="1101"/>
      <c r="VSG738" s="1101"/>
      <c r="VSH738" s="1101"/>
      <c r="VSI738" s="1101"/>
      <c r="VSJ738" s="1101"/>
      <c r="VSK738" s="1101"/>
      <c r="VSL738" s="1101"/>
      <c r="VSM738" s="1101"/>
      <c r="VSN738" s="1101"/>
      <c r="VSO738" s="1101"/>
      <c r="VSP738" s="1101"/>
      <c r="VSQ738" s="1101"/>
      <c r="VSR738" s="1101"/>
      <c r="VSS738" s="1101"/>
      <c r="VST738" s="1101"/>
      <c r="VSU738" s="1101"/>
      <c r="VSV738" s="1101"/>
      <c r="VSW738" s="1101"/>
      <c r="VSX738" s="1101"/>
      <c r="VSY738" s="1101"/>
      <c r="VSZ738" s="1101"/>
      <c r="VTA738" s="1101"/>
      <c r="VTB738" s="1101"/>
      <c r="VTC738" s="1101"/>
      <c r="VTD738" s="1101"/>
      <c r="VTE738" s="1101"/>
      <c r="VTF738" s="1101"/>
      <c r="VTG738" s="1101"/>
      <c r="VTH738" s="1101"/>
      <c r="VTI738" s="1101"/>
      <c r="VTJ738" s="1101"/>
      <c r="VTK738" s="1101"/>
      <c r="VTL738" s="1101"/>
      <c r="VTM738" s="1101"/>
      <c r="VTN738" s="1101"/>
      <c r="VTO738" s="1101"/>
      <c r="VTP738" s="1101"/>
      <c r="VTQ738" s="1101"/>
      <c r="VTR738" s="1101"/>
      <c r="VTS738" s="1101"/>
      <c r="VTT738" s="1101"/>
      <c r="VTU738" s="1101"/>
      <c r="VTV738" s="1101"/>
      <c r="VTW738" s="1101"/>
      <c r="VTX738" s="1101"/>
      <c r="VTY738" s="1101"/>
      <c r="VTZ738" s="1101"/>
      <c r="VUA738" s="1101"/>
      <c r="VUB738" s="1101"/>
      <c r="VUC738" s="1101"/>
      <c r="VUD738" s="1101"/>
      <c r="VUE738" s="1101"/>
      <c r="VUF738" s="1101"/>
      <c r="VUG738" s="1101"/>
      <c r="VUH738" s="1101"/>
      <c r="VUI738" s="1101"/>
      <c r="VUJ738" s="1101"/>
      <c r="VUK738" s="1101"/>
      <c r="VUL738" s="1101"/>
      <c r="VUM738" s="1101"/>
      <c r="VUN738" s="1101"/>
      <c r="VUO738" s="1101"/>
      <c r="VUP738" s="1101"/>
      <c r="VUQ738" s="1101"/>
      <c r="VUR738" s="1101"/>
      <c r="VUS738" s="1101"/>
      <c r="VUT738" s="1101"/>
      <c r="VUU738" s="1101"/>
      <c r="VUV738" s="1101"/>
      <c r="VUW738" s="1101"/>
      <c r="VUX738" s="1101"/>
      <c r="VUY738" s="1101"/>
      <c r="VUZ738" s="1101"/>
      <c r="VVA738" s="1101"/>
      <c r="VVB738" s="1101"/>
      <c r="VVC738" s="1101"/>
      <c r="VVD738" s="1101"/>
      <c r="VVE738" s="1101"/>
      <c r="VVF738" s="1101"/>
      <c r="VVG738" s="1101"/>
      <c r="VVH738" s="1101"/>
      <c r="VVI738" s="1101"/>
      <c r="VVJ738" s="1101"/>
      <c r="VVK738" s="1101"/>
      <c r="VVL738" s="1101"/>
      <c r="VVM738" s="1101"/>
      <c r="VVN738" s="1101"/>
      <c r="VVO738" s="1101"/>
      <c r="VVP738" s="1101"/>
      <c r="VVQ738" s="1101"/>
      <c r="VVR738" s="1101"/>
      <c r="VVS738" s="1101"/>
      <c r="VVT738" s="1101"/>
      <c r="VVU738" s="1101"/>
      <c r="VVV738" s="1101"/>
      <c r="VVW738" s="1101"/>
      <c r="VVX738" s="1101"/>
      <c r="VVY738" s="1101"/>
      <c r="VVZ738" s="1101"/>
      <c r="VWA738" s="1101"/>
      <c r="VWB738" s="1101"/>
      <c r="VWC738" s="1101"/>
      <c r="VWD738" s="1101"/>
      <c r="VWE738" s="1101"/>
      <c r="VWF738" s="1101"/>
      <c r="VWG738" s="1101"/>
      <c r="VWH738" s="1101"/>
      <c r="VWI738" s="1101"/>
      <c r="VWJ738" s="1101"/>
      <c r="VWK738" s="1101"/>
      <c r="VWL738" s="1101"/>
      <c r="VWM738" s="1101"/>
      <c r="VWN738" s="1101"/>
      <c r="VWO738" s="1101"/>
      <c r="VWP738" s="1101"/>
      <c r="VWQ738" s="1101"/>
      <c r="VWR738" s="1101"/>
      <c r="VWS738" s="1101"/>
      <c r="VWT738" s="1101"/>
      <c r="VWU738" s="1101"/>
      <c r="VWV738" s="1101"/>
      <c r="VWW738" s="1101"/>
      <c r="VWX738" s="1101"/>
      <c r="VWY738" s="1101"/>
      <c r="VWZ738" s="1101"/>
      <c r="VXA738" s="1101"/>
      <c r="VXB738" s="1101"/>
      <c r="VXC738" s="1101"/>
      <c r="VXD738" s="1101"/>
      <c r="VXE738" s="1101"/>
      <c r="VXF738" s="1101"/>
      <c r="VXG738" s="1101"/>
      <c r="VXH738" s="1101"/>
      <c r="VXI738" s="1101"/>
      <c r="VXJ738" s="1101"/>
      <c r="VXK738" s="1101"/>
      <c r="VXL738" s="1101"/>
      <c r="VXM738" s="1101"/>
      <c r="VXN738" s="1101"/>
      <c r="VXO738" s="1101"/>
      <c r="VXP738" s="1101"/>
      <c r="VXQ738" s="1101"/>
      <c r="VXR738" s="1101"/>
      <c r="VXS738" s="1101"/>
      <c r="VXT738" s="1101"/>
      <c r="VXU738" s="1101"/>
      <c r="VXV738" s="1101"/>
      <c r="VXW738" s="1101"/>
      <c r="VXX738" s="1101"/>
      <c r="VXY738" s="1101"/>
      <c r="VXZ738" s="1101"/>
      <c r="VYA738" s="1101"/>
      <c r="VYB738" s="1101"/>
      <c r="VYC738" s="1101"/>
      <c r="VYD738" s="1101"/>
      <c r="VYE738" s="1101"/>
      <c r="VYF738" s="1101"/>
      <c r="VYG738" s="1101"/>
      <c r="VYH738" s="1101"/>
      <c r="VYI738" s="1101"/>
      <c r="VYJ738" s="1101"/>
      <c r="VYK738" s="1101"/>
      <c r="VYL738" s="1101"/>
      <c r="VYM738" s="1101"/>
      <c r="VYN738" s="1101"/>
      <c r="VYO738" s="1101"/>
      <c r="VYP738" s="1101"/>
      <c r="VYQ738" s="1101"/>
      <c r="VYR738" s="1101"/>
      <c r="VYS738" s="1101"/>
      <c r="VYT738" s="1101"/>
      <c r="VYU738" s="1101"/>
      <c r="VYV738" s="1101"/>
      <c r="VYW738" s="1101"/>
      <c r="VYX738" s="1101"/>
      <c r="VYY738" s="1101"/>
      <c r="VYZ738" s="1101"/>
      <c r="VZA738" s="1101"/>
      <c r="VZB738" s="1101"/>
      <c r="VZC738" s="1101"/>
      <c r="VZD738" s="1101"/>
      <c r="VZE738" s="1101"/>
      <c r="VZF738" s="1101"/>
      <c r="VZG738" s="1101"/>
      <c r="VZH738" s="1101"/>
      <c r="VZI738" s="1101"/>
      <c r="VZJ738" s="1101"/>
      <c r="VZK738" s="1101"/>
      <c r="VZL738" s="1101"/>
      <c r="VZM738" s="1101"/>
      <c r="VZN738" s="1101"/>
      <c r="VZO738" s="1101"/>
      <c r="VZP738" s="1101"/>
      <c r="VZQ738" s="1101"/>
      <c r="VZR738" s="1101"/>
      <c r="VZS738" s="1101"/>
      <c r="VZT738" s="1101"/>
      <c r="VZU738" s="1101"/>
      <c r="VZV738" s="1101"/>
      <c r="VZW738" s="1101"/>
      <c r="VZX738" s="1101"/>
      <c r="VZY738" s="1101"/>
      <c r="VZZ738" s="1101"/>
      <c r="WAA738" s="1101"/>
      <c r="WAB738" s="1101"/>
      <c r="WAC738" s="1101"/>
      <c r="WAD738" s="1101"/>
      <c r="WAE738" s="1101"/>
      <c r="WAF738" s="1101"/>
      <c r="WAG738" s="1101"/>
      <c r="WAH738" s="1101"/>
      <c r="WAI738" s="1101"/>
      <c r="WAJ738" s="1101"/>
      <c r="WAK738" s="1101"/>
      <c r="WAL738" s="1101"/>
      <c r="WAM738" s="1101"/>
      <c r="WAN738" s="1101"/>
      <c r="WAO738" s="1101"/>
      <c r="WAP738" s="1101"/>
      <c r="WAQ738" s="1101"/>
      <c r="WAR738" s="1101"/>
      <c r="WAS738" s="1101"/>
      <c r="WAT738" s="1101"/>
      <c r="WAU738" s="1101"/>
      <c r="WAV738" s="1101"/>
      <c r="WAW738" s="1101"/>
      <c r="WAX738" s="1101"/>
      <c r="WAY738" s="1101"/>
      <c r="WAZ738" s="1101"/>
      <c r="WBA738" s="1101"/>
      <c r="WBB738" s="1101"/>
      <c r="WBC738" s="1101"/>
      <c r="WBD738" s="1101"/>
      <c r="WBE738" s="1101"/>
      <c r="WBF738" s="1101"/>
      <c r="WBG738" s="1101"/>
      <c r="WBH738" s="1101"/>
      <c r="WBI738" s="1101"/>
      <c r="WBJ738" s="1101"/>
      <c r="WBK738" s="1101"/>
      <c r="WBL738" s="1101"/>
      <c r="WBM738" s="1101"/>
      <c r="WBN738" s="1101"/>
      <c r="WBO738" s="1101"/>
      <c r="WBP738" s="1101"/>
      <c r="WBQ738" s="1101"/>
      <c r="WBR738" s="1101"/>
      <c r="WBS738" s="1101"/>
      <c r="WBT738" s="1101"/>
      <c r="WBU738" s="1101"/>
      <c r="WBV738" s="1101"/>
      <c r="WBW738" s="1101"/>
      <c r="WBX738" s="1101"/>
      <c r="WBY738" s="1101"/>
      <c r="WBZ738" s="1101"/>
      <c r="WCA738" s="1101"/>
      <c r="WCB738" s="1101"/>
      <c r="WCC738" s="1101"/>
      <c r="WCD738" s="1101"/>
      <c r="WCE738" s="1101"/>
      <c r="WCF738" s="1101"/>
      <c r="WCG738" s="1101"/>
      <c r="WCH738" s="1101"/>
      <c r="WCI738" s="1101"/>
      <c r="WCJ738" s="1101"/>
      <c r="WCK738" s="1101"/>
      <c r="WCL738" s="1101"/>
      <c r="WCM738" s="1101"/>
      <c r="WCN738" s="1101"/>
      <c r="WCO738" s="1101"/>
      <c r="WCP738" s="1101"/>
      <c r="WCQ738" s="1101"/>
      <c r="WCR738" s="1101"/>
      <c r="WCS738" s="1101"/>
      <c r="WCT738" s="1101"/>
      <c r="WCU738" s="1101"/>
      <c r="WCV738" s="1101"/>
      <c r="WCW738" s="1101"/>
      <c r="WCX738" s="1101"/>
      <c r="WCY738" s="1101"/>
      <c r="WCZ738" s="1101"/>
      <c r="WDA738" s="1101"/>
      <c r="WDB738" s="1101"/>
      <c r="WDC738" s="1101"/>
      <c r="WDD738" s="1101"/>
      <c r="WDE738" s="1101"/>
      <c r="WDF738" s="1101"/>
      <c r="WDG738" s="1101"/>
      <c r="WDH738" s="1101"/>
      <c r="WDI738" s="1101"/>
      <c r="WDJ738" s="1101"/>
      <c r="WDK738" s="1101"/>
      <c r="WDL738" s="1101"/>
      <c r="WDM738" s="1101"/>
      <c r="WDN738" s="1101"/>
      <c r="WDO738" s="1101"/>
      <c r="WDP738" s="1101"/>
      <c r="WDQ738" s="1101"/>
      <c r="WDR738" s="1101"/>
      <c r="WDS738" s="1101"/>
      <c r="WDT738" s="1101"/>
      <c r="WDU738" s="1101"/>
      <c r="WDV738" s="1101"/>
      <c r="WDW738" s="1101"/>
      <c r="WDX738" s="1101"/>
      <c r="WDY738" s="1101"/>
      <c r="WDZ738" s="1101"/>
      <c r="WEA738" s="1101"/>
      <c r="WEB738" s="1101"/>
      <c r="WEC738" s="1101"/>
      <c r="WED738" s="1101"/>
      <c r="WEE738" s="1101"/>
      <c r="WEF738" s="1101"/>
      <c r="WEG738" s="1101"/>
      <c r="WEH738" s="1101"/>
      <c r="WEI738" s="1101"/>
      <c r="WEJ738" s="1101"/>
      <c r="WEK738" s="1101"/>
      <c r="WEL738" s="1101"/>
      <c r="WEM738" s="1101"/>
      <c r="WEN738" s="1101"/>
      <c r="WEO738" s="1101"/>
      <c r="WEP738" s="1101"/>
      <c r="WEQ738" s="1101"/>
      <c r="WER738" s="1101"/>
      <c r="WES738" s="1101"/>
      <c r="WET738" s="1101"/>
      <c r="WEU738" s="1101"/>
      <c r="WEV738" s="1101"/>
      <c r="WEW738" s="1101"/>
      <c r="WEX738" s="1101"/>
      <c r="WEY738" s="1101"/>
      <c r="WEZ738" s="1101"/>
      <c r="WFA738" s="1101"/>
      <c r="WFB738" s="1101"/>
      <c r="WFC738" s="1101"/>
      <c r="WFD738" s="1101"/>
      <c r="WFE738" s="1101"/>
      <c r="WFF738" s="1101"/>
      <c r="WFG738" s="1101"/>
      <c r="WFH738" s="1101"/>
      <c r="WFI738" s="1101"/>
      <c r="WFJ738" s="1101"/>
      <c r="WFK738" s="1101"/>
      <c r="WFL738" s="1101"/>
      <c r="WFM738" s="1101"/>
      <c r="WFN738" s="1101"/>
      <c r="WFO738" s="1101"/>
      <c r="WFP738" s="1101"/>
      <c r="WFQ738" s="1101"/>
      <c r="WFR738" s="1101"/>
      <c r="WFS738" s="1101"/>
      <c r="WFT738" s="1101"/>
      <c r="WFU738" s="1101"/>
      <c r="WFV738" s="1101"/>
      <c r="WFW738" s="1101"/>
      <c r="WFX738" s="1101"/>
      <c r="WFY738" s="1101"/>
      <c r="WFZ738" s="1101"/>
      <c r="WGA738" s="1101"/>
      <c r="WGB738" s="1101"/>
      <c r="WGC738" s="1101"/>
      <c r="WGD738" s="1101"/>
      <c r="WGE738" s="1101"/>
      <c r="WGF738" s="1101"/>
      <c r="WGG738" s="1101"/>
      <c r="WGH738" s="1101"/>
      <c r="WGI738" s="1101"/>
      <c r="WGJ738" s="1101"/>
      <c r="WGK738" s="1101"/>
      <c r="WGL738" s="1101"/>
      <c r="WGM738" s="1101"/>
      <c r="WGN738" s="1101"/>
      <c r="WGO738" s="1101"/>
      <c r="WGP738" s="1101"/>
      <c r="WGQ738" s="1101"/>
      <c r="WGR738" s="1101"/>
      <c r="WGS738" s="1101"/>
      <c r="WGT738" s="1101"/>
      <c r="WGU738" s="1101"/>
      <c r="WGV738" s="1101"/>
      <c r="WGW738" s="1101"/>
      <c r="WGX738" s="1101"/>
      <c r="WGY738" s="1101"/>
      <c r="WGZ738" s="1101"/>
      <c r="WHA738" s="1101"/>
      <c r="WHB738" s="1101"/>
      <c r="WHC738" s="1101"/>
      <c r="WHD738" s="1101"/>
      <c r="WHE738" s="1101"/>
      <c r="WHF738" s="1101"/>
      <c r="WHG738" s="1101"/>
      <c r="WHH738" s="1101"/>
      <c r="WHI738" s="1101"/>
      <c r="WHJ738" s="1101"/>
      <c r="WHK738" s="1101"/>
      <c r="WHL738" s="1101"/>
      <c r="WHM738" s="1101"/>
      <c r="WHN738" s="1101"/>
      <c r="WHO738" s="1101"/>
      <c r="WHP738" s="1101"/>
      <c r="WHQ738" s="1101"/>
      <c r="WHR738" s="1101"/>
      <c r="WHS738" s="1101"/>
      <c r="WHT738" s="1101"/>
      <c r="WHU738" s="1101"/>
      <c r="WHV738" s="1101"/>
      <c r="WHW738" s="1101"/>
      <c r="WHX738" s="1101"/>
      <c r="WHY738" s="1101"/>
      <c r="WHZ738" s="1101"/>
      <c r="WIA738" s="1101"/>
      <c r="WIB738" s="1101"/>
      <c r="WIC738" s="1101"/>
      <c r="WID738" s="1101"/>
      <c r="WIE738" s="1101"/>
      <c r="WIF738" s="1101"/>
      <c r="WIG738" s="1101"/>
      <c r="WIH738" s="1101"/>
      <c r="WII738" s="1101"/>
      <c r="WIJ738" s="1101"/>
      <c r="WIK738" s="1101"/>
      <c r="WIL738" s="1101"/>
      <c r="WIM738" s="1101"/>
      <c r="WIN738" s="1101"/>
      <c r="WIO738" s="1101"/>
      <c r="WIP738" s="1101"/>
      <c r="WIQ738" s="1101"/>
      <c r="WIR738" s="1101"/>
      <c r="WIS738" s="1101"/>
      <c r="WIT738" s="1101"/>
      <c r="WIU738" s="1101"/>
      <c r="WIV738" s="1101"/>
      <c r="WIW738" s="1101"/>
      <c r="WIX738" s="1101"/>
      <c r="WIY738" s="1101"/>
      <c r="WIZ738" s="1101"/>
      <c r="WJA738" s="1101"/>
      <c r="WJB738" s="1101"/>
      <c r="WJC738" s="1101"/>
      <c r="WJD738" s="1101"/>
      <c r="WJE738" s="1101"/>
      <c r="WJF738" s="1101"/>
      <c r="WJG738" s="1101"/>
      <c r="WJH738" s="1101"/>
      <c r="WJI738" s="1101"/>
      <c r="WJJ738" s="1101"/>
      <c r="WJK738" s="1101"/>
      <c r="WJL738" s="1101"/>
      <c r="WJM738" s="1101"/>
      <c r="WJN738" s="1101"/>
      <c r="WJO738" s="1101"/>
      <c r="WJP738" s="1101"/>
      <c r="WJQ738" s="1101"/>
      <c r="WJR738" s="1101"/>
      <c r="WJS738" s="1101"/>
      <c r="WJT738" s="1101"/>
      <c r="WJU738" s="1101"/>
      <c r="WJV738" s="1101"/>
      <c r="WJW738" s="1101"/>
      <c r="WJX738" s="1101"/>
      <c r="WJY738" s="1101"/>
      <c r="WJZ738" s="1101"/>
      <c r="WKA738" s="1101"/>
      <c r="WKB738" s="1101"/>
      <c r="WKC738" s="1101"/>
      <c r="WKD738" s="1101"/>
      <c r="WKE738" s="1101"/>
      <c r="WKF738" s="1101"/>
      <c r="WKG738" s="1101"/>
      <c r="WKH738" s="1101"/>
      <c r="WKI738" s="1101"/>
      <c r="WKJ738" s="1101"/>
      <c r="WKK738" s="1101"/>
      <c r="WKL738" s="1101"/>
      <c r="WKM738" s="1101"/>
      <c r="WKN738" s="1101"/>
      <c r="WKO738" s="1101"/>
      <c r="WKP738" s="1101"/>
      <c r="WKQ738" s="1101"/>
      <c r="WKR738" s="1101"/>
      <c r="WKS738" s="1101"/>
      <c r="WKT738" s="1101"/>
      <c r="WKU738" s="1101"/>
      <c r="WKV738" s="1101"/>
      <c r="WKW738" s="1101"/>
      <c r="WKX738" s="1101"/>
      <c r="WKY738" s="1101"/>
      <c r="WKZ738" s="1101"/>
      <c r="WLA738" s="1101"/>
      <c r="WLB738" s="1101"/>
      <c r="WLC738" s="1101"/>
      <c r="WLD738" s="1101"/>
      <c r="WLE738" s="1101"/>
      <c r="WLF738" s="1101"/>
      <c r="WLG738" s="1101"/>
      <c r="WLH738" s="1101"/>
      <c r="WLI738" s="1101"/>
      <c r="WLJ738" s="1101"/>
      <c r="WLK738" s="1101"/>
      <c r="WLL738" s="1101"/>
      <c r="WLM738" s="1101"/>
      <c r="WLN738" s="1101"/>
      <c r="WLO738" s="1101"/>
      <c r="WLP738" s="1101"/>
      <c r="WLQ738" s="1101"/>
      <c r="WLR738" s="1101"/>
      <c r="WLS738" s="1101"/>
      <c r="WLT738" s="1101"/>
      <c r="WLU738" s="1101"/>
      <c r="WLV738" s="1101"/>
      <c r="WLW738" s="1101"/>
      <c r="WLX738" s="1101"/>
      <c r="WLY738" s="1101"/>
      <c r="WLZ738" s="1101"/>
      <c r="WMA738" s="1101"/>
      <c r="WMB738" s="1101"/>
      <c r="WMC738" s="1101"/>
      <c r="WMD738" s="1101"/>
      <c r="WME738" s="1101"/>
      <c r="WMF738" s="1101"/>
      <c r="WMG738" s="1101"/>
      <c r="WMH738" s="1101"/>
      <c r="WMI738" s="1101"/>
      <c r="WMJ738" s="1101"/>
      <c r="WMK738" s="1101"/>
      <c r="WML738" s="1101"/>
      <c r="WMM738" s="1101"/>
      <c r="WMN738" s="1101"/>
      <c r="WMO738" s="1101"/>
      <c r="WMP738" s="1101"/>
      <c r="WMQ738" s="1101"/>
      <c r="WMR738" s="1101"/>
      <c r="WMS738" s="1101"/>
      <c r="WMT738" s="1101"/>
      <c r="WMU738" s="1101"/>
      <c r="WMV738" s="1101"/>
      <c r="WMW738" s="1101"/>
      <c r="WMX738" s="1101"/>
      <c r="WMY738" s="1101"/>
      <c r="WMZ738" s="1101"/>
      <c r="WNA738" s="1101"/>
      <c r="WNB738" s="1101"/>
      <c r="WNC738" s="1101"/>
      <c r="WND738" s="1101"/>
      <c r="WNE738" s="1101"/>
      <c r="WNF738" s="1101"/>
      <c r="WNG738" s="1101"/>
      <c r="WNH738" s="1101"/>
      <c r="WNI738" s="1101"/>
      <c r="WNJ738" s="1101"/>
      <c r="WNK738" s="1101"/>
      <c r="WNL738" s="1101"/>
      <c r="WNM738" s="1101"/>
      <c r="WNN738" s="1101"/>
      <c r="WNO738" s="1101"/>
      <c r="WNP738" s="1101"/>
      <c r="WNQ738" s="1101"/>
      <c r="WNR738" s="1101"/>
      <c r="WNS738" s="1101"/>
      <c r="WNT738" s="1101"/>
      <c r="WNU738" s="1101"/>
      <c r="WNV738" s="1101"/>
      <c r="WNW738" s="1101"/>
      <c r="WNX738" s="1101"/>
      <c r="WNY738" s="1101"/>
      <c r="WNZ738" s="1101"/>
      <c r="WOA738" s="1101"/>
      <c r="WOB738" s="1101"/>
      <c r="WOC738" s="1101"/>
      <c r="WOD738" s="1101"/>
      <c r="WOE738" s="1101"/>
      <c r="WOF738" s="1101"/>
      <c r="WOG738" s="1101"/>
      <c r="WOH738" s="1101"/>
      <c r="WOI738" s="1101"/>
      <c r="WOJ738" s="1101"/>
      <c r="WOK738" s="1101"/>
      <c r="WOL738" s="1101"/>
      <c r="WOM738" s="1101"/>
      <c r="WON738" s="1101"/>
      <c r="WOO738" s="1101"/>
      <c r="WOP738" s="1101"/>
      <c r="WOQ738" s="1101"/>
      <c r="WOR738" s="1101"/>
      <c r="WOS738" s="1101"/>
      <c r="WOT738" s="1101"/>
      <c r="WOU738" s="1101"/>
      <c r="WOV738" s="1101"/>
      <c r="WOW738" s="1101"/>
      <c r="WOX738" s="1101"/>
      <c r="WOY738" s="1101"/>
      <c r="WOZ738" s="1101"/>
      <c r="WPA738" s="1101"/>
      <c r="WPB738" s="1101"/>
      <c r="WPC738" s="1101"/>
      <c r="WPD738" s="1101"/>
      <c r="WPE738" s="1101"/>
      <c r="WPF738" s="1101"/>
      <c r="WPG738" s="1101"/>
      <c r="WPH738" s="1101"/>
      <c r="WPI738" s="1101"/>
      <c r="WPJ738" s="1101"/>
      <c r="WPK738" s="1101"/>
      <c r="WPL738" s="1101"/>
      <c r="WPM738" s="1101"/>
      <c r="WPN738" s="1101"/>
      <c r="WPO738" s="1101"/>
      <c r="WPP738" s="1101"/>
      <c r="WPQ738" s="1101"/>
      <c r="WPR738" s="1101"/>
      <c r="WPS738" s="1101"/>
      <c r="WPT738" s="1101"/>
      <c r="WPU738" s="1101"/>
      <c r="WPV738" s="1101"/>
      <c r="WPW738" s="1101"/>
      <c r="WPX738" s="1101"/>
      <c r="WPY738" s="1101"/>
      <c r="WPZ738" s="1101"/>
      <c r="WQA738" s="1101"/>
      <c r="WQB738" s="1101"/>
      <c r="WQC738" s="1101"/>
      <c r="WQD738" s="1101"/>
      <c r="WQE738" s="1101"/>
      <c r="WQF738" s="1101"/>
      <c r="WQG738" s="1101"/>
      <c r="WQH738" s="1101"/>
      <c r="WQI738" s="1101"/>
      <c r="WQJ738" s="1101"/>
      <c r="WQK738" s="1101"/>
      <c r="WQL738" s="1101"/>
      <c r="WQM738" s="1101"/>
      <c r="WQN738" s="1101"/>
      <c r="WQO738" s="1101"/>
      <c r="WQP738" s="1101"/>
      <c r="WQQ738" s="1101"/>
      <c r="WQR738" s="1101"/>
      <c r="WQS738" s="1101"/>
      <c r="WQT738" s="1101"/>
      <c r="WQU738" s="1101"/>
      <c r="WQV738" s="1101"/>
      <c r="WQW738" s="1101"/>
      <c r="WQX738" s="1101"/>
      <c r="WQY738" s="1101"/>
      <c r="WQZ738" s="1101"/>
      <c r="WRA738" s="1101"/>
      <c r="WRB738" s="1101"/>
      <c r="WRC738" s="1101"/>
      <c r="WRD738" s="1101"/>
      <c r="WRE738" s="1101"/>
      <c r="WRF738" s="1101"/>
      <c r="WRG738" s="1101"/>
      <c r="WRH738" s="1101"/>
      <c r="WRI738" s="1101"/>
      <c r="WRJ738" s="1101"/>
      <c r="WRK738" s="1101"/>
      <c r="WRL738" s="1101"/>
      <c r="WRM738" s="1101"/>
      <c r="WRN738" s="1101"/>
      <c r="WRO738" s="1101"/>
      <c r="WRP738" s="1101"/>
      <c r="WRQ738" s="1101"/>
      <c r="WRR738" s="1101"/>
      <c r="WRS738" s="1101"/>
      <c r="WRT738" s="1101"/>
      <c r="WRU738" s="1101"/>
      <c r="WRV738" s="1101"/>
      <c r="WRW738" s="1101"/>
      <c r="WRX738" s="1101"/>
      <c r="WRY738" s="1101"/>
      <c r="WRZ738" s="1101"/>
      <c r="WSA738" s="1101"/>
      <c r="WSB738" s="1101"/>
      <c r="WSC738" s="1101"/>
      <c r="WSD738" s="1101"/>
      <c r="WSE738" s="1101"/>
      <c r="WSF738" s="1101"/>
      <c r="WSG738" s="1101"/>
      <c r="WSH738" s="1101"/>
      <c r="WSI738" s="1101"/>
      <c r="WSJ738" s="1101"/>
      <c r="WSK738" s="1101"/>
      <c r="WSL738" s="1101"/>
      <c r="WSM738" s="1101"/>
      <c r="WSN738" s="1101"/>
      <c r="WSO738" s="1101"/>
      <c r="WSP738" s="1101"/>
      <c r="WSQ738" s="1101"/>
      <c r="WSR738" s="1101"/>
      <c r="WSS738" s="1101"/>
      <c r="WST738" s="1101"/>
      <c r="WSU738" s="1101"/>
      <c r="WSV738" s="1101"/>
      <c r="WSW738" s="1101"/>
      <c r="WSX738" s="1101"/>
      <c r="WSY738" s="1101"/>
      <c r="WSZ738" s="1101"/>
      <c r="WTA738" s="1101"/>
      <c r="WTB738" s="1101"/>
      <c r="WTC738" s="1101"/>
      <c r="WTD738" s="1101"/>
      <c r="WTE738" s="1101"/>
      <c r="WTF738" s="1101"/>
      <c r="WTG738" s="1101"/>
      <c r="WTH738" s="1101"/>
      <c r="WTI738" s="1101"/>
      <c r="WTJ738" s="1101"/>
      <c r="WTK738" s="1101"/>
      <c r="WTL738" s="1101"/>
      <c r="WTM738" s="1101"/>
      <c r="WTN738" s="1101"/>
      <c r="WTO738" s="1101"/>
      <c r="WTP738" s="1101"/>
      <c r="WTQ738" s="1101"/>
      <c r="WTR738" s="1101"/>
      <c r="WTS738" s="1101"/>
      <c r="WTT738" s="1101"/>
      <c r="WTU738" s="1101"/>
      <c r="WTV738" s="1101"/>
      <c r="WTW738" s="1101"/>
      <c r="WTX738" s="1101"/>
      <c r="WTY738" s="1101"/>
      <c r="WTZ738" s="1101"/>
      <c r="WUA738" s="1101"/>
      <c r="WUB738" s="1101"/>
      <c r="WUC738" s="1101"/>
      <c r="WUD738" s="1101"/>
      <c r="WUE738" s="1101"/>
      <c r="WUF738" s="1101"/>
      <c r="WUG738" s="1101"/>
      <c r="WUH738" s="1101"/>
      <c r="WUI738" s="1101"/>
      <c r="WUJ738" s="1101"/>
      <c r="WUK738" s="1101"/>
      <c r="WUL738" s="1101"/>
      <c r="WUM738" s="1101"/>
      <c r="WUN738" s="1101"/>
      <c r="WUO738" s="1101"/>
      <c r="WUP738" s="1101"/>
      <c r="WUQ738" s="1101"/>
      <c r="WUR738" s="1101"/>
      <c r="WUS738" s="1101"/>
      <c r="WUT738" s="1101"/>
      <c r="WUU738" s="1101"/>
      <c r="WUV738" s="1101"/>
      <c r="WUW738" s="1101"/>
      <c r="WUX738" s="1101"/>
      <c r="WUY738" s="1101"/>
      <c r="WUZ738" s="1101"/>
      <c r="WVA738" s="1101"/>
      <c r="WVB738" s="1101"/>
      <c r="WVC738" s="1101"/>
      <c r="WVD738" s="1101"/>
      <c r="WVE738" s="1101"/>
      <c r="WVF738" s="1101"/>
      <c r="WVG738" s="1101"/>
      <c r="WVH738" s="1101"/>
      <c r="WVI738" s="1101"/>
      <c r="WVJ738" s="1101"/>
      <c r="WVK738" s="1101"/>
      <c r="WVL738" s="1101"/>
      <c r="WVM738" s="1101"/>
      <c r="WVN738" s="1101"/>
      <c r="WVO738" s="1101"/>
      <c r="WVP738" s="1101"/>
      <c r="WVQ738" s="1101"/>
      <c r="WVR738" s="1101"/>
      <c r="WVS738" s="1101"/>
      <c r="WVT738" s="1101"/>
      <c r="WVU738" s="1101"/>
      <c r="WVV738" s="1101"/>
      <c r="WVW738" s="1101"/>
      <c r="WVX738" s="1101"/>
      <c r="WVY738" s="1101"/>
      <c r="WVZ738" s="1101"/>
      <c r="WWA738" s="1101"/>
      <c r="WWB738" s="1101"/>
      <c r="WWC738" s="1101"/>
      <c r="WWD738" s="1101"/>
      <c r="WWE738" s="1101"/>
      <c r="WWF738" s="1101"/>
      <c r="WWG738" s="1101"/>
      <c r="WWH738" s="1101"/>
      <c r="WWI738" s="1101"/>
      <c r="WWJ738" s="1101"/>
      <c r="WWK738" s="1101"/>
      <c r="WWL738" s="1101"/>
      <c r="WWM738" s="1101"/>
      <c r="WWN738" s="1101"/>
      <c r="WWO738" s="1101"/>
      <c r="WWP738" s="1101"/>
      <c r="WWQ738" s="1101"/>
      <c r="WWR738" s="1101"/>
      <c r="WWS738" s="1101"/>
      <c r="WWT738" s="1101"/>
      <c r="WWU738" s="1101"/>
      <c r="WWV738" s="1101"/>
      <c r="WWW738" s="1101"/>
      <c r="WWX738" s="1101"/>
      <c r="WWY738" s="1101"/>
      <c r="WWZ738" s="1101"/>
      <c r="WXA738" s="1101"/>
      <c r="WXB738" s="1101"/>
      <c r="WXC738" s="1101"/>
      <c r="WXD738" s="1101"/>
      <c r="WXE738" s="1101"/>
      <c r="WXF738" s="1101"/>
      <c r="WXG738" s="1101"/>
      <c r="WXH738" s="1101"/>
      <c r="WXI738" s="1101"/>
      <c r="WXJ738" s="1101"/>
      <c r="WXK738" s="1101"/>
      <c r="WXL738" s="1101"/>
      <c r="WXM738" s="1101"/>
      <c r="WXN738" s="1101"/>
      <c r="WXO738" s="1101"/>
      <c r="WXP738" s="1101"/>
      <c r="WXQ738" s="1101"/>
      <c r="WXR738" s="1101"/>
      <c r="WXS738" s="1101"/>
      <c r="WXT738" s="1101"/>
      <c r="WXU738" s="1101"/>
      <c r="WXV738" s="1101"/>
      <c r="WXW738" s="1101"/>
      <c r="WXX738" s="1101"/>
      <c r="WXY738" s="1101"/>
      <c r="WXZ738" s="1101"/>
      <c r="WYA738" s="1101"/>
      <c r="WYB738" s="1101"/>
      <c r="WYC738" s="1101"/>
      <c r="WYD738" s="1101"/>
      <c r="WYE738" s="1101"/>
      <c r="WYF738" s="1101"/>
      <c r="WYG738" s="1101"/>
      <c r="WYH738" s="1101"/>
      <c r="WYI738" s="1101"/>
      <c r="WYJ738" s="1101"/>
      <c r="WYK738" s="1101"/>
      <c r="WYL738" s="1101"/>
      <c r="WYM738" s="1101"/>
      <c r="WYN738" s="1101"/>
      <c r="WYO738" s="1101"/>
      <c r="WYP738" s="1101"/>
      <c r="WYQ738" s="1101"/>
      <c r="WYR738" s="1101"/>
      <c r="WYS738" s="1101"/>
      <c r="WYT738" s="1101"/>
      <c r="WYU738" s="1101"/>
      <c r="WYV738" s="1101"/>
      <c r="WYW738" s="1101"/>
      <c r="WYX738" s="1101"/>
      <c r="WYY738" s="1101"/>
      <c r="WYZ738" s="1101"/>
      <c r="WZA738" s="1101"/>
      <c r="WZB738" s="1101"/>
      <c r="WZC738" s="1101"/>
      <c r="WZD738" s="1101"/>
      <c r="WZE738" s="1101"/>
      <c r="WZF738" s="1101"/>
      <c r="WZG738" s="1101"/>
      <c r="WZH738" s="1101"/>
      <c r="WZI738" s="1101"/>
      <c r="WZJ738" s="1101"/>
      <c r="WZK738" s="1101"/>
      <c r="WZL738" s="1101"/>
      <c r="WZM738" s="1101"/>
      <c r="WZN738" s="1101"/>
      <c r="WZO738" s="1101"/>
      <c r="WZP738" s="1101"/>
      <c r="WZQ738" s="1101"/>
      <c r="WZR738" s="1101"/>
      <c r="WZS738" s="1101"/>
      <c r="WZT738" s="1101"/>
      <c r="WZU738" s="1101"/>
      <c r="WZV738" s="1101"/>
      <c r="WZW738" s="1101"/>
      <c r="WZX738" s="1101"/>
      <c r="WZY738" s="1101"/>
      <c r="WZZ738" s="1101"/>
      <c r="XAA738" s="1101"/>
      <c r="XAB738" s="1101"/>
      <c r="XAC738" s="1101"/>
      <c r="XAD738" s="1101"/>
      <c r="XAE738" s="1101"/>
      <c r="XAF738" s="1101"/>
      <c r="XAG738" s="1101"/>
      <c r="XAH738" s="1101"/>
      <c r="XAI738" s="1101"/>
      <c r="XAJ738" s="1101"/>
      <c r="XAK738" s="1101"/>
      <c r="XAL738" s="1101"/>
      <c r="XAM738" s="1101"/>
      <c r="XAN738" s="1101"/>
      <c r="XAO738" s="1101"/>
      <c r="XAP738" s="1101"/>
      <c r="XAQ738" s="1101"/>
      <c r="XAR738" s="1101"/>
      <c r="XAS738" s="1101"/>
      <c r="XAT738" s="1101"/>
      <c r="XAU738" s="1101"/>
      <c r="XAV738" s="1101"/>
      <c r="XAW738" s="1101"/>
      <c r="XAX738" s="1101"/>
      <c r="XAY738" s="1101"/>
      <c r="XAZ738" s="1101"/>
      <c r="XBA738" s="1101"/>
      <c r="XBB738" s="1101"/>
      <c r="XBC738" s="1101"/>
      <c r="XBD738" s="1101"/>
      <c r="XBE738" s="1101"/>
      <c r="XBF738" s="1101"/>
      <c r="XBG738" s="1101"/>
      <c r="XBH738" s="1101"/>
      <c r="XBI738" s="1101"/>
      <c r="XBJ738" s="1101"/>
      <c r="XBK738" s="1101"/>
      <c r="XBL738" s="1101"/>
      <c r="XBM738" s="1101"/>
      <c r="XBN738" s="1101"/>
      <c r="XBO738" s="1101"/>
      <c r="XBP738" s="1101"/>
      <c r="XBQ738" s="1101"/>
      <c r="XBR738" s="1101"/>
      <c r="XBS738" s="1101"/>
      <c r="XBT738" s="1101"/>
      <c r="XBU738" s="1101"/>
      <c r="XBV738" s="1101"/>
      <c r="XBW738" s="1101"/>
      <c r="XBX738" s="1101"/>
      <c r="XBY738" s="1101"/>
      <c r="XBZ738" s="1101"/>
      <c r="XCA738" s="1101"/>
      <c r="XCB738" s="1101"/>
      <c r="XCC738" s="1101"/>
      <c r="XCD738" s="1101"/>
      <c r="XCE738" s="1101"/>
      <c r="XCF738" s="1101"/>
      <c r="XCG738" s="1101"/>
      <c r="XCH738" s="1101"/>
      <c r="XCI738" s="1101"/>
      <c r="XCJ738" s="1101"/>
      <c r="XCK738" s="1101"/>
      <c r="XCL738" s="1101"/>
      <c r="XCM738" s="1101"/>
      <c r="XCN738" s="1101"/>
      <c r="XCO738" s="1101"/>
      <c r="XCP738" s="1101"/>
      <c r="XCQ738" s="1101"/>
      <c r="XCR738" s="1101"/>
      <c r="XCS738" s="1101"/>
      <c r="XCT738" s="1101"/>
      <c r="XCU738" s="1101"/>
      <c r="XCV738" s="1101"/>
      <c r="XCW738" s="1101"/>
      <c r="XCX738" s="1101"/>
      <c r="XCY738" s="1101"/>
      <c r="XCZ738" s="1101"/>
      <c r="XDA738" s="1101"/>
      <c r="XDB738" s="1101"/>
      <c r="XDC738" s="1101"/>
      <c r="XDD738" s="1101"/>
      <c r="XDE738" s="1101"/>
      <c r="XDF738" s="1101"/>
      <c r="XDG738" s="1101"/>
      <c r="XDH738" s="1101"/>
      <c r="XDI738" s="1101"/>
      <c r="XDJ738" s="1101"/>
      <c r="XDK738" s="1101"/>
      <c r="XDL738" s="1101"/>
      <c r="XDM738" s="1101"/>
      <c r="XDN738" s="1101"/>
      <c r="XDO738" s="1101"/>
      <c r="XDP738" s="1101"/>
      <c r="XDQ738" s="1101"/>
      <c r="XDR738" s="1101"/>
      <c r="XDS738" s="1101"/>
      <c r="XDT738" s="1101"/>
      <c r="XDU738" s="1101"/>
      <c r="XDV738" s="1101"/>
      <c r="XDW738" s="1101"/>
      <c r="XDX738" s="1101"/>
      <c r="XDY738" s="1101"/>
      <c r="XDZ738" s="1101"/>
      <c r="XEA738" s="1101"/>
      <c r="XEB738" s="1101"/>
      <c r="XEC738" s="1101"/>
      <c r="XED738" s="1101"/>
      <c r="XEE738" s="1101"/>
      <c r="XEF738" s="1101"/>
      <c r="XEG738" s="1101"/>
      <c r="XEH738" s="1101"/>
      <c r="XEI738" s="1101"/>
      <c r="XEJ738" s="1101"/>
      <c r="XEK738" s="1101"/>
      <c r="XEL738" s="1101"/>
      <c r="XEM738" s="1101"/>
      <c r="XEN738" s="1101"/>
      <c r="XEO738" s="1101"/>
      <c r="XEP738" s="1101"/>
      <c r="XEQ738" s="1101"/>
      <c r="XER738" s="1101"/>
      <c r="XES738" s="1101"/>
      <c r="XET738" s="1101"/>
      <c r="XEU738" s="1101"/>
      <c r="XEV738" s="1101"/>
      <c r="XEW738" s="1101"/>
      <c r="XEX738" s="1101"/>
      <c r="XEY738" s="1101"/>
      <c r="XEZ738" s="1101"/>
      <c r="XFA738" s="1101"/>
      <c r="XFB738" s="1101"/>
      <c r="XFC738" s="1101"/>
    </row>
    <row r="739" spans="1:16383" ht="12.95" customHeight="1">
      <c r="A739" s="1101"/>
      <c r="B739" s="1313"/>
      <c r="C739" s="1314"/>
      <c r="D739" s="1314"/>
      <c r="E739" s="1314"/>
      <c r="F739" s="1315"/>
      <c r="G739" s="1322"/>
      <c r="H739" s="1323"/>
      <c r="I739" s="1323"/>
      <c r="J739" s="1324"/>
      <c r="K739" s="1513"/>
      <c r="L739" s="1514"/>
      <c r="M739" s="1514"/>
      <c r="N739" s="1515"/>
      <c r="O739" s="1334"/>
      <c r="P739" s="1335"/>
      <c r="Q739" s="1335"/>
      <c r="R739" s="1335"/>
      <c r="S739" s="1336"/>
      <c r="T739" s="1334"/>
      <c r="U739" s="1335"/>
      <c r="V739" s="1335"/>
      <c r="W739" s="1336"/>
      <c r="X739" s="1316">
        <f t="shared" si="59"/>
        <v>0</v>
      </c>
      <c r="Y739" s="1317"/>
      <c r="Z739" s="1317"/>
      <c r="AA739" s="1317"/>
      <c r="AB739" s="1318"/>
      <c r="AC739" s="1337"/>
      <c r="AD739" s="1338"/>
      <c r="AE739" s="1338"/>
      <c r="AF739" s="1338"/>
      <c r="AG739" s="1339"/>
      <c r="AH739" s="1319" t="str">
        <f t="shared" si="60"/>
        <v/>
      </c>
      <c r="AI739" s="1320"/>
      <c r="AJ739" s="1321"/>
      <c r="AK739" s="1313" t="s">
        <v>299</v>
      </c>
      <c r="AL739" s="1314"/>
      <c r="AM739" s="1314"/>
      <c r="AN739" s="1314"/>
      <c r="AO739" s="1315"/>
      <c r="AP739" s="2"/>
      <c r="AQ739" s="2"/>
      <c r="AR739" s="2"/>
      <c r="AS739" s="2"/>
      <c r="AT739" s="1101"/>
      <c r="AU739" s="1101"/>
      <c r="AV739" s="1101"/>
      <c r="AW739" s="1101"/>
      <c r="AX739" s="1101"/>
      <c r="AY739" s="784"/>
      <c r="AZ739" s="784"/>
      <c r="BA739" s="784"/>
      <c r="BB739" s="784"/>
      <c r="BC739" s="784"/>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1101"/>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1101"/>
      <c r="DH739" s="1101"/>
      <c r="DI739" s="1101"/>
      <c r="DJ739" s="1101"/>
      <c r="DK739" s="1101"/>
      <c r="DL739" s="1101"/>
      <c r="DM739" s="1101"/>
      <c r="DN739" s="1101"/>
      <c r="DO739" s="1101"/>
      <c r="DP739" s="1101"/>
      <c r="DQ739" s="1101"/>
      <c r="DR739" s="1101"/>
      <c r="DS739" s="1101"/>
      <c r="DT739" s="1101"/>
      <c r="DU739" s="1101"/>
      <c r="DV739" s="1101"/>
      <c r="DW739" s="1101"/>
      <c r="DX739" s="1101"/>
      <c r="DY739" s="1101"/>
      <c r="DZ739" s="1101"/>
      <c r="EA739" s="1101"/>
      <c r="EB739" s="1101"/>
      <c r="EC739" s="1101"/>
      <c r="ED739" s="1101"/>
      <c r="EE739" s="1101"/>
      <c r="EF739" s="1101"/>
      <c r="EG739" s="1101"/>
      <c r="EH739" s="1101"/>
      <c r="EI739" s="1101"/>
      <c r="EJ739" s="1101"/>
      <c r="EK739" s="1101"/>
      <c r="EL739" s="1101"/>
      <c r="EM739" s="1101"/>
      <c r="EN739" s="1101"/>
      <c r="EO739" s="1101"/>
      <c r="EP739" s="1101"/>
      <c r="EQ739" s="1101"/>
      <c r="ER739" s="1101"/>
      <c r="ES739" s="1101"/>
      <c r="ET739" s="1101"/>
      <c r="EU739" s="1101"/>
      <c r="EV739" s="1101"/>
      <c r="EW739" s="1101"/>
      <c r="EX739" s="1101"/>
      <c r="EY739" s="1101"/>
      <c r="EZ739" s="1101"/>
      <c r="FA739" s="1101"/>
      <c r="FB739" s="1101"/>
      <c r="FC739" s="1101"/>
      <c r="FD739" s="1101"/>
      <c r="FE739" s="1101"/>
      <c r="FF739" s="1101"/>
      <c r="FG739" s="1101"/>
      <c r="FH739" s="1101"/>
      <c r="FI739" s="1101"/>
      <c r="FJ739" s="1101"/>
      <c r="FK739" s="1101"/>
      <c r="FL739" s="1101"/>
      <c r="FM739" s="1101"/>
      <c r="FN739" s="1101"/>
      <c r="FO739" s="1101"/>
      <c r="FP739" s="1101"/>
      <c r="FQ739" s="1101"/>
      <c r="FR739" s="1101"/>
      <c r="FS739" s="1101"/>
      <c r="FT739" s="1101"/>
      <c r="FU739" s="1101"/>
      <c r="FV739" s="1101"/>
      <c r="FW739" s="1101"/>
      <c r="FX739" s="1101"/>
      <c r="FY739" s="1101"/>
      <c r="FZ739" s="1101"/>
      <c r="GA739" s="1101"/>
      <c r="GB739" s="1101"/>
      <c r="GC739" s="1101"/>
      <c r="GD739" s="1101"/>
      <c r="GE739" s="1101"/>
      <c r="GF739" s="1101"/>
      <c r="GG739" s="1101"/>
      <c r="GH739" s="1101"/>
      <c r="GI739" s="1101"/>
      <c r="GJ739" s="1101"/>
      <c r="GK739" s="1101"/>
      <c r="GL739" s="1101"/>
      <c r="GM739" s="1101"/>
      <c r="GN739" s="1101"/>
      <c r="GO739" s="1101"/>
      <c r="GP739" s="1101"/>
      <c r="GQ739" s="1101"/>
      <c r="GR739" s="1101"/>
      <c r="GS739" s="1101"/>
      <c r="GT739" s="1101"/>
      <c r="GU739" s="1101"/>
      <c r="GV739" s="1101"/>
      <c r="GW739" s="1101"/>
      <c r="GX739" s="1101"/>
      <c r="GY739" s="1101"/>
      <c r="GZ739" s="1101"/>
      <c r="HA739" s="1101"/>
      <c r="HB739" s="1101"/>
      <c r="HC739" s="1101"/>
      <c r="HD739" s="1101"/>
      <c r="HE739" s="1101"/>
      <c r="HF739" s="1101"/>
      <c r="HG739" s="1101"/>
      <c r="HH739" s="1101"/>
      <c r="HI739" s="1101"/>
      <c r="HJ739" s="1101"/>
      <c r="HK739" s="1101"/>
      <c r="HL739" s="1101"/>
      <c r="HM739" s="1101"/>
      <c r="HN739" s="1101"/>
      <c r="HO739" s="1101"/>
      <c r="HP739" s="1101"/>
      <c r="HQ739" s="1101"/>
      <c r="HR739" s="1101"/>
      <c r="HS739" s="1101"/>
      <c r="HT739" s="1101"/>
      <c r="HU739" s="1101"/>
      <c r="HV739" s="1101"/>
      <c r="HW739" s="1101"/>
      <c r="HX739" s="1101"/>
      <c r="HY739" s="1101"/>
      <c r="HZ739" s="1101"/>
      <c r="IA739" s="1101"/>
      <c r="IB739" s="1101"/>
      <c r="IC739" s="1101"/>
      <c r="ID739" s="1101"/>
      <c r="IE739" s="1101"/>
      <c r="IF739" s="1101"/>
      <c r="IG739" s="1101"/>
      <c r="IH739" s="1101"/>
      <c r="II739" s="1101"/>
      <c r="IJ739" s="1101"/>
      <c r="IK739" s="1101"/>
      <c r="IL739" s="1101"/>
      <c r="IM739" s="1101"/>
      <c r="IN739" s="1101"/>
      <c r="IO739" s="1101"/>
      <c r="IP739" s="1101"/>
      <c r="IQ739" s="1101"/>
      <c r="IR739" s="1101"/>
      <c r="IS739" s="1101"/>
      <c r="IT739" s="1101"/>
      <c r="IU739" s="1101"/>
      <c r="IV739" s="1101"/>
      <c r="IW739" s="1101"/>
      <c r="IX739" s="1101"/>
      <c r="IY739" s="1101"/>
      <c r="IZ739" s="1101"/>
      <c r="JA739" s="1101"/>
      <c r="JB739" s="1101"/>
      <c r="JC739" s="1101"/>
      <c r="JD739" s="1101"/>
      <c r="JE739" s="1101"/>
      <c r="JF739" s="1101"/>
      <c r="JG739" s="1101"/>
      <c r="JH739" s="1101"/>
      <c r="JI739" s="1101"/>
      <c r="JJ739" s="1101"/>
      <c r="JK739" s="1101"/>
      <c r="JL739" s="1101"/>
      <c r="JM739" s="1101"/>
      <c r="JN739" s="1101"/>
      <c r="JO739" s="1101"/>
      <c r="JP739" s="1101"/>
      <c r="JQ739" s="1101"/>
      <c r="JR739" s="1101"/>
      <c r="JS739" s="1101"/>
      <c r="JT739" s="1101"/>
      <c r="JU739" s="1101"/>
      <c r="JV739" s="1101"/>
      <c r="JW739" s="1101"/>
      <c r="JX739" s="1101"/>
      <c r="JY739" s="1101"/>
      <c r="JZ739" s="1101"/>
      <c r="KA739" s="1101"/>
      <c r="KB739" s="1101"/>
      <c r="KC739" s="1101"/>
      <c r="KD739" s="1101"/>
      <c r="KE739" s="1101"/>
      <c r="KF739" s="1101"/>
      <c r="KG739" s="1101"/>
      <c r="KH739" s="1101"/>
      <c r="KI739" s="1101"/>
      <c r="KJ739" s="1101"/>
      <c r="KK739" s="1101"/>
      <c r="KL739" s="1101"/>
      <c r="KM739" s="1101"/>
      <c r="KN739" s="1101"/>
      <c r="KO739" s="1101"/>
      <c r="KP739" s="1101"/>
      <c r="KQ739" s="1101"/>
      <c r="KR739" s="1101"/>
      <c r="KS739" s="1101"/>
      <c r="KT739" s="1101"/>
      <c r="KU739" s="1101"/>
      <c r="KV739" s="1101"/>
      <c r="KW739" s="1101"/>
      <c r="KX739" s="1101"/>
      <c r="KY739" s="1101"/>
      <c r="KZ739" s="1101"/>
      <c r="LA739" s="1101"/>
      <c r="LB739" s="1101"/>
      <c r="LC739" s="1101"/>
      <c r="LD739" s="1101"/>
      <c r="LE739" s="1101"/>
      <c r="LF739" s="1101"/>
      <c r="LG739" s="1101"/>
      <c r="LH739" s="1101"/>
      <c r="LI739" s="1101"/>
      <c r="LJ739" s="1101"/>
      <c r="LK739" s="1101"/>
      <c r="LL739" s="1101"/>
      <c r="LM739" s="1101"/>
      <c r="LN739" s="1101"/>
      <c r="LO739" s="1101"/>
      <c r="LP739" s="1101"/>
      <c r="LQ739" s="1101"/>
      <c r="LR739" s="1101"/>
      <c r="LS739" s="1101"/>
      <c r="LT739" s="1101"/>
      <c r="LU739" s="1101"/>
      <c r="LV739" s="1101"/>
      <c r="LW739" s="1101"/>
      <c r="LX739" s="1101"/>
      <c r="LY739" s="1101"/>
      <c r="LZ739" s="1101"/>
      <c r="MA739" s="1101"/>
      <c r="MB739" s="1101"/>
      <c r="MC739" s="1101"/>
      <c r="MD739" s="1101"/>
      <c r="ME739" s="1101"/>
      <c r="MF739" s="1101"/>
      <c r="MG739" s="1101"/>
      <c r="MH739" s="1101"/>
      <c r="MI739" s="1101"/>
      <c r="MJ739" s="1101"/>
      <c r="MK739" s="1101"/>
      <c r="ML739" s="1101"/>
      <c r="MM739" s="1101"/>
      <c r="MN739" s="1101"/>
      <c r="MO739" s="1101"/>
      <c r="MP739" s="1101"/>
      <c r="MQ739" s="1101"/>
      <c r="MR739" s="1101"/>
      <c r="MS739" s="1101"/>
      <c r="MT739" s="1101"/>
      <c r="MU739" s="1101"/>
      <c r="MV739" s="1101"/>
      <c r="MW739" s="1101"/>
      <c r="MX739" s="1101"/>
      <c r="MY739" s="1101"/>
      <c r="MZ739" s="1101"/>
      <c r="NA739" s="1101"/>
      <c r="NB739" s="1101"/>
      <c r="NC739" s="1101"/>
      <c r="ND739" s="1101"/>
      <c r="NE739" s="1101"/>
      <c r="NF739" s="1101"/>
      <c r="NG739" s="1101"/>
      <c r="NH739" s="1101"/>
      <c r="NI739" s="1101"/>
      <c r="NJ739" s="1101"/>
      <c r="NK739" s="1101"/>
      <c r="NL739" s="1101"/>
      <c r="NM739" s="1101"/>
      <c r="NN739" s="1101"/>
      <c r="NO739" s="1101"/>
      <c r="NP739" s="1101"/>
      <c r="NQ739" s="1101"/>
      <c r="NR739" s="1101"/>
      <c r="NS739" s="1101"/>
      <c r="NT739" s="1101"/>
      <c r="NU739" s="1101"/>
      <c r="NV739" s="1101"/>
      <c r="NW739" s="1101"/>
      <c r="NX739" s="1101"/>
      <c r="NY739" s="1101"/>
      <c r="NZ739" s="1101"/>
      <c r="OA739" s="1101"/>
      <c r="OB739" s="1101"/>
      <c r="OC739" s="1101"/>
      <c r="OD739" s="1101"/>
      <c r="OE739" s="1101"/>
      <c r="OF739" s="1101"/>
      <c r="OG739" s="1101"/>
      <c r="OH739" s="1101"/>
      <c r="OI739" s="1101"/>
      <c r="OJ739" s="1101"/>
      <c r="OK739" s="1101"/>
      <c r="OL739" s="1101"/>
      <c r="OM739" s="1101"/>
      <c r="ON739" s="1101"/>
      <c r="OO739" s="1101"/>
      <c r="OP739" s="1101"/>
      <c r="OQ739" s="1101"/>
      <c r="OR739" s="1101"/>
      <c r="OS739" s="1101"/>
      <c r="OT739" s="1101"/>
      <c r="OU739" s="1101"/>
      <c r="OV739" s="1101"/>
      <c r="OW739" s="1101"/>
      <c r="OX739" s="1101"/>
      <c r="OY739" s="1101"/>
      <c r="OZ739" s="1101"/>
      <c r="PA739" s="1101"/>
      <c r="PB739" s="1101"/>
      <c r="PC739" s="1101"/>
      <c r="PD739" s="1101"/>
      <c r="PE739" s="1101"/>
      <c r="PF739" s="1101"/>
      <c r="PG739" s="1101"/>
      <c r="PH739" s="1101"/>
      <c r="PI739" s="1101"/>
      <c r="PJ739" s="1101"/>
      <c r="PK739" s="1101"/>
      <c r="PL739" s="1101"/>
      <c r="PM739" s="1101"/>
      <c r="PN739" s="1101"/>
      <c r="PO739" s="1101"/>
      <c r="PP739" s="1101"/>
      <c r="PQ739" s="1101"/>
      <c r="PR739" s="1101"/>
      <c r="PS739" s="1101"/>
      <c r="PT739" s="1101"/>
      <c r="PU739" s="1101"/>
      <c r="PV739" s="1101"/>
      <c r="PW739" s="1101"/>
      <c r="PX739" s="1101"/>
      <c r="PY739" s="1101"/>
      <c r="PZ739" s="1101"/>
      <c r="QA739" s="1101"/>
      <c r="QB739" s="1101"/>
      <c r="QC739" s="1101"/>
      <c r="QD739" s="1101"/>
      <c r="QE739" s="1101"/>
      <c r="QF739" s="1101"/>
      <c r="QG739" s="1101"/>
      <c r="QH739" s="1101"/>
      <c r="QI739" s="1101"/>
      <c r="QJ739" s="1101"/>
      <c r="QK739" s="1101"/>
      <c r="QL739" s="1101"/>
      <c r="QM739" s="1101"/>
      <c r="QN739" s="1101"/>
      <c r="QO739" s="1101"/>
      <c r="QP739" s="1101"/>
      <c r="QQ739" s="1101"/>
      <c r="QR739" s="1101"/>
      <c r="QS739" s="1101"/>
      <c r="QT739" s="1101"/>
      <c r="QU739" s="1101"/>
      <c r="QV739" s="1101"/>
      <c r="QW739" s="1101"/>
      <c r="QX739" s="1101"/>
      <c r="QY739" s="1101"/>
      <c r="QZ739" s="1101"/>
      <c r="RA739" s="1101"/>
      <c r="RB739" s="1101"/>
      <c r="RC739" s="1101"/>
      <c r="RD739" s="1101"/>
      <c r="RE739" s="1101"/>
      <c r="RF739" s="1101"/>
      <c r="RG739" s="1101"/>
      <c r="RH739" s="1101"/>
      <c r="RI739" s="1101"/>
      <c r="RJ739" s="1101"/>
      <c r="RK739" s="1101"/>
      <c r="RL739" s="1101"/>
      <c r="RM739" s="1101"/>
      <c r="RN739" s="1101"/>
      <c r="RO739" s="1101"/>
      <c r="RP739" s="1101"/>
      <c r="RQ739" s="1101"/>
      <c r="RR739" s="1101"/>
      <c r="RS739" s="1101"/>
      <c r="RT739" s="1101"/>
      <c r="RU739" s="1101"/>
      <c r="RV739" s="1101"/>
      <c r="RW739" s="1101"/>
      <c r="RX739" s="1101"/>
      <c r="RY739" s="1101"/>
      <c r="RZ739" s="1101"/>
      <c r="SA739" s="1101"/>
      <c r="SB739" s="1101"/>
      <c r="SC739" s="1101"/>
      <c r="SD739" s="1101"/>
      <c r="SE739" s="1101"/>
      <c r="SF739" s="1101"/>
      <c r="SG739" s="1101"/>
      <c r="SH739" s="1101"/>
      <c r="SI739" s="1101"/>
      <c r="SJ739" s="1101"/>
      <c r="SK739" s="1101"/>
      <c r="SL739" s="1101"/>
      <c r="SM739" s="1101"/>
      <c r="SN739" s="1101"/>
      <c r="SO739" s="1101"/>
      <c r="SP739" s="1101"/>
      <c r="SQ739" s="1101"/>
      <c r="SR739" s="1101"/>
      <c r="SS739" s="1101"/>
      <c r="ST739" s="1101"/>
      <c r="SU739" s="1101"/>
      <c r="SV739" s="1101"/>
      <c r="SW739" s="1101"/>
      <c r="SX739" s="1101"/>
      <c r="SY739" s="1101"/>
      <c r="SZ739" s="1101"/>
      <c r="TA739" s="1101"/>
      <c r="TB739" s="1101"/>
      <c r="TC739" s="1101"/>
      <c r="TD739" s="1101"/>
      <c r="TE739" s="1101"/>
      <c r="TF739" s="1101"/>
      <c r="TG739" s="1101"/>
      <c r="TH739" s="1101"/>
      <c r="TI739" s="1101"/>
      <c r="TJ739" s="1101"/>
      <c r="TK739" s="1101"/>
      <c r="TL739" s="1101"/>
      <c r="TM739" s="1101"/>
      <c r="TN739" s="1101"/>
      <c r="TO739" s="1101"/>
      <c r="TP739" s="1101"/>
      <c r="TQ739" s="1101"/>
      <c r="TR739" s="1101"/>
      <c r="TS739" s="1101"/>
      <c r="TT739" s="1101"/>
      <c r="TU739" s="1101"/>
      <c r="TV739" s="1101"/>
      <c r="TW739" s="1101"/>
      <c r="TX739" s="1101"/>
      <c r="TY739" s="1101"/>
      <c r="TZ739" s="1101"/>
      <c r="UA739" s="1101"/>
      <c r="UB739" s="1101"/>
      <c r="UC739" s="1101"/>
      <c r="UD739" s="1101"/>
      <c r="UE739" s="1101"/>
      <c r="UF739" s="1101"/>
      <c r="UG739" s="1101"/>
      <c r="UH739" s="1101"/>
      <c r="UI739" s="1101"/>
      <c r="UJ739" s="1101"/>
      <c r="UK739" s="1101"/>
      <c r="UL739" s="1101"/>
      <c r="UM739" s="1101"/>
      <c r="UN739" s="1101"/>
      <c r="UO739" s="1101"/>
      <c r="UP739" s="1101"/>
      <c r="UQ739" s="1101"/>
      <c r="UR739" s="1101"/>
      <c r="US739" s="1101"/>
      <c r="UT739" s="1101"/>
      <c r="UU739" s="1101"/>
      <c r="UV739" s="1101"/>
      <c r="UW739" s="1101"/>
      <c r="UX739" s="1101"/>
      <c r="UY739" s="1101"/>
      <c r="UZ739" s="1101"/>
      <c r="VA739" s="1101"/>
      <c r="VB739" s="1101"/>
      <c r="VC739" s="1101"/>
      <c r="VD739" s="1101"/>
      <c r="VE739" s="1101"/>
      <c r="VF739" s="1101"/>
      <c r="VG739" s="1101"/>
      <c r="VH739" s="1101"/>
      <c r="VI739" s="1101"/>
      <c r="VJ739" s="1101"/>
      <c r="VK739" s="1101"/>
      <c r="VL739" s="1101"/>
      <c r="VM739" s="1101"/>
      <c r="VN739" s="1101"/>
      <c r="VO739" s="1101"/>
      <c r="VP739" s="1101"/>
      <c r="VQ739" s="1101"/>
      <c r="VR739" s="1101"/>
      <c r="VS739" s="1101"/>
      <c r="VT739" s="1101"/>
      <c r="VU739" s="1101"/>
      <c r="VV739" s="1101"/>
      <c r="VW739" s="1101"/>
      <c r="VX739" s="1101"/>
      <c r="VY739" s="1101"/>
      <c r="VZ739" s="1101"/>
      <c r="WA739" s="1101"/>
      <c r="WB739" s="1101"/>
      <c r="WC739" s="1101"/>
      <c r="WD739" s="1101"/>
      <c r="WE739" s="1101"/>
      <c r="WF739" s="1101"/>
      <c r="WG739" s="1101"/>
      <c r="WH739" s="1101"/>
      <c r="WI739" s="1101"/>
      <c r="WJ739" s="1101"/>
      <c r="WK739" s="1101"/>
      <c r="WL739" s="1101"/>
      <c r="WM739" s="1101"/>
      <c r="WN739" s="1101"/>
      <c r="WO739" s="1101"/>
      <c r="WP739" s="1101"/>
      <c r="WQ739" s="1101"/>
      <c r="WR739" s="1101"/>
      <c r="WS739" s="1101"/>
      <c r="WT739" s="1101"/>
      <c r="WU739" s="1101"/>
      <c r="WV739" s="1101"/>
      <c r="WW739" s="1101"/>
      <c r="WX739" s="1101"/>
      <c r="WY739" s="1101"/>
      <c r="WZ739" s="1101"/>
      <c r="XA739" s="1101"/>
      <c r="XB739" s="1101"/>
      <c r="XC739" s="1101"/>
      <c r="XD739" s="1101"/>
      <c r="XE739" s="1101"/>
      <c r="XF739" s="1101"/>
      <c r="XG739" s="1101"/>
      <c r="XH739" s="1101"/>
      <c r="XI739" s="1101"/>
      <c r="XJ739" s="1101"/>
      <c r="XK739" s="1101"/>
      <c r="XL739" s="1101"/>
      <c r="XM739" s="1101"/>
      <c r="XN739" s="1101"/>
      <c r="XO739" s="1101"/>
      <c r="XP739" s="1101"/>
      <c r="XQ739" s="1101"/>
      <c r="XR739" s="1101"/>
      <c r="XS739" s="1101"/>
      <c r="XT739" s="1101"/>
      <c r="XU739" s="1101"/>
      <c r="XV739" s="1101"/>
      <c r="XW739" s="1101"/>
      <c r="XX739" s="1101"/>
      <c r="XY739" s="1101"/>
      <c r="XZ739" s="1101"/>
      <c r="YA739" s="1101"/>
      <c r="YB739" s="1101"/>
      <c r="YC739" s="1101"/>
      <c r="YD739" s="1101"/>
      <c r="YE739" s="1101"/>
      <c r="YF739" s="1101"/>
      <c r="YG739" s="1101"/>
      <c r="YH739" s="1101"/>
      <c r="YI739" s="1101"/>
      <c r="YJ739" s="1101"/>
      <c r="YK739" s="1101"/>
      <c r="YL739" s="1101"/>
      <c r="YM739" s="1101"/>
      <c r="YN739" s="1101"/>
      <c r="YO739" s="1101"/>
      <c r="YP739" s="1101"/>
      <c r="YQ739" s="1101"/>
      <c r="YR739" s="1101"/>
      <c r="YS739" s="1101"/>
      <c r="YT739" s="1101"/>
      <c r="YU739" s="1101"/>
      <c r="YV739" s="1101"/>
      <c r="YW739" s="1101"/>
      <c r="YX739" s="1101"/>
      <c r="YY739" s="1101"/>
      <c r="YZ739" s="1101"/>
      <c r="ZA739" s="1101"/>
      <c r="ZB739" s="1101"/>
      <c r="ZC739" s="1101"/>
      <c r="ZD739" s="1101"/>
      <c r="ZE739" s="1101"/>
      <c r="ZF739" s="1101"/>
      <c r="ZG739" s="1101"/>
      <c r="ZH739" s="1101"/>
      <c r="ZI739" s="1101"/>
      <c r="ZJ739" s="1101"/>
      <c r="ZK739" s="1101"/>
      <c r="ZL739" s="1101"/>
      <c r="ZM739" s="1101"/>
      <c r="ZN739" s="1101"/>
      <c r="ZO739" s="1101"/>
      <c r="ZP739" s="1101"/>
      <c r="ZQ739" s="1101"/>
      <c r="ZR739" s="1101"/>
      <c r="ZS739" s="1101"/>
      <c r="ZT739" s="1101"/>
      <c r="ZU739" s="1101"/>
      <c r="ZV739" s="1101"/>
      <c r="ZW739" s="1101"/>
      <c r="ZX739" s="1101"/>
      <c r="ZY739" s="1101"/>
      <c r="ZZ739" s="1101"/>
      <c r="AAA739" s="1101"/>
      <c r="AAB739" s="1101"/>
      <c r="AAC739" s="1101"/>
      <c r="AAD739" s="1101"/>
      <c r="AAE739" s="1101"/>
      <c r="AAF739" s="1101"/>
      <c r="AAG739" s="1101"/>
      <c r="AAH739" s="1101"/>
      <c r="AAI739" s="1101"/>
      <c r="AAJ739" s="1101"/>
      <c r="AAK739" s="1101"/>
      <c r="AAL739" s="1101"/>
      <c r="AAM739" s="1101"/>
      <c r="AAN739" s="1101"/>
      <c r="AAO739" s="1101"/>
      <c r="AAP739" s="1101"/>
      <c r="AAQ739" s="1101"/>
      <c r="AAR739" s="1101"/>
      <c r="AAS739" s="1101"/>
      <c r="AAT739" s="1101"/>
      <c r="AAU739" s="1101"/>
      <c r="AAV739" s="1101"/>
      <c r="AAW739" s="1101"/>
      <c r="AAX739" s="1101"/>
      <c r="AAY739" s="1101"/>
      <c r="AAZ739" s="1101"/>
      <c r="ABA739" s="1101"/>
      <c r="ABB739" s="1101"/>
      <c r="ABC739" s="1101"/>
      <c r="ABD739" s="1101"/>
      <c r="ABE739" s="1101"/>
      <c r="ABF739" s="1101"/>
      <c r="ABG739" s="1101"/>
      <c r="ABH739" s="1101"/>
      <c r="ABI739" s="1101"/>
      <c r="ABJ739" s="1101"/>
      <c r="ABK739" s="1101"/>
      <c r="ABL739" s="1101"/>
      <c r="ABM739" s="1101"/>
      <c r="ABN739" s="1101"/>
      <c r="ABO739" s="1101"/>
      <c r="ABP739" s="1101"/>
      <c r="ABQ739" s="1101"/>
      <c r="ABR739" s="1101"/>
      <c r="ABS739" s="1101"/>
      <c r="ABT739" s="1101"/>
      <c r="ABU739" s="1101"/>
      <c r="ABV739" s="1101"/>
      <c r="ABW739" s="1101"/>
      <c r="ABX739" s="1101"/>
      <c r="ABY739" s="1101"/>
      <c r="ABZ739" s="1101"/>
      <c r="ACA739" s="1101"/>
      <c r="ACB739" s="1101"/>
      <c r="ACC739" s="1101"/>
      <c r="ACD739" s="1101"/>
      <c r="ACE739" s="1101"/>
      <c r="ACF739" s="1101"/>
      <c r="ACG739" s="1101"/>
      <c r="ACH739" s="1101"/>
      <c r="ACI739" s="1101"/>
      <c r="ACJ739" s="1101"/>
      <c r="ACK739" s="1101"/>
      <c r="ACL739" s="1101"/>
      <c r="ACM739" s="1101"/>
      <c r="ACN739" s="1101"/>
      <c r="ACO739" s="1101"/>
      <c r="ACP739" s="1101"/>
      <c r="ACQ739" s="1101"/>
      <c r="ACR739" s="1101"/>
      <c r="ACS739" s="1101"/>
      <c r="ACT739" s="1101"/>
      <c r="ACU739" s="1101"/>
      <c r="ACV739" s="1101"/>
      <c r="ACW739" s="1101"/>
      <c r="ACX739" s="1101"/>
      <c r="ACY739" s="1101"/>
      <c r="ACZ739" s="1101"/>
      <c r="ADA739" s="1101"/>
      <c r="ADB739" s="1101"/>
      <c r="ADC739" s="1101"/>
      <c r="ADD739" s="1101"/>
      <c r="ADE739" s="1101"/>
      <c r="ADF739" s="1101"/>
      <c r="ADG739" s="1101"/>
      <c r="ADH739" s="1101"/>
      <c r="ADI739" s="1101"/>
      <c r="ADJ739" s="1101"/>
      <c r="ADK739" s="1101"/>
      <c r="ADL739" s="1101"/>
      <c r="ADM739" s="1101"/>
      <c r="ADN739" s="1101"/>
      <c r="ADO739" s="1101"/>
      <c r="ADP739" s="1101"/>
      <c r="ADQ739" s="1101"/>
      <c r="ADR739" s="1101"/>
      <c r="ADS739" s="1101"/>
      <c r="ADT739" s="1101"/>
      <c r="ADU739" s="1101"/>
      <c r="ADV739" s="1101"/>
      <c r="ADW739" s="1101"/>
      <c r="ADX739" s="1101"/>
      <c r="ADY739" s="1101"/>
      <c r="ADZ739" s="1101"/>
      <c r="AEA739" s="1101"/>
      <c r="AEB739" s="1101"/>
      <c r="AEC739" s="1101"/>
      <c r="AED739" s="1101"/>
      <c r="AEE739" s="1101"/>
      <c r="AEF739" s="1101"/>
      <c r="AEG739" s="1101"/>
      <c r="AEH739" s="1101"/>
      <c r="AEI739" s="1101"/>
      <c r="AEJ739" s="1101"/>
      <c r="AEK739" s="1101"/>
      <c r="AEL739" s="1101"/>
      <c r="AEM739" s="1101"/>
      <c r="AEN739" s="1101"/>
      <c r="AEO739" s="1101"/>
      <c r="AEP739" s="1101"/>
      <c r="AEQ739" s="1101"/>
      <c r="AER739" s="1101"/>
      <c r="AES739" s="1101"/>
      <c r="AET739" s="1101"/>
      <c r="AEU739" s="1101"/>
      <c r="AEV739" s="1101"/>
      <c r="AEW739" s="1101"/>
      <c r="AEX739" s="1101"/>
      <c r="AEY739" s="1101"/>
      <c r="AEZ739" s="1101"/>
      <c r="AFA739" s="1101"/>
      <c r="AFB739" s="1101"/>
      <c r="AFC739" s="1101"/>
      <c r="AFD739" s="1101"/>
      <c r="AFE739" s="1101"/>
      <c r="AFF739" s="1101"/>
      <c r="AFG739" s="1101"/>
      <c r="AFH739" s="1101"/>
      <c r="AFI739" s="1101"/>
      <c r="AFJ739" s="1101"/>
      <c r="AFK739" s="1101"/>
      <c r="AFL739" s="1101"/>
      <c r="AFM739" s="1101"/>
      <c r="AFN739" s="1101"/>
      <c r="AFO739" s="1101"/>
      <c r="AFP739" s="1101"/>
      <c r="AFQ739" s="1101"/>
      <c r="AFR739" s="1101"/>
      <c r="AFS739" s="1101"/>
      <c r="AFT739" s="1101"/>
      <c r="AFU739" s="1101"/>
      <c r="AFV739" s="1101"/>
      <c r="AFW739" s="1101"/>
      <c r="AFX739" s="1101"/>
      <c r="AFY739" s="1101"/>
      <c r="AFZ739" s="1101"/>
      <c r="AGA739" s="1101"/>
      <c r="AGB739" s="1101"/>
      <c r="AGC739" s="1101"/>
      <c r="AGD739" s="1101"/>
      <c r="AGE739" s="1101"/>
      <c r="AGF739" s="1101"/>
      <c r="AGG739" s="1101"/>
      <c r="AGH739" s="1101"/>
      <c r="AGI739" s="1101"/>
      <c r="AGJ739" s="1101"/>
      <c r="AGK739" s="1101"/>
      <c r="AGL739" s="1101"/>
      <c r="AGM739" s="1101"/>
      <c r="AGN739" s="1101"/>
      <c r="AGO739" s="1101"/>
      <c r="AGP739" s="1101"/>
      <c r="AGQ739" s="1101"/>
      <c r="AGR739" s="1101"/>
      <c r="AGS739" s="1101"/>
      <c r="AGT739" s="1101"/>
      <c r="AGU739" s="1101"/>
      <c r="AGV739" s="1101"/>
      <c r="AGW739" s="1101"/>
      <c r="AGX739" s="1101"/>
      <c r="AGY739" s="1101"/>
      <c r="AGZ739" s="1101"/>
      <c r="AHA739" s="1101"/>
      <c r="AHB739" s="1101"/>
      <c r="AHC739" s="1101"/>
      <c r="AHD739" s="1101"/>
      <c r="AHE739" s="1101"/>
      <c r="AHF739" s="1101"/>
      <c r="AHG739" s="1101"/>
      <c r="AHH739" s="1101"/>
      <c r="AHI739" s="1101"/>
      <c r="AHJ739" s="1101"/>
      <c r="AHK739" s="1101"/>
      <c r="AHL739" s="1101"/>
      <c r="AHM739" s="1101"/>
      <c r="AHN739" s="1101"/>
      <c r="AHO739" s="1101"/>
      <c r="AHP739" s="1101"/>
      <c r="AHQ739" s="1101"/>
      <c r="AHR739" s="1101"/>
      <c r="AHS739" s="1101"/>
      <c r="AHT739" s="1101"/>
      <c r="AHU739" s="1101"/>
      <c r="AHV739" s="1101"/>
      <c r="AHW739" s="1101"/>
      <c r="AHX739" s="1101"/>
      <c r="AHY739" s="1101"/>
      <c r="AHZ739" s="1101"/>
      <c r="AIA739" s="1101"/>
      <c r="AIB739" s="1101"/>
      <c r="AIC739" s="1101"/>
      <c r="AID739" s="1101"/>
      <c r="AIE739" s="1101"/>
      <c r="AIF739" s="1101"/>
      <c r="AIG739" s="1101"/>
      <c r="AIH739" s="1101"/>
      <c r="AII739" s="1101"/>
      <c r="AIJ739" s="1101"/>
      <c r="AIK739" s="1101"/>
      <c r="AIL739" s="1101"/>
      <c r="AIM739" s="1101"/>
      <c r="AIN739" s="1101"/>
      <c r="AIO739" s="1101"/>
      <c r="AIP739" s="1101"/>
      <c r="AIQ739" s="1101"/>
      <c r="AIR739" s="1101"/>
      <c r="AIS739" s="1101"/>
      <c r="AIT739" s="1101"/>
      <c r="AIU739" s="1101"/>
      <c r="AIV739" s="1101"/>
      <c r="AIW739" s="1101"/>
      <c r="AIX739" s="1101"/>
      <c r="AIY739" s="1101"/>
      <c r="AIZ739" s="1101"/>
      <c r="AJA739" s="1101"/>
      <c r="AJB739" s="1101"/>
      <c r="AJC739" s="1101"/>
      <c r="AJD739" s="1101"/>
      <c r="AJE739" s="1101"/>
      <c r="AJF739" s="1101"/>
      <c r="AJG739" s="1101"/>
      <c r="AJH739" s="1101"/>
      <c r="AJI739" s="1101"/>
      <c r="AJJ739" s="1101"/>
      <c r="AJK739" s="1101"/>
      <c r="AJL739" s="1101"/>
      <c r="AJM739" s="1101"/>
      <c r="AJN739" s="1101"/>
      <c r="AJO739" s="1101"/>
      <c r="AJP739" s="1101"/>
      <c r="AJQ739" s="1101"/>
      <c r="AJR739" s="1101"/>
      <c r="AJS739" s="1101"/>
      <c r="AJT739" s="1101"/>
      <c r="AJU739" s="1101"/>
      <c r="AJV739" s="1101"/>
      <c r="AJW739" s="1101"/>
      <c r="AJX739" s="1101"/>
      <c r="AJY739" s="1101"/>
      <c r="AJZ739" s="1101"/>
      <c r="AKA739" s="1101"/>
      <c r="AKB739" s="1101"/>
      <c r="AKC739" s="1101"/>
      <c r="AKD739" s="1101"/>
      <c r="AKE739" s="1101"/>
      <c r="AKF739" s="1101"/>
      <c r="AKG739" s="1101"/>
      <c r="AKH739" s="1101"/>
      <c r="AKI739" s="1101"/>
      <c r="AKJ739" s="1101"/>
      <c r="AKK739" s="1101"/>
      <c r="AKL739" s="1101"/>
      <c r="AKM739" s="1101"/>
      <c r="AKN739" s="1101"/>
      <c r="AKO739" s="1101"/>
      <c r="AKP739" s="1101"/>
      <c r="AKQ739" s="1101"/>
      <c r="AKR739" s="1101"/>
      <c r="AKS739" s="1101"/>
      <c r="AKT739" s="1101"/>
      <c r="AKU739" s="1101"/>
      <c r="AKV739" s="1101"/>
      <c r="AKW739" s="1101"/>
      <c r="AKX739" s="1101"/>
      <c r="AKY739" s="1101"/>
      <c r="AKZ739" s="1101"/>
      <c r="ALA739" s="1101"/>
      <c r="ALB739" s="1101"/>
      <c r="ALC739" s="1101"/>
      <c r="ALD739" s="1101"/>
      <c r="ALE739" s="1101"/>
      <c r="ALF739" s="1101"/>
      <c r="ALG739" s="1101"/>
      <c r="ALH739" s="1101"/>
      <c r="ALI739" s="1101"/>
      <c r="ALJ739" s="1101"/>
      <c r="ALK739" s="1101"/>
      <c r="ALL739" s="1101"/>
      <c r="ALM739" s="1101"/>
      <c r="ALN739" s="1101"/>
      <c r="ALO739" s="1101"/>
      <c r="ALP739" s="1101"/>
      <c r="ALQ739" s="1101"/>
      <c r="ALR739" s="1101"/>
      <c r="ALS739" s="1101"/>
      <c r="ALT739" s="1101"/>
      <c r="ALU739" s="1101"/>
      <c r="ALV739" s="1101"/>
      <c r="ALW739" s="1101"/>
      <c r="ALX739" s="1101"/>
      <c r="ALY739" s="1101"/>
      <c r="ALZ739" s="1101"/>
      <c r="AMA739" s="1101"/>
      <c r="AMB739" s="1101"/>
      <c r="AMC739" s="1101"/>
      <c r="AMD739" s="1101"/>
      <c r="AME739" s="1101"/>
      <c r="AMF739" s="1101"/>
      <c r="AMG739" s="1101"/>
      <c r="AMH739" s="1101"/>
      <c r="AMI739" s="1101"/>
      <c r="AMJ739" s="1101"/>
      <c r="AMK739" s="1101"/>
      <c r="AML739" s="1101"/>
      <c r="AMM739" s="1101"/>
      <c r="AMN739" s="1101"/>
      <c r="AMO739" s="1101"/>
      <c r="AMP739" s="1101"/>
      <c r="AMQ739" s="1101"/>
      <c r="AMR739" s="1101"/>
      <c r="AMS739" s="1101"/>
      <c r="AMT739" s="1101"/>
      <c r="AMU739" s="1101"/>
      <c r="AMV739" s="1101"/>
      <c r="AMW739" s="1101"/>
      <c r="AMX739" s="1101"/>
      <c r="AMY739" s="1101"/>
      <c r="AMZ739" s="1101"/>
      <c r="ANA739" s="1101"/>
      <c r="ANB739" s="1101"/>
      <c r="ANC739" s="1101"/>
      <c r="AND739" s="1101"/>
      <c r="ANE739" s="1101"/>
      <c r="ANF739" s="1101"/>
      <c r="ANG739" s="1101"/>
      <c r="ANH739" s="1101"/>
      <c r="ANI739" s="1101"/>
      <c r="ANJ739" s="1101"/>
      <c r="ANK739" s="1101"/>
      <c r="ANL739" s="1101"/>
      <c r="ANM739" s="1101"/>
      <c r="ANN739" s="1101"/>
      <c r="ANO739" s="1101"/>
      <c r="ANP739" s="1101"/>
      <c r="ANQ739" s="1101"/>
      <c r="ANR739" s="1101"/>
      <c r="ANS739" s="1101"/>
      <c r="ANT739" s="1101"/>
      <c r="ANU739" s="1101"/>
      <c r="ANV739" s="1101"/>
      <c r="ANW739" s="1101"/>
      <c r="ANX739" s="1101"/>
      <c r="ANY739" s="1101"/>
      <c r="ANZ739" s="1101"/>
      <c r="AOA739" s="1101"/>
      <c r="AOB739" s="1101"/>
      <c r="AOC739" s="1101"/>
      <c r="AOD739" s="1101"/>
      <c r="AOE739" s="1101"/>
      <c r="AOF739" s="1101"/>
      <c r="AOG739" s="1101"/>
      <c r="AOH739" s="1101"/>
      <c r="AOI739" s="1101"/>
      <c r="AOJ739" s="1101"/>
      <c r="AOK739" s="1101"/>
      <c r="AOL739" s="1101"/>
      <c r="AOM739" s="1101"/>
      <c r="AON739" s="1101"/>
      <c r="AOO739" s="1101"/>
      <c r="AOP739" s="1101"/>
      <c r="AOQ739" s="1101"/>
      <c r="AOR739" s="1101"/>
      <c r="AOS739" s="1101"/>
      <c r="AOT739" s="1101"/>
      <c r="AOU739" s="1101"/>
      <c r="AOV739" s="1101"/>
      <c r="AOW739" s="1101"/>
      <c r="AOX739" s="1101"/>
      <c r="AOY739" s="1101"/>
      <c r="AOZ739" s="1101"/>
      <c r="APA739" s="1101"/>
      <c r="APB739" s="1101"/>
      <c r="APC739" s="1101"/>
      <c r="APD739" s="1101"/>
      <c r="APE739" s="1101"/>
      <c r="APF739" s="1101"/>
      <c r="APG739" s="1101"/>
      <c r="APH739" s="1101"/>
      <c r="API739" s="1101"/>
      <c r="APJ739" s="1101"/>
      <c r="APK739" s="1101"/>
      <c r="APL739" s="1101"/>
      <c r="APM739" s="1101"/>
      <c r="APN739" s="1101"/>
      <c r="APO739" s="1101"/>
      <c r="APP739" s="1101"/>
      <c r="APQ739" s="1101"/>
      <c r="APR739" s="1101"/>
      <c r="APS739" s="1101"/>
      <c r="APT739" s="1101"/>
      <c r="APU739" s="1101"/>
      <c r="APV739" s="1101"/>
      <c r="APW739" s="1101"/>
      <c r="APX739" s="1101"/>
      <c r="APY739" s="1101"/>
      <c r="APZ739" s="1101"/>
      <c r="AQA739" s="1101"/>
      <c r="AQB739" s="1101"/>
      <c r="AQC739" s="1101"/>
      <c r="AQD739" s="1101"/>
      <c r="AQE739" s="1101"/>
      <c r="AQF739" s="1101"/>
      <c r="AQG739" s="1101"/>
      <c r="AQH739" s="1101"/>
      <c r="AQI739" s="1101"/>
      <c r="AQJ739" s="1101"/>
      <c r="AQK739" s="1101"/>
      <c r="AQL739" s="1101"/>
      <c r="AQM739" s="1101"/>
      <c r="AQN739" s="1101"/>
      <c r="AQO739" s="1101"/>
      <c r="AQP739" s="1101"/>
      <c r="AQQ739" s="1101"/>
      <c r="AQR739" s="1101"/>
      <c r="AQS739" s="1101"/>
      <c r="AQT739" s="1101"/>
      <c r="AQU739" s="1101"/>
      <c r="AQV739" s="1101"/>
      <c r="AQW739" s="1101"/>
      <c r="AQX739" s="1101"/>
      <c r="AQY739" s="1101"/>
      <c r="AQZ739" s="1101"/>
      <c r="ARA739" s="1101"/>
      <c r="ARB739" s="1101"/>
      <c r="ARC739" s="1101"/>
      <c r="ARD739" s="1101"/>
      <c r="ARE739" s="1101"/>
      <c r="ARF739" s="1101"/>
      <c r="ARG739" s="1101"/>
      <c r="ARH739" s="1101"/>
      <c r="ARI739" s="1101"/>
      <c r="ARJ739" s="1101"/>
      <c r="ARK739" s="1101"/>
      <c r="ARL739" s="1101"/>
      <c r="ARM739" s="1101"/>
      <c r="ARN739" s="1101"/>
      <c r="ARO739" s="1101"/>
      <c r="ARP739" s="1101"/>
      <c r="ARQ739" s="1101"/>
      <c r="ARR739" s="1101"/>
      <c r="ARS739" s="1101"/>
      <c r="ART739" s="1101"/>
      <c r="ARU739" s="1101"/>
      <c r="ARV739" s="1101"/>
      <c r="ARW739" s="1101"/>
      <c r="ARX739" s="1101"/>
      <c r="ARY739" s="1101"/>
      <c r="ARZ739" s="1101"/>
      <c r="ASA739" s="1101"/>
      <c r="ASB739" s="1101"/>
      <c r="ASC739" s="1101"/>
      <c r="ASD739" s="1101"/>
      <c r="ASE739" s="1101"/>
      <c r="ASF739" s="1101"/>
      <c r="ASG739" s="1101"/>
      <c r="ASH739" s="1101"/>
      <c r="ASI739" s="1101"/>
      <c r="ASJ739" s="1101"/>
      <c r="ASK739" s="1101"/>
      <c r="ASL739" s="1101"/>
      <c r="ASM739" s="1101"/>
      <c r="ASN739" s="1101"/>
      <c r="ASO739" s="1101"/>
      <c r="ASP739" s="1101"/>
      <c r="ASQ739" s="1101"/>
      <c r="ASR739" s="1101"/>
      <c r="ASS739" s="1101"/>
      <c r="AST739" s="1101"/>
      <c r="ASU739" s="1101"/>
      <c r="ASV739" s="1101"/>
      <c r="ASW739" s="1101"/>
      <c r="ASX739" s="1101"/>
      <c r="ASY739" s="1101"/>
      <c r="ASZ739" s="1101"/>
      <c r="ATA739" s="1101"/>
      <c r="ATB739" s="1101"/>
      <c r="ATC739" s="1101"/>
      <c r="ATD739" s="1101"/>
      <c r="ATE739" s="1101"/>
      <c r="ATF739" s="1101"/>
      <c r="ATG739" s="1101"/>
      <c r="ATH739" s="1101"/>
      <c r="ATI739" s="1101"/>
      <c r="ATJ739" s="1101"/>
      <c r="ATK739" s="1101"/>
      <c r="ATL739" s="1101"/>
      <c r="ATM739" s="1101"/>
      <c r="ATN739" s="1101"/>
      <c r="ATO739" s="1101"/>
      <c r="ATP739" s="1101"/>
      <c r="ATQ739" s="1101"/>
      <c r="ATR739" s="1101"/>
      <c r="ATS739" s="1101"/>
      <c r="ATT739" s="1101"/>
      <c r="ATU739" s="1101"/>
      <c r="ATV739" s="1101"/>
      <c r="ATW739" s="1101"/>
      <c r="ATX739" s="1101"/>
      <c r="ATY739" s="1101"/>
      <c r="ATZ739" s="1101"/>
      <c r="AUA739" s="1101"/>
      <c r="AUB739" s="1101"/>
      <c r="AUC739" s="1101"/>
      <c r="AUD739" s="1101"/>
      <c r="AUE739" s="1101"/>
      <c r="AUF739" s="1101"/>
      <c r="AUG739" s="1101"/>
      <c r="AUH739" s="1101"/>
      <c r="AUI739" s="1101"/>
      <c r="AUJ739" s="1101"/>
      <c r="AUK739" s="1101"/>
      <c r="AUL739" s="1101"/>
      <c r="AUM739" s="1101"/>
      <c r="AUN739" s="1101"/>
      <c r="AUO739" s="1101"/>
      <c r="AUP739" s="1101"/>
      <c r="AUQ739" s="1101"/>
      <c r="AUR739" s="1101"/>
      <c r="AUS739" s="1101"/>
      <c r="AUT739" s="1101"/>
      <c r="AUU739" s="1101"/>
      <c r="AUV739" s="1101"/>
      <c r="AUW739" s="1101"/>
      <c r="AUX739" s="1101"/>
      <c r="AUY739" s="1101"/>
      <c r="AUZ739" s="1101"/>
      <c r="AVA739" s="1101"/>
      <c r="AVB739" s="1101"/>
      <c r="AVC739" s="1101"/>
      <c r="AVD739" s="1101"/>
      <c r="AVE739" s="1101"/>
      <c r="AVF739" s="1101"/>
      <c r="AVG739" s="1101"/>
      <c r="AVH739" s="1101"/>
      <c r="AVI739" s="1101"/>
      <c r="AVJ739" s="1101"/>
      <c r="AVK739" s="1101"/>
      <c r="AVL739" s="1101"/>
      <c r="AVM739" s="1101"/>
      <c r="AVN739" s="1101"/>
      <c r="AVO739" s="1101"/>
      <c r="AVP739" s="1101"/>
      <c r="AVQ739" s="1101"/>
      <c r="AVR739" s="1101"/>
      <c r="AVS739" s="1101"/>
      <c r="AVT739" s="1101"/>
      <c r="AVU739" s="1101"/>
      <c r="AVV739" s="1101"/>
      <c r="AVW739" s="1101"/>
      <c r="AVX739" s="1101"/>
      <c r="AVY739" s="1101"/>
      <c r="AVZ739" s="1101"/>
      <c r="AWA739" s="1101"/>
      <c r="AWB739" s="1101"/>
      <c r="AWC739" s="1101"/>
      <c r="AWD739" s="1101"/>
      <c r="AWE739" s="1101"/>
      <c r="AWF739" s="1101"/>
      <c r="AWG739" s="1101"/>
      <c r="AWH739" s="1101"/>
      <c r="AWI739" s="1101"/>
      <c r="AWJ739" s="1101"/>
      <c r="AWK739" s="1101"/>
      <c r="AWL739" s="1101"/>
      <c r="AWM739" s="1101"/>
      <c r="AWN739" s="1101"/>
      <c r="AWO739" s="1101"/>
      <c r="AWP739" s="1101"/>
      <c r="AWQ739" s="1101"/>
      <c r="AWR739" s="1101"/>
      <c r="AWS739" s="1101"/>
      <c r="AWT739" s="1101"/>
      <c r="AWU739" s="1101"/>
      <c r="AWV739" s="1101"/>
      <c r="AWW739" s="1101"/>
      <c r="AWX739" s="1101"/>
      <c r="AWY739" s="1101"/>
      <c r="AWZ739" s="1101"/>
      <c r="AXA739" s="1101"/>
      <c r="AXB739" s="1101"/>
      <c r="AXC739" s="1101"/>
      <c r="AXD739" s="1101"/>
      <c r="AXE739" s="1101"/>
      <c r="AXF739" s="1101"/>
      <c r="AXG739" s="1101"/>
      <c r="AXH739" s="1101"/>
      <c r="AXI739" s="1101"/>
      <c r="AXJ739" s="1101"/>
      <c r="AXK739" s="1101"/>
      <c r="AXL739" s="1101"/>
      <c r="AXM739" s="1101"/>
      <c r="AXN739" s="1101"/>
      <c r="AXO739" s="1101"/>
      <c r="AXP739" s="1101"/>
      <c r="AXQ739" s="1101"/>
      <c r="AXR739" s="1101"/>
      <c r="AXS739" s="1101"/>
      <c r="AXT739" s="1101"/>
      <c r="AXU739" s="1101"/>
      <c r="AXV739" s="1101"/>
      <c r="AXW739" s="1101"/>
      <c r="AXX739" s="1101"/>
      <c r="AXY739" s="1101"/>
      <c r="AXZ739" s="1101"/>
      <c r="AYA739" s="1101"/>
      <c r="AYB739" s="1101"/>
      <c r="AYC739" s="1101"/>
      <c r="AYD739" s="1101"/>
      <c r="AYE739" s="1101"/>
      <c r="AYF739" s="1101"/>
      <c r="AYG739" s="1101"/>
      <c r="AYH739" s="1101"/>
      <c r="AYI739" s="1101"/>
      <c r="AYJ739" s="1101"/>
      <c r="AYK739" s="1101"/>
      <c r="AYL739" s="1101"/>
      <c r="AYM739" s="1101"/>
      <c r="AYN739" s="1101"/>
      <c r="AYO739" s="1101"/>
      <c r="AYP739" s="1101"/>
      <c r="AYQ739" s="1101"/>
      <c r="AYR739" s="1101"/>
      <c r="AYS739" s="1101"/>
      <c r="AYT739" s="1101"/>
      <c r="AYU739" s="1101"/>
      <c r="AYV739" s="1101"/>
      <c r="AYW739" s="1101"/>
      <c r="AYX739" s="1101"/>
      <c r="AYY739" s="1101"/>
      <c r="AYZ739" s="1101"/>
      <c r="AZA739" s="1101"/>
      <c r="AZB739" s="1101"/>
      <c r="AZC739" s="1101"/>
      <c r="AZD739" s="1101"/>
      <c r="AZE739" s="1101"/>
      <c r="AZF739" s="1101"/>
      <c r="AZG739" s="1101"/>
      <c r="AZH739" s="1101"/>
      <c r="AZI739" s="1101"/>
      <c r="AZJ739" s="1101"/>
      <c r="AZK739" s="1101"/>
      <c r="AZL739" s="1101"/>
      <c r="AZM739" s="1101"/>
      <c r="AZN739" s="1101"/>
      <c r="AZO739" s="1101"/>
      <c r="AZP739" s="1101"/>
      <c r="AZQ739" s="1101"/>
      <c r="AZR739" s="1101"/>
      <c r="AZS739" s="1101"/>
      <c r="AZT739" s="1101"/>
      <c r="AZU739" s="1101"/>
      <c r="AZV739" s="1101"/>
      <c r="AZW739" s="1101"/>
      <c r="AZX739" s="1101"/>
      <c r="AZY739" s="1101"/>
      <c r="AZZ739" s="1101"/>
      <c r="BAA739" s="1101"/>
      <c r="BAB739" s="1101"/>
      <c r="BAC739" s="1101"/>
      <c r="BAD739" s="1101"/>
      <c r="BAE739" s="1101"/>
      <c r="BAF739" s="1101"/>
      <c r="BAG739" s="1101"/>
      <c r="BAH739" s="1101"/>
      <c r="BAI739" s="1101"/>
      <c r="BAJ739" s="1101"/>
      <c r="BAK739" s="1101"/>
      <c r="BAL739" s="1101"/>
      <c r="BAM739" s="1101"/>
      <c r="BAN739" s="1101"/>
      <c r="BAO739" s="1101"/>
      <c r="BAP739" s="1101"/>
      <c r="BAQ739" s="1101"/>
      <c r="BAR739" s="1101"/>
      <c r="BAS739" s="1101"/>
      <c r="BAT739" s="1101"/>
      <c r="BAU739" s="1101"/>
      <c r="BAV739" s="1101"/>
      <c r="BAW739" s="1101"/>
      <c r="BAX739" s="1101"/>
      <c r="BAY739" s="1101"/>
      <c r="BAZ739" s="1101"/>
      <c r="BBA739" s="1101"/>
      <c r="BBB739" s="1101"/>
      <c r="BBC739" s="1101"/>
      <c r="BBD739" s="1101"/>
      <c r="BBE739" s="1101"/>
      <c r="BBF739" s="1101"/>
      <c r="BBG739" s="1101"/>
      <c r="BBH739" s="1101"/>
      <c r="BBI739" s="1101"/>
      <c r="BBJ739" s="1101"/>
      <c r="BBK739" s="1101"/>
      <c r="BBL739" s="1101"/>
      <c r="BBM739" s="1101"/>
      <c r="BBN739" s="1101"/>
      <c r="BBO739" s="1101"/>
      <c r="BBP739" s="1101"/>
      <c r="BBQ739" s="1101"/>
      <c r="BBR739" s="1101"/>
      <c r="BBS739" s="1101"/>
      <c r="BBT739" s="1101"/>
      <c r="BBU739" s="1101"/>
      <c r="BBV739" s="1101"/>
      <c r="BBW739" s="1101"/>
      <c r="BBX739" s="1101"/>
      <c r="BBY739" s="1101"/>
      <c r="BBZ739" s="1101"/>
      <c r="BCA739" s="1101"/>
      <c r="BCB739" s="1101"/>
      <c r="BCC739" s="1101"/>
      <c r="BCD739" s="1101"/>
      <c r="BCE739" s="1101"/>
      <c r="BCF739" s="1101"/>
      <c r="BCG739" s="1101"/>
      <c r="BCH739" s="1101"/>
      <c r="BCI739" s="1101"/>
      <c r="BCJ739" s="1101"/>
      <c r="BCK739" s="1101"/>
      <c r="BCL739" s="1101"/>
      <c r="BCM739" s="1101"/>
      <c r="BCN739" s="1101"/>
      <c r="BCO739" s="1101"/>
      <c r="BCP739" s="1101"/>
      <c r="BCQ739" s="1101"/>
      <c r="BCR739" s="1101"/>
      <c r="BCS739" s="1101"/>
      <c r="BCT739" s="1101"/>
      <c r="BCU739" s="1101"/>
      <c r="BCV739" s="1101"/>
      <c r="BCW739" s="1101"/>
      <c r="BCX739" s="1101"/>
      <c r="BCY739" s="1101"/>
      <c r="BCZ739" s="1101"/>
      <c r="BDA739" s="1101"/>
      <c r="BDB739" s="1101"/>
      <c r="BDC739" s="1101"/>
      <c r="BDD739" s="1101"/>
      <c r="BDE739" s="1101"/>
      <c r="BDF739" s="1101"/>
      <c r="BDG739" s="1101"/>
      <c r="BDH739" s="1101"/>
      <c r="BDI739" s="1101"/>
      <c r="BDJ739" s="1101"/>
      <c r="BDK739" s="1101"/>
      <c r="BDL739" s="1101"/>
      <c r="BDM739" s="1101"/>
      <c r="BDN739" s="1101"/>
      <c r="BDO739" s="1101"/>
      <c r="BDP739" s="1101"/>
      <c r="BDQ739" s="1101"/>
      <c r="BDR739" s="1101"/>
      <c r="BDS739" s="1101"/>
      <c r="BDT739" s="1101"/>
      <c r="BDU739" s="1101"/>
      <c r="BDV739" s="1101"/>
      <c r="BDW739" s="1101"/>
      <c r="BDX739" s="1101"/>
      <c r="BDY739" s="1101"/>
      <c r="BDZ739" s="1101"/>
      <c r="BEA739" s="1101"/>
      <c r="BEB739" s="1101"/>
      <c r="BEC739" s="1101"/>
      <c r="BED739" s="1101"/>
      <c r="BEE739" s="1101"/>
      <c r="BEF739" s="1101"/>
      <c r="BEG739" s="1101"/>
      <c r="BEH739" s="1101"/>
      <c r="BEI739" s="1101"/>
      <c r="BEJ739" s="1101"/>
      <c r="BEK739" s="1101"/>
      <c r="BEL739" s="1101"/>
      <c r="BEM739" s="1101"/>
      <c r="BEN739" s="1101"/>
      <c r="BEO739" s="1101"/>
      <c r="BEP739" s="1101"/>
      <c r="BEQ739" s="1101"/>
      <c r="BER739" s="1101"/>
      <c r="BES739" s="1101"/>
      <c r="BET739" s="1101"/>
      <c r="BEU739" s="1101"/>
      <c r="BEV739" s="1101"/>
      <c r="BEW739" s="1101"/>
      <c r="BEX739" s="1101"/>
      <c r="BEY739" s="1101"/>
      <c r="BEZ739" s="1101"/>
      <c r="BFA739" s="1101"/>
      <c r="BFB739" s="1101"/>
      <c r="BFC739" s="1101"/>
      <c r="BFD739" s="1101"/>
      <c r="BFE739" s="1101"/>
      <c r="BFF739" s="1101"/>
      <c r="BFG739" s="1101"/>
      <c r="BFH739" s="1101"/>
      <c r="BFI739" s="1101"/>
      <c r="BFJ739" s="1101"/>
      <c r="BFK739" s="1101"/>
      <c r="BFL739" s="1101"/>
      <c r="BFM739" s="1101"/>
      <c r="BFN739" s="1101"/>
      <c r="BFO739" s="1101"/>
      <c r="BFP739" s="1101"/>
      <c r="BFQ739" s="1101"/>
      <c r="BFR739" s="1101"/>
      <c r="BFS739" s="1101"/>
      <c r="BFT739" s="1101"/>
      <c r="BFU739" s="1101"/>
      <c r="BFV739" s="1101"/>
      <c r="BFW739" s="1101"/>
      <c r="BFX739" s="1101"/>
      <c r="BFY739" s="1101"/>
      <c r="BFZ739" s="1101"/>
      <c r="BGA739" s="1101"/>
      <c r="BGB739" s="1101"/>
      <c r="BGC739" s="1101"/>
      <c r="BGD739" s="1101"/>
      <c r="BGE739" s="1101"/>
      <c r="BGF739" s="1101"/>
      <c r="BGG739" s="1101"/>
      <c r="BGH739" s="1101"/>
      <c r="BGI739" s="1101"/>
      <c r="BGJ739" s="1101"/>
      <c r="BGK739" s="1101"/>
      <c r="BGL739" s="1101"/>
      <c r="BGM739" s="1101"/>
      <c r="BGN739" s="1101"/>
      <c r="BGO739" s="1101"/>
      <c r="BGP739" s="1101"/>
      <c r="BGQ739" s="1101"/>
      <c r="BGR739" s="1101"/>
      <c r="BGS739" s="1101"/>
      <c r="BGT739" s="1101"/>
      <c r="BGU739" s="1101"/>
      <c r="BGV739" s="1101"/>
      <c r="BGW739" s="1101"/>
      <c r="BGX739" s="1101"/>
      <c r="BGY739" s="1101"/>
      <c r="BGZ739" s="1101"/>
      <c r="BHA739" s="1101"/>
      <c r="BHB739" s="1101"/>
      <c r="BHC739" s="1101"/>
      <c r="BHD739" s="1101"/>
      <c r="BHE739" s="1101"/>
      <c r="BHF739" s="1101"/>
      <c r="BHG739" s="1101"/>
      <c r="BHH739" s="1101"/>
      <c r="BHI739" s="1101"/>
      <c r="BHJ739" s="1101"/>
      <c r="BHK739" s="1101"/>
      <c r="BHL739" s="1101"/>
      <c r="BHM739" s="1101"/>
      <c r="BHN739" s="1101"/>
      <c r="BHO739" s="1101"/>
      <c r="BHP739" s="1101"/>
      <c r="BHQ739" s="1101"/>
      <c r="BHR739" s="1101"/>
      <c r="BHS739" s="1101"/>
      <c r="BHT739" s="1101"/>
      <c r="BHU739" s="1101"/>
      <c r="BHV739" s="1101"/>
      <c r="BHW739" s="1101"/>
      <c r="BHX739" s="1101"/>
      <c r="BHY739" s="1101"/>
      <c r="BHZ739" s="1101"/>
      <c r="BIA739" s="1101"/>
      <c r="BIB739" s="1101"/>
      <c r="BIC739" s="1101"/>
      <c r="BID739" s="1101"/>
      <c r="BIE739" s="1101"/>
      <c r="BIF739" s="1101"/>
      <c r="BIG739" s="1101"/>
      <c r="BIH739" s="1101"/>
      <c r="BII739" s="1101"/>
      <c r="BIJ739" s="1101"/>
      <c r="BIK739" s="1101"/>
      <c r="BIL739" s="1101"/>
      <c r="BIM739" s="1101"/>
      <c r="BIN739" s="1101"/>
      <c r="BIO739" s="1101"/>
      <c r="BIP739" s="1101"/>
      <c r="BIQ739" s="1101"/>
      <c r="BIR739" s="1101"/>
      <c r="BIS739" s="1101"/>
      <c r="BIT739" s="1101"/>
      <c r="BIU739" s="1101"/>
      <c r="BIV739" s="1101"/>
      <c r="BIW739" s="1101"/>
      <c r="BIX739" s="1101"/>
      <c r="BIY739" s="1101"/>
      <c r="BIZ739" s="1101"/>
      <c r="BJA739" s="1101"/>
      <c r="BJB739" s="1101"/>
      <c r="BJC739" s="1101"/>
      <c r="BJD739" s="1101"/>
      <c r="BJE739" s="1101"/>
      <c r="BJF739" s="1101"/>
      <c r="BJG739" s="1101"/>
      <c r="BJH739" s="1101"/>
      <c r="BJI739" s="1101"/>
      <c r="BJJ739" s="1101"/>
      <c r="BJK739" s="1101"/>
      <c r="BJL739" s="1101"/>
      <c r="BJM739" s="1101"/>
      <c r="BJN739" s="1101"/>
      <c r="BJO739" s="1101"/>
      <c r="BJP739" s="1101"/>
      <c r="BJQ739" s="1101"/>
      <c r="BJR739" s="1101"/>
      <c r="BJS739" s="1101"/>
      <c r="BJT739" s="1101"/>
      <c r="BJU739" s="1101"/>
      <c r="BJV739" s="1101"/>
      <c r="BJW739" s="1101"/>
      <c r="BJX739" s="1101"/>
      <c r="BJY739" s="1101"/>
      <c r="BJZ739" s="1101"/>
      <c r="BKA739" s="1101"/>
      <c r="BKB739" s="1101"/>
      <c r="BKC739" s="1101"/>
      <c r="BKD739" s="1101"/>
      <c r="BKE739" s="1101"/>
      <c r="BKF739" s="1101"/>
      <c r="BKG739" s="1101"/>
      <c r="BKH739" s="1101"/>
      <c r="BKI739" s="1101"/>
      <c r="BKJ739" s="1101"/>
      <c r="BKK739" s="1101"/>
      <c r="BKL739" s="1101"/>
      <c r="BKM739" s="1101"/>
      <c r="BKN739" s="1101"/>
      <c r="BKO739" s="1101"/>
      <c r="BKP739" s="1101"/>
      <c r="BKQ739" s="1101"/>
      <c r="BKR739" s="1101"/>
      <c r="BKS739" s="1101"/>
      <c r="BKT739" s="1101"/>
      <c r="BKU739" s="1101"/>
      <c r="BKV739" s="1101"/>
      <c r="BKW739" s="1101"/>
      <c r="BKX739" s="1101"/>
      <c r="BKY739" s="1101"/>
      <c r="BKZ739" s="1101"/>
      <c r="BLA739" s="1101"/>
      <c r="BLB739" s="1101"/>
      <c r="BLC739" s="1101"/>
      <c r="BLD739" s="1101"/>
      <c r="BLE739" s="1101"/>
      <c r="BLF739" s="1101"/>
      <c r="BLG739" s="1101"/>
      <c r="BLH739" s="1101"/>
      <c r="BLI739" s="1101"/>
      <c r="BLJ739" s="1101"/>
      <c r="BLK739" s="1101"/>
      <c r="BLL739" s="1101"/>
      <c r="BLM739" s="1101"/>
      <c r="BLN739" s="1101"/>
      <c r="BLO739" s="1101"/>
      <c r="BLP739" s="1101"/>
      <c r="BLQ739" s="1101"/>
      <c r="BLR739" s="1101"/>
      <c r="BLS739" s="1101"/>
      <c r="BLT739" s="1101"/>
      <c r="BLU739" s="1101"/>
      <c r="BLV739" s="1101"/>
      <c r="BLW739" s="1101"/>
      <c r="BLX739" s="1101"/>
      <c r="BLY739" s="1101"/>
      <c r="BLZ739" s="1101"/>
      <c r="BMA739" s="1101"/>
      <c r="BMB739" s="1101"/>
      <c r="BMC739" s="1101"/>
      <c r="BMD739" s="1101"/>
      <c r="BME739" s="1101"/>
      <c r="BMF739" s="1101"/>
      <c r="BMG739" s="1101"/>
      <c r="BMH739" s="1101"/>
      <c r="BMI739" s="1101"/>
      <c r="BMJ739" s="1101"/>
      <c r="BMK739" s="1101"/>
      <c r="BML739" s="1101"/>
      <c r="BMM739" s="1101"/>
      <c r="BMN739" s="1101"/>
      <c r="BMO739" s="1101"/>
      <c r="BMP739" s="1101"/>
      <c r="BMQ739" s="1101"/>
      <c r="BMR739" s="1101"/>
      <c r="BMS739" s="1101"/>
      <c r="BMT739" s="1101"/>
      <c r="BMU739" s="1101"/>
      <c r="BMV739" s="1101"/>
      <c r="BMW739" s="1101"/>
      <c r="BMX739" s="1101"/>
      <c r="BMY739" s="1101"/>
      <c r="BMZ739" s="1101"/>
      <c r="BNA739" s="1101"/>
      <c r="BNB739" s="1101"/>
      <c r="BNC739" s="1101"/>
      <c r="BND739" s="1101"/>
      <c r="BNE739" s="1101"/>
      <c r="BNF739" s="1101"/>
      <c r="BNG739" s="1101"/>
      <c r="BNH739" s="1101"/>
      <c r="BNI739" s="1101"/>
      <c r="BNJ739" s="1101"/>
      <c r="BNK739" s="1101"/>
      <c r="BNL739" s="1101"/>
      <c r="BNM739" s="1101"/>
      <c r="BNN739" s="1101"/>
      <c r="BNO739" s="1101"/>
      <c r="BNP739" s="1101"/>
      <c r="BNQ739" s="1101"/>
      <c r="BNR739" s="1101"/>
      <c r="BNS739" s="1101"/>
      <c r="BNT739" s="1101"/>
      <c r="BNU739" s="1101"/>
      <c r="BNV739" s="1101"/>
      <c r="BNW739" s="1101"/>
      <c r="BNX739" s="1101"/>
      <c r="BNY739" s="1101"/>
      <c r="BNZ739" s="1101"/>
      <c r="BOA739" s="1101"/>
      <c r="BOB739" s="1101"/>
      <c r="BOC739" s="1101"/>
      <c r="BOD739" s="1101"/>
      <c r="BOE739" s="1101"/>
      <c r="BOF739" s="1101"/>
      <c r="BOG739" s="1101"/>
      <c r="BOH739" s="1101"/>
      <c r="BOI739" s="1101"/>
      <c r="BOJ739" s="1101"/>
      <c r="BOK739" s="1101"/>
      <c r="BOL739" s="1101"/>
      <c r="BOM739" s="1101"/>
      <c r="BON739" s="1101"/>
      <c r="BOO739" s="1101"/>
      <c r="BOP739" s="1101"/>
      <c r="BOQ739" s="1101"/>
      <c r="BOR739" s="1101"/>
      <c r="BOS739" s="1101"/>
      <c r="BOT739" s="1101"/>
      <c r="BOU739" s="1101"/>
      <c r="BOV739" s="1101"/>
      <c r="BOW739" s="1101"/>
      <c r="BOX739" s="1101"/>
      <c r="BOY739" s="1101"/>
      <c r="BOZ739" s="1101"/>
      <c r="BPA739" s="1101"/>
      <c r="BPB739" s="1101"/>
      <c r="BPC739" s="1101"/>
      <c r="BPD739" s="1101"/>
      <c r="BPE739" s="1101"/>
      <c r="BPF739" s="1101"/>
      <c r="BPG739" s="1101"/>
      <c r="BPH739" s="1101"/>
      <c r="BPI739" s="1101"/>
      <c r="BPJ739" s="1101"/>
      <c r="BPK739" s="1101"/>
      <c r="BPL739" s="1101"/>
      <c r="BPM739" s="1101"/>
      <c r="BPN739" s="1101"/>
      <c r="BPO739" s="1101"/>
      <c r="BPP739" s="1101"/>
      <c r="BPQ739" s="1101"/>
      <c r="BPR739" s="1101"/>
      <c r="BPS739" s="1101"/>
      <c r="BPT739" s="1101"/>
      <c r="BPU739" s="1101"/>
      <c r="BPV739" s="1101"/>
      <c r="BPW739" s="1101"/>
      <c r="BPX739" s="1101"/>
      <c r="BPY739" s="1101"/>
      <c r="BPZ739" s="1101"/>
      <c r="BQA739" s="1101"/>
      <c r="BQB739" s="1101"/>
      <c r="BQC739" s="1101"/>
      <c r="BQD739" s="1101"/>
      <c r="BQE739" s="1101"/>
      <c r="BQF739" s="1101"/>
      <c r="BQG739" s="1101"/>
      <c r="BQH739" s="1101"/>
      <c r="BQI739" s="1101"/>
      <c r="BQJ739" s="1101"/>
      <c r="BQK739" s="1101"/>
      <c r="BQL739" s="1101"/>
      <c r="BQM739" s="1101"/>
      <c r="BQN739" s="1101"/>
      <c r="BQO739" s="1101"/>
      <c r="BQP739" s="1101"/>
      <c r="BQQ739" s="1101"/>
      <c r="BQR739" s="1101"/>
      <c r="BQS739" s="1101"/>
      <c r="BQT739" s="1101"/>
      <c r="BQU739" s="1101"/>
      <c r="BQV739" s="1101"/>
      <c r="BQW739" s="1101"/>
      <c r="BQX739" s="1101"/>
      <c r="BQY739" s="1101"/>
      <c r="BQZ739" s="1101"/>
      <c r="BRA739" s="1101"/>
      <c r="BRB739" s="1101"/>
      <c r="BRC739" s="1101"/>
      <c r="BRD739" s="1101"/>
      <c r="BRE739" s="1101"/>
      <c r="BRF739" s="1101"/>
      <c r="BRG739" s="1101"/>
      <c r="BRH739" s="1101"/>
      <c r="BRI739" s="1101"/>
      <c r="BRJ739" s="1101"/>
      <c r="BRK739" s="1101"/>
      <c r="BRL739" s="1101"/>
      <c r="BRM739" s="1101"/>
      <c r="BRN739" s="1101"/>
      <c r="BRO739" s="1101"/>
      <c r="BRP739" s="1101"/>
      <c r="BRQ739" s="1101"/>
      <c r="BRR739" s="1101"/>
      <c r="BRS739" s="1101"/>
      <c r="BRT739" s="1101"/>
      <c r="BRU739" s="1101"/>
      <c r="BRV739" s="1101"/>
      <c r="BRW739" s="1101"/>
      <c r="BRX739" s="1101"/>
      <c r="BRY739" s="1101"/>
      <c r="BRZ739" s="1101"/>
      <c r="BSA739" s="1101"/>
      <c r="BSB739" s="1101"/>
      <c r="BSC739" s="1101"/>
      <c r="BSD739" s="1101"/>
      <c r="BSE739" s="1101"/>
      <c r="BSF739" s="1101"/>
      <c r="BSG739" s="1101"/>
      <c r="BSH739" s="1101"/>
      <c r="BSI739" s="1101"/>
      <c r="BSJ739" s="1101"/>
      <c r="BSK739" s="1101"/>
      <c r="BSL739" s="1101"/>
      <c r="BSM739" s="1101"/>
      <c r="BSN739" s="1101"/>
      <c r="BSO739" s="1101"/>
      <c r="BSP739" s="1101"/>
      <c r="BSQ739" s="1101"/>
      <c r="BSR739" s="1101"/>
      <c r="BSS739" s="1101"/>
      <c r="BST739" s="1101"/>
      <c r="BSU739" s="1101"/>
      <c r="BSV739" s="1101"/>
      <c r="BSW739" s="1101"/>
      <c r="BSX739" s="1101"/>
      <c r="BSY739" s="1101"/>
      <c r="BSZ739" s="1101"/>
      <c r="BTA739" s="1101"/>
      <c r="BTB739" s="1101"/>
      <c r="BTC739" s="1101"/>
      <c r="BTD739" s="1101"/>
      <c r="BTE739" s="1101"/>
      <c r="BTF739" s="1101"/>
      <c r="BTG739" s="1101"/>
      <c r="BTH739" s="1101"/>
      <c r="BTI739" s="1101"/>
      <c r="BTJ739" s="1101"/>
      <c r="BTK739" s="1101"/>
      <c r="BTL739" s="1101"/>
      <c r="BTM739" s="1101"/>
      <c r="BTN739" s="1101"/>
      <c r="BTO739" s="1101"/>
      <c r="BTP739" s="1101"/>
      <c r="BTQ739" s="1101"/>
      <c r="BTR739" s="1101"/>
      <c r="BTS739" s="1101"/>
      <c r="BTT739" s="1101"/>
      <c r="BTU739" s="1101"/>
      <c r="BTV739" s="1101"/>
      <c r="BTW739" s="1101"/>
      <c r="BTX739" s="1101"/>
      <c r="BTY739" s="1101"/>
      <c r="BTZ739" s="1101"/>
      <c r="BUA739" s="1101"/>
      <c r="BUB739" s="1101"/>
      <c r="BUC739" s="1101"/>
      <c r="BUD739" s="1101"/>
      <c r="BUE739" s="1101"/>
      <c r="BUF739" s="1101"/>
      <c r="BUG739" s="1101"/>
      <c r="BUH739" s="1101"/>
      <c r="BUI739" s="1101"/>
      <c r="BUJ739" s="1101"/>
      <c r="BUK739" s="1101"/>
      <c r="BUL739" s="1101"/>
      <c r="BUM739" s="1101"/>
      <c r="BUN739" s="1101"/>
      <c r="BUO739" s="1101"/>
      <c r="BUP739" s="1101"/>
      <c r="BUQ739" s="1101"/>
      <c r="BUR739" s="1101"/>
      <c r="BUS739" s="1101"/>
      <c r="BUT739" s="1101"/>
      <c r="BUU739" s="1101"/>
      <c r="BUV739" s="1101"/>
      <c r="BUW739" s="1101"/>
      <c r="BUX739" s="1101"/>
      <c r="BUY739" s="1101"/>
      <c r="BUZ739" s="1101"/>
      <c r="BVA739" s="1101"/>
      <c r="BVB739" s="1101"/>
      <c r="BVC739" s="1101"/>
      <c r="BVD739" s="1101"/>
      <c r="BVE739" s="1101"/>
      <c r="BVF739" s="1101"/>
      <c r="BVG739" s="1101"/>
      <c r="BVH739" s="1101"/>
      <c r="BVI739" s="1101"/>
      <c r="BVJ739" s="1101"/>
      <c r="BVK739" s="1101"/>
      <c r="BVL739" s="1101"/>
      <c r="BVM739" s="1101"/>
      <c r="BVN739" s="1101"/>
      <c r="BVO739" s="1101"/>
      <c r="BVP739" s="1101"/>
      <c r="BVQ739" s="1101"/>
      <c r="BVR739" s="1101"/>
      <c r="BVS739" s="1101"/>
      <c r="BVT739" s="1101"/>
      <c r="BVU739" s="1101"/>
      <c r="BVV739" s="1101"/>
      <c r="BVW739" s="1101"/>
      <c r="BVX739" s="1101"/>
      <c r="BVY739" s="1101"/>
      <c r="BVZ739" s="1101"/>
      <c r="BWA739" s="1101"/>
      <c r="BWB739" s="1101"/>
      <c r="BWC739" s="1101"/>
      <c r="BWD739" s="1101"/>
      <c r="BWE739" s="1101"/>
      <c r="BWF739" s="1101"/>
      <c r="BWG739" s="1101"/>
      <c r="BWH739" s="1101"/>
      <c r="BWI739" s="1101"/>
      <c r="BWJ739" s="1101"/>
      <c r="BWK739" s="1101"/>
      <c r="BWL739" s="1101"/>
      <c r="BWM739" s="1101"/>
      <c r="BWN739" s="1101"/>
      <c r="BWO739" s="1101"/>
      <c r="BWP739" s="1101"/>
      <c r="BWQ739" s="1101"/>
      <c r="BWR739" s="1101"/>
      <c r="BWS739" s="1101"/>
      <c r="BWT739" s="1101"/>
      <c r="BWU739" s="1101"/>
      <c r="BWV739" s="1101"/>
      <c r="BWW739" s="1101"/>
      <c r="BWX739" s="1101"/>
      <c r="BWY739" s="1101"/>
      <c r="BWZ739" s="1101"/>
      <c r="BXA739" s="1101"/>
      <c r="BXB739" s="1101"/>
      <c r="BXC739" s="1101"/>
      <c r="BXD739" s="1101"/>
      <c r="BXE739" s="1101"/>
      <c r="BXF739" s="1101"/>
      <c r="BXG739" s="1101"/>
      <c r="BXH739" s="1101"/>
      <c r="BXI739" s="1101"/>
      <c r="BXJ739" s="1101"/>
      <c r="BXK739" s="1101"/>
      <c r="BXL739" s="1101"/>
      <c r="BXM739" s="1101"/>
      <c r="BXN739" s="1101"/>
      <c r="BXO739" s="1101"/>
      <c r="BXP739" s="1101"/>
      <c r="BXQ739" s="1101"/>
      <c r="BXR739" s="1101"/>
      <c r="BXS739" s="1101"/>
      <c r="BXT739" s="1101"/>
      <c r="BXU739" s="1101"/>
      <c r="BXV739" s="1101"/>
      <c r="BXW739" s="1101"/>
      <c r="BXX739" s="1101"/>
      <c r="BXY739" s="1101"/>
      <c r="BXZ739" s="1101"/>
      <c r="BYA739" s="1101"/>
      <c r="BYB739" s="1101"/>
      <c r="BYC739" s="1101"/>
      <c r="BYD739" s="1101"/>
      <c r="BYE739" s="1101"/>
      <c r="BYF739" s="1101"/>
      <c r="BYG739" s="1101"/>
      <c r="BYH739" s="1101"/>
      <c r="BYI739" s="1101"/>
      <c r="BYJ739" s="1101"/>
      <c r="BYK739" s="1101"/>
      <c r="BYL739" s="1101"/>
      <c r="BYM739" s="1101"/>
      <c r="BYN739" s="1101"/>
      <c r="BYO739" s="1101"/>
      <c r="BYP739" s="1101"/>
      <c r="BYQ739" s="1101"/>
      <c r="BYR739" s="1101"/>
      <c r="BYS739" s="1101"/>
      <c r="BYT739" s="1101"/>
      <c r="BYU739" s="1101"/>
      <c r="BYV739" s="1101"/>
      <c r="BYW739" s="1101"/>
      <c r="BYX739" s="1101"/>
      <c r="BYY739" s="1101"/>
      <c r="BYZ739" s="1101"/>
      <c r="BZA739" s="1101"/>
      <c r="BZB739" s="1101"/>
      <c r="BZC739" s="1101"/>
      <c r="BZD739" s="1101"/>
      <c r="BZE739" s="1101"/>
      <c r="BZF739" s="1101"/>
      <c r="BZG739" s="1101"/>
      <c r="BZH739" s="1101"/>
      <c r="BZI739" s="1101"/>
      <c r="BZJ739" s="1101"/>
      <c r="BZK739" s="1101"/>
      <c r="BZL739" s="1101"/>
      <c r="BZM739" s="1101"/>
      <c r="BZN739" s="1101"/>
      <c r="BZO739" s="1101"/>
      <c r="BZP739" s="1101"/>
      <c r="BZQ739" s="1101"/>
      <c r="BZR739" s="1101"/>
      <c r="BZS739" s="1101"/>
      <c r="BZT739" s="1101"/>
      <c r="BZU739" s="1101"/>
      <c r="BZV739" s="1101"/>
      <c r="BZW739" s="1101"/>
      <c r="BZX739" s="1101"/>
      <c r="BZY739" s="1101"/>
      <c r="BZZ739" s="1101"/>
      <c r="CAA739" s="1101"/>
      <c r="CAB739" s="1101"/>
      <c r="CAC739" s="1101"/>
      <c r="CAD739" s="1101"/>
      <c r="CAE739" s="1101"/>
      <c r="CAF739" s="1101"/>
      <c r="CAG739" s="1101"/>
      <c r="CAH739" s="1101"/>
      <c r="CAI739" s="1101"/>
      <c r="CAJ739" s="1101"/>
      <c r="CAK739" s="1101"/>
      <c r="CAL739" s="1101"/>
      <c r="CAM739" s="1101"/>
      <c r="CAN739" s="1101"/>
      <c r="CAO739" s="1101"/>
      <c r="CAP739" s="1101"/>
      <c r="CAQ739" s="1101"/>
      <c r="CAR739" s="1101"/>
      <c r="CAS739" s="1101"/>
      <c r="CAT739" s="1101"/>
      <c r="CAU739" s="1101"/>
      <c r="CAV739" s="1101"/>
      <c r="CAW739" s="1101"/>
      <c r="CAX739" s="1101"/>
      <c r="CAY739" s="1101"/>
      <c r="CAZ739" s="1101"/>
      <c r="CBA739" s="1101"/>
      <c r="CBB739" s="1101"/>
      <c r="CBC739" s="1101"/>
      <c r="CBD739" s="1101"/>
      <c r="CBE739" s="1101"/>
      <c r="CBF739" s="1101"/>
      <c r="CBG739" s="1101"/>
      <c r="CBH739" s="1101"/>
      <c r="CBI739" s="1101"/>
      <c r="CBJ739" s="1101"/>
      <c r="CBK739" s="1101"/>
      <c r="CBL739" s="1101"/>
      <c r="CBM739" s="1101"/>
      <c r="CBN739" s="1101"/>
      <c r="CBO739" s="1101"/>
      <c r="CBP739" s="1101"/>
      <c r="CBQ739" s="1101"/>
      <c r="CBR739" s="1101"/>
      <c r="CBS739" s="1101"/>
      <c r="CBT739" s="1101"/>
      <c r="CBU739" s="1101"/>
      <c r="CBV739" s="1101"/>
      <c r="CBW739" s="1101"/>
      <c r="CBX739" s="1101"/>
      <c r="CBY739" s="1101"/>
      <c r="CBZ739" s="1101"/>
      <c r="CCA739" s="1101"/>
      <c r="CCB739" s="1101"/>
      <c r="CCC739" s="1101"/>
      <c r="CCD739" s="1101"/>
      <c r="CCE739" s="1101"/>
      <c r="CCF739" s="1101"/>
      <c r="CCG739" s="1101"/>
      <c r="CCH739" s="1101"/>
      <c r="CCI739" s="1101"/>
      <c r="CCJ739" s="1101"/>
      <c r="CCK739" s="1101"/>
      <c r="CCL739" s="1101"/>
      <c r="CCM739" s="1101"/>
      <c r="CCN739" s="1101"/>
      <c r="CCO739" s="1101"/>
      <c r="CCP739" s="1101"/>
      <c r="CCQ739" s="1101"/>
      <c r="CCR739" s="1101"/>
      <c r="CCS739" s="1101"/>
      <c r="CCT739" s="1101"/>
      <c r="CCU739" s="1101"/>
      <c r="CCV739" s="1101"/>
      <c r="CCW739" s="1101"/>
      <c r="CCX739" s="1101"/>
      <c r="CCY739" s="1101"/>
      <c r="CCZ739" s="1101"/>
      <c r="CDA739" s="1101"/>
      <c r="CDB739" s="1101"/>
      <c r="CDC739" s="1101"/>
      <c r="CDD739" s="1101"/>
      <c r="CDE739" s="1101"/>
      <c r="CDF739" s="1101"/>
      <c r="CDG739" s="1101"/>
      <c r="CDH739" s="1101"/>
      <c r="CDI739" s="1101"/>
      <c r="CDJ739" s="1101"/>
      <c r="CDK739" s="1101"/>
      <c r="CDL739" s="1101"/>
      <c r="CDM739" s="1101"/>
      <c r="CDN739" s="1101"/>
      <c r="CDO739" s="1101"/>
      <c r="CDP739" s="1101"/>
      <c r="CDQ739" s="1101"/>
      <c r="CDR739" s="1101"/>
      <c r="CDS739" s="1101"/>
      <c r="CDT739" s="1101"/>
      <c r="CDU739" s="1101"/>
      <c r="CDV739" s="1101"/>
      <c r="CDW739" s="1101"/>
      <c r="CDX739" s="1101"/>
      <c r="CDY739" s="1101"/>
      <c r="CDZ739" s="1101"/>
      <c r="CEA739" s="1101"/>
      <c r="CEB739" s="1101"/>
      <c r="CEC739" s="1101"/>
      <c r="CED739" s="1101"/>
      <c r="CEE739" s="1101"/>
      <c r="CEF739" s="1101"/>
      <c r="CEG739" s="1101"/>
      <c r="CEH739" s="1101"/>
      <c r="CEI739" s="1101"/>
      <c r="CEJ739" s="1101"/>
      <c r="CEK739" s="1101"/>
      <c r="CEL739" s="1101"/>
      <c r="CEM739" s="1101"/>
      <c r="CEN739" s="1101"/>
      <c r="CEO739" s="1101"/>
      <c r="CEP739" s="1101"/>
      <c r="CEQ739" s="1101"/>
      <c r="CER739" s="1101"/>
      <c r="CES739" s="1101"/>
      <c r="CET739" s="1101"/>
      <c r="CEU739" s="1101"/>
      <c r="CEV739" s="1101"/>
      <c r="CEW739" s="1101"/>
      <c r="CEX739" s="1101"/>
      <c r="CEY739" s="1101"/>
      <c r="CEZ739" s="1101"/>
      <c r="CFA739" s="1101"/>
      <c r="CFB739" s="1101"/>
      <c r="CFC739" s="1101"/>
      <c r="CFD739" s="1101"/>
      <c r="CFE739" s="1101"/>
      <c r="CFF739" s="1101"/>
      <c r="CFG739" s="1101"/>
      <c r="CFH739" s="1101"/>
      <c r="CFI739" s="1101"/>
      <c r="CFJ739" s="1101"/>
      <c r="CFK739" s="1101"/>
      <c r="CFL739" s="1101"/>
      <c r="CFM739" s="1101"/>
      <c r="CFN739" s="1101"/>
      <c r="CFO739" s="1101"/>
      <c r="CFP739" s="1101"/>
      <c r="CFQ739" s="1101"/>
      <c r="CFR739" s="1101"/>
      <c r="CFS739" s="1101"/>
      <c r="CFT739" s="1101"/>
      <c r="CFU739" s="1101"/>
      <c r="CFV739" s="1101"/>
      <c r="CFW739" s="1101"/>
      <c r="CFX739" s="1101"/>
      <c r="CFY739" s="1101"/>
      <c r="CFZ739" s="1101"/>
      <c r="CGA739" s="1101"/>
      <c r="CGB739" s="1101"/>
      <c r="CGC739" s="1101"/>
      <c r="CGD739" s="1101"/>
      <c r="CGE739" s="1101"/>
      <c r="CGF739" s="1101"/>
      <c r="CGG739" s="1101"/>
      <c r="CGH739" s="1101"/>
      <c r="CGI739" s="1101"/>
      <c r="CGJ739" s="1101"/>
      <c r="CGK739" s="1101"/>
      <c r="CGL739" s="1101"/>
      <c r="CGM739" s="1101"/>
      <c r="CGN739" s="1101"/>
      <c r="CGO739" s="1101"/>
      <c r="CGP739" s="1101"/>
      <c r="CGQ739" s="1101"/>
      <c r="CGR739" s="1101"/>
      <c r="CGS739" s="1101"/>
      <c r="CGT739" s="1101"/>
      <c r="CGU739" s="1101"/>
      <c r="CGV739" s="1101"/>
      <c r="CGW739" s="1101"/>
      <c r="CGX739" s="1101"/>
      <c r="CGY739" s="1101"/>
      <c r="CGZ739" s="1101"/>
      <c r="CHA739" s="1101"/>
      <c r="CHB739" s="1101"/>
      <c r="CHC739" s="1101"/>
      <c r="CHD739" s="1101"/>
      <c r="CHE739" s="1101"/>
      <c r="CHF739" s="1101"/>
      <c r="CHG739" s="1101"/>
      <c r="CHH739" s="1101"/>
      <c r="CHI739" s="1101"/>
      <c r="CHJ739" s="1101"/>
      <c r="CHK739" s="1101"/>
      <c r="CHL739" s="1101"/>
      <c r="CHM739" s="1101"/>
      <c r="CHN739" s="1101"/>
      <c r="CHO739" s="1101"/>
      <c r="CHP739" s="1101"/>
      <c r="CHQ739" s="1101"/>
      <c r="CHR739" s="1101"/>
      <c r="CHS739" s="1101"/>
      <c r="CHT739" s="1101"/>
      <c r="CHU739" s="1101"/>
      <c r="CHV739" s="1101"/>
      <c r="CHW739" s="1101"/>
      <c r="CHX739" s="1101"/>
      <c r="CHY739" s="1101"/>
      <c r="CHZ739" s="1101"/>
      <c r="CIA739" s="1101"/>
      <c r="CIB739" s="1101"/>
      <c r="CIC739" s="1101"/>
      <c r="CID739" s="1101"/>
      <c r="CIE739" s="1101"/>
      <c r="CIF739" s="1101"/>
      <c r="CIG739" s="1101"/>
      <c r="CIH739" s="1101"/>
      <c r="CII739" s="1101"/>
      <c r="CIJ739" s="1101"/>
      <c r="CIK739" s="1101"/>
      <c r="CIL739" s="1101"/>
      <c r="CIM739" s="1101"/>
      <c r="CIN739" s="1101"/>
      <c r="CIO739" s="1101"/>
      <c r="CIP739" s="1101"/>
      <c r="CIQ739" s="1101"/>
      <c r="CIR739" s="1101"/>
      <c r="CIS739" s="1101"/>
      <c r="CIT739" s="1101"/>
      <c r="CIU739" s="1101"/>
      <c r="CIV739" s="1101"/>
      <c r="CIW739" s="1101"/>
      <c r="CIX739" s="1101"/>
      <c r="CIY739" s="1101"/>
      <c r="CIZ739" s="1101"/>
      <c r="CJA739" s="1101"/>
      <c r="CJB739" s="1101"/>
      <c r="CJC739" s="1101"/>
      <c r="CJD739" s="1101"/>
      <c r="CJE739" s="1101"/>
      <c r="CJF739" s="1101"/>
      <c r="CJG739" s="1101"/>
      <c r="CJH739" s="1101"/>
      <c r="CJI739" s="1101"/>
      <c r="CJJ739" s="1101"/>
      <c r="CJK739" s="1101"/>
      <c r="CJL739" s="1101"/>
      <c r="CJM739" s="1101"/>
      <c r="CJN739" s="1101"/>
      <c r="CJO739" s="1101"/>
      <c r="CJP739" s="1101"/>
      <c r="CJQ739" s="1101"/>
      <c r="CJR739" s="1101"/>
      <c r="CJS739" s="1101"/>
      <c r="CJT739" s="1101"/>
      <c r="CJU739" s="1101"/>
      <c r="CJV739" s="1101"/>
      <c r="CJW739" s="1101"/>
      <c r="CJX739" s="1101"/>
      <c r="CJY739" s="1101"/>
      <c r="CJZ739" s="1101"/>
      <c r="CKA739" s="1101"/>
      <c r="CKB739" s="1101"/>
      <c r="CKC739" s="1101"/>
      <c r="CKD739" s="1101"/>
      <c r="CKE739" s="1101"/>
      <c r="CKF739" s="1101"/>
      <c r="CKG739" s="1101"/>
      <c r="CKH739" s="1101"/>
      <c r="CKI739" s="1101"/>
      <c r="CKJ739" s="1101"/>
      <c r="CKK739" s="1101"/>
      <c r="CKL739" s="1101"/>
      <c r="CKM739" s="1101"/>
      <c r="CKN739" s="1101"/>
      <c r="CKO739" s="1101"/>
      <c r="CKP739" s="1101"/>
      <c r="CKQ739" s="1101"/>
      <c r="CKR739" s="1101"/>
      <c r="CKS739" s="1101"/>
      <c r="CKT739" s="1101"/>
      <c r="CKU739" s="1101"/>
      <c r="CKV739" s="1101"/>
      <c r="CKW739" s="1101"/>
      <c r="CKX739" s="1101"/>
      <c r="CKY739" s="1101"/>
      <c r="CKZ739" s="1101"/>
      <c r="CLA739" s="1101"/>
      <c r="CLB739" s="1101"/>
      <c r="CLC739" s="1101"/>
      <c r="CLD739" s="1101"/>
      <c r="CLE739" s="1101"/>
      <c r="CLF739" s="1101"/>
      <c r="CLG739" s="1101"/>
      <c r="CLH739" s="1101"/>
      <c r="CLI739" s="1101"/>
      <c r="CLJ739" s="1101"/>
      <c r="CLK739" s="1101"/>
      <c r="CLL739" s="1101"/>
      <c r="CLM739" s="1101"/>
      <c r="CLN739" s="1101"/>
      <c r="CLO739" s="1101"/>
      <c r="CLP739" s="1101"/>
      <c r="CLQ739" s="1101"/>
      <c r="CLR739" s="1101"/>
      <c r="CLS739" s="1101"/>
      <c r="CLT739" s="1101"/>
      <c r="CLU739" s="1101"/>
      <c r="CLV739" s="1101"/>
      <c r="CLW739" s="1101"/>
      <c r="CLX739" s="1101"/>
      <c r="CLY739" s="1101"/>
      <c r="CLZ739" s="1101"/>
      <c r="CMA739" s="1101"/>
      <c r="CMB739" s="1101"/>
      <c r="CMC739" s="1101"/>
      <c r="CMD739" s="1101"/>
      <c r="CME739" s="1101"/>
      <c r="CMF739" s="1101"/>
      <c r="CMG739" s="1101"/>
      <c r="CMH739" s="1101"/>
      <c r="CMI739" s="1101"/>
      <c r="CMJ739" s="1101"/>
      <c r="CMK739" s="1101"/>
      <c r="CML739" s="1101"/>
      <c r="CMM739" s="1101"/>
      <c r="CMN739" s="1101"/>
      <c r="CMO739" s="1101"/>
      <c r="CMP739" s="1101"/>
      <c r="CMQ739" s="1101"/>
      <c r="CMR739" s="1101"/>
      <c r="CMS739" s="1101"/>
      <c r="CMT739" s="1101"/>
      <c r="CMU739" s="1101"/>
      <c r="CMV739" s="1101"/>
      <c r="CMW739" s="1101"/>
      <c r="CMX739" s="1101"/>
      <c r="CMY739" s="1101"/>
      <c r="CMZ739" s="1101"/>
      <c r="CNA739" s="1101"/>
      <c r="CNB739" s="1101"/>
      <c r="CNC739" s="1101"/>
      <c r="CND739" s="1101"/>
      <c r="CNE739" s="1101"/>
      <c r="CNF739" s="1101"/>
      <c r="CNG739" s="1101"/>
      <c r="CNH739" s="1101"/>
      <c r="CNI739" s="1101"/>
      <c r="CNJ739" s="1101"/>
      <c r="CNK739" s="1101"/>
      <c r="CNL739" s="1101"/>
      <c r="CNM739" s="1101"/>
      <c r="CNN739" s="1101"/>
      <c r="CNO739" s="1101"/>
      <c r="CNP739" s="1101"/>
      <c r="CNQ739" s="1101"/>
      <c r="CNR739" s="1101"/>
      <c r="CNS739" s="1101"/>
      <c r="CNT739" s="1101"/>
      <c r="CNU739" s="1101"/>
      <c r="CNV739" s="1101"/>
      <c r="CNW739" s="1101"/>
      <c r="CNX739" s="1101"/>
      <c r="CNY739" s="1101"/>
      <c r="CNZ739" s="1101"/>
      <c r="COA739" s="1101"/>
      <c r="COB739" s="1101"/>
      <c r="COC739" s="1101"/>
      <c r="COD739" s="1101"/>
      <c r="COE739" s="1101"/>
      <c r="COF739" s="1101"/>
      <c r="COG739" s="1101"/>
      <c r="COH739" s="1101"/>
      <c r="COI739" s="1101"/>
      <c r="COJ739" s="1101"/>
      <c r="COK739" s="1101"/>
      <c r="COL739" s="1101"/>
      <c r="COM739" s="1101"/>
      <c r="CON739" s="1101"/>
      <c r="COO739" s="1101"/>
      <c r="COP739" s="1101"/>
      <c r="COQ739" s="1101"/>
      <c r="COR739" s="1101"/>
      <c r="COS739" s="1101"/>
      <c r="COT739" s="1101"/>
      <c r="COU739" s="1101"/>
      <c r="COV739" s="1101"/>
      <c r="COW739" s="1101"/>
      <c r="COX739" s="1101"/>
      <c r="COY739" s="1101"/>
      <c r="COZ739" s="1101"/>
      <c r="CPA739" s="1101"/>
      <c r="CPB739" s="1101"/>
      <c r="CPC739" s="1101"/>
      <c r="CPD739" s="1101"/>
      <c r="CPE739" s="1101"/>
      <c r="CPF739" s="1101"/>
      <c r="CPG739" s="1101"/>
      <c r="CPH739" s="1101"/>
      <c r="CPI739" s="1101"/>
      <c r="CPJ739" s="1101"/>
      <c r="CPK739" s="1101"/>
      <c r="CPL739" s="1101"/>
      <c r="CPM739" s="1101"/>
      <c r="CPN739" s="1101"/>
      <c r="CPO739" s="1101"/>
      <c r="CPP739" s="1101"/>
      <c r="CPQ739" s="1101"/>
      <c r="CPR739" s="1101"/>
      <c r="CPS739" s="1101"/>
      <c r="CPT739" s="1101"/>
      <c r="CPU739" s="1101"/>
      <c r="CPV739" s="1101"/>
      <c r="CPW739" s="1101"/>
      <c r="CPX739" s="1101"/>
      <c r="CPY739" s="1101"/>
      <c r="CPZ739" s="1101"/>
      <c r="CQA739" s="1101"/>
      <c r="CQB739" s="1101"/>
      <c r="CQC739" s="1101"/>
      <c r="CQD739" s="1101"/>
      <c r="CQE739" s="1101"/>
      <c r="CQF739" s="1101"/>
      <c r="CQG739" s="1101"/>
      <c r="CQH739" s="1101"/>
      <c r="CQI739" s="1101"/>
      <c r="CQJ739" s="1101"/>
      <c r="CQK739" s="1101"/>
      <c r="CQL739" s="1101"/>
      <c r="CQM739" s="1101"/>
      <c r="CQN739" s="1101"/>
      <c r="CQO739" s="1101"/>
      <c r="CQP739" s="1101"/>
      <c r="CQQ739" s="1101"/>
      <c r="CQR739" s="1101"/>
      <c r="CQS739" s="1101"/>
      <c r="CQT739" s="1101"/>
      <c r="CQU739" s="1101"/>
      <c r="CQV739" s="1101"/>
      <c r="CQW739" s="1101"/>
      <c r="CQX739" s="1101"/>
      <c r="CQY739" s="1101"/>
      <c r="CQZ739" s="1101"/>
      <c r="CRA739" s="1101"/>
      <c r="CRB739" s="1101"/>
      <c r="CRC739" s="1101"/>
      <c r="CRD739" s="1101"/>
      <c r="CRE739" s="1101"/>
      <c r="CRF739" s="1101"/>
      <c r="CRG739" s="1101"/>
      <c r="CRH739" s="1101"/>
      <c r="CRI739" s="1101"/>
      <c r="CRJ739" s="1101"/>
      <c r="CRK739" s="1101"/>
      <c r="CRL739" s="1101"/>
      <c r="CRM739" s="1101"/>
      <c r="CRN739" s="1101"/>
      <c r="CRO739" s="1101"/>
      <c r="CRP739" s="1101"/>
      <c r="CRQ739" s="1101"/>
      <c r="CRR739" s="1101"/>
      <c r="CRS739" s="1101"/>
      <c r="CRT739" s="1101"/>
      <c r="CRU739" s="1101"/>
      <c r="CRV739" s="1101"/>
      <c r="CRW739" s="1101"/>
      <c r="CRX739" s="1101"/>
      <c r="CRY739" s="1101"/>
      <c r="CRZ739" s="1101"/>
      <c r="CSA739" s="1101"/>
      <c r="CSB739" s="1101"/>
      <c r="CSC739" s="1101"/>
      <c r="CSD739" s="1101"/>
      <c r="CSE739" s="1101"/>
      <c r="CSF739" s="1101"/>
      <c r="CSG739" s="1101"/>
      <c r="CSH739" s="1101"/>
      <c r="CSI739" s="1101"/>
      <c r="CSJ739" s="1101"/>
      <c r="CSK739" s="1101"/>
      <c r="CSL739" s="1101"/>
      <c r="CSM739" s="1101"/>
      <c r="CSN739" s="1101"/>
      <c r="CSO739" s="1101"/>
      <c r="CSP739" s="1101"/>
      <c r="CSQ739" s="1101"/>
      <c r="CSR739" s="1101"/>
      <c r="CSS739" s="1101"/>
      <c r="CST739" s="1101"/>
      <c r="CSU739" s="1101"/>
      <c r="CSV739" s="1101"/>
      <c r="CSW739" s="1101"/>
      <c r="CSX739" s="1101"/>
      <c r="CSY739" s="1101"/>
      <c r="CSZ739" s="1101"/>
      <c r="CTA739" s="1101"/>
      <c r="CTB739" s="1101"/>
      <c r="CTC739" s="1101"/>
      <c r="CTD739" s="1101"/>
      <c r="CTE739" s="1101"/>
      <c r="CTF739" s="1101"/>
      <c r="CTG739" s="1101"/>
      <c r="CTH739" s="1101"/>
      <c r="CTI739" s="1101"/>
      <c r="CTJ739" s="1101"/>
      <c r="CTK739" s="1101"/>
      <c r="CTL739" s="1101"/>
      <c r="CTM739" s="1101"/>
      <c r="CTN739" s="1101"/>
      <c r="CTO739" s="1101"/>
      <c r="CTP739" s="1101"/>
      <c r="CTQ739" s="1101"/>
      <c r="CTR739" s="1101"/>
      <c r="CTS739" s="1101"/>
      <c r="CTT739" s="1101"/>
      <c r="CTU739" s="1101"/>
      <c r="CTV739" s="1101"/>
      <c r="CTW739" s="1101"/>
      <c r="CTX739" s="1101"/>
      <c r="CTY739" s="1101"/>
      <c r="CTZ739" s="1101"/>
      <c r="CUA739" s="1101"/>
      <c r="CUB739" s="1101"/>
      <c r="CUC739" s="1101"/>
      <c r="CUD739" s="1101"/>
      <c r="CUE739" s="1101"/>
      <c r="CUF739" s="1101"/>
      <c r="CUG739" s="1101"/>
      <c r="CUH739" s="1101"/>
      <c r="CUI739" s="1101"/>
      <c r="CUJ739" s="1101"/>
      <c r="CUK739" s="1101"/>
      <c r="CUL739" s="1101"/>
      <c r="CUM739" s="1101"/>
      <c r="CUN739" s="1101"/>
      <c r="CUO739" s="1101"/>
      <c r="CUP739" s="1101"/>
      <c r="CUQ739" s="1101"/>
      <c r="CUR739" s="1101"/>
      <c r="CUS739" s="1101"/>
      <c r="CUT739" s="1101"/>
      <c r="CUU739" s="1101"/>
      <c r="CUV739" s="1101"/>
      <c r="CUW739" s="1101"/>
      <c r="CUX739" s="1101"/>
      <c r="CUY739" s="1101"/>
      <c r="CUZ739" s="1101"/>
      <c r="CVA739" s="1101"/>
      <c r="CVB739" s="1101"/>
      <c r="CVC739" s="1101"/>
      <c r="CVD739" s="1101"/>
      <c r="CVE739" s="1101"/>
      <c r="CVF739" s="1101"/>
      <c r="CVG739" s="1101"/>
      <c r="CVH739" s="1101"/>
      <c r="CVI739" s="1101"/>
      <c r="CVJ739" s="1101"/>
      <c r="CVK739" s="1101"/>
      <c r="CVL739" s="1101"/>
      <c r="CVM739" s="1101"/>
      <c r="CVN739" s="1101"/>
      <c r="CVO739" s="1101"/>
      <c r="CVP739" s="1101"/>
      <c r="CVQ739" s="1101"/>
      <c r="CVR739" s="1101"/>
      <c r="CVS739" s="1101"/>
      <c r="CVT739" s="1101"/>
      <c r="CVU739" s="1101"/>
      <c r="CVV739" s="1101"/>
      <c r="CVW739" s="1101"/>
      <c r="CVX739" s="1101"/>
      <c r="CVY739" s="1101"/>
      <c r="CVZ739" s="1101"/>
      <c r="CWA739" s="1101"/>
      <c r="CWB739" s="1101"/>
      <c r="CWC739" s="1101"/>
      <c r="CWD739" s="1101"/>
      <c r="CWE739" s="1101"/>
      <c r="CWF739" s="1101"/>
      <c r="CWG739" s="1101"/>
      <c r="CWH739" s="1101"/>
      <c r="CWI739" s="1101"/>
      <c r="CWJ739" s="1101"/>
      <c r="CWK739" s="1101"/>
      <c r="CWL739" s="1101"/>
      <c r="CWM739" s="1101"/>
      <c r="CWN739" s="1101"/>
      <c r="CWO739" s="1101"/>
      <c r="CWP739" s="1101"/>
      <c r="CWQ739" s="1101"/>
      <c r="CWR739" s="1101"/>
      <c r="CWS739" s="1101"/>
      <c r="CWT739" s="1101"/>
      <c r="CWU739" s="1101"/>
      <c r="CWV739" s="1101"/>
      <c r="CWW739" s="1101"/>
      <c r="CWX739" s="1101"/>
      <c r="CWY739" s="1101"/>
      <c r="CWZ739" s="1101"/>
      <c r="CXA739" s="1101"/>
      <c r="CXB739" s="1101"/>
      <c r="CXC739" s="1101"/>
      <c r="CXD739" s="1101"/>
      <c r="CXE739" s="1101"/>
      <c r="CXF739" s="1101"/>
      <c r="CXG739" s="1101"/>
      <c r="CXH739" s="1101"/>
      <c r="CXI739" s="1101"/>
      <c r="CXJ739" s="1101"/>
      <c r="CXK739" s="1101"/>
      <c r="CXL739" s="1101"/>
      <c r="CXM739" s="1101"/>
      <c r="CXN739" s="1101"/>
      <c r="CXO739" s="1101"/>
      <c r="CXP739" s="1101"/>
      <c r="CXQ739" s="1101"/>
      <c r="CXR739" s="1101"/>
      <c r="CXS739" s="1101"/>
      <c r="CXT739" s="1101"/>
      <c r="CXU739" s="1101"/>
      <c r="CXV739" s="1101"/>
      <c r="CXW739" s="1101"/>
      <c r="CXX739" s="1101"/>
      <c r="CXY739" s="1101"/>
      <c r="CXZ739" s="1101"/>
      <c r="CYA739" s="1101"/>
      <c r="CYB739" s="1101"/>
      <c r="CYC739" s="1101"/>
      <c r="CYD739" s="1101"/>
      <c r="CYE739" s="1101"/>
      <c r="CYF739" s="1101"/>
      <c r="CYG739" s="1101"/>
      <c r="CYH739" s="1101"/>
      <c r="CYI739" s="1101"/>
      <c r="CYJ739" s="1101"/>
      <c r="CYK739" s="1101"/>
      <c r="CYL739" s="1101"/>
      <c r="CYM739" s="1101"/>
      <c r="CYN739" s="1101"/>
      <c r="CYO739" s="1101"/>
      <c r="CYP739" s="1101"/>
      <c r="CYQ739" s="1101"/>
      <c r="CYR739" s="1101"/>
      <c r="CYS739" s="1101"/>
      <c r="CYT739" s="1101"/>
      <c r="CYU739" s="1101"/>
      <c r="CYV739" s="1101"/>
      <c r="CYW739" s="1101"/>
      <c r="CYX739" s="1101"/>
      <c r="CYY739" s="1101"/>
      <c r="CYZ739" s="1101"/>
      <c r="CZA739" s="1101"/>
      <c r="CZB739" s="1101"/>
      <c r="CZC739" s="1101"/>
      <c r="CZD739" s="1101"/>
      <c r="CZE739" s="1101"/>
      <c r="CZF739" s="1101"/>
      <c r="CZG739" s="1101"/>
      <c r="CZH739" s="1101"/>
      <c r="CZI739" s="1101"/>
      <c r="CZJ739" s="1101"/>
      <c r="CZK739" s="1101"/>
      <c r="CZL739" s="1101"/>
      <c r="CZM739" s="1101"/>
      <c r="CZN739" s="1101"/>
      <c r="CZO739" s="1101"/>
      <c r="CZP739" s="1101"/>
      <c r="CZQ739" s="1101"/>
      <c r="CZR739" s="1101"/>
      <c r="CZS739" s="1101"/>
      <c r="CZT739" s="1101"/>
      <c r="CZU739" s="1101"/>
      <c r="CZV739" s="1101"/>
      <c r="CZW739" s="1101"/>
      <c r="CZX739" s="1101"/>
      <c r="CZY739" s="1101"/>
      <c r="CZZ739" s="1101"/>
      <c r="DAA739" s="1101"/>
      <c r="DAB739" s="1101"/>
      <c r="DAC739" s="1101"/>
      <c r="DAD739" s="1101"/>
      <c r="DAE739" s="1101"/>
      <c r="DAF739" s="1101"/>
      <c r="DAG739" s="1101"/>
      <c r="DAH739" s="1101"/>
      <c r="DAI739" s="1101"/>
      <c r="DAJ739" s="1101"/>
      <c r="DAK739" s="1101"/>
      <c r="DAL739" s="1101"/>
      <c r="DAM739" s="1101"/>
      <c r="DAN739" s="1101"/>
      <c r="DAO739" s="1101"/>
      <c r="DAP739" s="1101"/>
      <c r="DAQ739" s="1101"/>
      <c r="DAR739" s="1101"/>
      <c r="DAS739" s="1101"/>
      <c r="DAT739" s="1101"/>
      <c r="DAU739" s="1101"/>
      <c r="DAV739" s="1101"/>
      <c r="DAW739" s="1101"/>
      <c r="DAX739" s="1101"/>
      <c r="DAY739" s="1101"/>
      <c r="DAZ739" s="1101"/>
      <c r="DBA739" s="1101"/>
      <c r="DBB739" s="1101"/>
      <c r="DBC739" s="1101"/>
      <c r="DBD739" s="1101"/>
      <c r="DBE739" s="1101"/>
      <c r="DBF739" s="1101"/>
      <c r="DBG739" s="1101"/>
      <c r="DBH739" s="1101"/>
      <c r="DBI739" s="1101"/>
      <c r="DBJ739" s="1101"/>
      <c r="DBK739" s="1101"/>
      <c r="DBL739" s="1101"/>
      <c r="DBM739" s="1101"/>
      <c r="DBN739" s="1101"/>
      <c r="DBO739" s="1101"/>
      <c r="DBP739" s="1101"/>
      <c r="DBQ739" s="1101"/>
      <c r="DBR739" s="1101"/>
      <c r="DBS739" s="1101"/>
      <c r="DBT739" s="1101"/>
      <c r="DBU739" s="1101"/>
      <c r="DBV739" s="1101"/>
      <c r="DBW739" s="1101"/>
      <c r="DBX739" s="1101"/>
      <c r="DBY739" s="1101"/>
      <c r="DBZ739" s="1101"/>
      <c r="DCA739" s="1101"/>
      <c r="DCB739" s="1101"/>
      <c r="DCC739" s="1101"/>
      <c r="DCD739" s="1101"/>
      <c r="DCE739" s="1101"/>
      <c r="DCF739" s="1101"/>
      <c r="DCG739" s="1101"/>
      <c r="DCH739" s="1101"/>
      <c r="DCI739" s="1101"/>
      <c r="DCJ739" s="1101"/>
      <c r="DCK739" s="1101"/>
      <c r="DCL739" s="1101"/>
      <c r="DCM739" s="1101"/>
      <c r="DCN739" s="1101"/>
      <c r="DCO739" s="1101"/>
      <c r="DCP739" s="1101"/>
      <c r="DCQ739" s="1101"/>
      <c r="DCR739" s="1101"/>
      <c r="DCS739" s="1101"/>
      <c r="DCT739" s="1101"/>
      <c r="DCU739" s="1101"/>
      <c r="DCV739" s="1101"/>
      <c r="DCW739" s="1101"/>
      <c r="DCX739" s="1101"/>
      <c r="DCY739" s="1101"/>
      <c r="DCZ739" s="1101"/>
      <c r="DDA739" s="1101"/>
      <c r="DDB739" s="1101"/>
      <c r="DDC739" s="1101"/>
      <c r="DDD739" s="1101"/>
      <c r="DDE739" s="1101"/>
      <c r="DDF739" s="1101"/>
      <c r="DDG739" s="1101"/>
      <c r="DDH739" s="1101"/>
      <c r="DDI739" s="1101"/>
      <c r="DDJ739" s="1101"/>
      <c r="DDK739" s="1101"/>
      <c r="DDL739" s="1101"/>
      <c r="DDM739" s="1101"/>
      <c r="DDN739" s="1101"/>
      <c r="DDO739" s="1101"/>
      <c r="DDP739" s="1101"/>
      <c r="DDQ739" s="1101"/>
      <c r="DDR739" s="1101"/>
      <c r="DDS739" s="1101"/>
      <c r="DDT739" s="1101"/>
      <c r="DDU739" s="1101"/>
      <c r="DDV739" s="1101"/>
      <c r="DDW739" s="1101"/>
      <c r="DDX739" s="1101"/>
      <c r="DDY739" s="1101"/>
      <c r="DDZ739" s="1101"/>
      <c r="DEA739" s="1101"/>
      <c r="DEB739" s="1101"/>
      <c r="DEC739" s="1101"/>
      <c r="DED739" s="1101"/>
      <c r="DEE739" s="1101"/>
      <c r="DEF739" s="1101"/>
      <c r="DEG739" s="1101"/>
      <c r="DEH739" s="1101"/>
      <c r="DEI739" s="1101"/>
      <c r="DEJ739" s="1101"/>
      <c r="DEK739" s="1101"/>
      <c r="DEL739" s="1101"/>
      <c r="DEM739" s="1101"/>
      <c r="DEN739" s="1101"/>
      <c r="DEO739" s="1101"/>
      <c r="DEP739" s="1101"/>
      <c r="DEQ739" s="1101"/>
      <c r="DER739" s="1101"/>
      <c r="DES739" s="1101"/>
      <c r="DET739" s="1101"/>
      <c r="DEU739" s="1101"/>
      <c r="DEV739" s="1101"/>
      <c r="DEW739" s="1101"/>
      <c r="DEX739" s="1101"/>
      <c r="DEY739" s="1101"/>
      <c r="DEZ739" s="1101"/>
      <c r="DFA739" s="1101"/>
      <c r="DFB739" s="1101"/>
      <c r="DFC739" s="1101"/>
      <c r="DFD739" s="1101"/>
      <c r="DFE739" s="1101"/>
      <c r="DFF739" s="1101"/>
      <c r="DFG739" s="1101"/>
      <c r="DFH739" s="1101"/>
      <c r="DFI739" s="1101"/>
      <c r="DFJ739" s="1101"/>
      <c r="DFK739" s="1101"/>
      <c r="DFL739" s="1101"/>
      <c r="DFM739" s="1101"/>
      <c r="DFN739" s="1101"/>
      <c r="DFO739" s="1101"/>
      <c r="DFP739" s="1101"/>
      <c r="DFQ739" s="1101"/>
      <c r="DFR739" s="1101"/>
      <c r="DFS739" s="1101"/>
      <c r="DFT739" s="1101"/>
      <c r="DFU739" s="1101"/>
      <c r="DFV739" s="1101"/>
      <c r="DFW739" s="1101"/>
      <c r="DFX739" s="1101"/>
      <c r="DFY739" s="1101"/>
      <c r="DFZ739" s="1101"/>
      <c r="DGA739" s="1101"/>
      <c r="DGB739" s="1101"/>
      <c r="DGC739" s="1101"/>
      <c r="DGD739" s="1101"/>
      <c r="DGE739" s="1101"/>
      <c r="DGF739" s="1101"/>
      <c r="DGG739" s="1101"/>
      <c r="DGH739" s="1101"/>
      <c r="DGI739" s="1101"/>
      <c r="DGJ739" s="1101"/>
      <c r="DGK739" s="1101"/>
      <c r="DGL739" s="1101"/>
      <c r="DGM739" s="1101"/>
      <c r="DGN739" s="1101"/>
      <c r="DGO739" s="1101"/>
      <c r="DGP739" s="1101"/>
      <c r="DGQ739" s="1101"/>
      <c r="DGR739" s="1101"/>
      <c r="DGS739" s="1101"/>
      <c r="DGT739" s="1101"/>
      <c r="DGU739" s="1101"/>
      <c r="DGV739" s="1101"/>
      <c r="DGW739" s="1101"/>
      <c r="DGX739" s="1101"/>
      <c r="DGY739" s="1101"/>
      <c r="DGZ739" s="1101"/>
      <c r="DHA739" s="1101"/>
      <c r="DHB739" s="1101"/>
      <c r="DHC739" s="1101"/>
      <c r="DHD739" s="1101"/>
      <c r="DHE739" s="1101"/>
      <c r="DHF739" s="1101"/>
      <c r="DHG739" s="1101"/>
      <c r="DHH739" s="1101"/>
      <c r="DHI739" s="1101"/>
      <c r="DHJ739" s="1101"/>
      <c r="DHK739" s="1101"/>
      <c r="DHL739" s="1101"/>
      <c r="DHM739" s="1101"/>
      <c r="DHN739" s="1101"/>
      <c r="DHO739" s="1101"/>
      <c r="DHP739" s="1101"/>
      <c r="DHQ739" s="1101"/>
      <c r="DHR739" s="1101"/>
      <c r="DHS739" s="1101"/>
      <c r="DHT739" s="1101"/>
      <c r="DHU739" s="1101"/>
      <c r="DHV739" s="1101"/>
      <c r="DHW739" s="1101"/>
      <c r="DHX739" s="1101"/>
      <c r="DHY739" s="1101"/>
      <c r="DHZ739" s="1101"/>
      <c r="DIA739" s="1101"/>
      <c r="DIB739" s="1101"/>
      <c r="DIC739" s="1101"/>
      <c r="DID739" s="1101"/>
      <c r="DIE739" s="1101"/>
      <c r="DIF739" s="1101"/>
      <c r="DIG739" s="1101"/>
      <c r="DIH739" s="1101"/>
      <c r="DII739" s="1101"/>
      <c r="DIJ739" s="1101"/>
      <c r="DIK739" s="1101"/>
      <c r="DIL739" s="1101"/>
      <c r="DIM739" s="1101"/>
      <c r="DIN739" s="1101"/>
      <c r="DIO739" s="1101"/>
      <c r="DIP739" s="1101"/>
      <c r="DIQ739" s="1101"/>
      <c r="DIR739" s="1101"/>
      <c r="DIS739" s="1101"/>
      <c r="DIT739" s="1101"/>
      <c r="DIU739" s="1101"/>
      <c r="DIV739" s="1101"/>
      <c r="DIW739" s="1101"/>
      <c r="DIX739" s="1101"/>
      <c r="DIY739" s="1101"/>
      <c r="DIZ739" s="1101"/>
      <c r="DJA739" s="1101"/>
      <c r="DJB739" s="1101"/>
      <c r="DJC739" s="1101"/>
      <c r="DJD739" s="1101"/>
      <c r="DJE739" s="1101"/>
      <c r="DJF739" s="1101"/>
      <c r="DJG739" s="1101"/>
      <c r="DJH739" s="1101"/>
      <c r="DJI739" s="1101"/>
      <c r="DJJ739" s="1101"/>
      <c r="DJK739" s="1101"/>
      <c r="DJL739" s="1101"/>
      <c r="DJM739" s="1101"/>
      <c r="DJN739" s="1101"/>
      <c r="DJO739" s="1101"/>
      <c r="DJP739" s="1101"/>
      <c r="DJQ739" s="1101"/>
      <c r="DJR739" s="1101"/>
      <c r="DJS739" s="1101"/>
      <c r="DJT739" s="1101"/>
      <c r="DJU739" s="1101"/>
      <c r="DJV739" s="1101"/>
      <c r="DJW739" s="1101"/>
      <c r="DJX739" s="1101"/>
      <c r="DJY739" s="1101"/>
      <c r="DJZ739" s="1101"/>
      <c r="DKA739" s="1101"/>
      <c r="DKB739" s="1101"/>
      <c r="DKC739" s="1101"/>
      <c r="DKD739" s="1101"/>
      <c r="DKE739" s="1101"/>
      <c r="DKF739" s="1101"/>
      <c r="DKG739" s="1101"/>
      <c r="DKH739" s="1101"/>
      <c r="DKI739" s="1101"/>
      <c r="DKJ739" s="1101"/>
      <c r="DKK739" s="1101"/>
      <c r="DKL739" s="1101"/>
      <c r="DKM739" s="1101"/>
      <c r="DKN739" s="1101"/>
      <c r="DKO739" s="1101"/>
      <c r="DKP739" s="1101"/>
      <c r="DKQ739" s="1101"/>
      <c r="DKR739" s="1101"/>
      <c r="DKS739" s="1101"/>
      <c r="DKT739" s="1101"/>
      <c r="DKU739" s="1101"/>
      <c r="DKV739" s="1101"/>
      <c r="DKW739" s="1101"/>
      <c r="DKX739" s="1101"/>
      <c r="DKY739" s="1101"/>
      <c r="DKZ739" s="1101"/>
      <c r="DLA739" s="1101"/>
      <c r="DLB739" s="1101"/>
      <c r="DLC739" s="1101"/>
      <c r="DLD739" s="1101"/>
      <c r="DLE739" s="1101"/>
      <c r="DLF739" s="1101"/>
      <c r="DLG739" s="1101"/>
      <c r="DLH739" s="1101"/>
      <c r="DLI739" s="1101"/>
      <c r="DLJ739" s="1101"/>
      <c r="DLK739" s="1101"/>
      <c r="DLL739" s="1101"/>
      <c r="DLM739" s="1101"/>
      <c r="DLN739" s="1101"/>
      <c r="DLO739" s="1101"/>
      <c r="DLP739" s="1101"/>
      <c r="DLQ739" s="1101"/>
      <c r="DLR739" s="1101"/>
      <c r="DLS739" s="1101"/>
      <c r="DLT739" s="1101"/>
      <c r="DLU739" s="1101"/>
      <c r="DLV739" s="1101"/>
      <c r="DLW739" s="1101"/>
      <c r="DLX739" s="1101"/>
      <c r="DLY739" s="1101"/>
      <c r="DLZ739" s="1101"/>
      <c r="DMA739" s="1101"/>
      <c r="DMB739" s="1101"/>
      <c r="DMC739" s="1101"/>
      <c r="DMD739" s="1101"/>
      <c r="DME739" s="1101"/>
      <c r="DMF739" s="1101"/>
      <c r="DMG739" s="1101"/>
      <c r="DMH739" s="1101"/>
      <c r="DMI739" s="1101"/>
      <c r="DMJ739" s="1101"/>
      <c r="DMK739" s="1101"/>
      <c r="DML739" s="1101"/>
      <c r="DMM739" s="1101"/>
      <c r="DMN739" s="1101"/>
      <c r="DMO739" s="1101"/>
      <c r="DMP739" s="1101"/>
      <c r="DMQ739" s="1101"/>
      <c r="DMR739" s="1101"/>
      <c r="DMS739" s="1101"/>
      <c r="DMT739" s="1101"/>
      <c r="DMU739" s="1101"/>
      <c r="DMV739" s="1101"/>
      <c r="DMW739" s="1101"/>
      <c r="DMX739" s="1101"/>
      <c r="DMY739" s="1101"/>
      <c r="DMZ739" s="1101"/>
      <c r="DNA739" s="1101"/>
      <c r="DNB739" s="1101"/>
      <c r="DNC739" s="1101"/>
      <c r="DND739" s="1101"/>
      <c r="DNE739" s="1101"/>
      <c r="DNF739" s="1101"/>
      <c r="DNG739" s="1101"/>
      <c r="DNH739" s="1101"/>
      <c r="DNI739" s="1101"/>
      <c r="DNJ739" s="1101"/>
      <c r="DNK739" s="1101"/>
      <c r="DNL739" s="1101"/>
      <c r="DNM739" s="1101"/>
      <c r="DNN739" s="1101"/>
      <c r="DNO739" s="1101"/>
      <c r="DNP739" s="1101"/>
      <c r="DNQ739" s="1101"/>
      <c r="DNR739" s="1101"/>
      <c r="DNS739" s="1101"/>
      <c r="DNT739" s="1101"/>
      <c r="DNU739" s="1101"/>
      <c r="DNV739" s="1101"/>
      <c r="DNW739" s="1101"/>
      <c r="DNX739" s="1101"/>
      <c r="DNY739" s="1101"/>
      <c r="DNZ739" s="1101"/>
      <c r="DOA739" s="1101"/>
      <c r="DOB739" s="1101"/>
      <c r="DOC739" s="1101"/>
      <c r="DOD739" s="1101"/>
      <c r="DOE739" s="1101"/>
      <c r="DOF739" s="1101"/>
      <c r="DOG739" s="1101"/>
      <c r="DOH739" s="1101"/>
      <c r="DOI739" s="1101"/>
      <c r="DOJ739" s="1101"/>
      <c r="DOK739" s="1101"/>
      <c r="DOL739" s="1101"/>
      <c r="DOM739" s="1101"/>
      <c r="DON739" s="1101"/>
      <c r="DOO739" s="1101"/>
      <c r="DOP739" s="1101"/>
      <c r="DOQ739" s="1101"/>
      <c r="DOR739" s="1101"/>
      <c r="DOS739" s="1101"/>
      <c r="DOT739" s="1101"/>
      <c r="DOU739" s="1101"/>
      <c r="DOV739" s="1101"/>
      <c r="DOW739" s="1101"/>
      <c r="DOX739" s="1101"/>
      <c r="DOY739" s="1101"/>
      <c r="DOZ739" s="1101"/>
      <c r="DPA739" s="1101"/>
      <c r="DPB739" s="1101"/>
      <c r="DPC739" s="1101"/>
      <c r="DPD739" s="1101"/>
      <c r="DPE739" s="1101"/>
      <c r="DPF739" s="1101"/>
      <c r="DPG739" s="1101"/>
      <c r="DPH739" s="1101"/>
      <c r="DPI739" s="1101"/>
      <c r="DPJ739" s="1101"/>
      <c r="DPK739" s="1101"/>
      <c r="DPL739" s="1101"/>
      <c r="DPM739" s="1101"/>
      <c r="DPN739" s="1101"/>
      <c r="DPO739" s="1101"/>
      <c r="DPP739" s="1101"/>
      <c r="DPQ739" s="1101"/>
      <c r="DPR739" s="1101"/>
      <c r="DPS739" s="1101"/>
      <c r="DPT739" s="1101"/>
      <c r="DPU739" s="1101"/>
      <c r="DPV739" s="1101"/>
      <c r="DPW739" s="1101"/>
      <c r="DPX739" s="1101"/>
      <c r="DPY739" s="1101"/>
      <c r="DPZ739" s="1101"/>
      <c r="DQA739" s="1101"/>
      <c r="DQB739" s="1101"/>
      <c r="DQC739" s="1101"/>
      <c r="DQD739" s="1101"/>
      <c r="DQE739" s="1101"/>
      <c r="DQF739" s="1101"/>
      <c r="DQG739" s="1101"/>
      <c r="DQH739" s="1101"/>
      <c r="DQI739" s="1101"/>
      <c r="DQJ739" s="1101"/>
      <c r="DQK739" s="1101"/>
      <c r="DQL739" s="1101"/>
      <c r="DQM739" s="1101"/>
      <c r="DQN739" s="1101"/>
      <c r="DQO739" s="1101"/>
      <c r="DQP739" s="1101"/>
      <c r="DQQ739" s="1101"/>
      <c r="DQR739" s="1101"/>
      <c r="DQS739" s="1101"/>
      <c r="DQT739" s="1101"/>
      <c r="DQU739" s="1101"/>
      <c r="DQV739" s="1101"/>
      <c r="DQW739" s="1101"/>
      <c r="DQX739" s="1101"/>
      <c r="DQY739" s="1101"/>
      <c r="DQZ739" s="1101"/>
      <c r="DRA739" s="1101"/>
      <c r="DRB739" s="1101"/>
      <c r="DRC739" s="1101"/>
      <c r="DRD739" s="1101"/>
      <c r="DRE739" s="1101"/>
      <c r="DRF739" s="1101"/>
      <c r="DRG739" s="1101"/>
      <c r="DRH739" s="1101"/>
      <c r="DRI739" s="1101"/>
      <c r="DRJ739" s="1101"/>
      <c r="DRK739" s="1101"/>
      <c r="DRL739" s="1101"/>
      <c r="DRM739" s="1101"/>
      <c r="DRN739" s="1101"/>
      <c r="DRO739" s="1101"/>
      <c r="DRP739" s="1101"/>
      <c r="DRQ739" s="1101"/>
      <c r="DRR739" s="1101"/>
      <c r="DRS739" s="1101"/>
      <c r="DRT739" s="1101"/>
      <c r="DRU739" s="1101"/>
      <c r="DRV739" s="1101"/>
      <c r="DRW739" s="1101"/>
      <c r="DRX739" s="1101"/>
      <c r="DRY739" s="1101"/>
      <c r="DRZ739" s="1101"/>
      <c r="DSA739" s="1101"/>
      <c r="DSB739" s="1101"/>
      <c r="DSC739" s="1101"/>
      <c r="DSD739" s="1101"/>
      <c r="DSE739" s="1101"/>
      <c r="DSF739" s="1101"/>
      <c r="DSG739" s="1101"/>
      <c r="DSH739" s="1101"/>
      <c r="DSI739" s="1101"/>
      <c r="DSJ739" s="1101"/>
      <c r="DSK739" s="1101"/>
      <c r="DSL739" s="1101"/>
      <c r="DSM739" s="1101"/>
      <c r="DSN739" s="1101"/>
      <c r="DSO739" s="1101"/>
      <c r="DSP739" s="1101"/>
      <c r="DSQ739" s="1101"/>
      <c r="DSR739" s="1101"/>
      <c r="DSS739" s="1101"/>
      <c r="DST739" s="1101"/>
      <c r="DSU739" s="1101"/>
      <c r="DSV739" s="1101"/>
      <c r="DSW739" s="1101"/>
      <c r="DSX739" s="1101"/>
      <c r="DSY739" s="1101"/>
      <c r="DSZ739" s="1101"/>
      <c r="DTA739" s="1101"/>
      <c r="DTB739" s="1101"/>
      <c r="DTC739" s="1101"/>
      <c r="DTD739" s="1101"/>
      <c r="DTE739" s="1101"/>
      <c r="DTF739" s="1101"/>
      <c r="DTG739" s="1101"/>
      <c r="DTH739" s="1101"/>
      <c r="DTI739" s="1101"/>
      <c r="DTJ739" s="1101"/>
      <c r="DTK739" s="1101"/>
      <c r="DTL739" s="1101"/>
      <c r="DTM739" s="1101"/>
      <c r="DTN739" s="1101"/>
      <c r="DTO739" s="1101"/>
      <c r="DTP739" s="1101"/>
      <c r="DTQ739" s="1101"/>
      <c r="DTR739" s="1101"/>
      <c r="DTS739" s="1101"/>
      <c r="DTT739" s="1101"/>
      <c r="DTU739" s="1101"/>
      <c r="DTV739" s="1101"/>
      <c r="DTW739" s="1101"/>
      <c r="DTX739" s="1101"/>
      <c r="DTY739" s="1101"/>
      <c r="DTZ739" s="1101"/>
      <c r="DUA739" s="1101"/>
      <c r="DUB739" s="1101"/>
      <c r="DUC739" s="1101"/>
      <c r="DUD739" s="1101"/>
      <c r="DUE739" s="1101"/>
      <c r="DUF739" s="1101"/>
      <c r="DUG739" s="1101"/>
      <c r="DUH739" s="1101"/>
      <c r="DUI739" s="1101"/>
      <c r="DUJ739" s="1101"/>
      <c r="DUK739" s="1101"/>
      <c r="DUL739" s="1101"/>
      <c r="DUM739" s="1101"/>
      <c r="DUN739" s="1101"/>
      <c r="DUO739" s="1101"/>
      <c r="DUP739" s="1101"/>
      <c r="DUQ739" s="1101"/>
      <c r="DUR739" s="1101"/>
      <c r="DUS739" s="1101"/>
      <c r="DUT739" s="1101"/>
      <c r="DUU739" s="1101"/>
      <c r="DUV739" s="1101"/>
      <c r="DUW739" s="1101"/>
      <c r="DUX739" s="1101"/>
      <c r="DUY739" s="1101"/>
      <c r="DUZ739" s="1101"/>
      <c r="DVA739" s="1101"/>
      <c r="DVB739" s="1101"/>
      <c r="DVC739" s="1101"/>
      <c r="DVD739" s="1101"/>
      <c r="DVE739" s="1101"/>
      <c r="DVF739" s="1101"/>
      <c r="DVG739" s="1101"/>
      <c r="DVH739" s="1101"/>
      <c r="DVI739" s="1101"/>
      <c r="DVJ739" s="1101"/>
      <c r="DVK739" s="1101"/>
      <c r="DVL739" s="1101"/>
      <c r="DVM739" s="1101"/>
      <c r="DVN739" s="1101"/>
      <c r="DVO739" s="1101"/>
      <c r="DVP739" s="1101"/>
      <c r="DVQ739" s="1101"/>
      <c r="DVR739" s="1101"/>
      <c r="DVS739" s="1101"/>
      <c r="DVT739" s="1101"/>
      <c r="DVU739" s="1101"/>
      <c r="DVV739" s="1101"/>
      <c r="DVW739" s="1101"/>
      <c r="DVX739" s="1101"/>
      <c r="DVY739" s="1101"/>
      <c r="DVZ739" s="1101"/>
      <c r="DWA739" s="1101"/>
      <c r="DWB739" s="1101"/>
      <c r="DWC739" s="1101"/>
      <c r="DWD739" s="1101"/>
      <c r="DWE739" s="1101"/>
      <c r="DWF739" s="1101"/>
      <c r="DWG739" s="1101"/>
      <c r="DWH739" s="1101"/>
      <c r="DWI739" s="1101"/>
      <c r="DWJ739" s="1101"/>
      <c r="DWK739" s="1101"/>
      <c r="DWL739" s="1101"/>
      <c r="DWM739" s="1101"/>
      <c r="DWN739" s="1101"/>
      <c r="DWO739" s="1101"/>
      <c r="DWP739" s="1101"/>
      <c r="DWQ739" s="1101"/>
      <c r="DWR739" s="1101"/>
      <c r="DWS739" s="1101"/>
      <c r="DWT739" s="1101"/>
      <c r="DWU739" s="1101"/>
      <c r="DWV739" s="1101"/>
      <c r="DWW739" s="1101"/>
      <c r="DWX739" s="1101"/>
      <c r="DWY739" s="1101"/>
      <c r="DWZ739" s="1101"/>
      <c r="DXA739" s="1101"/>
      <c r="DXB739" s="1101"/>
      <c r="DXC739" s="1101"/>
      <c r="DXD739" s="1101"/>
      <c r="DXE739" s="1101"/>
      <c r="DXF739" s="1101"/>
      <c r="DXG739" s="1101"/>
      <c r="DXH739" s="1101"/>
      <c r="DXI739" s="1101"/>
      <c r="DXJ739" s="1101"/>
      <c r="DXK739" s="1101"/>
      <c r="DXL739" s="1101"/>
      <c r="DXM739" s="1101"/>
      <c r="DXN739" s="1101"/>
      <c r="DXO739" s="1101"/>
      <c r="DXP739" s="1101"/>
      <c r="DXQ739" s="1101"/>
      <c r="DXR739" s="1101"/>
      <c r="DXS739" s="1101"/>
      <c r="DXT739" s="1101"/>
      <c r="DXU739" s="1101"/>
      <c r="DXV739" s="1101"/>
      <c r="DXW739" s="1101"/>
      <c r="DXX739" s="1101"/>
      <c r="DXY739" s="1101"/>
      <c r="DXZ739" s="1101"/>
      <c r="DYA739" s="1101"/>
      <c r="DYB739" s="1101"/>
      <c r="DYC739" s="1101"/>
      <c r="DYD739" s="1101"/>
      <c r="DYE739" s="1101"/>
      <c r="DYF739" s="1101"/>
      <c r="DYG739" s="1101"/>
      <c r="DYH739" s="1101"/>
      <c r="DYI739" s="1101"/>
      <c r="DYJ739" s="1101"/>
      <c r="DYK739" s="1101"/>
      <c r="DYL739" s="1101"/>
      <c r="DYM739" s="1101"/>
      <c r="DYN739" s="1101"/>
      <c r="DYO739" s="1101"/>
      <c r="DYP739" s="1101"/>
      <c r="DYQ739" s="1101"/>
      <c r="DYR739" s="1101"/>
      <c r="DYS739" s="1101"/>
      <c r="DYT739" s="1101"/>
      <c r="DYU739" s="1101"/>
      <c r="DYV739" s="1101"/>
      <c r="DYW739" s="1101"/>
      <c r="DYX739" s="1101"/>
      <c r="DYY739" s="1101"/>
      <c r="DYZ739" s="1101"/>
      <c r="DZA739" s="1101"/>
      <c r="DZB739" s="1101"/>
      <c r="DZC739" s="1101"/>
      <c r="DZD739" s="1101"/>
      <c r="DZE739" s="1101"/>
      <c r="DZF739" s="1101"/>
      <c r="DZG739" s="1101"/>
      <c r="DZH739" s="1101"/>
      <c r="DZI739" s="1101"/>
      <c r="DZJ739" s="1101"/>
      <c r="DZK739" s="1101"/>
      <c r="DZL739" s="1101"/>
      <c r="DZM739" s="1101"/>
      <c r="DZN739" s="1101"/>
      <c r="DZO739" s="1101"/>
      <c r="DZP739" s="1101"/>
      <c r="DZQ739" s="1101"/>
      <c r="DZR739" s="1101"/>
      <c r="DZS739" s="1101"/>
      <c r="DZT739" s="1101"/>
      <c r="DZU739" s="1101"/>
      <c r="DZV739" s="1101"/>
      <c r="DZW739" s="1101"/>
      <c r="DZX739" s="1101"/>
      <c r="DZY739" s="1101"/>
      <c r="DZZ739" s="1101"/>
      <c r="EAA739" s="1101"/>
      <c r="EAB739" s="1101"/>
      <c r="EAC739" s="1101"/>
      <c r="EAD739" s="1101"/>
      <c r="EAE739" s="1101"/>
      <c r="EAF739" s="1101"/>
      <c r="EAG739" s="1101"/>
      <c r="EAH739" s="1101"/>
      <c r="EAI739" s="1101"/>
      <c r="EAJ739" s="1101"/>
      <c r="EAK739" s="1101"/>
      <c r="EAL739" s="1101"/>
      <c r="EAM739" s="1101"/>
      <c r="EAN739" s="1101"/>
      <c r="EAO739" s="1101"/>
      <c r="EAP739" s="1101"/>
      <c r="EAQ739" s="1101"/>
      <c r="EAR739" s="1101"/>
      <c r="EAS739" s="1101"/>
      <c r="EAT739" s="1101"/>
      <c r="EAU739" s="1101"/>
      <c r="EAV739" s="1101"/>
      <c r="EAW739" s="1101"/>
      <c r="EAX739" s="1101"/>
      <c r="EAY739" s="1101"/>
      <c r="EAZ739" s="1101"/>
      <c r="EBA739" s="1101"/>
      <c r="EBB739" s="1101"/>
      <c r="EBC739" s="1101"/>
      <c r="EBD739" s="1101"/>
      <c r="EBE739" s="1101"/>
      <c r="EBF739" s="1101"/>
      <c r="EBG739" s="1101"/>
      <c r="EBH739" s="1101"/>
      <c r="EBI739" s="1101"/>
      <c r="EBJ739" s="1101"/>
      <c r="EBK739" s="1101"/>
      <c r="EBL739" s="1101"/>
      <c r="EBM739" s="1101"/>
      <c r="EBN739" s="1101"/>
      <c r="EBO739" s="1101"/>
      <c r="EBP739" s="1101"/>
      <c r="EBQ739" s="1101"/>
      <c r="EBR739" s="1101"/>
      <c r="EBS739" s="1101"/>
      <c r="EBT739" s="1101"/>
      <c r="EBU739" s="1101"/>
      <c r="EBV739" s="1101"/>
      <c r="EBW739" s="1101"/>
      <c r="EBX739" s="1101"/>
      <c r="EBY739" s="1101"/>
      <c r="EBZ739" s="1101"/>
      <c r="ECA739" s="1101"/>
      <c r="ECB739" s="1101"/>
      <c r="ECC739" s="1101"/>
      <c r="ECD739" s="1101"/>
      <c r="ECE739" s="1101"/>
      <c r="ECF739" s="1101"/>
      <c r="ECG739" s="1101"/>
      <c r="ECH739" s="1101"/>
      <c r="ECI739" s="1101"/>
      <c r="ECJ739" s="1101"/>
      <c r="ECK739" s="1101"/>
      <c r="ECL739" s="1101"/>
      <c r="ECM739" s="1101"/>
      <c r="ECN739" s="1101"/>
      <c r="ECO739" s="1101"/>
      <c r="ECP739" s="1101"/>
      <c r="ECQ739" s="1101"/>
      <c r="ECR739" s="1101"/>
      <c r="ECS739" s="1101"/>
      <c r="ECT739" s="1101"/>
      <c r="ECU739" s="1101"/>
      <c r="ECV739" s="1101"/>
      <c r="ECW739" s="1101"/>
      <c r="ECX739" s="1101"/>
      <c r="ECY739" s="1101"/>
      <c r="ECZ739" s="1101"/>
      <c r="EDA739" s="1101"/>
      <c r="EDB739" s="1101"/>
      <c r="EDC739" s="1101"/>
      <c r="EDD739" s="1101"/>
      <c r="EDE739" s="1101"/>
      <c r="EDF739" s="1101"/>
      <c r="EDG739" s="1101"/>
      <c r="EDH739" s="1101"/>
      <c r="EDI739" s="1101"/>
      <c r="EDJ739" s="1101"/>
      <c r="EDK739" s="1101"/>
      <c r="EDL739" s="1101"/>
      <c r="EDM739" s="1101"/>
      <c r="EDN739" s="1101"/>
      <c r="EDO739" s="1101"/>
      <c r="EDP739" s="1101"/>
      <c r="EDQ739" s="1101"/>
      <c r="EDR739" s="1101"/>
      <c r="EDS739" s="1101"/>
      <c r="EDT739" s="1101"/>
      <c r="EDU739" s="1101"/>
      <c r="EDV739" s="1101"/>
      <c r="EDW739" s="1101"/>
      <c r="EDX739" s="1101"/>
      <c r="EDY739" s="1101"/>
      <c r="EDZ739" s="1101"/>
      <c r="EEA739" s="1101"/>
      <c r="EEB739" s="1101"/>
      <c r="EEC739" s="1101"/>
      <c r="EED739" s="1101"/>
      <c r="EEE739" s="1101"/>
      <c r="EEF739" s="1101"/>
      <c r="EEG739" s="1101"/>
      <c r="EEH739" s="1101"/>
      <c r="EEI739" s="1101"/>
      <c r="EEJ739" s="1101"/>
      <c r="EEK739" s="1101"/>
      <c r="EEL739" s="1101"/>
      <c r="EEM739" s="1101"/>
      <c r="EEN739" s="1101"/>
      <c r="EEO739" s="1101"/>
      <c r="EEP739" s="1101"/>
      <c r="EEQ739" s="1101"/>
      <c r="EER739" s="1101"/>
      <c r="EES739" s="1101"/>
      <c r="EET739" s="1101"/>
      <c r="EEU739" s="1101"/>
      <c r="EEV739" s="1101"/>
      <c r="EEW739" s="1101"/>
      <c r="EEX739" s="1101"/>
      <c r="EEY739" s="1101"/>
      <c r="EEZ739" s="1101"/>
      <c r="EFA739" s="1101"/>
      <c r="EFB739" s="1101"/>
      <c r="EFC739" s="1101"/>
      <c r="EFD739" s="1101"/>
      <c r="EFE739" s="1101"/>
      <c r="EFF739" s="1101"/>
      <c r="EFG739" s="1101"/>
      <c r="EFH739" s="1101"/>
      <c r="EFI739" s="1101"/>
      <c r="EFJ739" s="1101"/>
      <c r="EFK739" s="1101"/>
      <c r="EFL739" s="1101"/>
      <c r="EFM739" s="1101"/>
      <c r="EFN739" s="1101"/>
      <c r="EFO739" s="1101"/>
      <c r="EFP739" s="1101"/>
      <c r="EFQ739" s="1101"/>
      <c r="EFR739" s="1101"/>
      <c r="EFS739" s="1101"/>
      <c r="EFT739" s="1101"/>
      <c r="EFU739" s="1101"/>
      <c r="EFV739" s="1101"/>
      <c r="EFW739" s="1101"/>
      <c r="EFX739" s="1101"/>
      <c r="EFY739" s="1101"/>
      <c r="EFZ739" s="1101"/>
      <c r="EGA739" s="1101"/>
      <c r="EGB739" s="1101"/>
      <c r="EGC739" s="1101"/>
      <c r="EGD739" s="1101"/>
      <c r="EGE739" s="1101"/>
      <c r="EGF739" s="1101"/>
      <c r="EGG739" s="1101"/>
      <c r="EGH739" s="1101"/>
      <c r="EGI739" s="1101"/>
      <c r="EGJ739" s="1101"/>
      <c r="EGK739" s="1101"/>
      <c r="EGL739" s="1101"/>
      <c r="EGM739" s="1101"/>
      <c r="EGN739" s="1101"/>
      <c r="EGO739" s="1101"/>
      <c r="EGP739" s="1101"/>
      <c r="EGQ739" s="1101"/>
      <c r="EGR739" s="1101"/>
      <c r="EGS739" s="1101"/>
      <c r="EGT739" s="1101"/>
      <c r="EGU739" s="1101"/>
      <c r="EGV739" s="1101"/>
      <c r="EGW739" s="1101"/>
      <c r="EGX739" s="1101"/>
      <c r="EGY739" s="1101"/>
      <c r="EGZ739" s="1101"/>
      <c r="EHA739" s="1101"/>
      <c r="EHB739" s="1101"/>
      <c r="EHC739" s="1101"/>
      <c r="EHD739" s="1101"/>
      <c r="EHE739" s="1101"/>
      <c r="EHF739" s="1101"/>
      <c r="EHG739" s="1101"/>
      <c r="EHH739" s="1101"/>
      <c r="EHI739" s="1101"/>
      <c r="EHJ739" s="1101"/>
      <c r="EHK739" s="1101"/>
      <c r="EHL739" s="1101"/>
      <c r="EHM739" s="1101"/>
      <c r="EHN739" s="1101"/>
      <c r="EHO739" s="1101"/>
      <c r="EHP739" s="1101"/>
      <c r="EHQ739" s="1101"/>
      <c r="EHR739" s="1101"/>
      <c r="EHS739" s="1101"/>
      <c r="EHT739" s="1101"/>
      <c r="EHU739" s="1101"/>
      <c r="EHV739" s="1101"/>
      <c r="EHW739" s="1101"/>
      <c r="EHX739" s="1101"/>
      <c r="EHY739" s="1101"/>
      <c r="EHZ739" s="1101"/>
      <c r="EIA739" s="1101"/>
      <c r="EIB739" s="1101"/>
      <c r="EIC739" s="1101"/>
      <c r="EID739" s="1101"/>
      <c r="EIE739" s="1101"/>
      <c r="EIF739" s="1101"/>
      <c r="EIG739" s="1101"/>
      <c r="EIH739" s="1101"/>
      <c r="EII739" s="1101"/>
      <c r="EIJ739" s="1101"/>
      <c r="EIK739" s="1101"/>
      <c r="EIL739" s="1101"/>
      <c r="EIM739" s="1101"/>
      <c r="EIN739" s="1101"/>
      <c r="EIO739" s="1101"/>
      <c r="EIP739" s="1101"/>
      <c r="EIQ739" s="1101"/>
      <c r="EIR739" s="1101"/>
      <c r="EIS739" s="1101"/>
      <c r="EIT739" s="1101"/>
      <c r="EIU739" s="1101"/>
      <c r="EIV739" s="1101"/>
      <c r="EIW739" s="1101"/>
      <c r="EIX739" s="1101"/>
      <c r="EIY739" s="1101"/>
      <c r="EIZ739" s="1101"/>
      <c r="EJA739" s="1101"/>
      <c r="EJB739" s="1101"/>
      <c r="EJC739" s="1101"/>
      <c r="EJD739" s="1101"/>
      <c r="EJE739" s="1101"/>
      <c r="EJF739" s="1101"/>
      <c r="EJG739" s="1101"/>
      <c r="EJH739" s="1101"/>
      <c r="EJI739" s="1101"/>
      <c r="EJJ739" s="1101"/>
      <c r="EJK739" s="1101"/>
      <c r="EJL739" s="1101"/>
      <c r="EJM739" s="1101"/>
      <c r="EJN739" s="1101"/>
      <c r="EJO739" s="1101"/>
      <c r="EJP739" s="1101"/>
      <c r="EJQ739" s="1101"/>
      <c r="EJR739" s="1101"/>
      <c r="EJS739" s="1101"/>
      <c r="EJT739" s="1101"/>
      <c r="EJU739" s="1101"/>
      <c r="EJV739" s="1101"/>
      <c r="EJW739" s="1101"/>
      <c r="EJX739" s="1101"/>
      <c r="EJY739" s="1101"/>
      <c r="EJZ739" s="1101"/>
      <c r="EKA739" s="1101"/>
      <c r="EKB739" s="1101"/>
      <c r="EKC739" s="1101"/>
      <c r="EKD739" s="1101"/>
      <c r="EKE739" s="1101"/>
      <c r="EKF739" s="1101"/>
      <c r="EKG739" s="1101"/>
      <c r="EKH739" s="1101"/>
      <c r="EKI739" s="1101"/>
      <c r="EKJ739" s="1101"/>
      <c r="EKK739" s="1101"/>
      <c r="EKL739" s="1101"/>
      <c r="EKM739" s="1101"/>
      <c r="EKN739" s="1101"/>
      <c r="EKO739" s="1101"/>
      <c r="EKP739" s="1101"/>
      <c r="EKQ739" s="1101"/>
      <c r="EKR739" s="1101"/>
      <c r="EKS739" s="1101"/>
      <c r="EKT739" s="1101"/>
      <c r="EKU739" s="1101"/>
      <c r="EKV739" s="1101"/>
      <c r="EKW739" s="1101"/>
      <c r="EKX739" s="1101"/>
      <c r="EKY739" s="1101"/>
      <c r="EKZ739" s="1101"/>
      <c r="ELA739" s="1101"/>
      <c r="ELB739" s="1101"/>
      <c r="ELC739" s="1101"/>
      <c r="ELD739" s="1101"/>
      <c r="ELE739" s="1101"/>
      <c r="ELF739" s="1101"/>
      <c r="ELG739" s="1101"/>
      <c r="ELH739" s="1101"/>
      <c r="ELI739" s="1101"/>
      <c r="ELJ739" s="1101"/>
      <c r="ELK739" s="1101"/>
      <c r="ELL739" s="1101"/>
      <c r="ELM739" s="1101"/>
      <c r="ELN739" s="1101"/>
      <c r="ELO739" s="1101"/>
      <c r="ELP739" s="1101"/>
      <c r="ELQ739" s="1101"/>
      <c r="ELR739" s="1101"/>
      <c r="ELS739" s="1101"/>
      <c r="ELT739" s="1101"/>
      <c r="ELU739" s="1101"/>
      <c r="ELV739" s="1101"/>
      <c r="ELW739" s="1101"/>
      <c r="ELX739" s="1101"/>
      <c r="ELY739" s="1101"/>
      <c r="ELZ739" s="1101"/>
      <c r="EMA739" s="1101"/>
      <c r="EMB739" s="1101"/>
      <c r="EMC739" s="1101"/>
      <c r="EMD739" s="1101"/>
      <c r="EME739" s="1101"/>
      <c r="EMF739" s="1101"/>
      <c r="EMG739" s="1101"/>
      <c r="EMH739" s="1101"/>
      <c r="EMI739" s="1101"/>
      <c r="EMJ739" s="1101"/>
      <c r="EMK739" s="1101"/>
      <c r="EML739" s="1101"/>
      <c r="EMM739" s="1101"/>
      <c r="EMN739" s="1101"/>
      <c r="EMO739" s="1101"/>
      <c r="EMP739" s="1101"/>
      <c r="EMQ739" s="1101"/>
      <c r="EMR739" s="1101"/>
      <c r="EMS739" s="1101"/>
      <c r="EMT739" s="1101"/>
      <c r="EMU739" s="1101"/>
      <c r="EMV739" s="1101"/>
      <c r="EMW739" s="1101"/>
      <c r="EMX739" s="1101"/>
      <c r="EMY739" s="1101"/>
      <c r="EMZ739" s="1101"/>
      <c r="ENA739" s="1101"/>
      <c r="ENB739" s="1101"/>
      <c r="ENC739" s="1101"/>
      <c r="END739" s="1101"/>
      <c r="ENE739" s="1101"/>
      <c r="ENF739" s="1101"/>
      <c r="ENG739" s="1101"/>
      <c r="ENH739" s="1101"/>
      <c r="ENI739" s="1101"/>
      <c r="ENJ739" s="1101"/>
      <c r="ENK739" s="1101"/>
      <c r="ENL739" s="1101"/>
      <c r="ENM739" s="1101"/>
      <c r="ENN739" s="1101"/>
      <c r="ENO739" s="1101"/>
      <c r="ENP739" s="1101"/>
      <c r="ENQ739" s="1101"/>
      <c r="ENR739" s="1101"/>
      <c r="ENS739" s="1101"/>
      <c r="ENT739" s="1101"/>
      <c r="ENU739" s="1101"/>
      <c r="ENV739" s="1101"/>
      <c r="ENW739" s="1101"/>
      <c r="ENX739" s="1101"/>
      <c r="ENY739" s="1101"/>
      <c r="ENZ739" s="1101"/>
      <c r="EOA739" s="1101"/>
      <c r="EOB739" s="1101"/>
      <c r="EOC739" s="1101"/>
      <c r="EOD739" s="1101"/>
      <c r="EOE739" s="1101"/>
      <c r="EOF739" s="1101"/>
      <c r="EOG739" s="1101"/>
      <c r="EOH739" s="1101"/>
      <c r="EOI739" s="1101"/>
      <c r="EOJ739" s="1101"/>
      <c r="EOK739" s="1101"/>
      <c r="EOL739" s="1101"/>
      <c r="EOM739" s="1101"/>
      <c r="EON739" s="1101"/>
      <c r="EOO739" s="1101"/>
      <c r="EOP739" s="1101"/>
      <c r="EOQ739" s="1101"/>
      <c r="EOR739" s="1101"/>
      <c r="EOS739" s="1101"/>
      <c r="EOT739" s="1101"/>
      <c r="EOU739" s="1101"/>
      <c r="EOV739" s="1101"/>
      <c r="EOW739" s="1101"/>
      <c r="EOX739" s="1101"/>
      <c r="EOY739" s="1101"/>
      <c r="EOZ739" s="1101"/>
      <c r="EPA739" s="1101"/>
      <c r="EPB739" s="1101"/>
      <c r="EPC739" s="1101"/>
      <c r="EPD739" s="1101"/>
      <c r="EPE739" s="1101"/>
      <c r="EPF739" s="1101"/>
      <c r="EPG739" s="1101"/>
      <c r="EPH739" s="1101"/>
      <c r="EPI739" s="1101"/>
      <c r="EPJ739" s="1101"/>
      <c r="EPK739" s="1101"/>
      <c r="EPL739" s="1101"/>
      <c r="EPM739" s="1101"/>
      <c r="EPN739" s="1101"/>
      <c r="EPO739" s="1101"/>
      <c r="EPP739" s="1101"/>
      <c r="EPQ739" s="1101"/>
      <c r="EPR739" s="1101"/>
      <c r="EPS739" s="1101"/>
      <c r="EPT739" s="1101"/>
      <c r="EPU739" s="1101"/>
      <c r="EPV739" s="1101"/>
      <c r="EPW739" s="1101"/>
      <c r="EPX739" s="1101"/>
      <c r="EPY739" s="1101"/>
      <c r="EPZ739" s="1101"/>
      <c r="EQA739" s="1101"/>
      <c r="EQB739" s="1101"/>
      <c r="EQC739" s="1101"/>
      <c r="EQD739" s="1101"/>
      <c r="EQE739" s="1101"/>
      <c r="EQF739" s="1101"/>
      <c r="EQG739" s="1101"/>
      <c r="EQH739" s="1101"/>
      <c r="EQI739" s="1101"/>
      <c r="EQJ739" s="1101"/>
      <c r="EQK739" s="1101"/>
      <c r="EQL739" s="1101"/>
      <c r="EQM739" s="1101"/>
      <c r="EQN739" s="1101"/>
      <c r="EQO739" s="1101"/>
      <c r="EQP739" s="1101"/>
      <c r="EQQ739" s="1101"/>
      <c r="EQR739" s="1101"/>
      <c r="EQS739" s="1101"/>
      <c r="EQT739" s="1101"/>
      <c r="EQU739" s="1101"/>
      <c r="EQV739" s="1101"/>
      <c r="EQW739" s="1101"/>
      <c r="EQX739" s="1101"/>
      <c r="EQY739" s="1101"/>
      <c r="EQZ739" s="1101"/>
      <c r="ERA739" s="1101"/>
      <c r="ERB739" s="1101"/>
      <c r="ERC739" s="1101"/>
      <c r="ERD739" s="1101"/>
      <c r="ERE739" s="1101"/>
      <c r="ERF739" s="1101"/>
      <c r="ERG739" s="1101"/>
      <c r="ERH739" s="1101"/>
      <c r="ERI739" s="1101"/>
      <c r="ERJ739" s="1101"/>
      <c r="ERK739" s="1101"/>
      <c r="ERL739" s="1101"/>
      <c r="ERM739" s="1101"/>
      <c r="ERN739" s="1101"/>
      <c r="ERO739" s="1101"/>
      <c r="ERP739" s="1101"/>
      <c r="ERQ739" s="1101"/>
      <c r="ERR739" s="1101"/>
      <c r="ERS739" s="1101"/>
      <c r="ERT739" s="1101"/>
      <c r="ERU739" s="1101"/>
      <c r="ERV739" s="1101"/>
      <c r="ERW739" s="1101"/>
      <c r="ERX739" s="1101"/>
      <c r="ERY739" s="1101"/>
      <c r="ERZ739" s="1101"/>
      <c r="ESA739" s="1101"/>
      <c r="ESB739" s="1101"/>
      <c r="ESC739" s="1101"/>
      <c r="ESD739" s="1101"/>
      <c r="ESE739" s="1101"/>
      <c r="ESF739" s="1101"/>
      <c r="ESG739" s="1101"/>
      <c r="ESH739" s="1101"/>
      <c r="ESI739" s="1101"/>
      <c r="ESJ739" s="1101"/>
      <c r="ESK739" s="1101"/>
      <c r="ESL739" s="1101"/>
      <c r="ESM739" s="1101"/>
      <c r="ESN739" s="1101"/>
      <c r="ESO739" s="1101"/>
      <c r="ESP739" s="1101"/>
      <c r="ESQ739" s="1101"/>
      <c r="ESR739" s="1101"/>
      <c r="ESS739" s="1101"/>
      <c r="EST739" s="1101"/>
      <c r="ESU739" s="1101"/>
      <c r="ESV739" s="1101"/>
      <c r="ESW739" s="1101"/>
      <c r="ESX739" s="1101"/>
      <c r="ESY739" s="1101"/>
      <c r="ESZ739" s="1101"/>
      <c r="ETA739" s="1101"/>
      <c r="ETB739" s="1101"/>
      <c r="ETC739" s="1101"/>
      <c r="ETD739" s="1101"/>
      <c r="ETE739" s="1101"/>
      <c r="ETF739" s="1101"/>
      <c r="ETG739" s="1101"/>
      <c r="ETH739" s="1101"/>
      <c r="ETI739" s="1101"/>
      <c r="ETJ739" s="1101"/>
      <c r="ETK739" s="1101"/>
      <c r="ETL739" s="1101"/>
      <c r="ETM739" s="1101"/>
      <c r="ETN739" s="1101"/>
      <c r="ETO739" s="1101"/>
      <c r="ETP739" s="1101"/>
      <c r="ETQ739" s="1101"/>
      <c r="ETR739" s="1101"/>
      <c r="ETS739" s="1101"/>
      <c r="ETT739" s="1101"/>
      <c r="ETU739" s="1101"/>
      <c r="ETV739" s="1101"/>
      <c r="ETW739" s="1101"/>
      <c r="ETX739" s="1101"/>
      <c r="ETY739" s="1101"/>
      <c r="ETZ739" s="1101"/>
      <c r="EUA739" s="1101"/>
      <c r="EUB739" s="1101"/>
      <c r="EUC739" s="1101"/>
      <c r="EUD739" s="1101"/>
      <c r="EUE739" s="1101"/>
      <c r="EUF739" s="1101"/>
      <c r="EUG739" s="1101"/>
      <c r="EUH739" s="1101"/>
      <c r="EUI739" s="1101"/>
      <c r="EUJ739" s="1101"/>
      <c r="EUK739" s="1101"/>
      <c r="EUL739" s="1101"/>
      <c r="EUM739" s="1101"/>
      <c r="EUN739" s="1101"/>
      <c r="EUO739" s="1101"/>
      <c r="EUP739" s="1101"/>
      <c r="EUQ739" s="1101"/>
      <c r="EUR739" s="1101"/>
      <c r="EUS739" s="1101"/>
      <c r="EUT739" s="1101"/>
      <c r="EUU739" s="1101"/>
      <c r="EUV739" s="1101"/>
      <c r="EUW739" s="1101"/>
      <c r="EUX739" s="1101"/>
      <c r="EUY739" s="1101"/>
      <c r="EUZ739" s="1101"/>
      <c r="EVA739" s="1101"/>
      <c r="EVB739" s="1101"/>
      <c r="EVC739" s="1101"/>
      <c r="EVD739" s="1101"/>
      <c r="EVE739" s="1101"/>
      <c r="EVF739" s="1101"/>
      <c r="EVG739" s="1101"/>
      <c r="EVH739" s="1101"/>
      <c r="EVI739" s="1101"/>
      <c r="EVJ739" s="1101"/>
      <c r="EVK739" s="1101"/>
      <c r="EVL739" s="1101"/>
      <c r="EVM739" s="1101"/>
      <c r="EVN739" s="1101"/>
      <c r="EVO739" s="1101"/>
      <c r="EVP739" s="1101"/>
      <c r="EVQ739" s="1101"/>
      <c r="EVR739" s="1101"/>
      <c r="EVS739" s="1101"/>
      <c r="EVT739" s="1101"/>
      <c r="EVU739" s="1101"/>
      <c r="EVV739" s="1101"/>
      <c r="EVW739" s="1101"/>
      <c r="EVX739" s="1101"/>
      <c r="EVY739" s="1101"/>
      <c r="EVZ739" s="1101"/>
      <c r="EWA739" s="1101"/>
      <c r="EWB739" s="1101"/>
      <c r="EWC739" s="1101"/>
      <c r="EWD739" s="1101"/>
      <c r="EWE739" s="1101"/>
      <c r="EWF739" s="1101"/>
      <c r="EWG739" s="1101"/>
      <c r="EWH739" s="1101"/>
      <c r="EWI739" s="1101"/>
      <c r="EWJ739" s="1101"/>
      <c r="EWK739" s="1101"/>
      <c r="EWL739" s="1101"/>
      <c r="EWM739" s="1101"/>
      <c r="EWN739" s="1101"/>
      <c r="EWO739" s="1101"/>
      <c r="EWP739" s="1101"/>
      <c r="EWQ739" s="1101"/>
      <c r="EWR739" s="1101"/>
      <c r="EWS739" s="1101"/>
      <c r="EWT739" s="1101"/>
      <c r="EWU739" s="1101"/>
      <c r="EWV739" s="1101"/>
      <c r="EWW739" s="1101"/>
      <c r="EWX739" s="1101"/>
      <c r="EWY739" s="1101"/>
      <c r="EWZ739" s="1101"/>
      <c r="EXA739" s="1101"/>
      <c r="EXB739" s="1101"/>
      <c r="EXC739" s="1101"/>
      <c r="EXD739" s="1101"/>
      <c r="EXE739" s="1101"/>
      <c r="EXF739" s="1101"/>
      <c r="EXG739" s="1101"/>
      <c r="EXH739" s="1101"/>
      <c r="EXI739" s="1101"/>
      <c r="EXJ739" s="1101"/>
      <c r="EXK739" s="1101"/>
      <c r="EXL739" s="1101"/>
      <c r="EXM739" s="1101"/>
      <c r="EXN739" s="1101"/>
      <c r="EXO739" s="1101"/>
      <c r="EXP739" s="1101"/>
      <c r="EXQ739" s="1101"/>
      <c r="EXR739" s="1101"/>
      <c r="EXS739" s="1101"/>
      <c r="EXT739" s="1101"/>
      <c r="EXU739" s="1101"/>
      <c r="EXV739" s="1101"/>
      <c r="EXW739" s="1101"/>
      <c r="EXX739" s="1101"/>
      <c r="EXY739" s="1101"/>
      <c r="EXZ739" s="1101"/>
      <c r="EYA739" s="1101"/>
      <c r="EYB739" s="1101"/>
      <c r="EYC739" s="1101"/>
      <c r="EYD739" s="1101"/>
      <c r="EYE739" s="1101"/>
      <c r="EYF739" s="1101"/>
      <c r="EYG739" s="1101"/>
      <c r="EYH739" s="1101"/>
      <c r="EYI739" s="1101"/>
      <c r="EYJ739" s="1101"/>
      <c r="EYK739" s="1101"/>
      <c r="EYL739" s="1101"/>
      <c r="EYM739" s="1101"/>
      <c r="EYN739" s="1101"/>
      <c r="EYO739" s="1101"/>
      <c r="EYP739" s="1101"/>
      <c r="EYQ739" s="1101"/>
      <c r="EYR739" s="1101"/>
      <c r="EYS739" s="1101"/>
      <c r="EYT739" s="1101"/>
      <c r="EYU739" s="1101"/>
      <c r="EYV739" s="1101"/>
      <c r="EYW739" s="1101"/>
      <c r="EYX739" s="1101"/>
      <c r="EYY739" s="1101"/>
      <c r="EYZ739" s="1101"/>
      <c r="EZA739" s="1101"/>
      <c r="EZB739" s="1101"/>
      <c r="EZC739" s="1101"/>
      <c r="EZD739" s="1101"/>
      <c r="EZE739" s="1101"/>
      <c r="EZF739" s="1101"/>
      <c r="EZG739" s="1101"/>
      <c r="EZH739" s="1101"/>
      <c r="EZI739" s="1101"/>
      <c r="EZJ739" s="1101"/>
      <c r="EZK739" s="1101"/>
      <c r="EZL739" s="1101"/>
      <c r="EZM739" s="1101"/>
      <c r="EZN739" s="1101"/>
      <c r="EZO739" s="1101"/>
      <c r="EZP739" s="1101"/>
      <c r="EZQ739" s="1101"/>
      <c r="EZR739" s="1101"/>
      <c r="EZS739" s="1101"/>
      <c r="EZT739" s="1101"/>
      <c r="EZU739" s="1101"/>
      <c r="EZV739" s="1101"/>
      <c r="EZW739" s="1101"/>
      <c r="EZX739" s="1101"/>
      <c r="EZY739" s="1101"/>
      <c r="EZZ739" s="1101"/>
      <c r="FAA739" s="1101"/>
      <c r="FAB739" s="1101"/>
      <c r="FAC739" s="1101"/>
      <c r="FAD739" s="1101"/>
      <c r="FAE739" s="1101"/>
      <c r="FAF739" s="1101"/>
      <c r="FAG739" s="1101"/>
      <c r="FAH739" s="1101"/>
      <c r="FAI739" s="1101"/>
      <c r="FAJ739" s="1101"/>
      <c r="FAK739" s="1101"/>
      <c r="FAL739" s="1101"/>
      <c r="FAM739" s="1101"/>
      <c r="FAN739" s="1101"/>
      <c r="FAO739" s="1101"/>
      <c r="FAP739" s="1101"/>
      <c r="FAQ739" s="1101"/>
      <c r="FAR739" s="1101"/>
      <c r="FAS739" s="1101"/>
      <c r="FAT739" s="1101"/>
      <c r="FAU739" s="1101"/>
      <c r="FAV739" s="1101"/>
      <c r="FAW739" s="1101"/>
      <c r="FAX739" s="1101"/>
      <c r="FAY739" s="1101"/>
      <c r="FAZ739" s="1101"/>
      <c r="FBA739" s="1101"/>
      <c r="FBB739" s="1101"/>
      <c r="FBC739" s="1101"/>
      <c r="FBD739" s="1101"/>
      <c r="FBE739" s="1101"/>
      <c r="FBF739" s="1101"/>
      <c r="FBG739" s="1101"/>
      <c r="FBH739" s="1101"/>
      <c r="FBI739" s="1101"/>
      <c r="FBJ739" s="1101"/>
      <c r="FBK739" s="1101"/>
      <c r="FBL739" s="1101"/>
      <c r="FBM739" s="1101"/>
      <c r="FBN739" s="1101"/>
      <c r="FBO739" s="1101"/>
      <c r="FBP739" s="1101"/>
      <c r="FBQ739" s="1101"/>
      <c r="FBR739" s="1101"/>
      <c r="FBS739" s="1101"/>
      <c r="FBT739" s="1101"/>
      <c r="FBU739" s="1101"/>
      <c r="FBV739" s="1101"/>
      <c r="FBW739" s="1101"/>
      <c r="FBX739" s="1101"/>
      <c r="FBY739" s="1101"/>
      <c r="FBZ739" s="1101"/>
      <c r="FCA739" s="1101"/>
      <c r="FCB739" s="1101"/>
      <c r="FCC739" s="1101"/>
      <c r="FCD739" s="1101"/>
      <c r="FCE739" s="1101"/>
      <c r="FCF739" s="1101"/>
      <c r="FCG739" s="1101"/>
      <c r="FCH739" s="1101"/>
      <c r="FCI739" s="1101"/>
      <c r="FCJ739" s="1101"/>
      <c r="FCK739" s="1101"/>
      <c r="FCL739" s="1101"/>
      <c r="FCM739" s="1101"/>
      <c r="FCN739" s="1101"/>
      <c r="FCO739" s="1101"/>
      <c r="FCP739" s="1101"/>
      <c r="FCQ739" s="1101"/>
      <c r="FCR739" s="1101"/>
      <c r="FCS739" s="1101"/>
      <c r="FCT739" s="1101"/>
      <c r="FCU739" s="1101"/>
      <c r="FCV739" s="1101"/>
      <c r="FCW739" s="1101"/>
      <c r="FCX739" s="1101"/>
      <c r="FCY739" s="1101"/>
      <c r="FCZ739" s="1101"/>
      <c r="FDA739" s="1101"/>
      <c r="FDB739" s="1101"/>
      <c r="FDC739" s="1101"/>
      <c r="FDD739" s="1101"/>
      <c r="FDE739" s="1101"/>
      <c r="FDF739" s="1101"/>
      <c r="FDG739" s="1101"/>
      <c r="FDH739" s="1101"/>
      <c r="FDI739" s="1101"/>
      <c r="FDJ739" s="1101"/>
      <c r="FDK739" s="1101"/>
      <c r="FDL739" s="1101"/>
      <c r="FDM739" s="1101"/>
      <c r="FDN739" s="1101"/>
      <c r="FDO739" s="1101"/>
      <c r="FDP739" s="1101"/>
      <c r="FDQ739" s="1101"/>
      <c r="FDR739" s="1101"/>
      <c r="FDS739" s="1101"/>
      <c r="FDT739" s="1101"/>
      <c r="FDU739" s="1101"/>
      <c r="FDV739" s="1101"/>
      <c r="FDW739" s="1101"/>
      <c r="FDX739" s="1101"/>
      <c r="FDY739" s="1101"/>
      <c r="FDZ739" s="1101"/>
      <c r="FEA739" s="1101"/>
      <c r="FEB739" s="1101"/>
      <c r="FEC739" s="1101"/>
      <c r="FED739" s="1101"/>
      <c r="FEE739" s="1101"/>
      <c r="FEF739" s="1101"/>
      <c r="FEG739" s="1101"/>
      <c r="FEH739" s="1101"/>
      <c r="FEI739" s="1101"/>
      <c r="FEJ739" s="1101"/>
      <c r="FEK739" s="1101"/>
      <c r="FEL739" s="1101"/>
      <c r="FEM739" s="1101"/>
      <c r="FEN739" s="1101"/>
      <c r="FEO739" s="1101"/>
      <c r="FEP739" s="1101"/>
      <c r="FEQ739" s="1101"/>
      <c r="FER739" s="1101"/>
      <c r="FES739" s="1101"/>
      <c r="FET739" s="1101"/>
      <c r="FEU739" s="1101"/>
      <c r="FEV739" s="1101"/>
      <c r="FEW739" s="1101"/>
      <c r="FEX739" s="1101"/>
      <c r="FEY739" s="1101"/>
      <c r="FEZ739" s="1101"/>
      <c r="FFA739" s="1101"/>
      <c r="FFB739" s="1101"/>
      <c r="FFC739" s="1101"/>
      <c r="FFD739" s="1101"/>
      <c r="FFE739" s="1101"/>
      <c r="FFF739" s="1101"/>
      <c r="FFG739" s="1101"/>
      <c r="FFH739" s="1101"/>
      <c r="FFI739" s="1101"/>
      <c r="FFJ739" s="1101"/>
      <c r="FFK739" s="1101"/>
      <c r="FFL739" s="1101"/>
      <c r="FFM739" s="1101"/>
      <c r="FFN739" s="1101"/>
      <c r="FFO739" s="1101"/>
      <c r="FFP739" s="1101"/>
      <c r="FFQ739" s="1101"/>
      <c r="FFR739" s="1101"/>
      <c r="FFS739" s="1101"/>
      <c r="FFT739" s="1101"/>
      <c r="FFU739" s="1101"/>
      <c r="FFV739" s="1101"/>
      <c r="FFW739" s="1101"/>
      <c r="FFX739" s="1101"/>
      <c r="FFY739" s="1101"/>
      <c r="FFZ739" s="1101"/>
      <c r="FGA739" s="1101"/>
      <c r="FGB739" s="1101"/>
      <c r="FGC739" s="1101"/>
      <c r="FGD739" s="1101"/>
      <c r="FGE739" s="1101"/>
      <c r="FGF739" s="1101"/>
      <c r="FGG739" s="1101"/>
      <c r="FGH739" s="1101"/>
      <c r="FGI739" s="1101"/>
      <c r="FGJ739" s="1101"/>
      <c r="FGK739" s="1101"/>
      <c r="FGL739" s="1101"/>
      <c r="FGM739" s="1101"/>
      <c r="FGN739" s="1101"/>
      <c r="FGO739" s="1101"/>
      <c r="FGP739" s="1101"/>
      <c r="FGQ739" s="1101"/>
      <c r="FGR739" s="1101"/>
      <c r="FGS739" s="1101"/>
      <c r="FGT739" s="1101"/>
      <c r="FGU739" s="1101"/>
      <c r="FGV739" s="1101"/>
      <c r="FGW739" s="1101"/>
      <c r="FGX739" s="1101"/>
      <c r="FGY739" s="1101"/>
      <c r="FGZ739" s="1101"/>
      <c r="FHA739" s="1101"/>
      <c r="FHB739" s="1101"/>
      <c r="FHC739" s="1101"/>
      <c r="FHD739" s="1101"/>
      <c r="FHE739" s="1101"/>
      <c r="FHF739" s="1101"/>
      <c r="FHG739" s="1101"/>
      <c r="FHH739" s="1101"/>
      <c r="FHI739" s="1101"/>
      <c r="FHJ739" s="1101"/>
      <c r="FHK739" s="1101"/>
      <c r="FHL739" s="1101"/>
      <c r="FHM739" s="1101"/>
      <c r="FHN739" s="1101"/>
      <c r="FHO739" s="1101"/>
      <c r="FHP739" s="1101"/>
      <c r="FHQ739" s="1101"/>
      <c r="FHR739" s="1101"/>
      <c r="FHS739" s="1101"/>
      <c r="FHT739" s="1101"/>
      <c r="FHU739" s="1101"/>
      <c r="FHV739" s="1101"/>
      <c r="FHW739" s="1101"/>
      <c r="FHX739" s="1101"/>
      <c r="FHY739" s="1101"/>
      <c r="FHZ739" s="1101"/>
      <c r="FIA739" s="1101"/>
      <c r="FIB739" s="1101"/>
      <c r="FIC739" s="1101"/>
      <c r="FID739" s="1101"/>
      <c r="FIE739" s="1101"/>
      <c r="FIF739" s="1101"/>
      <c r="FIG739" s="1101"/>
      <c r="FIH739" s="1101"/>
      <c r="FII739" s="1101"/>
      <c r="FIJ739" s="1101"/>
      <c r="FIK739" s="1101"/>
      <c r="FIL739" s="1101"/>
      <c r="FIM739" s="1101"/>
      <c r="FIN739" s="1101"/>
      <c r="FIO739" s="1101"/>
      <c r="FIP739" s="1101"/>
      <c r="FIQ739" s="1101"/>
      <c r="FIR739" s="1101"/>
      <c r="FIS739" s="1101"/>
      <c r="FIT739" s="1101"/>
      <c r="FIU739" s="1101"/>
      <c r="FIV739" s="1101"/>
      <c r="FIW739" s="1101"/>
      <c r="FIX739" s="1101"/>
      <c r="FIY739" s="1101"/>
      <c r="FIZ739" s="1101"/>
      <c r="FJA739" s="1101"/>
      <c r="FJB739" s="1101"/>
      <c r="FJC739" s="1101"/>
      <c r="FJD739" s="1101"/>
      <c r="FJE739" s="1101"/>
      <c r="FJF739" s="1101"/>
      <c r="FJG739" s="1101"/>
      <c r="FJH739" s="1101"/>
      <c r="FJI739" s="1101"/>
      <c r="FJJ739" s="1101"/>
      <c r="FJK739" s="1101"/>
      <c r="FJL739" s="1101"/>
      <c r="FJM739" s="1101"/>
      <c r="FJN739" s="1101"/>
      <c r="FJO739" s="1101"/>
      <c r="FJP739" s="1101"/>
      <c r="FJQ739" s="1101"/>
      <c r="FJR739" s="1101"/>
      <c r="FJS739" s="1101"/>
      <c r="FJT739" s="1101"/>
      <c r="FJU739" s="1101"/>
      <c r="FJV739" s="1101"/>
      <c r="FJW739" s="1101"/>
      <c r="FJX739" s="1101"/>
      <c r="FJY739" s="1101"/>
      <c r="FJZ739" s="1101"/>
      <c r="FKA739" s="1101"/>
      <c r="FKB739" s="1101"/>
      <c r="FKC739" s="1101"/>
      <c r="FKD739" s="1101"/>
      <c r="FKE739" s="1101"/>
      <c r="FKF739" s="1101"/>
      <c r="FKG739" s="1101"/>
      <c r="FKH739" s="1101"/>
      <c r="FKI739" s="1101"/>
      <c r="FKJ739" s="1101"/>
      <c r="FKK739" s="1101"/>
      <c r="FKL739" s="1101"/>
      <c r="FKM739" s="1101"/>
      <c r="FKN739" s="1101"/>
      <c r="FKO739" s="1101"/>
      <c r="FKP739" s="1101"/>
      <c r="FKQ739" s="1101"/>
      <c r="FKR739" s="1101"/>
      <c r="FKS739" s="1101"/>
      <c r="FKT739" s="1101"/>
      <c r="FKU739" s="1101"/>
      <c r="FKV739" s="1101"/>
      <c r="FKW739" s="1101"/>
      <c r="FKX739" s="1101"/>
      <c r="FKY739" s="1101"/>
      <c r="FKZ739" s="1101"/>
      <c r="FLA739" s="1101"/>
      <c r="FLB739" s="1101"/>
      <c r="FLC739" s="1101"/>
      <c r="FLD739" s="1101"/>
      <c r="FLE739" s="1101"/>
      <c r="FLF739" s="1101"/>
      <c r="FLG739" s="1101"/>
      <c r="FLH739" s="1101"/>
      <c r="FLI739" s="1101"/>
      <c r="FLJ739" s="1101"/>
      <c r="FLK739" s="1101"/>
      <c r="FLL739" s="1101"/>
      <c r="FLM739" s="1101"/>
      <c r="FLN739" s="1101"/>
      <c r="FLO739" s="1101"/>
      <c r="FLP739" s="1101"/>
      <c r="FLQ739" s="1101"/>
      <c r="FLR739" s="1101"/>
      <c r="FLS739" s="1101"/>
      <c r="FLT739" s="1101"/>
      <c r="FLU739" s="1101"/>
      <c r="FLV739" s="1101"/>
      <c r="FLW739" s="1101"/>
      <c r="FLX739" s="1101"/>
      <c r="FLY739" s="1101"/>
      <c r="FLZ739" s="1101"/>
      <c r="FMA739" s="1101"/>
      <c r="FMB739" s="1101"/>
      <c r="FMC739" s="1101"/>
      <c r="FMD739" s="1101"/>
      <c r="FME739" s="1101"/>
      <c r="FMF739" s="1101"/>
      <c r="FMG739" s="1101"/>
      <c r="FMH739" s="1101"/>
      <c r="FMI739" s="1101"/>
      <c r="FMJ739" s="1101"/>
      <c r="FMK739" s="1101"/>
      <c r="FML739" s="1101"/>
      <c r="FMM739" s="1101"/>
      <c r="FMN739" s="1101"/>
      <c r="FMO739" s="1101"/>
      <c r="FMP739" s="1101"/>
      <c r="FMQ739" s="1101"/>
      <c r="FMR739" s="1101"/>
      <c r="FMS739" s="1101"/>
      <c r="FMT739" s="1101"/>
      <c r="FMU739" s="1101"/>
      <c r="FMV739" s="1101"/>
      <c r="FMW739" s="1101"/>
      <c r="FMX739" s="1101"/>
      <c r="FMY739" s="1101"/>
      <c r="FMZ739" s="1101"/>
      <c r="FNA739" s="1101"/>
      <c r="FNB739" s="1101"/>
      <c r="FNC739" s="1101"/>
      <c r="FND739" s="1101"/>
      <c r="FNE739" s="1101"/>
      <c r="FNF739" s="1101"/>
      <c r="FNG739" s="1101"/>
      <c r="FNH739" s="1101"/>
      <c r="FNI739" s="1101"/>
      <c r="FNJ739" s="1101"/>
      <c r="FNK739" s="1101"/>
      <c r="FNL739" s="1101"/>
      <c r="FNM739" s="1101"/>
      <c r="FNN739" s="1101"/>
      <c r="FNO739" s="1101"/>
      <c r="FNP739" s="1101"/>
      <c r="FNQ739" s="1101"/>
      <c r="FNR739" s="1101"/>
      <c r="FNS739" s="1101"/>
      <c r="FNT739" s="1101"/>
      <c r="FNU739" s="1101"/>
      <c r="FNV739" s="1101"/>
      <c r="FNW739" s="1101"/>
      <c r="FNX739" s="1101"/>
      <c r="FNY739" s="1101"/>
      <c r="FNZ739" s="1101"/>
      <c r="FOA739" s="1101"/>
      <c r="FOB739" s="1101"/>
      <c r="FOC739" s="1101"/>
      <c r="FOD739" s="1101"/>
      <c r="FOE739" s="1101"/>
      <c r="FOF739" s="1101"/>
      <c r="FOG739" s="1101"/>
      <c r="FOH739" s="1101"/>
      <c r="FOI739" s="1101"/>
      <c r="FOJ739" s="1101"/>
      <c r="FOK739" s="1101"/>
      <c r="FOL739" s="1101"/>
      <c r="FOM739" s="1101"/>
      <c r="FON739" s="1101"/>
      <c r="FOO739" s="1101"/>
      <c r="FOP739" s="1101"/>
      <c r="FOQ739" s="1101"/>
      <c r="FOR739" s="1101"/>
      <c r="FOS739" s="1101"/>
      <c r="FOT739" s="1101"/>
      <c r="FOU739" s="1101"/>
      <c r="FOV739" s="1101"/>
      <c r="FOW739" s="1101"/>
      <c r="FOX739" s="1101"/>
      <c r="FOY739" s="1101"/>
      <c r="FOZ739" s="1101"/>
      <c r="FPA739" s="1101"/>
      <c r="FPB739" s="1101"/>
      <c r="FPC739" s="1101"/>
      <c r="FPD739" s="1101"/>
      <c r="FPE739" s="1101"/>
      <c r="FPF739" s="1101"/>
      <c r="FPG739" s="1101"/>
      <c r="FPH739" s="1101"/>
      <c r="FPI739" s="1101"/>
      <c r="FPJ739" s="1101"/>
      <c r="FPK739" s="1101"/>
      <c r="FPL739" s="1101"/>
      <c r="FPM739" s="1101"/>
      <c r="FPN739" s="1101"/>
      <c r="FPO739" s="1101"/>
      <c r="FPP739" s="1101"/>
      <c r="FPQ739" s="1101"/>
      <c r="FPR739" s="1101"/>
      <c r="FPS739" s="1101"/>
      <c r="FPT739" s="1101"/>
      <c r="FPU739" s="1101"/>
      <c r="FPV739" s="1101"/>
      <c r="FPW739" s="1101"/>
      <c r="FPX739" s="1101"/>
      <c r="FPY739" s="1101"/>
      <c r="FPZ739" s="1101"/>
      <c r="FQA739" s="1101"/>
      <c r="FQB739" s="1101"/>
      <c r="FQC739" s="1101"/>
      <c r="FQD739" s="1101"/>
      <c r="FQE739" s="1101"/>
      <c r="FQF739" s="1101"/>
      <c r="FQG739" s="1101"/>
      <c r="FQH739" s="1101"/>
      <c r="FQI739" s="1101"/>
      <c r="FQJ739" s="1101"/>
      <c r="FQK739" s="1101"/>
      <c r="FQL739" s="1101"/>
      <c r="FQM739" s="1101"/>
      <c r="FQN739" s="1101"/>
      <c r="FQO739" s="1101"/>
      <c r="FQP739" s="1101"/>
      <c r="FQQ739" s="1101"/>
      <c r="FQR739" s="1101"/>
      <c r="FQS739" s="1101"/>
      <c r="FQT739" s="1101"/>
      <c r="FQU739" s="1101"/>
      <c r="FQV739" s="1101"/>
      <c r="FQW739" s="1101"/>
      <c r="FQX739" s="1101"/>
      <c r="FQY739" s="1101"/>
      <c r="FQZ739" s="1101"/>
      <c r="FRA739" s="1101"/>
      <c r="FRB739" s="1101"/>
      <c r="FRC739" s="1101"/>
      <c r="FRD739" s="1101"/>
      <c r="FRE739" s="1101"/>
      <c r="FRF739" s="1101"/>
      <c r="FRG739" s="1101"/>
      <c r="FRH739" s="1101"/>
      <c r="FRI739" s="1101"/>
      <c r="FRJ739" s="1101"/>
      <c r="FRK739" s="1101"/>
      <c r="FRL739" s="1101"/>
      <c r="FRM739" s="1101"/>
      <c r="FRN739" s="1101"/>
      <c r="FRO739" s="1101"/>
      <c r="FRP739" s="1101"/>
      <c r="FRQ739" s="1101"/>
      <c r="FRR739" s="1101"/>
      <c r="FRS739" s="1101"/>
      <c r="FRT739" s="1101"/>
      <c r="FRU739" s="1101"/>
      <c r="FRV739" s="1101"/>
      <c r="FRW739" s="1101"/>
      <c r="FRX739" s="1101"/>
      <c r="FRY739" s="1101"/>
      <c r="FRZ739" s="1101"/>
      <c r="FSA739" s="1101"/>
      <c r="FSB739" s="1101"/>
      <c r="FSC739" s="1101"/>
      <c r="FSD739" s="1101"/>
      <c r="FSE739" s="1101"/>
      <c r="FSF739" s="1101"/>
      <c r="FSG739" s="1101"/>
      <c r="FSH739" s="1101"/>
      <c r="FSI739" s="1101"/>
      <c r="FSJ739" s="1101"/>
      <c r="FSK739" s="1101"/>
      <c r="FSL739" s="1101"/>
      <c r="FSM739" s="1101"/>
      <c r="FSN739" s="1101"/>
      <c r="FSO739" s="1101"/>
      <c r="FSP739" s="1101"/>
      <c r="FSQ739" s="1101"/>
      <c r="FSR739" s="1101"/>
      <c r="FSS739" s="1101"/>
      <c r="FST739" s="1101"/>
      <c r="FSU739" s="1101"/>
      <c r="FSV739" s="1101"/>
      <c r="FSW739" s="1101"/>
      <c r="FSX739" s="1101"/>
      <c r="FSY739" s="1101"/>
      <c r="FSZ739" s="1101"/>
      <c r="FTA739" s="1101"/>
      <c r="FTB739" s="1101"/>
      <c r="FTC739" s="1101"/>
      <c r="FTD739" s="1101"/>
      <c r="FTE739" s="1101"/>
      <c r="FTF739" s="1101"/>
      <c r="FTG739" s="1101"/>
      <c r="FTH739" s="1101"/>
      <c r="FTI739" s="1101"/>
      <c r="FTJ739" s="1101"/>
      <c r="FTK739" s="1101"/>
      <c r="FTL739" s="1101"/>
      <c r="FTM739" s="1101"/>
      <c r="FTN739" s="1101"/>
      <c r="FTO739" s="1101"/>
      <c r="FTP739" s="1101"/>
      <c r="FTQ739" s="1101"/>
      <c r="FTR739" s="1101"/>
      <c r="FTS739" s="1101"/>
      <c r="FTT739" s="1101"/>
      <c r="FTU739" s="1101"/>
      <c r="FTV739" s="1101"/>
      <c r="FTW739" s="1101"/>
      <c r="FTX739" s="1101"/>
      <c r="FTY739" s="1101"/>
      <c r="FTZ739" s="1101"/>
      <c r="FUA739" s="1101"/>
      <c r="FUB739" s="1101"/>
      <c r="FUC739" s="1101"/>
      <c r="FUD739" s="1101"/>
      <c r="FUE739" s="1101"/>
      <c r="FUF739" s="1101"/>
      <c r="FUG739" s="1101"/>
      <c r="FUH739" s="1101"/>
      <c r="FUI739" s="1101"/>
      <c r="FUJ739" s="1101"/>
      <c r="FUK739" s="1101"/>
      <c r="FUL739" s="1101"/>
      <c r="FUM739" s="1101"/>
      <c r="FUN739" s="1101"/>
      <c r="FUO739" s="1101"/>
      <c r="FUP739" s="1101"/>
      <c r="FUQ739" s="1101"/>
      <c r="FUR739" s="1101"/>
      <c r="FUS739" s="1101"/>
      <c r="FUT739" s="1101"/>
      <c r="FUU739" s="1101"/>
      <c r="FUV739" s="1101"/>
      <c r="FUW739" s="1101"/>
      <c r="FUX739" s="1101"/>
      <c r="FUY739" s="1101"/>
      <c r="FUZ739" s="1101"/>
      <c r="FVA739" s="1101"/>
      <c r="FVB739" s="1101"/>
      <c r="FVC739" s="1101"/>
      <c r="FVD739" s="1101"/>
      <c r="FVE739" s="1101"/>
      <c r="FVF739" s="1101"/>
      <c r="FVG739" s="1101"/>
      <c r="FVH739" s="1101"/>
      <c r="FVI739" s="1101"/>
      <c r="FVJ739" s="1101"/>
      <c r="FVK739" s="1101"/>
      <c r="FVL739" s="1101"/>
      <c r="FVM739" s="1101"/>
      <c r="FVN739" s="1101"/>
      <c r="FVO739" s="1101"/>
      <c r="FVP739" s="1101"/>
      <c r="FVQ739" s="1101"/>
      <c r="FVR739" s="1101"/>
      <c r="FVS739" s="1101"/>
      <c r="FVT739" s="1101"/>
      <c r="FVU739" s="1101"/>
      <c r="FVV739" s="1101"/>
      <c r="FVW739" s="1101"/>
      <c r="FVX739" s="1101"/>
      <c r="FVY739" s="1101"/>
      <c r="FVZ739" s="1101"/>
      <c r="FWA739" s="1101"/>
      <c r="FWB739" s="1101"/>
      <c r="FWC739" s="1101"/>
      <c r="FWD739" s="1101"/>
      <c r="FWE739" s="1101"/>
      <c r="FWF739" s="1101"/>
      <c r="FWG739" s="1101"/>
      <c r="FWH739" s="1101"/>
      <c r="FWI739" s="1101"/>
      <c r="FWJ739" s="1101"/>
      <c r="FWK739" s="1101"/>
      <c r="FWL739" s="1101"/>
      <c r="FWM739" s="1101"/>
      <c r="FWN739" s="1101"/>
      <c r="FWO739" s="1101"/>
      <c r="FWP739" s="1101"/>
      <c r="FWQ739" s="1101"/>
      <c r="FWR739" s="1101"/>
      <c r="FWS739" s="1101"/>
      <c r="FWT739" s="1101"/>
      <c r="FWU739" s="1101"/>
      <c r="FWV739" s="1101"/>
      <c r="FWW739" s="1101"/>
      <c r="FWX739" s="1101"/>
      <c r="FWY739" s="1101"/>
      <c r="FWZ739" s="1101"/>
      <c r="FXA739" s="1101"/>
      <c r="FXB739" s="1101"/>
      <c r="FXC739" s="1101"/>
      <c r="FXD739" s="1101"/>
      <c r="FXE739" s="1101"/>
      <c r="FXF739" s="1101"/>
      <c r="FXG739" s="1101"/>
      <c r="FXH739" s="1101"/>
      <c r="FXI739" s="1101"/>
      <c r="FXJ739" s="1101"/>
      <c r="FXK739" s="1101"/>
      <c r="FXL739" s="1101"/>
      <c r="FXM739" s="1101"/>
      <c r="FXN739" s="1101"/>
      <c r="FXO739" s="1101"/>
      <c r="FXP739" s="1101"/>
      <c r="FXQ739" s="1101"/>
      <c r="FXR739" s="1101"/>
      <c r="FXS739" s="1101"/>
      <c r="FXT739" s="1101"/>
      <c r="FXU739" s="1101"/>
      <c r="FXV739" s="1101"/>
      <c r="FXW739" s="1101"/>
      <c r="FXX739" s="1101"/>
      <c r="FXY739" s="1101"/>
      <c r="FXZ739" s="1101"/>
      <c r="FYA739" s="1101"/>
      <c r="FYB739" s="1101"/>
      <c r="FYC739" s="1101"/>
      <c r="FYD739" s="1101"/>
      <c r="FYE739" s="1101"/>
      <c r="FYF739" s="1101"/>
      <c r="FYG739" s="1101"/>
      <c r="FYH739" s="1101"/>
      <c r="FYI739" s="1101"/>
      <c r="FYJ739" s="1101"/>
      <c r="FYK739" s="1101"/>
      <c r="FYL739" s="1101"/>
      <c r="FYM739" s="1101"/>
      <c r="FYN739" s="1101"/>
      <c r="FYO739" s="1101"/>
      <c r="FYP739" s="1101"/>
      <c r="FYQ739" s="1101"/>
      <c r="FYR739" s="1101"/>
      <c r="FYS739" s="1101"/>
      <c r="FYT739" s="1101"/>
      <c r="FYU739" s="1101"/>
      <c r="FYV739" s="1101"/>
      <c r="FYW739" s="1101"/>
      <c r="FYX739" s="1101"/>
      <c r="FYY739" s="1101"/>
      <c r="FYZ739" s="1101"/>
      <c r="FZA739" s="1101"/>
      <c r="FZB739" s="1101"/>
      <c r="FZC739" s="1101"/>
      <c r="FZD739" s="1101"/>
      <c r="FZE739" s="1101"/>
      <c r="FZF739" s="1101"/>
      <c r="FZG739" s="1101"/>
      <c r="FZH739" s="1101"/>
      <c r="FZI739" s="1101"/>
      <c r="FZJ739" s="1101"/>
      <c r="FZK739" s="1101"/>
      <c r="FZL739" s="1101"/>
      <c r="FZM739" s="1101"/>
      <c r="FZN739" s="1101"/>
      <c r="FZO739" s="1101"/>
      <c r="FZP739" s="1101"/>
      <c r="FZQ739" s="1101"/>
      <c r="FZR739" s="1101"/>
      <c r="FZS739" s="1101"/>
      <c r="FZT739" s="1101"/>
      <c r="FZU739" s="1101"/>
      <c r="FZV739" s="1101"/>
      <c r="FZW739" s="1101"/>
      <c r="FZX739" s="1101"/>
      <c r="FZY739" s="1101"/>
      <c r="FZZ739" s="1101"/>
      <c r="GAA739" s="1101"/>
      <c r="GAB739" s="1101"/>
      <c r="GAC739" s="1101"/>
      <c r="GAD739" s="1101"/>
      <c r="GAE739" s="1101"/>
      <c r="GAF739" s="1101"/>
      <c r="GAG739" s="1101"/>
      <c r="GAH739" s="1101"/>
      <c r="GAI739" s="1101"/>
      <c r="GAJ739" s="1101"/>
      <c r="GAK739" s="1101"/>
      <c r="GAL739" s="1101"/>
      <c r="GAM739" s="1101"/>
      <c r="GAN739" s="1101"/>
      <c r="GAO739" s="1101"/>
      <c r="GAP739" s="1101"/>
      <c r="GAQ739" s="1101"/>
      <c r="GAR739" s="1101"/>
      <c r="GAS739" s="1101"/>
      <c r="GAT739" s="1101"/>
      <c r="GAU739" s="1101"/>
      <c r="GAV739" s="1101"/>
      <c r="GAW739" s="1101"/>
      <c r="GAX739" s="1101"/>
      <c r="GAY739" s="1101"/>
      <c r="GAZ739" s="1101"/>
      <c r="GBA739" s="1101"/>
      <c r="GBB739" s="1101"/>
      <c r="GBC739" s="1101"/>
      <c r="GBD739" s="1101"/>
      <c r="GBE739" s="1101"/>
      <c r="GBF739" s="1101"/>
      <c r="GBG739" s="1101"/>
      <c r="GBH739" s="1101"/>
      <c r="GBI739" s="1101"/>
      <c r="GBJ739" s="1101"/>
      <c r="GBK739" s="1101"/>
      <c r="GBL739" s="1101"/>
      <c r="GBM739" s="1101"/>
      <c r="GBN739" s="1101"/>
      <c r="GBO739" s="1101"/>
      <c r="GBP739" s="1101"/>
      <c r="GBQ739" s="1101"/>
      <c r="GBR739" s="1101"/>
      <c r="GBS739" s="1101"/>
      <c r="GBT739" s="1101"/>
      <c r="GBU739" s="1101"/>
      <c r="GBV739" s="1101"/>
      <c r="GBW739" s="1101"/>
      <c r="GBX739" s="1101"/>
      <c r="GBY739" s="1101"/>
      <c r="GBZ739" s="1101"/>
      <c r="GCA739" s="1101"/>
      <c r="GCB739" s="1101"/>
      <c r="GCC739" s="1101"/>
      <c r="GCD739" s="1101"/>
      <c r="GCE739" s="1101"/>
      <c r="GCF739" s="1101"/>
      <c r="GCG739" s="1101"/>
      <c r="GCH739" s="1101"/>
      <c r="GCI739" s="1101"/>
      <c r="GCJ739" s="1101"/>
      <c r="GCK739" s="1101"/>
      <c r="GCL739" s="1101"/>
      <c r="GCM739" s="1101"/>
      <c r="GCN739" s="1101"/>
      <c r="GCO739" s="1101"/>
      <c r="GCP739" s="1101"/>
      <c r="GCQ739" s="1101"/>
      <c r="GCR739" s="1101"/>
      <c r="GCS739" s="1101"/>
      <c r="GCT739" s="1101"/>
      <c r="GCU739" s="1101"/>
      <c r="GCV739" s="1101"/>
      <c r="GCW739" s="1101"/>
      <c r="GCX739" s="1101"/>
      <c r="GCY739" s="1101"/>
      <c r="GCZ739" s="1101"/>
      <c r="GDA739" s="1101"/>
      <c r="GDB739" s="1101"/>
      <c r="GDC739" s="1101"/>
      <c r="GDD739" s="1101"/>
      <c r="GDE739" s="1101"/>
      <c r="GDF739" s="1101"/>
      <c r="GDG739" s="1101"/>
      <c r="GDH739" s="1101"/>
      <c r="GDI739" s="1101"/>
      <c r="GDJ739" s="1101"/>
      <c r="GDK739" s="1101"/>
      <c r="GDL739" s="1101"/>
      <c r="GDM739" s="1101"/>
      <c r="GDN739" s="1101"/>
      <c r="GDO739" s="1101"/>
      <c r="GDP739" s="1101"/>
      <c r="GDQ739" s="1101"/>
      <c r="GDR739" s="1101"/>
      <c r="GDS739" s="1101"/>
      <c r="GDT739" s="1101"/>
      <c r="GDU739" s="1101"/>
      <c r="GDV739" s="1101"/>
      <c r="GDW739" s="1101"/>
      <c r="GDX739" s="1101"/>
      <c r="GDY739" s="1101"/>
      <c r="GDZ739" s="1101"/>
      <c r="GEA739" s="1101"/>
      <c r="GEB739" s="1101"/>
      <c r="GEC739" s="1101"/>
      <c r="GED739" s="1101"/>
      <c r="GEE739" s="1101"/>
      <c r="GEF739" s="1101"/>
      <c r="GEG739" s="1101"/>
      <c r="GEH739" s="1101"/>
      <c r="GEI739" s="1101"/>
      <c r="GEJ739" s="1101"/>
      <c r="GEK739" s="1101"/>
      <c r="GEL739" s="1101"/>
      <c r="GEM739" s="1101"/>
      <c r="GEN739" s="1101"/>
      <c r="GEO739" s="1101"/>
      <c r="GEP739" s="1101"/>
      <c r="GEQ739" s="1101"/>
      <c r="GER739" s="1101"/>
      <c r="GES739" s="1101"/>
      <c r="GET739" s="1101"/>
      <c r="GEU739" s="1101"/>
      <c r="GEV739" s="1101"/>
      <c r="GEW739" s="1101"/>
      <c r="GEX739" s="1101"/>
      <c r="GEY739" s="1101"/>
      <c r="GEZ739" s="1101"/>
      <c r="GFA739" s="1101"/>
      <c r="GFB739" s="1101"/>
      <c r="GFC739" s="1101"/>
      <c r="GFD739" s="1101"/>
      <c r="GFE739" s="1101"/>
      <c r="GFF739" s="1101"/>
      <c r="GFG739" s="1101"/>
      <c r="GFH739" s="1101"/>
      <c r="GFI739" s="1101"/>
      <c r="GFJ739" s="1101"/>
      <c r="GFK739" s="1101"/>
      <c r="GFL739" s="1101"/>
      <c r="GFM739" s="1101"/>
      <c r="GFN739" s="1101"/>
      <c r="GFO739" s="1101"/>
      <c r="GFP739" s="1101"/>
      <c r="GFQ739" s="1101"/>
      <c r="GFR739" s="1101"/>
      <c r="GFS739" s="1101"/>
      <c r="GFT739" s="1101"/>
      <c r="GFU739" s="1101"/>
      <c r="GFV739" s="1101"/>
      <c r="GFW739" s="1101"/>
      <c r="GFX739" s="1101"/>
      <c r="GFY739" s="1101"/>
      <c r="GFZ739" s="1101"/>
      <c r="GGA739" s="1101"/>
      <c r="GGB739" s="1101"/>
      <c r="GGC739" s="1101"/>
      <c r="GGD739" s="1101"/>
      <c r="GGE739" s="1101"/>
      <c r="GGF739" s="1101"/>
      <c r="GGG739" s="1101"/>
      <c r="GGH739" s="1101"/>
      <c r="GGI739" s="1101"/>
      <c r="GGJ739" s="1101"/>
      <c r="GGK739" s="1101"/>
      <c r="GGL739" s="1101"/>
      <c r="GGM739" s="1101"/>
      <c r="GGN739" s="1101"/>
      <c r="GGO739" s="1101"/>
      <c r="GGP739" s="1101"/>
      <c r="GGQ739" s="1101"/>
      <c r="GGR739" s="1101"/>
      <c r="GGS739" s="1101"/>
      <c r="GGT739" s="1101"/>
      <c r="GGU739" s="1101"/>
      <c r="GGV739" s="1101"/>
      <c r="GGW739" s="1101"/>
      <c r="GGX739" s="1101"/>
      <c r="GGY739" s="1101"/>
      <c r="GGZ739" s="1101"/>
      <c r="GHA739" s="1101"/>
      <c r="GHB739" s="1101"/>
      <c r="GHC739" s="1101"/>
      <c r="GHD739" s="1101"/>
      <c r="GHE739" s="1101"/>
      <c r="GHF739" s="1101"/>
      <c r="GHG739" s="1101"/>
      <c r="GHH739" s="1101"/>
      <c r="GHI739" s="1101"/>
      <c r="GHJ739" s="1101"/>
      <c r="GHK739" s="1101"/>
      <c r="GHL739" s="1101"/>
      <c r="GHM739" s="1101"/>
      <c r="GHN739" s="1101"/>
      <c r="GHO739" s="1101"/>
      <c r="GHP739" s="1101"/>
      <c r="GHQ739" s="1101"/>
      <c r="GHR739" s="1101"/>
      <c r="GHS739" s="1101"/>
      <c r="GHT739" s="1101"/>
      <c r="GHU739" s="1101"/>
      <c r="GHV739" s="1101"/>
      <c r="GHW739" s="1101"/>
      <c r="GHX739" s="1101"/>
      <c r="GHY739" s="1101"/>
      <c r="GHZ739" s="1101"/>
      <c r="GIA739" s="1101"/>
      <c r="GIB739" s="1101"/>
      <c r="GIC739" s="1101"/>
      <c r="GID739" s="1101"/>
      <c r="GIE739" s="1101"/>
      <c r="GIF739" s="1101"/>
      <c r="GIG739" s="1101"/>
      <c r="GIH739" s="1101"/>
      <c r="GII739" s="1101"/>
      <c r="GIJ739" s="1101"/>
      <c r="GIK739" s="1101"/>
      <c r="GIL739" s="1101"/>
      <c r="GIM739" s="1101"/>
      <c r="GIN739" s="1101"/>
      <c r="GIO739" s="1101"/>
      <c r="GIP739" s="1101"/>
      <c r="GIQ739" s="1101"/>
      <c r="GIR739" s="1101"/>
      <c r="GIS739" s="1101"/>
      <c r="GIT739" s="1101"/>
      <c r="GIU739" s="1101"/>
      <c r="GIV739" s="1101"/>
      <c r="GIW739" s="1101"/>
      <c r="GIX739" s="1101"/>
      <c r="GIY739" s="1101"/>
      <c r="GIZ739" s="1101"/>
      <c r="GJA739" s="1101"/>
      <c r="GJB739" s="1101"/>
      <c r="GJC739" s="1101"/>
      <c r="GJD739" s="1101"/>
      <c r="GJE739" s="1101"/>
      <c r="GJF739" s="1101"/>
      <c r="GJG739" s="1101"/>
      <c r="GJH739" s="1101"/>
      <c r="GJI739" s="1101"/>
      <c r="GJJ739" s="1101"/>
      <c r="GJK739" s="1101"/>
      <c r="GJL739" s="1101"/>
      <c r="GJM739" s="1101"/>
      <c r="GJN739" s="1101"/>
      <c r="GJO739" s="1101"/>
      <c r="GJP739" s="1101"/>
      <c r="GJQ739" s="1101"/>
      <c r="GJR739" s="1101"/>
      <c r="GJS739" s="1101"/>
      <c r="GJT739" s="1101"/>
      <c r="GJU739" s="1101"/>
      <c r="GJV739" s="1101"/>
      <c r="GJW739" s="1101"/>
      <c r="GJX739" s="1101"/>
      <c r="GJY739" s="1101"/>
      <c r="GJZ739" s="1101"/>
      <c r="GKA739" s="1101"/>
      <c r="GKB739" s="1101"/>
      <c r="GKC739" s="1101"/>
      <c r="GKD739" s="1101"/>
      <c r="GKE739" s="1101"/>
      <c r="GKF739" s="1101"/>
      <c r="GKG739" s="1101"/>
      <c r="GKH739" s="1101"/>
      <c r="GKI739" s="1101"/>
      <c r="GKJ739" s="1101"/>
      <c r="GKK739" s="1101"/>
      <c r="GKL739" s="1101"/>
      <c r="GKM739" s="1101"/>
      <c r="GKN739" s="1101"/>
      <c r="GKO739" s="1101"/>
      <c r="GKP739" s="1101"/>
      <c r="GKQ739" s="1101"/>
      <c r="GKR739" s="1101"/>
      <c r="GKS739" s="1101"/>
      <c r="GKT739" s="1101"/>
      <c r="GKU739" s="1101"/>
      <c r="GKV739" s="1101"/>
      <c r="GKW739" s="1101"/>
      <c r="GKX739" s="1101"/>
      <c r="GKY739" s="1101"/>
      <c r="GKZ739" s="1101"/>
      <c r="GLA739" s="1101"/>
      <c r="GLB739" s="1101"/>
      <c r="GLC739" s="1101"/>
      <c r="GLD739" s="1101"/>
      <c r="GLE739" s="1101"/>
      <c r="GLF739" s="1101"/>
      <c r="GLG739" s="1101"/>
      <c r="GLH739" s="1101"/>
      <c r="GLI739" s="1101"/>
      <c r="GLJ739" s="1101"/>
      <c r="GLK739" s="1101"/>
      <c r="GLL739" s="1101"/>
      <c r="GLM739" s="1101"/>
      <c r="GLN739" s="1101"/>
      <c r="GLO739" s="1101"/>
      <c r="GLP739" s="1101"/>
      <c r="GLQ739" s="1101"/>
      <c r="GLR739" s="1101"/>
      <c r="GLS739" s="1101"/>
      <c r="GLT739" s="1101"/>
      <c r="GLU739" s="1101"/>
      <c r="GLV739" s="1101"/>
      <c r="GLW739" s="1101"/>
      <c r="GLX739" s="1101"/>
      <c r="GLY739" s="1101"/>
      <c r="GLZ739" s="1101"/>
      <c r="GMA739" s="1101"/>
      <c r="GMB739" s="1101"/>
      <c r="GMC739" s="1101"/>
      <c r="GMD739" s="1101"/>
      <c r="GME739" s="1101"/>
      <c r="GMF739" s="1101"/>
      <c r="GMG739" s="1101"/>
      <c r="GMH739" s="1101"/>
      <c r="GMI739" s="1101"/>
      <c r="GMJ739" s="1101"/>
      <c r="GMK739" s="1101"/>
      <c r="GML739" s="1101"/>
      <c r="GMM739" s="1101"/>
      <c r="GMN739" s="1101"/>
      <c r="GMO739" s="1101"/>
      <c r="GMP739" s="1101"/>
      <c r="GMQ739" s="1101"/>
      <c r="GMR739" s="1101"/>
      <c r="GMS739" s="1101"/>
      <c r="GMT739" s="1101"/>
      <c r="GMU739" s="1101"/>
      <c r="GMV739" s="1101"/>
      <c r="GMW739" s="1101"/>
      <c r="GMX739" s="1101"/>
      <c r="GMY739" s="1101"/>
      <c r="GMZ739" s="1101"/>
      <c r="GNA739" s="1101"/>
      <c r="GNB739" s="1101"/>
      <c r="GNC739" s="1101"/>
      <c r="GND739" s="1101"/>
      <c r="GNE739" s="1101"/>
      <c r="GNF739" s="1101"/>
      <c r="GNG739" s="1101"/>
      <c r="GNH739" s="1101"/>
      <c r="GNI739" s="1101"/>
      <c r="GNJ739" s="1101"/>
      <c r="GNK739" s="1101"/>
      <c r="GNL739" s="1101"/>
      <c r="GNM739" s="1101"/>
      <c r="GNN739" s="1101"/>
      <c r="GNO739" s="1101"/>
      <c r="GNP739" s="1101"/>
      <c r="GNQ739" s="1101"/>
      <c r="GNR739" s="1101"/>
      <c r="GNS739" s="1101"/>
      <c r="GNT739" s="1101"/>
      <c r="GNU739" s="1101"/>
      <c r="GNV739" s="1101"/>
      <c r="GNW739" s="1101"/>
      <c r="GNX739" s="1101"/>
      <c r="GNY739" s="1101"/>
      <c r="GNZ739" s="1101"/>
      <c r="GOA739" s="1101"/>
      <c r="GOB739" s="1101"/>
      <c r="GOC739" s="1101"/>
      <c r="GOD739" s="1101"/>
      <c r="GOE739" s="1101"/>
      <c r="GOF739" s="1101"/>
      <c r="GOG739" s="1101"/>
      <c r="GOH739" s="1101"/>
      <c r="GOI739" s="1101"/>
      <c r="GOJ739" s="1101"/>
      <c r="GOK739" s="1101"/>
      <c r="GOL739" s="1101"/>
      <c r="GOM739" s="1101"/>
      <c r="GON739" s="1101"/>
      <c r="GOO739" s="1101"/>
      <c r="GOP739" s="1101"/>
      <c r="GOQ739" s="1101"/>
      <c r="GOR739" s="1101"/>
      <c r="GOS739" s="1101"/>
      <c r="GOT739" s="1101"/>
      <c r="GOU739" s="1101"/>
      <c r="GOV739" s="1101"/>
      <c r="GOW739" s="1101"/>
      <c r="GOX739" s="1101"/>
      <c r="GOY739" s="1101"/>
      <c r="GOZ739" s="1101"/>
      <c r="GPA739" s="1101"/>
      <c r="GPB739" s="1101"/>
      <c r="GPC739" s="1101"/>
      <c r="GPD739" s="1101"/>
      <c r="GPE739" s="1101"/>
      <c r="GPF739" s="1101"/>
      <c r="GPG739" s="1101"/>
      <c r="GPH739" s="1101"/>
      <c r="GPI739" s="1101"/>
      <c r="GPJ739" s="1101"/>
      <c r="GPK739" s="1101"/>
      <c r="GPL739" s="1101"/>
      <c r="GPM739" s="1101"/>
      <c r="GPN739" s="1101"/>
      <c r="GPO739" s="1101"/>
      <c r="GPP739" s="1101"/>
      <c r="GPQ739" s="1101"/>
      <c r="GPR739" s="1101"/>
      <c r="GPS739" s="1101"/>
      <c r="GPT739" s="1101"/>
      <c r="GPU739" s="1101"/>
      <c r="GPV739" s="1101"/>
      <c r="GPW739" s="1101"/>
      <c r="GPX739" s="1101"/>
      <c r="GPY739" s="1101"/>
      <c r="GPZ739" s="1101"/>
      <c r="GQA739" s="1101"/>
      <c r="GQB739" s="1101"/>
      <c r="GQC739" s="1101"/>
      <c r="GQD739" s="1101"/>
      <c r="GQE739" s="1101"/>
      <c r="GQF739" s="1101"/>
      <c r="GQG739" s="1101"/>
      <c r="GQH739" s="1101"/>
      <c r="GQI739" s="1101"/>
      <c r="GQJ739" s="1101"/>
      <c r="GQK739" s="1101"/>
      <c r="GQL739" s="1101"/>
      <c r="GQM739" s="1101"/>
      <c r="GQN739" s="1101"/>
      <c r="GQO739" s="1101"/>
      <c r="GQP739" s="1101"/>
      <c r="GQQ739" s="1101"/>
      <c r="GQR739" s="1101"/>
      <c r="GQS739" s="1101"/>
      <c r="GQT739" s="1101"/>
      <c r="GQU739" s="1101"/>
      <c r="GQV739" s="1101"/>
      <c r="GQW739" s="1101"/>
      <c r="GQX739" s="1101"/>
      <c r="GQY739" s="1101"/>
      <c r="GQZ739" s="1101"/>
      <c r="GRA739" s="1101"/>
      <c r="GRB739" s="1101"/>
      <c r="GRC739" s="1101"/>
      <c r="GRD739" s="1101"/>
      <c r="GRE739" s="1101"/>
      <c r="GRF739" s="1101"/>
      <c r="GRG739" s="1101"/>
      <c r="GRH739" s="1101"/>
      <c r="GRI739" s="1101"/>
      <c r="GRJ739" s="1101"/>
      <c r="GRK739" s="1101"/>
      <c r="GRL739" s="1101"/>
      <c r="GRM739" s="1101"/>
      <c r="GRN739" s="1101"/>
      <c r="GRO739" s="1101"/>
      <c r="GRP739" s="1101"/>
      <c r="GRQ739" s="1101"/>
      <c r="GRR739" s="1101"/>
      <c r="GRS739" s="1101"/>
      <c r="GRT739" s="1101"/>
      <c r="GRU739" s="1101"/>
      <c r="GRV739" s="1101"/>
      <c r="GRW739" s="1101"/>
      <c r="GRX739" s="1101"/>
      <c r="GRY739" s="1101"/>
      <c r="GRZ739" s="1101"/>
      <c r="GSA739" s="1101"/>
      <c r="GSB739" s="1101"/>
      <c r="GSC739" s="1101"/>
      <c r="GSD739" s="1101"/>
      <c r="GSE739" s="1101"/>
      <c r="GSF739" s="1101"/>
      <c r="GSG739" s="1101"/>
      <c r="GSH739" s="1101"/>
      <c r="GSI739" s="1101"/>
      <c r="GSJ739" s="1101"/>
      <c r="GSK739" s="1101"/>
      <c r="GSL739" s="1101"/>
      <c r="GSM739" s="1101"/>
      <c r="GSN739" s="1101"/>
      <c r="GSO739" s="1101"/>
      <c r="GSP739" s="1101"/>
      <c r="GSQ739" s="1101"/>
      <c r="GSR739" s="1101"/>
      <c r="GSS739" s="1101"/>
      <c r="GST739" s="1101"/>
      <c r="GSU739" s="1101"/>
      <c r="GSV739" s="1101"/>
      <c r="GSW739" s="1101"/>
      <c r="GSX739" s="1101"/>
      <c r="GSY739" s="1101"/>
      <c r="GSZ739" s="1101"/>
      <c r="GTA739" s="1101"/>
      <c r="GTB739" s="1101"/>
      <c r="GTC739" s="1101"/>
      <c r="GTD739" s="1101"/>
      <c r="GTE739" s="1101"/>
      <c r="GTF739" s="1101"/>
      <c r="GTG739" s="1101"/>
      <c r="GTH739" s="1101"/>
      <c r="GTI739" s="1101"/>
      <c r="GTJ739" s="1101"/>
      <c r="GTK739" s="1101"/>
      <c r="GTL739" s="1101"/>
      <c r="GTM739" s="1101"/>
      <c r="GTN739" s="1101"/>
      <c r="GTO739" s="1101"/>
      <c r="GTP739" s="1101"/>
      <c r="GTQ739" s="1101"/>
      <c r="GTR739" s="1101"/>
      <c r="GTS739" s="1101"/>
      <c r="GTT739" s="1101"/>
      <c r="GTU739" s="1101"/>
      <c r="GTV739" s="1101"/>
      <c r="GTW739" s="1101"/>
      <c r="GTX739" s="1101"/>
      <c r="GTY739" s="1101"/>
      <c r="GTZ739" s="1101"/>
      <c r="GUA739" s="1101"/>
      <c r="GUB739" s="1101"/>
      <c r="GUC739" s="1101"/>
      <c r="GUD739" s="1101"/>
      <c r="GUE739" s="1101"/>
      <c r="GUF739" s="1101"/>
      <c r="GUG739" s="1101"/>
      <c r="GUH739" s="1101"/>
      <c r="GUI739" s="1101"/>
      <c r="GUJ739" s="1101"/>
      <c r="GUK739" s="1101"/>
      <c r="GUL739" s="1101"/>
      <c r="GUM739" s="1101"/>
      <c r="GUN739" s="1101"/>
      <c r="GUO739" s="1101"/>
      <c r="GUP739" s="1101"/>
      <c r="GUQ739" s="1101"/>
      <c r="GUR739" s="1101"/>
      <c r="GUS739" s="1101"/>
      <c r="GUT739" s="1101"/>
      <c r="GUU739" s="1101"/>
      <c r="GUV739" s="1101"/>
      <c r="GUW739" s="1101"/>
      <c r="GUX739" s="1101"/>
      <c r="GUY739" s="1101"/>
      <c r="GUZ739" s="1101"/>
      <c r="GVA739" s="1101"/>
      <c r="GVB739" s="1101"/>
      <c r="GVC739" s="1101"/>
      <c r="GVD739" s="1101"/>
      <c r="GVE739" s="1101"/>
      <c r="GVF739" s="1101"/>
      <c r="GVG739" s="1101"/>
      <c r="GVH739" s="1101"/>
      <c r="GVI739" s="1101"/>
      <c r="GVJ739" s="1101"/>
      <c r="GVK739" s="1101"/>
      <c r="GVL739" s="1101"/>
      <c r="GVM739" s="1101"/>
      <c r="GVN739" s="1101"/>
      <c r="GVO739" s="1101"/>
      <c r="GVP739" s="1101"/>
      <c r="GVQ739" s="1101"/>
      <c r="GVR739" s="1101"/>
      <c r="GVS739" s="1101"/>
      <c r="GVT739" s="1101"/>
      <c r="GVU739" s="1101"/>
      <c r="GVV739" s="1101"/>
      <c r="GVW739" s="1101"/>
      <c r="GVX739" s="1101"/>
      <c r="GVY739" s="1101"/>
      <c r="GVZ739" s="1101"/>
      <c r="GWA739" s="1101"/>
      <c r="GWB739" s="1101"/>
      <c r="GWC739" s="1101"/>
      <c r="GWD739" s="1101"/>
      <c r="GWE739" s="1101"/>
      <c r="GWF739" s="1101"/>
      <c r="GWG739" s="1101"/>
      <c r="GWH739" s="1101"/>
      <c r="GWI739" s="1101"/>
      <c r="GWJ739" s="1101"/>
      <c r="GWK739" s="1101"/>
      <c r="GWL739" s="1101"/>
      <c r="GWM739" s="1101"/>
      <c r="GWN739" s="1101"/>
      <c r="GWO739" s="1101"/>
      <c r="GWP739" s="1101"/>
      <c r="GWQ739" s="1101"/>
      <c r="GWR739" s="1101"/>
      <c r="GWS739" s="1101"/>
      <c r="GWT739" s="1101"/>
      <c r="GWU739" s="1101"/>
      <c r="GWV739" s="1101"/>
      <c r="GWW739" s="1101"/>
      <c r="GWX739" s="1101"/>
      <c r="GWY739" s="1101"/>
      <c r="GWZ739" s="1101"/>
      <c r="GXA739" s="1101"/>
      <c r="GXB739" s="1101"/>
      <c r="GXC739" s="1101"/>
      <c r="GXD739" s="1101"/>
      <c r="GXE739" s="1101"/>
      <c r="GXF739" s="1101"/>
      <c r="GXG739" s="1101"/>
      <c r="GXH739" s="1101"/>
      <c r="GXI739" s="1101"/>
      <c r="GXJ739" s="1101"/>
      <c r="GXK739" s="1101"/>
      <c r="GXL739" s="1101"/>
      <c r="GXM739" s="1101"/>
      <c r="GXN739" s="1101"/>
      <c r="GXO739" s="1101"/>
      <c r="GXP739" s="1101"/>
      <c r="GXQ739" s="1101"/>
      <c r="GXR739" s="1101"/>
      <c r="GXS739" s="1101"/>
      <c r="GXT739" s="1101"/>
      <c r="GXU739" s="1101"/>
      <c r="GXV739" s="1101"/>
      <c r="GXW739" s="1101"/>
      <c r="GXX739" s="1101"/>
      <c r="GXY739" s="1101"/>
      <c r="GXZ739" s="1101"/>
      <c r="GYA739" s="1101"/>
      <c r="GYB739" s="1101"/>
      <c r="GYC739" s="1101"/>
      <c r="GYD739" s="1101"/>
      <c r="GYE739" s="1101"/>
      <c r="GYF739" s="1101"/>
      <c r="GYG739" s="1101"/>
      <c r="GYH739" s="1101"/>
      <c r="GYI739" s="1101"/>
      <c r="GYJ739" s="1101"/>
      <c r="GYK739" s="1101"/>
      <c r="GYL739" s="1101"/>
      <c r="GYM739" s="1101"/>
      <c r="GYN739" s="1101"/>
      <c r="GYO739" s="1101"/>
      <c r="GYP739" s="1101"/>
      <c r="GYQ739" s="1101"/>
      <c r="GYR739" s="1101"/>
      <c r="GYS739" s="1101"/>
      <c r="GYT739" s="1101"/>
      <c r="GYU739" s="1101"/>
      <c r="GYV739" s="1101"/>
      <c r="GYW739" s="1101"/>
      <c r="GYX739" s="1101"/>
      <c r="GYY739" s="1101"/>
      <c r="GYZ739" s="1101"/>
      <c r="GZA739" s="1101"/>
      <c r="GZB739" s="1101"/>
      <c r="GZC739" s="1101"/>
      <c r="GZD739" s="1101"/>
      <c r="GZE739" s="1101"/>
      <c r="GZF739" s="1101"/>
      <c r="GZG739" s="1101"/>
      <c r="GZH739" s="1101"/>
      <c r="GZI739" s="1101"/>
      <c r="GZJ739" s="1101"/>
      <c r="GZK739" s="1101"/>
      <c r="GZL739" s="1101"/>
      <c r="GZM739" s="1101"/>
      <c r="GZN739" s="1101"/>
      <c r="GZO739" s="1101"/>
      <c r="GZP739" s="1101"/>
      <c r="GZQ739" s="1101"/>
      <c r="GZR739" s="1101"/>
      <c r="GZS739" s="1101"/>
      <c r="GZT739" s="1101"/>
      <c r="GZU739" s="1101"/>
      <c r="GZV739" s="1101"/>
      <c r="GZW739" s="1101"/>
      <c r="GZX739" s="1101"/>
      <c r="GZY739" s="1101"/>
      <c r="GZZ739" s="1101"/>
      <c r="HAA739" s="1101"/>
      <c r="HAB739" s="1101"/>
      <c r="HAC739" s="1101"/>
      <c r="HAD739" s="1101"/>
      <c r="HAE739" s="1101"/>
      <c r="HAF739" s="1101"/>
      <c r="HAG739" s="1101"/>
      <c r="HAH739" s="1101"/>
      <c r="HAI739" s="1101"/>
      <c r="HAJ739" s="1101"/>
      <c r="HAK739" s="1101"/>
      <c r="HAL739" s="1101"/>
      <c r="HAM739" s="1101"/>
      <c r="HAN739" s="1101"/>
      <c r="HAO739" s="1101"/>
      <c r="HAP739" s="1101"/>
      <c r="HAQ739" s="1101"/>
      <c r="HAR739" s="1101"/>
      <c r="HAS739" s="1101"/>
      <c r="HAT739" s="1101"/>
      <c r="HAU739" s="1101"/>
      <c r="HAV739" s="1101"/>
      <c r="HAW739" s="1101"/>
      <c r="HAX739" s="1101"/>
      <c r="HAY739" s="1101"/>
      <c r="HAZ739" s="1101"/>
      <c r="HBA739" s="1101"/>
      <c r="HBB739" s="1101"/>
      <c r="HBC739" s="1101"/>
      <c r="HBD739" s="1101"/>
      <c r="HBE739" s="1101"/>
      <c r="HBF739" s="1101"/>
      <c r="HBG739" s="1101"/>
      <c r="HBH739" s="1101"/>
      <c r="HBI739" s="1101"/>
      <c r="HBJ739" s="1101"/>
      <c r="HBK739" s="1101"/>
      <c r="HBL739" s="1101"/>
      <c r="HBM739" s="1101"/>
      <c r="HBN739" s="1101"/>
      <c r="HBO739" s="1101"/>
      <c r="HBP739" s="1101"/>
      <c r="HBQ739" s="1101"/>
      <c r="HBR739" s="1101"/>
      <c r="HBS739" s="1101"/>
      <c r="HBT739" s="1101"/>
      <c r="HBU739" s="1101"/>
      <c r="HBV739" s="1101"/>
      <c r="HBW739" s="1101"/>
      <c r="HBX739" s="1101"/>
      <c r="HBY739" s="1101"/>
      <c r="HBZ739" s="1101"/>
      <c r="HCA739" s="1101"/>
      <c r="HCB739" s="1101"/>
      <c r="HCC739" s="1101"/>
      <c r="HCD739" s="1101"/>
      <c r="HCE739" s="1101"/>
      <c r="HCF739" s="1101"/>
      <c r="HCG739" s="1101"/>
      <c r="HCH739" s="1101"/>
      <c r="HCI739" s="1101"/>
      <c r="HCJ739" s="1101"/>
      <c r="HCK739" s="1101"/>
      <c r="HCL739" s="1101"/>
      <c r="HCM739" s="1101"/>
      <c r="HCN739" s="1101"/>
      <c r="HCO739" s="1101"/>
      <c r="HCP739" s="1101"/>
      <c r="HCQ739" s="1101"/>
      <c r="HCR739" s="1101"/>
      <c r="HCS739" s="1101"/>
      <c r="HCT739" s="1101"/>
      <c r="HCU739" s="1101"/>
      <c r="HCV739" s="1101"/>
      <c r="HCW739" s="1101"/>
      <c r="HCX739" s="1101"/>
      <c r="HCY739" s="1101"/>
      <c r="HCZ739" s="1101"/>
      <c r="HDA739" s="1101"/>
      <c r="HDB739" s="1101"/>
      <c r="HDC739" s="1101"/>
      <c r="HDD739" s="1101"/>
      <c r="HDE739" s="1101"/>
      <c r="HDF739" s="1101"/>
      <c r="HDG739" s="1101"/>
      <c r="HDH739" s="1101"/>
      <c r="HDI739" s="1101"/>
      <c r="HDJ739" s="1101"/>
      <c r="HDK739" s="1101"/>
      <c r="HDL739" s="1101"/>
      <c r="HDM739" s="1101"/>
      <c r="HDN739" s="1101"/>
      <c r="HDO739" s="1101"/>
      <c r="HDP739" s="1101"/>
      <c r="HDQ739" s="1101"/>
      <c r="HDR739" s="1101"/>
      <c r="HDS739" s="1101"/>
      <c r="HDT739" s="1101"/>
      <c r="HDU739" s="1101"/>
      <c r="HDV739" s="1101"/>
      <c r="HDW739" s="1101"/>
      <c r="HDX739" s="1101"/>
      <c r="HDY739" s="1101"/>
      <c r="HDZ739" s="1101"/>
      <c r="HEA739" s="1101"/>
      <c r="HEB739" s="1101"/>
      <c r="HEC739" s="1101"/>
      <c r="HED739" s="1101"/>
      <c r="HEE739" s="1101"/>
      <c r="HEF739" s="1101"/>
      <c r="HEG739" s="1101"/>
      <c r="HEH739" s="1101"/>
      <c r="HEI739" s="1101"/>
      <c r="HEJ739" s="1101"/>
      <c r="HEK739" s="1101"/>
      <c r="HEL739" s="1101"/>
      <c r="HEM739" s="1101"/>
      <c r="HEN739" s="1101"/>
      <c r="HEO739" s="1101"/>
      <c r="HEP739" s="1101"/>
      <c r="HEQ739" s="1101"/>
      <c r="HER739" s="1101"/>
      <c r="HES739" s="1101"/>
      <c r="HET739" s="1101"/>
      <c r="HEU739" s="1101"/>
      <c r="HEV739" s="1101"/>
      <c r="HEW739" s="1101"/>
      <c r="HEX739" s="1101"/>
      <c r="HEY739" s="1101"/>
      <c r="HEZ739" s="1101"/>
      <c r="HFA739" s="1101"/>
      <c r="HFB739" s="1101"/>
      <c r="HFC739" s="1101"/>
      <c r="HFD739" s="1101"/>
      <c r="HFE739" s="1101"/>
      <c r="HFF739" s="1101"/>
      <c r="HFG739" s="1101"/>
      <c r="HFH739" s="1101"/>
      <c r="HFI739" s="1101"/>
      <c r="HFJ739" s="1101"/>
      <c r="HFK739" s="1101"/>
      <c r="HFL739" s="1101"/>
      <c r="HFM739" s="1101"/>
      <c r="HFN739" s="1101"/>
      <c r="HFO739" s="1101"/>
      <c r="HFP739" s="1101"/>
      <c r="HFQ739" s="1101"/>
      <c r="HFR739" s="1101"/>
      <c r="HFS739" s="1101"/>
      <c r="HFT739" s="1101"/>
      <c r="HFU739" s="1101"/>
      <c r="HFV739" s="1101"/>
      <c r="HFW739" s="1101"/>
      <c r="HFX739" s="1101"/>
      <c r="HFY739" s="1101"/>
      <c r="HFZ739" s="1101"/>
      <c r="HGA739" s="1101"/>
      <c r="HGB739" s="1101"/>
      <c r="HGC739" s="1101"/>
      <c r="HGD739" s="1101"/>
      <c r="HGE739" s="1101"/>
      <c r="HGF739" s="1101"/>
      <c r="HGG739" s="1101"/>
      <c r="HGH739" s="1101"/>
      <c r="HGI739" s="1101"/>
      <c r="HGJ739" s="1101"/>
      <c r="HGK739" s="1101"/>
      <c r="HGL739" s="1101"/>
      <c r="HGM739" s="1101"/>
      <c r="HGN739" s="1101"/>
      <c r="HGO739" s="1101"/>
      <c r="HGP739" s="1101"/>
      <c r="HGQ739" s="1101"/>
      <c r="HGR739" s="1101"/>
      <c r="HGS739" s="1101"/>
      <c r="HGT739" s="1101"/>
      <c r="HGU739" s="1101"/>
      <c r="HGV739" s="1101"/>
      <c r="HGW739" s="1101"/>
      <c r="HGX739" s="1101"/>
      <c r="HGY739" s="1101"/>
      <c r="HGZ739" s="1101"/>
      <c r="HHA739" s="1101"/>
      <c r="HHB739" s="1101"/>
      <c r="HHC739" s="1101"/>
      <c r="HHD739" s="1101"/>
      <c r="HHE739" s="1101"/>
      <c r="HHF739" s="1101"/>
      <c r="HHG739" s="1101"/>
      <c r="HHH739" s="1101"/>
      <c r="HHI739" s="1101"/>
      <c r="HHJ739" s="1101"/>
      <c r="HHK739" s="1101"/>
      <c r="HHL739" s="1101"/>
      <c r="HHM739" s="1101"/>
      <c r="HHN739" s="1101"/>
      <c r="HHO739" s="1101"/>
      <c r="HHP739" s="1101"/>
      <c r="HHQ739" s="1101"/>
      <c r="HHR739" s="1101"/>
      <c r="HHS739" s="1101"/>
      <c r="HHT739" s="1101"/>
      <c r="HHU739" s="1101"/>
      <c r="HHV739" s="1101"/>
      <c r="HHW739" s="1101"/>
      <c r="HHX739" s="1101"/>
      <c r="HHY739" s="1101"/>
      <c r="HHZ739" s="1101"/>
      <c r="HIA739" s="1101"/>
      <c r="HIB739" s="1101"/>
      <c r="HIC739" s="1101"/>
      <c r="HID739" s="1101"/>
      <c r="HIE739" s="1101"/>
      <c r="HIF739" s="1101"/>
      <c r="HIG739" s="1101"/>
      <c r="HIH739" s="1101"/>
      <c r="HII739" s="1101"/>
      <c r="HIJ739" s="1101"/>
      <c r="HIK739" s="1101"/>
      <c r="HIL739" s="1101"/>
      <c r="HIM739" s="1101"/>
      <c r="HIN739" s="1101"/>
      <c r="HIO739" s="1101"/>
      <c r="HIP739" s="1101"/>
      <c r="HIQ739" s="1101"/>
      <c r="HIR739" s="1101"/>
      <c r="HIS739" s="1101"/>
      <c r="HIT739" s="1101"/>
      <c r="HIU739" s="1101"/>
      <c r="HIV739" s="1101"/>
      <c r="HIW739" s="1101"/>
      <c r="HIX739" s="1101"/>
      <c r="HIY739" s="1101"/>
      <c r="HIZ739" s="1101"/>
      <c r="HJA739" s="1101"/>
      <c r="HJB739" s="1101"/>
      <c r="HJC739" s="1101"/>
      <c r="HJD739" s="1101"/>
      <c r="HJE739" s="1101"/>
      <c r="HJF739" s="1101"/>
      <c r="HJG739" s="1101"/>
      <c r="HJH739" s="1101"/>
      <c r="HJI739" s="1101"/>
      <c r="HJJ739" s="1101"/>
      <c r="HJK739" s="1101"/>
      <c r="HJL739" s="1101"/>
      <c r="HJM739" s="1101"/>
      <c r="HJN739" s="1101"/>
      <c r="HJO739" s="1101"/>
      <c r="HJP739" s="1101"/>
      <c r="HJQ739" s="1101"/>
      <c r="HJR739" s="1101"/>
      <c r="HJS739" s="1101"/>
      <c r="HJT739" s="1101"/>
      <c r="HJU739" s="1101"/>
      <c r="HJV739" s="1101"/>
      <c r="HJW739" s="1101"/>
      <c r="HJX739" s="1101"/>
      <c r="HJY739" s="1101"/>
      <c r="HJZ739" s="1101"/>
      <c r="HKA739" s="1101"/>
      <c r="HKB739" s="1101"/>
      <c r="HKC739" s="1101"/>
      <c r="HKD739" s="1101"/>
      <c r="HKE739" s="1101"/>
      <c r="HKF739" s="1101"/>
      <c r="HKG739" s="1101"/>
      <c r="HKH739" s="1101"/>
      <c r="HKI739" s="1101"/>
      <c r="HKJ739" s="1101"/>
      <c r="HKK739" s="1101"/>
      <c r="HKL739" s="1101"/>
      <c r="HKM739" s="1101"/>
      <c r="HKN739" s="1101"/>
      <c r="HKO739" s="1101"/>
      <c r="HKP739" s="1101"/>
      <c r="HKQ739" s="1101"/>
      <c r="HKR739" s="1101"/>
      <c r="HKS739" s="1101"/>
      <c r="HKT739" s="1101"/>
      <c r="HKU739" s="1101"/>
      <c r="HKV739" s="1101"/>
      <c r="HKW739" s="1101"/>
      <c r="HKX739" s="1101"/>
      <c r="HKY739" s="1101"/>
      <c r="HKZ739" s="1101"/>
      <c r="HLA739" s="1101"/>
      <c r="HLB739" s="1101"/>
      <c r="HLC739" s="1101"/>
      <c r="HLD739" s="1101"/>
      <c r="HLE739" s="1101"/>
      <c r="HLF739" s="1101"/>
      <c r="HLG739" s="1101"/>
      <c r="HLH739" s="1101"/>
      <c r="HLI739" s="1101"/>
      <c r="HLJ739" s="1101"/>
      <c r="HLK739" s="1101"/>
      <c r="HLL739" s="1101"/>
      <c r="HLM739" s="1101"/>
      <c r="HLN739" s="1101"/>
      <c r="HLO739" s="1101"/>
      <c r="HLP739" s="1101"/>
      <c r="HLQ739" s="1101"/>
      <c r="HLR739" s="1101"/>
      <c r="HLS739" s="1101"/>
      <c r="HLT739" s="1101"/>
      <c r="HLU739" s="1101"/>
      <c r="HLV739" s="1101"/>
      <c r="HLW739" s="1101"/>
      <c r="HLX739" s="1101"/>
      <c r="HLY739" s="1101"/>
      <c r="HLZ739" s="1101"/>
      <c r="HMA739" s="1101"/>
      <c r="HMB739" s="1101"/>
      <c r="HMC739" s="1101"/>
      <c r="HMD739" s="1101"/>
      <c r="HME739" s="1101"/>
      <c r="HMF739" s="1101"/>
      <c r="HMG739" s="1101"/>
      <c r="HMH739" s="1101"/>
      <c r="HMI739" s="1101"/>
      <c r="HMJ739" s="1101"/>
      <c r="HMK739" s="1101"/>
      <c r="HML739" s="1101"/>
      <c r="HMM739" s="1101"/>
      <c r="HMN739" s="1101"/>
      <c r="HMO739" s="1101"/>
      <c r="HMP739" s="1101"/>
      <c r="HMQ739" s="1101"/>
      <c r="HMR739" s="1101"/>
      <c r="HMS739" s="1101"/>
      <c r="HMT739" s="1101"/>
      <c r="HMU739" s="1101"/>
      <c r="HMV739" s="1101"/>
      <c r="HMW739" s="1101"/>
      <c r="HMX739" s="1101"/>
      <c r="HMY739" s="1101"/>
      <c r="HMZ739" s="1101"/>
      <c r="HNA739" s="1101"/>
      <c r="HNB739" s="1101"/>
      <c r="HNC739" s="1101"/>
      <c r="HND739" s="1101"/>
      <c r="HNE739" s="1101"/>
      <c r="HNF739" s="1101"/>
      <c r="HNG739" s="1101"/>
      <c r="HNH739" s="1101"/>
      <c r="HNI739" s="1101"/>
      <c r="HNJ739" s="1101"/>
      <c r="HNK739" s="1101"/>
      <c r="HNL739" s="1101"/>
      <c r="HNM739" s="1101"/>
      <c r="HNN739" s="1101"/>
      <c r="HNO739" s="1101"/>
      <c r="HNP739" s="1101"/>
      <c r="HNQ739" s="1101"/>
      <c r="HNR739" s="1101"/>
      <c r="HNS739" s="1101"/>
      <c r="HNT739" s="1101"/>
      <c r="HNU739" s="1101"/>
      <c r="HNV739" s="1101"/>
      <c r="HNW739" s="1101"/>
      <c r="HNX739" s="1101"/>
      <c r="HNY739" s="1101"/>
      <c r="HNZ739" s="1101"/>
      <c r="HOA739" s="1101"/>
      <c r="HOB739" s="1101"/>
      <c r="HOC739" s="1101"/>
      <c r="HOD739" s="1101"/>
      <c r="HOE739" s="1101"/>
      <c r="HOF739" s="1101"/>
      <c r="HOG739" s="1101"/>
      <c r="HOH739" s="1101"/>
      <c r="HOI739" s="1101"/>
      <c r="HOJ739" s="1101"/>
      <c r="HOK739" s="1101"/>
      <c r="HOL739" s="1101"/>
      <c r="HOM739" s="1101"/>
      <c r="HON739" s="1101"/>
      <c r="HOO739" s="1101"/>
      <c r="HOP739" s="1101"/>
      <c r="HOQ739" s="1101"/>
      <c r="HOR739" s="1101"/>
      <c r="HOS739" s="1101"/>
      <c r="HOT739" s="1101"/>
      <c r="HOU739" s="1101"/>
      <c r="HOV739" s="1101"/>
      <c r="HOW739" s="1101"/>
      <c r="HOX739" s="1101"/>
      <c r="HOY739" s="1101"/>
      <c r="HOZ739" s="1101"/>
      <c r="HPA739" s="1101"/>
      <c r="HPB739" s="1101"/>
      <c r="HPC739" s="1101"/>
      <c r="HPD739" s="1101"/>
      <c r="HPE739" s="1101"/>
      <c r="HPF739" s="1101"/>
      <c r="HPG739" s="1101"/>
      <c r="HPH739" s="1101"/>
      <c r="HPI739" s="1101"/>
      <c r="HPJ739" s="1101"/>
      <c r="HPK739" s="1101"/>
      <c r="HPL739" s="1101"/>
      <c r="HPM739" s="1101"/>
      <c r="HPN739" s="1101"/>
      <c r="HPO739" s="1101"/>
      <c r="HPP739" s="1101"/>
      <c r="HPQ739" s="1101"/>
      <c r="HPR739" s="1101"/>
      <c r="HPS739" s="1101"/>
      <c r="HPT739" s="1101"/>
      <c r="HPU739" s="1101"/>
      <c r="HPV739" s="1101"/>
      <c r="HPW739" s="1101"/>
      <c r="HPX739" s="1101"/>
      <c r="HPY739" s="1101"/>
      <c r="HPZ739" s="1101"/>
      <c r="HQA739" s="1101"/>
      <c r="HQB739" s="1101"/>
      <c r="HQC739" s="1101"/>
      <c r="HQD739" s="1101"/>
      <c r="HQE739" s="1101"/>
      <c r="HQF739" s="1101"/>
      <c r="HQG739" s="1101"/>
      <c r="HQH739" s="1101"/>
      <c r="HQI739" s="1101"/>
      <c r="HQJ739" s="1101"/>
      <c r="HQK739" s="1101"/>
      <c r="HQL739" s="1101"/>
      <c r="HQM739" s="1101"/>
      <c r="HQN739" s="1101"/>
      <c r="HQO739" s="1101"/>
      <c r="HQP739" s="1101"/>
      <c r="HQQ739" s="1101"/>
      <c r="HQR739" s="1101"/>
      <c r="HQS739" s="1101"/>
      <c r="HQT739" s="1101"/>
      <c r="HQU739" s="1101"/>
      <c r="HQV739" s="1101"/>
      <c r="HQW739" s="1101"/>
      <c r="HQX739" s="1101"/>
      <c r="HQY739" s="1101"/>
      <c r="HQZ739" s="1101"/>
      <c r="HRA739" s="1101"/>
      <c r="HRB739" s="1101"/>
      <c r="HRC739" s="1101"/>
      <c r="HRD739" s="1101"/>
      <c r="HRE739" s="1101"/>
      <c r="HRF739" s="1101"/>
      <c r="HRG739" s="1101"/>
      <c r="HRH739" s="1101"/>
      <c r="HRI739" s="1101"/>
      <c r="HRJ739" s="1101"/>
      <c r="HRK739" s="1101"/>
      <c r="HRL739" s="1101"/>
      <c r="HRM739" s="1101"/>
      <c r="HRN739" s="1101"/>
      <c r="HRO739" s="1101"/>
      <c r="HRP739" s="1101"/>
      <c r="HRQ739" s="1101"/>
      <c r="HRR739" s="1101"/>
      <c r="HRS739" s="1101"/>
      <c r="HRT739" s="1101"/>
      <c r="HRU739" s="1101"/>
      <c r="HRV739" s="1101"/>
      <c r="HRW739" s="1101"/>
      <c r="HRX739" s="1101"/>
      <c r="HRY739" s="1101"/>
      <c r="HRZ739" s="1101"/>
      <c r="HSA739" s="1101"/>
      <c r="HSB739" s="1101"/>
      <c r="HSC739" s="1101"/>
      <c r="HSD739" s="1101"/>
      <c r="HSE739" s="1101"/>
      <c r="HSF739" s="1101"/>
      <c r="HSG739" s="1101"/>
      <c r="HSH739" s="1101"/>
      <c r="HSI739" s="1101"/>
      <c r="HSJ739" s="1101"/>
      <c r="HSK739" s="1101"/>
      <c r="HSL739" s="1101"/>
      <c r="HSM739" s="1101"/>
      <c r="HSN739" s="1101"/>
      <c r="HSO739" s="1101"/>
      <c r="HSP739" s="1101"/>
      <c r="HSQ739" s="1101"/>
      <c r="HSR739" s="1101"/>
      <c r="HSS739" s="1101"/>
      <c r="HST739" s="1101"/>
      <c r="HSU739" s="1101"/>
      <c r="HSV739" s="1101"/>
      <c r="HSW739" s="1101"/>
      <c r="HSX739" s="1101"/>
      <c r="HSY739" s="1101"/>
      <c r="HSZ739" s="1101"/>
      <c r="HTA739" s="1101"/>
      <c r="HTB739" s="1101"/>
      <c r="HTC739" s="1101"/>
      <c r="HTD739" s="1101"/>
      <c r="HTE739" s="1101"/>
      <c r="HTF739" s="1101"/>
      <c r="HTG739" s="1101"/>
      <c r="HTH739" s="1101"/>
      <c r="HTI739" s="1101"/>
      <c r="HTJ739" s="1101"/>
      <c r="HTK739" s="1101"/>
      <c r="HTL739" s="1101"/>
      <c r="HTM739" s="1101"/>
      <c r="HTN739" s="1101"/>
      <c r="HTO739" s="1101"/>
      <c r="HTP739" s="1101"/>
      <c r="HTQ739" s="1101"/>
      <c r="HTR739" s="1101"/>
      <c r="HTS739" s="1101"/>
      <c r="HTT739" s="1101"/>
      <c r="HTU739" s="1101"/>
      <c r="HTV739" s="1101"/>
      <c r="HTW739" s="1101"/>
      <c r="HTX739" s="1101"/>
      <c r="HTY739" s="1101"/>
      <c r="HTZ739" s="1101"/>
      <c r="HUA739" s="1101"/>
      <c r="HUB739" s="1101"/>
      <c r="HUC739" s="1101"/>
      <c r="HUD739" s="1101"/>
      <c r="HUE739" s="1101"/>
      <c r="HUF739" s="1101"/>
      <c r="HUG739" s="1101"/>
      <c r="HUH739" s="1101"/>
      <c r="HUI739" s="1101"/>
      <c r="HUJ739" s="1101"/>
      <c r="HUK739" s="1101"/>
      <c r="HUL739" s="1101"/>
      <c r="HUM739" s="1101"/>
      <c r="HUN739" s="1101"/>
      <c r="HUO739" s="1101"/>
      <c r="HUP739" s="1101"/>
      <c r="HUQ739" s="1101"/>
      <c r="HUR739" s="1101"/>
      <c r="HUS739" s="1101"/>
      <c r="HUT739" s="1101"/>
      <c r="HUU739" s="1101"/>
      <c r="HUV739" s="1101"/>
      <c r="HUW739" s="1101"/>
      <c r="HUX739" s="1101"/>
      <c r="HUY739" s="1101"/>
      <c r="HUZ739" s="1101"/>
      <c r="HVA739" s="1101"/>
      <c r="HVB739" s="1101"/>
      <c r="HVC739" s="1101"/>
      <c r="HVD739" s="1101"/>
      <c r="HVE739" s="1101"/>
      <c r="HVF739" s="1101"/>
      <c r="HVG739" s="1101"/>
      <c r="HVH739" s="1101"/>
      <c r="HVI739" s="1101"/>
      <c r="HVJ739" s="1101"/>
      <c r="HVK739" s="1101"/>
      <c r="HVL739" s="1101"/>
      <c r="HVM739" s="1101"/>
      <c r="HVN739" s="1101"/>
      <c r="HVO739" s="1101"/>
      <c r="HVP739" s="1101"/>
      <c r="HVQ739" s="1101"/>
      <c r="HVR739" s="1101"/>
      <c r="HVS739" s="1101"/>
      <c r="HVT739" s="1101"/>
      <c r="HVU739" s="1101"/>
      <c r="HVV739" s="1101"/>
      <c r="HVW739" s="1101"/>
      <c r="HVX739" s="1101"/>
      <c r="HVY739" s="1101"/>
      <c r="HVZ739" s="1101"/>
      <c r="HWA739" s="1101"/>
      <c r="HWB739" s="1101"/>
      <c r="HWC739" s="1101"/>
      <c r="HWD739" s="1101"/>
      <c r="HWE739" s="1101"/>
      <c r="HWF739" s="1101"/>
      <c r="HWG739" s="1101"/>
      <c r="HWH739" s="1101"/>
      <c r="HWI739" s="1101"/>
      <c r="HWJ739" s="1101"/>
      <c r="HWK739" s="1101"/>
      <c r="HWL739" s="1101"/>
      <c r="HWM739" s="1101"/>
      <c r="HWN739" s="1101"/>
      <c r="HWO739" s="1101"/>
      <c r="HWP739" s="1101"/>
      <c r="HWQ739" s="1101"/>
      <c r="HWR739" s="1101"/>
      <c r="HWS739" s="1101"/>
      <c r="HWT739" s="1101"/>
      <c r="HWU739" s="1101"/>
      <c r="HWV739" s="1101"/>
      <c r="HWW739" s="1101"/>
      <c r="HWX739" s="1101"/>
      <c r="HWY739" s="1101"/>
      <c r="HWZ739" s="1101"/>
      <c r="HXA739" s="1101"/>
      <c r="HXB739" s="1101"/>
      <c r="HXC739" s="1101"/>
      <c r="HXD739" s="1101"/>
      <c r="HXE739" s="1101"/>
      <c r="HXF739" s="1101"/>
      <c r="HXG739" s="1101"/>
      <c r="HXH739" s="1101"/>
      <c r="HXI739" s="1101"/>
      <c r="HXJ739" s="1101"/>
      <c r="HXK739" s="1101"/>
      <c r="HXL739" s="1101"/>
      <c r="HXM739" s="1101"/>
      <c r="HXN739" s="1101"/>
      <c r="HXO739" s="1101"/>
      <c r="HXP739" s="1101"/>
      <c r="HXQ739" s="1101"/>
      <c r="HXR739" s="1101"/>
      <c r="HXS739" s="1101"/>
      <c r="HXT739" s="1101"/>
      <c r="HXU739" s="1101"/>
      <c r="HXV739" s="1101"/>
      <c r="HXW739" s="1101"/>
      <c r="HXX739" s="1101"/>
      <c r="HXY739" s="1101"/>
      <c r="HXZ739" s="1101"/>
      <c r="HYA739" s="1101"/>
      <c r="HYB739" s="1101"/>
      <c r="HYC739" s="1101"/>
      <c r="HYD739" s="1101"/>
      <c r="HYE739" s="1101"/>
      <c r="HYF739" s="1101"/>
      <c r="HYG739" s="1101"/>
      <c r="HYH739" s="1101"/>
      <c r="HYI739" s="1101"/>
      <c r="HYJ739" s="1101"/>
      <c r="HYK739" s="1101"/>
      <c r="HYL739" s="1101"/>
      <c r="HYM739" s="1101"/>
      <c r="HYN739" s="1101"/>
      <c r="HYO739" s="1101"/>
      <c r="HYP739" s="1101"/>
      <c r="HYQ739" s="1101"/>
      <c r="HYR739" s="1101"/>
      <c r="HYS739" s="1101"/>
      <c r="HYT739" s="1101"/>
      <c r="HYU739" s="1101"/>
      <c r="HYV739" s="1101"/>
      <c r="HYW739" s="1101"/>
      <c r="HYX739" s="1101"/>
      <c r="HYY739" s="1101"/>
      <c r="HYZ739" s="1101"/>
      <c r="HZA739" s="1101"/>
      <c r="HZB739" s="1101"/>
      <c r="HZC739" s="1101"/>
      <c r="HZD739" s="1101"/>
      <c r="HZE739" s="1101"/>
      <c r="HZF739" s="1101"/>
      <c r="HZG739" s="1101"/>
      <c r="HZH739" s="1101"/>
      <c r="HZI739" s="1101"/>
      <c r="HZJ739" s="1101"/>
      <c r="HZK739" s="1101"/>
      <c r="HZL739" s="1101"/>
      <c r="HZM739" s="1101"/>
      <c r="HZN739" s="1101"/>
      <c r="HZO739" s="1101"/>
      <c r="HZP739" s="1101"/>
      <c r="HZQ739" s="1101"/>
      <c r="HZR739" s="1101"/>
      <c r="HZS739" s="1101"/>
      <c r="HZT739" s="1101"/>
      <c r="HZU739" s="1101"/>
      <c r="HZV739" s="1101"/>
      <c r="HZW739" s="1101"/>
      <c r="HZX739" s="1101"/>
      <c r="HZY739" s="1101"/>
      <c r="HZZ739" s="1101"/>
      <c r="IAA739" s="1101"/>
      <c r="IAB739" s="1101"/>
      <c r="IAC739" s="1101"/>
      <c r="IAD739" s="1101"/>
      <c r="IAE739" s="1101"/>
      <c r="IAF739" s="1101"/>
      <c r="IAG739" s="1101"/>
      <c r="IAH739" s="1101"/>
      <c r="IAI739" s="1101"/>
      <c r="IAJ739" s="1101"/>
      <c r="IAK739" s="1101"/>
      <c r="IAL739" s="1101"/>
      <c r="IAM739" s="1101"/>
      <c r="IAN739" s="1101"/>
      <c r="IAO739" s="1101"/>
      <c r="IAP739" s="1101"/>
      <c r="IAQ739" s="1101"/>
      <c r="IAR739" s="1101"/>
      <c r="IAS739" s="1101"/>
      <c r="IAT739" s="1101"/>
      <c r="IAU739" s="1101"/>
      <c r="IAV739" s="1101"/>
      <c r="IAW739" s="1101"/>
      <c r="IAX739" s="1101"/>
      <c r="IAY739" s="1101"/>
      <c r="IAZ739" s="1101"/>
      <c r="IBA739" s="1101"/>
      <c r="IBB739" s="1101"/>
      <c r="IBC739" s="1101"/>
      <c r="IBD739" s="1101"/>
      <c r="IBE739" s="1101"/>
      <c r="IBF739" s="1101"/>
      <c r="IBG739" s="1101"/>
      <c r="IBH739" s="1101"/>
      <c r="IBI739" s="1101"/>
      <c r="IBJ739" s="1101"/>
      <c r="IBK739" s="1101"/>
      <c r="IBL739" s="1101"/>
      <c r="IBM739" s="1101"/>
      <c r="IBN739" s="1101"/>
      <c r="IBO739" s="1101"/>
      <c r="IBP739" s="1101"/>
      <c r="IBQ739" s="1101"/>
      <c r="IBR739" s="1101"/>
      <c r="IBS739" s="1101"/>
      <c r="IBT739" s="1101"/>
      <c r="IBU739" s="1101"/>
      <c r="IBV739" s="1101"/>
      <c r="IBW739" s="1101"/>
      <c r="IBX739" s="1101"/>
      <c r="IBY739" s="1101"/>
      <c r="IBZ739" s="1101"/>
      <c r="ICA739" s="1101"/>
      <c r="ICB739" s="1101"/>
      <c r="ICC739" s="1101"/>
      <c r="ICD739" s="1101"/>
      <c r="ICE739" s="1101"/>
      <c r="ICF739" s="1101"/>
      <c r="ICG739" s="1101"/>
      <c r="ICH739" s="1101"/>
      <c r="ICI739" s="1101"/>
      <c r="ICJ739" s="1101"/>
      <c r="ICK739" s="1101"/>
      <c r="ICL739" s="1101"/>
      <c r="ICM739" s="1101"/>
      <c r="ICN739" s="1101"/>
      <c r="ICO739" s="1101"/>
      <c r="ICP739" s="1101"/>
      <c r="ICQ739" s="1101"/>
      <c r="ICR739" s="1101"/>
      <c r="ICS739" s="1101"/>
      <c r="ICT739" s="1101"/>
      <c r="ICU739" s="1101"/>
      <c r="ICV739" s="1101"/>
      <c r="ICW739" s="1101"/>
      <c r="ICX739" s="1101"/>
      <c r="ICY739" s="1101"/>
      <c r="ICZ739" s="1101"/>
      <c r="IDA739" s="1101"/>
      <c r="IDB739" s="1101"/>
      <c r="IDC739" s="1101"/>
      <c r="IDD739" s="1101"/>
      <c r="IDE739" s="1101"/>
      <c r="IDF739" s="1101"/>
      <c r="IDG739" s="1101"/>
      <c r="IDH739" s="1101"/>
      <c r="IDI739" s="1101"/>
      <c r="IDJ739" s="1101"/>
      <c r="IDK739" s="1101"/>
      <c r="IDL739" s="1101"/>
      <c r="IDM739" s="1101"/>
      <c r="IDN739" s="1101"/>
      <c r="IDO739" s="1101"/>
      <c r="IDP739" s="1101"/>
      <c r="IDQ739" s="1101"/>
      <c r="IDR739" s="1101"/>
      <c r="IDS739" s="1101"/>
      <c r="IDT739" s="1101"/>
      <c r="IDU739" s="1101"/>
      <c r="IDV739" s="1101"/>
      <c r="IDW739" s="1101"/>
      <c r="IDX739" s="1101"/>
      <c r="IDY739" s="1101"/>
      <c r="IDZ739" s="1101"/>
      <c r="IEA739" s="1101"/>
      <c r="IEB739" s="1101"/>
      <c r="IEC739" s="1101"/>
      <c r="IED739" s="1101"/>
      <c r="IEE739" s="1101"/>
      <c r="IEF739" s="1101"/>
      <c r="IEG739" s="1101"/>
      <c r="IEH739" s="1101"/>
      <c r="IEI739" s="1101"/>
      <c r="IEJ739" s="1101"/>
      <c r="IEK739" s="1101"/>
      <c r="IEL739" s="1101"/>
      <c r="IEM739" s="1101"/>
      <c r="IEN739" s="1101"/>
      <c r="IEO739" s="1101"/>
      <c r="IEP739" s="1101"/>
      <c r="IEQ739" s="1101"/>
      <c r="IER739" s="1101"/>
      <c r="IES739" s="1101"/>
      <c r="IET739" s="1101"/>
      <c r="IEU739" s="1101"/>
      <c r="IEV739" s="1101"/>
      <c r="IEW739" s="1101"/>
      <c r="IEX739" s="1101"/>
      <c r="IEY739" s="1101"/>
      <c r="IEZ739" s="1101"/>
      <c r="IFA739" s="1101"/>
      <c r="IFB739" s="1101"/>
      <c r="IFC739" s="1101"/>
      <c r="IFD739" s="1101"/>
      <c r="IFE739" s="1101"/>
      <c r="IFF739" s="1101"/>
      <c r="IFG739" s="1101"/>
      <c r="IFH739" s="1101"/>
      <c r="IFI739" s="1101"/>
      <c r="IFJ739" s="1101"/>
      <c r="IFK739" s="1101"/>
      <c r="IFL739" s="1101"/>
      <c r="IFM739" s="1101"/>
      <c r="IFN739" s="1101"/>
      <c r="IFO739" s="1101"/>
      <c r="IFP739" s="1101"/>
      <c r="IFQ739" s="1101"/>
      <c r="IFR739" s="1101"/>
      <c r="IFS739" s="1101"/>
      <c r="IFT739" s="1101"/>
      <c r="IFU739" s="1101"/>
      <c r="IFV739" s="1101"/>
      <c r="IFW739" s="1101"/>
      <c r="IFX739" s="1101"/>
      <c r="IFY739" s="1101"/>
      <c r="IFZ739" s="1101"/>
      <c r="IGA739" s="1101"/>
      <c r="IGB739" s="1101"/>
      <c r="IGC739" s="1101"/>
      <c r="IGD739" s="1101"/>
      <c r="IGE739" s="1101"/>
      <c r="IGF739" s="1101"/>
      <c r="IGG739" s="1101"/>
      <c r="IGH739" s="1101"/>
      <c r="IGI739" s="1101"/>
      <c r="IGJ739" s="1101"/>
      <c r="IGK739" s="1101"/>
      <c r="IGL739" s="1101"/>
      <c r="IGM739" s="1101"/>
      <c r="IGN739" s="1101"/>
      <c r="IGO739" s="1101"/>
      <c r="IGP739" s="1101"/>
      <c r="IGQ739" s="1101"/>
      <c r="IGR739" s="1101"/>
      <c r="IGS739" s="1101"/>
      <c r="IGT739" s="1101"/>
      <c r="IGU739" s="1101"/>
      <c r="IGV739" s="1101"/>
      <c r="IGW739" s="1101"/>
      <c r="IGX739" s="1101"/>
      <c r="IGY739" s="1101"/>
      <c r="IGZ739" s="1101"/>
      <c r="IHA739" s="1101"/>
      <c r="IHB739" s="1101"/>
      <c r="IHC739" s="1101"/>
      <c r="IHD739" s="1101"/>
      <c r="IHE739" s="1101"/>
      <c r="IHF739" s="1101"/>
      <c r="IHG739" s="1101"/>
      <c r="IHH739" s="1101"/>
      <c r="IHI739" s="1101"/>
      <c r="IHJ739" s="1101"/>
      <c r="IHK739" s="1101"/>
      <c r="IHL739" s="1101"/>
      <c r="IHM739" s="1101"/>
      <c r="IHN739" s="1101"/>
      <c r="IHO739" s="1101"/>
      <c r="IHP739" s="1101"/>
      <c r="IHQ739" s="1101"/>
      <c r="IHR739" s="1101"/>
      <c r="IHS739" s="1101"/>
      <c r="IHT739" s="1101"/>
      <c r="IHU739" s="1101"/>
      <c r="IHV739" s="1101"/>
      <c r="IHW739" s="1101"/>
      <c r="IHX739" s="1101"/>
      <c r="IHY739" s="1101"/>
      <c r="IHZ739" s="1101"/>
      <c r="IIA739" s="1101"/>
      <c r="IIB739" s="1101"/>
      <c r="IIC739" s="1101"/>
      <c r="IID739" s="1101"/>
      <c r="IIE739" s="1101"/>
      <c r="IIF739" s="1101"/>
      <c r="IIG739" s="1101"/>
      <c r="IIH739" s="1101"/>
      <c r="III739" s="1101"/>
      <c r="IIJ739" s="1101"/>
      <c r="IIK739" s="1101"/>
      <c r="IIL739" s="1101"/>
      <c r="IIM739" s="1101"/>
      <c r="IIN739" s="1101"/>
      <c r="IIO739" s="1101"/>
      <c r="IIP739" s="1101"/>
      <c r="IIQ739" s="1101"/>
      <c r="IIR739" s="1101"/>
      <c r="IIS739" s="1101"/>
      <c r="IIT739" s="1101"/>
      <c r="IIU739" s="1101"/>
      <c r="IIV739" s="1101"/>
      <c r="IIW739" s="1101"/>
      <c r="IIX739" s="1101"/>
      <c r="IIY739" s="1101"/>
      <c r="IIZ739" s="1101"/>
      <c r="IJA739" s="1101"/>
      <c r="IJB739" s="1101"/>
      <c r="IJC739" s="1101"/>
      <c r="IJD739" s="1101"/>
      <c r="IJE739" s="1101"/>
      <c r="IJF739" s="1101"/>
      <c r="IJG739" s="1101"/>
      <c r="IJH739" s="1101"/>
      <c r="IJI739" s="1101"/>
      <c r="IJJ739" s="1101"/>
      <c r="IJK739" s="1101"/>
      <c r="IJL739" s="1101"/>
      <c r="IJM739" s="1101"/>
      <c r="IJN739" s="1101"/>
      <c r="IJO739" s="1101"/>
      <c r="IJP739" s="1101"/>
      <c r="IJQ739" s="1101"/>
      <c r="IJR739" s="1101"/>
      <c r="IJS739" s="1101"/>
      <c r="IJT739" s="1101"/>
      <c r="IJU739" s="1101"/>
      <c r="IJV739" s="1101"/>
      <c r="IJW739" s="1101"/>
      <c r="IJX739" s="1101"/>
      <c r="IJY739" s="1101"/>
      <c r="IJZ739" s="1101"/>
      <c r="IKA739" s="1101"/>
      <c r="IKB739" s="1101"/>
      <c r="IKC739" s="1101"/>
      <c r="IKD739" s="1101"/>
      <c r="IKE739" s="1101"/>
      <c r="IKF739" s="1101"/>
      <c r="IKG739" s="1101"/>
      <c r="IKH739" s="1101"/>
      <c r="IKI739" s="1101"/>
      <c r="IKJ739" s="1101"/>
      <c r="IKK739" s="1101"/>
      <c r="IKL739" s="1101"/>
      <c r="IKM739" s="1101"/>
      <c r="IKN739" s="1101"/>
      <c r="IKO739" s="1101"/>
      <c r="IKP739" s="1101"/>
      <c r="IKQ739" s="1101"/>
      <c r="IKR739" s="1101"/>
      <c r="IKS739" s="1101"/>
      <c r="IKT739" s="1101"/>
      <c r="IKU739" s="1101"/>
      <c r="IKV739" s="1101"/>
      <c r="IKW739" s="1101"/>
      <c r="IKX739" s="1101"/>
      <c r="IKY739" s="1101"/>
      <c r="IKZ739" s="1101"/>
      <c r="ILA739" s="1101"/>
      <c r="ILB739" s="1101"/>
      <c r="ILC739" s="1101"/>
      <c r="ILD739" s="1101"/>
      <c r="ILE739" s="1101"/>
      <c r="ILF739" s="1101"/>
      <c r="ILG739" s="1101"/>
      <c r="ILH739" s="1101"/>
      <c r="ILI739" s="1101"/>
      <c r="ILJ739" s="1101"/>
      <c r="ILK739" s="1101"/>
      <c r="ILL739" s="1101"/>
      <c r="ILM739" s="1101"/>
      <c r="ILN739" s="1101"/>
      <c r="ILO739" s="1101"/>
      <c r="ILP739" s="1101"/>
      <c r="ILQ739" s="1101"/>
      <c r="ILR739" s="1101"/>
      <c r="ILS739" s="1101"/>
      <c r="ILT739" s="1101"/>
      <c r="ILU739" s="1101"/>
      <c r="ILV739" s="1101"/>
      <c r="ILW739" s="1101"/>
      <c r="ILX739" s="1101"/>
      <c r="ILY739" s="1101"/>
      <c r="ILZ739" s="1101"/>
      <c r="IMA739" s="1101"/>
      <c r="IMB739" s="1101"/>
      <c r="IMC739" s="1101"/>
      <c r="IMD739" s="1101"/>
      <c r="IME739" s="1101"/>
      <c r="IMF739" s="1101"/>
      <c r="IMG739" s="1101"/>
      <c r="IMH739" s="1101"/>
      <c r="IMI739" s="1101"/>
      <c r="IMJ739" s="1101"/>
      <c r="IMK739" s="1101"/>
      <c r="IML739" s="1101"/>
      <c r="IMM739" s="1101"/>
      <c r="IMN739" s="1101"/>
      <c r="IMO739" s="1101"/>
      <c r="IMP739" s="1101"/>
      <c r="IMQ739" s="1101"/>
      <c r="IMR739" s="1101"/>
      <c r="IMS739" s="1101"/>
      <c r="IMT739" s="1101"/>
      <c r="IMU739" s="1101"/>
      <c r="IMV739" s="1101"/>
      <c r="IMW739" s="1101"/>
      <c r="IMX739" s="1101"/>
      <c r="IMY739" s="1101"/>
      <c r="IMZ739" s="1101"/>
      <c r="INA739" s="1101"/>
      <c r="INB739" s="1101"/>
      <c r="INC739" s="1101"/>
      <c r="IND739" s="1101"/>
      <c r="INE739" s="1101"/>
      <c r="INF739" s="1101"/>
      <c r="ING739" s="1101"/>
      <c r="INH739" s="1101"/>
      <c r="INI739" s="1101"/>
      <c r="INJ739" s="1101"/>
      <c r="INK739" s="1101"/>
      <c r="INL739" s="1101"/>
      <c r="INM739" s="1101"/>
      <c r="INN739" s="1101"/>
      <c r="INO739" s="1101"/>
      <c r="INP739" s="1101"/>
      <c r="INQ739" s="1101"/>
      <c r="INR739" s="1101"/>
      <c r="INS739" s="1101"/>
      <c r="INT739" s="1101"/>
      <c r="INU739" s="1101"/>
      <c r="INV739" s="1101"/>
      <c r="INW739" s="1101"/>
      <c r="INX739" s="1101"/>
      <c r="INY739" s="1101"/>
      <c r="INZ739" s="1101"/>
      <c r="IOA739" s="1101"/>
      <c r="IOB739" s="1101"/>
      <c r="IOC739" s="1101"/>
      <c r="IOD739" s="1101"/>
      <c r="IOE739" s="1101"/>
      <c r="IOF739" s="1101"/>
      <c r="IOG739" s="1101"/>
      <c r="IOH739" s="1101"/>
      <c r="IOI739" s="1101"/>
      <c r="IOJ739" s="1101"/>
      <c r="IOK739" s="1101"/>
      <c r="IOL739" s="1101"/>
      <c r="IOM739" s="1101"/>
      <c r="ION739" s="1101"/>
      <c r="IOO739" s="1101"/>
      <c r="IOP739" s="1101"/>
      <c r="IOQ739" s="1101"/>
      <c r="IOR739" s="1101"/>
      <c r="IOS739" s="1101"/>
      <c r="IOT739" s="1101"/>
      <c r="IOU739" s="1101"/>
      <c r="IOV739" s="1101"/>
      <c r="IOW739" s="1101"/>
      <c r="IOX739" s="1101"/>
      <c r="IOY739" s="1101"/>
      <c r="IOZ739" s="1101"/>
      <c r="IPA739" s="1101"/>
      <c r="IPB739" s="1101"/>
      <c r="IPC739" s="1101"/>
      <c r="IPD739" s="1101"/>
      <c r="IPE739" s="1101"/>
      <c r="IPF739" s="1101"/>
      <c r="IPG739" s="1101"/>
      <c r="IPH739" s="1101"/>
      <c r="IPI739" s="1101"/>
      <c r="IPJ739" s="1101"/>
      <c r="IPK739" s="1101"/>
      <c r="IPL739" s="1101"/>
      <c r="IPM739" s="1101"/>
      <c r="IPN739" s="1101"/>
      <c r="IPO739" s="1101"/>
      <c r="IPP739" s="1101"/>
      <c r="IPQ739" s="1101"/>
      <c r="IPR739" s="1101"/>
      <c r="IPS739" s="1101"/>
      <c r="IPT739" s="1101"/>
      <c r="IPU739" s="1101"/>
      <c r="IPV739" s="1101"/>
      <c r="IPW739" s="1101"/>
      <c r="IPX739" s="1101"/>
      <c r="IPY739" s="1101"/>
      <c r="IPZ739" s="1101"/>
      <c r="IQA739" s="1101"/>
      <c r="IQB739" s="1101"/>
      <c r="IQC739" s="1101"/>
      <c r="IQD739" s="1101"/>
      <c r="IQE739" s="1101"/>
      <c r="IQF739" s="1101"/>
      <c r="IQG739" s="1101"/>
      <c r="IQH739" s="1101"/>
      <c r="IQI739" s="1101"/>
      <c r="IQJ739" s="1101"/>
      <c r="IQK739" s="1101"/>
      <c r="IQL739" s="1101"/>
      <c r="IQM739" s="1101"/>
      <c r="IQN739" s="1101"/>
      <c r="IQO739" s="1101"/>
      <c r="IQP739" s="1101"/>
      <c r="IQQ739" s="1101"/>
      <c r="IQR739" s="1101"/>
      <c r="IQS739" s="1101"/>
      <c r="IQT739" s="1101"/>
      <c r="IQU739" s="1101"/>
      <c r="IQV739" s="1101"/>
      <c r="IQW739" s="1101"/>
      <c r="IQX739" s="1101"/>
      <c r="IQY739" s="1101"/>
      <c r="IQZ739" s="1101"/>
      <c r="IRA739" s="1101"/>
      <c r="IRB739" s="1101"/>
      <c r="IRC739" s="1101"/>
      <c r="IRD739" s="1101"/>
      <c r="IRE739" s="1101"/>
      <c r="IRF739" s="1101"/>
      <c r="IRG739" s="1101"/>
      <c r="IRH739" s="1101"/>
      <c r="IRI739" s="1101"/>
      <c r="IRJ739" s="1101"/>
      <c r="IRK739" s="1101"/>
      <c r="IRL739" s="1101"/>
      <c r="IRM739" s="1101"/>
      <c r="IRN739" s="1101"/>
      <c r="IRO739" s="1101"/>
      <c r="IRP739" s="1101"/>
      <c r="IRQ739" s="1101"/>
      <c r="IRR739" s="1101"/>
      <c r="IRS739" s="1101"/>
      <c r="IRT739" s="1101"/>
      <c r="IRU739" s="1101"/>
      <c r="IRV739" s="1101"/>
      <c r="IRW739" s="1101"/>
      <c r="IRX739" s="1101"/>
      <c r="IRY739" s="1101"/>
      <c r="IRZ739" s="1101"/>
      <c r="ISA739" s="1101"/>
      <c r="ISB739" s="1101"/>
      <c r="ISC739" s="1101"/>
      <c r="ISD739" s="1101"/>
      <c r="ISE739" s="1101"/>
      <c r="ISF739" s="1101"/>
      <c r="ISG739" s="1101"/>
      <c r="ISH739" s="1101"/>
      <c r="ISI739" s="1101"/>
      <c r="ISJ739" s="1101"/>
      <c r="ISK739" s="1101"/>
      <c r="ISL739" s="1101"/>
      <c r="ISM739" s="1101"/>
      <c r="ISN739" s="1101"/>
      <c r="ISO739" s="1101"/>
      <c r="ISP739" s="1101"/>
      <c r="ISQ739" s="1101"/>
      <c r="ISR739" s="1101"/>
      <c r="ISS739" s="1101"/>
      <c r="IST739" s="1101"/>
      <c r="ISU739" s="1101"/>
      <c r="ISV739" s="1101"/>
      <c r="ISW739" s="1101"/>
      <c r="ISX739" s="1101"/>
      <c r="ISY739" s="1101"/>
      <c r="ISZ739" s="1101"/>
      <c r="ITA739" s="1101"/>
      <c r="ITB739" s="1101"/>
      <c r="ITC739" s="1101"/>
      <c r="ITD739" s="1101"/>
      <c r="ITE739" s="1101"/>
      <c r="ITF739" s="1101"/>
      <c r="ITG739" s="1101"/>
      <c r="ITH739" s="1101"/>
      <c r="ITI739" s="1101"/>
      <c r="ITJ739" s="1101"/>
      <c r="ITK739" s="1101"/>
      <c r="ITL739" s="1101"/>
      <c r="ITM739" s="1101"/>
      <c r="ITN739" s="1101"/>
      <c r="ITO739" s="1101"/>
      <c r="ITP739" s="1101"/>
      <c r="ITQ739" s="1101"/>
      <c r="ITR739" s="1101"/>
      <c r="ITS739" s="1101"/>
      <c r="ITT739" s="1101"/>
      <c r="ITU739" s="1101"/>
      <c r="ITV739" s="1101"/>
      <c r="ITW739" s="1101"/>
      <c r="ITX739" s="1101"/>
      <c r="ITY739" s="1101"/>
      <c r="ITZ739" s="1101"/>
      <c r="IUA739" s="1101"/>
      <c r="IUB739" s="1101"/>
      <c r="IUC739" s="1101"/>
      <c r="IUD739" s="1101"/>
      <c r="IUE739" s="1101"/>
      <c r="IUF739" s="1101"/>
      <c r="IUG739" s="1101"/>
      <c r="IUH739" s="1101"/>
      <c r="IUI739" s="1101"/>
      <c r="IUJ739" s="1101"/>
      <c r="IUK739" s="1101"/>
      <c r="IUL739" s="1101"/>
      <c r="IUM739" s="1101"/>
      <c r="IUN739" s="1101"/>
      <c r="IUO739" s="1101"/>
      <c r="IUP739" s="1101"/>
      <c r="IUQ739" s="1101"/>
      <c r="IUR739" s="1101"/>
      <c r="IUS739" s="1101"/>
      <c r="IUT739" s="1101"/>
      <c r="IUU739" s="1101"/>
      <c r="IUV739" s="1101"/>
      <c r="IUW739" s="1101"/>
      <c r="IUX739" s="1101"/>
      <c r="IUY739" s="1101"/>
      <c r="IUZ739" s="1101"/>
      <c r="IVA739" s="1101"/>
      <c r="IVB739" s="1101"/>
      <c r="IVC739" s="1101"/>
      <c r="IVD739" s="1101"/>
      <c r="IVE739" s="1101"/>
      <c r="IVF739" s="1101"/>
      <c r="IVG739" s="1101"/>
      <c r="IVH739" s="1101"/>
      <c r="IVI739" s="1101"/>
      <c r="IVJ739" s="1101"/>
      <c r="IVK739" s="1101"/>
      <c r="IVL739" s="1101"/>
      <c r="IVM739" s="1101"/>
      <c r="IVN739" s="1101"/>
      <c r="IVO739" s="1101"/>
      <c r="IVP739" s="1101"/>
      <c r="IVQ739" s="1101"/>
      <c r="IVR739" s="1101"/>
      <c r="IVS739" s="1101"/>
      <c r="IVT739" s="1101"/>
      <c r="IVU739" s="1101"/>
      <c r="IVV739" s="1101"/>
      <c r="IVW739" s="1101"/>
      <c r="IVX739" s="1101"/>
      <c r="IVY739" s="1101"/>
      <c r="IVZ739" s="1101"/>
      <c r="IWA739" s="1101"/>
      <c r="IWB739" s="1101"/>
      <c r="IWC739" s="1101"/>
      <c r="IWD739" s="1101"/>
      <c r="IWE739" s="1101"/>
      <c r="IWF739" s="1101"/>
      <c r="IWG739" s="1101"/>
      <c r="IWH739" s="1101"/>
      <c r="IWI739" s="1101"/>
      <c r="IWJ739" s="1101"/>
      <c r="IWK739" s="1101"/>
      <c r="IWL739" s="1101"/>
      <c r="IWM739" s="1101"/>
      <c r="IWN739" s="1101"/>
      <c r="IWO739" s="1101"/>
      <c r="IWP739" s="1101"/>
      <c r="IWQ739" s="1101"/>
      <c r="IWR739" s="1101"/>
      <c r="IWS739" s="1101"/>
      <c r="IWT739" s="1101"/>
      <c r="IWU739" s="1101"/>
      <c r="IWV739" s="1101"/>
      <c r="IWW739" s="1101"/>
      <c r="IWX739" s="1101"/>
      <c r="IWY739" s="1101"/>
      <c r="IWZ739" s="1101"/>
      <c r="IXA739" s="1101"/>
      <c r="IXB739" s="1101"/>
      <c r="IXC739" s="1101"/>
      <c r="IXD739" s="1101"/>
      <c r="IXE739" s="1101"/>
      <c r="IXF739" s="1101"/>
      <c r="IXG739" s="1101"/>
      <c r="IXH739" s="1101"/>
      <c r="IXI739" s="1101"/>
      <c r="IXJ739" s="1101"/>
      <c r="IXK739" s="1101"/>
      <c r="IXL739" s="1101"/>
      <c r="IXM739" s="1101"/>
      <c r="IXN739" s="1101"/>
      <c r="IXO739" s="1101"/>
      <c r="IXP739" s="1101"/>
      <c r="IXQ739" s="1101"/>
      <c r="IXR739" s="1101"/>
      <c r="IXS739" s="1101"/>
      <c r="IXT739" s="1101"/>
      <c r="IXU739" s="1101"/>
      <c r="IXV739" s="1101"/>
      <c r="IXW739" s="1101"/>
      <c r="IXX739" s="1101"/>
      <c r="IXY739" s="1101"/>
      <c r="IXZ739" s="1101"/>
      <c r="IYA739" s="1101"/>
      <c r="IYB739" s="1101"/>
      <c r="IYC739" s="1101"/>
      <c r="IYD739" s="1101"/>
      <c r="IYE739" s="1101"/>
      <c r="IYF739" s="1101"/>
      <c r="IYG739" s="1101"/>
      <c r="IYH739" s="1101"/>
      <c r="IYI739" s="1101"/>
      <c r="IYJ739" s="1101"/>
      <c r="IYK739" s="1101"/>
      <c r="IYL739" s="1101"/>
      <c r="IYM739" s="1101"/>
      <c r="IYN739" s="1101"/>
      <c r="IYO739" s="1101"/>
      <c r="IYP739" s="1101"/>
      <c r="IYQ739" s="1101"/>
      <c r="IYR739" s="1101"/>
      <c r="IYS739" s="1101"/>
      <c r="IYT739" s="1101"/>
      <c r="IYU739" s="1101"/>
      <c r="IYV739" s="1101"/>
      <c r="IYW739" s="1101"/>
      <c r="IYX739" s="1101"/>
      <c r="IYY739" s="1101"/>
      <c r="IYZ739" s="1101"/>
      <c r="IZA739" s="1101"/>
      <c r="IZB739" s="1101"/>
      <c r="IZC739" s="1101"/>
      <c r="IZD739" s="1101"/>
      <c r="IZE739" s="1101"/>
      <c r="IZF739" s="1101"/>
      <c r="IZG739" s="1101"/>
      <c r="IZH739" s="1101"/>
      <c r="IZI739" s="1101"/>
      <c r="IZJ739" s="1101"/>
      <c r="IZK739" s="1101"/>
      <c r="IZL739" s="1101"/>
      <c r="IZM739" s="1101"/>
      <c r="IZN739" s="1101"/>
      <c r="IZO739" s="1101"/>
      <c r="IZP739" s="1101"/>
      <c r="IZQ739" s="1101"/>
      <c r="IZR739" s="1101"/>
      <c r="IZS739" s="1101"/>
      <c r="IZT739" s="1101"/>
      <c r="IZU739" s="1101"/>
      <c r="IZV739" s="1101"/>
      <c r="IZW739" s="1101"/>
      <c r="IZX739" s="1101"/>
      <c r="IZY739" s="1101"/>
      <c r="IZZ739" s="1101"/>
      <c r="JAA739" s="1101"/>
      <c r="JAB739" s="1101"/>
      <c r="JAC739" s="1101"/>
      <c r="JAD739" s="1101"/>
      <c r="JAE739" s="1101"/>
      <c r="JAF739" s="1101"/>
      <c r="JAG739" s="1101"/>
      <c r="JAH739" s="1101"/>
      <c r="JAI739" s="1101"/>
      <c r="JAJ739" s="1101"/>
      <c r="JAK739" s="1101"/>
      <c r="JAL739" s="1101"/>
      <c r="JAM739" s="1101"/>
      <c r="JAN739" s="1101"/>
      <c r="JAO739" s="1101"/>
      <c r="JAP739" s="1101"/>
      <c r="JAQ739" s="1101"/>
      <c r="JAR739" s="1101"/>
      <c r="JAS739" s="1101"/>
      <c r="JAT739" s="1101"/>
      <c r="JAU739" s="1101"/>
      <c r="JAV739" s="1101"/>
      <c r="JAW739" s="1101"/>
      <c r="JAX739" s="1101"/>
      <c r="JAY739" s="1101"/>
      <c r="JAZ739" s="1101"/>
      <c r="JBA739" s="1101"/>
      <c r="JBB739" s="1101"/>
      <c r="JBC739" s="1101"/>
      <c r="JBD739" s="1101"/>
      <c r="JBE739" s="1101"/>
      <c r="JBF739" s="1101"/>
      <c r="JBG739" s="1101"/>
      <c r="JBH739" s="1101"/>
      <c r="JBI739" s="1101"/>
      <c r="JBJ739" s="1101"/>
      <c r="JBK739" s="1101"/>
      <c r="JBL739" s="1101"/>
      <c r="JBM739" s="1101"/>
      <c r="JBN739" s="1101"/>
      <c r="JBO739" s="1101"/>
      <c r="JBP739" s="1101"/>
      <c r="JBQ739" s="1101"/>
      <c r="JBR739" s="1101"/>
      <c r="JBS739" s="1101"/>
      <c r="JBT739" s="1101"/>
      <c r="JBU739" s="1101"/>
      <c r="JBV739" s="1101"/>
      <c r="JBW739" s="1101"/>
      <c r="JBX739" s="1101"/>
      <c r="JBY739" s="1101"/>
      <c r="JBZ739" s="1101"/>
      <c r="JCA739" s="1101"/>
      <c r="JCB739" s="1101"/>
      <c r="JCC739" s="1101"/>
      <c r="JCD739" s="1101"/>
      <c r="JCE739" s="1101"/>
      <c r="JCF739" s="1101"/>
      <c r="JCG739" s="1101"/>
      <c r="JCH739" s="1101"/>
      <c r="JCI739" s="1101"/>
      <c r="JCJ739" s="1101"/>
      <c r="JCK739" s="1101"/>
      <c r="JCL739" s="1101"/>
      <c r="JCM739" s="1101"/>
      <c r="JCN739" s="1101"/>
      <c r="JCO739" s="1101"/>
      <c r="JCP739" s="1101"/>
      <c r="JCQ739" s="1101"/>
      <c r="JCR739" s="1101"/>
      <c r="JCS739" s="1101"/>
      <c r="JCT739" s="1101"/>
      <c r="JCU739" s="1101"/>
      <c r="JCV739" s="1101"/>
      <c r="JCW739" s="1101"/>
      <c r="JCX739" s="1101"/>
      <c r="JCY739" s="1101"/>
      <c r="JCZ739" s="1101"/>
      <c r="JDA739" s="1101"/>
      <c r="JDB739" s="1101"/>
      <c r="JDC739" s="1101"/>
      <c r="JDD739" s="1101"/>
      <c r="JDE739" s="1101"/>
      <c r="JDF739" s="1101"/>
      <c r="JDG739" s="1101"/>
      <c r="JDH739" s="1101"/>
      <c r="JDI739" s="1101"/>
      <c r="JDJ739" s="1101"/>
      <c r="JDK739" s="1101"/>
      <c r="JDL739" s="1101"/>
      <c r="JDM739" s="1101"/>
      <c r="JDN739" s="1101"/>
      <c r="JDO739" s="1101"/>
      <c r="JDP739" s="1101"/>
      <c r="JDQ739" s="1101"/>
      <c r="JDR739" s="1101"/>
      <c r="JDS739" s="1101"/>
      <c r="JDT739" s="1101"/>
      <c r="JDU739" s="1101"/>
      <c r="JDV739" s="1101"/>
      <c r="JDW739" s="1101"/>
      <c r="JDX739" s="1101"/>
      <c r="JDY739" s="1101"/>
      <c r="JDZ739" s="1101"/>
      <c r="JEA739" s="1101"/>
      <c r="JEB739" s="1101"/>
      <c r="JEC739" s="1101"/>
      <c r="JED739" s="1101"/>
      <c r="JEE739" s="1101"/>
      <c r="JEF739" s="1101"/>
      <c r="JEG739" s="1101"/>
      <c r="JEH739" s="1101"/>
      <c r="JEI739" s="1101"/>
      <c r="JEJ739" s="1101"/>
      <c r="JEK739" s="1101"/>
      <c r="JEL739" s="1101"/>
      <c r="JEM739" s="1101"/>
      <c r="JEN739" s="1101"/>
      <c r="JEO739" s="1101"/>
      <c r="JEP739" s="1101"/>
      <c r="JEQ739" s="1101"/>
      <c r="JER739" s="1101"/>
      <c r="JES739" s="1101"/>
      <c r="JET739" s="1101"/>
      <c r="JEU739" s="1101"/>
      <c r="JEV739" s="1101"/>
      <c r="JEW739" s="1101"/>
      <c r="JEX739" s="1101"/>
      <c r="JEY739" s="1101"/>
      <c r="JEZ739" s="1101"/>
      <c r="JFA739" s="1101"/>
      <c r="JFB739" s="1101"/>
      <c r="JFC739" s="1101"/>
      <c r="JFD739" s="1101"/>
      <c r="JFE739" s="1101"/>
      <c r="JFF739" s="1101"/>
      <c r="JFG739" s="1101"/>
      <c r="JFH739" s="1101"/>
      <c r="JFI739" s="1101"/>
      <c r="JFJ739" s="1101"/>
      <c r="JFK739" s="1101"/>
      <c r="JFL739" s="1101"/>
      <c r="JFM739" s="1101"/>
      <c r="JFN739" s="1101"/>
      <c r="JFO739" s="1101"/>
      <c r="JFP739" s="1101"/>
      <c r="JFQ739" s="1101"/>
      <c r="JFR739" s="1101"/>
      <c r="JFS739" s="1101"/>
      <c r="JFT739" s="1101"/>
      <c r="JFU739" s="1101"/>
      <c r="JFV739" s="1101"/>
      <c r="JFW739" s="1101"/>
      <c r="JFX739" s="1101"/>
      <c r="JFY739" s="1101"/>
      <c r="JFZ739" s="1101"/>
      <c r="JGA739" s="1101"/>
      <c r="JGB739" s="1101"/>
      <c r="JGC739" s="1101"/>
      <c r="JGD739" s="1101"/>
      <c r="JGE739" s="1101"/>
      <c r="JGF739" s="1101"/>
      <c r="JGG739" s="1101"/>
      <c r="JGH739" s="1101"/>
      <c r="JGI739" s="1101"/>
      <c r="JGJ739" s="1101"/>
      <c r="JGK739" s="1101"/>
      <c r="JGL739" s="1101"/>
      <c r="JGM739" s="1101"/>
      <c r="JGN739" s="1101"/>
      <c r="JGO739" s="1101"/>
      <c r="JGP739" s="1101"/>
      <c r="JGQ739" s="1101"/>
      <c r="JGR739" s="1101"/>
      <c r="JGS739" s="1101"/>
      <c r="JGT739" s="1101"/>
      <c r="JGU739" s="1101"/>
      <c r="JGV739" s="1101"/>
      <c r="JGW739" s="1101"/>
      <c r="JGX739" s="1101"/>
      <c r="JGY739" s="1101"/>
      <c r="JGZ739" s="1101"/>
      <c r="JHA739" s="1101"/>
      <c r="JHB739" s="1101"/>
      <c r="JHC739" s="1101"/>
      <c r="JHD739" s="1101"/>
      <c r="JHE739" s="1101"/>
      <c r="JHF739" s="1101"/>
      <c r="JHG739" s="1101"/>
      <c r="JHH739" s="1101"/>
      <c r="JHI739" s="1101"/>
      <c r="JHJ739" s="1101"/>
      <c r="JHK739" s="1101"/>
      <c r="JHL739" s="1101"/>
      <c r="JHM739" s="1101"/>
      <c r="JHN739" s="1101"/>
      <c r="JHO739" s="1101"/>
      <c r="JHP739" s="1101"/>
      <c r="JHQ739" s="1101"/>
      <c r="JHR739" s="1101"/>
      <c r="JHS739" s="1101"/>
      <c r="JHT739" s="1101"/>
      <c r="JHU739" s="1101"/>
      <c r="JHV739" s="1101"/>
      <c r="JHW739" s="1101"/>
      <c r="JHX739" s="1101"/>
      <c r="JHY739" s="1101"/>
      <c r="JHZ739" s="1101"/>
      <c r="JIA739" s="1101"/>
      <c r="JIB739" s="1101"/>
      <c r="JIC739" s="1101"/>
      <c r="JID739" s="1101"/>
      <c r="JIE739" s="1101"/>
      <c r="JIF739" s="1101"/>
      <c r="JIG739" s="1101"/>
      <c r="JIH739" s="1101"/>
      <c r="JII739" s="1101"/>
      <c r="JIJ739" s="1101"/>
      <c r="JIK739" s="1101"/>
      <c r="JIL739" s="1101"/>
      <c r="JIM739" s="1101"/>
      <c r="JIN739" s="1101"/>
      <c r="JIO739" s="1101"/>
      <c r="JIP739" s="1101"/>
      <c r="JIQ739" s="1101"/>
      <c r="JIR739" s="1101"/>
      <c r="JIS739" s="1101"/>
      <c r="JIT739" s="1101"/>
      <c r="JIU739" s="1101"/>
      <c r="JIV739" s="1101"/>
      <c r="JIW739" s="1101"/>
      <c r="JIX739" s="1101"/>
      <c r="JIY739" s="1101"/>
      <c r="JIZ739" s="1101"/>
      <c r="JJA739" s="1101"/>
      <c r="JJB739" s="1101"/>
      <c r="JJC739" s="1101"/>
      <c r="JJD739" s="1101"/>
      <c r="JJE739" s="1101"/>
      <c r="JJF739" s="1101"/>
      <c r="JJG739" s="1101"/>
      <c r="JJH739" s="1101"/>
      <c r="JJI739" s="1101"/>
      <c r="JJJ739" s="1101"/>
      <c r="JJK739" s="1101"/>
      <c r="JJL739" s="1101"/>
      <c r="JJM739" s="1101"/>
      <c r="JJN739" s="1101"/>
      <c r="JJO739" s="1101"/>
      <c r="JJP739" s="1101"/>
      <c r="JJQ739" s="1101"/>
      <c r="JJR739" s="1101"/>
      <c r="JJS739" s="1101"/>
      <c r="JJT739" s="1101"/>
      <c r="JJU739" s="1101"/>
      <c r="JJV739" s="1101"/>
      <c r="JJW739" s="1101"/>
      <c r="JJX739" s="1101"/>
      <c r="JJY739" s="1101"/>
      <c r="JJZ739" s="1101"/>
      <c r="JKA739" s="1101"/>
      <c r="JKB739" s="1101"/>
      <c r="JKC739" s="1101"/>
      <c r="JKD739" s="1101"/>
      <c r="JKE739" s="1101"/>
      <c r="JKF739" s="1101"/>
      <c r="JKG739" s="1101"/>
      <c r="JKH739" s="1101"/>
      <c r="JKI739" s="1101"/>
      <c r="JKJ739" s="1101"/>
      <c r="JKK739" s="1101"/>
      <c r="JKL739" s="1101"/>
      <c r="JKM739" s="1101"/>
      <c r="JKN739" s="1101"/>
      <c r="JKO739" s="1101"/>
      <c r="JKP739" s="1101"/>
      <c r="JKQ739" s="1101"/>
      <c r="JKR739" s="1101"/>
      <c r="JKS739" s="1101"/>
      <c r="JKT739" s="1101"/>
      <c r="JKU739" s="1101"/>
      <c r="JKV739" s="1101"/>
      <c r="JKW739" s="1101"/>
      <c r="JKX739" s="1101"/>
      <c r="JKY739" s="1101"/>
      <c r="JKZ739" s="1101"/>
      <c r="JLA739" s="1101"/>
      <c r="JLB739" s="1101"/>
      <c r="JLC739" s="1101"/>
      <c r="JLD739" s="1101"/>
      <c r="JLE739" s="1101"/>
      <c r="JLF739" s="1101"/>
      <c r="JLG739" s="1101"/>
      <c r="JLH739" s="1101"/>
      <c r="JLI739" s="1101"/>
      <c r="JLJ739" s="1101"/>
      <c r="JLK739" s="1101"/>
      <c r="JLL739" s="1101"/>
      <c r="JLM739" s="1101"/>
      <c r="JLN739" s="1101"/>
      <c r="JLO739" s="1101"/>
      <c r="JLP739" s="1101"/>
      <c r="JLQ739" s="1101"/>
      <c r="JLR739" s="1101"/>
      <c r="JLS739" s="1101"/>
      <c r="JLT739" s="1101"/>
      <c r="JLU739" s="1101"/>
      <c r="JLV739" s="1101"/>
      <c r="JLW739" s="1101"/>
      <c r="JLX739" s="1101"/>
      <c r="JLY739" s="1101"/>
      <c r="JLZ739" s="1101"/>
      <c r="JMA739" s="1101"/>
      <c r="JMB739" s="1101"/>
      <c r="JMC739" s="1101"/>
      <c r="JMD739" s="1101"/>
      <c r="JME739" s="1101"/>
      <c r="JMF739" s="1101"/>
      <c r="JMG739" s="1101"/>
      <c r="JMH739" s="1101"/>
      <c r="JMI739" s="1101"/>
      <c r="JMJ739" s="1101"/>
      <c r="JMK739" s="1101"/>
      <c r="JML739" s="1101"/>
      <c r="JMM739" s="1101"/>
      <c r="JMN739" s="1101"/>
      <c r="JMO739" s="1101"/>
      <c r="JMP739" s="1101"/>
      <c r="JMQ739" s="1101"/>
      <c r="JMR739" s="1101"/>
      <c r="JMS739" s="1101"/>
      <c r="JMT739" s="1101"/>
      <c r="JMU739" s="1101"/>
      <c r="JMV739" s="1101"/>
      <c r="JMW739" s="1101"/>
      <c r="JMX739" s="1101"/>
      <c r="JMY739" s="1101"/>
      <c r="JMZ739" s="1101"/>
      <c r="JNA739" s="1101"/>
      <c r="JNB739" s="1101"/>
      <c r="JNC739" s="1101"/>
      <c r="JND739" s="1101"/>
      <c r="JNE739" s="1101"/>
      <c r="JNF739" s="1101"/>
      <c r="JNG739" s="1101"/>
      <c r="JNH739" s="1101"/>
      <c r="JNI739" s="1101"/>
      <c r="JNJ739" s="1101"/>
      <c r="JNK739" s="1101"/>
      <c r="JNL739" s="1101"/>
      <c r="JNM739" s="1101"/>
      <c r="JNN739" s="1101"/>
      <c r="JNO739" s="1101"/>
      <c r="JNP739" s="1101"/>
      <c r="JNQ739" s="1101"/>
      <c r="JNR739" s="1101"/>
      <c r="JNS739" s="1101"/>
      <c r="JNT739" s="1101"/>
      <c r="JNU739" s="1101"/>
      <c r="JNV739" s="1101"/>
      <c r="JNW739" s="1101"/>
      <c r="JNX739" s="1101"/>
      <c r="JNY739" s="1101"/>
      <c r="JNZ739" s="1101"/>
      <c r="JOA739" s="1101"/>
      <c r="JOB739" s="1101"/>
      <c r="JOC739" s="1101"/>
      <c r="JOD739" s="1101"/>
      <c r="JOE739" s="1101"/>
      <c r="JOF739" s="1101"/>
      <c r="JOG739" s="1101"/>
      <c r="JOH739" s="1101"/>
      <c r="JOI739" s="1101"/>
      <c r="JOJ739" s="1101"/>
      <c r="JOK739" s="1101"/>
      <c r="JOL739" s="1101"/>
      <c r="JOM739" s="1101"/>
      <c r="JON739" s="1101"/>
      <c r="JOO739" s="1101"/>
      <c r="JOP739" s="1101"/>
      <c r="JOQ739" s="1101"/>
      <c r="JOR739" s="1101"/>
      <c r="JOS739" s="1101"/>
      <c r="JOT739" s="1101"/>
      <c r="JOU739" s="1101"/>
      <c r="JOV739" s="1101"/>
      <c r="JOW739" s="1101"/>
      <c r="JOX739" s="1101"/>
      <c r="JOY739" s="1101"/>
      <c r="JOZ739" s="1101"/>
      <c r="JPA739" s="1101"/>
      <c r="JPB739" s="1101"/>
      <c r="JPC739" s="1101"/>
      <c r="JPD739" s="1101"/>
      <c r="JPE739" s="1101"/>
      <c r="JPF739" s="1101"/>
      <c r="JPG739" s="1101"/>
      <c r="JPH739" s="1101"/>
      <c r="JPI739" s="1101"/>
      <c r="JPJ739" s="1101"/>
      <c r="JPK739" s="1101"/>
      <c r="JPL739" s="1101"/>
      <c r="JPM739" s="1101"/>
      <c r="JPN739" s="1101"/>
      <c r="JPO739" s="1101"/>
      <c r="JPP739" s="1101"/>
      <c r="JPQ739" s="1101"/>
      <c r="JPR739" s="1101"/>
      <c r="JPS739" s="1101"/>
      <c r="JPT739" s="1101"/>
      <c r="JPU739" s="1101"/>
      <c r="JPV739" s="1101"/>
      <c r="JPW739" s="1101"/>
      <c r="JPX739" s="1101"/>
      <c r="JPY739" s="1101"/>
      <c r="JPZ739" s="1101"/>
      <c r="JQA739" s="1101"/>
      <c r="JQB739" s="1101"/>
      <c r="JQC739" s="1101"/>
      <c r="JQD739" s="1101"/>
      <c r="JQE739" s="1101"/>
      <c r="JQF739" s="1101"/>
      <c r="JQG739" s="1101"/>
      <c r="JQH739" s="1101"/>
      <c r="JQI739" s="1101"/>
      <c r="JQJ739" s="1101"/>
      <c r="JQK739" s="1101"/>
      <c r="JQL739" s="1101"/>
      <c r="JQM739" s="1101"/>
      <c r="JQN739" s="1101"/>
      <c r="JQO739" s="1101"/>
      <c r="JQP739" s="1101"/>
      <c r="JQQ739" s="1101"/>
      <c r="JQR739" s="1101"/>
      <c r="JQS739" s="1101"/>
      <c r="JQT739" s="1101"/>
      <c r="JQU739" s="1101"/>
      <c r="JQV739" s="1101"/>
      <c r="JQW739" s="1101"/>
      <c r="JQX739" s="1101"/>
      <c r="JQY739" s="1101"/>
      <c r="JQZ739" s="1101"/>
      <c r="JRA739" s="1101"/>
      <c r="JRB739" s="1101"/>
      <c r="JRC739" s="1101"/>
      <c r="JRD739" s="1101"/>
      <c r="JRE739" s="1101"/>
      <c r="JRF739" s="1101"/>
      <c r="JRG739" s="1101"/>
      <c r="JRH739" s="1101"/>
      <c r="JRI739" s="1101"/>
      <c r="JRJ739" s="1101"/>
      <c r="JRK739" s="1101"/>
      <c r="JRL739" s="1101"/>
      <c r="JRM739" s="1101"/>
      <c r="JRN739" s="1101"/>
      <c r="JRO739" s="1101"/>
      <c r="JRP739" s="1101"/>
      <c r="JRQ739" s="1101"/>
      <c r="JRR739" s="1101"/>
      <c r="JRS739" s="1101"/>
      <c r="JRT739" s="1101"/>
      <c r="JRU739" s="1101"/>
      <c r="JRV739" s="1101"/>
      <c r="JRW739" s="1101"/>
      <c r="JRX739" s="1101"/>
      <c r="JRY739" s="1101"/>
      <c r="JRZ739" s="1101"/>
      <c r="JSA739" s="1101"/>
      <c r="JSB739" s="1101"/>
      <c r="JSC739" s="1101"/>
      <c r="JSD739" s="1101"/>
      <c r="JSE739" s="1101"/>
      <c r="JSF739" s="1101"/>
      <c r="JSG739" s="1101"/>
      <c r="JSH739" s="1101"/>
      <c r="JSI739" s="1101"/>
      <c r="JSJ739" s="1101"/>
      <c r="JSK739" s="1101"/>
      <c r="JSL739" s="1101"/>
      <c r="JSM739" s="1101"/>
      <c r="JSN739" s="1101"/>
      <c r="JSO739" s="1101"/>
      <c r="JSP739" s="1101"/>
      <c r="JSQ739" s="1101"/>
      <c r="JSR739" s="1101"/>
      <c r="JSS739" s="1101"/>
      <c r="JST739" s="1101"/>
      <c r="JSU739" s="1101"/>
      <c r="JSV739" s="1101"/>
      <c r="JSW739" s="1101"/>
      <c r="JSX739" s="1101"/>
      <c r="JSY739" s="1101"/>
      <c r="JSZ739" s="1101"/>
      <c r="JTA739" s="1101"/>
      <c r="JTB739" s="1101"/>
      <c r="JTC739" s="1101"/>
      <c r="JTD739" s="1101"/>
      <c r="JTE739" s="1101"/>
      <c r="JTF739" s="1101"/>
      <c r="JTG739" s="1101"/>
      <c r="JTH739" s="1101"/>
      <c r="JTI739" s="1101"/>
      <c r="JTJ739" s="1101"/>
      <c r="JTK739" s="1101"/>
      <c r="JTL739" s="1101"/>
      <c r="JTM739" s="1101"/>
      <c r="JTN739" s="1101"/>
      <c r="JTO739" s="1101"/>
      <c r="JTP739" s="1101"/>
      <c r="JTQ739" s="1101"/>
      <c r="JTR739" s="1101"/>
      <c r="JTS739" s="1101"/>
      <c r="JTT739" s="1101"/>
      <c r="JTU739" s="1101"/>
      <c r="JTV739" s="1101"/>
      <c r="JTW739" s="1101"/>
      <c r="JTX739" s="1101"/>
      <c r="JTY739" s="1101"/>
      <c r="JTZ739" s="1101"/>
      <c r="JUA739" s="1101"/>
      <c r="JUB739" s="1101"/>
      <c r="JUC739" s="1101"/>
      <c r="JUD739" s="1101"/>
      <c r="JUE739" s="1101"/>
      <c r="JUF739" s="1101"/>
      <c r="JUG739" s="1101"/>
      <c r="JUH739" s="1101"/>
      <c r="JUI739" s="1101"/>
      <c r="JUJ739" s="1101"/>
      <c r="JUK739" s="1101"/>
      <c r="JUL739" s="1101"/>
      <c r="JUM739" s="1101"/>
      <c r="JUN739" s="1101"/>
      <c r="JUO739" s="1101"/>
      <c r="JUP739" s="1101"/>
      <c r="JUQ739" s="1101"/>
      <c r="JUR739" s="1101"/>
      <c r="JUS739" s="1101"/>
      <c r="JUT739" s="1101"/>
      <c r="JUU739" s="1101"/>
      <c r="JUV739" s="1101"/>
      <c r="JUW739" s="1101"/>
      <c r="JUX739" s="1101"/>
      <c r="JUY739" s="1101"/>
      <c r="JUZ739" s="1101"/>
      <c r="JVA739" s="1101"/>
      <c r="JVB739" s="1101"/>
      <c r="JVC739" s="1101"/>
      <c r="JVD739" s="1101"/>
      <c r="JVE739" s="1101"/>
      <c r="JVF739" s="1101"/>
      <c r="JVG739" s="1101"/>
      <c r="JVH739" s="1101"/>
      <c r="JVI739" s="1101"/>
      <c r="JVJ739" s="1101"/>
      <c r="JVK739" s="1101"/>
      <c r="JVL739" s="1101"/>
      <c r="JVM739" s="1101"/>
      <c r="JVN739" s="1101"/>
      <c r="JVO739" s="1101"/>
      <c r="JVP739" s="1101"/>
      <c r="JVQ739" s="1101"/>
      <c r="JVR739" s="1101"/>
      <c r="JVS739" s="1101"/>
      <c r="JVT739" s="1101"/>
      <c r="JVU739" s="1101"/>
      <c r="JVV739" s="1101"/>
      <c r="JVW739" s="1101"/>
      <c r="JVX739" s="1101"/>
      <c r="JVY739" s="1101"/>
      <c r="JVZ739" s="1101"/>
      <c r="JWA739" s="1101"/>
      <c r="JWB739" s="1101"/>
      <c r="JWC739" s="1101"/>
      <c r="JWD739" s="1101"/>
      <c r="JWE739" s="1101"/>
      <c r="JWF739" s="1101"/>
      <c r="JWG739" s="1101"/>
      <c r="JWH739" s="1101"/>
      <c r="JWI739" s="1101"/>
      <c r="JWJ739" s="1101"/>
      <c r="JWK739" s="1101"/>
      <c r="JWL739" s="1101"/>
      <c r="JWM739" s="1101"/>
      <c r="JWN739" s="1101"/>
      <c r="JWO739" s="1101"/>
      <c r="JWP739" s="1101"/>
      <c r="JWQ739" s="1101"/>
      <c r="JWR739" s="1101"/>
      <c r="JWS739" s="1101"/>
      <c r="JWT739" s="1101"/>
      <c r="JWU739" s="1101"/>
      <c r="JWV739" s="1101"/>
      <c r="JWW739" s="1101"/>
      <c r="JWX739" s="1101"/>
      <c r="JWY739" s="1101"/>
      <c r="JWZ739" s="1101"/>
      <c r="JXA739" s="1101"/>
      <c r="JXB739" s="1101"/>
      <c r="JXC739" s="1101"/>
      <c r="JXD739" s="1101"/>
      <c r="JXE739" s="1101"/>
      <c r="JXF739" s="1101"/>
      <c r="JXG739" s="1101"/>
      <c r="JXH739" s="1101"/>
      <c r="JXI739" s="1101"/>
      <c r="JXJ739" s="1101"/>
      <c r="JXK739" s="1101"/>
      <c r="JXL739" s="1101"/>
      <c r="JXM739" s="1101"/>
      <c r="JXN739" s="1101"/>
      <c r="JXO739" s="1101"/>
      <c r="JXP739" s="1101"/>
      <c r="JXQ739" s="1101"/>
      <c r="JXR739" s="1101"/>
      <c r="JXS739" s="1101"/>
      <c r="JXT739" s="1101"/>
      <c r="JXU739" s="1101"/>
      <c r="JXV739" s="1101"/>
      <c r="JXW739" s="1101"/>
      <c r="JXX739" s="1101"/>
      <c r="JXY739" s="1101"/>
      <c r="JXZ739" s="1101"/>
      <c r="JYA739" s="1101"/>
      <c r="JYB739" s="1101"/>
      <c r="JYC739" s="1101"/>
      <c r="JYD739" s="1101"/>
      <c r="JYE739" s="1101"/>
      <c r="JYF739" s="1101"/>
      <c r="JYG739" s="1101"/>
      <c r="JYH739" s="1101"/>
      <c r="JYI739" s="1101"/>
      <c r="JYJ739" s="1101"/>
      <c r="JYK739" s="1101"/>
      <c r="JYL739" s="1101"/>
      <c r="JYM739" s="1101"/>
      <c r="JYN739" s="1101"/>
      <c r="JYO739" s="1101"/>
      <c r="JYP739" s="1101"/>
      <c r="JYQ739" s="1101"/>
      <c r="JYR739" s="1101"/>
      <c r="JYS739" s="1101"/>
      <c r="JYT739" s="1101"/>
      <c r="JYU739" s="1101"/>
      <c r="JYV739" s="1101"/>
      <c r="JYW739" s="1101"/>
      <c r="JYX739" s="1101"/>
      <c r="JYY739" s="1101"/>
      <c r="JYZ739" s="1101"/>
      <c r="JZA739" s="1101"/>
      <c r="JZB739" s="1101"/>
      <c r="JZC739" s="1101"/>
      <c r="JZD739" s="1101"/>
      <c r="JZE739" s="1101"/>
      <c r="JZF739" s="1101"/>
      <c r="JZG739" s="1101"/>
      <c r="JZH739" s="1101"/>
      <c r="JZI739" s="1101"/>
      <c r="JZJ739" s="1101"/>
      <c r="JZK739" s="1101"/>
      <c r="JZL739" s="1101"/>
      <c r="JZM739" s="1101"/>
      <c r="JZN739" s="1101"/>
      <c r="JZO739" s="1101"/>
      <c r="JZP739" s="1101"/>
      <c r="JZQ739" s="1101"/>
      <c r="JZR739" s="1101"/>
      <c r="JZS739" s="1101"/>
      <c r="JZT739" s="1101"/>
      <c r="JZU739" s="1101"/>
      <c r="JZV739" s="1101"/>
      <c r="JZW739" s="1101"/>
      <c r="JZX739" s="1101"/>
      <c r="JZY739" s="1101"/>
      <c r="JZZ739" s="1101"/>
      <c r="KAA739" s="1101"/>
      <c r="KAB739" s="1101"/>
      <c r="KAC739" s="1101"/>
      <c r="KAD739" s="1101"/>
      <c r="KAE739" s="1101"/>
      <c r="KAF739" s="1101"/>
      <c r="KAG739" s="1101"/>
      <c r="KAH739" s="1101"/>
      <c r="KAI739" s="1101"/>
      <c r="KAJ739" s="1101"/>
      <c r="KAK739" s="1101"/>
      <c r="KAL739" s="1101"/>
      <c r="KAM739" s="1101"/>
      <c r="KAN739" s="1101"/>
      <c r="KAO739" s="1101"/>
      <c r="KAP739" s="1101"/>
      <c r="KAQ739" s="1101"/>
      <c r="KAR739" s="1101"/>
      <c r="KAS739" s="1101"/>
      <c r="KAT739" s="1101"/>
      <c r="KAU739" s="1101"/>
      <c r="KAV739" s="1101"/>
      <c r="KAW739" s="1101"/>
      <c r="KAX739" s="1101"/>
      <c r="KAY739" s="1101"/>
      <c r="KAZ739" s="1101"/>
      <c r="KBA739" s="1101"/>
      <c r="KBB739" s="1101"/>
      <c r="KBC739" s="1101"/>
      <c r="KBD739" s="1101"/>
      <c r="KBE739" s="1101"/>
      <c r="KBF739" s="1101"/>
      <c r="KBG739" s="1101"/>
      <c r="KBH739" s="1101"/>
      <c r="KBI739" s="1101"/>
      <c r="KBJ739" s="1101"/>
      <c r="KBK739" s="1101"/>
      <c r="KBL739" s="1101"/>
      <c r="KBM739" s="1101"/>
      <c r="KBN739" s="1101"/>
      <c r="KBO739" s="1101"/>
      <c r="KBP739" s="1101"/>
      <c r="KBQ739" s="1101"/>
      <c r="KBR739" s="1101"/>
      <c r="KBS739" s="1101"/>
      <c r="KBT739" s="1101"/>
      <c r="KBU739" s="1101"/>
      <c r="KBV739" s="1101"/>
      <c r="KBW739" s="1101"/>
      <c r="KBX739" s="1101"/>
      <c r="KBY739" s="1101"/>
      <c r="KBZ739" s="1101"/>
      <c r="KCA739" s="1101"/>
      <c r="KCB739" s="1101"/>
      <c r="KCC739" s="1101"/>
      <c r="KCD739" s="1101"/>
      <c r="KCE739" s="1101"/>
      <c r="KCF739" s="1101"/>
      <c r="KCG739" s="1101"/>
      <c r="KCH739" s="1101"/>
      <c r="KCI739" s="1101"/>
      <c r="KCJ739" s="1101"/>
      <c r="KCK739" s="1101"/>
      <c r="KCL739" s="1101"/>
      <c r="KCM739" s="1101"/>
      <c r="KCN739" s="1101"/>
      <c r="KCO739" s="1101"/>
      <c r="KCP739" s="1101"/>
      <c r="KCQ739" s="1101"/>
      <c r="KCR739" s="1101"/>
      <c r="KCS739" s="1101"/>
      <c r="KCT739" s="1101"/>
      <c r="KCU739" s="1101"/>
      <c r="KCV739" s="1101"/>
      <c r="KCW739" s="1101"/>
      <c r="KCX739" s="1101"/>
      <c r="KCY739" s="1101"/>
      <c r="KCZ739" s="1101"/>
      <c r="KDA739" s="1101"/>
      <c r="KDB739" s="1101"/>
      <c r="KDC739" s="1101"/>
      <c r="KDD739" s="1101"/>
      <c r="KDE739" s="1101"/>
      <c r="KDF739" s="1101"/>
      <c r="KDG739" s="1101"/>
      <c r="KDH739" s="1101"/>
      <c r="KDI739" s="1101"/>
      <c r="KDJ739" s="1101"/>
      <c r="KDK739" s="1101"/>
      <c r="KDL739" s="1101"/>
      <c r="KDM739" s="1101"/>
      <c r="KDN739" s="1101"/>
      <c r="KDO739" s="1101"/>
      <c r="KDP739" s="1101"/>
      <c r="KDQ739" s="1101"/>
      <c r="KDR739" s="1101"/>
      <c r="KDS739" s="1101"/>
      <c r="KDT739" s="1101"/>
      <c r="KDU739" s="1101"/>
      <c r="KDV739" s="1101"/>
      <c r="KDW739" s="1101"/>
      <c r="KDX739" s="1101"/>
      <c r="KDY739" s="1101"/>
      <c r="KDZ739" s="1101"/>
      <c r="KEA739" s="1101"/>
      <c r="KEB739" s="1101"/>
      <c r="KEC739" s="1101"/>
      <c r="KED739" s="1101"/>
      <c r="KEE739" s="1101"/>
      <c r="KEF739" s="1101"/>
      <c r="KEG739" s="1101"/>
      <c r="KEH739" s="1101"/>
      <c r="KEI739" s="1101"/>
      <c r="KEJ739" s="1101"/>
      <c r="KEK739" s="1101"/>
      <c r="KEL739" s="1101"/>
      <c r="KEM739" s="1101"/>
      <c r="KEN739" s="1101"/>
      <c r="KEO739" s="1101"/>
      <c r="KEP739" s="1101"/>
      <c r="KEQ739" s="1101"/>
      <c r="KER739" s="1101"/>
      <c r="KES739" s="1101"/>
      <c r="KET739" s="1101"/>
      <c r="KEU739" s="1101"/>
      <c r="KEV739" s="1101"/>
      <c r="KEW739" s="1101"/>
      <c r="KEX739" s="1101"/>
      <c r="KEY739" s="1101"/>
      <c r="KEZ739" s="1101"/>
      <c r="KFA739" s="1101"/>
      <c r="KFB739" s="1101"/>
      <c r="KFC739" s="1101"/>
      <c r="KFD739" s="1101"/>
      <c r="KFE739" s="1101"/>
      <c r="KFF739" s="1101"/>
      <c r="KFG739" s="1101"/>
      <c r="KFH739" s="1101"/>
      <c r="KFI739" s="1101"/>
      <c r="KFJ739" s="1101"/>
      <c r="KFK739" s="1101"/>
      <c r="KFL739" s="1101"/>
      <c r="KFM739" s="1101"/>
      <c r="KFN739" s="1101"/>
      <c r="KFO739" s="1101"/>
      <c r="KFP739" s="1101"/>
      <c r="KFQ739" s="1101"/>
      <c r="KFR739" s="1101"/>
      <c r="KFS739" s="1101"/>
      <c r="KFT739" s="1101"/>
      <c r="KFU739" s="1101"/>
      <c r="KFV739" s="1101"/>
      <c r="KFW739" s="1101"/>
      <c r="KFX739" s="1101"/>
      <c r="KFY739" s="1101"/>
      <c r="KFZ739" s="1101"/>
      <c r="KGA739" s="1101"/>
      <c r="KGB739" s="1101"/>
      <c r="KGC739" s="1101"/>
      <c r="KGD739" s="1101"/>
      <c r="KGE739" s="1101"/>
      <c r="KGF739" s="1101"/>
      <c r="KGG739" s="1101"/>
      <c r="KGH739" s="1101"/>
      <c r="KGI739" s="1101"/>
      <c r="KGJ739" s="1101"/>
      <c r="KGK739" s="1101"/>
      <c r="KGL739" s="1101"/>
      <c r="KGM739" s="1101"/>
      <c r="KGN739" s="1101"/>
      <c r="KGO739" s="1101"/>
      <c r="KGP739" s="1101"/>
      <c r="KGQ739" s="1101"/>
      <c r="KGR739" s="1101"/>
      <c r="KGS739" s="1101"/>
      <c r="KGT739" s="1101"/>
      <c r="KGU739" s="1101"/>
      <c r="KGV739" s="1101"/>
      <c r="KGW739" s="1101"/>
      <c r="KGX739" s="1101"/>
      <c r="KGY739" s="1101"/>
      <c r="KGZ739" s="1101"/>
      <c r="KHA739" s="1101"/>
      <c r="KHB739" s="1101"/>
      <c r="KHC739" s="1101"/>
      <c r="KHD739" s="1101"/>
      <c r="KHE739" s="1101"/>
      <c r="KHF739" s="1101"/>
      <c r="KHG739" s="1101"/>
      <c r="KHH739" s="1101"/>
      <c r="KHI739" s="1101"/>
      <c r="KHJ739" s="1101"/>
      <c r="KHK739" s="1101"/>
      <c r="KHL739" s="1101"/>
      <c r="KHM739" s="1101"/>
      <c r="KHN739" s="1101"/>
      <c r="KHO739" s="1101"/>
      <c r="KHP739" s="1101"/>
      <c r="KHQ739" s="1101"/>
      <c r="KHR739" s="1101"/>
      <c r="KHS739" s="1101"/>
      <c r="KHT739" s="1101"/>
      <c r="KHU739" s="1101"/>
      <c r="KHV739" s="1101"/>
      <c r="KHW739" s="1101"/>
      <c r="KHX739" s="1101"/>
      <c r="KHY739" s="1101"/>
      <c r="KHZ739" s="1101"/>
      <c r="KIA739" s="1101"/>
      <c r="KIB739" s="1101"/>
      <c r="KIC739" s="1101"/>
      <c r="KID739" s="1101"/>
      <c r="KIE739" s="1101"/>
      <c r="KIF739" s="1101"/>
      <c r="KIG739" s="1101"/>
      <c r="KIH739" s="1101"/>
      <c r="KII739" s="1101"/>
      <c r="KIJ739" s="1101"/>
      <c r="KIK739" s="1101"/>
      <c r="KIL739" s="1101"/>
      <c r="KIM739" s="1101"/>
      <c r="KIN739" s="1101"/>
      <c r="KIO739" s="1101"/>
      <c r="KIP739" s="1101"/>
      <c r="KIQ739" s="1101"/>
      <c r="KIR739" s="1101"/>
      <c r="KIS739" s="1101"/>
      <c r="KIT739" s="1101"/>
      <c r="KIU739" s="1101"/>
      <c r="KIV739" s="1101"/>
      <c r="KIW739" s="1101"/>
      <c r="KIX739" s="1101"/>
      <c r="KIY739" s="1101"/>
      <c r="KIZ739" s="1101"/>
      <c r="KJA739" s="1101"/>
      <c r="KJB739" s="1101"/>
      <c r="KJC739" s="1101"/>
      <c r="KJD739" s="1101"/>
      <c r="KJE739" s="1101"/>
      <c r="KJF739" s="1101"/>
      <c r="KJG739" s="1101"/>
      <c r="KJH739" s="1101"/>
      <c r="KJI739" s="1101"/>
      <c r="KJJ739" s="1101"/>
      <c r="KJK739" s="1101"/>
      <c r="KJL739" s="1101"/>
      <c r="KJM739" s="1101"/>
      <c r="KJN739" s="1101"/>
      <c r="KJO739" s="1101"/>
      <c r="KJP739" s="1101"/>
      <c r="KJQ739" s="1101"/>
      <c r="KJR739" s="1101"/>
      <c r="KJS739" s="1101"/>
      <c r="KJT739" s="1101"/>
      <c r="KJU739" s="1101"/>
      <c r="KJV739" s="1101"/>
      <c r="KJW739" s="1101"/>
      <c r="KJX739" s="1101"/>
      <c r="KJY739" s="1101"/>
      <c r="KJZ739" s="1101"/>
      <c r="KKA739" s="1101"/>
      <c r="KKB739" s="1101"/>
      <c r="KKC739" s="1101"/>
      <c r="KKD739" s="1101"/>
      <c r="KKE739" s="1101"/>
      <c r="KKF739" s="1101"/>
      <c r="KKG739" s="1101"/>
      <c r="KKH739" s="1101"/>
      <c r="KKI739" s="1101"/>
      <c r="KKJ739" s="1101"/>
      <c r="KKK739" s="1101"/>
      <c r="KKL739" s="1101"/>
      <c r="KKM739" s="1101"/>
      <c r="KKN739" s="1101"/>
      <c r="KKO739" s="1101"/>
      <c r="KKP739" s="1101"/>
      <c r="KKQ739" s="1101"/>
      <c r="KKR739" s="1101"/>
      <c r="KKS739" s="1101"/>
      <c r="KKT739" s="1101"/>
      <c r="KKU739" s="1101"/>
      <c r="KKV739" s="1101"/>
      <c r="KKW739" s="1101"/>
      <c r="KKX739" s="1101"/>
      <c r="KKY739" s="1101"/>
      <c r="KKZ739" s="1101"/>
      <c r="KLA739" s="1101"/>
      <c r="KLB739" s="1101"/>
      <c r="KLC739" s="1101"/>
      <c r="KLD739" s="1101"/>
      <c r="KLE739" s="1101"/>
      <c r="KLF739" s="1101"/>
      <c r="KLG739" s="1101"/>
      <c r="KLH739" s="1101"/>
      <c r="KLI739" s="1101"/>
      <c r="KLJ739" s="1101"/>
      <c r="KLK739" s="1101"/>
      <c r="KLL739" s="1101"/>
      <c r="KLM739" s="1101"/>
      <c r="KLN739" s="1101"/>
      <c r="KLO739" s="1101"/>
      <c r="KLP739" s="1101"/>
      <c r="KLQ739" s="1101"/>
      <c r="KLR739" s="1101"/>
      <c r="KLS739" s="1101"/>
      <c r="KLT739" s="1101"/>
      <c r="KLU739" s="1101"/>
      <c r="KLV739" s="1101"/>
      <c r="KLW739" s="1101"/>
      <c r="KLX739" s="1101"/>
      <c r="KLY739" s="1101"/>
      <c r="KLZ739" s="1101"/>
      <c r="KMA739" s="1101"/>
      <c r="KMB739" s="1101"/>
      <c r="KMC739" s="1101"/>
      <c r="KMD739" s="1101"/>
      <c r="KME739" s="1101"/>
      <c r="KMF739" s="1101"/>
      <c r="KMG739" s="1101"/>
      <c r="KMH739" s="1101"/>
      <c r="KMI739" s="1101"/>
      <c r="KMJ739" s="1101"/>
      <c r="KMK739" s="1101"/>
      <c r="KML739" s="1101"/>
      <c r="KMM739" s="1101"/>
      <c r="KMN739" s="1101"/>
      <c r="KMO739" s="1101"/>
      <c r="KMP739" s="1101"/>
      <c r="KMQ739" s="1101"/>
      <c r="KMR739" s="1101"/>
      <c r="KMS739" s="1101"/>
      <c r="KMT739" s="1101"/>
      <c r="KMU739" s="1101"/>
      <c r="KMV739" s="1101"/>
      <c r="KMW739" s="1101"/>
      <c r="KMX739" s="1101"/>
      <c r="KMY739" s="1101"/>
      <c r="KMZ739" s="1101"/>
      <c r="KNA739" s="1101"/>
      <c r="KNB739" s="1101"/>
      <c r="KNC739" s="1101"/>
      <c r="KND739" s="1101"/>
      <c r="KNE739" s="1101"/>
      <c r="KNF739" s="1101"/>
      <c r="KNG739" s="1101"/>
      <c r="KNH739" s="1101"/>
      <c r="KNI739" s="1101"/>
      <c r="KNJ739" s="1101"/>
      <c r="KNK739" s="1101"/>
      <c r="KNL739" s="1101"/>
      <c r="KNM739" s="1101"/>
      <c r="KNN739" s="1101"/>
      <c r="KNO739" s="1101"/>
      <c r="KNP739" s="1101"/>
      <c r="KNQ739" s="1101"/>
      <c r="KNR739" s="1101"/>
      <c r="KNS739" s="1101"/>
      <c r="KNT739" s="1101"/>
      <c r="KNU739" s="1101"/>
      <c r="KNV739" s="1101"/>
      <c r="KNW739" s="1101"/>
      <c r="KNX739" s="1101"/>
      <c r="KNY739" s="1101"/>
      <c r="KNZ739" s="1101"/>
      <c r="KOA739" s="1101"/>
      <c r="KOB739" s="1101"/>
      <c r="KOC739" s="1101"/>
      <c r="KOD739" s="1101"/>
      <c r="KOE739" s="1101"/>
      <c r="KOF739" s="1101"/>
      <c r="KOG739" s="1101"/>
      <c r="KOH739" s="1101"/>
      <c r="KOI739" s="1101"/>
      <c r="KOJ739" s="1101"/>
      <c r="KOK739" s="1101"/>
      <c r="KOL739" s="1101"/>
      <c r="KOM739" s="1101"/>
      <c r="KON739" s="1101"/>
      <c r="KOO739" s="1101"/>
      <c r="KOP739" s="1101"/>
      <c r="KOQ739" s="1101"/>
      <c r="KOR739" s="1101"/>
      <c r="KOS739" s="1101"/>
      <c r="KOT739" s="1101"/>
      <c r="KOU739" s="1101"/>
      <c r="KOV739" s="1101"/>
      <c r="KOW739" s="1101"/>
      <c r="KOX739" s="1101"/>
      <c r="KOY739" s="1101"/>
      <c r="KOZ739" s="1101"/>
      <c r="KPA739" s="1101"/>
      <c r="KPB739" s="1101"/>
      <c r="KPC739" s="1101"/>
      <c r="KPD739" s="1101"/>
      <c r="KPE739" s="1101"/>
      <c r="KPF739" s="1101"/>
      <c r="KPG739" s="1101"/>
      <c r="KPH739" s="1101"/>
      <c r="KPI739" s="1101"/>
      <c r="KPJ739" s="1101"/>
      <c r="KPK739" s="1101"/>
      <c r="KPL739" s="1101"/>
      <c r="KPM739" s="1101"/>
      <c r="KPN739" s="1101"/>
      <c r="KPO739" s="1101"/>
      <c r="KPP739" s="1101"/>
      <c r="KPQ739" s="1101"/>
      <c r="KPR739" s="1101"/>
      <c r="KPS739" s="1101"/>
      <c r="KPT739" s="1101"/>
      <c r="KPU739" s="1101"/>
      <c r="KPV739" s="1101"/>
      <c r="KPW739" s="1101"/>
      <c r="KPX739" s="1101"/>
      <c r="KPY739" s="1101"/>
      <c r="KPZ739" s="1101"/>
      <c r="KQA739" s="1101"/>
      <c r="KQB739" s="1101"/>
      <c r="KQC739" s="1101"/>
      <c r="KQD739" s="1101"/>
      <c r="KQE739" s="1101"/>
      <c r="KQF739" s="1101"/>
      <c r="KQG739" s="1101"/>
      <c r="KQH739" s="1101"/>
      <c r="KQI739" s="1101"/>
      <c r="KQJ739" s="1101"/>
      <c r="KQK739" s="1101"/>
      <c r="KQL739" s="1101"/>
      <c r="KQM739" s="1101"/>
      <c r="KQN739" s="1101"/>
      <c r="KQO739" s="1101"/>
      <c r="KQP739" s="1101"/>
      <c r="KQQ739" s="1101"/>
      <c r="KQR739" s="1101"/>
      <c r="KQS739" s="1101"/>
      <c r="KQT739" s="1101"/>
      <c r="KQU739" s="1101"/>
      <c r="KQV739" s="1101"/>
      <c r="KQW739" s="1101"/>
      <c r="KQX739" s="1101"/>
      <c r="KQY739" s="1101"/>
      <c r="KQZ739" s="1101"/>
      <c r="KRA739" s="1101"/>
      <c r="KRB739" s="1101"/>
      <c r="KRC739" s="1101"/>
      <c r="KRD739" s="1101"/>
      <c r="KRE739" s="1101"/>
      <c r="KRF739" s="1101"/>
      <c r="KRG739" s="1101"/>
      <c r="KRH739" s="1101"/>
      <c r="KRI739" s="1101"/>
      <c r="KRJ739" s="1101"/>
      <c r="KRK739" s="1101"/>
      <c r="KRL739" s="1101"/>
      <c r="KRM739" s="1101"/>
      <c r="KRN739" s="1101"/>
      <c r="KRO739" s="1101"/>
      <c r="KRP739" s="1101"/>
      <c r="KRQ739" s="1101"/>
      <c r="KRR739" s="1101"/>
      <c r="KRS739" s="1101"/>
      <c r="KRT739" s="1101"/>
      <c r="KRU739" s="1101"/>
      <c r="KRV739" s="1101"/>
      <c r="KRW739" s="1101"/>
      <c r="KRX739" s="1101"/>
      <c r="KRY739" s="1101"/>
      <c r="KRZ739" s="1101"/>
      <c r="KSA739" s="1101"/>
      <c r="KSB739" s="1101"/>
      <c r="KSC739" s="1101"/>
      <c r="KSD739" s="1101"/>
      <c r="KSE739" s="1101"/>
      <c r="KSF739" s="1101"/>
      <c r="KSG739" s="1101"/>
      <c r="KSH739" s="1101"/>
      <c r="KSI739" s="1101"/>
      <c r="KSJ739" s="1101"/>
      <c r="KSK739" s="1101"/>
      <c r="KSL739" s="1101"/>
      <c r="KSM739" s="1101"/>
      <c r="KSN739" s="1101"/>
      <c r="KSO739" s="1101"/>
      <c r="KSP739" s="1101"/>
      <c r="KSQ739" s="1101"/>
      <c r="KSR739" s="1101"/>
      <c r="KSS739" s="1101"/>
      <c r="KST739" s="1101"/>
      <c r="KSU739" s="1101"/>
      <c r="KSV739" s="1101"/>
      <c r="KSW739" s="1101"/>
      <c r="KSX739" s="1101"/>
      <c r="KSY739" s="1101"/>
      <c r="KSZ739" s="1101"/>
      <c r="KTA739" s="1101"/>
      <c r="KTB739" s="1101"/>
      <c r="KTC739" s="1101"/>
      <c r="KTD739" s="1101"/>
      <c r="KTE739" s="1101"/>
      <c r="KTF739" s="1101"/>
      <c r="KTG739" s="1101"/>
      <c r="KTH739" s="1101"/>
      <c r="KTI739" s="1101"/>
      <c r="KTJ739" s="1101"/>
      <c r="KTK739" s="1101"/>
      <c r="KTL739" s="1101"/>
      <c r="KTM739" s="1101"/>
      <c r="KTN739" s="1101"/>
      <c r="KTO739" s="1101"/>
      <c r="KTP739" s="1101"/>
      <c r="KTQ739" s="1101"/>
      <c r="KTR739" s="1101"/>
      <c r="KTS739" s="1101"/>
      <c r="KTT739" s="1101"/>
      <c r="KTU739" s="1101"/>
      <c r="KTV739" s="1101"/>
      <c r="KTW739" s="1101"/>
      <c r="KTX739" s="1101"/>
      <c r="KTY739" s="1101"/>
      <c r="KTZ739" s="1101"/>
      <c r="KUA739" s="1101"/>
      <c r="KUB739" s="1101"/>
      <c r="KUC739" s="1101"/>
      <c r="KUD739" s="1101"/>
      <c r="KUE739" s="1101"/>
      <c r="KUF739" s="1101"/>
      <c r="KUG739" s="1101"/>
      <c r="KUH739" s="1101"/>
      <c r="KUI739" s="1101"/>
      <c r="KUJ739" s="1101"/>
      <c r="KUK739" s="1101"/>
      <c r="KUL739" s="1101"/>
      <c r="KUM739" s="1101"/>
      <c r="KUN739" s="1101"/>
      <c r="KUO739" s="1101"/>
      <c r="KUP739" s="1101"/>
      <c r="KUQ739" s="1101"/>
      <c r="KUR739" s="1101"/>
      <c r="KUS739" s="1101"/>
      <c r="KUT739" s="1101"/>
      <c r="KUU739" s="1101"/>
      <c r="KUV739" s="1101"/>
      <c r="KUW739" s="1101"/>
      <c r="KUX739" s="1101"/>
      <c r="KUY739" s="1101"/>
      <c r="KUZ739" s="1101"/>
      <c r="KVA739" s="1101"/>
      <c r="KVB739" s="1101"/>
      <c r="KVC739" s="1101"/>
      <c r="KVD739" s="1101"/>
      <c r="KVE739" s="1101"/>
      <c r="KVF739" s="1101"/>
      <c r="KVG739" s="1101"/>
      <c r="KVH739" s="1101"/>
      <c r="KVI739" s="1101"/>
      <c r="KVJ739" s="1101"/>
      <c r="KVK739" s="1101"/>
      <c r="KVL739" s="1101"/>
      <c r="KVM739" s="1101"/>
      <c r="KVN739" s="1101"/>
      <c r="KVO739" s="1101"/>
      <c r="KVP739" s="1101"/>
      <c r="KVQ739" s="1101"/>
      <c r="KVR739" s="1101"/>
      <c r="KVS739" s="1101"/>
      <c r="KVT739" s="1101"/>
      <c r="KVU739" s="1101"/>
      <c r="KVV739" s="1101"/>
      <c r="KVW739" s="1101"/>
      <c r="KVX739" s="1101"/>
      <c r="KVY739" s="1101"/>
      <c r="KVZ739" s="1101"/>
      <c r="KWA739" s="1101"/>
      <c r="KWB739" s="1101"/>
      <c r="KWC739" s="1101"/>
      <c r="KWD739" s="1101"/>
      <c r="KWE739" s="1101"/>
      <c r="KWF739" s="1101"/>
      <c r="KWG739" s="1101"/>
      <c r="KWH739" s="1101"/>
      <c r="KWI739" s="1101"/>
      <c r="KWJ739" s="1101"/>
      <c r="KWK739" s="1101"/>
      <c r="KWL739" s="1101"/>
      <c r="KWM739" s="1101"/>
      <c r="KWN739" s="1101"/>
      <c r="KWO739" s="1101"/>
      <c r="KWP739" s="1101"/>
      <c r="KWQ739" s="1101"/>
      <c r="KWR739" s="1101"/>
      <c r="KWS739" s="1101"/>
      <c r="KWT739" s="1101"/>
      <c r="KWU739" s="1101"/>
      <c r="KWV739" s="1101"/>
      <c r="KWW739" s="1101"/>
      <c r="KWX739" s="1101"/>
      <c r="KWY739" s="1101"/>
      <c r="KWZ739" s="1101"/>
      <c r="KXA739" s="1101"/>
      <c r="KXB739" s="1101"/>
      <c r="KXC739" s="1101"/>
      <c r="KXD739" s="1101"/>
      <c r="KXE739" s="1101"/>
      <c r="KXF739" s="1101"/>
      <c r="KXG739" s="1101"/>
      <c r="KXH739" s="1101"/>
      <c r="KXI739" s="1101"/>
      <c r="KXJ739" s="1101"/>
      <c r="KXK739" s="1101"/>
      <c r="KXL739" s="1101"/>
      <c r="KXM739" s="1101"/>
      <c r="KXN739" s="1101"/>
      <c r="KXO739" s="1101"/>
      <c r="KXP739" s="1101"/>
      <c r="KXQ739" s="1101"/>
      <c r="KXR739" s="1101"/>
      <c r="KXS739" s="1101"/>
      <c r="KXT739" s="1101"/>
      <c r="KXU739" s="1101"/>
      <c r="KXV739" s="1101"/>
      <c r="KXW739" s="1101"/>
      <c r="KXX739" s="1101"/>
      <c r="KXY739" s="1101"/>
      <c r="KXZ739" s="1101"/>
      <c r="KYA739" s="1101"/>
      <c r="KYB739" s="1101"/>
      <c r="KYC739" s="1101"/>
      <c r="KYD739" s="1101"/>
      <c r="KYE739" s="1101"/>
      <c r="KYF739" s="1101"/>
      <c r="KYG739" s="1101"/>
      <c r="KYH739" s="1101"/>
      <c r="KYI739" s="1101"/>
      <c r="KYJ739" s="1101"/>
      <c r="KYK739" s="1101"/>
      <c r="KYL739" s="1101"/>
      <c r="KYM739" s="1101"/>
      <c r="KYN739" s="1101"/>
      <c r="KYO739" s="1101"/>
      <c r="KYP739" s="1101"/>
      <c r="KYQ739" s="1101"/>
      <c r="KYR739" s="1101"/>
      <c r="KYS739" s="1101"/>
      <c r="KYT739" s="1101"/>
      <c r="KYU739" s="1101"/>
      <c r="KYV739" s="1101"/>
      <c r="KYW739" s="1101"/>
      <c r="KYX739" s="1101"/>
      <c r="KYY739" s="1101"/>
      <c r="KYZ739" s="1101"/>
      <c r="KZA739" s="1101"/>
      <c r="KZB739" s="1101"/>
      <c r="KZC739" s="1101"/>
      <c r="KZD739" s="1101"/>
      <c r="KZE739" s="1101"/>
      <c r="KZF739" s="1101"/>
      <c r="KZG739" s="1101"/>
      <c r="KZH739" s="1101"/>
      <c r="KZI739" s="1101"/>
      <c r="KZJ739" s="1101"/>
      <c r="KZK739" s="1101"/>
      <c r="KZL739" s="1101"/>
      <c r="KZM739" s="1101"/>
      <c r="KZN739" s="1101"/>
      <c r="KZO739" s="1101"/>
      <c r="KZP739" s="1101"/>
      <c r="KZQ739" s="1101"/>
      <c r="KZR739" s="1101"/>
      <c r="KZS739" s="1101"/>
      <c r="KZT739" s="1101"/>
      <c r="KZU739" s="1101"/>
      <c r="KZV739" s="1101"/>
      <c r="KZW739" s="1101"/>
      <c r="KZX739" s="1101"/>
      <c r="KZY739" s="1101"/>
      <c r="KZZ739" s="1101"/>
      <c r="LAA739" s="1101"/>
      <c r="LAB739" s="1101"/>
      <c r="LAC739" s="1101"/>
      <c r="LAD739" s="1101"/>
      <c r="LAE739" s="1101"/>
      <c r="LAF739" s="1101"/>
      <c r="LAG739" s="1101"/>
      <c r="LAH739" s="1101"/>
      <c r="LAI739" s="1101"/>
      <c r="LAJ739" s="1101"/>
      <c r="LAK739" s="1101"/>
      <c r="LAL739" s="1101"/>
      <c r="LAM739" s="1101"/>
      <c r="LAN739" s="1101"/>
      <c r="LAO739" s="1101"/>
      <c r="LAP739" s="1101"/>
      <c r="LAQ739" s="1101"/>
      <c r="LAR739" s="1101"/>
      <c r="LAS739" s="1101"/>
      <c r="LAT739" s="1101"/>
      <c r="LAU739" s="1101"/>
      <c r="LAV739" s="1101"/>
      <c r="LAW739" s="1101"/>
      <c r="LAX739" s="1101"/>
      <c r="LAY739" s="1101"/>
      <c r="LAZ739" s="1101"/>
      <c r="LBA739" s="1101"/>
      <c r="LBB739" s="1101"/>
      <c r="LBC739" s="1101"/>
      <c r="LBD739" s="1101"/>
      <c r="LBE739" s="1101"/>
      <c r="LBF739" s="1101"/>
      <c r="LBG739" s="1101"/>
      <c r="LBH739" s="1101"/>
      <c r="LBI739" s="1101"/>
      <c r="LBJ739" s="1101"/>
      <c r="LBK739" s="1101"/>
      <c r="LBL739" s="1101"/>
      <c r="LBM739" s="1101"/>
      <c r="LBN739" s="1101"/>
      <c r="LBO739" s="1101"/>
      <c r="LBP739" s="1101"/>
      <c r="LBQ739" s="1101"/>
      <c r="LBR739" s="1101"/>
      <c r="LBS739" s="1101"/>
      <c r="LBT739" s="1101"/>
      <c r="LBU739" s="1101"/>
      <c r="LBV739" s="1101"/>
      <c r="LBW739" s="1101"/>
      <c r="LBX739" s="1101"/>
      <c r="LBY739" s="1101"/>
      <c r="LBZ739" s="1101"/>
      <c r="LCA739" s="1101"/>
      <c r="LCB739" s="1101"/>
      <c r="LCC739" s="1101"/>
      <c r="LCD739" s="1101"/>
      <c r="LCE739" s="1101"/>
      <c r="LCF739" s="1101"/>
      <c r="LCG739" s="1101"/>
      <c r="LCH739" s="1101"/>
      <c r="LCI739" s="1101"/>
      <c r="LCJ739" s="1101"/>
      <c r="LCK739" s="1101"/>
      <c r="LCL739" s="1101"/>
      <c r="LCM739" s="1101"/>
      <c r="LCN739" s="1101"/>
      <c r="LCO739" s="1101"/>
      <c r="LCP739" s="1101"/>
      <c r="LCQ739" s="1101"/>
      <c r="LCR739" s="1101"/>
      <c r="LCS739" s="1101"/>
      <c r="LCT739" s="1101"/>
      <c r="LCU739" s="1101"/>
      <c r="LCV739" s="1101"/>
      <c r="LCW739" s="1101"/>
      <c r="LCX739" s="1101"/>
      <c r="LCY739" s="1101"/>
      <c r="LCZ739" s="1101"/>
      <c r="LDA739" s="1101"/>
      <c r="LDB739" s="1101"/>
      <c r="LDC739" s="1101"/>
      <c r="LDD739" s="1101"/>
      <c r="LDE739" s="1101"/>
      <c r="LDF739" s="1101"/>
      <c r="LDG739" s="1101"/>
      <c r="LDH739" s="1101"/>
      <c r="LDI739" s="1101"/>
      <c r="LDJ739" s="1101"/>
      <c r="LDK739" s="1101"/>
      <c r="LDL739" s="1101"/>
      <c r="LDM739" s="1101"/>
      <c r="LDN739" s="1101"/>
      <c r="LDO739" s="1101"/>
      <c r="LDP739" s="1101"/>
      <c r="LDQ739" s="1101"/>
      <c r="LDR739" s="1101"/>
      <c r="LDS739" s="1101"/>
      <c r="LDT739" s="1101"/>
      <c r="LDU739" s="1101"/>
      <c r="LDV739" s="1101"/>
      <c r="LDW739" s="1101"/>
      <c r="LDX739" s="1101"/>
      <c r="LDY739" s="1101"/>
      <c r="LDZ739" s="1101"/>
      <c r="LEA739" s="1101"/>
      <c r="LEB739" s="1101"/>
      <c r="LEC739" s="1101"/>
      <c r="LED739" s="1101"/>
      <c r="LEE739" s="1101"/>
      <c r="LEF739" s="1101"/>
      <c r="LEG739" s="1101"/>
      <c r="LEH739" s="1101"/>
      <c r="LEI739" s="1101"/>
      <c r="LEJ739" s="1101"/>
      <c r="LEK739" s="1101"/>
      <c r="LEL739" s="1101"/>
      <c r="LEM739" s="1101"/>
      <c r="LEN739" s="1101"/>
      <c r="LEO739" s="1101"/>
      <c r="LEP739" s="1101"/>
      <c r="LEQ739" s="1101"/>
      <c r="LER739" s="1101"/>
      <c r="LES739" s="1101"/>
      <c r="LET739" s="1101"/>
      <c r="LEU739" s="1101"/>
      <c r="LEV739" s="1101"/>
      <c r="LEW739" s="1101"/>
      <c r="LEX739" s="1101"/>
      <c r="LEY739" s="1101"/>
      <c r="LEZ739" s="1101"/>
      <c r="LFA739" s="1101"/>
      <c r="LFB739" s="1101"/>
      <c r="LFC739" s="1101"/>
      <c r="LFD739" s="1101"/>
      <c r="LFE739" s="1101"/>
      <c r="LFF739" s="1101"/>
      <c r="LFG739" s="1101"/>
      <c r="LFH739" s="1101"/>
      <c r="LFI739" s="1101"/>
      <c r="LFJ739" s="1101"/>
      <c r="LFK739" s="1101"/>
      <c r="LFL739" s="1101"/>
      <c r="LFM739" s="1101"/>
      <c r="LFN739" s="1101"/>
      <c r="LFO739" s="1101"/>
      <c r="LFP739" s="1101"/>
      <c r="LFQ739" s="1101"/>
      <c r="LFR739" s="1101"/>
      <c r="LFS739" s="1101"/>
      <c r="LFT739" s="1101"/>
      <c r="LFU739" s="1101"/>
      <c r="LFV739" s="1101"/>
      <c r="LFW739" s="1101"/>
      <c r="LFX739" s="1101"/>
      <c r="LFY739" s="1101"/>
      <c r="LFZ739" s="1101"/>
      <c r="LGA739" s="1101"/>
      <c r="LGB739" s="1101"/>
      <c r="LGC739" s="1101"/>
      <c r="LGD739" s="1101"/>
      <c r="LGE739" s="1101"/>
      <c r="LGF739" s="1101"/>
      <c r="LGG739" s="1101"/>
      <c r="LGH739" s="1101"/>
      <c r="LGI739" s="1101"/>
      <c r="LGJ739" s="1101"/>
      <c r="LGK739" s="1101"/>
      <c r="LGL739" s="1101"/>
      <c r="LGM739" s="1101"/>
      <c r="LGN739" s="1101"/>
      <c r="LGO739" s="1101"/>
      <c r="LGP739" s="1101"/>
      <c r="LGQ739" s="1101"/>
      <c r="LGR739" s="1101"/>
      <c r="LGS739" s="1101"/>
      <c r="LGT739" s="1101"/>
      <c r="LGU739" s="1101"/>
      <c r="LGV739" s="1101"/>
      <c r="LGW739" s="1101"/>
      <c r="LGX739" s="1101"/>
      <c r="LGY739" s="1101"/>
      <c r="LGZ739" s="1101"/>
      <c r="LHA739" s="1101"/>
      <c r="LHB739" s="1101"/>
      <c r="LHC739" s="1101"/>
      <c r="LHD739" s="1101"/>
      <c r="LHE739" s="1101"/>
      <c r="LHF739" s="1101"/>
      <c r="LHG739" s="1101"/>
      <c r="LHH739" s="1101"/>
      <c r="LHI739" s="1101"/>
      <c r="LHJ739" s="1101"/>
      <c r="LHK739" s="1101"/>
      <c r="LHL739" s="1101"/>
      <c r="LHM739" s="1101"/>
      <c r="LHN739" s="1101"/>
      <c r="LHO739" s="1101"/>
      <c r="LHP739" s="1101"/>
      <c r="LHQ739" s="1101"/>
      <c r="LHR739" s="1101"/>
      <c r="LHS739" s="1101"/>
      <c r="LHT739" s="1101"/>
      <c r="LHU739" s="1101"/>
      <c r="LHV739" s="1101"/>
      <c r="LHW739" s="1101"/>
      <c r="LHX739" s="1101"/>
      <c r="LHY739" s="1101"/>
      <c r="LHZ739" s="1101"/>
      <c r="LIA739" s="1101"/>
      <c r="LIB739" s="1101"/>
      <c r="LIC739" s="1101"/>
      <c r="LID739" s="1101"/>
      <c r="LIE739" s="1101"/>
      <c r="LIF739" s="1101"/>
      <c r="LIG739" s="1101"/>
      <c r="LIH739" s="1101"/>
      <c r="LII739" s="1101"/>
      <c r="LIJ739" s="1101"/>
      <c r="LIK739" s="1101"/>
      <c r="LIL739" s="1101"/>
      <c r="LIM739" s="1101"/>
      <c r="LIN739" s="1101"/>
      <c r="LIO739" s="1101"/>
      <c r="LIP739" s="1101"/>
      <c r="LIQ739" s="1101"/>
      <c r="LIR739" s="1101"/>
      <c r="LIS739" s="1101"/>
      <c r="LIT739" s="1101"/>
      <c r="LIU739" s="1101"/>
      <c r="LIV739" s="1101"/>
      <c r="LIW739" s="1101"/>
      <c r="LIX739" s="1101"/>
      <c r="LIY739" s="1101"/>
      <c r="LIZ739" s="1101"/>
      <c r="LJA739" s="1101"/>
      <c r="LJB739" s="1101"/>
      <c r="LJC739" s="1101"/>
      <c r="LJD739" s="1101"/>
      <c r="LJE739" s="1101"/>
      <c r="LJF739" s="1101"/>
      <c r="LJG739" s="1101"/>
      <c r="LJH739" s="1101"/>
      <c r="LJI739" s="1101"/>
      <c r="LJJ739" s="1101"/>
      <c r="LJK739" s="1101"/>
      <c r="LJL739" s="1101"/>
      <c r="LJM739" s="1101"/>
      <c r="LJN739" s="1101"/>
      <c r="LJO739" s="1101"/>
      <c r="LJP739" s="1101"/>
      <c r="LJQ739" s="1101"/>
      <c r="LJR739" s="1101"/>
      <c r="LJS739" s="1101"/>
      <c r="LJT739" s="1101"/>
      <c r="LJU739" s="1101"/>
      <c r="LJV739" s="1101"/>
      <c r="LJW739" s="1101"/>
      <c r="LJX739" s="1101"/>
      <c r="LJY739" s="1101"/>
      <c r="LJZ739" s="1101"/>
      <c r="LKA739" s="1101"/>
      <c r="LKB739" s="1101"/>
      <c r="LKC739" s="1101"/>
      <c r="LKD739" s="1101"/>
      <c r="LKE739" s="1101"/>
      <c r="LKF739" s="1101"/>
      <c r="LKG739" s="1101"/>
      <c r="LKH739" s="1101"/>
      <c r="LKI739" s="1101"/>
      <c r="LKJ739" s="1101"/>
      <c r="LKK739" s="1101"/>
      <c r="LKL739" s="1101"/>
      <c r="LKM739" s="1101"/>
      <c r="LKN739" s="1101"/>
      <c r="LKO739" s="1101"/>
      <c r="LKP739" s="1101"/>
      <c r="LKQ739" s="1101"/>
      <c r="LKR739" s="1101"/>
      <c r="LKS739" s="1101"/>
      <c r="LKT739" s="1101"/>
      <c r="LKU739" s="1101"/>
      <c r="LKV739" s="1101"/>
      <c r="LKW739" s="1101"/>
      <c r="LKX739" s="1101"/>
      <c r="LKY739" s="1101"/>
      <c r="LKZ739" s="1101"/>
      <c r="LLA739" s="1101"/>
      <c r="LLB739" s="1101"/>
      <c r="LLC739" s="1101"/>
      <c r="LLD739" s="1101"/>
      <c r="LLE739" s="1101"/>
      <c r="LLF739" s="1101"/>
      <c r="LLG739" s="1101"/>
      <c r="LLH739" s="1101"/>
      <c r="LLI739" s="1101"/>
      <c r="LLJ739" s="1101"/>
      <c r="LLK739" s="1101"/>
      <c r="LLL739" s="1101"/>
      <c r="LLM739" s="1101"/>
      <c r="LLN739" s="1101"/>
      <c r="LLO739" s="1101"/>
      <c r="LLP739" s="1101"/>
      <c r="LLQ739" s="1101"/>
      <c r="LLR739" s="1101"/>
      <c r="LLS739" s="1101"/>
      <c r="LLT739" s="1101"/>
      <c r="LLU739" s="1101"/>
      <c r="LLV739" s="1101"/>
      <c r="LLW739" s="1101"/>
      <c r="LLX739" s="1101"/>
      <c r="LLY739" s="1101"/>
      <c r="LLZ739" s="1101"/>
      <c r="LMA739" s="1101"/>
      <c r="LMB739" s="1101"/>
      <c r="LMC739" s="1101"/>
      <c r="LMD739" s="1101"/>
      <c r="LME739" s="1101"/>
      <c r="LMF739" s="1101"/>
      <c r="LMG739" s="1101"/>
      <c r="LMH739" s="1101"/>
      <c r="LMI739" s="1101"/>
      <c r="LMJ739" s="1101"/>
      <c r="LMK739" s="1101"/>
      <c r="LML739" s="1101"/>
      <c r="LMM739" s="1101"/>
      <c r="LMN739" s="1101"/>
      <c r="LMO739" s="1101"/>
      <c r="LMP739" s="1101"/>
      <c r="LMQ739" s="1101"/>
      <c r="LMR739" s="1101"/>
      <c r="LMS739" s="1101"/>
      <c r="LMT739" s="1101"/>
      <c r="LMU739" s="1101"/>
      <c r="LMV739" s="1101"/>
      <c r="LMW739" s="1101"/>
      <c r="LMX739" s="1101"/>
      <c r="LMY739" s="1101"/>
      <c r="LMZ739" s="1101"/>
      <c r="LNA739" s="1101"/>
      <c r="LNB739" s="1101"/>
      <c r="LNC739" s="1101"/>
      <c r="LND739" s="1101"/>
      <c r="LNE739" s="1101"/>
      <c r="LNF739" s="1101"/>
      <c r="LNG739" s="1101"/>
      <c r="LNH739" s="1101"/>
      <c r="LNI739" s="1101"/>
      <c r="LNJ739" s="1101"/>
      <c r="LNK739" s="1101"/>
      <c r="LNL739" s="1101"/>
      <c r="LNM739" s="1101"/>
      <c r="LNN739" s="1101"/>
      <c r="LNO739" s="1101"/>
      <c r="LNP739" s="1101"/>
      <c r="LNQ739" s="1101"/>
      <c r="LNR739" s="1101"/>
      <c r="LNS739" s="1101"/>
      <c r="LNT739" s="1101"/>
      <c r="LNU739" s="1101"/>
      <c r="LNV739" s="1101"/>
      <c r="LNW739" s="1101"/>
      <c r="LNX739" s="1101"/>
      <c r="LNY739" s="1101"/>
      <c r="LNZ739" s="1101"/>
      <c r="LOA739" s="1101"/>
      <c r="LOB739" s="1101"/>
      <c r="LOC739" s="1101"/>
      <c r="LOD739" s="1101"/>
      <c r="LOE739" s="1101"/>
      <c r="LOF739" s="1101"/>
      <c r="LOG739" s="1101"/>
      <c r="LOH739" s="1101"/>
      <c r="LOI739" s="1101"/>
      <c r="LOJ739" s="1101"/>
      <c r="LOK739" s="1101"/>
      <c r="LOL739" s="1101"/>
      <c r="LOM739" s="1101"/>
      <c r="LON739" s="1101"/>
      <c r="LOO739" s="1101"/>
      <c r="LOP739" s="1101"/>
      <c r="LOQ739" s="1101"/>
      <c r="LOR739" s="1101"/>
      <c r="LOS739" s="1101"/>
      <c r="LOT739" s="1101"/>
      <c r="LOU739" s="1101"/>
      <c r="LOV739" s="1101"/>
      <c r="LOW739" s="1101"/>
      <c r="LOX739" s="1101"/>
      <c r="LOY739" s="1101"/>
      <c r="LOZ739" s="1101"/>
      <c r="LPA739" s="1101"/>
      <c r="LPB739" s="1101"/>
      <c r="LPC739" s="1101"/>
      <c r="LPD739" s="1101"/>
      <c r="LPE739" s="1101"/>
      <c r="LPF739" s="1101"/>
      <c r="LPG739" s="1101"/>
      <c r="LPH739" s="1101"/>
      <c r="LPI739" s="1101"/>
      <c r="LPJ739" s="1101"/>
      <c r="LPK739" s="1101"/>
      <c r="LPL739" s="1101"/>
      <c r="LPM739" s="1101"/>
      <c r="LPN739" s="1101"/>
      <c r="LPO739" s="1101"/>
      <c r="LPP739" s="1101"/>
      <c r="LPQ739" s="1101"/>
      <c r="LPR739" s="1101"/>
      <c r="LPS739" s="1101"/>
      <c r="LPT739" s="1101"/>
      <c r="LPU739" s="1101"/>
      <c r="LPV739" s="1101"/>
      <c r="LPW739" s="1101"/>
      <c r="LPX739" s="1101"/>
      <c r="LPY739" s="1101"/>
      <c r="LPZ739" s="1101"/>
      <c r="LQA739" s="1101"/>
      <c r="LQB739" s="1101"/>
      <c r="LQC739" s="1101"/>
      <c r="LQD739" s="1101"/>
      <c r="LQE739" s="1101"/>
      <c r="LQF739" s="1101"/>
      <c r="LQG739" s="1101"/>
      <c r="LQH739" s="1101"/>
      <c r="LQI739" s="1101"/>
      <c r="LQJ739" s="1101"/>
      <c r="LQK739" s="1101"/>
      <c r="LQL739" s="1101"/>
      <c r="LQM739" s="1101"/>
      <c r="LQN739" s="1101"/>
      <c r="LQO739" s="1101"/>
      <c r="LQP739" s="1101"/>
      <c r="LQQ739" s="1101"/>
      <c r="LQR739" s="1101"/>
      <c r="LQS739" s="1101"/>
      <c r="LQT739" s="1101"/>
      <c r="LQU739" s="1101"/>
      <c r="LQV739" s="1101"/>
      <c r="LQW739" s="1101"/>
      <c r="LQX739" s="1101"/>
      <c r="LQY739" s="1101"/>
      <c r="LQZ739" s="1101"/>
      <c r="LRA739" s="1101"/>
      <c r="LRB739" s="1101"/>
      <c r="LRC739" s="1101"/>
      <c r="LRD739" s="1101"/>
      <c r="LRE739" s="1101"/>
      <c r="LRF739" s="1101"/>
      <c r="LRG739" s="1101"/>
      <c r="LRH739" s="1101"/>
      <c r="LRI739" s="1101"/>
      <c r="LRJ739" s="1101"/>
      <c r="LRK739" s="1101"/>
      <c r="LRL739" s="1101"/>
      <c r="LRM739" s="1101"/>
      <c r="LRN739" s="1101"/>
      <c r="LRO739" s="1101"/>
      <c r="LRP739" s="1101"/>
      <c r="LRQ739" s="1101"/>
      <c r="LRR739" s="1101"/>
      <c r="LRS739" s="1101"/>
      <c r="LRT739" s="1101"/>
      <c r="LRU739" s="1101"/>
      <c r="LRV739" s="1101"/>
      <c r="LRW739" s="1101"/>
      <c r="LRX739" s="1101"/>
      <c r="LRY739" s="1101"/>
      <c r="LRZ739" s="1101"/>
      <c r="LSA739" s="1101"/>
      <c r="LSB739" s="1101"/>
      <c r="LSC739" s="1101"/>
      <c r="LSD739" s="1101"/>
      <c r="LSE739" s="1101"/>
      <c r="LSF739" s="1101"/>
      <c r="LSG739" s="1101"/>
      <c r="LSH739" s="1101"/>
      <c r="LSI739" s="1101"/>
      <c r="LSJ739" s="1101"/>
      <c r="LSK739" s="1101"/>
      <c r="LSL739" s="1101"/>
      <c r="LSM739" s="1101"/>
      <c r="LSN739" s="1101"/>
      <c r="LSO739" s="1101"/>
      <c r="LSP739" s="1101"/>
      <c r="LSQ739" s="1101"/>
      <c r="LSR739" s="1101"/>
      <c r="LSS739" s="1101"/>
      <c r="LST739" s="1101"/>
      <c r="LSU739" s="1101"/>
      <c r="LSV739" s="1101"/>
      <c r="LSW739" s="1101"/>
      <c r="LSX739" s="1101"/>
      <c r="LSY739" s="1101"/>
      <c r="LSZ739" s="1101"/>
      <c r="LTA739" s="1101"/>
      <c r="LTB739" s="1101"/>
      <c r="LTC739" s="1101"/>
      <c r="LTD739" s="1101"/>
      <c r="LTE739" s="1101"/>
      <c r="LTF739" s="1101"/>
      <c r="LTG739" s="1101"/>
      <c r="LTH739" s="1101"/>
      <c r="LTI739" s="1101"/>
      <c r="LTJ739" s="1101"/>
      <c r="LTK739" s="1101"/>
      <c r="LTL739" s="1101"/>
      <c r="LTM739" s="1101"/>
      <c r="LTN739" s="1101"/>
      <c r="LTO739" s="1101"/>
      <c r="LTP739" s="1101"/>
      <c r="LTQ739" s="1101"/>
      <c r="LTR739" s="1101"/>
      <c r="LTS739" s="1101"/>
      <c r="LTT739" s="1101"/>
      <c r="LTU739" s="1101"/>
      <c r="LTV739" s="1101"/>
      <c r="LTW739" s="1101"/>
      <c r="LTX739" s="1101"/>
      <c r="LTY739" s="1101"/>
      <c r="LTZ739" s="1101"/>
      <c r="LUA739" s="1101"/>
      <c r="LUB739" s="1101"/>
      <c r="LUC739" s="1101"/>
      <c r="LUD739" s="1101"/>
      <c r="LUE739" s="1101"/>
      <c r="LUF739" s="1101"/>
      <c r="LUG739" s="1101"/>
      <c r="LUH739" s="1101"/>
      <c r="LUI739" s="1101"/>
      <c r="LUJ739" s="1101"/>
      <c r="LUK739" s="1101"/>
      <c r="LUL739" s="1101"/>
      <c r="LUM739" s="1101"/>
      <c r="LUN739" s="1101"/>
      <c r="LUO739" s="1101"/>
      <c r="LUP739" s="1101"/>
      <c r="LUQ739" s="1101"/>
      <c r="LUR739" s="1101"/>
      <c r="LUS739" s="1101"/>
      <c r="LUT739" s="1101"/>
      <c r="LUU739" s="1101"/>
      <c r="LUV739" s="1101"/>
      <c r="LUW739" s="1101"/>
      <c r="LUX739" s="1101"/>
      <c r="LUY739" s="1101"/>
      <c r="LUZ739" s="1101"/>
      <c r="LVA739" s="1101"/>
      <c r="LVB739" s="1101"/>
      <c r="LVC739" s="1101"/>
      <c r="LVD739" s="1101"/>
      <c r="LVE739" s="1101"/>
      <c r="LVF739" s="1101"/>
      <c r="LVG739" s="1101"/>
      <c r="LVH739" s="1101"/>
      <c r="LVI739" s="1101"/>
      <c r="LVJ739" s="1101"/>
      <c r="LVK739" s="1101"/>
      <c r="LVL739" s="1101"/>
      <c r="LVM739" s="1101"/>
      <c r="LVN739" s="1101"/>
      <c r="LVO739" s="1101"/>
      <c r="LVP739" s="1101"/>
      <c r="LVQ739" s="1101"/>
      <c r="LVR739" s="1101"/>
      <c r="LVS739" s="1101"/>
      <c r="LVT739" s="1101"/>
      <c r="LVU739" s="1101"/>
      <c r="LVV739" s="1101"/>
      <c r="LVW739" s="1101"/>
      <c r="LVX739" s="1101"/>
      <c r="LVY739" s="1101"/>
      <c r="LVZ739" s="1101"/>
      <c r="LWA739" s="1101"/>
      <c r="LWB739" s="1101"/>
      <c r="LWC739" s="1101"/>
      <c r="LWD739" s="1101"/>
      <c r="LWE739" s="1101"/>
      <c r="LWF739" s="1101"/>
      <c r="LWG739" s="1101"/>
      <c r="LWH739" s="1101"/>
      <c r="LWI739" s="1101"/>
      <c r="LWJ739" s="1101"/>
      <c r="LWK739" s="1101"/>
      <c r="LWL739" s="1101"/>
      <c r="LWM739" s="1101"/>
      <c r="LWN739" s="1101"/>
      <c r="LWO739" s="1101"/>
      <c r="LWP739" s="1101"/>
      <c r="LWQ739" s="1101"/>
      <c r="LWR739" s="1101"/>
      <c r="LWS739" s="1101"/>
      <c r="LWT739" s="1101"/>
      <c r="LWU739" s="1101"/>
      <c r="LWV739" s="1101"/>
      <c r="LWW739" s="1101"/>
      <c r="LWX739" s="1101"/>
      <c r="LWY739" s="1101"/>
      <c r="LWZ739" s="1101"/>
      <c r="LXA739" s="1101"/>
      <c r="LXB739" s="1101"/>
      <c r="LXC739" s="1101"/>
      <c r="LXD739" s="1101"/>
      <c r="LXE739" s="1101"/>
      <c r="LXF739" s="1101"/>
      <c r="LXG739" s="1101"/>
      <c r="LXH739" s="1101"/>
      <c r="LXI739" s="1101"/>
      <c r="LXJ739" s="1101"/>
      <c r="LXK739" s="1101"/>
      <c r="LXL739" s="1101"/>
      <c r="LXM739" s="1101"/>
      <c r="LXN739" s="1101"/>
      <c r="LXO739" s="1101"/>
      <c r="LXP739" s="1101"/>
      <c r="LXQ739" s="1101"/>
      <c r="LXR739" s="1101"/>
      <c r="LXS739" s="1101"/>
      <c r="LXT739" s="1101"/>
      <c r="LXU739" s="1101"/>
      <c r="LXV739" s="1101"/>
      <c r="LXW739" s="1101"/>
      <c r="LXX739" s="1101"/>
      <c r="LXY739" s="1101"/>
      <c r="LXZ739" s="1101"/>
      <c r="LYA739" s="1101"/>
      <c r="LYB739" s="1101"/>
      <c r="LYC739" s="1101"/>
      <c r="LYD739" s="1101"/>
      <c r="LYE739" s="1101"/>
      <c r="LYF739" s="1101"/>
      <c r="LYG739" s="1101"/>
      <c r="LYH739" s="1101"/>
      <c r="LYI739" s="1101"/>
      <c r="LYJ739" s="1101"/>
      <c r="LYK739" s="1101"/>
      <c r="LYL739" s="1101"/>
      <c r="LYM739" s="1101"/>
      <c r="LYN739" s="1101"/>
      <c r="LYO739" s="1101"/>
      <c r="LYP739" s="1101"/>
      <c r="LYQ739" s="1101"/>
      <c r="LYR739" s="1101"/>
      <c r="LYS739" s="1101"/>
      <c r="LYT739" s="1101"/>
      <c r="LYU739" s="1101"/>
      <c r="LYV739" s="1101"/>
      <c r="LYW739" s="1101"/>
      <c r="LYX739" s="1101"/>
      <c r="LYY739" s="1101"/>
      <c r="LYZ739" s="1101"/>
      <c r="LZA739" s="1101"/>
      <c r="LZB739" s="1101"/>
      <c r="LZC739" s="1101"/>
      <c r="LZD739" s="1101"/>
      <c r="LZE739" s="1101"/>
      <c r="LZF739" s="1101"/>
      <c r="LZG739" s="1101"/>
      <c r="LZH739" s="1101"/>
      <c r="LZI739" s="1101"/>
      <c r="LZJ739" s="1101"/>
      <c r="LZK739" s="1101"/>
      <c r="LZL739" s="1101"/>
      <c r="LZM739" s="1101"/>
      <c r="LZN739" s="1101"/>
      <c r="LZO739" s="1101"/>
      <c r="LZP739" s="1101"/>
      <c r="LZQ739" s="1101"/>
      <c r="LZR739" s="1101"/>
      <c r="LZS739" s="1101"/>
      <c r="LZT739" s="1101"/>
      <c r="LZU739" s="1101"/>
      <c r="LZV739" s="1101"/>
      <c r="LZW739" s="1101"/>
      <c r="LZX739" s="1101"/>
      <c r="LZY739" s="1101"/>
      <c r="LZZ739" s="1101"/>
      <c r="MAA739" s="1101"/>
      <c r="MAB739" s="1101"/>
      <c r="MAC739" s="1101"/>
      <c r="MAD739" s="1101"/>
      <c r="MAE739" s="1101"/>
      <c r="MAF739" s="1101"/>
      <c r="MAG739" s="1101"/>
      <c r="MAH739" s="1101"/>
      <c r="MAI739" s="1101"/>
      <c r="MAJ739" s="1101"/>
      <c r="MAK739" s="1101"/>
      <c r="MAL739" s="1101"/>
      <c r="MAM739" s="1101"/>
      <c r="MAN739" s="1101"/>
      <c r="MAO739" s="1101"/>
      <c r="MAP739" s="1101"/>
      <c r="MAQ739" s="1101"/>
      <c r="MAR739" s="1101"/>
      <c r="MAS739" s="1101"/>
      <c r="MAT739" s="1101"/>
      <c r="MAU739" s="1101"/>
      <c r="MAV739" s="1101"/>
      <c r="MAW739" s="1101"/>
      <c r="MAX739" s="1101"/>
      <c r="MAY739" s="1101"/>
      <c r="MAZ739" s="1101"/>
      <c r="MBA739" s="1101"/>
      <c r="MBB739" s="1101"/>
      <c r="MBC739" s="1101"/>
      <c r="MBD739" s="1101"/>
      <c r="MBE739" s="1101"/>
      <c r="MBF739" s="1101"/>
      <c r="MBG739" s="1101"/>
      <c r="MBH739" s="1101"/>
      <c r="MBI739" s="1101"/>
      <c r="MBJ739" s="1101"/>
      <c r="MBK739" s="1101"/>
      <c r="MBL739" s="1101"/>
      <c r="MBM739" s="1101"/>
      <c r="MBN739" s="1101"/>
      <c r="MBO739" s="1101"/>
      <c r="MBP739" s="1101"/>
      <c r="MBQ739" s="1101"/>
      <c r="MBR739" s="1101"/>
      <c r="MBS739" s="1101"/>
      <c r="MBT739" s="1101"/>
      <c r="MBU739" s="1101"/>
      <c r="MBV739" s="1101"/>
      <c r="MBW739" s="1101"/>
      <c r="MBX739" s="1101"/>
      <c r="MBY739" s="1101"/>
      <c r="MBZ739" s="1101"/>
      <c r="MCA739" s="1101"/>
      <c r="MCB739" s="1101"/>
      <c r="MCC739" s="1101"/>
      <c r="MCD739" s="1101"/>
      <c r="MCE739" s="1101"/>
      <c r="MCF739" s="1101"/>
      <c r="MCG739" s="1101"/>
      <c r="MCH739" s="1101"/>
      <c r="MCI739" s="1101"/>
      <c r="MCJ739" s="1101"/>
      <c r="MCK739" s="1101"/>
      <c r="MCL739" s="1101"/>
      <c r="MCM739" s="1101"/>
      <c r="MCN739" s="1101"/>
      <c r="MCO739" s="1101"/>
      <c r="MCP739" s="1101"/>
      <c r="MCQ739" s="1101"/>
      <c r="MCR739" s="1101"/>
      <c r="MCS739" s="1101"/>
      <c r="MCT739" s="1101"/>
      <c r="MCU739" s="1101"/>
      <c r="MCV739" s="1101"/>
      <c r="MCW739" s="1101"/>
      <c r="MCX739" s="1101"/>
      <c r="MCY739" s="1101"/>
      <c r="MCZ739" s="1101"/>
      <c r="MDA739" s="1101"/>
      <c r="MDB739" s="1101"/>
      <c r="MDC739" s="1101"/>
      <c r="MDD739" s="1101"/>
      <c r="MDE739" s="1101"/>
      <c r="MDF739" s="1101"/>
      <c r="MDG739" s="1101"/>
      <c r="MDH739" s="1101"/>
      <c r="MDI739" s="1101"/>
      <c r="MDJ739" s="1101"/>
      <c r="MDK739" s="1101"/>
      <c r="MDL739" s="1101"/>
      <c r="MDM739" s="1101"/>
      <c r="MDN739" s="1101"/>
      <c r="MDO739" s="1101"/>
      <c r="MDP739" s="1101"/>
      <c r="MDQ739" s="1101"/>
      <c r="MDR739" s="1101"/>
      <c r="MDS739" s="1101"/>
      <c r="MDT739" s="1101"/>
      <c r="MDU739" s="1101"/>
      <c r="MDV739" s="1101"/>
      <c r="MDW739" s="1101"/>
      <c r="MDX739" s="1101"/>
      <c r="MDY739" s="1101"/>
      <c r="MDZ739" s="1101"/>
      <c r="MEA739" s="1101"/>
      <c r="MEB739" s="1101"/>
      <c r="MEC739" s="1101"/>
      <c r="MED739" s="1101"/>
      <c r="MEE739" s="1101"/>
      <c r="MEF739" s="1101"/>
      <c r="MEG739" s="1101"/>
      <c r="MEH739" s="1101"/>
      <c r="MEI739" s="1101"/>
      <c r="MEJ739" s="1101"/>
      <c r="MEK739" s="1101"/>
      <c r="MEL739" s="1101"/>
      <c r="MEM739" s="1101"/>
      <c r="MEN739" s="1101"/>
      <c r="MEO739" s="1101"/>
      <c r="MEP739" s="1101"/>
      <c r="MEQ739" s="1101"/>
      <c r="MER739" s="1101"/>
      <c r="MES739" s="1101"/>
      <c r="MET739" s="1101"/>
      <c r="MEU739" s="1101"/>
      <c r="MEV739" s="1101"/>
      <c r="MEW739" s="1101"/>
      <c r="MEX739" s="1101"/>
      <c r="MEY739" s="1101"/>
      <c r="MEZ739" s="1101"/>
      <c r="MFA739" s="1101"/>
      <c r="MFB739" s="1101"/>
      <c r="MFC739" s="1101"/>
      <c r="MFD739" s="1101"/>
      <c r="MFE739" s="1101"/>
      <c r="MFF739" s="1101"/>
      <c r="MFG739" s="1101"/>
      <c r="MFH739" s="1101"/>
      <c r="MFI739" s="1101"/>
      <c r="MFJ739" s="1101"/>
      <c r="MFK739" s="1101"/>
      <c r="MFL739" s="1101"/>
      <c r="MFM739" s="1101"/>
      <c r="MFN739" s="1101"/>
      <c r="MFO739" s="1101"/>
      <c r="MFP739" s="1101"/>
      <c r="MFQ739" s="1101"/>
      <c r="MFR739" s="1101"/>
      <c r="MFS739" s="1101"/>
      <c r="MFT739" s="1101"/>
      <c r="MFU739" s="1101"/>
      <c r="MFV739" s="1101"/>
      <c r="MFW739" s="1101"/>
      <c r="MFX739" s="1101"/>
      <c r="MFY739" s="1101"/>
      <c r="MFZ739" s="1101"/>
      <c r="MGA739" s="1101"/>
      <c r="MGB739" s="1101"/>
      <c r="MGC739" s="1101"/>
      <c r="MGD739" s="1101"/>
      <c r="MGE739" s="1101"/>
      <c r="MGF739" s="1101"/>
      <c r="MGG739" s="1101"/>
      <c r="MGH739" s="1101"/>
      <c r="MGI739" s="1101"/>
      <c r="MGJ739" s="1101"/>
      <c r="MGK739" s="1101"/>
      <c r="MGL739" s="1101"/>
      <c r="MGM739" s="1101"/>
      <c r="MGN739" s="1101"/>
      <c r="MGO739" s="1101"/>
      <c r="MGP739" s="1101"/>
      <c r="MGQ739" s="1101"/>
      <c r="MGR739" s="1101"/>
      <c r="MGS739" s="1101"/>
      <c r="MGT739" s="1101"/>
      <c r="MGU739" s="1101"/>
      <c r="MGV739" s="1101"/>
      <c r="MGW739" s="1101"/>
      <c r="MGX739" s="1101"/>
      <c r="MGY739" s="1101"/>
      <c r="MGZ739" s="1101"/>
      <c r="MHA739" s="1101"/>
      <c r="MHB739" s="1101"/>
      <c r="MHC739" s="1101"/>
      <c r="MHD739" s="1101"/>
      <c r="MHE739" s="1101"/>
      <c r="MHF739" s="1101"/>
      <c r="MHG739" s="1101"/>
      <c r="MHH739" s="1101"/>
      <c r="MHI739" s="1101"/>
      <c r="MHJ739" s="1101"/>
      <c r="MHK739" s="1101"/>
      <c r="MHL739" s="1101"/>
      <c r="MHM739" s="1101"/>
      <c r="MHN739" s="1101"/>
      <c r="MHO739" s="1101"/>
      <c r="MHP739" s="1101"/>
      <c r="MHQ739" s="1101"/>
      <c r="MHR739" s="1101"/>
      <c r="MHS739" s="1101"/>
      <c r="MHT739" s="1101"/>
      <c r="MHU739" s="1101"/>
      <c r="MHV739" s="1101"/>
      <c r="MHW739" s="1101"/>
      <c r="MHX739" s="1101"/>
      <c r="MHY739" s="1101"/>
      <c r="MHZ739" s="1101"/>
      <c r="MIA739" s="1101"/>
      <c r="MIB739" s="1101"/>
      <c r="MIC739" s="1101"/>
      <c r="MID739" s="1101"/>
      <c r="MIE739" s="1101"/>
      <c r="MIF739" s="1101"/>
      <c r="MIG739" s="1101"/>
      <c r="MIH739" s="1101"/>
      <c r="MII739" s="1101"/>
      <c r="MIJ739" s="1101"/>
      <c r="MIK739" s="1101"/>
      <c r="MIL739" s="1101"/>
      <c r="MIM739" s="1101"/>
      <c r="MIN739" s="1101"/>
      <c r="MIO739" s="1101"/>
      <c r="MIP739" s="1101"/>
      <c r="MIQ739" s="1101"/>
      <c r="MIR739" s="1101"/>
      <c r="MIS739" s="1101"/>
      <c r="MIT739" s="1101"/>
      <c r="MIU739" s="1101"/>
      <c r="MIV739" s="1101"/>
      <c r="MIW739" s="1101"/>
      <c r="MIX739" s="1101"/>
      <c r="MIY739" s="1101"/>
      <c r="MIZ739" s="1101"/>
      <c r="MJA739" s="1101"/>
      <c r="MJB739" s="1101"/>
      <c r="MJC739" s="1101"/>
      <c r="MJD739" s="1101"/>
      <c r="MJE739" s="1101"/>
      <c r="MJF739" s="1101"/>
      <c r="MJG739" s="1101"/>
      <c r="MJH739" s="1101"/>
      <c r="MJI739" s="1101"/>
      <c r="MJJ739" s="1101"/>
      <c r="MJK739" s="1101"/>
      <c r="MJL739" s="1101"/>
      <c r="MJM739" s="1101"/>
      <c r="MJN739" s="1101"/>
      <c r="MJO739" s="1101"/>
      <c r="MJP739" s="1101"/>
      <c r="MJQ739" s="1101"/>
      <c r="MJR739" s="1101"/>
      <c r="MJS739" s="1101"/>
      <c r="MJT739" s="1101"/>
      <c r="MJU739" s="1101"/>
      <c r="MJV739" s="1101"/>
      <c r="MJW739" s="1101"/>
      <c r="MJX739" s="1101"/>
      <c r="MJY739" s="1101"/>
      <c r="MJZ739" s="1101"/>
      <c r="MKA739" s="1101"/>
      <c r="MKB739" s="1101"/>
      <c r="MKC739" s="1101"/>
      <c r="MKD739" s="1101"/>
      <c r="MKE739" s="1101"/>
      <c r="MKF739" s="1101"/>
      <c r="MKG739" s="1101"/>
      <c r="MKH739" s="1101"/>
      <c r="MKI739" s="1101"/>
      <c r="MKJ739" s="1101"/>
      <c r="MKK739" s="1101"/>
      <c r="MKL739" s="1101"/>
      <c r="MKM739" s="1101"/>
      <c r="MKN739" s="1101"/>
      <c r="MKO739" s="1101"/>
      <c r="MKP739" s="1101"/>
      <c r="MKQ739" s="1101"/>
      <c r="MKR739" s="1101"/>
      <c r="MKS739" s="1101"/>
      <c r="MKT739" s="1101"/>
      <c r="MKU739" s="1101"/>
      <c r="MKV739" s="1101"/>
      <c r="MKW739" s="1101"/>
      <c r="MKX739" s="1101"/>
      <c r="MKY739" s="1101"/>
      <c r="MKZ739" s="1101"/>
      <c r="MLA739" s="1101"/>
      <c r="MLB739" s="1101"/>
      <c r="MLC739" s="1101"/>
      <c r="MLD739" s="1101"/>
      <c r="MLE739" s="1101"/>
      <c r="MLF739" s="1101"/>
      <c r="MLG739" s="1101"/>
      <c r="MLH739" s="1101"/>
      <c r="MLI739" s="1101"/>
      <c r="MLJ739" s="1101"/>
      <c r="MLK739" s="1101"/>
      <c r="MLL739" s="1101"/>
      <c r="MLM739" s="1101"/>
      <c r="MLN739" s="1101"/>
      <c r="MLO739" s="1101"/>
      <c r="MLP739" s="1101"/>
      <c r="MLQ739" s="1101"/>
      <c r="MLR739" s="1101"/>
      <c r="MLS739" s="1101"/>
      <c r="MLT739" s="1101"/>
      <c r="MLU739" s="1101"/>
      <c r="MLV739" s="1101"/>
      <c r="MLW739" s="1101"/>
      <c r="MLX739" s="1101"/>
      <c r="MLY739" s="1101"/>
      <c r="MLZ739" s="1101"/>
      <c r="MMA739" s="1101"/>
      <c r="MMB739" s="1101"/>
      <c r="MMC739" s="1101"/>
      <c r="MMD739" s="1101"/>
      <c r="MME739" s="1101"/>
      <c r="MMF739" s="1101"/>
      <c r="MMG739" s="1101"/>
      <c r="MMH739" s="1101"/>
      <c r="MMI739" s="1101"/>
      <c r="MMJ739" s="1101"/>
      <c r="MMK739" s="1101"/>
      <c r="MML739" s="1101"/>
      <c r="MMM739" s="1101"/>
      <c r="MMN739" s="1101"/>
      <c r="MMO739" s="1101"/>
      <c r="MMP739" s="1101"/>
      <c r="MMQ739" s="1101"/>
      <c r="MMR739" s="1101"/>
      <c r="MMS739" s="1101"/>
      <c r="MMT739" s="1101"/>
      <c r="MMU739" s="1101"/>
      <c r="MMV739" s="1101"/>
      <c r="MMW739" s="1101"/>
      <c r="MMX739" s="1101"/>
      <c r="MMY739" s="1101"/>
      <c r="MMZ739" s="1101"/>
      <c r="MNA739" s="1101"/>
      <c r="MNB739" s="1101"/>
      <c r="MNC739" s="1101"/>
      <c r="MND739" s="1101"/>
      <c r="MNE739" s="1101"/>
      <c r="MNF739" s="1101"/>
      <c r="MNG739" s="1101"/>
      <c r="MNH739" s="1101"/>
      <c r="MNI739" s="1101"/>
      <c r="MNJ739" s="1101"/>
      <c r="MNK739" s="1101"/>
      <c r="MNL739" s="1101"/>
      <c r="MNM739" s="1101"/>
      <c r="MNN739" s="1101"/>
      <c r="MNO739" s="1101"/>
      <c r="MNP739" s="1101"/>
      <c r="MNQ739" s="1101"/>
      <c r="MNR739" s="1101"/>
      <c r="MNS739" s="1101"/>
      <c r="MNT739" s="1101"/>
      <c r="MNU739" s="1101"/>
      <c r="MNV739" s="1101"/>
      <c r="MNW739" s="1101"/>
      <c r="MNX739" s="1101"/>
      <c r="MNY739" s="1101"/>
      <c r="MNZ739" s="1101"/>
      <c r="MOA739" s="1101"/>
      <c r="MOB739" s="1101"/>
      <c r="MOC739" s="1101"/>
      <c r="MOD739" s="1101"/>
      <c r="MOE739" s="1101"/>
      <c r="MOF739" s="1101"/>
      <c r="MOG739" s="1101"/>
      <c r="MOH739" s="1101"/>
      <c r="MOI739" s="1101"/>
      <c r="MOJ739" s="1101"/>
      <c r="MOK739" s="1101"/>
      <c r="MOL739" s="1101"/>
      <c r="MOM739" s="1101"/>
      <c r="MON739" s="1101"/>
      <c r="MOO739" s="1101"/>
      <c r="MOP739" s="1101"/>
      <c r="MOQ739" s="1101"/>
      <c r="MOR739" s="1101"/>
      <c r="MOS739" s="1101"/>
      <c r="MOT739" s="1101"/>
      <c r="MOU739" s="1101"/>
      <c r="MOV739" s="1101"/>
      <c r="MOW739" s="1101"/>
      <c r="MOX739" s="1101"/>
      <c r="MOY739" s="1101"/>
      <c r="MOZ739" s="1101"/>
      <c r="MPA739" s="1101"/>
      <c r="MPB739" s="1101"/>
      <c r="MPC739" s="1101"/>
      <c r="MPD739" s="1101"/>
      <c r="MPE739" s="1101"/>
      <c r="MPF739" s="1101"/>
      <c r="MPG739" s="1101"/>
      <c r="MPH739" s="1101"/>
      <c r="MPI739" s="1101"/>
      <c r="MPJ739" s="1101"/>
      <c r="MPK739" s="1101"/>
      <c r="MPL739" s="1101"/>
      <c r="MPM739" s="1101"/>
      <c r="MPN739" s="1101"/>
      <c r="MPO739" s="1101"/>
      <c r="MPP739" s="1101"/>
      <c r="MPQ739" s="1101"/>
      <c r="MPR739" s="1101"/>
      <c r="MPS739" s="1101"/>
      <c r="MPT739" s="1101"/>
      <c r="MPU739" s="1101"/>
      <c r="MPV739" s="1101"/>
      <c r="MPW739" s="1101"/>
      <c r="MPX739" s="1101"/>
      <c r="MPY739" s="1101"/>
      <c r="MPZ739" s="1101"/>
      <c r="MQA739" s="1101"/>
      <c r="MQB739" s="1101"/>
      <c r="MQC739" s="1101"/>
      <c r="MQD739" s="1101"/>
      <c r="MQE739" s="1101"/>
      <c r="MQF739" s="1101"/>
      <c r="MQG739" s="1101"/>
      <c r="MQH739" s="1101"/>
      <c r="MQI739" s="1101"/>
      <c r="MQJ739" s="1101"/>
      <c r="MQK739" s="1101"/>
      <c r="MQL739" s="1101"/>
      <c r="MQM739" s="1101"/>
      <c r="MQN739" s="1101"/>
      <c r="MQO739" s="1101"/>
      <c r="MQP739" s="1101"/>
      <c r="MQQ739" s="1101"/>
      <c r="MQR739" s="1101"/>
      <c r="MQS739" s="1101"/>
      <c r="MQT739" s="1101"/>
      <c r="MQU739" s="1101"/>
      <c r="MQV739" s="1101"/>
      <c r="MQW739" s="1101"/>
      <c r="MQX739" s="1101"/>
      <c r="MQY739" s="1101"/>
      <c r="MQZ739" s="1101"/>
      <c r="MRA739" s="1101"/>
      <c r="MRB739" s="1101"/>
      <c r="MRC739" s="1101"/>
      <c r="MRD739" s="1101"/>
      <c r="MRE739" s="1101"/>
      <c r="MRF739" s="1101"/>
      <c r="MRG739" s="1101"/>
      <c r="MRH739" s="1101"/>
      <c r="MRI739" s="1101"/>
      <c r="MRJ739" s="1101"/>
      <c r="MRK739" s="1101"/>
      <c r="MRL739" s="1101"/>
      <c r="MRM739" s="1101"/>
      <c r="MRN739" s="1101"/>
      <c r="MRO739" s="1101"/>
      <c r="MRP739" s="1101"/>
      <c r="MRQ739" s="1101"/>
      <c r="MRR739" s="1101"/>
      <c r="MRS739" s="1101"/>
      <c r="MRT739" s="1101"/>
      <c r="MRU739" s="1101"/>
      <c r="MRV739" s="1101"/>
      <c r="MRW739" s="1101"/>
      <c r="MRX739" s="1101"/>
      <c r="MRY739" s="1101"/>
      <c r="MRZ739" s="1101"/>
      <c r="MSA739" s="1101"/>
      <c r="MSB739" s="1101"/>
      <c r="MSC739" s="1101"/>
      <c r="MSD739" s="1101"/>
      <c r="MSE739" s="1101"/>
      <c r="MSF739" s="1101"/>
      <c r="MSG739" s="1101"/>
      <c r="MSH739" s="1101"/>
      <c r="MSI739" s="1101"/>
      <c r="MSJ739" s="1101"/>
      <c r="MSK739" s="1101"/>
      <c r="MSL739" s="1101"/>
      <c r="MSM739" s="1101"/>
      <c r="MSN739" s="1101"/>
      <c r="MSO739" s="1101"/>
      <c r="MSP739" s="1101"/>
      <c r="MSQ739" s="1101"/>
      <c r="MSR739" s="1101"/>
      <c r="MSS739" s="1101"/>
      <c r="MST739" s="1101"/>
      <c r="MSU739" s="1101"/>
      <c r="MSV739" s="1101"/>
      <c r="MSW739" s="1101"/>
      <c r="MSX739" s="1101"/>
      <c r="MSY739" s="1101"/>
      <c r="MSZ739" s="1101"/>
      <c r="MTA739" s="1101"/>
      <c r="MTB739" s="1101"/>
      <c r="MTC739" s="1101"/>
      <c r="MTD739" s="1101"/>
      <c r="MTE739" s="1101"/>
      <c r="MTF739" s="1101"/>
      <c r="MTG739" s="1101"/>
      <c r="MTH739" s="1101"/>
      <c r="MTI739" s="1101"/>
      <c r="MTJ739" s="1101"/>
      <c r="MTK739" s="1101"/>
      <c r="MTL739" s="1101"/>
      <c r="MTM739" s="1101"/>
      <c r="MTN739" s="1101"/>
      <c r="MTO739" s="1101"/>
      <c r="MTP739" s="1101"/>
      <c r="MTQ739" s="1101"/>
      <c r="MTR739" s="1101"/>
      <c r="MTS739" s="1101"/>
      <c r="MTT739" s="1101"/>
      <c r="MTU739" s="1101"/>
      <c r="MTV739" s="1101"/>
      <c r="MTW739" s="1101"/>
      <c r="MTX739" s="1101"/>
      <c r="MTY739" s="1101"/>
      <c r="MTZ739" s="1101"/>
      <c r="MUA739" s="1101"/>
      <c r="MUB739" s="1101"/>
      <c r="MUC739" s="1101"/>
      <c r="MUD739" s="1101"/>
      <c r="MUE739" s="1101"/>
      <c r="MUF739" s="1101"/>
      <c r="MUG739" s="1101"/>
      <c r="MUH739" s="1101"/>
      <c r="MUI739" s="1101"/>
      <c r="MUJ739" s="1101"/>
      <c r="MUK739" s="1101"/>
      <c r="MUL739" s="1101"/>
      <c r="MUM739" s="1101"/>
      <c r="MUN739" s="1101"/>
      <c r="MUO739" s="1101"/>
      <c r="MUP739" s="1101"/>
      <c r="MUQ739" s="1101"/>
      <c r="MUR739" s="1101"/>
      <c r="MUS739" s="1101"/>
      <c r="MUT739" s="1101"/>
      <c r="MUU739" s="1101"/>
      <c r="MUV739" s="1101"/>
      <c r="MUW739" s="1101"/>
      <c r="MUX739" s="1101"/>
      <c r="MUY739" s="1101"/>
      <c r="MUZ739" s="1101"/>
      <c r="MVA739" s="1101"/>
      <c r="MVB739" s="1101"/>
      <c r="MVC739" s="1101"/>
      <c r="MVD739" s="1101"/>
      <c r="MVE739" s="1101"/>
      <c r="MVF739" s="1101"/>
      <c r="MVG739" s="1101"/>
      <c r="MVH739" s="1101"/>
      <c r="MVI739" s="1101"/>
      <c r="MVJ739" s="1101"/>
      <c r="MVK739" s="1101"/>
      <c r="MVL739" s="1101"/>
      <c r="MVM739" s="1101"/>
      <c r="MVN739" s="1101"/>
      <c r="MVO739" s="1101"/>
      <c r="MVP739" s="1101"/>
      <c r="MVQ739" s="1101"/>
      <c r="MVR739" s="1101"/>
      <c r="MVS739" s="1101"/>
      <c r="MVT739" s="1101"/>
      <c r="MVU739" s="1101"/>
      <c r="MVV739" s="1101"/>
      <c r="MVW739" s="1101"/>
      <c r="MVX739" s="1101"/>
      <c r="MVY739" s="1101"/>
      <c r="MVZ739" s="1101"/>
      <c r="MWA739" s="1101"/>
      <c r="MWB739" s="1101"/>
      <c r="MWC739" s="1101"/>
      <c r="MWD739" s="1101"/>
      <c r="MWE739" s="1101"/>
      <c r="MWF739" s="1101"/>
      <c r="MWG739" s="1101"/>
      <c r="MWH739" s="1101"/>
      <c r="MWI739" s="1101"/>
      <c r="MWJ739" s="1101"/>
      <c r="MWK739" s="1101"/>
      <c r="MWL739" s="1101"/>
      <c r="MWM739" s="1101"/>
      <c r="MWN739" s="1101"/>
      <c r="MWO739" s="1101"/>
      <c r="MWP739" s="1101"/>
      <c r="MWQ739" s="1101"/>
      <c r="MWR739" s="1101"/>
      <c r="MWS739" s="1101"/>
      <c r="MWT739" s="1101"/>
      <c r="MWU739" s="1101"/>
      <c r="MWV739" s="1101"/>
      <c r="MWW739" s="1101"/>
      <c r="MWX739" s="1101"/>
      <c r="MWY739" s="1101"/>
      <c r="MWZ739" s="1101"/>
      <c r="MXA739" s="1101"/>
      <c r="MXB739" s="1101"/>
      <c r="MXC739" s="1101"/>
      <c r="MXD739" s="1101"/>
      <c r="MXE739" s="1101"/>
      <c r="MXF739" s="1101"/>
      <c r="MXG739" s="1101"/>
      <c r="MXH739" s="1101"/>
      <c r="MXI739" s="1101"/>
      <c r="MXJ739" s="1101"/>
      <c r="MXK739" s="1101"/>
      <c r="MXL739" s="1101"/>
      <c r="MXM739" s="1101"/>
      <c r="MXN739" s="1101"/>
      <c r="MXO739" s="1101"/>
      <c r="MXP739" s="1101"/>
      <c r="MXQ739" s="1101"/>
      <c r="MXR739" s="1101"/>
      <c r="MXS739" s="1101"/>
      <c r="MXT739" s="1101"/>
      <c r="MXU739" s="1101"/>
      <c r="MXV739" s="1101"/>
      <c r="MXW739" s="1101"/>
      <c r="MXX739" s="1101"/>
      <c r="MXY739" s="1101"/>
      <c r="MXZ739" s="1101"/>
      <c r="MYA739" s="1101"/>
      <c r="MYB739" s="1101"/>
      <c r="MYC739" s="1101"/>
      <c r="MYD739" s="1101"/>
      <c r="MYE739" s="1101"/>
      <c r="MYF739" s="1101"/>
      <c r="MYG739" s="1101"/>
      <c r="MYH739" s="1101"/>
      <c r="MYI739" s="1101"/>
      <c r="MYJ739" s="1101"/>
      <c r="MYK739" s="1101"/>
      <c r="MYL739" s="1101"/>
      <c r="MYM739" s="1101"/>
      <c r="MYN739" s="1101"/>
      <c r="MYO739" s="1101"/>
      <c r="MYP739" s="1101"/>
      <c r="MYQ739" s="1101"/>
      <c r="MYR739" s="1101"/>
      <c r="MYS739" s="1101"/>
      <c r="MYT739" s="1101"/>
      <c r="MYU739" s="1101"/>
      <c r="MYV739" s="1101"/>
      <c r="MYW739" s="1101"/>
      <c r="MYX739" s="1101"/>
      <c r="MYY739" s="1101"/>
      <c r="MYZ739" s="1101"/>
      <c r="MZA739" s="1101"/>
      <c r="MZB739" s="1101"/>
      <c r="MZC739" s="1101"/>
      <c r="MZD739" s="1101"/>
      <c r="MZE739" s="1101"/>
      <c r="MZF739" s="1101"/>
      <c r="MZG739" s="1101"/>
      <c r="MZH739" s="1101"/>
      <c r="MZI739" s="1101"/>
      <c r="MZJ739" s="1101"/>
      <c r="MZK739" s="1101"/>
      <c r="MZL739" s="1101"/>
      <c r="MZM739" s="1101"/>
      <c r="MZN739" s="1101"/>
      <c r="MZO739" s="1101"/>
      <c r="MZP739" s="1101"/>
      <c r="MZQ739" s="1101"/>
      <c r="MZR739" s="1101"/>
      <c r="MZS739" s="1101"/>
      <c r="MZT739" s="1101"/>
      <c r="MZU739" s="1101"/>
      <c r="MZV739" s="1101"/>
      <c r="MZW739" s="1101"/>
      <c r="MZX739" s="1101"/>
      <c r="MZY739" s="1101"/>
      <c r="MZZ739" s="1101"/>
      <c r="NAA739" s="1101"/>
      <c r="NAB739" s="1101"/>
      <c r="NAC739" s="1101"/>
      <c r="NAD739" s="1101"/>
      <c r="NAE739" s="1101"/>
      <c r="NAF739" s="1101"/>
      <c r="NAG739" s="1101"/>
      <c r="NAH739" s="1101"/>
      <c r="NAI739" s="1101"/>
      <c r="NAJ739" s="1101"/>
      <c r="NAK739" s="1101"/>
      <c r="NAL739" s="1101"/>
      <c r="NAM739" s="1101"/>
      <c r="NAN739" s="1101"/>
      <c r="NAO739" s="1101"/>
      <c r="NAP739" s="1101"/>
      <c r="NAQ739" s="1101"/>
      <c r="NAR739" s="1101"/>
      <c r="NAS739" s="1101"/>
      <c r="NAT739" s="1101"/>
      <c r="NAU739" s="1101"/>
      <c r="NAV739" s="1101"/>
      <c r="NAW739" s="1101"/>
      <c r="NAX739" s="1101"/>
      <c r="NAY739" s="1101"/>
      <c r="NAZ739" s="1101"/>
      <c r="NBA739" s="1101"/>
      <c r="NBB739" s="1101"/>
      <c r="NBC739" s="1101"/>
      <c r="NBD739" s="1101"/>
      <c r="NBE739" s="1101"/>
      <c r="NBF739" s="1101"/>
      <c r="NBG739" s="1101"/>
      <c r="NBH739" s="1101"/>
      <c r="NBI739" s="1101"/>
      <c r="NBJ739" s="1101"/>
      <c r="NBK739" s="1101"/>
      <c r="NBL739" s="1101"/>
      <c r="NBM739" s="1101"/>
      <c r="NBN739" s="1101"/>
      <c r="NBO739" s="1101"/>
      <c r="NBP739" s="1101"/>
      <c r="NBQ739" s="1101"/>
      <c r="NBR739" s="1101"/>
      <c r="NBS739" s="1101"/>
      <c r="NBT739" s="1101"/>
      <c r="NBU739" s="1101"/>
      <c r="NBV739" s="1101"/>
      <c r="NBW739" s="1101"/>
      <c r="NBX739" s="1101"/>
      <c r="NBY739" s="1101"/>
      <c r="NBZ739" s="1101"/>
      <c r="NCA739" s="1101"/>
      <c r="NCB739" s="1101"/>
      <c r="NCC739" s="1101"/>
      <c r="NCD739" s="1101"/>
      <c r="NCE739" s="1101"/>
      <c r="NCF739" s="1101"/>
      <c r="NCG739" s="1101"/>
      <c r="NCH739" s="1101"/>
      <c r="NCI739" s="1101"/>
      <c r="NCJ739" s="1101"/>
      <c r="NCK739" s="1101"/>
      <c r="NCL739" s="1101"/>
      <c r="NCM739" s="1101"/>
      <c r="NCN739" s="1101"/>
      <c r="NCO739" s="1101"/>
      <c r="NCP739" s="1101"/>
      <c r="NCQ739" s="1101"/>
      <c r="NCR739" s="1101"/>
      <c r="NCS739" s="1101"/>
      <c r="NCT739" s="1101"/>
      <c r="NCU739" s="1101"/>
      <c r="NCV739" s="1101"/>
      <c r="NCW739" s="1101"/>
      <c r="NCX739" s="1101"/>
      <c r="NCY739" s="1101"/>
      <c r="NCZ739" s="1101"/>
      <c r="NDA739" s="1101"/>
      <c r="NDB739" s="1101"/>
      <c r="NDC739" s="1101"/>
      <c r="NDD739" s="1101"/>
      <c r="NDE739" s="1101"/>
      <c r="NDF739" s="1101"/>
      <c r="NDG739" s="1101"/>
      <c r="NDH739" s="1101"/>
      <c r="NDI739" s="1101"/>
      <c r="NDJ739" s="1101"/>
      <c r="NDK739" s="1101"/>
      <c r="NDL739" s="1101"/>
      <c r="NDM739" s="1101"/>
      <c r="NDN739" s="1101"/>
      <c r="NDO739" s="1101"/>
      <c r="NDP739" s="1101"/>
      <c r="NDQ739" s="1101"/>
      <c r="NDR739" s="1101"/>
      <c r="NDS739" s="1101"/>
      <c r="NDT739" s="1101"/>
      <c r="NDU739" s="1101"/>
      <c r="NDV739" s="1101"/>
      <c r="NDW739" s="1101"/>
      <c r="NDX739" s="1101"/>
      <c r="NDY739" s="1101"/>
      <c r="NDZ739" s="1101"/>
      <c r="NEA739" s="1101"/>
      <c r="NEB739" s="1101"/>
      <c r="NEC739" s="1101"/>
      <c r="NED739" s="1101"/>
      <c r="NEE739" s="1101"/>
      <c r="NEF739" s="1101"/>
      <c r="NEG739" s="1101"/>
      <c r="NEH739" s="1101"/>
      <c r="NEI739" s="1101"/>
      <c r="NEJ739" s="1101"/>
      <c r="NEK739" s="1101"/>
      <c r="NEL739" s="1101"/>
      <c r="NEM739" s="1101"/>
      <c r="NEN739" s="1101"/>
      <c r="NEO739" s="1101"/>
      <c r="NEP739" s="1101"/>
      <c r="NEQ739" s="1101"/>
      <c r="NER739" s="1101"/>
      <c r="NES739" s="1101"/>
      <c r="NET739" s="1101"/>
      <c r="NEU739" s="1101"/>
      <c r="NEV739" s="1101"/>
      <c r="NEW739" s="1101"/>
      <c r="NEX739" s="1101"/>
      <c r="NEY739" s="1101"/>
      <c r="NEZ739" s="1101"/>
      <c r="NFA739" s="1101"/>
      <c r="NFB739" s="1101"/>
      <c r="NFC739" s="1101"/>
      <c r="NFD739" s="1101"/>
      <c r="NFE739" s="1101"/>
      <c r="NFF739" s="1101"/>
      <c r="NFG739" s="1101"/>
      <c r="NFH739" s="1101"/>
      <c r="NFI739" s="1101"/>
      <c r="NFJ739" s="1101"/>
      <c r="NFK739" s="1101"/>
      <c r="NFL739" s="1101"/>
      <c r="NFM739" s="1101"/>
      <c r="NFN739" s="1101"/>
      <c r="NFO739" s="1101"/>
      <c r="NFP739" s="1101"/>
      <c r="NFQ739" s="1101"/>
      <c r="NFR739" s="1101"/>
      <c r="NFS739" s="1101"/>
      <c r="NFT739" s="1101"/>
      <c r="NFU739" s="1101"/>
      <c r="NFV739" s="1101"/>
      <c r="NFW739" s="1101"/>
      <c r="NFX739" s="1101"/>
      <c r="NFY739" s="1101"/>
      <c r="NFZ739" s="1101"/>
      <c r="NGA739" s="1101"/>
      <c r="NGB739" s="1101"/>
      <c r="NGC739" s="1101"/>
      <c r="NGD739" s="1101"/>
      <c r="NGE739" s="1101"/>
      <c r="NGF739" s="1101"/>
      <c r="NGG739" s="1101"/>
      <c r="NGH739" s="1101"/>
      <c r="NGI739" s="1101"/>
      <c r="NGJ739" s="1101"/>
      <c r="NGK739" s="1101"/>
      <c r="NGL739" s="1101"/>
      <c r="NGM739" s="1101"/>
      <c r="NGN739" s="1101"/>
      <c r="NGO739" s="1101"/>
      <c r="NGP739" s="1101"/>
      <c r="NGQ739" s="1101"/>
      <c r="NGR739" s="1101"/>
      <c r="NGS739" s="1101"/>
      <c r="NGT739" s="1101"/>
      <c r="NGU739" s="1101"/>
      <c r="NGV739" s="1101"/>
      <c r="NGW739" s="1101"/>
      <c r="NGX739" s="1101"/>
      <c r="NGY739" s="1101"/>
      <c r="NGZ739" s="1101"/>
      <c r="NHA739" s="1101"/>
      <c r="NHB739" s="1101"/>
      <c r="NHC739" s="1101"/>
      <c r="NHD739" s="1101"/>
      <c r="NHE739" s="1101"/>
      <c r="NHF739" s="1101"/>
      <c r="NHG739" s="1101"/>
      <c r="NHH739" s="1101"/>
      <c r="NHI739" s="1101"/>
      <c r="NHJ739" s="1101"/>
      <c r="NHK739" s="1101"/>
      <c r="NHL739" s="1101"/>
      <c r="NHM739" s="1101"/>
      <c r="NHN739" s="1101"/>
      <c r="NHO739" s="1101"/>
      <c r="NHP739" s="1101"/>
      <c r="NHQ739" s="1101"/>
      <c r="NHR739" s="1101"/>
      <c r="NHS739" s="1101"/>
      <c r="NHT739" s="1101"/>
      <c r="NHU739" s="1101"/>
      <c r="NHV739" s="1101"/>
      <c r="NHW739" s="1101"/>
      <c r="NHX739" s="1101"/>
      <c r="NHY739" s="1101"/>
      <c r="NHZ739" s="1101"/>
      <c r="NIA739" s="1101"/>
      <c r="NIB739" s="1101"/>
      <c r="NIC739" s="1101"/>
      <c r="NID739" s="1101"/>
      <c r="NIE739" s="1101"/>
      <c r="NIF739" s="1101"/>
      <c r="NIG739" s="1101"/>
      <c r="NIH739" s="1101"/>
      <c r="NII739" s="1101"/>
      <c r="NIJ739" s="1101"/>
      <c r="NIK739" s="1101"/>
      <c r="NIL739" s="1101"/>
      <c r="NIM739" s="1101"/>
      <c r="NIN739" s="1101"/>
      <c r="NIO739" s="1101"/>
      <c r="NIP739" s="1101"/>
      <c r="NIQ739" s="1101"/>
      <c r="NIR739" s="1101"/>
      <c r="NIS739" s="1101"/>
      <c r="NIT739" s="1101"/>
      <c r="NIU739" s="1101"/>
      <c r="NIV739" s="1101"/>
      <c r="NIW739" s="1101"/>
      <c r="NIX739" s="1101"/>
      <c r="NIY739" s="1101"/>
      <c r="NIZ739" s="1101"/>
      <c r="NJA739" s="1101"/>
      <c r="NJB739" s="1101"/>
      <c r="NJC739" s="1101"/>
      <c r="NJD739" s="1101"/>
      <c r="NJE739" s="1101"/>
      <c r="NJF739" s="1101"/>
      <c r="NJG739" s="1101"/>
      <c r="NJH739" s="1101"/>
      <c r="NJI739" s="1101"/>
      <c r="NJJ739" s="1101"/>
      <c r="NJK739" s="1101"/>
      <c r="NJL739" s="1101"/>
      <c r="NJM739" s="1101"/>
      <c r="NJN739" s="1101"/>
      <c r="NJO739" s="1101"/>
      <c r="NJP739" s="1101"/>
      <c r="NJQ739" s="1101"/>
      <c r="NJR739" s="1101"/>
      <c r="NJS739" s="1101"/>
      <c r="NJT739" s="1101"/>
      <c r="NJU739" s="1101"/>
      <c r="NJV739" s="1101"/>
      <c r="NJW739" s="1101"/>
      <c r="NJX739" s="1101"/>
      <c r="NJY739" s="1101"/>
      <c r="NJZ739" s="1101"/>
      <c r="NKA739" s="1101"/>
      <c r="NKB739" s="1101"/>
      <c r="NKC739" s="1101"/>
      <c r="NKD739" s="1101"/>
      <c r="NKE739" s="1101"/>
      <c r="NKF739" s="1101"/>
      <c r="NKG739" s="1101"/>
      <c r="NKH739" s="1101"/>
      <c r="NKI739" s="1101"/>
      <c r="NKJ739" s="1101"/>
      <c r="NKK739" s="1101"/>
      <c r="NKL739" s="1101"/>
      <c r="NKM739" s="1101"/>
      <c r="NKN739" s="1101"/>
      <c r="NKO739" s="1101"/>
      <c r="NKP739" s="1101"/>
      <c r="NKQ739" s="1101"/>
      <c r="NKR739" s="1101"/>
      <c r="NKS739" s="1101"/>
      <c r="NKT739" s="1101"/>
      <c r="NKU739" s="1101"/>
      <c r="NKV739" s="1101"/>
      <c r="NKW739" s="1101"/>
      <c r="NKX739" s="1101"/>
      <c r="NKY739" s="1101"/>
      <c r="NKZ739" s="1101"/>
      <c r="NLA739" s="1101"/>
      <c r="NLB739" s="1101"/>
      <c r="NLC739" s="1101"/>
      <c r="NLD739" s="1101"/>
      <c r="NLE739" s="1101"/>
      <c r="NLF739" s="1101"/>
      <c r="NLG739" s="1101"/>
      <c r="NLH739" s="1101"/>
      <c r="NLI739" s="1101"/>
      <c r="NLJ739" s="1101"/>
      <c r="NLK739" s="1101"/>
      <c r="NLL739" s="1101"/>
      <c r="NLM739" s="1101"/>
      <c r="NLN739" s="1101"/>
      <c r="NLO739" s="1101"/>
      <c r="NLP739" s="1101"/>
      <c r="NLQ739" s="1101"/>
      <c r="NLR739" s="1101"/>
      <c r="NLS739" s="1101"/>
      <c r="NLT739" s="1101"/>
      <c r="NLU739" s="1101"/>
      <c r="NLV739" s="1101"/>
      <c r="NLW739" s="1101"/>
      <c r="NLX739" s="1101"/>
      <c r="NLY739" s="1101"/>
      <c r="NLZ739" s="1101"/>
      <c r="NMA739" s="1101"/>
      <c r="NMB739" s="1101"/>
      <c r="NMC739" s="1101"/>
      <c r="NMD739" s="1101"/>
      <c r="NME739" s="1101"/>
      <c r="NMF739" s="1101"/>
      <c r="NMG739" s="1101"/>
      <c r="NMH739" s="1101"/>
      <c r="NMI739" s="1101"/>
      <c r="NMJ739" s="1101"/>
      <c r="NMK739" s="1101"/>
      <c r="NML739" s="1101"/>
      <c r="NMM739" s="1101"/>
      <c r="NMN739" s="1101"/>
      <c r="NMO739" s="1101"/>
      <c r="NMP739" s="1101"/>
      <c r="NMQ739" s="1101"/>
      <c r="NMR739" s="1101"/>
      <c r="NMS739" s="1101"/>
      <c r="NMT739" s="1101"/>
      <c r="NMU739" s="1101"/>
      <c r="NMV739" s="1101"/>
      <c r="NMW739" s="1101"/>
      <c r="NMX739" s="1101"/>
      <c r="NMY739" s="1101"/>
      <c r="NMZ739" s="1101"/>
      <c r="NNA739" s="1101"/>
      <c r="NNB739" s="1101"/>
      <c r="NNC739" s="1101"/>
      <c r="NND739" s="1101"/>
      <c r="NNE739" s="1101"/>
      <c r="NNF739" s="1101"/>
      <c r="NNG739" s="1101"/>
      <c r="NNH739" s="1101"/>
      <c r="NNI739" s="1101"/>
      <c r="NNJ739" s="1101"/>
      <c r="NNK739" s="1101"/>
      <c r="NNL739" s="1101"/>
      <c r="NNM739" s="1101"/>
      <c r="NNN739" s="1101"/>
      <c r="NNO739" s="1101"/>
      <c r="NNP739" s="1101"/>
      <c r="NNQ739" s="1101"/>
      <c r="NNR739" s="1101"/>
      <c r="NNS739" s="1101"/>
      <c r="NNT739" s="1101"/>
      <c r="NNU739" s="1101"/>
      <c r="NNV739" s="1101"/>
      <c r="NNW739" s="1101"/>
      <c r="NNX739" s="1101"/>
      <c r="NNY739" s="1101"/>
      <c r="NNZ739" s="1101"/>
      <c r="NOA739" s="1101"/>
      <c r="NOB739" s="1101"/>
      <c r="NOC739" s="1101"/>
      <c r="NOD739" s="1101"/>
      <c r="NOE739" s="1101"/>
      <c r="NOF739" s="1101"/>
      <c r="NOG739" s="1101"/>
      <c r="NOH739" s="1101"/>
      <c r="NOI739" s="1101"/>
      <c r="NOJ739" s="1101"/>
      <c r="NOK739" s="1101"/>
      <c r="NOL739" s="1101"/>
      <c r="NOM739" s="1101"/>
      <c r="NON739" s="1101"/>
      <c r="NOO739" s="1101"/>
      <c r="NOP739" s="1101"/>
      <c r="NOQ739" s="1101"/>
      <c r="NOR739" s="1101"/>
      <c r="NOS739" s="1101"/>
      <c r="NOT739" s="1101"/>
      <c r="NOU739" s="1101"/>
      <c r="NOV739" s="1101"/>
      <c r="NOW739" s="1101"/>
      <c r="NOX739" s="1101"/>
      <c r="NOY739" s="1101"/>
      <c r="NOZ739" s="1101"/>
      <c r="NPA739" s="1101"/>
      <c r="NPB739" s="1101"/>
      <c r="NPC739" s="1101"/>
      <c r="NPD739" s="1101"/>
      <c r="NPE739" s="1101"/>
      <c r="NPF739" s="1101"/>
      <c r="NPG739" s="1101"/>
      <c r="NPH739" s="1101"/>
      <c r="NPI739" s="1101"/>
      <c r="NPJ739" s="1101"/>
      <c r="NPK739" s="1101"/>
      <c r="NPL739" s="1101"/>
      <c r="NPM739" s="1101"/>
      <c r="NPN739" s="1101"/>
      <c r="NPO739" s="1101"/>
      <c r="NPP739" s="1101"/>
      <c r="NPQ739" s="1101"/>
      <c r="NPR739" s="1101"/>
      <c r="NPS739" s="1101"/>
      <c r="NPT739" s="1101"/>
      <c r="NPU739" s="1101"/>
      <c r="NPV739" s="1101"/>
      <c r="NPW739" s="1101"/>
      <c r="NPX739" s="1101"/>
      <c r="NPY739" s="1101"/>
      <c r="NPZ739" s="1101"/>
      <c r="NQA739" s="1101"/>
      <c r="NQB739" s="1101"/>
      <c r="NQC739" s="1101"/>
      <c r="NQD739" s="1101"/>
      <c r="NQE739" s="1101"/>
      <c r="NQF739" s="1101"/>
      <c r="NQG739" s="1101"/>
      <c r="NQH739" s="1101"/>
      <c r="NQI739" s="1101"/>
      <c r="NQJ739" s="1101"/>
      <c r="NQK739" s="1101"/>
      <c r="NQL739" s="1101"/>
      <c r="NQM739" s="1101"/>
      <c r="NQN739" s="1101"/>
      <c r="NQO739" s="1101"/>
      <c r="NQP739" s="1101"/>
      <c r="NQQ739" s="1101"/>
      <c r="NQR739" s="1101"/>
      <c r="NQS739" s="1101"/>
      <c r="NQT739" s="1101"/>
      <c r="NQU739" s="1101"/>
      <c r="NQV739" s="1101"/>
      <c r="NQW739" s="1101"/>
      <c r="NQX739" s="1101"/>
      <c r="NQY739" s="1101"/>
      <c r="NQZ739" s="1101"/>
      <c r="NRA739" s="1101"/>
      <c r="NRB739" s="1101"/>
      <c r="NRC739" s="1101"/>
      <c r="NRD739" s="1101"/>
      <c r="NRE739" s="1101"/>
      <c r="NRF739" s="1101"/>
      <c r="NRG739" s="1101"/>
      <c r="NRH739" s="1101"/>
      <c r="NRI739" s="1101"/>
      <c r="NRJ739" s="1101"/>
      <c r="NRK739" s="1101"/>
      <c r="NRL739" s="1101"/>
      <c r="NRM739" s="1101"/>
      <c r="NRN739" s="1101"/>
      <c r="NRO739" s="1101"/>
      <c r="NRP739" s="1101"/>
      <c r="NRQ739" s="1101"/>
      <c r="NRR739" s="1101"/>
      <c r="NRS739" s="1101"/>
      <c r="NRT739" s="1101"/>
      <c r="NRU739" s="1101"/>
      <c r="NRV739" s="1101"/>
      <c r="NRW739" s="1101"/>
      <c r="NRX739" s="1101"/>
      <c r="NRY739" s="1101"/>
      <c r="NRZ739" s="1101"/>
      <c r="NSA739" s="1101"/>
      <c r="NSB739" s="1101"/>
      <c r="NSC739" s="1101"/>
      <c r="NSD739" s="1101"/>
      <c r="NSE739" s="1101"/>
      <c r="NSF739" s="1101"/>
      <c r="NSG739" s="1101"/>
      <c r="NSH739" s="1101"/>
      <c r="NSI739" s="1101"/>
      <c r="NSJ739" s="1101"/>
      <c r="NSK739" s="1101"/>
      <c r="NSL739" s="1101"/>
      <c r="NSM739" s="1101"/>
      <c r="NSN739" s="1101"/>
      <c r="NSO739" s="1101"/>
      <c r="NSP739" s="1101"/>
      <c r="NSQ739" s="1101"/>
      <c r="NSR739" s="1101"/>
      <c r="NSS739" s="1101"/>
      <c r="NST739" s="1101"/>
      <c r="NSU739" s="1101"/>
      <c r="NSV739" s="1101"/>
      <c r="NSW739" s="1101"/>
      <c r="NSX739" s="1101"/>
      <c r="NSY739" s="1101"/>
      <c r="NSZ739" s="1101"/>
      <c r="NTA739" s="1101"/>
      <c r="NTB739" s="1101"/>
      <c r="NTC739" s="1101"/>
      <c r="NTD739" s="1101"/>
      <c r="NTE739" s="1101"/>
      <c r="NTF739" s="1101"/>
      <c r="NTG739" s="1101"/>
      <c r="NTH739" s="1101"/>
      <c r="NTI739" s="1101"/>
      <c r="NTJ739" s="1101"/>
      <c r="NTK739" s="1101"/>
      <c r="NTL739" s="1101"/>
      <c r="NTM739" s="1101"/>
      <c r="NTN739" s="1101"/>
      <c r="NTO739" s="1101"/>
      <c r="NTP739" s="1101"/>
      <c r="NTQ739" s="1101"/>
      <c r="NTR739" s="1101"/>
      <c r="NTS739" s="1101"/>
      <c r="NTT739" s="1101"/>
      <c r="NTU739" s="1101"/>
      <c r="NTV739" s="1101"/>
      <c r="NTW739" s="1101"/>
      <c r="NTX739" s="1101"/>
      <c r="NTY739" s="1101"/>
      <c r="NTZ739" s="1101"/>
      <c r="NUA739" s="1101"/>
      <c r="NUB739" s="1101"/>
      <c r="NUC739" s="1101"/>
      <c r="NUD739" s="1101"/>
      <c r="NUE739" s="1101"/>
      <c r="NUF739" s="1101"/>
      <c r="NUG739" s="1101"/>
      <c r="NUH739" s="1101"/>
      <c r="NUI739" s="1101"/>
      <c r="NUJ739" s="1101"/>
      <c r="NUK739" s="1101"/>
      <c r="NUL739" s="1101"/>
      <c r="NUM739" s="1101"/>
      <c r="NUN739" s="1101"/>
      <c r="NUO739" s="1101"/>
      <c r="NUP739" s="1101"/>
      <c r="NUQ739" s="1101"/>
      <c r="NUR739" s="1101"/>
      <c r="NUS739" s="1101"/>
      <c r="NUT739" s="1101"/>
      <c r="NUU739" s="1101"/>
      <c r="NUV739" s="1101"/>
      <c r="NUW739" s="1101"/>
      <c r="NUX739" s="1101"/>
      <c r="NUY739" s="1101"/>
      <c r="NUZ739" s="1101"/>
      <c r="NVA739" s="1101"/>
      <c r="NVB739" s="1101"/>
      <c r="NVC739" s="1101"/>
      <c r="NVD739" s="1101"/>
      <c r="NVE739" s="1101"/>
      <c r="NVF739" s="1101"/>
      <c r="NVG739" s="1101"/>
      <c r="NVH739" s="1101"/>
      <c r="NVI739" s="1101"/>
      <c r="NVJ739" s="1101"/>
      <c r="NVK739" s="1101"/>
      <c r="NVL739" s="1101"/>
      <c r="NVM739" s="1101"/>
      <c r="NVN739" s="1101"/>
      <c r="NVO739" s="1101"/>
      <c r="NVP739" s="1101"/>
      <c r="NVQ739" s="1101"/>
      <c r="NVR739" s="1101"/>
      <c r="NVS739" s="1101"/>
      <c r="NVT739" s="1101"/>
      <c r="NVU739" s="1101"/>
      <c r="NVV739" s="1101"/>
      <c r="NVW739" s="1101"/>
      <c r="NVX739" s="1101"/>
      <c r="NVY739" s="1101"/>
      <c r="NVZ739" s="1101"/>
      <c r="NWA739" s="1101"/>
      <c r="NWB739" s="1101"/>
      <c r="NWC739" s="1101"/>
      <c r="NWD739" s="1101"/>
      <c r="NWE739" s="1101"/>
      <c r="NWF739" s="1101"/>
      <c r="NWG739" s="1101"/>
      <c r="NWH739" s="1101"/>
      <c r="NWI739" s="1101"/>
      <c r="NWJ739" s="1101"/>
      <c r="NWK739" s="1101"/>
      <c r="NWL739" s="1101"/>
      <c r="NWM739" s="1101"/>
      <c r="NWN739" s="1101"/>
      <c r="NWO739" s="1101"/>
      <c r="NWP739" s="1101"/>
      <c r="NWQ739" s="1101"/>
      <c r="NWR739" s="1101"/>
      <c r="NWS739" s="1101"/>
      <c r="NWT739" s="1101"/>
      <c r="NWU739" s="1101"/>
      <c r="NWV739" s="1101"/>
      <c r="NWW739" s="1101"/>
      <c r="NWX739" s="1101"/>
      <c r="NWY739" s="1101"/>
      <c r="NWZ739" s="1101"/>
      <c r="NXA739" s="1101"/>
      <c r="NXB739" s="1101"/>
      <c r="NXC739" s="1101"/>
      <c r="NXD739" s="1101"/>
      <c r="NXE739" s="1101"/>
      <c r="NXF739" s="1101"/>
      <c r="NXG739" s="1101"/>
      <c r="NXH739" s="1101"/>
      <c r="NXI739" s="1101"/>
      <c r="NXJ739" s="1101"/>
      <c r="NXK739" s="1101"/>
      <c r="NXL739" s="1101"/>
      <c r="NXM739" s="1101"/>
      <c r="NXN739" s="1101"/>
      <c r="NXO739" s="1101"/>
      <c r="NXP739" s="1101"/>
      <c r="NXQ739" s="1101"/>
      <c r="NXR739" s="1101"/>
      <c r="NXS739" s="1101"/>
      <c r="NXT739" s="1101"/>
      <c r="NXU739" s="1101"/>
      <c r="NXV739" s="1101"/>
      <c r="NXW739" s="1101"/>
      <c r="NXX739" s="1101"/>
      <c r="NXY739" s="1101"/>
      <c r="NXZ739" s="1101"/>
      <c r="NYA739" s="1101"/>
      <c r="NYB739" s="1101"/>
      <c r="NYC739" s="1101"/>
      <c r="NYD739" s="1101"/>
      <c r="NYE739" s="1101"/>
      <c r="NYF739" s="1101"/>
      <c r="NYG739" s="1101"/>
      <c r="NYH739" s="1101"/>
      <c r="NYI739" s="1101"/>
      <c r="NYJ739" s="1101"/>
      <c r="NYK739" s="1101"/>
      <c r="NYL739" s="1101"/>
      <c r="NYM739" s="1101"/>
      <c r="NYN739" s="1101"/>
      <c r="NYO739" s="1101"/>
      <c r="NYP739" s="1101"/>
      <c r="NYQ739" s="1101"/>
      <c r="NYR739" s="1101"/>
      <c r="NYS739" s="1101"/>
      <c r="NYT739" s="1101"/>
      <c r="NYU739" s="1101"/>
      <c r="NYV739" s="1101"/>
      <c r="NYW739" s="1101"/>
      <c r="NYX739" s="1101"/>
      <c r="NYY739" s="1101"/>
      <c r="NYZ739" s="1101"/>
      <c r="NZA739" s="1101"/>
      <c r="NZB739" s="1101"/>
      <c r="NZC739" s="1101"/>
      <c r="NZD739" s="1101"/>
      <c r="NZE739" s="1101"/>
      <c r="NZF739" s="1101"/>
      <c r="NZG739" s="1101"/>
      <c r="NZH739" s="1101"/>
      <c r="NZI739" s="1101"/>
      <c r="NZJ739" s="1101"/>
      <c r="NZK739" s="1101"/>
      <c r="NZL739" s="1101"/>
      <c r="NZM739" s="1101"/>
      <c r="NZN739" s="1101"/>
      <c r="NZO739" s="1101"/>
      <c r="NZP739" s="1101"/>
      <c r="NZQ739" s="1101"/>
      <c r="NZR739" s="1101"/>
      <c r="NZS739" s="1101"/>
      <c r="NZT739" s="1101"/>
      <c r="NZU739" s="1101"/>
      <c r="NZV739" s="1101"/>
      <c r="NZW739" s="1101"/>
      <c r="NZX739" s="1101"/>
      <c r="NZY739" s="1101"/>
      <c r="NZZ739" s="1101"/>
      <c r="OAA739" s="1101"/>
      <c r="OAB739" s="1101"/>
      <c r="OAC739" s="1101"/>
      <c r="OAD739" s="1101"/>
      <c r="OAE739" s="1101"/>
      <c r="OAF739" s="1101"/>
      <c r="OAG739" s="1101"/>
      <c r="OAH739" s="1101"/>
      <c r="OAI739" s="1101"/>
      <c r="OAJ739" s="1101"/>
      <c r="OAK739" s="1101"/>
      <c r="OAL739" s="1101"/>
      <c r="OAM739" s="1101"/>
      <c r="OAN739" s="1101"/>
      <c r="OAO739" s="1101"/>
      <c r="OAP739" s="1101"/>
      <c r="OAQ739" s="1101"/>
      <c r="OAR739" s="1101"/>
      <c r="OAS739" s="1101"/>
      <c r="OAT739" s="1101"/>
      <c r="OAU739" s="1101"/>
      <c r="OAV739" s="1101"/>
      <c r="OAW739" s="1101"/>
      <c r="OAX739" s="1101"/>
      <c r="OAY739" s="1101"/>
      <c r="OAZ739" s="1101"/>
      <c r="OBA739" s="1101"/>
      <c r="OBB739" s="1101"/>
      <c r="OBC739" s="1101"/>
      <c r="OBD739" s="1101"/>
      <c r="OBE739" s="1101"/>
      <c r="OBF739" s="1101"/>
      <c r="OBG739" s="1101"/>
      <c r="OBH739" s="1101"/>
      <c r="OBI739" s="1101"/>
      <c r="OBJ739" s="1101"/>
      <c r="OBK739" s="1101"/>
      <c r="OBL739" s="1101"/>
      <c r="OBM739" s="1101"/>
      <c r="OBN739" s="1101"/>
      <c r="OBO739" s="1101"/>
      <c r="OBP739" s="1101"/>
      <c r="OBQ739" s="1101"/>
      <c r="OBR739" s="1101"/>
      <c r="OBS739" s="1101"/>
      <c r="OBT739" s="1101"/>
      <c r="OBU739" s="1101"/>
      <c r="OBV739" s="1101"/>
      <c r="OBW739" s="1101"/>
      <c r="OBX739" s="1101"/>
      <c r="OBY739" s="1101"/>
      <c r="OBZ739" s="1101"/>
      <c r="OCA739" s="1101"/>
      <c r="OCB739" s="1101"/>
      <c r="OCC739" s="1101"/>
      <c r="OCD739" s="1101"/>
      <c r="OCE739" s="1101"/>
      <c r="OCF739" s="1101"/>
      <c r="OCG739" s="1101"/>
      <c r="OCH739" s="1101"/>
      <c r="OCI739" s="1101"/>
      <c r="OCJ739" s="1101"/>
      <c r="OCK739" s="1101"/>
      <c r="OCL739" s="1101"/>
      <c r="OCM739" s="1101"/>
      <c r="OCN739" s="1101"/>
      <c r="OCO739" s="1101"/>
      <c r="OCP739" s="1101"/>
      <c r="OCQ739" s="1101"/>
      <c r="OCR739" s="1101"/>
      <c r="OCS739" s="1101"/>
      <c r="OCT739" s="1101"/>
      <c r="OCU739" s="1101"/>
      <c r="OCV739" s="1101"/>
      <c r="OCW739" s="1101"/>
      <c r="OCX739" s="1101"/>
      <c r="OCY739" s="1101"/>
      <c r="OCZ739" s="1101"/>
      <c r="ODA739" s="1101"/>
      <c r="ODB739" s="1101"/>
      <c r="ODC739" s="1101"/>
      <c r="ODD739" s="1101"/>
      <c r="ODE739" s="1101"/>
      <c r="ODF739" s="1101"/>
      <c r="ODG739" s="1101"/>
      <c r="ODH739" s="1101"/>
      <c r="ODI739" s="1101"/>
      <c r="ODJ739" s="1101"/>
      <c r="ODK739" s="1101"/>
      <c r="ODL739" s="1101"/>
      <c r="ODM739" s="1101"/>
      <c r="ODN739" s="1101"/>
      <c r="ODO739" s="1101"/>
      <c r="ODP739" s="1101"/>
      <c r="ODQ739" s="1101"/>
      <c r="ODR739" s="1101"/>
      <c r="ODS739" s="1101"/>
      <c r="ODT739" s="1101"/>
      <c r="ODU739" s="1101"/>
      <c r="ODV739" s="1101"/>
      <c r="ODW739" s="1101"/>
      <c r="ODX739" s="1101"/>
      <c r="ODY739" s="1101"/>
      <c r="ODZ739" s="1101"/>
      <c r="OEA739" s="1101"/>
      <c r="OEB739" s="1101"/>
      <c r="OEC739" s="1101"/>
      <c r="OED739" s="1101"/>
      <c r="OEE739" s="1101"/>
      <c r="OEF739" s="1101"/>
      <c r="OEG739" s="1101"/>
      <c r="OEH739" s="1101"/>
      <c r="OEI739" s="1101"/>
      <c r="OEJ739" s="1101"/>
      <c r="OEK739" s="1101"/>
      <c r="OEL739" s="1101"/>
      <c r="OEM739" s="1101"/>
      <c r="OEN739" s="1101"/>
      <c r="OEO739" s="1101"/>
      <c r="OEP739" s="1101"/>
      <c r="OEQ739" s="1101"/>
      <c r="OER739" s="1101"/>
      <c r="OES739" s="1101"/>
      <c r="OET739" s="1101"/>
      <c r="OEU739" s="1101"/>
      <c r="OEV739" s="1101"/>
      <c r="OEW739" s="1101"/>
      <c r="OEX739" s="1101"/>
      <c r="OEY739" s="1101"/>
      <c r="OEZ739" s="1101"/>
      <c r="OFA739" s="1101"/>
      <c r="OFB739" s="1101"/>
      <c r="OFC739" s="1101"/>
      <c r="OFD739" s="1101"/>
      <c r="OFE739" s="1101"/>
      <c r="OFF739" s="1101"/>
      <c r="OFG739" s="1101"/>
      <c r="OFH739" s="1101"/>
      <c r="OFI739" s="1101"/>
      <c r="OFJ739" s="1101"/>
      <c r="OFK739" s="1101"/>
      <c r="OFL739" s="1101"/>
      <c r="OFM739" s="1101"/>
      <c r="OFN739" s="1101"/>
      <c r="OFO739" s="1101"/>
      <c r="OFP739" s="1101"/>
      <c r="OFQ739" s="1101"/>
      <c r="OFR739" s="1101"/>
      <c r="OFS739" s="1101"/>
      <c r="OFT739" s="1101"/>
      <c r="OFU739" s="1101"/>
      <c r="OFV739" s="1101"/>
      <c r="OFW739" s="1101"/>
      <c r="OFX739" s="1101"/>
      <c r="OFY739" s="1101"/>
      <c r="OFZ739" s="1101"/>
      <c r="OGA739" s="1101"/>
      <c r="OGB739" s="1101"/>
      <c r="OGC739" s="1101"/>
      <c r="OGD739" s="1101"/>
      <c r="OGE739" s="1101"/>
      <c r="OGF739" s="1101"/>
      <c r="OGG739" s="1101"/>
      <c r="OGH739" s="1101"/>
      <c r="OGI739" s="1101"/>
      <c r="OGJ739" s="1101"/>
      <c r="OGK739" s="1101"/>
      <c r="OGL739" s="1101"/>
      <c r="OGM739" s="1101"/>
      <c r="OGN739" s="1101"/>
      <c r="OGO739" s="1101"/>
      <c r="OGP739" s="1101"/>
      <c r="OGQ739" s="1101"/>
      <c r="OGR739" s="1101"/>
      <c r="OGS739" s="1101"/>
      <c r="OGT739" s="1101"/>
      <c r="OGU739" s="1101"/>
      <c r="OGV739" s="1101"/>
      <c r="OGW739" s="1101"/>
      <c r="OGX739" s="1101"/>
      <c r="OGY739" s="1101"/>
      <c r="OGZ739" s="1101"/>
      <c r="OHA739" s="1101"/>
      <c r="OHB739" s="1101"/>
      <c r="OHC739" s="1101"/>
      <c r="OHD739" s="1101"/>
      <c r="OHE739" s="1101"/>
      <c r="OHF739" s="1101"/>
      <c r="OHG739" s="1101"/>
      <c r="OHH739" s="1101"/>
      <c r="OHI739" s="1101"/>
      <c r="OHJ739" s="1101"/>
      <c r="OHK739" s="1101"/>
      <c r="OHL739" s="1101"/>
      <c r="OHM739" s="1101"/>
      <c r="OHN739" s="1101"/>
      <c r="OHO739" s="1101"/>
      <c r="OHP739" s="1101"/>
      <c r="OHQ739" s="1101"/>
      <c r="OHR739" s="1101"/>
      <c r="OHS739" s="1101"/>
      <c r="OHT739" s="1101"/>
      <c r="OHU739" s="1101"/>
      <c r="OHV739" s="1101"/>
      <c r="OHW739" s="1101"/>
      <c r="OHX739" s="1101"/>
      <c r="OHY739" s="1101"/>
      <c r="OHZ739" s="1101"/>
      <c r="OIA739" s="1101"/>
      <c r="OIB739" s="1101"/>
      <c r="OIC739" s="1101"/>
      <c r="OID739" s="1101"/>
      <c r="OIE739" s="1101"/>
      <c r="OIF739" s="1101"/>
      <c r="OIG739" s="1101"/>
      <c r="OIH739" s="1101"/>
      <c r="OII739" s="1101"/>
      <c r="OIJ739" s="1101"/>
      <c r="OIK739" s="1101"/>
      <c r="OIL739" s="1101"/>
      <c r="OIM739" s="1101"/>
      <c r="OIN739" s="1101"/>
      <c r="OIO739" s="1101"/>
      <c r="OIP739" s="1101"/>
      <c r="OIQ739" s="1101"/>
      <c r="OIR739" s="1101"/>
      <c r="OIS739" s="1101"/>
      <c r="OIT739" s="1101"/>
      <c r="OIU739" s="1101"/>
      <c r="OIV739" s="1101"/>
      <c r="OIW739" s="1101"/>
      <c r="OIX739" s="1101"/>
      <c r="OIY739" s="1101"/>
      <c r="OIZ739" s="1101"/>
      <c r="OJA739" s="1101"/>
      <c r="OJB739" s="1101"/>
      <c r="OJC739" s="1101"/>
      <c r="OJD739" s="1101"/>
      <c r="OJE739" s="1101"/>
      <c r="OJF739" s="1101"/>
      <c r="OJG739" s="1101"/>
      <c r="OJH739" s="1101"/>
      <c r="OJI739" s="1101"/>
      <c r="OJJ739" s="1101"/>
      <c r="OJK739" s="1101"/>
      <c r="OJL739" s="1101"/>
      <c r="OJM739" s="1101"/>
      <c r="OJN739" s="1101"/>
      <c r="OJO739" s="1101"/>
      <c r="OJP739" s="1101"/>
      <c r="OJQ739" s="1101"/>
      <c r="OJR739" s="1101"/>
      <c r="OJS739" s="1101"/>
      <c r="OJT739" s="1101"/>
      <c r="OJU739" s="1101"/>
      <c r="OJV739" s="1101"/>
      <c r="OJW739" s="1101"/>
      <c r="OJX739" s="1101"/>
      <c r="OJY739" s="1101"/>
      <c r="OJZ739" s="1101"/>
      <c r="OKA739" s="1101"/>
      <c r="OKB739" s="1101"/>
      <c r="OKC739" s="1101"/>
      <c r="OKD739" s="1101"/>
      <c r="OKE739" s="1101"/>
      <c r="OKF739" s="1101"/>
      <c r="OKG739" s="1101"/>
      <c r="OKH739" s="1101"/>
      <c r="OKI739" s="1101"/>
      <c r="OKJ739" s="1101"/>
      <c r="OKK739" s="1101"/>
      <c r="OKL739" s="1101"/>
      <c r="OKM739" s="1101"/>
      <c r="OKN739" s="1101"/>
      <c r="OKO739" s="1101"/>
      <c r="OKP739" s="1101"/>
      <c r="OKQ739" s="1101"/>
      <c r="OKR739" s="1101"/>
      <c r="OKS739" s="1101"/>
      <c r="OKT739" s="1101"/>
      <c r="OKU739" s="1101"/>
      <c r="OKV739" s="1101"/>
      <c r="OKW739" s="1101"/>
      <c r="OKX739" s="1101"/>
      <c r="OKY739" s="1101"/>
      <c r="OKZ739" s="1101"/>
      <c r="OLA739" s="1101"/>
      <c r="OLB739" s="1101"/>
      <c r="OLC739" s="1101"/>
      <c r="OLD739" s="1101"/>
      <c r="OLE739" s="1101"/>
      <c r="OLF739" s="1101"/>
      <c r="OLG739" s="1101"/>
      <c r="OLH739" s="1101"/>
      <c r="OLI739" s="1101"/>
      <c r="OLJ739" s="1101"/>
      <c r="OLK739" s="1101"/>
      <c r="OLL739" s="1101"/>
      <c r="OLM739" s="1101"/>
      <c r="OLN739" s="1101"/>
      <c r="OLO739" s="1101"/>
      <c r="OLP739" s="1101"/>
      <c r="OLQ739" s="1101"/>
      <c r="OLR739" s="1101"/>
      <c r="OLS739" s="1101"/>
      <c r="OLT739" s="1101"/>
      <c r="OLU739" s="1101"/>
      <c r="OLV739" s="1101"/>
      <c r="OLW739" s="1101"/>
      <c r="OLX739" s="1101"/>
      <c r="OLY739" s="1101"/>
      <c r="OLZ739" s="1101"/>
      <c r="OMA739" s="1101"/>
      <c r="OMB739" s="1101"/>
      <c r="OMC739" s="1101"/>
      <c r="OMD739" s="1101"/>
      <c r="OME739" s="1101"/>
      <c r="OMF739" s="1101"/>
      <c r="OMG739" s="1101"/>
      <c r="OMH739" s="1101"/>
      <c r="OMI739" s="1101"/>
      <c r="OMJ739" s="1101"/>
      <c r="OMK739" s="1101"/>
      <c r="OML739" s="1101"/>
      <c r="OMM739" s="1101"/>
      <c r="OMN739" s="1101"/>
      <c r="OMO739" s="1101"/>
      <c r="OMP739" s="1101"/>
      <c r="OMQ739" s="1101"/>
      <c r="OMR739" s="1101"/>
      <c r="OMS739" s="1101"/>
      <c r="OMT739" s="1101"/>
      <c r="OMU739" s="1101"/>
      <c r="OMV739" s="1101"/>
      <c r="OMW739" s="1101"/>
      <c r="OMX739" s="1101"/>
      <c r="OMY739" s="1101"/>
      <c r="OMZ739" s="1101"/>
      <c r="ONA739" s="1101"/>
      <c r="ONB739" s="1101"/>
      <c r="ONC739" s="1101"/>
      <c r="OND739" s="1101"/>
      <c r="ONE739" s="1101"/>
      <c r="ONF739" s="1101"/>
      <c r="ONG739" s="1101"/>
      <c r="ONH739" s="1101"/>
      <c r="ONI739" s="1101"/>
      <c r="ONJ739" s="1101"/>
      <c r="ONK739" s="1101"/>
      <c r="ONL739" s="1101"/>
      <c r="ONM739" s="1101"/>
      <c r="ONN739" s="1101"/>
      <c r="ONO739" s="1101"/>
      <c r="ONP739" s="1101"/>
      <c r="ONQ739" s="1101"/>
      <c r="ONR739" s="1101"/>
      <c r="ONS739" s="1101"/>
      <c r="ONT739" s="1101"/>
      <c r="ONU739" s="1101"/>
      <c r="ONV739" s="1101"/>
      <c r="ONW739" s="1101"/>
      <c r="ONX739" s="1101"/>
      <c r="ONY739" s="1101"/>
      <c r="ONZ739" s="1101"/>
      <c r="OOA739" s="1101"/>
      <c r="OOB739" s="1101"/>
      <c r="OOC739" s="1101"/>
      <c r="OOD739" s="1101"/>
      <c r="OOE739" s="1101"/>
      <c r="OOF739" s="1101"/>
      <c r="OOG739" s="1101"/>
      <c r="OOH739" s="1101"/>
      <c r="OOI739" s="1101"/>
      <c r="OOJ739" s="1101"/>
      <c r="OOK739" s="1101"/>
      <c r="OOL739" s="1101"/>
      <c r="OOM739" s="1101"/>
      <c r="OON739" s="1101"/>
      <c r="OOO739" s="1101"/>
      <c r="OOP739" s="1101"/>
      <c r="OOQ739" s="1101"/>
      <c r="OOR739" s="1101"/>
      <c r="OOS739" s="1101"/>
      <c r="OOT739" s="1101"/>
      <c r="OOU739" s="1101"/>
      <c r="OOV739" s="1101"/>
      <c r="OOW739" s="1101"/>
      <c r="OOX739" s="1101"/>
      <c r="OOY739" s="1101"/>
      <c r="OOZ739" s="1101"/>
      <c r="OPA739" s="1101"/>
      <c r="OPB739" s="1101"/>
      <c r="OPC739" s="1101"/>
      <c r="OPD739" s="1101"/>
      <c r="OPE739" s="1101"/>
      <c r="OPF739" s="1101"/>
      <c r="OPG739" s="1101"/>
      <c r="OPH739" s="1101"/>
      <c r="OPI739" s="1101"/>
      <c r="OPJ739" s="1101"/>
      <c r="OPK739" s="1101"/>
      <c r="OPL739" s="1101"/>
      <c r="OPM739" s="1101"/>
      <c r="OPN739" s="1101"/>
      <c r="OPO739" s="1101"/>
      <c r="OPP739" s="1101"/>
      <c r="OPQ739" s="1101"/>
      <c r="OPR739" s="1101"/>
      <c r="OPS739" s="1101"/>
      <c r="OPT739" s="1101"/>
      <c r="OPU739" s="1101"/>
      <c r="OPV739" s="1101"/>
      <c r="OPW739" s="1101"/>
      <c r="OPX739" s="1101"/>
      <c r="OPY739" s="1101"/>
      <c r="OPZ739" s="1101"/>
      <c r="OQA739" s="1101"/>
      <c r="OQB739" s="1101"/>
      <c r="OQC739" s="1101"/>
      <c r="OQD739" s="1101"/>
      <c r="OQE739" s="1101"/>
      <c r="OQF739" s="1101"/>
      <c r="OQG739" s="1101"/>
      <c r="OQH739" s="1101"/>
      <c r="OQI739" s="1101"/>
      <c r="OQJ739" s="1101"/>
      <c r="OQK739" s="1101"/>
      <c r="OQL739" s="1101"/>
      <c r="OQM739" s="1101"/>
      <c r="OQN739" s="1101"/>
      <c r="OQO739" s="1101"/>
      <c r="OQP739" s="1101"/>
      <c r="OQQ739" s="1101"/>
      <c r="OQR739" s="1101"/>
      <c r="OQS739" s="1101"/>
      <c r="OQT739" s="1101"/>
      <c r="OQU739" s="1101"/>
      <c r="OQV739" s="1101"/>
      <c r="OQW739" s="1101"/>
      <c r="OQX739" s="1101"/>
      <c r="OQY739" s="1101"/>
      <c r="OQZ739" s="1101"/>
      <c r="ORA739" s="1101"/>
      <c r="ORB739" s="1101"/>
      <c r="ORC739" s="1101"/>
      <c r="ORD739" s="1101"/>
      <c r="ORE739" s="1101"/>
      <c r="ORF739" s="1101"/>
      <c r="ORG739" s="1101"/>
      <c r="ORH739" s="1101"/>
      <c r="ORI739" s="1101"/>
      <c r="ORJ739" s="1101"/>
      <c r="ORK739" s="1101"/>
      <c r="ORL739" s="1101"/>
      <c r="ORM739" s="1101"/>
      <c r="ORN739" s="1101"/>
      <c r="ORO739" s="1101"/>
      <c r="ORP739" s="1101"/>
      <c r="ORQ739" s="1101"/>
      <c r="ORR739" s="1101"/>
      <c r="ORS739" s="1101"/>
      <c r="ORT739" s="1101"/>
      <c r="ORU739" s="1101"/>
      <c r="ORV739" s="1101"/>
      <c r="ORW739" s="1101"/>
      <c r="ORX739" s="1101"/>
      <c r="ORY739" s="1101"/>
      <c r="ORZ739" s="1101"/>
      <c r="OSA739" s="1101"/>
      <c r="OSB739" s="1101"/>
      <c r="OSC739" s="1101"/>
      <c r="OSD739" s="1101"/>
      <c r="OSE739" s="1101"/>
      <c r="OSF739" s="1101"/>
      <c r="OSG739" s="1101"/>
      <c r="OSH739" s="1101"/>
      <c r="OSI739" s="1101"/>
      <c r="OSJ739" s="1101"/>
      <c r="OSK739" s="1101"/>
      <c r="OSL739" s="1101"/>
      <c r="OSM739" s="1101"/>
      <c r="OSN739" s="1101"/>
      <c r="OSO739" s="1101"/>
      <c r="OSP739" s="1101"/>
      <c r="OSQ739" s="1101"/>
      <c r="OSR739" s="1101"/>
      <c r="OSS739" s="1101"/>
      <c r="OST739" s="1101"/>
      <c r="OSU739" s="1101"/>
      <c r="OSV739" s="1101"/>
      <c r="OSW739" s="1101"/>
      <c r="OSX739" s="1101"/>
      <c r="OSY739" s="1101"/>
      <c r="OSZ739" s="1101"/>
      <c r="OTA739" s="1101"/>
      <c r="OTB739" s="1101"/>
      <c r="OTC739" s="1101"/>
      <c r="OTD739" s="1101"/>
      <c r="OTE739" s="1101"/>
      <c r="OTF739" s="1101"/>
      <c r="OTG739" s="1101"/>
      <c r="OTH739" s="1101"/>
      <c r="OTI739" s="1101"/>
      <c r="OTJ739" s="1101"/>
      <c r="OTK739" s="1101"/>
      <c r="OTL739" s="1101"/>
      <c r="OTM739" s="1101"/>
      <c r="OTN739" s="1101"/>
      <c r="OTO739" s="1101"/>
      <c r="OTP739" s="1101"/>
      <c r="OTQ739" s="1101"/>
      <c r="OTR739" s="1101"/>
      <c r="OTS739" s="1101"/>
      <c r="OTT739" s="1101"/>
      <c r="OTU739" s="1101"/>
      <c r="OTV739" s="1101"/>
      <c r="OTW739" s="1101"/>
      <c r="OTX739" s="1101"/>
      <c r="OTY739" s="1101"/>
      <c r="OTZ739" s="1101"/>
      <c r="OUA739" s="1101"/>
      <c r="OUB739" s="1101"/>
      <c r="OUC739" s="1101"/>
      <c r="OUD739" s="1101"/>
      <c r="OUE739" s="1101"/>
      <c r="OUF739" s="1101"/>
      <c r="OUG739" s="1101"/>
      <c r="OUH739" s="1101"/>
      <c r="OUI739" s="1101"/>
      <c r="OUJ739" s="1101"/>
      <c r="OUK739" s="1101"/>
      <c r="OUL739" s="1101"/>
      <c r="OUM739" s="1101"/>
      <c r="OUN739" s="1101"/>
      <c r="OUO739" s="1101"/>
      <c r="OUP739" s="1101"/>
      <c r="OUQ739" s="1101"/>
      <c r="OUR739" s="1101"/>
      <c r="OUS739" s="1101"/>
      <c r="OUT739" s="1101"/>
      <c r="OUU739" s="1101"/>
      <c r="OUV739" s="1101"/>
      <c r="OUW739" s="1101"/>
      <c r="OUX739" s="1101"/>
      <c r="OUY739" s="1101"/>
      <c r="OUZ739" s="1101"/>
      <c r="OVA739" s="1101"/>
      <c r="OVB739" s="1101"/>
      <c r="OVC739" s="1101"/>
      <c r="OVD739" s="1101"/>
      <c r="OVE739" s="1101"/>
      <c r="OVF739" s="1101"/>
      <c r="OVG739" s="1101"/>
      <c r="OVH739" s="1101"/>
      <c r="OVI739" s="1101"/>
      <c r="OVJ739" s="1101"/>
      <c r="OVK739" s="1101"/>
      <c r="OVL739" s="1101"/>
      <c r="OVM739" s="1101"/>
      <c r="OVN739" s="1101"/>
      <c r="OVO739" s="1101"/>
      <c r="OVP739" s="1101"/>
      <c r="OVQ739" s="1101"/>
      <c r="OVR739" s="1101"/>
      <c r="OVS739" s="1101"/>
      <c r="OVT739" s="1101"/>
      <c r="OVU739" s="1101"/>
      <c r="OVV739" s="1101"/>
      <c r="OVW739" s="1101"/>
      <c r="OVX739" s="1101"/>
      <c r="OVY739" s="1101"/>
      <c r="OVZ739" s="1101"/>
      <c r="OWA739" s="1101"/>
      <c r="OWB739" s="1101"/>
      <c r="OWC739" s="1101"/>
      <c r="OWD739" s="1101"/>
      <c r="OWE739" s="1101"/>
      <c r="OWF739" s="1101"/>
      <c r="OWG739" s="1101"/>
      <c r="OWH739" s="1101"/>
      <c r="OWI739" s="1101"/>
      <c r="OWJ739" s="1101"/>
      <c r="OWK739" s="1101"/>
      <c r="OWL739" s="1101"/>
      <c r="OWM739" s="1101"/>
      <c r="OWN739" s="1101"/>
      <c r="OWO739" s="1101"/>
      <c r="OWP739" s="1101"/>
      <c r="OWQ739" s="1101"/>
      <c r="OWR739" s="1101"/>
      <c r="OWS739" s="1101"/>
      <c r="OWT739" s="1101"/>
      <c r="OWU739" s="1101"/>
      <c r="OWV739" s="1101"/>
      <c r="OWW739" s="1101"/>
      <c r="OWX739" s="1101"/>
      <c r="OWY739" s="1101"/>
      <c r="OWZ739" s="1101"/>
      <c r="OXA739" s="1101"/>
      <c r="OXB739" s="1101"/>
      <c r="OXC739" s="1101"/>
      <c r="OXD739" s="1101"/>
      <c r="OXE739" s="1101"/>
      <c r="OXF739" s="1101"/>
      <c r="OXG739" s="1101"/>
      <c r="OXH739" s="1101"/>
      <c r="OXI739" s="1101"/>
      <c r="OXJ739" s="1101"/>
      <c r="OXK739" s="1101"/>
      <c r="OXL739" s="1101"/>
      <c r="OXM739" s="1101"/>
      <c r="OXN739" s="1101"/>
      <c r="OXO739" s="1101"/>
      <c r="OXP739" s="1101"/>
      <c r="OXQ739" s="1101"/>
      <c r="OXR739" s="1101"/>
      <c r="OXS739" s="1101"/>
      <c r="OXT739" s="1101"/>
      <c r="OXU739" s="1101"/>
      <c r="OXV739" s="1101"/>
      <c r="OXW739" s="1101"/>
      <c r="OXX739" s="1101"/>
      <c r="OXY739" s="1101"/>
      <c r="OXZ739" s="1101"/>
      <c r="OYA739" s="1101"/>
      <c r="OYB739" s="1101"/>
      <c r="OYC739" s="1101"/>
      <c r="OYD739" s="1101"/>
      <c r="OYE739" s="1101"/>
      <c r="OYF739" s="1101"/>
      <c r="OYG739" s="1101"/>
      <c r="OYH739" s="1101"/>
      <c r="OYI739" s="1101"/>
      <c r="OYJ739" s="1101"/>
      <c r="OYK739" s="1101"/>
      <c r="OYL739" s="1101"/>
      <c r="OYM739" s="1101"/>
      <c r="OYN739" s="1101"/>
      <c r="OYO739" s="1101"/>
      <c r="OYP739" s="1101"/>
      <c r="OYQ739" s="1101"/>
      <c r="OYR739" s="1101"/>
      <c r="OYS739" s="1101"/>
      <c r="OYT739" s="1101"/>
      <c r="OYU739" s="1101"/>
      <c r="OYV739" s="1101"/>
      <c r="OYW739" s="1101"/>
      <c r="OYX739" s="1101"/>
      <c r="OYY739" s="1101"/>
      <c r="OYZ739" s="1101"/>
      <c r="OZA739" s="1101"/>
      <c r="OZB739" s="1101"/>
      <c r="OZC739" s="1101"/>
      <c r="OZD739" s="1101"/>
      <c r="OZE739" s="1101"/>
      <c r="OZF739" s="1101"/>
      <c r="OZG739" s="1101"/>
      <c r="OZH739" s="1101"/>
      <c r="OZI739" s="1101"/>
      <c r="OZJ739" s="1101"/>
      <c r="OZK739" s="1101"/>
      <c r="OZL739" s="1101"/>
      <c r="OZM739" s="1101"/>
      <c r="OZN739" s="1101"/>
      <c r="OZO739" s="1101"/>
      <c r="OZP739" s="1101"/>
      <c r="OZQ739" s="1101"/>
      <c r="OZR739" s="1101"/>
      <c r="OZS739" s="1101"/>
      <c r="OZT739" s="1101"/>
      <c r="OZU739" s="1101"/>
      <c r="OZV739" s="1101"/>
      <c r="OZW739" s="1101"/>
      <c r="OZX739" s="1101"/>
      <c r="OZY739" s="1101"/>
      <c r="OZZ739" s="1101"/>
      <c r="PAA739" s="1101"/>
      <c r="PAB739" s="1101"/>
      <c r="PAC739" s="1101"/>
      <c r="PAD739" s="1101"/>
      <c r="PAE739" s="1101"/>
      <c r="PAF739" s="1101"/>
      <c r="PAG739" s="1101"/>
      <c r="PAH739" s="1101"/>
      <c r="PAI739" s="1101"/>
      <c r="PAJ739" s="1101"/>
      <c r="PAK739" s="1101"/>
      <c r="PAL739" s="1101"/>
      <c r="PAM739" s="1101"/>
      <c r="PAN739" s="1101"/>
      <c r="PAO739" s="1101"/>
      <c r="PAP739" s="1101"/>
      <c r="PAQ739" s="1101"/>
      <c r="PAR739" s="1101"/>
      <c r="PAS739" s="1101"/>
      <c r="PAT739" s="1101"/>
      <c r="PAU739" s="1101"/>
      <c r="PAV739" s="1101"/>
      <c r="PAW739" s="1101"/>
      <c r="PAX739" s="1101"/>
      <c r="PAY739" s="1101"/>
      <c r="PAZ739" s="1101"/>
      <c r="PBA739" s="1101"/>
      <c r="PBB739" s="1101"/>
      <c r="PBC739" s="1101"/>
      <c r="PBD739" s="1101"/>
      <c r="PBE739" s="1101"/>
      <c r="PBF739" s="1101"/>
      <c r="PBG739" s="1101"/>
      <c r="PBH739" s="1101"/>
      <c r="PBI739" s="1101"/>
      <c r="PBJ739" s="1101"/>
      <c r="PBK739" s="1101"/>
      <c r="PBL739" s="1101"/>
      <c r="PBM739" s="1101"/>
      <c r="PBN739" s="1101"/>
      <c r="PBO739" s="1101"/>
      <c r="PBP739" s="1101"/>
      <c r="PBQ739" s="1101"/>
      <c r="PBR739" s="1101"/>
      <c r="PBS739" s="1101"/>
      <c r="PBT739" s="1101"/>
      <c r="PBU739" s="1101"/>
      <c r="PBV739" s="1101"/>
      <c r="PBW739" s="1101"/>
      <c r="PBX739" s="1101"/>
      <c r="PBY739" s="1101"/>
      <c r="PBZ739" s="1101"/>
      <c r="PCA739" s="1101"/>
      <c r="PCB739" s="1101"/>
      <c r="PCC739" s="1101"/>
      <c r="PCD739" s="1101"/>
      <c r="PCE739" s="1101"/>
      <c r="PCF739" s="1101"/>
      <c r="PCG739" s="1101"/>
      <c r="PCH739" s="1101"/>
      <c r="PCI739" s="1101"/>
      <c r="PCJ739" s="1101"/>
      <c r="PCK739" s="1101"/>
      <c r="PCL739" s="1101"/>
      <c r="PCM739" s="1101"/>
      <c r="PCN739" s="1101"/>
      <c r="PCO739" s="1101"/>
      <c r="PCP739" s="1101"/>
      <c r="PCQ739" s="1101"/>
      <c r="PCR739" s="1101"/>
      <c r="PCS739" s="1101"/>
      <c r="PCT739" s="1101"/>
      <c r="PCU739" s="1101"/>
      <c r="PCV739" s="1101"/>
      <c r="PCW739" s="1101"/>
      <c r="PCX739" s="1101"/>
      <c r="PCY739" s="1101"/>
      <c r="PCZ739" s="1101"/>
      <c r="PDA739" s="1101"/>
      <c r="PDB739" s="1101"/>
      <c r="PDC739" s="1101"/>
      <c r="PDD739" s="1101"/>
      <c r="PDE739" s="1101"/>
      <c r="PDF739" s="1101"/>
      <c r="PDG739" s="1101"/>
      <c r="PDH739" s="1101"/>
      <c r="PDI739" s="1101"/>
      <c r="PDJ739" s="1101"/>
      <c r="PDK739" s="1101"/>
      <c r="PDL739" s="1101"/>
      <c r="PDM739" s="1101"/>
      <c r="PDN739" s="1101"/>
      <c r="PDO739" s="1101"/>
      <c r="PDP739" s="1101"/>
      <c r="PDQ739" s="1101"/>
      <c r="PDR739" s="1101"/>
      <c r="PDS739" s="1101"/>
      <c r="PDT739" s="1101"/>
      <c r="PDU739" s="1101"/>
      <c r="PDV739" s="1101"/>
      <c r="PDW739" s="1101"/>
      <c r="PDX739" s="1101"/>
      <c r="PDY739" s="1101"/>
      <c r="PDZ739" s="1101"/>
      <c r="PEA739" s="1101"/>
      <c r="PEB739" s="1101"/>
      <c r="PEC739" s="1101"/>
      <c r="PED739" s="1101"/>
      <c r="PEE739" s="1101"/>
      <c r="PEF739" s="1101"/>
      <c r="PEG739" s="1101"/>
      <c r="PEH739" s="1101"/>
      <c r="PEI739" s="1101"/>
      <c r="PEJ739" s="1101"/>
      <c r="PEK739" s="1101"/>
      <c r="PEL739" s="1101"/>
      <c r="PEM739" s="1101"/>
      <c r="PEN739" s="1101"/>
      <c r="PEO739" s="1101"/>
      <c r="PEP739" s="1101"/>
      <c r="PEQ739" s="1101"/>
      <c r="PER739" s="1101"/>
      <c r="PES739" s="1101"/>
      <c r="PET739" s="1101"/>
      <c r="PEU739" s="1101"/>
      <c r="PEV739" s="1101"/>
      <c r="PEW739" s="1101"/>
      <c r="PEX739" s="1101"/>
      <c r="PEY739" s="1101"/>
      <c r="PEZ739" s="1101"/>
      <c r="PFA739" s="1101"/>
      <c r="PFB739" s="1101"/>
      <c r="PFC739" s="1101"/>
      <c r="PFD739" s="1101"/>
      <c r="PFE739" s="1101"/>
      <c r="PFF739" s="1101"/>
      <c r="PFG739" s="1101"/>
      <c r="PFH739" s="1101"/>
      <c r="PFI739" s="1101"/>
      <c r="PFJ739" s="1101"/>
      <c r="PFK739" s="1101"/>
      <c r="PFL739" s="1101"/>
      <c r="PFM739" s="1101"/>
      <c r="PFN739" s="1101"/>
      <c r="PFO739" s="1101"/>
      <c r="PFP739" s="1101"/>
      <c r="PFQ739" s="1101"/>
      <c r="PFR739" s="1101"/>
      <c r="PFS739" s="1101"/>
      <c r="PFT739" s="1101"/>
      <c r="PFU739" s="1101"/>
      <c r="PFV739" s="1101"/>
      <c r="PFW739" s="1101"/>
      <c r="PFX739" s="1101"/>
      <c r="PFY739" s="1101"/>
      <c r="PFZ739" s="1101"/>
      <c r="PGA739" s="1101"/>
      <c r="PGB739" s="1101"/>
      <c r="PGC739" s="1101"/>
      <c r="PGD739" s="1101"/>
      <c r="PGE739" s="1101"/>
      <c r="PGF739" s="1101"/>
      <c r="PGG739" s="1101"/>
      <c r="PGH739" s="1101"/>
      <c r="PGI739" s="1101"/>
      <c r="PGJ739" s="1101"/>
      <c r="PGK739" s="1101"/>
      <c r="PGL739" s="1101"/>
      <c r="PGM739" s="1101"/>
      <c r="PGN739" s="1101"/>
      <c r="PGO739" s="1101"/>
      <c r="PGP739" s="1101"/>
      <c r="PGQ739" s="1101"/>
      <c r="PGR739" s="1101"/>
      <c r="PGS739" s="1101"/>
      <c r="PGT739" s="1101"/>
      <c r="PGU739" s="1101"/>
      <c r="PGV739" s="1101"/>
      <c r="PGW739" s="1101"/>
      <c r="PGX739" s="1101"/>
      <c r="PGY739" s="1101"/>
      <c r="PGZ739" s="1101"/>
      <c r="PHA739" s="1101"/>
      <c r="PHB739" s="1101"/>
      <c r="PHC739" s="1101"/>
      <c r="PHD739" s="1101"/>
      <c r="PHE739" s="1101"/>
      <c r="PHF739" s="1101"/>
      <c r="PHG739" s="1101"/>
      <c r="PHH739" s="1101"/>
      <c r="PHI739" s="1101"/>
      <c r="PHJ739" s="1101"/>
      <c r="PHK739" s="1101"/>
      <c r="PHL739" s="1101"/>
      <c r="PHM739" s="1101"/>
      <c r="PHN739" s="1101"/>
      <c r="PHO739" s="1101"/>
      <c r="PHP739" s="1101"/>
      <c r="PHQ739" s="1101"/>
      <c r="PHR739" s="1101"/>
      <c r="PHS739" s="1101"/>
      <c r="PHT739" s="1101"/>
      <c r="PHU739" s="1101"/>
      <c r="PHV739" s="1101"/>
      <c r="PHW739" s="1101"/>
      <c r="PHX739" s="1101"/>
      <c r="PHY739" s="1101"/>
      <c r="PHZ739" s="1101"/>
      <c r="PIA739" s="1101"/>
      <c r="PIB739" s="1101"/>
      <c r="PIC739" s="1101"/>
      <c r="PID739" s="1101"/>
      <c r="PIE739" s="1101"/>
      <c r="PIF739" s="1101"/>
      <c r="PIG739" s="1101"/>
      <c r="PIH739" s="1101"/>
      <c r="PII739" s="1101"/>
      <c r="PIJ739" s="1101"/>
      <c r="PIK739" s="1101"/>
      <c r="PIL739" s="1101"/>
      <c r="PIM739" s="1101"/>
      <c r="PIN739" s="1101"/>
      <c r="PIO739" s="1101"/>
      <c r="PIP739" s="1101"/>
      <c r="PIQ739" s="1101"/>
      <c r="PIR739" s="1101"/>
      <c r="PIS739" s="1101"/>
      <c r="PIT739" s="1101"/>
      <c r="PIU739" s="1101"/>
      <c r="PIV739" s="1101"/>
      <c r="PIW739" s="1101"/>
      <c r="PIX739" s="1101"/>
      <c r="PIY739" s="1101"/>
      <c r="PIZ739" s="1101"/>
      <c r="PJA739" s="1101"/>
      <c r="PJB739" s="1101"/>
      <c r="PJC739" s="1101"/>
      <c r="PJD739" s="1101"/>
      <c r="PJE739" s="1101"/>
      <c r="PJF739" s="1101"/>
      <c r="PJG739" s="1101"/>
      <c r="PJH739" s="1101"/>
      <c r="PJI739" s="1101"/>
      <c r="PJJ739" s="1101"/>
      <c r="PJK739" s="1101"/>
      <c r="PJL739" s="1101"/>
      <c r="PJM739" s="1101"/>
      <c r="PJN739" s="1101"/>
      <c r="PJO739" s="1101"/>
      <c r="PJP739" s="1101"/>
      <c r="PJQ739" s="1101"/>
      <c r="PJR739" s="1101"/>
      <c r="PJS739" s="1101"/>
      <c r="PJT739" s="1101"/>
      <c r="PJU739" s="1101"/>
      <c r="PJV739" s="1101"/>
      <c r="PJW739" s="1101"/>
      <c r="PJX739" s="1101"/>
      <c r="PJY739" s="1101"/>
      <c r="PJZ739" s="1101"/>
      <c r="PKA739" s="1101"/>
      <c r="PKB739" s="1101"/>
      <c r="PKC739" s="1101"/>
      <c r="PKD739" s="1101"/>
      <c r="PKE739" s="1101"/>
      <c r="PKF739" s="1101"/>
      <c r="PKG739" s="1101"/>
      <c r="PKH739" s="1101"/>
      <c r="PKI739" s="1101"/>
      <c r="PKJ739" s="1101"/>
      <c r="PKK739" s="1101"/>
      <c r="PKL739" s="1101"/>
      <c r="PKM739" s="1101"/>
      <c r="PKN739" s="1101"/>
      <c r="PKO739" s="1101"/>
      <c r="PKP739" s="1101"/>
      <c r="PKQ739" s="1101"/>
      <c r="PKR739" s="1101"/>
      <c r="PKS739" s="1101"/>
      <c r="PKT739" s="1101"/>
      <c r="PKU739" s="1101"/>
      <c r="PKV739" s="1101"/>
      <c r="PKW739" s="1101"/>
      <c r="PKX739" s="1101"/>
      <c r="PKY739" s="1101"/>
      <c r="PKZ739" s="1101"/>
      <c r="PLA739" s="1101"/>
      <c r="PLB739" s="1101"/>
      <c r="PLC739" s="1101"/>
      <c r="PLD739" s="1101"/>
      <c r="PLE739" s="1101"/>
      <c r="PLF739" s="1101"/>
      <c r="PLG739" s="1101"/>
      <c r="PLH739" s="1101"/>
      <c r="PLI739" s="1101"/>
      <c r="PLJ739" s="1101"/>
      <c r="PLK739" s="1101"/>
      <c r="PLL739" s="1101"/>
      <c r="PLM739" s="1101"/>
      <c r="PLN739" s="1101"/>
      <c r="PLO739" s="1101"/>
      <c r="PLP739" s="1101"/>
      <c r="PLQ739" s="1101"/>
      <c r="PLR739" s="1101"/>
      <c r="PLS739" s="1101"/>
      <c r="PLT739" s="1101"/>
      <c r="PLU739" s="1101"/>
      <c r="PLV739" s="1101"/>
      <c r="PLW739" s="1101"/>
      <c r="PLX739" s="1101"/>
      <c r="PLY739" s="1101"/>
      <c r="PLZ739" s="1101"/>
      <c r="PMA739" s="1101"/>
      <c r="PMB739" s="1101"/>
      <c r="PMC739" s="1101"/>
      <c r="PMD739" s="1101"/>
      <c r="PME739" s="1101"/>
      <c r="PMF739" s="1101"/>
      <c r="PMG739" s="1101"/>
      <c r="PMH739" s="1101"/>
      <c r="PMI739" s="1101"/>
      <c r="PMJ739" s="1101"/>
      <c r="PMK739" s="1101"/>
      <c r="PML739" s="1101"/>
      <c r="PMM739" s="1101"/>
      <c r="PMN739" s="1101"/>
      <c r="PMO739" s="1101"/>
      <c r="PMP739" s="1101"/>
      <c r="PMQ739" s="1101"/>
      <c r="PMR739" s="1101"/>
      <c r="PMS739" s="1101"/>
      <c r="PMT739" s="1101"/>
      <c r="PMU739" s="1101"/>
      <c r="PMV739" s="1101"/>
      <c r="PMW739" s="1101"/>
      <c r="PMX739" s="1101"/>
      <c r="PMY739" s="1101"/>
      <c r="PMZ739" s="1101"/>
      <c r="PNA739" s="1101"/>
      <c r="PNB739" s="1101"/>
      <c r="PNC739" s="1101"/>
      <c r="PND739" s="1101"/>
      <c r="PNE739" s="1101"/>
      <c r="PNF739" s="1101"/>
      <c r="PNG739" s="1101"/>
      <c r="PNH739" s="1101"/>
      <c r="PNI739" s="1101"/>
      <c r="PNJ739" s="1101"/>
      <c r="PNK739" s="1101"/>
      <c r="PNL739" s="1101"/>
      <c r="PNM739" s="1101"/>
      <c r="PNN739" s="1101"/>
      <c r="PNO739" s="1101"/>
      <c r="PNP739" s="1101"/>
      <c r="PNQ739" s="1101"/>
      <c r="PNR739" s="1101"/>
      <c r="PNS739" s="1101"/>
      <c r="PNT739" s="1101"/>
      <c r="PNU739" s="1101"/>
      <c r="PNV739" s="1101"/>
      <c r="PNW739" s="1101"/>
      <c r="PNX739" s="1101"/>
      <c r="PNY739" s="1101"/>
      <c r="PNZ739" s="1101"/>
      <c r="POA739" s="1101"/>
      <c r="POB739" s="1101"/>
      <c r="POC739" s="1101"/>
      <c r="POD739" s="1101"/>
      <c r="POE739" s="1101"/>
      <c r="POF739" s="1101"/>
      <c r="POG739" s="1101"/>
      <c r="POH739" s="1101"/>
      <c r="POI739" s="1101"/>
      <c r="POJ739" s="1101"/>
      <c r="POK739" s="1101"/>
      <c r="POL739" s="1101"/>
      <c r="POM739" s="1101"/>
      <c r="PON739" s="1101"/>
      <c r="POO739" s="1101"/>
      <c r="POP739" s="1101"/>
      <c r="POQ739" s="1101"/>
      <c r="POR739" s="1101"/>
      <c r="POS739" s="1101"/>
      <c r="POT739" s="1101"/>
      <c r="POU739" s="1101"/>
      <c r="POV739" s="1101"/>
      <c r="POW739" s="1101"/>
      <c r="POX739" s="1101"/>
      <c r="POY739" s="1101"/>
      <c r="POZ739" s="1101"/>
      <c r="PPA739" s="1101"/>
      <c r="PPB739" s="1101"/>
      <c r="PPC739" s="1101"/>
      <c r="PPD739" s="1101"/>
      <c r="PPE739" s="1101"/>
      <c r="PPF739" s="1101"/>
      <c r="PPG739" s="1101"/>
      <c r="PPH739" s="1101"/>
      <c r="PPI739" s="1101"/>
      <c r="PPJ739" s="1101"/>
      <c r="PPK739" s="1101"/>
      <c r="PPL739" s="1101"/>
      <c r="PPM739" s="1101"/>
      <c r="PPN739" s="1101"/>
      <c r="PPO739" s="1101"/>
      <c r="PPP739" s="1101"/>
      <c r="PPQ739" s="1101"/>
      <c r="PPR739" s="1101"/>
      <c r="PPS739" s="1101"/>
      <c r="PPT739" s="1101"/>
      <c r="PPU739" s="1101"/>
      <c r="PPV739" s="1101"/>
      <c r="PPW739" s="1101"/>
      <c r="PPX739" s="1101"/>
      <c r="PPY739" s="1101"/>
      <c r="PPZ739" s="1101"/>
      <c r="PQA739" s="1101"/>
      <c r="PQB739" s="1101"/>
      <c r="PQC739" s="1101"/>
      <c r="PQD739" s="1101"/>
      <c r="PQE739" s="1101"/>
      <c r="PQF739" s="1101"/>
      <c r="PQG739" s="1101"/>
      <c r="PQH739" s="1101"/>
      <c r="PQI739" s="1101"/>
      <c r="PQJ739" s="1101"/>
      <c r="PQK739" s="1101"/>
      <c r="PQL739" s="1101"/>
      <c r="PQM739" s="1101"/>
      <c r="PQN739" s="1101"/>
      <c r="PQO739" s="1101"/>
      <c r="PQP739" s="1101"/>
      <c r="PQQ739" s="1101"/>
      <c r="PQR739" s="1101"/>
      <c r="PQS739" s="1101"/>
      <c r="PQT739" s="1101"/>
      <c r="PQU739" s="1101"/>
      <c r="PQV739" s="1101"/>
      <c r="PQW739" s="1101"/>
      <c r="PQX739" s="1101"/>
      <c r="PQY739" s="1101"/>
      <c r="PQZ739" s="1101"/>
      <c r="PRA739" s="1101"/>
      <c r="PRB739" s="1101"/>
      <c r="PRC739" s="1101"/>
      <c r="PRD739" s="1101"/>
      <c r="PRE739" s="1101"/>
      <c r="PRF739" s="1101"/>
      <c r="PRG739" s="1101"/>
      <c r="PRH739" s="1101"/>
      <c r="PRI739" s="1101"/>
      <c r="PRJ739" s="1101"/>
      <c r="PRK739" s="1101"/>
      <c r="PRL739" s="1101"/>
      <c r="PRM739" s="1101"/>
      <c r="PRN739" s="1101"/>
      <c r="PRO739" s="1101"/>
      <c r="PRP739" s="1101"/>
      <c r="PRQ739" s="1101"/>
      <c r="PRR739" s="1101"/>
      <c r="PRS739" s="1101"/>
      <c r="PRT739" s="1101"/>
      <c r="PRU739" s="1101"/>
      <c r="PRV739" s="1101"/>
      <c r="PRW739" s="1101"/>
      <c r="PRX739" s="1101"/>
      <c r="PRY739" s="1101"/>
      <c r="PRZ739" s="1101"/>
      <c r="PSA739" s="1101"/>
      <c r="PSB739" s="1101"/>
      <c r="PSC739" s="1101"/>
      <c r="PSD739" s="1101"/>
      <c r="PSE739" s="1101"/>
      <c r="PSF739" s="1101"/>
      <c r="PSG739" s="1101"/>
      <c r="PSH739" s="1101"/>
      <c r="PSI739" s="1101"/>
      <c r="PSJ739" s="1101"/>
      <c r="PSK739" s="1101"/>
      <c r="PSL739" s="1101"/>
      <c r="PSM739" s="1101"/>
      <c r="PSN739" s="1101"/>
      <c r="PSO739" s="1101"/>
      <c r="PSP739" s="1101"/>
      <c r="PSQ739" s="1101"/>
      <c r="PSR739" s="1101"/>
      <c r="PSS739" s="1101"/>
      <c r="PST739" s="1101"/>
      <c r="PSU739" s="1101"/>
      <c r="PSV739" s="1101"/>
      <c r="PSW739" s="1101"/>
      <c r="PSX739" s="1101"/>
      <c r="PSY739" s="1101"/>
      <c r="PSZ739" s="1101"/>
      <c r="PTA739" s="1101"/>
      <c r="PTB739" s="1101"/>
      <c r="PTC739" s="1101"/>
      <c r="PTD739" s="1101"/>
      <c r="PTE739" s="1101"/>
      <c r="PTF739" s="1101"/>
      <c r="PTG739" s="1101"/>
      <c r="PTH739" s="1101"/>
      <c r="PTI739" s="1101"/>
      <c r="PTJ739" s="1101"/>
      <c r="PTK739" s="1101"/>
      <c r="PTL739" s="1101"/>
      <c r="PTM739" s="1101"/>
      <c r="PTN739" s="1101"/>
      <c r="PTO739" s="1101"/>
      <c r="PTP739" s="1101"/>
      <c r="PTQ739" s="1101"/>
      <c r="PTR739" s="1101"/>
      <c r="PTS739" s="1101"/>
      <c r="PTT739" s="1101"/>
      <c r="PTU739" s="1101"/>
      <c r="PTV739" s="1101"/>
      <c r="PTW739" s="1101"/>
      <c r="PTX739" s="1101"/>
      <c r="PTY739" s="1101"/>
      <c r="PTZ739" s="1101"/>
      <c r="PUA739" s="1101"/>
      <c r="PUB739" s="1101"/>
      <c r="PUC739" s="1101"/>
      <c r="PUD739" s="1101"/>
      <c r="PUE739" s="1101"/>
      <c r="PUF739" s="1101"/>
      <c r="PUG739" s="1101"/>
      <c r="PUH739" s="1101"/>
      <c r="PUI739" s="1101"/>
      <c r="PUJ739" s="1101"/>
      <c r="PUK739" s="1101"/>
      <c r="PUL739" s="1101"/>
      <c r="PUM739" s="1101"/>
      <c r="PUN739" s="1101"/>
      <c r="PUO739" s="1101"/>
      <c r="PUP739" s="1101"/>
      <c r="PUQ739" s="1101"/>
      <c r="PUR739" s="1101"/>
      <c r="PUS739" s="1101"/>
      <c r="PUT739" s="1101"/>
      <c r="PUU739" s="1101"/>
      <c r="PUV739" s="1101"/>
      <c r="PUW739" s="1101"/>
      <c r="PUX739" s="1101"/>
      <c r="PUY739" s="1101"/>
      <c r="PUZ739" s="1101"/>
      <c r="PVA739" s="1101"/>
      <c r="PVB739" s="1101"/>
      <c r="PVC739" s="1101"/>
      <c r="PVD739" s="1101"/>
      <c r="PVE739" s="1101"/>
      <c r="PVF739" s="1101"/>
      <c r="PVG739" s="1101"/>
      <c r="PVH739" s="1101"/>
      <c r="PVI739" s="1101"/>
      <c r="PVJ739" s="1101"/>
      <c r="PVK739" s="1101"/>
      <c r="PVL739" s="1101"/>
      <c r="PVM739" s="1101"/>
      <c r="PVN739" s="1101"/>
      <c r="PVO739" s="1101"/>
      <c r="PVP739" s="1101"/>
      <c r="PVQ739" s="1101"/>
      <c r="PVR739" s="1101"/>
      <c r="PVS739" s="1101"/>
      <c r="PVT739" s="1101"/>
      <c r="PVU739" s="1101"/>
      <c r="PVV739" s="1101"/>
      <c r="PVW739" s="1101"/>
      <c r="PVX739" s="1101"/>
      <c r="PVY739" s="1101"/>
      <c r="PVZ739" s="1101"/>
      <c r="PWA739" s="1101"/>
      <c r="PWB739" s="1101"/>
      <c r="PWC739" s="1101"/>
      <c r="PWD739" s="1101"/>
      <c r="PWE739" s="1101"/>
      <c r="PWF739" s="1101"/>
      <c r="PWG739" s="1101"/>
      <c r="PWH739" s="1101"/>
      <c r="PWI739" s="1101"/>
      <c r="PWJ739" s="1101"/>
      <c r="PWK739" s="1101"/>
      <c r="PWL739" s="1101"/>
      <c r="PWM739" s="1101"/>
      <c r="PWN739" s="1101"/>
      <c r="PWO739" s="1101"/>
      <c r="PWP739" s="1101"/>
      <c r="PWQ739" s="1101"/>
      <c r="PWR739" s="1101"/>
      <c r="PWS739" s="1101"/>
      <c r="PWT739" s="1101"/>
      <c r="PWU739" s="1101"/>
      <c r="PWV739" s="1101"/>
      <c r="PWW739" s="1101"/>
      <c r="PWX739" s="1101"/>
      <c r="PWY739" s="1101"/>
      <c r="PWZ739" s="1101"/>
      <c r="PXA739" s="1101"/>
      <c r="PXB739" s="1101"/>
      <c r="PXC739" s="1101"/>
      <c r="PXD739" s="1101"/>
      <c r="PXE739" s="1101"/>
      <c r="PXF739" s="1101"/>
      <c r="PXG739" s="1101"/>
      <c r="PXH739" s="1101"/>
      <c r="PXI739" s="1101"/>
      <c r="PXJ739" s="1101"/>
      <c r="PXK739" s="1101"/>
      <c r="PXL739" s="1101"/>
      <c r="PXM739" s="1101"/>
      <c r="PXN739" s="1101"/>
      <c r="PXO739" s="1101"/>
      <c r="PXP739" s="1101"/>
      <c r="PXQ739" s="1101"/>
      <c r="PXR739" s="1101"/>
      <c r="PXS739" s="1101"/>
      <c r="PXT739" s="1101"/>
      <c r="PXU739" s="1101"/>
      <c r="PXV739" s="1101"/>
      <c r="PXW739" s="1101"/>
      <c r="PXX739" s="1101"/>
      <c r="PXY739" s="1101"/>
      <c r="PXZ739" s="1101"/>
      <c r="PYA739" s="1101"/>
      <c r="PYB739" s="1101"/>
      <c r="PYC739" s="1101"/>
      <c r="PYD739" s="1101"/>
      <c r="PYE739" s="1101"/>
      <c r="PYF739" s="1101"/>
      <c r="PYG739" s="1101"/>
      <c r="PYH739" s="1101"/>
      <c r="PYI739" s="1101"/>
      <c r="PYJ739" s="1101"/>
      <c r="PYK739" s="1101"/>
      <c r="PYL739" s="1101"/>
      <c r="PYM739" s="1101"/>
      <c r="PYN739" s="1101"/>
      <c r="PYO739" s="1101"/>
      <c r="PYP739" s="1101"/>
      <c r="PYQ739" s="1101"/>
      <c r="PYR739" s="1101"/>
      <c r="PYS739" s="1101"/>
      <c r="PYT739" s="1101"/>
      <c r="PYU739" s="1101"/>
      <c r="PYV739" s="1101"/>
      <c r="PYW739" s="1101"/>
      <c r="PYX739" s="1101"/>
      <c r="PYY739" s="1101"/>
      <c r="PYZ739" s="1101"/>
      <c r="PZA739" s="1101"/>
      <c r="PZB739" s="1101"/>
      <c r="PZC739" s="1101"/>
      <c r="PZD739" s="1101"/>
      <c r="PZE739" s="1101"/>
      <c r="PZF739" s="1101"/>
      <c r="PZG739" s="1101"/>
      <c r="PZH739" s="1101"/>
      <c r="PZI739" s="1101"/>
      <c r="PZJ739" s="1101"/>
      <c r="PZK739" s="1101"/>
      <c r="PZL739" s="1101"/>
      <c r="PZM739" s="1101"/>
      <c r="PZN739" s="1101"/>
      <c r="PZO739" s="1101"/>
      <c r="PZP739" s="1101"/>
      <c r="PZQ739" s="1101"/>
      <c r="PZR739" s="1101"/>
      <c r="PZS739" s="1101"/>
      <c r="PZT739" s="1101"/>
      <c r="PZU739" s="1101"/>
      <c r="PZV739" s="1101"/>
      <c r="PZW739" s="1101"/>
      <c r="PZX739" s="1101"/>
      <c r="PZY739" s="1101"/>
      <c r="PZZ739" s="1101"/>
      <c r="QAA739" s="1101"/>
      <c r="QAB739" s="1101"/>
      <c r="QAC739" s="1101"/>
      <c r="QAD739" s="1101"/>
      <c r="QAE739" s="1101"/>
      <c r="QAF739" s="1101"/>
      <c r="QAG739" s="1101"/>
      <c r="QAH739" s="1101"/>
      <c r="QAI739" s="1101"/>
      <c r="QAJ739" s="1101"/>
      <c r="QAK739" s="1101"/>
      <c r="QAL739" s="1101"/>
      <c r="QAM739" s="1101"/>
      <c r="QAN739" s="1101"/>
      <c r="QAO739" s="1101"/>
      <c r="QAP739" s="1101"/>
      <c r="QAQ739" s="1101"/>
      <c r="QAR739" s="1101"/>
      <c r="QAS739" s="1101"/>
      <c r="QAT739" s="1101"/>
      <c r="QAU739" s="1101"/>
      <c r="QAV739" s="1101"/>
      <c r="QAW739" s="1101"/>
      <c r="QAX739" s="1101"/>
      <c r="QAY739" s="1101"/>
      <c r="QAZ739" s="1101"/>
      <c r="QBA739" s="1101"/>
      <c r="QBB739" s="1101"/>
      <c r="QBC739" s="1101"/>
      <c r="QBD739" s="1101"/>
      <c r="QBE739" s="1101"/>
      <c r="QBF739" s="1101"/>
      <c r="QBG739" s="1101"/>
      <c r="QBH739" s="1101"/>
      <c r="QBI739" s="1101"/>
      <c r="QBJ739" s="1101"/>
      <c r="QBK739" s="1101"/>
      <c r="QBL739" s="1101"/>
      <c r="QBM739" s="1101"/>
      <c r="QBN739" s="1101"/>
      <c r="QBO739" s="1101"/>
      <c r="QBP739" s="1101"/>
      <c r="QBQ739" s="1101"/>
      <c r="QBR739" s="1101"/>
      <c r="QBS739" s="1101"/>
      <c r="QBT739" s="1101"/>
      <c r="QBU739" s="1101"/>
      <c r="QBV739" s="1101"/>
      <c r="QBW739" s="1101"/>
      <c r="QBX739" s="1101"/>
      <c r="QBY739" s="1101"/>
      <c r="QBZ739" s="1101"/>
      <c r="QCA739" s="1101"/>
      <c r="QCB739" s="1101"/>
      <c r="QCC739" s="1101"/>
      <c r="QCD739" s="1101"/>
      <c r="QCE739" s="1101"/>
      <c r="QCF739" s="1101"/>
      <c r="QCG739" s="1101"/>
      <c r="QCH739" s="1101"/>
      <c r="QCI739" s="1101"/>
      <c r="QCJ739" s="1101"/>
      <c r="QCK739" s="1101"/>
      <c r="QCL739" s="1101"/>
      <c r="QCM739" s="1101"/>
      <c r="QCN739" s="1101"/>
      <c r="QCO739" s="1101"/>
      <c r="QCP739" s="1101"/>
      <c r="QCQ739" s="1101"/>
      <c r="QCR739" s="1101"/>
      <c r="QCS739" s="1101"/>
      <c r="QCT739" s="1101"/>
      <c r="QCU739" s="1101"/>
      <c r="QCV739" s="1101"/>
      <c r="QCW739" s="1101"/>
      <c r="QCX739" s="1101"/>
      <c r="QCY739" s="1101"/>
      <c r="QCZ739" s="1101"/>
      <c r="QDA739" s="1101"/>
      <c r="QDB739" s="1101"/>
      <c r="QDC739" s="1101"/>
      <c r="QDD739" s="1101"/>
      <c r="QDE739" s="1101"/>
      <c r="QDF739" s="1101"/>
      <c r="QDG739" s="1101"/>
      <c r="QDH739" s="1101"/>
      <c r="QDI739" s="1101"/>
      <c r="QDJ739" s="1101"/>
      <c r="QDK739" s="1101"/>
      <c r="QDL739" s="1101"/>
      <c r="QDM739" s="1101"/>
      <c r="QDN739" s="1101"/>
      <c r="QDO739" s="1101"/>
      <c r="QDP739" s="1101"/>
      <c r="QDQ739" s="1101"/>
      <c r="QDR739" s="1101"/>
      <c r="QDS739" s="1101"/>
      <c r="QDT739" s="1101"/>
      <c r="QDU739" s="1101"/>
      <c r="QDV739" s="1101"/>
      <c r="QDW739" s="1101"/>
      <c r="QDX739" s="1101"/>
      <c r="QDY739" s="1101"/>
      <c r="QDZ739" s="1101"/>
      <c r="QEA739" s="1101"/>
      <c r="QEB739" s="1101"/>
      <c r="QEC739" s="1101"/>
      <c r="QED739" s="1101"/>
      <c r="QEE739" s="1101"/>
      <c r="QEF739" s="1101"/>
      <c r="QEG739" s="1101"/>
      <c r="QEH739" s="1101"/>
      <c r="QEI739" s="1101"/>
      <c r="QEJ739" s="1101"/>
      <c r="QEK739" s="1101"/>
      <c r="QEL739" s="1101"/>
      <c r="QEM739" s="1101"/>
      <c r="QEN739" s="1101"/>
      <c r="QEO739" s="1101"/>
      <c r="QEP739" s="1101"/>
      <c r="QEQ739" s="1101"/>
      <c r="QER739" s="1101"/>
      <c r="QES739" s="1101"/>
      <c r="QET739" s="1101"/>
      <c r="QEU739" s="1101"/>
      <c r="QEV739" s="1101"/>
      <c r="QEW739" s="1101"/>
      <c r="QEX739" s="1101"/>
      <c r="QEY739" s="1101"/>
      <c r="QEZ739" s="1101"/>
      <c r="QFA739" s="1101"/>
      <c r="QFB739" s="1101"/>
      <c r="QFC739" s="1101"/>
      <c r="QFD739" s="1101"/>
      <c r="QFE739" s="1101"/>
      <c r="QFF739" s="1101"/>
      <c r="QFG739" s="1101"/>
      <c r="QFH739" s="1101"/>
      <c r="QFI739" s="1101"/>
      <c r="QFJ739" s="1101"/>
      <c r="QFK739" s="1101"/>
      <c r="QFL739" s="1101"/>
      <c r="QFM739" s="1101"/>
      <c r="QFN739" s="1101"/>
      <c r="QFO739" s="1101"/>
      <c r="QFP739" s="1101"/>
      <c r="QFQ739" s="1101"/>
      <c r="QFR739" s="1101"/>
      <c r="QFS739" s="1101"/>
      <c r="QFT739" s="1101"/>
      <c r="QFU739" s="1101"/>
      <c r="QFV739" s="1101"/>
      <c r="QFW739" s="1101"/>
      <c r="QFX739" s="1101"/>
      <c r="QFY739" s="1101"/>
      <c r="QFZ739" s="1101"/>
      <c r="QGA739" s="1101"/>
      <c r="QGB739" s="1101"/>
      <c r="QGC739" s="1101"/>
      <c r="QGD739" s="1101"/>
      <c r="QGE739" s="1101"/>
      <c r="QGF739" s="1101"/>
      <c r="QGG739" s="1101"/>
      <c r="QGH739" s="1101"/>
      <c r="QGI739" s="1101"/>
      <c r="QGJ739" s="1101"/>
      <c r="QGK739" s="1101"/>
      <c r="QGL739" s="1101"/>
      <c r="QGM739" s="1101"/>
      <c r="QGN739" s="1101"/>
      <c r="QGO739" s="1101"/>
      <c r="QGP739" s="1101"/>
      <c r="QGQ739" s="1101"/>
      <c r="QGR739" s="1101"/>
      <c r="QGS739" s="1101"/>
      <c r="QGT739" s="1101"/>
      <c r="QGU739" s="1101"/>
      <c r="QGV739" s="1101"/>
      <c r="QGW739" s="1101"/>
      <c r="QGX739" s="1101"/>
      <c r="QGY739" s="1101"/>
      <c r="QGZ739" s="1101"/>
      <c r="QHA739" s="1101"/>
      <c r="QHB739" s="1101"/>
      <c r="QHC739" s="1101"/>
      <c r="QHD739" s="1101"/>
      <c r="QHE739" s="1101"/>
      <c r="QHF739" s="1101"/>
      <c r="QHG739" s="1101"/>
      <c r="QHH739" s="1101"/>
      <c r="QHI739" s="1101"/>
      <c r="QHJ739" s="1101"/>
      <c r="QHK739" s="1101"/>
      <c r="QHL739" s="1101"/>
      <c r="QHM739" s="1101"/>
      <c r="QHN739" s="1101"/>
      <c r="QHO739" s="1101"/>
      <c r="QHP739" s="1101"/>
      <c r="QHQ739" s="1101"/>
      <c r="QHR739" s="1101"/>
      <c r="QHS739" s="1101"/>
      <c r="QHT739" s="1101"/>
      <c r="QHU739" s="1101"/>
      <c r="QHV739" s="1101"/>
      <c r="QHW739" s="1101"/>
      <c r="QHX739" s="1101"/>
      <c r="QHY739" s="1101"/>
      <c r="QHZ739" s="1101"/>
      <c r="QIA739" s="1101"/>
      <c r="QIB739" s="1101"/>
      <c r="QIC739" s="1101"/>
      <c r="QID739" s="1101"/>
      <c r="QIE739" s="1101"/>
      <c r="QIF739" s="1101"/>
      <c r="QIG739" s="1101"/>
      <c r="QIH739" s="1101"/>
      <c r="QII739" s="1101"/>
      <c r="QIJ739" s="1101"/>
      <c r="QIK739" s="1101"/>
      <c r="QIL739" s="1101"/>
      <c r="QIM739" s="1101"/>
      <c r="QIN739" s="1101"/>
      <c r="QIO739" s="1101"/>
      <c r="QIP739" s="1101"/>
      <c r="QIQ739" s="1101"/>
      <c r="QIR739" s="1101"/>
      <c r="QIS739" s="1101"/>
      <c r="QIT739" s="1101"/>
      <c r="QIU739" s="1101"/>
      <c r="QIV739" s="1101"/>
      <c r="QIW739" s="1101"/>
      <c r="QIX739" s="1101"/>
      <c r="QIY739" s="1101"/>
      <c r="QIZ739" s="1101"/>
      <c r="QJA739" s="1101"/>
      <c r="QJB739" s="1101"/>
      <c r="QJC739" s="1101"/>
      <c r="QJD739" s="1101"/>
      <c r="QJE739" s="1101"/>
      <c r="QJF739" s="1101"/>
      <c r="QJG739" s="1101"/>
      <c r="QJH739" s="1101"/>
      <c r="QJI739" s="1101"/>
      <c r="QJJ739" s="1101"/>
      <c r="QJK739" s="1101"/>
      <c r="QJL739" s="1101"/>
      <c r="QJM739" s="1101"/>
      <c r="QJN739" s="1101"/>
      <c r="QJO739" s="1101"/>
      <c r="QJP739" s="1101"/>
      <c r="QJQ739" s="1101"/>
      <c r="QJR739" s="1101"/>
      <c r="QJS739" s="1101"/>
      <c r="QJT739" s="1101"/>
      <c r="QJU739" s="1101"/>
      <c r="QJV739" s="1101"/>
      <c r="QJW739" s="1101"/>
      <c r="QJX739" s="1101"/>
      <c r="QJY739" s="1101"/>
      <c r="QJZ739" s="1101"/>
      <c r="QKA739" s="1101"/>
      <c r="QKB739" s="1101"/>
      <c r="QKC739" s="1101"/>
      <c r="QKD739" s="1101"/>
      <c r="QKE739" s="1101"/>
      <c r="QKF739" s="1101"/>
      <c r="QKG739" s="1101"/>
      <c r="QKH739" s="1101"/>
      <c r="QKI739" s="1101"/>
      <c r="QKJ739" s="1101"/>
      <c r="QKK739" s="1101"/>
      <c r="QKL739" s="1101"/>
      <c r="QKM739" s="1101"/>
      <c r="QKN739" s="1101"/>
      <c r="QKO739" s="1101"/>
      <c r="QKP739" s="1101"/>
      <c r="QKQ739" s="1101"/>
      <c r="QKR739" s="1101"/>
      <c r="QKS739" s="1101"/>
      <c r="QKT739" s="1101"/>
      <c r="QKU739" s="1101"/>
      <c r="QKV739" s="1101"/>
      <c r="QKW739" s="1101"/>
      <c r="QKX739" s="1101"/>
      <c r="QKY739" s="1101"/>
      <c r="QKZ739" s="1101"/>
      <c r="QLA739" s="1101"/>
      <c r="QLB739" s="1101"/>
      <c r="QLC739" s="1101"/>
      <c r="QLD739" s="1101"/>
      <c r="QLE739" s="1101"/>
      <c r="QLF739" s="1101"/>
      <c r="QLG739" s="1101"/>
      <c r="QLH739" s="1101"/>
      <c r="QLI739" s="1101"/>
      <c r="QLJ739" s="1101"/>
      <c r="QLK739" s="1101"/>
      <c r="QLL739" s="1101"/>
      <c r="QLM739" s="1101"/>
      <c r="QLN739" s="1101"/>
      <c r="QLO739" s="1101"/>
      <c r="QLP739" s="1101"/>
      <c r="QLQ739" s="1101"/>
      <c r="QLR739" s="1101"/>
      <c r="QLS739" s="1101"/>
      <c r="QLT739" s="1101"/>
      <c r="QLU739" s="1101"/>
      <c r="QLV739" s="1101"/>
      <c r="QLW739" s="1101"/>
      <c r="QLX739" s="1101"/>
      <c r="QLY739" s="1101"/>
      <c r="QLZ739" s="1101"/>
      <c r="QMA739" s="1101"/>
      <c r="QMB739" s="1101"/>
      <c r="QMC739" s="1101"/>
      <c r="QMD739" s="1101"/>
      <c r="QME739" s="1101"/>
      <c r="QMF739" s="1101"/>
      <c r="QMG739" s="1101"/>
      <c r="QMH739" s="1101"/>
      <c r="QMI739" s="1101"/>
      <c r="QMJ739" s="1101"/>
      <c r="QMK739" s="1101"/>
      <c r="QML739" s="1101"/>
      <c r="QMM739" s="1101"/>
      <c r="QMN739" s="1101"/>
      <c r="QMO739" s="1101"/>
      <c r="QMP739" s="1101"/>
      <c r="QMQ739" s="1101"/>
      <c r="QMR739" s="1101"/>
      <c r="QMS739" s="1101"/>
      <c r="QMT739" s="1101"/>
      <c r="QMU739" s="1101"/>
      <c r="QMV739" s="1101"/>
      <c r="QMW739" s="1101"/>
      <c r="QMX739" s="1101"/>
      <c r="QMY739" s="1101"/>
      <c r="QMZ739" s="1101"/>
      <c r="QNA739" s="1101"/>
      <c r="QNB739" s="1101"/>
      <c r="QNC739" s="1101"/>
      <c r="QND739" s="1101"/>
      <c r="QNE739" s="1101"/>
      <c r="QNF739" s="1101"/>
      <c r="QNG739" s="1101"/>
      <c r="QNH739" s="1101"/>
      <c r="QNI739" s="1101"/>
      <c r="QNJ739" s="1101"/>
      <c r="QNK739" s="1101"/>
      <c r="QNL739" s="1101"/>
      <c r="QNM739" s="1101"/>
      <c r="QNN739" s="1101"/>
      <c r="QNO739" s="1101"/>
      <c r="QNP739" s="1101"/>
      <c r="QNQ739" s="1101"/>
      <c r="QNR739" s="1101"/>
      <c r="QNS739" s="1101"/>
      <c r="QNT739" s="1101"/>
      <c r="QNU739" s="1101"/>
      <c r="QNV739" s="1101"/>
      <c r="QNW739" s="1101"/>
      <c r="QNX739" s="1101"/>
      <c r="QNY739" s="1101"/>
      <c r="QNZ739" s="1101"/>
      <c r="QOA739" s="1101"/>
      <c r="QOB739" s="1101"/>
      <c r="QOC739" s="1101"/>
      <c r="QOD739" s="1101"/>
      <c r="QOE739" s="1101"/>
      <c r="QOF739" s="1101"/>
      <c r="QOG739" s="1101"/>
      <c r="QOH739" s="1101"/>
      <c r="QOI739" s="1101"/>
      <c r="QOJ739" s="1101"/>
      <c r="QOK739" s="1101"/>
      <c r="QOL739" s="1101"/>
      <c r="QOM739" s="1101"/>
      <c r="QON739" s="1101"/>
      <c r="QOO739" s="1101"/>
      <c r="QOP739" s="1101"/>
      <c r="QOQ739" s="1101"/>
      <c r="QOR739" s="1101"/>
      <c r="QOS739" s="1101"/>
      <c r="QOT739" s="1101"/>
      <c r="QOU739" s="1101"/>
      <c r="QOV739" s="1101"/>
      <c r="QOW739" s="1101"/>
      <c r="QOX739" s="1101"/>
      <c r="QOY739" s="1101"/>
      <c r="QOZ739" s="1101"/>
      <c r="QPA739" s="1101"/>
      <c r="QPB739" s="1101"/>
      <c r="QPC739" s="1101"/>
      <c r="QPD739" s="1101"/>
      <c r="QPE739" s="1101"/>
      <c r="QPF739" s="1101"/>
      <c r="QPG739" s="1101"/>
      <c r="QPH739" s="1101"/>
      <c r="QPI739" s="1101"/>
      <c r="QPJ739" s="1101"/>
      <c r="QPK739" s="1101"/>
      <c r="QPL739" s="1101"/>
      <c r="QPM739" s="1101"/>
      <c r="QPN739" s="1101"/>
      <c r="QPO739" s="1101"/>
      <c r="QPP739" s="1101"/>
      <c r="QPQ739" s="1101"/>
      <c r="QPR739" s="1101"/>
      <c r="QPS739" s="1101"/>
      <c r="QPT739" s="1101"/>
      <c r="QPU739" s="1101"/>
      <c r="QPV739" s="1101"/>
      <c r="QPW739" s="1101"/>
      <c r="QPX739" s="1101"/>
      <c r="QPY739" s="1101"/>
      <c r="QPZ739" s="1101"/>
      <c r="QQA739" s="1101"/>
      <c r="QQB739" s="1101"/>
      <c r="QQC739" s="1101"/>
      <c r="QQD739" s="1101"/>
      <c r="QQE739" s="1101"/>
      <c r="QQF739" s="1101"/>
      <c r="QQG739" s="1101"/>
      <c r="QQH739" s="1101"/>
      <c r="QQI739" s="1101"/>
      <c r="QQJ739" s="1101"/>
      <c r="QQK739" s="1101"/>
      <c r="QQL739" s="1101"/>
      <c r="QQM739" s="1101"/>
      <c r="QQN739" s="1101"/>
      <c r="QQO739" s="1101"/>
      <c r="QQP739" s="1101"/>
      <c r="QQQ739" s="1101"/>
      <c r="QQR739" s="1101"/>
      <c r="QQS739" s="1101"/>
      <c r="QQT739" s="1101"/>
      <c r="QQU739" s="1101"/>
      <c r="QQV739" s="1101"/>
      <c r="QQW739" s="1101"/>
      <c r="QQX739" s="1101"/>
      <c r="QQY739" s="1101"/>
      <c r="QQZ739" s="1101"/>
      <c r="QRA739" s="1101"/>
      <c r="QRB739" s="1101"/>
      <c r="QRC739" s="1101"/>
      <c r="QRD739" s="1101"/>
      <c r="QRE739" s="1101"/>
      <c r="QRF739" s="1101"/>
      <c r="QRG739" s="1101"/>
      <c r="QRH739" s="1101"/>
      <c r="QRI739" s="1101"/>
      <c r="QRJ739" s="1101"/>
      <c r="QRK739" s="1101"/>
      <c r="QRL739" s="1101"/>
      <c r="QRM739" s="1101"/>
      <c r="QRN739" s="1101"/>
      <c r="QRO739" s="1101"/>
      <c r="QRP739" s="1101"/>
      <c r="QRQ739" s="1101"/>
      <c r="QRR739" s="1101"/>
      <c r="QRS739" s="1101"/>
      <c r="QRT739" s="1101"/>
      <c r="QRU739" s="1101"/>
      <c r="QRV739" s="1101"/>
      <c r="QRW739" s="1101"/>
      <c r="QRX739" s="1101"/>
      <c r="QRY739" s="1101"/>
      <c r="QRZ739" s="1101"/>
      <c r="QSA739" s="1101"/>
      <c r="QSB739" s="1101"/>
      <c r="QSC739" s="1101"/>
      <c r="QSD739" s="1101"/>
      <c r="QSE739" s="1101"/>
      <c r="QSF739" s="1101"/>
      <c r="QSG739" s="1101"/>
      <c r="QSH739" s="1101"/>
      <c r="QSI739" s="1101"/>
      <c r="QSJ739" s="1101"/>
      <c r="QSK739" s="1101"/>
      <c r="QSL739" s="1101"/>
      <c r="QSM739" s="1101"/>
      <c r="QSN739" s="1101"/>
      <c r="QSO739" s="1101"/>
      <c r="QSP739" s="1101"/>
      <c r="QSQ739" s="1101"/>
      <c r="QSR739" s="1101"/>
      <c r="QSS739" s="1101"/>
      <c r="QST739" s="1101"/>
      <c r="QSU739" s="1101"/>
      <c r="QSV739" s="1101"/>
      <c r="QSW739" s="1101"/>
      <c r="QSX739" s="1101"/>
      <c r="QSY739" s="1101"/>
      <c r="QSZ739" s="1101"/>
      <c r="QTA739" s="1101"/>
      <c r="QTB739" s="1101"/>
      <c r="QTC739" s="1101"/>
      <c r="QTD739" s="1101"/>
      <c r="QTE739" s="1101"/>
      <c r="QTF739" s="1101"/>
      <c r="QTG739" s="1101"/>
      <c r="QTH739" s="1101"/>
      <c r="QTI739" s="1101"/>
      <c r="QTJ739" s="1101"/>
      <c r="QTK739" s="1101"/>
      <c r="QTL739" s="1101"/>
      <c r="QTM739" s="1101"/>
      <c r="QTN739" s="1101"/>
      <c r="QTO739" s="1101"/>
      <c r="QTP739" s="1101"/>
      <c r="QTQ739" s="1101"/>
      <c r="QTR739" s="1101"/>
      <c r="QTS739" s="1101"/>
      <c r="QTT739" s="1101"/>
      <c r="QTU739" s="1101"/>
      <c r="QTV739" s="1101"/>
      <c r="QTW739" s="1101"/>
      <c r="QTX739" s="1101"/>
      <c r="QTY739" s="1101"/>
      <c r="QTZ739" s="1101"/>
      <c r="QUA739" s="1101"/>
      <c r="QUB739" s="1101"/>
      <c r="QUC739" s="1101"/>
      <c r="QUD739" s="1101"/>
      <c r="QUE739" s="1101"/>
      <c r="QUF739" s="1101"/>
      <c r="QUG739" s="1101"/>
      <c r="QUH739" s="1101"/>
      <c r="QUI739" s="1101"/>
      <c r="QUJ739" s="1101"/>
      <c r="QUK739" s="1101"/>
      <c r="QUL739" s="1101"/>
      <c r="QUM739" s="1101"/>
      <c r="QUN739" s="1101"/>
      <c r="QUO739" s="1101"/>
      <c r="QUP739" s="1101"/>
      <c r="QUQ739" s="1101"/>
      <c r="QUR739" s="1101"/>
      <c r="QUS739" s="1101"/>
      <c r="QUT739" s="1101"/>
      <c r="QUU739" s="1101"/>
      <c r="QUV739" s="1101"/>
      <c r="QUW739" s="1101"/>
      <c r="QUX739" s="1101"/>
      <c r="QUY739" s="1101"/>
      <c r="QUZ739" s="1101"/>
      <c r="QVA739" s="1101"/>
      <c r="QVB739" s="1101"/>
      <c r="QVC739" s="1101"/>
      <c r="QVD739" s="1101"/>
      <c r="QVE739" s="1101"/>
      <c r="QVF739" s="1101"/>
      <c r="QVG739" s="1101"/>
      <c r="QVH739" s="1101"/>
      <c r="QVI739" s="1101"/>
      <c r="QVJ739" s="1101"/>
      <c r="QVK739" s="1101"/>
      <c r="QVL739" s="1101"/>
      <c r="QVM739" s="1101"/>
      <c r="QVN739" s="1101"/>
      <c r="QVO739" s="1101"/>
      <c r="QVP739" s="1101"/>
      <c r="QVQ739" s="1101"/>
      <c r="QVR739" s="1101"/>
      <c r="QVS739" s="1101"/>
      <c r="QVT739" s="1101"/>
      <c r="QVU739" s="1101"/>
      <c r="QVV739" s="1101"/>
      <c r="QVW739" s="1101"/>
      <c r="QVX739" s="1101"/>
      <c r="QVY739" s="1101"/>
      <c r="QVZ739" s="1101"/>
      <c r="QWA739" s="1101"/>
      <c r="QWB739" s="1101"/>
      <c r="QWC739" s="1101"/>
      <c r="QWD739" s="1101"/>
      <c r="QWE739" s="1101"/>
      <c r="QWF739" s="1101"/>
      <c r="QWG739" s="1101"/>
      <c r="QWH739" s="1101"/>
      <c r="QWI739" s="1101"/>
      <c r="QWJ739" s="1101"/>
      <c r="QWK739" s="1101"/>
      <c r="QWL739" s="1101"/>
      <c r="QWM739" s="1101"/>
      <c r="QWN739" s="1101"/>
      <c r="QWO739" s="1101"/>
      <c r="QWP739" s="1101"/>
      <c r="QWQ739" s="1101"/>
      <c r="QWR739" s="1101"/>
      <c r="QWS739" s="1101"/>
      <c r="QWT739" s="1101"/>
      <c r="QWU739" s="1101"/>
      <c r="QWV739" s="1101"/>
      <c r="QWW739" s="1101"/>
      <c r="QWX739" s="1101"/>
      <c r="QWY739" s="1101"/>
      <c r="QWZ739" s="1101"/>
      <c r="QXA739" s="1101"/>
      <c r="QXB739" s="1101"/>
      <c r="QXC739" s="1101"/>
      <c r="QXD739" s="1101"/>
      <c r="QXE739" s="1101"/>
      <c r="QXF739" s="1101"/>
      <c r="QXG739" s="1101"/>
      <c r="QXH739" s="1101"/>
      <c r="QXI739" s="1101"/>
      <c r="QXJ739" s="1101"/>
      <c r="QXK739" s="1101"/>
      <c r="QXL739" s="1101"/>
      <c r="QXM739" s="1101"/>
      <c r="QXN739" s="1101"/>
      <c r="QXO739" s="1101"/>
      <c r="QXP739" s="1101"/>
      <c r="QXQ739" s="1101"/>
      <c r="QXR739" s="1101"/>
      <c r="QXS739" s="1101"/>
      <c r="QXT739" s="1101"/>
      <c r="QXU739" s="1101"/>
      <c r="QXV739" s="1101"/>
      <c r="QXW739" s="1101"/>
      <c r="QXX739" s="1101"/>
      <c r="QXY739" s="1101"/>
      <c r="QXZ739" s="1101"/>
      <c r="QYA739" s="1101"/>
      <c r="QYB739" s="1101"/>
      <c r="QYC739" s="1101"/>
      <c r="QYD739" s="1101"/>
      <c r="QYE739" s="1101"/>
      <c r="QYF739" s="1101"/>
      <c r="QYG739" s="1101"/>
      <c r="QYH739" s="1101"/>
      <c r="QYI739" s="1101"/>
      <c r="QYJ739" s="1101"/>
      <c r="QYK739" s="1101"/>
      <c r="QYL739" s="1101"/>
      <c r="QYM739" s="1101"/>
      <c r="QYN739" s="1101"/>
      <c r="QYO739" s="1101"/>
      <c r="QYP739" s="1101"/>
      <c r="QYQ739" s="1101"/>
      <c r="QYR739" s="1101"/>
      <c r="QYS739" s="1101"/>
      <c r="QYT739" s="1101"/>
      <c r="QYU739" s="1101"/>
      <c r="QYV739" s="1101"/>
      <c r="QYW739" s="1101"/>
      <c r="QYX739" s="1101"/>
      <c r="QYY739" s="1101"/>
      <c r="QYZ739" s="1101"/>
      <c r="QZA739" s="1101"/>
      <c r="QZB739" s="1101"/>
      <c r="QZC739" s="1101"/>
      <c r="QZD739" s="1101"/>
      <c r="QZE739" s="1101"/>
      <c r="QZF739" s="1101"/>
      <c r="QZG739" s="1101"/>
      <c r="QZH739" s="1101"/>
      <c r="QZI739" s="1101"/>
      <c r="QZJ739" s="1101"/>
      <c r="QZK739" s="1101"/>
      <c r="QZL739" s="1101"/>
      <c r="QZM739" s="1101"/>
      <c r="QZN739" s="1101"/>
      <c r="QZO739" s="1101"/>
      <c r="QZP739" s="1101"/>
      <c r="QZQ739" s="1101"/>
      <c r="QZR739" s="1101"/>
      <c r="QZS739" s="1101"/>
      <c r="QZT739" s="1101"/>
      <c r="QZU739" s="1101"/>
      <c r="QZV739" s="1101"/>
      <c r="QZW739" s="1101"/>
      <c r="QZX739" s="1101"/>
      <c r="QZY739" s="1101"/>
      <c r="QZZ739" s="1101"/>
      <c r="RAA739" s="1101"/>
      <c r="RAB739" s="1101"/>
      <c r="RAC739" s="1101"/>
      <c r="RAD739" s="1101"/>
      <c r="RAE739" s="1101"/>
      <c r="RAF739" s="1101"/>
      <c r="RAG739" s="1101"/>
      <c r="RAH739" s="1101"/>
      <c r="RAI739" s="1101"/>
      <c r="RAJ739" s="1101"/>
      <c r="RAK739" s="1101"/>
      <c r="RAL739" s="1101"/>
      <c r="RAM739" s="1101"/>
      <c r="RAN739" s="1101"/>
      <c r="RAO739" s="1101"/>
      <c r="RAP739" s="1101"/>
      <c r="RAQ739" s="1101"/>
      <c r="RAR739" s="1101"/>
      <c r="RAS739" s="1101"/>
      <c r="RAT739" s="1101"/>
      <c r="RAU739" s="1101"/>
      <c r="RAV739" s="1101"/>
      <c r="RAW739" s="1101"/>
      <c r="RAX739" s="1101"/>
      <c r="RAY739" s="1101"/>
      <c r="RAZ739" s="1101"/>
      <c r="RBA739" s="1101"/>
      <c r="RBB739" s="1101"/>
      <c r="RBC739" s="1101"/>
      <c r="RBD739" s="1101"/>
      <c r="RBE739" s="1101"/>
      <c r="RBF739" s="1101"/>
      <c r="RBG739" s="1101"/>
      <c r="RBH739" s="1101"/>
      <c r="RBI739" s="1101"/>
      <c r="RBJ739" s="1101"/>
      <c r="RBK739" s="1101"/>
      <c r="RBL739" s="1101"/>
      <c r="RBM739" s="1101"/>
      <c r="RBN739" s="1101"/>
      <c r="RBO739" s="1101"/>
      <c r="RBP739" s="1101"/>
      <c r="RBQ739" s="1101"/>
      <c r="RBR739" s="1101"/>
      <c r="RBS739" s="1101"/>
      <c r="RBT739" s="1101"/>
      <c r="RBU739" s="1101"/>
      <c r="RBV739" s="1101"/>
      <c r="RBW739" s="1101"/>
      <c r="RBX739" s="1101"/>
      <c r="RBY739" s="1101"/>
      <c r="RBZ739" s="1101"/>
      <c r="RCA739" s="1101"/>
      <c r="RCB739" s="1101"/>
      <c r="RCC739" s="1101"/>
      <c r="RCD739" s="1101"/>
      <c r="RCE739" s="1101"/>
      <c r="RCF739" s="1101"/>
      <c r="RCG739" s="1101"/>
      <c r="RCH739" s="1101"/>
      <c r="RCI739" s="1101"/>
      <c r="RCJ739" s="1101"/>
      <c r="RCK739" s="1101"/>
      <c r="RCL739" s="1101"/>
      <c r="RCM739" s="1101"/>
      <c r="RCN739" s="1101"/>
      <c r="RCO739" s="1101"/>
      <c r="RCP739" s="1101"/>
      <c r="RCQ739" s="1101"/>
      <c r="RCR739" s="1101"/>
      <c r="RCS739" s="1101"/>
      <c r="RCT739" s="1101"/>
      <c r="RCU739" s="1101"/>
      <c r="RCV739" s="1101"/>
      <c r="RCW739" s="1101"/>
      <c r="RCX739" s="1101"/>
      <c r="RCY739" s="1101"/>
      <c r="RCZ739" s="1101"/>
      <c r="RDA739" s="1101"/>
      <c r="RDB739" s="1101"/>
      <c r="RDC739" s="1101"/>
      <c r="RDD739" s="1101"/>
      <c r="RDE739" s="1101"/>
      <c r="RDF739" s="1101"/>
      <c r="RDG739" s="1101"/>
      <c r="RDH739" s="1101"/>
      <c r="RDI739" s="1101"/>
      <c r="RDJ739" s="1101"/>
      <c r="RDK739" s="1101"/>
      <c r="RDL739" s="1101"/>
      <c r="RDM739" s="1101"/>
      <c r="RDN739" s="1101"/>
      <c r="RDO739" s="1101"/>
      <c r="RDP739" s="1101"/>
      <c r="RDQ739" s="1101"/>
      <c r="RDR739" s="1101"/>
      <c r="RDS739" s="1101"/>
      <c r="RDT739" s="1101"/>
      <c r="RDU739" s="1101"/>
      <c r="RDV739" s="1101"/>
      <c r="RDW739" s="1101"/>
      <c r="RDX739" s="1101"/>
      <c r="RDY739" s="1101"/>
      <c r="RDZ739" s="1101"/>
      <c r="REA739" s="1101"/>
      <c r="REB739" s="1101"/>
      <c r="REC739" s="1101"/>
      <c r="RED739" s="1101"/>
      <c r="REE739" s="1101"/>
      <c r="REF739" s="1101"/>
      <c r="REG739" s="1101"/>
      <c r="REH739" s="1101"/>
      <c r="REI739" s="1101"/>
      <c r="REJ739" s="1101"/>
      <c r="REK739" s="1101"/>
      <c r="REL739" s="1101"/>
      <c r="REM739" s="1101"/>
      <c r="REN739" s="1101"/>
      <c r="REO739" s="1101"/>
      <c r="REP739" s="1101"/>
      <c r="REQ739" s="1101"/>
      <c r="RER739" s="1101"/>
      <c r="RES739" s="1101"/>
      <c r="RET739" s="1101"/>
      <c r="REU739" s="1101"/>
      <c r="REV739" s="1101"/>
      <c r="REW739" s="1101"/>
      <c r="REX739" s="1101"/>
      <c r="REY739" s="1101"/>
      <c r="REZ739" s="1101"/>
      <c r="RFA739" s="1101"/>
      <c r="RFB739" s="1101"/>
      <c r="RFC739" s="1101"/>
      <c r="RFD739" s="1101"/>
      <c r="RFE739" s="1101"/>
      <c r="RFF739" s="1101"/>
      <c r="RFG739" s="1101"/>
      <c r="RFH739" s="1101"/>
      <c r="RFI739" s="1101"/>
      <c r="RFJ739" s="1101"/>
      <c r="RFK739" s="1101"/>
      <c r="RFL739" s="1101"/>
      <c r="RFM739" s="1101"/>
      <c r="RFN739" s="1101"/>
      <c r="RFO739" s="1101"/>
      <c r="RFP739" s="1101"/>
      <c r="RFQ739" s="1101"/>
      <c r="RFR739" s="1101"/>
      <c r="RFS739" s="1101"/>
      <c r="RFT739" s="1101"/>
      <c r="RFU739" s="1101"/>
      <c r="RFV739" s="1101"/>
      <c r="RFW739" s="1101"/>
      <c r="RFX739" s="1101"/>
      <c r="RFY739" s="1101"/>
      <c r="RFZ739" s="1101"/>
      <c r="RGA739" s="1101"/>
      <c r="RGB739" s="1101"/>
      <c r="RGC739" s="1101"/>
      <c r="RGD739" s="1101"/>
      <c r="RGE739" s="1101"/>
      <c r="RGF739" s="1101"/>
      <c r="RGG739" s="1101"/>
      <c r="RGH739" s="1101"/>
      <c r="RGI739" s="1101"/>
      <c r="RGJ739" s="1101"/>
      <c r="RGK739" s="1101"/>
      <c r="RGL739" s="1101"/>
      <c r="RGM739" s="1101"/>
      <c r="RGN739" s="1101"/>
      <c r="RGO739" s="1101"/>
      <c r="RGP739" s="1101"/>
      <c r="RGQ739" s="1101"/>
      <c r="RGR739" s="1101"/>
      <c r="RGS739" s="1101"/>
      <c r="RGT739" s="1101"/>
      <c r="RGU739" s="1101"/>
      <c r="RGV739" s="1101"/>
      <c r="RGW739" s="1101"/>
      <c r="RGX739" s="1101"/>
      <c r="RGY739" s="1101"/>
      <c r="RGZ739" s="1101"/>
      <c r="RHA739" s="1101"/>
      <c r="RHB739" s="1101"/>
      <c r="RHC739" s="1101"/>
      <c r="RHD739" s="1101"/>
      <c r="RHE739" s="1101"/>
      <c r="RHF739" s="1101"/>
      <c r="RHG739" s="1101"/>
      <c r="RHH739" s="1101"/>
      <c r="RHI739" s="1101"/>
      <c r="RHJ739" s="1101"/>
      <c r="RHK739" s="1101"/>
      <c r="RHL739" s="1101"/>
      <c r="RHM739" s="1101"/>
      <c r="RHN739" s="1101"/>
      <c r="RHO739" s="1101"/>
      <c r="RHP739" s="1101"/>
      <c r="RHQ739" s="1101"/>
      <c r="RHR739" s="1101"/>
      <c r="RHS739" s="1101"/>
      <c r="RHT739" s="1101"/>
      <c r="RHU739" s="1101"/>
      <c r="RHV739" s="1101"/>
      <c r="RHW739" s="1101"/>
      <c r="RHX739" s="1101"/>
      <c r="RHY739" s="1101"/>
      <c r="RHZ739" s="1101"/>
      <c r="RIA739" s="1101"/>
      <c r="RIB739" s="1101"/>
      <c r="RIC739" s="1101"/>
      <c r="RID739" s="1101"/>
      <c r="RIE739" s="1101"/>
      <c r="RIF739" s="1101"/>
      <c r="RIG739" s="1101"/>
      <c r="RIH739" s="1101"/>
      <c r="RII739" s="1101"/>
      <c r="RIJ739" s="1101"/>
      <c r="RIK739" s="1101"/>
      <c r="RIL739" s="1101"/>
      <c r="RIM739" s="1101"/>
      <c r="RIN739" s="1101"/>
      <c r="RIO739" s="1101"/>
      <c r="RIP739" s="1101"/>
      <c r="RIQ739" s="1101"/>
      <c r="RIR739" s="1101"/>
      <c r="RIS739" s="1101"/>
      <c r="RIT739" s="1101"/>
      <c r="RIU739" s="1101"/>
      <c r="RIV739" s="1101"/>
      <c r="RIW739" s="1101"/>
      <c r="RIX739" s="1101"/>
      <c r="RIY739" s="1101"/>
      <c r="RIZ739" s="1101"/>
      <c r="RJA739" s="1101"/>
      <c r="RJB739" s="1101"/>
      <c r="RJC739" s="1101"/>
      <c r="RJD739" s="1101"/>
      <c r="RJE739" s="1101"/>
      <c r="RJF739" s="1101"/>
      <c r="RJG739" s="1101"/>
      <c r="RJH739" s="1101"/>
      <c r="RJI739" s="1101"/>
      <c r="RJJ739" s="1101"/>
      <c r="RJK739" s="1101"/>
      <c r="RJL739" s="1101"/>
      <c r="RJM739" s="1101"/>
      <c r="RJN739" s="1101"/>
      <c r="RJO739" s="1101"/>
      <c r="RJP739" s="1101"/>
      <c r="RJQ739" s="1101"/>
      <c r="RJR739" s="1101"/>
      <c r="RJS739" s="1101"/>
      <c r="RJT739" s="1101"/>
      <c r="RJU739" s="1101"/>
      <c r="RJV739" s="1101"/>
      <c r="RJW739" s="1101"/>
      <c r="RJX739" s="1101"/>
      <c r="RJY739" s="1101"/>
      <c r="RJZ739" s="1101"/>
      <c r="RKA739" s="1101"/>
      <c r="RKB739" s="1101"/>
      <c r="RKC739" s="1101"/>
      <c r="RKD739" s="1101"/>
      <c r="RKE739" s="1101"/>
      <c r="RKF739" s="1101"/>
      <c r="RKG739" s="1101"/>
      <c r="RKH739" s="1101"/>
      <c r="RKI739" s="1101"/>
      <c r="RKJ739" s="1101"/>
      <c r="RKK739" s="1101"/>
      <c r="RKL739" s="1101"/>
      <c r="RKM739" s="1101"/>
      <c r="RKN739" s="1101"/>
      <c r="RKO739" s="1101"/>
      <c r="RKP739" s="1101"/>
      <c r="RKQ739" s="1101"/>
      <c r="RKR739" s="1101"/>
      <c r="RKS739" s="1101"/>
      <c r="RKT739" s="1101"/>
      <c r="RKU739" s="1101"/>
      <c r="RKV739" s="1101"/>
      <c r="RKW739" s="1101"/>
      <c r="RKX739" s="1101"/>
      <c r="RKY739" s="1101"/>
      <c r="RKZ739" s="1101"/>
      <c r="RLA739" s="1101"/>
      <c r="RLB739" s="1101"/>
      <c r="RLC739" s="1101"/>
      <c r="RLD739" s="1101"/>
      <c r="RLE739" s="1101"/>
      <c r="RLF739" s="1101"/>
      <c r="RLG739" s="1101"/>
      <c r="RLH739" s="1101"/>
      <c r="RLI739" s="1101"/>
      <c r="RLJ739" s="1101"/>
      <c r="RLK739" s="1101"/>
      <c r="RLL739" s="1101"/>
      <c r="RLM739" s="1101"/>
      <c r="RLN739" s="1101"/>
      <c r="RLO739" s="1101"/>
      <c r="RLP739" s="1101"/>
      <c r="RLQ739" s="1101"/>
      <c r="RLR739" s="1101"/>
      <c r="RLS739" s="1101"/>
      <c r="RLT739" s="1101"/>
      <c r="RLU739" s="1101"/>
      <c r="RLV739" s="1101"/>
      <c r="RLW739" s="1101"/>
      <c r="RLX739" s="1101"/>
      <c r="RLY739" s="1101"/>
      <c r="RLZ739" s="1101"/>
      <c r="RMA739" s="1101"/>
      <c r="RMB739" s="1101"/>
      <c r="RMC739" s="1101"/>
      <c r="RMD739" s="1101"/>
      <c r="RME739" s="1101"/>
      <c r="RMF739" s="1101"/>
      <c r="RMG739" s="1101"/>
      <c r="RMH739" s="1101"/>
      <c r="RMI739" s="1101"/>
      <c r="RMJ739" s="1101"/>
      <c r="RMK739" s="1101"/>
      <c r="RML739" s="1101"/>
      <c r="RMM739" s="1101"/>
      <c r="RMN739" s="1101"/>
      <c r="RMO739" s="1101"/>
      <c r="RMP739" s="1101"/>
      <c r="RMQ739" s="1101"/>
      <c r="RMR739" s="1101"/>
      <c r="RMS739" s="1101"/>
      <c r="RMT739" s="1101"/>
      <c r="RMU739" s="1101"/>
      <c r="RMV739" s="1101"/>
      <c r="RMW739" s="1101"/>
      <c r="RMX739" s="1101"/>
      <c r="RMY739" s="1101"/>
      <c r="RMZ739" s="1101"/>
      <c r="RNA739" s="1101"/>
      <c r="RNB739" s="1101"/>
      <c r="RNC739" s="1101"/>
      <c r="RND739" s="1101"/>
      <c r="RNE739" s="1101"/>
      <c r="RNF739" s="1101"/>
      <c r="RNG739" s="1101"/>
      <c r="RNH739" s="1101"/>
      <c r="RNI739" s="1101"/>
      <c r="RNJ739" s="1101"/>
      <c r="RNK739" s="1101"/>
      <c r="RNL739" s="1101"/>
      <c r="RNM739" s="1101"/>
      <c r="RNN739" s="1101"/>
      <c r="RNO739" s="1101"/>
      <c r="RNP739" s="1101"/>
      <c r="RNQ739" s="1101"/>
      <c r="RNR739" s="1101"/>
      <c r="RNS739" s="1101"/>
      <c r="RNT739" s="1101"/>
      <c r="RNU739" s="1101"/>
      <c r="RNV739" s="1101"/>
      <c r="RNW739" s="1101"/>
      <c r="RNX739" s="1101"/>
      <c r="RNY739" s="1101"/>
      <c r="RNZ739" s="1101"/>
      <c r="ROA739" s="1101"/>
      <c r="ROB739" s="1101"/>
      <c r="ROC739" s="1101"/>
      <c r="ROD739" s="1101"/>
      <c r="ROE739" s="1101"/>
      <c r="ROF739" s="1101"/>
      <c r="ROG739" s="1101"/>
      <c r="ROH739" s="1101"/>
      <c r="ROI739" s="1101"/>
      <c r="ROJ739" s="1101"/>
      <c r="ROK739" s="1101"/>
      <c r="ROL739" s="1101"/>
      <c r="ROM739" s="1101"/>
      <c r="RON739" s="1101"/>
      <c r="ROO739" s="1101"/>
      <c r="ROP739" s="1101"/>
      <c r="ROQ739" s="1101"/>
      <c r="ROR739" s="1101"/>
      <c r="ROS739" s="1101"/>
      <c r="ROT739" s="1101"/>
      <c r="ROU739" s="1101"/>
      <c r="ROV739" s="1101"/>
      <c r="ROW739" s="1101"/>
      <c r="ROX739" s="1101"/>
      <c r="ROY739" s="1101"/>
      <c r="ROZ739" s="1101"/>
      <c r="RPA739" s="1101"/>
      <c r="RPB739" s="1101"/>
      <c r="RPC739" s="1101"/>
      <c r="RPD739" s="1101"/>
      <c r="RPE739" s="1101"/>
      <c r="RPF739" s="1101"/>
      <c r="RPG739" s="1101"/>
      <c r="RPH739" s="1101"/>
      <c r="RPI739" s="1101"/>
      <c r="RPJ739" s="1101"/>
      <c r="RPK739" s="1101"/>
      <c r="RPL739" s="1101"/>
      <c r="RPM739" s="1101"/>
      <c r="RPN739" s="1101"/>
      <c r="RPO739" s="1101"/>
      <c r="RPP739" s="1101"/>
      <c r="RPQ739" s="1101"/>
      <c r="RPR739" s="1101"/>
      <c r="RPS739" s="1101"/>
      <c r="RPT739" s="1101"/>
      <c r="RPU739" s="1101"/>
      <c r="RPV739" s="1101"/>
      <c r="RPW739" s="1101"/>
      <c r="RPX739" s="1101"/>
      <c r="RPY739" s="1101"/>
      <c r="RPZ739" s="1101"/>
      <c r="RQA739" s="1101"/>
      <c r="RQB739" s="1101"/>
      <c r="RQC739" s="1101"/>
      <c r="RQD739" s="1101"/>
      <c r="RQE739" s="1101"/>
      <c r="RQF739" s="1101"/>
      <c r="RQG739" s="1101"/>
      <c r="RQH739" s="1101"/>
      <c r="RQI739" s="1101"/>
      <c r="RQJ739" s="1101"/>
      <c r="RQK739" s="1101"/>
      <c r="RQL739" s="1101"/>
      <c r="RQM739" s="1101"/>
      <c r="RQN739" s="1101"/>
      <c r="RQO739" s="1101"/>
      <c r="RQP739" s="1101"/>
      <c r="RQQ739" s="1101"/>
      <c r="RQR739" s="1101"/>
      <c r="RQS739" s="1101"/>
      <c r="RQT739" s="1101"/>
      <c r="RQU739" s="1101"/>
      <c r="RQV739" s="1101"/>
      <c r="RQW739" s="1101"/>
      <c r="RQX739" s="1101"/>
      <c r="RQY739" s="1101"/>
      <c r="RQZ739" s="1101"/>
      <c r="RRA739" s="1101"/>
      <c r="RRB739" s="1101"/>
      <c r="RRC739" s="1101"/>
      <c r="RRD739" s="1101"/>
      <c r="RRE739" s="1101"/>
      <c r="RRF739" s="1101"/>
      <c r="RRG739" s="1101"/>
      <c r="RRH739" s="1101"/>
      <c r="RRI739" s="1101"/>
      <c r="RRJ739" s="1101"/>
      <c r="RRK739" s="1101"/>
      <c r="RRL739" s="1101"/>
      <c r="RRM739" s="1101"/>
      <c r="RRN739" s="1101"/>
      <c r="RRO739" s="1101"/>
      <c r="RRP739" s="1101"/>
      <c r="RRQ739" s="1101"/>
      <c r="RRR739" s="1101"/>
      <c r="RRS739" s="1101"/>
      <c r="RRT739" s="1101"/>
      <c r="RRU739" s="1101"/>
      <c r="RRV739" s="1101"/>
      <c r="RRW739" s="1101"/>
      <c r="RRX739" s="1101"/>
      <c r="RRY739" s="1101"/>
      <c r="RRZ739" s="1101"/>
      <c r="RSA739" s="1101"/>
      <c r="RSB739" s="1101"/>
      <c r="RSC739" s="1101"/>
      <c r="RSD739" s="1101"/>
      <c r="RSE739" s="1101"/>
      <c r="RSF739" s="1101"/>
      <c r="RSG739" s="1101"/>
      <c r="RSH739" s="1101"/>
      <c r="RSI739" s="1101"/>
      <c r="RSJ739" s="1101"/>
      <c r="RSK739" s="1101"/>
      <c r="RSL739" s="1101"/>
      <c r="RSM739" s="1101"/>
      <c r="RSN739" s="1101"/>
      <c r="RSO739" s="1101"/>
      <c r="RSP739" s="1101"/>
      <c r="RSQ739" s="1101"/>
      <c r="RSR739" s="1101"/>
      <c r="RSS739" s="1101"/>
      <c r="RST739" s="1101"/>
      <c r="RSU739" s="1101"/>
      <c r="RSV739" s="1101"/>
      <c r="RSW739" s="1101"/>
      <c r="RSX739" s="1101"/>
      <c r="RSY739" s="1101"/>
      <c r="RSZ739" s="1101"/>
      <c r="RTA739" s="1101"/>
      <c r="RTB739" s="1101"/>
      <c r="RTC739" s="1101"/>
      <c r="RTD739" s="1101"/>
      <c r="RTE739" s="1101"/>
      <c r="RTF739" s="1101"/>
      <c r="RTG739" s="1101"/>
      <c r="RTH739" s="1101"/>
      <c r="RTI739" s="1101"/>
      <c r="RTJ739" s="1101"/>
      <c r="RTK739" s="1101"/>
      <c r="RTL739" s="1101"/>
      <c r="RTM739" s="1101"/>
      <c r="RTN739" s="1101"/>
      <c r="RTO739" s="1101"/>
      <c r="RTP739" s="1101"/>
      <c r="RTQ739" s="1101"/>
      <c r="RTR739" s="1101"/>
      <c r="RTS739" s="1101"/>
      <c r="RTT739" s="1101"/>
      <c r="RTU739" s="1101"/>
      <c r="RTV739" s="1101"/>
      <c r="RTW739" s="1101"/>
      <c r="RTX739" s="1101"/>
      <c r="RTY739" s="1101"/>
      <c r="RTZ739" s="1101"/>
      <c r="RUA739" s="1101"/>
      <c r="RUB739" s="1101"/>
      <c r="RUC739" s="1101"/>
      <c r="RUD739" s="1101"/>
      <c r="RUE739" s="1101"/>
      <c r="RUF739" s="1101"/>
      <c r="RUG739" s="1101"/>
      <c r="RUH739" s="1101"/>
      <c r="RUI739" s="1101"/>
      <c r="RUJ739" s="1101"/>
      <c r="RUK739" s="1101"/>
      <c r="RUL739" s="1101"/>
      <c r="RUM739" s="1101"/>
      <c r="RUN739" s="1101"/>
      <c r="RUO739" s="1101"/>
      <c r="RUP739" s="1101"/>
      <c r="RUQ739" s="1101"/>
      <c r="RUR739" s="1101"/>
      <c r="RUS739" s="1101"/>
      <c r="RUT739" s="1101"/>
      <c r="RUU739" s="1101"/>
      <c r="RUV739" s="1101"/>
      <c r="RUW739" s="1101"/>
      <c r="RUX739" s="1101"/>
      <c r="RUY739" s="1101"/>
      <c r="RUZ739" s="1101"/>
      <c r="RVA739" s="1101"/>
      <c r="RVB739" s="1101"/>
      <c r="RVC739" s="1101"/>
      <c r="RVD739" s="1101"/>
      <c r="RVE739" s="1101"/>
      <c r="RVF739" s="1101"/>
      <c r="RVG739" s="1101"/>
      <c r="RVH739" s="1101"/>
      <c r="RVI739" s="1101"/>
      <c r="RVJ739" s="1101"/>
      <c r="RVK739" s="1101"/>
      <c r="RVL739" s="1101"/>
      <c r="RVM739" s="1101"/>
      <c r="RVN739" s="1101"/>
      <c r="RVO739" s="1101"/>
      <c r="RVP739" s="1101"/>
      <c r="RVQ739" s="1101"/>
      <c r="RVR739" s="1101"/>
      <c r="RVS739" s="1101"/>
      <c r="RVT739" s="1101"/>
      <c r="RVU739" s="1101"/>
      <c r="RVV739" s="1101"/>
      <c r="RVW739" s="1101"/>
      <c r="RVX739" s="1101"/>
      <c r="RVY739" s="1101"/>
      <c r="RVZ739" s="1101"/>
      <c r="RWA739" s="1101"/>
      <c r="RWB739" s="1101"/>
      <c r="RWC739" s="1101"/>
      <c r="RWD739" s="1101"/>
      <c r="RWE739" s="1101"/>
      <c r="RWF739" s="1101"/>
      <c r="RWG739" s="1101"/>
      <c r="RWH739" s="1101"/>
      <c r="RWI739" s="1101"/>
      <c r="RWJ739" s="1101"/>
      <c r="RWK739" s="1101"/>
      <c r="RWL739" s="1101"/>
      <c r="RWM739" s="1101"/>
      <c r="RWN739" s="1101"/>
      <c r="RWO739" s="1101"/>
      <c r="RWP739" s="1101"/>
      <c r="RWQ739" s="1101"/>
      <c r="RWR739" s="1101"/>
      <c r="RWS739" s="1101"/>
      <c r="RWT739" s="1101"/>
      <c r="RWU739" s="1101"/>
      <c r="RWV739" s="1101"/>
      <c r="RWW739" s="1101"/>
      <c r="RWX739" s="1101"/>
      <c r="RWY739" s="1101"/>
      <c r="RWZ739" s="1101"/>
      <c r="RXA739" s="1101"/>
      <c r="RXB739" s="1101"/>
      <c r="RXC739" s="1101"/>
      <c r="RXD739" s="1101"/>
      <c r="RXE739" s="1101"/>
      <c r="RXF739" s="1101"/>
      <c r="RXG739" s="1101"/>
      <c r="RXH739" s="1101"/>
      <c r="RXI739" s="1101"/>
      <c r="RXJ739" s="1101"/>
      <c r="RXK739" s="1101"/>
      <c r="RXL739" s="1101"/>
      <c r="RXM739" s="1101"/>
      <c r="RXN739" s="1101"/>
      <c r="RXO739" s="1101"/>
      <c r="RXP739" s="1101"/>
      <c r="RXQ739" s="1101"/>
      <c r="RXR739" s="1101"/>
      <c r="RXS739" s="1101"/>
      <c r="RXT739" s="1101"/>
      <c r="RXU739" s="1101"/>
      <c r="RXV739" s="1101"/>
      <c r="RXW739" s="1101"/>
      <c r="RXX739" s="1101"/>
      <c r="RXY739" s="1101"/>
      <c r="RXZ739" s="1101"/>
      <c r="RYA739" s="1101"/>
      <c r="RYB739" s="1101"/>
      <c r="RYC739" s="1101"/>
      <c r="RYD739" s="1101"/>
      <c r="RYE739" s="1101"/>
      <c r="RYF739" s="1101"/>
      <c r="RYG739" s="1101"/>
      <c r="RYH739" s="1101"/>
      <c r="RYI739" s="1101"/>
      <c r="RYJ739" s="1101"/>
      <c r="RYK739" s="1101"/>
      <c r="RYL739" s="1101"/>
      <c r="RYM739" s="1101"/>
      <c r="RYN739" s="1101"/>
      <c r="RYO739" s="1101"/>
      <c r="RYP739" s="1101"/>
      <c r="RYQ739" s="1101"/>
      <c r="RYR739" s="1101"/>
      <c r="RYS739" s="1101"/>
      <c r="RYT739" s="1101"/>
      <c r="RYU739" s="1101"/>
      <c r="RYV739" s="1101"/>
      <c r="RYW739" s="1101"/>
      <c r="RYX739" s="1101"/>
      <c r="RYY739" s="1101"/>
      <c r="RYZ739" s="1101"/>
      <c r="RZA739" s="1101"/>
      <c r="RZB739" s="1101"/>
      <c r="RZC739" s="1101"/>
      <c r="RZD739" s="1101"/>
      <c r="RZE739" s="1101"/>
      <c r="RZF739" s="1101"/>
      <c r="RZG739" s="1101"/>
      <c r="RZH739" s="1101"/>
      <c r="RZI739" s="1101"/>
      <c r="RZJ739" s="1101"/>
      <c r="RZK739" s="1101"/>
      <c r="RZL739" s="1101"/>
      <c r="RZM739" s="1101"/>
      <c r="RZN739" s="1101"/>
      <c r="RZO739" s="1101"/>
      <c r="RZP739" s="1101"/>
      <c r="RZQ739" s="1101"/>
      <c r="RZR739" s="1101"/>
      <c r="RZS739" s="1101"/>
      <c r="RZT739" s="1101"/>
      <c r="RZU739" s="1101"/>
      <c r="RZV739" s="1101"/>
      <c r="RZW739" s="1101"/>
      <c r="RZX739" s="1101"/>
      <c r="RZY739" s="1101"/>
      <c r="RZZ739" s="1101"/>
      <c r="SAA739" s="1101"/>
      <c r="SAB739" s="1101"/>
      <c r="SAC739" s="1101"/>
      <c r="SAD739" s="1101"/>
      <c r="SAE739" s="1101"/>
      <c r="SAF739" s="1101"/>
      <c r="SAG739" s="1101"/>
      <c r="SAH739" s="1101"/>
      <c r="SAI739" s="1101"/>
      <c r="SAJ739" s="1101"/>
      <c r="SAK739" s="1101"/>
      <c r="SAL739" s="1101"/>
      <c r="SAM739" s="1101"/>
      <c r="SAN739" s="1101"/>
      <c r="SAO739" s="1101"/>
      <c r="SAP739" s="1101"/>
      <c r="SAQ739" s="1101"/>
      <c r="SAR739" s="1101"/>
      <c r="SAS739" s="1101"/>
      <c r="SAT739" s="1101"/>
      <c r="SAU739" s="1101"/>
      <c r="SAV739" s="1101"/>
      <c r="SAW739" s="1101"/>
      <c r="SAX739" s="1101"/>
      <c r="SAY739" s="1101"/>
      <c r="SAZ739" s="1101"/>
      <c r="SBA739" s="1101"/>
      <c r="SBB739" s="1101"/>
      <c r="SBC739" s="1101"/>
      <c r="SBD739" s="1101"/>
      <c r="SBE739" s="1101"/>
      <c r="SBF739" s="1101"/>
      <c r="SBG739" s="1101"/>
      <c r="SBH739" s="1101"/>
      <c r="SBI739" s="1101"/>
      <c r="SBJ739" s="1101"/>
      <c r="SBK739" s="1101"/>
      <c r="SBL739" s="1101"/>
      <c r="SBM739" s="1101"/>
      <c r="SBN739" s="1101"/>
      <c r="SBO739" s="1101"/>
      <c r="SBP739" s="1101"/>
      <c r="SBQ739" s="1101"/>
      <c r="SBR739" s="1101"/>
      <c r="SBS739" s="1101"/>
      <c r="SBT739" s="1101"/>
      <c r="SBU739" s="1101"/>
      <c r="SBV739" s="1101"/>
      <c r="SBW739" s="1101"/>
      <c r="SBX739" s="1101"/>
      <c r="SBY739" s="1101"/>
      <c r="SBZ739" s="1101"/>
      <c r="SCA739" s="1101"/>
      <c r="SCB739" s="1101"/>
      <c r="SCC739" s="1101"/>
      <c r="SCD739" s="1101"/>
      <c r="SCE739" s="1101"/>
      <c r="SCF739" s="1101"/>
      <c r="SCG739" s="1101"/>
      <c r="SCH739" s="1101"/>
      <c r="SCI739" s="1101"/>
      <c r="SCJ739" s="1101"/>
      <c r="SCK739" s="1101"/>
      <c r="SCL739" s="1101"/>
      <c r="SCM739" s="1101"/>
      <c r="SCN739" s="1101"/>
      <c r="SCO739" s="1101"/>
      <c r="SCP739" s="1101"/>
      <c r="SCQ739" s="1101"/>
      <c r="SCR739" s="1101"/>
      <c r="SCS739" s="1101"/>
      <c r="SCT739" s="1101"/>
      <c r="SCU739" s="1101"/>
      <c r="SCV739" s="1101"/>
      <c r="SCW739" s="1101"/>
      <c r="SCX739" s="1101"/>
      <c r="SCY739" s="1101"/>
      <c r="SCZ739" s="1101"/>
      <c r="SDA739" s="1101"/>
      <c r="SDB739" s="1101"/>
      <c r="SDC739" s="1101"/>
      <c r="SDD739" s="1101"/>
      <c r="SDE739" s="1101"/>
      <c r="SDF739" s="1101"/>
      <c r="SDG739" s="1101"/>
      <c r="SDH739" s="1101"/>
      <c r="SDI739" s="1101"/>
      <c r="SDJ739" s="1101"/>
      <c r="SDK739" s="1101"/>
      <c r="SDL739" s="1101"/>
      <c r="SDM739" s="1101"/>
      <c r="SDN739" s="1101"/>
      <c r="SDO739" s="1101"/>
      <c r="SDP739" s="1101"/>
      <c r="SDQ739" s="1101"/>
      <c r="SDR739" s="1101"/>
      <c r="SDS739" s="1101"/>
      <c r="SDT739" s="1101"/>
      <c r="SDU739" s="1101"/>
      <c r="SDV739" s="1101"/>
      <c r="SDW739" s="1101"/>
      <c r="SDX739" s="1101"/>
      <c r="SDY739" s="1101"/>
      <c r="SDZ739" s="1101"/>
      <c r="SEA739" s="1101"/>
      <c r="SEB739" s="1101"/>
      <c r="SEC739" s="1101"/>
      <c r="SED739" s="1101"/>
      <c r="SEE739" s="1101"/>
      <c r="SEF739" s="1101"/>
      <c r="SEG739" s="1101"/>
      <c r="SEH739" s="1101"/>
      <c r="SEI739" s="1101"/>
      <c r="SEJ739" s="1101"/>
      <c r="SEK739" s="1101"/>
      <c r="SEL739" s="1101"/>
      <c r="SEM739" s="1101"/>
      <c r="SEN739" s="1101"/>
      <c r="SEO739" s="1101"/>
      <c r="SEP739" s="1101"/>
      <c r="SEQ739" s="1101"/>
      <c r="SER739" s="1101"/>
      <c r="SES739" s="1101"/>
      <c r="SET739" s="1101"/>
      <c r="SEU739" s="1101"/>
      <c r="SEV739" s="1101"/>
      <c r="SEW739" s="1101"/>
      <c r="SEX739" s="1101"/>
      <c r="SEY739" s="1101"/>
      <c r="SEZ739" s="1101"/>
      <c r="SFA739" s="1101"/>
      <c r="SFB739" s="1101"/>
      <c r="SFC739" s="1101"/>
      <c r="SFD739" s="1101"/>
      <c r="SFE739" s="1101"/>
      <c r="SFF739" s="1101"/>
      <c r="SFG739" s="1101"/>
      <c r="SFH739" s="1101"/>
      <c r="SFI739" s="1101"/>
      <c r="SFJ739" s="1101"/>
      <c r="SFK739" s="1101"/>
      <c r="SFL739" s="1101"/>
      <c r="SFM739" s="1101"/>
      <c r="SFN739" s="1101"/>
      <c r="SFO739" s="1101"/>
      <c r="SFP739" s="1101"/>
      <c r="SFQ739" s="1101"/>
      <c r="SFR739" s="1101"/>
      <c r="SFS739" s="1101"/>
      <c r="SFT739" s="1101"/>
      <c r="SFU739" s="1101"/>
      <c r="SFV739" s="1101"/>
      <c r="SFW739" s="1101"/>
      <c r="SFX739" s="1101"/>
      <c r="SFY739" s="1101"/>
      <c r="SFZ739" s="1101"/>
      <c r="SGA739" s="1101"/>
      <c r="SGB739" s="1101"/>
      <c r="SGC739" s="1101"/>
      <c r="SGD739" s="1101"/>
      <c r="SGE739" s="1101"/>
      <c r="SGF739" s="1101"/>
      <c r="SGG739" s="1101"/>
      <c r="SGH739" s="1101"/>
      <c r="SGI739" s="1101"/>
      <c r="SGJ739" s="1101"/>
      <c r="SGK739" s="1101"/>
      <c r="SGL739" s="1101"/>
      <c r="SGM739" s="1101"/>
      <c r="SGN739" s="1101"/>
      <c r="SGO739" s="1101"/>
      <c r="SGP739" s="1101"/>
      <c r="SGQ739" s="1101"/>
      <c r="SGR739" s="1101"/>
      <c r="SGS739" s="1101"/>
      <c r="SGT739" s="1101"/>
      <c r="SGU739" s="1101"/>
      <c r="SGV739" s="1101"/>
      <c r="SGW739" s="1101"/>
      <c r="SGX739" s="1101"/>
      <c r="SGY739" s="1101"/>
      <c r="SGZ739" s="1101"/>
      <c r="SHA739" s="1101"/>
      <c r="SHB739" s="1101"/>
      <c r="SHC739" s="1101"/>
      <c r="SHD739" s="1101"/>
      <c r="SHE739" s="1101"/>
      <c r="SHF739" s="1101"/>
      <c r="SHG739" s="1101"/>
      <c r="SHH739" s="1101"/>
      <c r="SHI739" s="1101"/>
      <c r="SHJ739" s="1101"/>
      <c r="SHK739" s="1101"/>
      <c r="SHL739" s="1101"/>
      <c r="SHM739" s="1101"/>
      <c r="SHN739" s="1101"/>
      <c r="SHO739" s="1101"/>
      <c r="SHP739" s="1101"/>
      <c r="SHQ739" s="1101"/>
      <c r="SHR739" s="1101"/>
      <c r="SHS739" s="1101"/>
      <c r="SHT739" s="1101"/>
      <c r="SHU739" s="1101"/>
      <c r="SHV739" s="1101"/>
      <c r="SHW739" s="1101"/>
      <c r="SHX739" s="1101"/>
      <c r="SHY739" s="1101"/>
      <c r="SHZ739" s="1101"/>
      <c r="SIA739" s="1101"/>
      <c r="SIB739" s="1101"/>
      <c r="SIC739" s="1101"/>
      <c r="SID739" s="1101"/>
      <c r="SIE739" s="1101"/>
      <c r="SIF739" s="1101"/>
      <c r="SIG739" s="1101"/>
      <c r="SIH739" s="1101"/>
      <c r="SII739" s="1101"/>
      <c r="SIJ739" s="1101"/>
      <c r="SIK739" s="1101"/>
      <c r="SIL739" s="1101"/>
      <c r="SIM739" s="1101"/>
      <c r="SIN739" s="1101"/>
      <c r="SIO739" s="1101"/>
      <c r="SIP739" s="1101"/>
      <c r="SIQ739" s="1101"/>
      <c r="SIR739" s="1101"/>
      <c r="SIS739" s="1101"/>
      <c r="SIT739" s="1101"/>
      <c r="SIU739" s="1101"/>
      <c r="SIV739" s="1101"/>
      <c r="SIW739" s="1101"/>
      <c r="SIX739" s="1101"/>
      <c r="SIY739" s="1101"/>
      <c r="SIZ739" s="1101"/>
      <c r="SJA739" s="1101"/>
      <c r="SJB739" s="1101"/>
      <c r="SJC739" s="1101"/>
      <c r="SJD739" s="1101"/>
      <c r="SJE739" s="1101"/>
      <c r="SJF739" s="1101"/>
      <c r="SJG739" s="1101"/>
      <c r="SJH739" s="1101"/>
      <c r="SJI739" s="1101"/>
      <c r="SJJ739" s="1101"/>
      <c r="SJK739" s="1101"/>
      <c r="SJL739" s="1101"/>
      <c r="SJM739" s="1101"/>
      <c r="SJN739" s="1101"/>
      <c r="SJO739" s="1101"/>
      <c r="SJP739" s="1101"/>
      <c r="SJQ739" s="1101"/>
      <c r="SJR739" s="1101"/>
      <c r="SJS739" s="1101"/>
      <c r="SJT739" s="1101"/>
      <c r="SJU739" s="1101"/>
      <c r="SJV739" s="1101"/>
      <c r="SJW739" s="1101"/>
      <c r="SJX739" s="1101"/>
      <c r="SJY739" s="1101"/>
      <c r="SJZ739" s="1101"/>
      <c r="SKA739" s="1101"/>
      <c r="SKB739" s="1101"/>
      <c r="SKC739" s="1101"/>
      <c r="SKD739" s="1101"/>
      <c r="SKE739" s="1101"/>
      <c r="SKF739" s="1101"/>
      <c r="SKG739" s="1101"/>
      <c r="SKH739" s="1101"/>
      <c r="SKI739" s="1101"/>
      <c r="SKJ739" s="1101"/>
      <c r="SKK739" s="1101"/>
      <c r="SKL739" s="1101"/>
      <c r="SKM739" s="1101"/>
      <c r="SKN739" s="1101"/>
      <c r="SKO739" s="1101"/>
      <c r="SKP739" s="1101"/>
      <c r="SKQ739" s="1101"/>
      <c r="SKR739" s="1101"/>
      <c r="SKS739" s="1101"/>
      <c r="SKT739" s="1101"/>
      <c r="SKU739" s="1101"/>
      <c r="SKV739" s="1101"/>
      <c r="SKW739" s="1101"/>
      <c r="SKX739" s="1101"/>
      <c r="SKY739" s="1101"/>
      <c r="SKZ739" s="1101"/>
      <c r="SLA739" s="1101"/>
      <c r="SLB739" s="1101"/>
      <c r="SLC739" s="1101"/>
      <c r="SLD739" s="1101"/>
      <c r="SLE739" s="1101"/>
      <c r="SLF739" s="1101"/>
      <c r="SLG739" s="1101"/>
      <c r="SLH739" s="1101"/>
      <c r="SLI739" s="1101"/>
      <c r="SLJ739" s="1101"/>
      <c r="SLK739" s="1101"/>
      <c r="SLL739" s="1101"/>
      <c r="SLM739" s="1101"/>
      <c r="SLN739" s="1101"/>
      <c r="SLO739" s="1101"/>
      <c r="SLP739" s="1101"/>
      <c r="SLQ739" s="1101"/>
      <c r="SLR739" s="1101"/>
      <c r="SLS739" s="1101"/>
      <c r="SLT739" s="1101"/>
      <c r="SLU739" s="1101"/>
      <c r="SLV739" s="1101"/>
      <c r="SLW739" s="1101"/>
      <c r="SLX739" s="1101"/>
      <c r="SLY739" s="1101"/>
      <c r="SLZ739" s="1101"/>
      <c r="SMA739" s="1101"/>
      <c r="SMB739" s="1101"/>
      <c r="SMC739" s="1101"/>
      <c r="SMD739" s="1101"/>
      <c r="SME739" s="1101"/>
      <c r="SMF739" s="1101"/>
      <c r="SMG739" s="1101"/>
      <c r="SMH739" s="1101"/>
      <c r="SMI739" s="1101"/>
      <c r="SMJ739" s="1101"/>
      <c r="SMK739" s="1101"/>
      <c r="SML739" s="1101"/>
      <c r="SMM739" s="1101"/>
      <c r="SMN739" s="1101"/>
      <c r="SMO739" s="1101"/>
      <c r="SMP739" s="1101"/>
      <c r="SMQ739" s="1101"/>
      <c r="SMR739" s="1101"/>
      <c r="SMS739" s="1101"/>
      <c r="SMT739" s="1101"/>
      <c r="SMU739" s="1101"/>
      <c r="SMV739" s="1101"/>
      <c r="SMW739" s="1101"/>
      <c r="SMX739" s="1101"/>
      <c r="SMY739" s="1101"/>
      <c r="SMZ739" s="1101"/>
      <c r="SNA739" s="1101"/>
      <c r="SNB739" s="1101"/>
      <c r="SNC739" s="1101"/>
      <c r="SND739" s="1101"/>
      <c r="SNE739" s="1101"/>
      <c r="SNF739" s="1101"/>
      <c r="SNG739" s="1101"/>
      <c r="SNH739" s="1101"/>
      <c r="SNI739" s="1101"/>
      <c r="SNJ739" s="1101"/>
      <c r="SNK739" s="1101"/>
      <c r="SNL739" s="1101"/>
      <c r="SNM739" s="1101"/>
      <c r="SNN739" s="1101"/>
      <c r="SNO739" s="1101"/>
      <c r="SNP739" s="1101"/>
      <c r="SNQ739" s="1101"/>
      <c r="SNR739" s="1101"/>
      <c r="SNS739" s="1101"/>
      <c r="SNT739" s="1101"/>
      <c r="SNU739" s="1101"/>
      <c r="SNV739" s="1101"/>
      <c r="SNW739" s="1101"/>
      <c r="SNX739" s="1101"/>
      <c r="SNY739" s="1101"/>
      <c r="SNZ739" s="1101"/>
      <c r="SOA739" s="1101"/>
      <c r="SOB739" s="1101"/>
      <c r="SOC739" s="1101"/>
      <c r="SOD739" s="1101"/>
      <c r="SOE739" s="1101"/>
      <c r="SOF739" s="1101"/>
      <c r="SOG739" s="1101"/>
      <c r="SOH739" s="1101"/>
      <c r="SOI739" s="1101"/>
      <c r="SOJ739" s="1101"/>
      <c r="SOK739" s="1101"/>
      <c r="SOL739" s="1101"/>
      <c r="SOM739" s="1101"/>
      <c r="SON739" s="1101"/>
      <c r="SOO739" s="1101"/>
      <c r="SOP739" s="1101"/>
      <c r="SOQ739" s="1101"/>
      <c r="SOR739" s="1101"/>
      <c r="SOS739" s="1101"/>
      <c r="SOT739" s="1101"/>
      <c r="SOU739" s="1101"/>
      <c r="SOV739" s="1101"/>
      <c r="SOW739" s="1101"/>
      <c r="SOX739" s="1101"/>
      <c r="SOY739" s="1101"/>
      <c r="SOZ739" s="1101"/>
      <c r="SPA739" s="1101"/>
      <c r="SPB739" s="1101"/>
      <c r="SPC739" s="1101"/>
      <c r="SPD739" s="1101"/>
      <c r="SPE739" s="1101"/>
      <c r="SPF739" s="1101"/>
      <c r="SPG739" s="1101"/>
      <c r="SPH739" s="1101"/>
      <c r="SPI739" s="1101"/>
      <c r="SPJ739" s="1101"/>
      <c r="SPK739" s="1101"/>
      <c r="SPL739" s="1101"/>
      <c r="SPM739" s="1101"/>
      <c r="SPN739" s="1101"/>
      <c r="SPO739" s="1101"/>
      <c r="SPP739" s="1101"/>
      <c r="SPQ739" s="1101"/>
      <c r="SPR739" s="1101"/>
      <c r="SPS739" s="1101"/>
      <c r="SPT739" s="1101"/>
      <c r="SPU739" s="1101"/>
      <c r="SPV739" s="1101"/>
      <c r="SPW739" s="1101"/>
      <c r="SPX739" s="1101"/>
      <c r="SPY739" s="1101"/>
      <c r="SPZ739" s="1101"/>
      <c r="SQA739" s="1101"/>
      <c r="SQB739" s="1101"/>
      <c r="SQC739" s="1101"/>
      <c r="SQD739" s="1101"/>
      <c r="SQE739" s="1101"/>
      <c r="SQF739" s="1101"/>
      <c r="SQG739" s="1101"/>
      <c r="SQH739" s="1101"/>
      <c r="SQI739" s="1101"/>
      <c r="SQJ739" s="1101"/>
      <c r="SQK739" s="1101"/>
      <c r="SQL739" s="1101"/>
      <c r="SQM739" s="1101"/>
      <c r="SQN739" s="1101"/>
      <c r="SQO739" s="1101"/>
      <c r="SQP739" s="1101"/>
      <c r="SQQ739" s="1101"/>
      <c r="SQR739" s="1101"/>
      <c r="SQS739" s="1101"/>
      <c r="SQT739" s="1101"/>
      <c r="SQU739" s="1101"/>
      <c r="SQV739" s="1101"/>
      <c r="SQW739" s="1101"/>
      <c r="SQX739" s="1101"/>
      <c r="SQY739" s="1101"/>
      <c r="SQZ739" s="1101"/>
      <c r="SRA739" s="1101"/>
      <c r="SRB739" s="1101"/>
      <c r="SRC739" s="1101"/>
      <c r="SRD739" s="1101"/>
      <c r="SRE739" s="1101"/>
      <c r="SRF739" s="1101"/>
      <c r="SRG739" s="1101"/>
      <c r="SRH739" s="1101"/>
      <c r="SRI739" s="1101"/>
      <c r="SRJ739" s="1101"/>
      <c r="SRK739" s="1101"/>
      <c r="SRL739" s="1101"/>
      <c r="SRM739" s="1101"/>
      <c r="SRN739" s="1101"/>
      <c r="SRO739" s="1101"/>
      <c r="SRP739" s="1101"/>
      <c r="SRQ739" s="1101"/>
      <c r="SRR739" s="1101"/>
      <c r="SRS739" s="1101"/>
      <c r="SRT739" s="1101"/>
      <c r="SRU739" s="1101"/>
      <c r="SRV739" s="1101"/>
      <c r="SRW739" s="1101"/>
      <c r="SRX739" s="1101"/>
      <c r="SRY739" s="1101"/>
      <c r="SRZ739" s="1101"/>
      <c r="SSA739" s="1101"/>
      <c r="SSB739" s="1101"/>
      <c r="SSC739" s="1101"/>
      <c r="SSD739" s="1101"/>
      <c r="SSE739" s="1101"/>
      <c r="SSF739" s="1101"/>
      <c r="SSG739" s="1101"/>
      <c r="SSH739" s="1101"/>
      <c r="SSI739" s="1101"/>
      <c r="SSJ739" s="1101"/>
      <c r="SSK739" s="1101"/>
      <c r="SSL739" s="1101"/>
      <c r="SSM739" s="1101"/>
      <c r="SSN739" s="1101"/>
      <c r="SSO739" s="1101"/>
      <c r="SSP739" s="1101"/>
      <c r="SSQ739" s="1101"/>
      <c r="SSR739" s="1101"/>
      <c r="SSS739" s="1101"/>
      <c r="SST739" s="1101"/>
      <c r="SSU739" s="1101"/>
      <c r="SSV739" s="1101"/>
      <c r="SSW739" s="1101"/>
      <c r="SSX739" s="1101"/>
      <c r="SSY739" s="1101"/>
      <c r="SSZ739" s="1101"/>
      <c r="STA739" s="1101"/>
      <c r="STB739" s="1101"/>
      <c r="STC739" s="1101"/>
      <c r="STD739" s="1101"/>
      <c r="STE739" s="1101"/>
      <c r="STF739" s="1101"/>
      <c r="STG739" s="1101"/>
      <c r="STH739" s="1101"/>
      <c r="STI739" s="1101"/>
      <c r="STJ739" s="1101"/>
      <c r="STK739" s="1101"/>
      <c r="STL739" s="1101"/>
      <c r="STM739" s="1101"/>
      <c r="STN739" s="1101"/>
      <c r="STO739" s="1101"/>
      <c r="STP739" s="1101"/>
      <c r="STQ739" s="1101"/>
      <c r="STR739" s="1101"/>
      <c r="STS739" s="1101"/>
      <c r="STT739" s="1101"/>
      <c r="STU739" s="1101"/>
      <c r="STV739" s="1101"/>
      <c r="STW739" s="1101"/>
      <c r="STX739" s="1101"/>
      <c r="STY739" s="1101"/>
      <c r="STZ739" s="1101"/>
      <c r="SUA739" s="1101"/>
      <c r="SUB739" s="1101"/>
      <c r="SUC739" s="1101"/>
      <c r="SUD739" s="1101"/>
      <c r="SUE739" s="1101"/>
      <c r="SUF739" s="1101"/>
      <c r="SUG739" s="1101"/>
      <c r="SUH739" s="1101"/>
      <c r="SUI739" s="1101"/>
      <c r="SUJ739" s="1101"/>
      <c r="SUK739" s="1101"/>
      <c r="SUL739" s="1101"/>
      <c r="SUM739" s="1101"/>
      <c r="SUN739" s="1101"/>
      <c r="SUO739" s="1101"/>
      <c r="SUP739" s="1101"/>
      <c r="SUQ739" s="1101"/>
      <c r="SUR739" s="1101"/>
      <c r="SUS739" s="1101"/>
      <c r="SUT739" s="1101"/>
      <c r="SUU739" s="1101"/>
      <c r="SUV739" s="1101"/>
      <c r="SUW739" s="1101"/>
      <c r="SUX739" s="1101"/>
      <c r="SUY739" s="1101"/>
      <c r="SUZ739" s="1101"/>
      <c r="SVA739" s="1101"/>
      <c r="SVB739" s="1101"/>
      <c r="SVC739" s="1101"/>
      <c r="SVD739" s="1101"/>
      <c r="SVE739" s="1101"/>
      <c r="SVF739" s="1101"/>
      <c r="SVG739" s="1101"/>
      <c r="SVH739" s="1101"/>
      <c r="SVI739" s="1101"/>
      <c r="SVJ739" s="1101"/>
      <c r="SVK739" s="1101"/>
      <c r="SVL739" s="1101"/>
      <c r="SVM739" s="1101"/>
      <c r="SVN739" s="1101"/>
      <c r="SVO739" s="1101"/>
      <c r="SVP739" s="1101"/>
      <c r="SVQ739" s="1101"/>
      <c r="SVR739" s="1101"/>
      <c r="SVS739" s="1101"/>
      <c r="SVT739" s="1101"/>
      <c r="SVU739" s="1101"/>
      <c r="SVV739" s="1101"/>
      <c r="SVW739" s="1101"/>
      <c r="SVX739" s="1101"/>
      <c r="SVY739" s="1101"/>
      <c r="SVZ739" s="1101"/>
      <c r="SWA739" s="1101"/>
      <c r="SWB739" s="1101"/>
      <c r="SWC739" s="1101"/>
      <c r="SWD739" s="1101"/>
      <c r="SWE739" s="1101"/>
      <c r="SWF739" s="1101"/>
      <c r="SWG739" s="1101"/>
      <c r="SWH739" s="1101"/>
      <c r="SWI739" s="1101"/>
      <c r="SWJ739" s="1101"/>
      <c r="SWK739" s="1101"/>
      <c r="SWL739" s="1101"/>
      <c r="SWM739" s="1101"/>
      <c r="SWN739" s="1101"/>
      <c r="SWO739" s="1101"/>
      <c r="SWP739" s="1101"/>
      <c r="SWQ739" s="1101"/>
      <c r="SWR739" s="1101"/>
      <c r="SWS739" s="1101"/>
      <c r="SWT739" s="1101"/>
      <c r="SWU739" s="1101"/>
      <c r="SWV739" s="1101"/>
      <c r="SWW739" s="1101"/>
      <c r="SWX739" s="1101"/>
      <c r="SWY739" s="1101"/>
      <c r="SWZ739" s="1101"/>
      <c r="SXA739" s="1101"/>
      <c r="SXB739" s="1101"/>
      <c r="SXC739" s="1101"/>
      <c r="SXD739" s="1101"/>
      <c r="SXE739" s="1101"/>
      <c r="SXF739" s="1101"/>
      <c r="SXG739" s="1101"/>
      <c r="SXH739" s="1101"/>
      <c r="SXI739" s="1101"/>
      <c r="SXJ739" s="1101"/>
      <c r="SXK739" s="1101"/>
      <c r="SXL739" s="1101"/>
      <c r="SXM739" s="1101"/>
      <c r="SXN739" s="1101"/>
      <c r="SXO739" s="1101"/>
      <c r="SXP739" s="1101"/>
      <c r="SXQ739" s="1101"/>
      <c r="SXR739" s="1101"/>
      <c r="SXS739" s="1101"/>
      <c r="SXT739" s="1101"/>
      <c r="SXU739" s="1101"/>
      <c r="SXV739" s="1101"/>
      <c r="SXW739" s="1101"/>
      <c r="SXX739" s="1101"/>
      <c r="SXY739" s="1101"/>
      <c r="SXZ739" s="1101"/>
      <c r="SYA739" s="1101"/>
      <c r="SYB739" s="1101"/>
      <c r="SYC739" s="1101"/>
      <c r="SYD739" s="1101"/>
      <c r="SYE739" s="1101"/>
      <c r="SYF739" s="1101"/>
      <c r="SYG739" s="1101"/>
      <c r="SYH739" s="1101"/>
      <c r="SYI739" s="1101"/>
      <c r="SYJ739" s="1101"/>
      <c r="SYK739" s="1101"/>
      <c r="SYL739" s="1101"/>
      <c r="SYM739" s="1101"/>
      <c r="SYN739" s="1101"/>
      <c r="SYO739" s="1101"/>
      <c r="SYP739" s="1101"/>
      <c r="SYQ739" s="1101"/>
      <c r="SYR739" s="1101"/>
      <c r="SYS739" s="1101"/>
      <c r="SYT739" s="1101"/>
      <c r="SYU739" s="1101"/>
      <c r="SYV739" s="1101"/>
      <c r="SYW739" s="1101"/>
      <c r="SYX739" s="1101"/>
      <c r="SYY739" s="1101"/>
      <c r="SYZ739" s="1101"/>
      <c r="SZA739" s="1101"/>
      <c r="SZB739" s="1101"/>
      <c r="SZC739" s="1101"/>
      <c r="SZD739" s="1101"/>
      <c r="SZE739" s="1101"/>
      <c r="SZF739" s="1101"/>
      <c r="SZG739" s="1101"/>
      <c r="SZH739" s="1101"/>
      <c r="SZI739" s="1101"/>
      <c r="SZJ739" s="1101"/>
      <c r="SZK739" s="1101"/>
      <c r="SZL739" s="1101"/>
      <c r="SZM739" s="1101"/>
      <c r="SZN739" s="1101"/>
      <c r="SZO739" s="1101"/>
      <c r="SZP739" s="1101"/>
      <c r="SZQ739" s="1101"/>
      <c r="SZR739" s="1101"/>
      <c r="SZS739" s="1101"/>
      <c r="SZT739" s="1101"/>
      <c r="SZU739" s="1101"/>
      <c r="SZV739" s="1101"/>
      <c r="SZW739" s="1101"/>
      <c r="SZX739" s="1101"/>
      <c r="SZY739" s="1101"/>
      <c r="SZZ739" s="1101"/>
      <c r="TAA739" s="1101"/>
      <c r="TAB739" s="1101"/>
      <c r="TAC739" s="1101"/>
      <c r="TAD739" s="1101"/>
      <c r="TAE739" s="1101"/>
      <c r="TAF739" s="1101"/>
      <c r="TAG739" s="1101"/>
      <c r="TAH739" s="1101"/>
      <c r="TAI739" s="1101"/>
      <c r="TAJ739" s="1101"/>
      <c r="TAK739" s="1101"/>
      <c r="TAL739" s="1101"/>
      <c r="TAM739" s="1101"/>
      <c r="TAN739" s="1101"/>
      <c r="TAO739" s="1101"/>
      <c r="TAP739" s="1101"/>
      <c r="TAQ739" s="1101"/>
      <c r="TAR739" s="1101"/>
      <c r="TAS739" s="1101"/>
      <c r="TAT739" s="1101"/>
      <c r="TAU739" s="1101"/>
      <c r="TAV739" s="1101"/>
      <c r="TAW739" s="1101"/>
      <c r="TAX739" s="1101"/>
      <c r="TAY739" s="1101"/>
      <c r="TAZ739" s="1101"/>
      <c r="TBA739" s="1101"/>
      <c r="TBB739" s="1101"/>
      <c r="TBC739" s="1101"/>
      <c r="TBD739" s="1101"/>
      <c r="TBE739" s="1101"/>
      <c r="TBF739" s="1101"/>
      <c r="TBG739" s="1101"/>
      <c r="TBH739" s="1101"/>
      <c r="TBI739" s="1101"/>
      <c r="TBJ739" s="1101"/>
      <c r="TBK739" s="1101"/>
      <c r="TBL739" s="1101"/>
      <c r="TBM739" s="1101"/>
      <c r="TBN739" s="1101"/>
      <c r="TBO739" s="1101"/>
      <c r="TBP739" s="1101"/>
      <c r="TBQ739" s="1101"/>
      <c r="TBR739" s="1101"/>
      <c r="TBS739" s="1101"/>
      <c r="TBT739" s="1101"/>
      <c r="TBU739" s="1101"/>
      <c r="TBV739" s="1101"/>
      <c r="TBW739" s="1101"/>
      <c r="TBX739" s="1101"/>
      <c r="TBY739" s="1101"/>
      <c r="TBZ739" s="1101"/>
      <c r="TCA739" s="1101"/>
      <c r="TCB739" s="1101"/>
      <c r="TCC739" s="1101"/>
      <c r="TCD739" s="1101"/>
      <c r="TCE739" s="1101"/>
      <c r="TCF739" s="1101"/>
      <c r="TCG739" s="1101"/>
      <c r="TCH739" s="1101"/>
      <c r="TCI739" s="1101"/>
      <c r="TCJ739" s="1101"/>
      <c r="TCK739" s="1101"/>
      <c r="TCL739" s="1101"/>
      <c r="TCM739" s="1101"/>
      <c r="TCN739" s="1101"/>
      <c r="TCO739" s="1101"/>
      <c r="TCP739" s="1101"/>
      <c r="TCQ739" s="1101"/>
      <c r="TCR739" s="1101"/>
      <c r="TCS739" s="1101"/>
      <c r="TCT739" s="1101"/>
      <c r="TCU739" s="1101"/>
      <c r="TCV739" s="1101"/>
      <c r="TCW739" s="1101"/>
      <c r="TCX739" s="1101"/>
      <c r="TCY739" s="1101"/>
      <c r="TCZ739" s="1101"/>
      <c r="TDA739" s="1101"/>
      <c r="TDB739" s="1101"/>
      <c r="TDC739" s="1101"/>
      <c r="TDD739" s="1101"/>
      <c r="TDE739" s="1101"/>
      <c r="TDF739" s="1101"/>
      <c r="TDG739" s="1101"/>
      <c r="TDH739" s="1101"/>
      <c r="TDI739" s="1101"/>
      <c r="TDJ739" s="1101"/>
      <c r="TDK739" s="1101"/>
      <c r="TDL739" s="1101"/>
      <c r="TDM739" s="1101"/>
      <c r="TDN739" s="1101"/>
      <c r="TDO739" s="1101"/>
      <c r="TDP739" s="1101"/>
      <c r="TDQ739" s="1101"/>
      <c r="TDR739" s="1101"/>
      <c r="TDS739" s="1101"/>
      <c r="TDT739" s="1101"/>
      <c r="TDU739" s="1101"/>
      <c r="TDV739" s="1101"/>
      <c r="TDW739" s="1101"/>
      <c r="TDX739" s="1101"/>
      <c r="TDY739" s="1101"/>
      <c r="TDZ739" s="1101"/>
      <c r="TEA739" s="1101"/>
      <c r="TEB739" s="1101"/>
      <c r="TEC739" s="1101"/>
      <c r="TED739" s="1101"/>
      <c r="TEE739" s="1101"/>
      <c r="TEF739" s="1101"/>
      <c r="TEG739" s="1101"/>
      <c r="TEH739" s="1101"/>
      <c r="TEI739" s="1101"/>
      <c r="TEJ739" s="1101"/>
      <c r="TEK739" s="1101"/>
      <c r="TEL739" s="1101"/>
      <c r="TEM739" s="1101"/>
      <c r="TEN739" s="1101"/>
      <c r="TEO739" s="1101"/>
      <c r="TEP739" s="1101"/>
      <c r="TEQ739" s="1101"/>
      <c r="TER739" s="1101"/>
      <c r="TES739" s="1101"/>
      <c r="TET739" s="1101"/>
      <c r="TEU739" s="1101"/>
      <c r="TEV739" s="1101"/>
      <c r="TEW739" s="1101"/>
      <c r="TEX739" s="1101"/>
      <c r="TEY739" s="1101"/>
      <c r="TEZ739" s="1101"/>
      <c r="TFA739" s="1101"/>
      <c r="TFB739" s="1101"/>
      <c r="TFC739" s="1101"/>
      <c r="TFD739" s="1101"/>
      <c r="TFE739" s="1101"/>
      <c r="TFF739" s="1101"/>
      <c r="TFG739" s="1101"/>
      <c r="TFH739" s="1101"/>
      <c r="TFI739" s="1101"/>
      <c r="TFJ739" s="1101"/>
      <c r="TFK739" s="1101"/>
      <c r="TFL739" s="1101"/>
      <c r="TFM739" s="1101"/>
      <c r="TFN739" s="1101"/>
      <c r="TFO739" s="1101"/>
      <c r="TFP739" s="1101"/>
      <c r="TFQ739" s="1101"/>
      <c r="TFR739" s="1101"/>
      <c r="TFS739" s="1101"/>
      <c r="TFT739" s="1101"/>
      <c r="TFU739" s="1101"/>
      <c r="TFV739" s="1101"/>
      <c r="TFW739" s="1101"/>
      <c r="TFX739" s="1101"/>
      <c r="TFY739" s="1101"/>
      <c r="TFZ739" s="1101"/>
      <c r="TGA739" s="1101"/>
      <c r="TGB739" s="1101"/>
      <c r="TGC739" s="1101"/>
      <c r="TGD739" s="1101"/>
      <c r="TGE739" s="1101"/>
      <c r="TGF739" s="1101"/>
      <c r="TGG739" s="1101"/>
      <c r="TGH739" s="1101"/>
      <c r="TGI739" s="1101"/>
      <c r="TGJ739" s="1101"/>
      <c r="TGK739" s="1101"/>
      <c r="TGL739" s="1101"/>
      <c r="TGM739" s="1101"/>
      <c r="TGN739" s="1101"/>
      <c r="TGO739" s="1101"/>
      <c r="TGP739" s="1101"/>
      <c r="TGQ739" s="1101"/>
      <c r="TGR739" s="1101"/>
      <c r="TGS739" s="1101"/>
      <c r="TGT739" s="1101"/>
      <c r="TGU739" s="1101"/>
      <c r="TGV739" s="1101"/>
      <c r="TGW739" s="1101"/>
      <c r="TGX739" s="1101"/>
      <c r="TGY739" s="1101"/>
      <c r="TGZ739" s="1101"/>
      <c r="THA739" s="1101"/>
      <c r="THB739" s="1101"/>
      <c r="THC739" s="1101"/>
      <c r="THD739" s="1101"/>
      <c r="THE739" s="1101"/>
      <c r="THF739" s="1101"/>
      <c r="THG739" s="1101"/>
      <c r="THH739" s="1101"/>
      <c r="THI739" s="1101"/>
      <c r="THJ739" s="1101"/>
      <c r="THK739" s="1101"/>
      <c r="THL739" s="1101"/>
      <c r="THM739" s="1101"/>
      <c r="THN739" s="1101"/>
      <c r="THO739" s="1101"/>
      <c r="THP739" s="1101"/>
      <c r="THQ739" s="1101"/>
      <c r="THR739" s="1101"/>
      <c r="THS739" s="1101"/>
      <c r="THT739" s="1101"/>
      <c r="THU739" s="1101"/>
      <c r="THV739" s="1101"/>
      <c r="THW739" s="1101"/>
      <c r="THX739" s="1101"/>
      <c r="THY739" s="1101"/>
      <c r="THZ739" s="1101"/>
      <c r="TIA739" s="1101"/>
      <c r="TIB739" s="1101"/>
      <c r="TIC739" s="1101"/>
      <c r="TID739" s="1101"/>
      <c r="TIE739" s="1101"/>
      <c r="TIF739" s="1101"/>
      <c r="TIG739" s="1101"/>
      <c r="TIH739" s="1101"/>
      <c r="TII739" s="1101"/>
      <c r="TIJ739" s="1101"/>
      <c r="TIK739" s="1101"/>
      <c r="TIL739" s="1101"/>
      <c r="TIM739" s="1101"/>
      <c r="TIN739" s="1101"/>
      <c r="TIO739" s="1101"/>
      <c r="TIP739" s="1101"/>
      <c r="TIQ739" s="1101"/>
      <c r="TIR739" s="1101"/>
      <c r="TIS739" s="1101"/>
      <c r="TIT739" s="1101"/>
      <c r="TIU739" s="1101"/>
      <c r="TIV739" s="1101"/>
      <c r="TIW739" s="1101"/>
      <c r="TIX739" s="1101"/>
      <c r="TIY739" s="1101"/>
      <c r="TIZ739" s="1101"/>
      <c r="TJA739" s="1101"/>
      <c r="TJB739" s="1101"/>
      <c r="TJC739" s="1101"/>
      <c r="TJD739" s="1101"/>
      <c r="TJE739" s="1101"/>
      <c r="TJF739" s="1101"/>
      <c r="TJG739" s="1101"/>
      <c r="TJH739" s="1101"/>
      <c r="TJI739" s="1101"/>
      <c r="TJJ739" s="1101"/>
      <c r="TJK739" s="1101"/>
      <c r="TJL739" s="1101"/>
      <c r="TJM739" s="1101"/>
      <c r="TJN739" s="1101"/>
      <c r="TJO739" s="1101"/>
      <c r="TJP739" s="1101"/>
      <c r="TJQ739" s="1101"/>
      <c r="TJR739" s="1101"/>
      <c r="TJS739" s="1101"/>
      <c r="TJT739" s="1101"/>
      <c r="TJU739" s="1101"/>
      <c r="TJV739" s="1101"/>
      <c r="TJW739" s="1101"/>
      <c r="TJX739" s="1101"/>
      <c r="TJY739" s="1101"/>
      <c r="TJZ739" s="1101"/>
      <c r="TKA739" s="1101"/>
      <c r="TKB739" s="1101"/>
      <c r="TKC739" s="1101"/>
      <c r="TKD739" s="1101"/>
      <c r="TKE739" s="1101"/>
      <c r="TKF739" s="1101"/>
      <c r="TKG739" s="1101"/>
      <c r="TKH739" s="1101"/>
      <c r="TKI739" s="1101"/>
      <c r="TKJ739" s="1101"/>
      <c r="TKK739" s="1101"/>
      <c r="TKL739" s="1101"/>
      <c r="TKM739" s="1101"/>
      <c r="TKN739" s="1101"/>
      <c r="TKO739" s="1101"/>
      <c r="TKP739" s="1101"/>
      <c r="TKQ739" s="1101"/>
      <c r="TKR739" s="1101"/>
      <c r="TKS739" s="1101"/>
      <c r="TKT739" s="1101"/>
      <c r="TKU739" s="1101"/>
      <c r="TKV739" s="1101"/>
      <c r="TKW739" s="1101"/>
      <c r="TKX739" s="1101"/>
      <c r="TKY739" s="1101"/>
      <c r="TKZ739" s="1101"/>
      <c r="TLA739" s="1101"/>
      <c r="TLB739" s="1101"/>
      <c r="TLC739" s="1101"/>
      <c r="TLD739" s="1101"/>
      <c r="TLE739" s="1101"/>
      <c r="TLF739" s="1101"/>
      <c r="TLG739" s="1101"/>
      <c r="TLH739" s="1101"/>
      <c r="TLI739" s="1101"/>
      <c r="TLJ739" s="1101"/>
      <c r="TLK739" s="1101"/>
      <c r="TLL739" s="1101"/>
      <c r="TLM739" s="1101"/>
      <c r="TLN739" s="1101"/>
      <c r="TLO739" s="1101"/>
      <c r="TLP739" s="1101"/>
      <c r="TLQ739" s="1101"/>
      <c r="TLR739" s="1101"/>
      <c r="TLS739" s="1101"/>
      <c r="TLT739" s="1101"/>
      <c r="TLU739" s="1101"/>
      <c r="TLV739" s="1101"/>
      <c r="TLW739" s="1101"/>
      <c r="TLX739" s="1101"/>
      <c r="TLY739" s="1101"/>
      <c r="TLZ739" s="1101"/>
      <c r="TMA739" s="1101"/>
      <c r="TMB739" s="1101"/>
      <c r="TMC739" s="1101"/>
      <c r="TMD739" s="1101"/>
      <c r="TME739" s="1101"/>
      <c r="TMF739" s="1101"/>
      <c r="TMG739" s="1101"/>
      <c r="TMH739" s="1101"/>
      <c r="TMI739" s="1101"/>
      <c r="TMJ739" s="1101"/>
      <c r="TMK739" s="1101"/>
      <c r="TML739" s="1101"/>
      <c r="TMM739" s="1101"/>
      <c r="TMN739" s="1101"/>
      <c r="TMO739" s="1101"/>
      <c r="TMP739" s="1101"/>
      <c r="TMQ739" s="1101"/>
      <c r="TMR739" s="1101"/>
      <c r="TMS739" s="1101"/>
      <c r="TMT739" s="1101"/>
      <c r="TMU739" s="1101"/>
      <c r="TMV739" s="1101"/>
      <c r="TMW739" s="1101"/>
      <c r="TMX739" s="1101"/>
      <c r="TMY739" s="1101"/>
      <c r="TMZ739" s="1101"/>
      <c r="TNA739" s="1101"/>
      <c r="TNB739" s="1101"/>
      <c r="TNC739" s="1101"/>
      <c r="TND739" s="1101"/>
      <c r="TNE739" s="1101"/>
      <c r="TNF739" s="1101"/>
      <c r="TNG739" s="1101"/>
      <c r="TNH739" s="1101"/>
      <c r="TNI739" s="1101"/>
      <c r="TNJ739" s="1101"/>
      <c r="TNK739" s="1101"/>
      <c r="TNL739" s="1101"/>
      <c r="TNM739" s="1101"/>
      <c r="TNN739" s="1101"/>
      <c r="TNO739" s="1101"/>
      <c r="TNP739" s="1101"/>
      <c r="TNQ739" s="1101"/>
      <c r="TNR739" s="1101"/>
      <c r="TNS739" s="1101"/>
      <c r="TNT739" s="1101"/>
      <c r="TNU739" s="1101"/>
      <c r="TNV739" s="1101"/>
      <c r="TNW739" s="1101"/>
      <c r="TNX739" s="1101"/>
      <c r="TNY739" s="1101"/>
      <c r="TNZ739" s="1101"/>
      <c r="TOA739" s="1101"/>
      <c r="TOB739" s="1101"/>
      <c r="TOC739" s="1101"/>
      <c r="TOD739" s="1101"/>
      <c r="TOE739" s="1101"/>
      <c r="TOF739" s="1101"/>
      <c r="TOG739" s="1101"/>
      <c r="TOH739" s="1101"/>
      <c r="TOI739" s="1101"/>
      <c r="TOJ739" s="1101"/>
      <c r="TOK739" s="1101"/>
      <c r="TOL739" s="1101"/>
      <c r="TOM739" s="1101"/>
      <c r="TON739" s="1101"/>
      <c r="TOO739" s="1101"/>
      <c r="TOP739" s="1101"/>
      <c r="TOQ739" s="1101"/>
      <c r="TOR739" s="1101"/>
      <c r="TOS739" s="1101"/>
      <c r="TOT739" s="1101"/>
      <c r="TOU739" s="1101"/>
      <c r="TOV739" s="1101"/>
      <c r="TOW739" s="1101"/>
      <c r="TOX739" s="1101"/>
      <c r="TOY739" s="1101"/>
      <c r="TOZ739" s="1101"/>
      <c r="TPA739" s="1101"/>
      <c r="TPB739" s="1101"/>
      <c r="TPC739" s="1101"/>
      <c r="TPD739" s="1101"/>
      <c r="TPE739" s="1101"/>
      <c r="TPF739" s="1101"/>
      <c r="TPG739" s="1101"/>
      <c r="TPH739" s="1101"/>
      <c r="TPI739" s="1101"/>
      <c r="TPJ739" s="1101"/>
      <c r="TPK739" s="1101"/>
      <c r="TPL739" s="1101"/>
      <c r="TPM739" s="1101"/>
      <c r="TPN739" s="1101"/>
      <c r="TPO739" s="1101"/>
      <c r="TPP739" s="1101"/>
      <c r="TPQ739" s="1101"/>
      <c r="TPR739" s="1101"/>
      <c r="TPS739" s="1101"/>
      <c r="TPT739" s="1101"/>
      <c r="TPU739" s="1101"/>
      <c r="TPV739" s="1101"/>
      <c r="TPW739" s="1101"/>
      <c r="TPX739" s="1101"/>
      <c r="TPY739" s="1101"/>
      <c r="TPZ739" s="1101"/>
      <c r="TQA739" s="1101"/>
      <c r="TQB739" s="1101"/>
      <c r="TQC739" s="1101"/>
      <c r="TQD739" s="1101"/>
      <c r="TQE739" s="1101"/>
      <c r="TQF739" s="1101"/>
      <c r="TQG739" s="1101"/>
      <c r="TQH739" s="1101"/>
      <c r="TQI739" s="1101"/>
      <c r="TQJ739" s="1101"/>
      <c r="TQK739" s="1101"/>
      <c r="TQL739" s="1101"/>
      <c r="TQM739" s="1101"/>
      <c r="TQN739" s="1101"/>
      <c r="TQO739" s="1101"/>
      <c r="TQP739" s="1101"/>
      <c r="TQQ739" s="1101"/>
      <c r="TQR739" s="1101"/>
      <c r="TQS739" s="1101"/>
      <c r="TQT739" s="1101"/>
      <c r="TQU739" s="1101"/>
      <c r="TQV739" s="1101"/>
      <c r="TQW739" s="1101"/>
      <c r="TQX739" s="1101"/>
      <c r="TQY739" s="1101"/>
      <c r="TQZ739" s="1101"/>
      <c r="TRA739" s="1101"/>
      <c r="TRB739" s="1101"/>
      <c r="TRC739" s="1101"/>
      <c r="TRD739" s="1101"/>
      <c r="TRE739" s="1101"/>
      <c r="TRF739" s="1101"/>
      <c r="TRG739" s="1101"/>
      <c r="TRH739" s="1101"/>
      <c r="TRI739" s="1101"/>
      <c r="TRJ739" s="1101"/>
      <c r="TRK739" s="1101"/>
      <c r="TRL739" s="1101"/>
      <c r="TRM739" s="1101"/>
      <c r="TRN739" s="1101"/>
      <c r="TRO739" s="1101"/>
      <c r="TRP739" s="1101"/>
      <c r="TRQ739" s="1101"/>
      <c r="TRR739" s="1101"/>
      <c r="TRS739" s="1101"/>
      <c r="TRT739" s="1101"/>
      <c r="TRU739" s="1101"/>
      <c r="TRV739" s="1101"/>
      <c r="TRW739" s="1101"/>
      <c r="TRX739" s="1101"/>
      <c r="TRY739" s="1101"/>
      <c r="TRZ739" s="1101"/>
      <c r="TSA739" s="1101"/>
      <c r="TSB739" s="1101"/>
      <c r="TSC739" s="1101"/>
      <c r="TSD739" s="1101"/>
      <c r="TSE739" s="1101"/>
      <c r="TSF739" s="1101"/>
      <c r="TSG739" s="1101"/>
      <c r="TSH739" s="1101"/>
      <c r="TSI739" s="1101"/>
      <c r="TSJ739" s="1101"/>
      <c r="TSK739" s="1101"/>
      <c r="TSL739" s="1101"/>
      <c r="TSM739" s="1101"/>
      <c r="TSN739" s="1101"/>
      <c r="TSO739" s="1101"/>
      <c r="TSP739" s="1101"/>
      <c r="TSQ739" s="1101"/>
      <c r="TSR739" s="1101"/>
      <c r="TSS739" s="1101"/>
      <c r="TST739" s="1101"/>
      <c r="TSU739" s="1101"/>
      <c r="TSV739" s="1101"/>
      <c r="TSW739" s="1101"/>
      <c r="TSX739" s="1101"/>
      <c r="TSY739" s="1101"/>
      <c r="TSZ739" s="1101"/>
      <c r="TTA739" s="1101"/>
      <c r="TTB739" s="1101"/>
      <c r="TTC739" s="1101"/>
      <c r="TTD739" s="1101"/>
      <c r="TTE739" s="1101"/>
      <c r="TTF739" s="1101"/>
      <c r="TTG739" s="1101"/>
      <c r="TTH739" s="1101"/>
      <c r="TTI739" s="1101"/>
      <c r="TTJ739" s="1101"/>
      <c r="TTK739" s="1101"/>
      <c r="TTL739" s="1101"/>
      <c r="TTM739" s="1101"/>
      <c r="TTN739" s="1101"/>
      <c r="TTO739" s="1101"/>
      <c r="TTP739" s="1101"/>
      <c r="TTQ739" s="1101"/>
      <c r="TTR739" s="1101"/>
      <c r="TTS739" s="1101"/>
      <c r="TTT739" s="1101"/>
      <c r="TTU739" s="1101"/>
      <c r="TTV739" s="1101"/>
      <c r="TTW739" s="1101"/>
      <c r="TTX739" s="1101"/>
      <c r="TTY739" s="1101"/>
      <c r="TTZ739" s="1101"/>
      <c r="TUA739" s="1101"/>
      <c r="TUB739" s="1101"/>
      <c r="TUC739" s="1101"/>
      <c r="TUD739" s="1101"/>
      <c r="TUE739" s="1101"/>
      <c r="TUF739" s="1101"/>
      <c r="TUG739" s="1101"/>
      <c r="TUH739" s="1101"/>
      <c r="TUI739" s="1101"/>
      <c r="TUJ739" s="1101"/>
      <c r="TUK739" s="1101"/>
      <c r="TUL739" s="1101"/>
      <c r="TUM739" s="1101"/>
      <c r="TUN739" s="1101"/>
      <c r="TUO739" s="1101"/>
      <c r="TUP739" s="1101"/>
      <c r="TUQ739" s="1101"/>
      <c r="TUR739" s="1101"/>
      <c r="TUS739" s="1101"/>
      <c r="TUT739" s="1101"/>
      <c r="TUU739" s="1101"/>
      <c r="TUV739" s="1101"/>
      <c r="TUW739" s="1101"/>
      <c r="TUX739" s="1101"/>
      <c r="TUY739" s="1101"/>
      <c r="TUZ739" s="1101"/>
      <c r="TVA739" s="1101"/>
      <c r="TVB739" s="1101"/>
      <c r="TVC739" s="1101"/>
      <c r="TVD739" s="1101"/>
      <c r="TVE739" s="1101"/>
      <c r="TVF739" s="1101"/>
      <c r="TVG739" s="1101"/>
      <c r="TVH739" s="1101"/>
      <c r="TVI739" s="1101"/>
      <c r="TVJ739" s="1101"/>
      <c r="TVK739" s="1101"/>
      <c r="TVL739" s="1101"/>
      <c r="TVM739" s="1101"/>
      <c r="TVN739" s="1101"/>
      <c r="TVO739" s="1101"/>
      <c r="TVP739" s="1101"/>
      <c r="TVQ739" s="1101"/>
      <c r="TVR739" s="1101"/>
      <c r="TVS739" s="1101"/>
      <c r="TVT739" s="1101"/>
      <c r="TVU739" s="1101"/>
      <c r="TVV739" s="1101"/>
      <c r="TVW739" s="1101"/>
      <c r="TVX739" s="1101"/>
      <c r="TVY739" s="1101"/>
      <c r="TVZ739" s="1101"/>
      <c r="TWA739" s="1101"/>
      <c r="TWB739" s="1101"/>
      <c r="TWC739" s="1101"/>
      <c r="TWD739" s="1101"/>
      <c r="TWE739" s="1101"/>
      <c r="TWF739" s="1101"/>
      <c r="TWG739" s="1101"/>
      <c r="TWH739" s="1101"/>
      <c r="TWI739" s="1101"/>
      <c r="TWJ739" s="1101"/>
      <c r="TWK739" s="1101"/>
      <c r="TWL739" s="1101"/>
      <c r="TWM739" s="1101"/>
      <c r="TWN739" s="1101"/>
      <c r="TWO739" s="1101"/>
      <c r="TWP739" s="1101"/>
      <c r="TWQ739" s="1101"/>
      <c r="TWR739" s="1101"/>
      <c r="TWS739" s="1101"/>
      <c r="TWT739" s="1101"/>
      <c r="TWU739" s="1101"/>
      <c r="TWV739" s="1101"/>
      <c r="TWW739" s="1101"/>
      <c r="TWX739" s="1101"/>
      <c r="TWY739" s="1101"/>
      <c r="TWZ739" s="1101"/>
      <c r="TXA739" s="1101"/>
      <c r="TXB739" s="1101"/>
      <c r="TXC739" s="1101"/>
      <c r="TXD739" s="1101"/>
      <c r="TXE739" s="1101"/>
      <c r="TXF739" s="1101"/>
      <c r="TXG739" s="1101"/>
      <c r="TXH739" s="1101"/>
      <c r="TXI739" s="1101"/>
      <c r="TXJ739" s="1101"/>
      <c r="TXK739" s="1101"/>
      <c r="TXL739" s="1101"/>
      <c r="TXM739" s="1101"/>
      <c r="TXN739" s="1101"/>
      <c r="TXO739" s="1101"/>
      <c r="TXP739" s="1101"/>
      <c r="TXQ739" s="1101"/>
      <c r="TXR739" s="1101"/>
      <c r="TXS739" s="1101"/>
      <c r="TXT739" s="1101"/>
      <c r="TXU739" s="1101"/>
      <c r="TXV739" s="1101"/>
      <c r="TXW739" s="1101"/>
      <c r="TXX739" s="1101"/>
      <c r="TXY739" s="1101"/>
      <c r="TXZ739" s="1101"/>
      <c r="TYA739" s="1101"/>
      <c r="TYB739" s="1101"/>
      <c r="TYC739" s="1101"/>
      <c r="TYD739" s="1101"/>
      <c r="TYE739" s="1101"/>
      <c r="TYF739" s="1101"/>
      <c r="TYG739" s="1101"/>
      <c r="TYH739" s="1101"/>
      <c r="TYI739" s="1101"/>
      <c r="TYJ739" s="1101"/>
      <c r="TYK739" s="1101"/>
      <c r="TYL739" s="1101"/>
      <c r="TYM739" s="1101"/>
      <c r="TYN739" s="1101"/>
      <c r="TYO739" s="1101"/>
      <c r="TYP739" s="1101"/>
      <c r="TYQ739" s="1101"/>
      <c r="TYR739" s="1101"/>
      <c r="TYS739" s="1101"/>
      <c r="TYT739" s="1101"/>
      <c r="TYU739" s="1101"/>
      <c r="TYV739" s="1101"/>
      <c r="TYW739" s="1101"/>
      <c r="TYX739" s="1101"/>
      <c r="TYY739" s="1101"/>
      <c r="TYZ739" s="1101"/>
      <c r="TZA739" s="1101"/>
      <c r="TZB739" s="1101"/>
      <c r="TZC739" s="1101"/>
      <c r="TZD739" s="1101"/>
      <c r="TZE739" s="1101"/>
      <c r="TZF739" s="1101"/>
      <c r="TZG739" s="1101"/>
      <c r="TZH739" s="1101"/>
      <c r="TZI739" s="1101"/>
      <c r="TZJ739" s="1101"/>
      <c r="TZK739" s="1101"/>
      <c r="TZL739" s="1101"/>
      <c r="TZM739" s="1101"/>
      <c r="TZN739" s="1101"/>
      <c r="TZO739" s="1101"/>
      <c r="TZP739" s="1101"/>
      <c r="TZQ739" s="1101"/>
      <c r="TZR739" s="1101"/>
      <c r="TZS739" s="1101"/>
      <c r="TZT739" s="1101"/>
      <c r="TZU739" s="1101"/>
      <c r="TZV739" s="1101"/>
      <c r="TZW739" s="1101"/>
      <c r="TZX739" s="1101"/>
      <c r="TZY739" s="1101"/>
      <c r="TZZ739" s="1101"/>
      <c r="UAA739" s="1101"/>
      <c r="UAB739" s="1101"/>
      <c r="UAC739" s="1101"/>
      <c r="UAD739" s="1101"/>
      <c r="UAE739" s="1101"/>
      <c r="UAF739" s="1101"/>
      <c r="UAG739" s="1101"/>
      <c r="UAH739" s="1101"/>
      <c r="UAI739" s="1101"/>
      <c r="UAJ739" s="1101"/>
      <c r="UAK739" s="1101"/>
      <c r="UAL739" s="1101"/>
      <c r="UAM739" s="1101"/>
      <c r="UAN739" s="1101"/>
      <c r="UAO739" s="1101"/>
      <c r="UAP739" s="1101"/>
      <c r="UAQ739" s="1101"/>
      <c r="UAR739" s="1101"/>
      <c r="UAS739" s="1101"/>
      <c r="UAT739" s="1101"/>
      <c r="UAU739" s="1101"/>
      <c r="UAV739" s="1101"/>
      <c r="UAW739" s="1101"/>
      <c r="UAX739" s="1101"/>
      <c r="UAY739" s="1101"/>
      <c r="UAZ739" s="1101"/>
      <c r="UBA739" s="1101"/>
      <c r="UBB739" s="1101"/>
      <c r="UBC739" s="1101"/>
      <c r="UBD739" s="1101"/>
      <c r="UBE739" s="1101"/>
      <c r="UBF739" s="1101"/>
      <c r="UBG739" s="1101"/>
      <c r="UBH739" s="1101"/>
      <c r="UBI739" s="1101"/>
      <c r="UBJ739" s="1101"/>
      <c r="UBK739" s="1101"/>
      <c r="UBL739" s="1101"/>
      <c r="UBM739" s="1101"/>
      <c r="UBN739" s="1101"/>
      <c r="UBO739" s="1101"/>
      <c r="UBP739" s="1101"/>
      <c r="UBQ739" s="1101"/>
      <c r="UBR739" s="1101"/>
      <c r="UBS739" s="1101"/>
      <c r="UBT739" s="1101"/>
      <c r="UBU739" s="1101"/>
      <c r="UBV739" s="1101"/>
      <c r="UBW739" s="1101"/>
      <c r="UBX739" s="1101"/>
      <c r="UBY739" s="1101"/>
      <c r="UBZ739" s="1101"/>
      <c r="UCA739" s="1101"/>
      <c r="UCB739" s="1101"/>
      <c r="UCC739" s="1101"/>
      <c r="UCD739" s="1101"/>
      <c r="UCE739" s="1101"/>
      <c r="UCF739" s="1101"/>
      <c r="UCG739" s="1101"/>
      <c r="UCH739" s="1101"/>
      <c r="UCI739" s="1101"/>
      <c r="UCJ739" s="1101"/>
      <c r="UCK739" s="1101"/>
      <c r="UCL739" s="1101"/>
      <c r="UCM739" s="1101"/>
      <c r="UCN739" s="1101"/>
      <c r="UCO739" s="1101"/>
      <c r="UCP739" s="1101"/>
      <c r="UCQ739" s="1101"/>
      <c r="UCR739" s="1101"/>
      <c r="UCS739" s="1101"/>
      <c r="UCT739" s="1101"/>
      <c r="UCU739" s="1101"/>
      <c r="UCV739" s="1101"/>
      <c r="UCW739" s="1101"/>
      <c r="UCX739" s="1101"/>
      <c r="UCY739" s="1101"/>
      <c r="UCZ739" s="1101"/>
      <c r="UDA739" s="1101"/>
      <c r="UDB739" s="1101"/>
      <c r="UDC739" s="1101"/>
      <c r="UDD739" s="1101"/>
      <c r="UDE739" s="1101"/>
      <c r="UDF739" s="1101"/>
      <c r="UDG739" s="1101"/>
      <c r="UDH739" s="1101"/>
      <c r="UDI739" s="1101"/>
      <c r="UDJ739" s="1101"/>
      <c r="UDK739" s="1101"/>
      <c r="UDL739" s="1101"/>
      <c r="UDM739" s="1101"/>
      <c r="UDN739" s="1101"/>
      <c r="UDO739" s="1101"/>
      <c r="UDP739" s="1101"/>
      <c r="UDQ739" s="1101"/>
      <c r="UDR739" s="1101"/>
      <c r="UDS739" s="1101"/>
      <c r="UDT739" s="1101"/>
      <c r="UDU739" s="1101"/>
      <c r="UDV739" s="1101"/>
      <c r="UDW739" s="1101"/>
      <c r="UDX739" s="1101"/>
      <c r="UDY739" s="1101"/>
      <c r="UDZ739" s="1101"/>
      <c r="UEA739" s="1101"/>
      <c r="UEB739" s="1101"/>
      <c r="UEC739" s="1101"/>
      <c r="UED739" s="1101"/>
      <c r="UEE739" s="1101"/>
      <c r="UEF739" s="1101"/>
      <c r="UEG739" s="1101"/>
      <c r="UEH739" s="1101"/>
      <c r="UEI739" s="1101"/>
      <c r="UEJ739" s="1101"/>
      <c r="UEK739" s="1101"/>
      <c r="UEL739" s="1101"/>
      <c r="UEM739" s="1101"/>
      <c r="UEN739" s="1101"/>
      <c r="UEO739" s="1101"/>
      <c r="UEP739" s="1101"/>
      <c r="UEQ739" s="1101"/>
      <c r="UER739" s="1101"/>
      <c r="UES739" s="1101"/>
      <c r="UET739" s="1101"/>
      <c r="UEU739" s="1101"/>
      <c r="UEV739" s="1101"/>
      <c r="UEW739" s="1101"/>
      <c r="UEX739" s="1101"/>
      <c r="UEY739" s="1101"/>
      <c r="UEZ739" s="1101"/>
      <c r="UFA739" s="1101"/>
      <c r="UFB739" s="1101"/>
      <c r="UFC739" s="1101"/>
      <c r="UFD739" s="1101"/>
      <c r="UFE739" s="1101"/>
      <c r="UFF739" s="1101"/>
      <c r="UFG739" s="1101"/>
      <c r="UFH739" s="1101"/>
      <c r="UFI739" s="1101"/>
      <c r="UFJ739" s="1101"/>
      <c r="UFK739" s="1101"/>
      <c r="UFL739" s="1101"/>
      <c r="UFM739" s="1101"/>
      <c r="UFN739" s="1101"/>
      <c r="UFO739" s="1101"/>
      <c r="UFP739" s="1101"/>
      <c r="UFQ739" s="1101"/>
      <c r="UFR739" s="1101"/>
      <c r="UFS739" s="1101"/>
      <c r="UFT739" s="1101"/>
      <c r="UFU739" s="1101"/>
      <c r="UFV739" s="1101"/>
      <c r="UFW739" s="1101"/>
      <c r="UFX739" s="1101"/>
      <c r="UFY739" s="1101"/>
      <c r="UFZ739" s="1101"/>
      <c r="UGA739" s="1101"/>
      <c r="UGB739" s="1101"/>
      <c r="UGC739" s="1101"/>
      <c r="UGD739" s="1101"/>
      <c r="UGE739" s="1101"/>
      <c r="UGF739" s="1101"/>
      <c r="UGG739" s="1101"/>
      <c r="UGH739" s="1101"/>
      <c r="UGI739" s="1101"/>
      <c r="UGJ739" s="1101"/>
      <c r="UGK739" s="1101"/>
      <c r="UGL739" s="1101"/>
      <c r="UGM739" s="1101"/>
      <c r="UGN739" s="1101"/>
      <c r="UGO739" s="1101"/>
      <c r="UGP739" s="1101"/>
      <c r="UGQ739" s="1101"/>
      <c r="UGR739" s="1101"/>
      <c r="UGS739" s="1101"/>
      <c r="UGT739" s="1101"/>
      <c r="UGU739" s="1101"/>
      <c r="UGV739" s="1101"/>
      <c r="UGW739" s="1101"/>
      <c r="UGX739" s="1101"/>
      <c r="UGY739" s="1101"/>
      <c r="UGZ739" s="1101"/>
      <c r="UHA739" s="1101"/>
      <c r="UHB739" s="1101"/>
      <c r="UHC739" s="1101"/>
      <c r="UHD739" s="1101"/>
      <c r="UHE739" s="1101"/>
      <c r="UHF739" s="1101"/>
      <c r="UHG739" s="1101"/>
      <c r="UHH739" s="1101"/>
      <c r="UHI739" s="1101"/>
      <c r="UHJ739" s="1101"/>
      <c r="UHK739" s="1101"/>
      <c r="UHL739" s="1101"/>
      <c r="UHM739" s="1101"/>
      <c r="UHN739" s="1101"/>
      <c r="UHO739" s="1101"/>
      <c r="UHP739" s="1101"/>
      <c r="UHQ739" s="1101"/>
      <c r="UHR739" s="1101"/>
      <c r="UHS739" s="1101"/>
      <c r="UHT739" s="1101"/>
      <c r="UHU739" s="1101"/>
      <c r="UHV739" s="1101"/>
      <c r="UHW739" s="1101"/>
      <c r="UHX739" s="1101"/>
      <c r="UHY739" s="1101"/>
      <c r="UHZ739" s="1101"/>
      <c r="UIA739" s="1101"/>
      <c r="UIB739" s="1101"/>
      <c r="UIC739" s="1101"/>
      <c r="UID739" s="1101"/>
      <c r="UIE739" s="1101"/>
      <c r="UIF739" s="1101"/>
      <c r="UIG739" s="1101"/>
      <c r="UIH739" s="1101"/>
      <c r="UII739" s="1101"/>
      <c r="UIJ739" s="1101"/>
      <c r="UIK739" s="1101"/>
      <c r="UIL739" s="1101"/>
      <c r="UIM739" s="1101"/>
      <c r="UIN739" s="1101"/>
      <c r="UIO739" s="1101"/>
      <c r="UIP739" s="1101"/>
      <c r="UIQ739" s="1101"/>
      <c r="UIR739" s="1101"/>
      <c r="UIS739" s="1101"/>
      <c r="UIT739" s="1101"/>
      <c r="UIU739" s="1101"/>
      <c r="UIV739" s="1101"/>
      <c r="UIW739" s="1101"/>
      <c r="UIX739" s="1101"/>
      <c r="UIY739" s="1101"/>
      <c r="UIZ739" s="1101"/>
      <c r="UJA739" s="1101"/>
      <c r="UJB739" s="1101"/>
      <c r="UJC739" s="1101"/>
      <c r="UJD739" s="1101"/>
      <c r="UJE739" s="1101"/>
      <c r="UJF739" s="1101"/>
      <c r="UJG739" s="1101"/>
      <c r="UJH739" s="1101"/>
      <c r="UJI739" s="1101"/>
      <c r="UJJ739" s="1101"/>
      <c r="UJK739" s="1101"/>
      <c r="UJL739" s="1101"/>
      <c r="UJM739" s="1101"/>
      <c r="UJN739" s="1101"/>
      <c r="UJO739" s="1101"/>
      <c r="UJP739" s="1101"/>
      <c r="UJQ739" s="1101"/>
      <c r="UJR739" s="1101"/>
      <c r="UJS739" s="1101"/>
      <c r="UJT739" s="1101"/>
      <c r="UJU739" s="1101"/>
      <c r="UJV739" s="1101"/>
      <c r="UJW739" s="1101"/>
      <c r="UJX739" s="1101"/>
      <c r="UJY739" s="1101"/>
      <c r="UJZ739" s="1101"/>
      <c r="UKA739" s="1101"/>
      <c r="UKB739" s="1101"/>
      <c r="UKC739" s="1101"/>
      <c r="UKD739" s="1101"/>
      <c r="UKE739" s="1101"/>
      <c r="UKF739" s="1101"/>
      <c r="UKG739" s="1101"/>
      <c r="UKH739" s="1101"/>
      <c r="UKI739" s="1101"/>
      <c r="UKJ739" s="1101"/>
      <c r="UKK739" s="1101"/>
      <c r="UKL739" s="1101"/>
      <c r="UKM739" s="1101"/>
      <c r="UKN739" s="1101"/>
      <c r="UKO739" s="1101"/>
      <c r="UKP739" s="1101"/>
      <c r="UKQ739" s="1101"/>
      <c r="UKR739" s="1101"/>
      <c r="UKS739" s="1101"/>
      <c r="UKT739" s="1101"/>
      <c r="UKU739" s="1101"/>
      <c r="UKV739" s="1101"/>
      <c r="UKW739" s="1101"/>
      <c r="UKX739" s="1101"/>
      <c r="UKY739" s="1101"/>
      <c r="UKZ739" s="1101"/>
      <c r="ULA739" s="1101"/>
      <c r="ULB739" s="1101"/>
      <c r="ULC739" s="1101"/>
      <c r="ULD739" s="1101"/>
      <c r="ULE739" s="1101"/>
      <c r="ULF739" s="1101"/>
      <c r="ULG739" s="1101"/>
      <c r="ULH739" s="1101"/>
      <c r="ULI739" s="1101"/>
      <c r="ULJ739" s="1101"/>
      <c r="ULK739" s="1101"/>
      <c r="ULL739" s="1101"/>
      <c r="ULM739" s="1101"/>
      <c r="ULN739" s="1101"/>
      <c r="ULO739" s="1101"/>
      <c r="ULP739" s="1101"/>
      <c r="ULQ739" s="1101"/>
      <c r="ULR739" s="1101"/>
      <c r="ULS739" s="1101"/>
      <c r="ULT739" s="1101"/>
      <c r="ULU739" s="1101"/>
      <c r="ULV739" s="1101"/>
      <c r="ULW739" s="1101"/>
      <c r="ULX739" s="1101"/>
      <c r="ULY739" s="1101"/>
      <c r="ULZ739" s="1101"/>
      <c r="UMA739" s="1101"/>
      <c r="UMB739" s="1101"/>
      <c r="UMC739" s="1101"/>
      <c r="UMD739" s="1101"/>
      <c r="UME739" s="1101"/>
      <c r="UMF739" s="1101"/>
      <c r="UMG739" s="1101"/>
      <c r="UMH739" s="1101"/>
      <c r="UMI739" s="1101"/>
      <c r="UMJ739" s="1101"/>
      <c r="UMK739" s="1101"/>
      <c r="UML739" s="1101"/>
      <c r="UMM739" s="1101"/>
      <c r="UMN739" s="1101"/>
      <c r="UMO739" s="1101"/>
      <c r="UMP739" s="1101"/>
      <c r="UMQ739" s="1101"/>
      <c r="UMR739" s="1101"/>
      <c r="UMS739" s="1101"/>
      <c r="UMT739" s="1101"/>
      <c r="UMU739" s="1101"/>
      <c r="UMV739" s="1101"/>
      <c r="UMW739" s="1101"/>
      <c r="UMX739" s="1101"/>
      <c r="UMY739" s="1101"/>
      <c r="UMZ739" s="1101"/>
      <c r="UNA739" s="1101"/>
      <c r="UNB739" s="1101"/>
      <c r="UNC739" s="1101"/>
      <c r="UND739" s="1101"/>
      <c r="UNE739" s="1101"/>
      <c r="UNF739" s="1101"/>
      <c r="UNG739" s="1101"/>
      <c r="UNH739" s="1101"/>
      <c r="UNI739" s="1101"/>
      <c r="UNJ739" s="1101"/>
      <c r="UNK739" s="1101"/>
      <c r="UNL739" s="1101"/>
      <c r="UNM739" s="1101"/>
      <c r="UNN739" s="1101"/>
      <c r="UNO739" s="1101"/>
      <c r="UNP739" s="1101"/>
      <c r="UNQ739" s="1101"/>
      <c r="UNR739" s="1101"/>
      <c r="UNS739" s="1101"/>
      <c r="UNT739" s="1101"/>
      <c r="UNU739" s="1101"/>
      <c r="UNV739" s="1101"/>
      <c r="UNW739" s="1101"/>
      <c r="UNX739" s="1101"/>
      <c r="UNY739" s="1101"/>
      <c r="UNZ739" s="1101"/>
      <c r="UOA739" s="1101"/>
      <c r="UOB739" s="1101"/>
      <c r="UOC739" s="1101"/>
      <c r="UOD739" s="1101"/>
      <c r="UOE739" s="1101"/>
      <c r="UOF739" s="1101"/>
      <c r="UOG739" s="1101"/>
      <c r="UOH739" s="1101"/>
      <c r="UOI739" s="1101"/>
      <c r="UOJ739" s="1101"/>
      <c r="UOK739" s="1101"/>
      <c r="UOL739" s="1101"/>
      <c r="UOM739" s="1101"/>
      <c r="UON739" s="1101"/>
      <c r="UOO739" s="1101"/>
      <c r="UOP739" s="1101"/>
      <c r="UOQ739" s="1101"/>
      <c r="UOR739" s="1101"/>
      <c r="UOS739" s="1101"/>
      <c r="UOT739" s="1101"/>
      <c r="UOU739" s="1101"/>
      <c r="UOV739" s="1101"/>
      <c r="UOW739" s="1101"/>
      <c r="UOX739" s="1101"/>
      <c r="UOY739" s="1101"/>
      <c r="UOZ739" s="1101"/>
      <c r="UPA739" s="1101"/>
      <c r="UPB739" s="1101"/>
      <c r="UPC739" s="1101"/>
      <c r="UPD739" s="1101"/>
      <c r="UPE739" s="1101"/>
      <c r="UPF739" s="1101"/>
      <c r="UPG739" s="1101"/>
      <c r="UPH739" s="1101"/>
      <c r="UPI739" s="1101"/>
      <c r="UPJ739" s="1101"/>
      <c r="UPK739" s="1101"/>
      <c r="UPL739" s="1101"/>
      <c r="UPM739" s="1101"/>
      <c r="UPN739" s="1101"/>
      <c r="UPO739" s="1101"/>
      <c r="UPP739" s="1101"/>
      <c r="UPQ739" s="1101"/>
      <c r="UPR739" s="1101"/>
      <c r="UPS739" s="1101"/>
      <c r="UPT739" s="1101"/>
      <c r="UPU739" s="1101"/>
      <c r="UPV739" s="1101"/>
      <c r="UPW739" s="1101"/>
      <c r="UPX739" s="1101"/>
      <c r="UPY739" s="1101"/>
      <c r="UPZ739" s="1101"/>
      <c r="UQA739" s="1101"/>
      <c r="UQB739" s="1101"/>
      <c r="UQC739" s="1101"/>
      <c r="UQD739" s="1101"/>
      <c r="UQE739" s="1101"/>
      <c r="UQF739" s="1101"/>
      <c r="UQG739" s="1101"/>
      <c r="UQH739" s="1101"/>
      <c r="UQI739" s="1101"/>
      <c r="UQJ739" s="1101"/>
      <c r="UQK739" s="1101"/>
      <c r="UQL739" s="1101"/>
      <c r="UQM739" s="1101"/>
      <c r="UQN739" s="1101"/>
      <c r="UQO739" s="1101"/>
      <c r="UQP739" s="1101"/>
      <c r="UQQ739" s="1101"/>
      <c r="UQR739" s="1101"/>
      <c r="UQS739" s="1101"/>
      <c r="UQT739" s="1101"/>
      <c r="UQU739" s="1101"/>
      <c r="UQV739" s="1101"/>
      <c r="UQW739" s="1101"/>
      <c r="UQX739" s="1101"/>
      <c r="UQY739" s="1101"/>
      <c r="UQZ739" s="1101"/>
      <c r="URA739" s="1101"/>
      <c r="URB739" s="1101"/>
      <c r="URC739" s="1101"/>
      <c r="URD739" s="1101"/>
      <c r="URE739" s="1101"/>
      <c r="URF739" s="1101"/>
      <c r="URG739" s="1101"/>
      <c r="URH739" s="1101"/>
      <c r="URI739" s="1101"/>
      <c r="URJ739" s="1101"/>
      <c r="URK739" s="1101"/>
      <c r="URL739" s="1101"/>
      <c r="URM739" s="1101"/>
      <c r="URN739" s="1101"/>
      <c r="URO739" s="1101"/>
      <c r="URP739" s="1101"/>
      <c r="URQ739" s="1101"/>
      <c r="URR739" s="1101"/>
      <c r="URS739" s="1101"/>
      <c r="URT739" s="1101"/>
      <c r="URU739" s="1101"/>
      <c r="URV739" s="1101"/>
      <c r="URW739" s="1101"/>
      <c r="URX739" s="1101"/>
      <c r="URY739" s="1101"/>
      <c r="URZ739" s="1101"/>
      <c r="USA739" s="1101"/>
      <c r="USB739" s="1101"/>
      <c r="USC739" s="1101"/>
      <c r="USD739" s="1101"/>
      <c r="USE739" s="1101"/>
      <c r="USF739" s="1101"/>
      <c r="USG739" s="1101"/>
      <c r="USH739" s="1101"/>
      <c r="USI739" s="1101"/>
      <c r="USJ739" s="1101"/>
      <c r="USK739" s="1101"/>
      <c r="USL739" s="1101"/>
      <c r="USM739" s="1101"/>
      <c r="USN739" s="1101"/>
      <c r="USO739" s="1101"/>
      <c r="USP739" s="1101"/>
      <c r="USQ739" s="1101"/>
      <c r="USR739" s="1101"/>
      <c r="USS739" s="1101"/>
      <c r="UST739" s="1101"/>
      <c r="USU739" s="1101"/>
      <c r="USV739" s="1101"/>
      <c r="USW739" s="1101"/>
      <c r="USX739" s="1101"/>
      <c r="USY739" s="1101"/>
      <c r="USZ739" s="1101"/>
      <c r="UTA739" s="1101"/>
      <c r="UTB739" s="1101"/>
      <c r="UTC739" s="1101"/>
      <c r="UTD739" s="1101"/>
      <c r="UTE739" s="1101"/>
      <c r="UTF739" s="1101"/>
      <c r="UTG739" s="1101"/>
      <c r="UTH739" s="1101"/>
      <c r="UTI739" s="1101"/>
      <c r="UTJ739" s="1101"/>
      <c r="UTK739" s="1101"/>
      <c r="UTL739" s="1101"/>
      <c r="UTM739" s="1101"/>
      <c r="UTN739" s="1101"/>
      <c r="UTO739" s="1101"/>
      <c r="UTP739" s="1101"/>
      <c r="UTQ739" s="1101"/>
      <c r="UTR739" s="1101"/>
      <c r="UTS739" s="1101"/>
      <c r="UTT739" s="1101"/>
      <c r="UTU739" s="1101"/>
      <c r="UTV739" s="1101"/>
      <c r="UTW739" s="1101"/>
      <c r="UTX739" s="1101"/>
      <c r="UTY739" s="1101"/>
      <c r="UTZ739" s="1101"/>
      <c r="UUA739" s="1101"/>
      <c r="UUB739" s="1101"/>
      <c r="UUC739" s="1101"/>
      <c r="UUD739" s="1101"/>
      <c r="UUE739" s="1101"/>
      <c r="UUF739" s="1101"/>
      <c r="UUG739" s="1101"/>
      <c r="UUH739" s="1101"/>
      <c r="UUI739" s="1101"/>
      <c r="UUJ739" s="1101"/>
      <c r="UUK739" s="1101"/>
      <c r="UUL739" s="1101"/>
      <c r="UUM739" s="1101"/>
      <c r="UUN739" s="1101"/>
      <c r="UUO739" s="1101"/>
      <c r="UUP739" s="1101"/>
      <c r="UUQ739" s="1101"/>
      <c r="UUR739" s="1101"/>
      <c r="UUS739" s="1101"/>
      <c r="UUT739" s="1101"/>
      <c r="UUU739" s="1101"/>
      <c r="UUV739" s="1101"/>
      <c r="UUW739" s="1101"/>
      <c r="UUX739" s="1101"/>
      <c r="UUY739" s="1101"/>
      <c r="UUZ739" s="1101"/>
      <c r="UVA739" s="1101"/>
      <c r="UVB739" s="1101"/>
      <c r="UVC739" s="1101"/>
      <c r="UVD739" s="1101"/>
      <c r="UVE739" s="1101"/>
      <c r="UVF739" s="1101"/>
      <c r="UVG739" s="1101"/>
      <c r="UVH739" s="1101"/>
      <c r="UVI739" s="1101"/>
      <c r="UVJ739" s="1101"/>
      <c r="UVK739" s="1101"/>
      <c r="UVL739" s="1101"/>
      <c r="UVM739" s="1101"/>
      <c r="UVN739" s="1101"/>
      <c r="UVO739" s="1101"/>
      <c r="UVP739" s="1101"/>
      <c r="UVQ739" s="1101"/>
      <c r="UVR739" s="1101"/>
      <c r="UVS739" s="1101"/>
      <c r="UVT739" s="1101"/>
      <c r="UVU739" s="1101"/>
      <c r="UVV739" s="1101"/>
      <c r="UVW739" s="1101"/>
      <c r="UVX739" s="1101"/>
      <c r="UVY739" s="1101"/>
      <c r="UVZ739" s="1101"/>
      <c r="UWA739" s="1101"/>
      <c r="UWB739" s="1101"/>
      <c r="UWC739" s="1101"/>
      <c r="UWD739" s="1101"/>
      <c r="UWE739" s="1101"/>
      <c r="UWF739" s="1101"/>
      <c r="UWG739" s="1101"/>
      <c r="UWH739" s="1101"/>
      <c r="UWI739" s="1101"/>
      <c r="UWJ739" s="1101"/>
      <c r="UWK739" s="1101"/>
      <c r="UWL739" s="1101"/>
      <c r="UWM739" s="1101"/>
      <c r="UWN739" s="1101"/>
      <c r="UWO739" s="1101"/>
      <c r="UWP739" s="1101"/>
      <c r="UWQ739" s="1101"/>
      <c r="UWR739" s="1101"/>
      <c r="UWS739" s="1101"/>
      <c r="UWT739" s="1101"/>
      <c r="UWU739" s="1101"/>
      <c r="UWV739" s="1101"/>
      <c r="UWW739" s="1101"/>
      <c r="UWX739" s="1101"/>
      <c r="UWY739" s="1101"/>
      <c r="UWZ739" s="1101"/>
      <c r="UXA739" s="1101"/>
      <c r="UXB739" s="1101"/>
      <c r="UXC739" s="1101"/>
      <c r="UXD739" s="1101"/>
      <c r="UXE739" s="1101"/>
      <c r="UXF739" s="1101"/>
      <c r="UXG739" s="1101"/>
      <c r="UXH739" s="1101"/>
      <c r="UXI739" s="1101"/>
      <c r="UXJ739" s="1101"/>
      <c r="UXK739" s="1101"/>
      <c r="UXL739" s="1101"/>
      <c r="UXM739" s="1101"/>
      <c r="UXN739" s="1101"/>
      <c r="UXO739" s="1101"/>
      <c r="UXP739" s="1101"/>
      <c r="UXQ739" s="1101"/>
      <c r="UXR739" s="1101"/>
      <c r="UXS739" s="1101"/>
      <c r="UXT739" s="1101"/>
      <c r="UXU739" s="1101"/>
      <c r="UXV739" s="1101"/>
      <c r="UXW739" s="1101"/>
      <c r="UXX739" s="1101"/>
      <c r="UXY739" s="1101"/>
      <c r="UXZ739" s="1101"/>
      <c r="UYA739" s="1101"/>
      <c r="UYB739" s="1101"/>
      <c r="UYC739" s="1101"/>
      <c r="UYD739" s="1101"/>
      <c r="UYE739" s="1101"/>
      <c r="UYF739" s="1101"/>
      <c r="UYG739" s="1101"/>
      <c r="UYH739" s="1101"/>
      <c r="UYI739" s="1101"/>
      <c r="UYJ739" s="1101"/>
      <c r="UYK739" s="1101"/>
      <c r="UYL739" s="1101"/>
      <c r="UYM739" s="1101"/>
      <c r="UYN739" s="1101"/>
      <c r="UYO739" s="1101"/>
      <c r="UYP739" s="1101"/>
      <c r="UYQ739" s="1101"/>
      <c r="UYR739" s="1101"/>
      <c r="UYS739" s="1101"/>
      <c r="UYT739" s="1101"/>
      <c r="UYU739" s="1101"/>
      <c r="UYV739" s="1101"/>
      <c r="UYW739" s="1101"/>
      <c r="UYX739" s="1101"/>
      <c r="UYY739" s="1101"/>
      <c r="UYZ739" s="1101"/>
      <c r="UZA739" s="1101"/>
      <c r="UZB739" s="1101"/>
      <c r="UZC739" s="1101"/>
      <c r="UZD739" s="1101"/>
      <c r="UZE739" s="1101"/>
      <c r="UZF739" s="1101"/>
      <c r="UZG739" s="1101"/>
      <c r="UZH739" s="1101"/>
      <c r="UZI739" s="1101"/>
      <c r="UZJ739" s="1101"/>
      <c r="UZK739" s="1101"/>
      <c r="UZL739" s="1101"/>
      <c r="UZM739" s="1101"/>
      <c r="UZN739" s="1101"/>
      <c r="UZO739" s="1101"/>
      <c r="UZP739" s="1101"/>
      <c r="UZQ739" s="1101"/>
      <c r="UZR739" s="1101"/>
      <c r="UZS739" s="1101"/>
      <c r="UZT739" s="1101"/>
      <c r="UZU739" s="1101"/>
      <c r="UZV739" s="1101"/>
      <c r="UZW739" s="1101"/>
      <c r="UZX739" s="1101"/>
      <c r="UZY739" s="1101"/>
      <c r="UZZ739" s="1101"/>
      <c r="VAA739" s="1101"/>
      <c r="VAB739" s="1101"/>
      <c r="VAC739" s="1101"/>
      <c r="VAD739" s="1101"/>
      <c r="VAE739" s="1101"/>
      <c r="VAF739" s="1101"/>
      <c r="VAG739" s="1101"/>
      <c r="VAH739" s="1101"/>
      <c r="VAI739" s="1101"/>
      <c r="VAJ739" s="1101"/>
      <c r="VAK739" s="1101"/>
      <c r="VAL739" s="1101"/>
      <c r="VAM739" s="1101"/>
      <c r="VAN739" s="1101"/>
      <c r="VAO739" s="1101"/>
      <c r="VAP739" s="1101"/>
      <c r="VAQ739" s="1101"/>
      <c r="VAR739" s="1101"/>
      <c r="VAS739" s="1101"/>
      <c r="VAT739" s="1101"/>
      <c r="VAU739" s="1101"/>
      <c r="VAV739" s="1101"/>
      <c r="VAW739" s="1101"/>
      <c r="VAX739" s="1101"/>
      <c r="VAY739" s="1101"/>
      <c r="VAZ739" s="1101"/>
      <c r="VBA739" s="1101"/>
      <c r="VBB739" s="1101"/>
      <c r="VBC739" s="1101"/>
      <c r="VBD739" s="1101"/>
      <c r="VBE739" s="1101"/>
      <c r="VBF739" s="1101"/>
      <c r="VBG739" s="1101"/>
      <c r="VBH739" s="1101"/>
      <c r="VBI739" s="1101"/>
      <c r="VBJ739" s="1101"/>
      <c r="VBK739" s="1101"/>
      <c r="VBL739" s="1101"/>
      <c r="VBM739" s="1101"/>
      <c r="VBN739" s="1101"/>
      <c r="VBO739" s="1101"/>
      <c r="VBP739" s="1101"/>
      <c r="VBQ739" s="1101"/>
      <c r="VBR739" s="1101"/>
      <c r="VBS739" s="1101"/>
      <c r="VBT739" s="1101"/>
      <c r="VBU739" s="1101"/>
      <c r="VBV739" s="1101"/>
      <c r="VBW739" s="1101"/>
      <c r="VBX739" s="1101"/>
      <c r="VBY739" s="1101"/>
      <c r="VBZ739" s="1101"/>
      <c r="VCA739" s="1101"/>
      <c r="VCB739" s="1101"/>
      <c r="VCC739" s="1101"/>
      <c r="VCD739" s="1101"/>
      <c r="VCE739" s="1101"/>
      <c r="VCF739" s="1101"/>
      <c r="VCG739" s="1101"/>
      <c r="VCH739" s="1101"/>
      <c r="VCI739" s="1101"/>
      <c r="VCJ739" s="1101"/>
      <c r="VCK739" s="1101"/>
      <c r="VCL739" s="1101"/>
      <c r="VCM739" s="1101"/>
      <c r="VCN739" s="1101"/>
      <c r="VCO739" s="1101"/>
      <c r="VCP739" s="1101"/>
      <c r="VCQ739" s="1101"/>
      <c r="VCR739" s="1101"/>
      <c r="VCS739" s="1101"/>
      <c r="VCT739" s="1101"/>
      <c r="VCU739" s="1101"/>
      <c r="VCV739" s="1101"/>
      <c r="VCW739" s="1101"/>
      <c r="VCX739" s="1101"/>
      <c r="VCY739" s="1101"/>
      <c r="VCZ739" s="1101"/>
      <c r="VDA739" s="1101"/>
      <c r="VDB739" s="1101"/>
      <c r="VDC739" s="1101"/>
      <c r="VDD739" s="1101"/>
      <c r="VDE739" s="1101"/>
      <c r="VDF739" s="1101"/>
      <c r="VDG739" s="1101"/>
      <c r="VDH739" s="1101"/>
      <c r="VDI739" s="1101"/>
      <c r="VDJ739" s="1101"/>
      <c r="VDK739" s="1101"/>
      <c r="VDL739" s="1101"/>
      <c r="VDM739" s="1101"/>
      <c r="VDN739" s="1101"/>
      <c r="VDO739" s="1101"/>
      <c r="VDP739" s="1101"/>
      <c r="VDQ739" s="1101"/>
      <c r="VDR739" s="1101"/>
      <c r="VDS739" s="1101"/>
      <c r="VDT739" s="1101"/>
      <c r="VDU739" s="1101"/>
      <c r="VDV739" s="1101"/>
      <c r="VDW739" s="1101"/>
      <c r="VDX739" s="1101"/>
      <c r="VDY739" s="1101"/>
      <c r="VDZ739" s="1101"/>
      <c r="VEA739" s="1101"/>
      <c r="VEB739" s="1101"/>
      <c r="VEC739" s="1101"/>
      <c r="VED739" s="1101"/>
      <c r="VEE739" s="1101"/>
      <c r="VEF739" s="1101"/>
      <c r="VEG739" s="1101"/>
      <c r="VEH739" s="1101"/>
      <c r="VEI739" s="1101"/>
      <c r="VEJ739" s="1101"/>
      <c r="VEK739" s="1101"/>
      <c r="VEL739" s="1101"/>
      <c r="VEM739" s="1101"/>
      <c r="VEN739" s="1101"/>
      <c r="VEO739" s="1101"/>
      <c r="VEP739" s="1101"/>
      <c r="VEQ739" s="1101"/>
      <c r="VER739" s="1101"/>
      <c r="VES739" s="1101"/>
      <c r="VET739" s="1101"/>
      <c r="VEU739" s="1101"/>
      <c r="VEV739" s="1101"/>
      <c r="VEW739" s="1101"/>
      <c r="VEX739" s="1101"/>
      <c r="VEY739" s="1101"/>
      <c r="VEZ739" s="1101"/>
      <c r="VFA739" s="1101"/>
      <c r="VFB739" s="1101"/>
      <c r="VFC739" s="1101"/>
      <c r="VFD739" s="1101"/>
      <c r="VFE739" s="1101"/>
      <c r="VFF739" s="1101"/>
      <c r="VFG739" s="1101"/>
      <c r="VFH739" s="1101"/>
      <c r="VFI739" s="1101"/>
      <c r="VFJ739" s="1101"/>
      <c r="VFK739" s="1101"/>
      <c r="VFL739" s="1101"/>
      <c r="VFM739" s="1101"/>
      <c r="VFN739" s="1101"/>
      <c r="VFO739" s="1101"/>
      <c r="VFP739" s="1101"/>
      <c r="VFQ739" s="1101"/>
      <c r="VFR739" s="1101"/>
      <c r="VFS739" s="1101"/>
      <c r="VFT739" s="1101"/>
      <c r="VFU739" s="1101"/>
      <c r="VFV739" s="1101"/>
      <c r="VFW739" s="1101"/>
      <c r="VFX739" s="1101"/>
      <c r="VFY739" s="1101"/>
      <c r="VFZ739" s="1101"/>
      <c r="VGA739" s="1101"/>
      <c r="VGB739" s="1101"/>
      <c r="VGC739" s="1101"/>
      <c r="VGD739" s="1101"/>
      <c r="VGE739" s="1101"/>
      <c r="VGF739" s="1101"/>
      <c r="VGG739" s="1101"/>
      <c r="VGH739" s="1101"/>
      <c r="VGI739" s="1101"/>
      <c r="VGJ739" s="1101"/>
      <c r="VGK739" s="1101"/>
      <c r="VGL739" s="1101"/>
      <c r="VGM739" s="1101"/>
      <c r="VGN739" s="1101"/>
      <c r="VGO739" s="1101"/>
      <c r="VGP739" s="1101"/>
      <c r="VGQ739" s="1101"/>
      <c r="VGR739" s="1101"/>
      <c r="VGS739" s="1101"/>
      <c r="VGT739" s="1101"/>
      <c r="VGU739" s="1101"/>
      <c r="VGV739" s="1101"/>
      <c r="VGW739" s="1101"/>
      <c r="VGX739" s="1101"/>
      <c r="VGY739" s="1101"/>
      <c r="VGZ739" s="1101"/>
      <c r="VHA739" s="1101"/>
      <c r="VHB739" s="1101"/>
      <c r="VHC739" s="1101"/>
      <c r="VHD739" s="1101"/>
      <c r="VHE739" s="1101"/>
      <c r="VHF739" s="1101"/>
      <c r="VHG739" s="1101"/>
      <c r="VHH739" s="1101"/>
      <c r="VHI739" s="1101"/>
      <c r="VHJ739" s="1101"/>
      <c r="VHK739" s="1101"/>
      <c r="VHL739" s="1101"/>
      <c r="VHM739" s="1101"/>
      <c r="VHN739" s="1101"/>
      <c r="VHO739" s="1101"/>
      <c r="VHP739" s="1101"/>
      <c r="VHQ739" s="1101"/>
      <c r="VHR739" s="1101"/>
      <c r="VHS739" s="1101"/>
      <c r="VHT739" s="1101"/>
      <c r="VHU739" s="1101"/>
      <c r="VHV739" s="1101"/>
      <c r="VHW739" s="1101"/>
      <c r="VHX739" s="1101"/>
      <c r="VHY739" s="1101"/>
      <c r="VHZ739" s="1101"/>
      <c r="VIA739" s="1101"/>
      <c r="VIB739" s="1101"/>
      <c r="VIC739" s="1101"/>
      <c r="VID739" s="1101"/>
      <c r="VIE739" s="1101"/>
      <c r="VIF739" s="1101"/>
      <c r="VIG739" s="1101"/>
      <c r="VIH739" s="1101"/>
      <c r="VII739" s="1101"/>
      <c r="VIJ739" s="1101"/>
      <c r="VIK739" s="1101"/>
      <c r="VIL739" s="1101"/>
      <c r="VIM739" s="1101"/>
      <c r="VIN739" s="1101"/>
      <c r="VIO739" s="1101"/>
      <c r="VIP739" s="1101"/>
      <c r="VIQ739" s="1101"/>
      <c r="VIR739" s="1101"/>
      <c r="VIS739" s="1101"/>
      <c r="VIT739" s="1101"/>
      <c r="VIU739" s="1101"/>
      <c r="VIV739" s="1101"/>
      <c r="VIW739" s="1101"/>
      <c r="VIX739" s="1101"/>
      <c r="VIY739" s="1101"/>
      <c r="VIZ739" s="1101"/>
      <c r="VJA739" s="1101"/>
      <c r="VJB739" s="1101"/>
      <c r="VJC739" s="1101"/>
      <c r="VJD739" s="1101"/>
      <c r="VJE739" s="1101"/>
      <c r="VJF739" s="1101"/>
      <c r="VJG739" s="1101"/>
      <c r="VJH739" s="1101"/>
      <c r="VJI739" s="1101"/>
      <c r="VJJ739" s="1101"/>
      <c r="VJK739" s="1101"/>
      <c r="VJL739" s="1101"/>
      <c r="VJM739" s="1101"/>
      <c r="VJN739" s="1101"/>
      <c r="VJO739" s="1101"/>
      <c r="VJP739" s="1101"/>
      <c r="VJQ739" s="1101"/>
      <c r="VJR739" s="1101"/>
      <c r="VJS739" s="1101"/>
      <c r="VJT739" s="1101"/>
      <c r="VJU739" s="1101"/>
      <c r="VJV739" s="1101"/>
      <c r="VJW739" s="1101"/>
      <c r="VJX739" s="1101"/>
      <c r="VJY739" s="1101"/>
      <c r="VJZ739" s="1101"/>
      <c r="VKA739" s="1101"/>
      <c r="VKB739" s="1101"/>
      <c r="VKC739" s="1101"/>
      <c r="VKD739" s="1101"/>
      <c r="VKE739" s="1101"/>
      <c r="VKF739" s="1101"/>
      <c r="VKG739" s="1101"/>
      <c r="VKH739" s="1101"/>
      <c r="VKI739" s="1101"/>
      <c r="VKJ739" s="1101"/>
      <c r="VKK739" s="1101"/>
      <c r="VKL739" s="1101"/>
      <c r="VKM739" s="1101"/>
      <c r="VKN739" s="1101"/>
      <c r="VKO739" s="1101"/>
      <c r="VKP739" s="1101"/>
      <c r="VKQ739" s="1101"/>
      <c r="VKR739" s="1101"/>
      <c r="VKS739" s="1101"/>
      <c r="VKT739" s="1101"/>
      <c r="VKU739" s="1101"/>
      <c r="VKV739" s="1101"/>
      <c r="VKW739" s="1101"/>
      <c r="VKX739" s="1101"/>
      <c r="VKY739" s="1101"/>
      <c r="VKZ739" s="1101"/>
      <c r="VLA739" s="1101"/>
      <c r="VLB739" s="1101"/>
      <c r="VLC739" s="1101"/>
      <c r="VLD739" s="1101"/>
      <c r="VLE739" s="1101"/>
      <c r="VLF739" s="1101"/>
      <c r="VLG739" s="1101"/>
      <c r="VLH739" s="1101"/>
      <c r="VLI739" s="1101"/>
      <c r="VLJ739" s="1101"/>
      <c r="VLK739" s="1101"/>
      <c r="VLL739" s="1101"/>
      <c r="VLM739" s="1101"/>
      <c r="VLN739" s="1101"/>
      <c r="VLO739" s="1101"/>
      <c r="VLP739" s="1101"/>
      <c r="VLQ739" s="1101"/>
      <c r="VLR739" s="1101"/>
      <c r="VLS739" s="1101"/>
      <c r="VLT739" s="1101"/>
      <c r="VLU739" s="1101"/>
      <c r="VLV739" s="1101"/>
      <c r="VLW739" s="1101"/>
      <c r="VLX739" s="1101"/>
      <c r="VLY739" s="1101"/>
      <c r="VLZ739" s="1101"/>
      <c r="VMA739" s="1101"/>
      <c r="VMB739" s="1101"/>
      <c r="VMC739" s="1101"/>
      <c r="VMD739" s="1101"/>
      <c r="VME739" s="1101"/>
      <c r="VMF739" s="1101"/>
      <c r="VMG739" s="1101"/>
      <c r="VMH739" s="1101"/>
      <c r="VMI739" s="1101"/>
      <c r="VMJ739" s="1101"/>
      <c r="VMK739" s="1101"/>
      <c r="VML739" s="1101"/>
      <c r="VMM739" s="1101"/>
      <c r="VMN739" s="1101"/>
      <c r="VMO739" s="1101"/>
      <c r="VMP739" s="1101"/>
      <c r="VMQ739" s="1101"/>
      <c r="VMR739" s="1101"/>
      <c r="VMS739" s="1101"/>
      <c r="VMT739" s="1101"/>
      <c r="VMU739" s="1101"/>
      <c r="VMV739" s="1101"/>
      <c r="VMW739" s="1101"/>
      <c r="VMX739" s="1101"/>
      <c r="VMY739" s="1101"/>
      <c r="VMZ739" s="1101"/>
      <c r="VNA739" s="1101"/>
      <c r="VNB739" s="1101"/>
      <c r="VNC739" s="1101"/>
      <c r="VND739" s="1101"/>
      <c r="VNE739" s="1101"/>
      <c r="VNF739" s="1101"/>
      <c r="VNG739" s="1101"/>
      <c r="VNH739" s="1101"/>
      <c r="VNI739" s="1101"/>
      <c r="VNJ739" s="1101"/>
      <c r="VNK739" s="1101"/>
      <c r="VNL739" s="1101"/>
      <c r="VNM739" s="1101"/>
      <c r="VNN739" s="1101"/>
      <c r="VNO739" s="1101"/>
      <c r="VNP739" s="1101"/>
      <c r="VNQ739" s="1101"/>
      <c r="VNR739" s="1101"/>
      <c r="VNS739" s="1101"/>
      <c r="VNT739" s="1101"/>
      <c r="VNU739" s="1101"/>
      <c r="VNV739" s="1101"/>
      <c r="VNW739" s="1101"/>
      <c r="VNX739" s="1101"/>
      <c r="VNY739" s="1101"/>
      <c r="VNZ739" s="1101"/>
      <c r="VOA739" s="1101"/>
      <c r="VOB739" s="1101"/>
      <c r="VOC739" s="1101"/>
      <c r="VOD739" s="1101"/>
      <c r="VOE739" s="1101"/>
      <c r="VOF739" s="1101"/>
      <c r="VOG739" s="1101"/>
      <c r="VOH739" s="1101"/>
      <c r="VOI739" s="1101"/>
      <c r="VOJ739" s="1101"/>
      <c r="VOK739" s="1101"/>
      <c r="VOL739" s="1101"/>
      <c r="VOM739" s="1101"/>
      <c r="VON739" s="1101"/>
      <c r="VOO739" s="1101"/>
      <c r="VOP739" s="1101"/>
      <c r="VOQ739" s="1101"/>
      <c r="VOR739" s="1101"/>
      <c r="VOS739" s="1101"/>
      <c r="VOT739" s="1101"/>
      <c r="VOU739" s="1101"/>
      <c r="VOV739" s="1101"/>
      <c r="VOW739" s="1101"/>
      <c r="VOX739" s="1101"/>
      <c r="VOY739" s="1101"/>
      <c r="VOZ739" s="1101"/>
      <c r="VPA739" s="1101"/>
      <c r="VPB739" s="1101"/>
      <c r="VPC739" s="1101"/>
      <c r="VPD739" s="1101"/>
      <c r="VPE739" s="1101"/>
      <c r="VPF739" s="1101"/>
      <c r="VPG739" s="1101"/>
      <c r="VPH739" s="1101"/>
      <c r="VPI739" s="1101"/>
      <c r="VPJ739" s="1101"/>
      <c r="VPK739" s="1101"/>
      <c r="VPL739" s="1101"/>
      <c r="VPM739" s="1101"/>
      <c r="VPN739" s="1101"/>
      <c r="VPO739" s="1101"/>
      <c r="VPP739" s="1101"/>
      <c r="VPQ739" s="1101"/>
      <c r="VPR739" s="1101"/>
      <c r="VPS739" s="1101"/>
      <c r="VPT739" s="1101"/>
      <c r="VPU739" s="1101"/>
      <c r="VPV739" s="1101"/>
      <c r="VPW739" s="1101"/>
      <c r="VPX739" s="1101"/>
      <c r="VPY739" s="1101"/>
      <c r="VPZ739" s="1101"/>
      <c r="VQA739" s="1101"/>
      <c r="VQB739" s="1101"/>
      <c r="VQC739" s="1101"/>
      <c r="VQD739" s="1101"/>
      <c r="VQE739" s="1101"/>
      <c r="VQF739" s="1101"/>
      <c r="VQG739" s="1101"/>
      <c r="VQH739" s="1101"/>
      <c r="VQI739" s="1101"/>
      <c r="VQJ739" s="1101"/>
      <c r="VQK739" s="1101"/>
      <c r="VQL739" s="1101"/>
      <c r="VQM739" s="1101"/>
      <c r="VQN739" s="1101"/>
      <c r="VQO739" s="1101"/>
      <c r="VQP739" s="1101"/>
      <c r="VQQ739" s="1101"/>
      <c r="VQR739" s="1101"/>
      <c r="VQS739" s="1101"/>
      <c r="VQT739" s="1101"/>
      <c r="VQU739" s="1101"/>
      <c r="VQV739" s="1101"/>
      <c r="VQW739" s="1101"/>
      <c r="VQX739" s="1101"/>
      <c r="VQY739" s="1101"/>
      <c r="VQZ739" s="1101"/>
      <c r="VRA739" s="1101"/>
      <c r="VRB739" s="1101"/>
      <c r="VRC739" s="1101"/>
      <c r="VRD739" s="1101"/>
      <c r="VRE739" s="1101"/>
      <c r="VRF739" s="1101"/>
      <c r="VRG739" s="1101"/>
      <c r="VRH739" s="1101"/>
      <c r="VRI739" s="1101"/>
      <c r="VRJ739" s="1101"/>
      <c r="VRK739" s="1101"/>
      <c r="VRL739" s="1101"/>
      <c r="VRM739" s="1101"/>
      <c r="VRN739" s="1101"/>
      <c r="VRO739" s="1101"/>
      <c r="VRP739" s="1101"/>
      <c r="VRQ739" s="1101"/>
      <c r="VRR739" s="1101"/>
      <c r="VRS739" s="1101"/>
      <c r="VRT739" s="1101"/>
      <c r="VRU739" s="1101"/>
      <c r="VRV739" s="1101"/>
      <c r="VRW739" s="1101"/>
      <c r="VRX739" s="1101"/>
      <c r="VRY739" s="1101"/>
      <c r="VRZ739" s="1101"/>
      <c r="VSA739" s="1101"/>
      <c r="VSB739" s="1101"/>
      <c r="VSC739" s="1101"/>
      <c r="VSD739" s="1101"/>
      <c r="VSE739" s="1101"/>
      <c r="VSF739" s="1101"/>
      <c r="VSG739" s="1101"/>
      <c r="VSH739" s="1101"/>
      <c r="VSI739" s="1101"/>
      <c r="VSJ739" s="1101"/>
      <c r="VSK739" s="1101"/>
      <c r="VSL739" s="1101"/>
      <c r="VSM739" s="1101"/>
      <c r="VSN739" s="1101"/>
      <c r="VSO739" s="1101"/>
      <c r="VSP739" s="1101"/>
      <c r="VSQ739" s="1101"/>
      <c r="VSR739" s="1101"/>
      <c r="VSS739" s="1101"/>
      <c r="VST739" s="1101"/>
      <c r="VSU739" s="1101"/>
      <c r="VSV739" s="1101"/>
      <c r="VSW739" s="1101"/>
      <c r="VSX739" s="1101"/>
      <c r="VSY739" s="1101"/>
      <c r="VSZ739" s="1101"/>
      <c r="VTA739" s="1101"/>
      <c r="VTB739" s="1101"/>
      <c r="VTC739" s="1101"/>
      <c r="VTD739" s="1101"/>
      <c r="VTE739" s="1101"/>
      <c r="VTF739" s="1101"/>
      <c r="VTG739" s="1101"/>
      <c r="VTH739" s="1101"/>
      <c r="VTI739" s="1101"/>
      <c r="VTJ739" s="1101"/>
      <c r="VTK739" s="1101"/>
      <c r="VTL739" s="1101"/>
      <c r="VTM739" s="1101"/>
      <c r="VTN739" s="1101"/>
      <c r="VTO739" s="1101"/>
      <c r="VTP739" s="1101"/>
      <c r="VTQ739" s="1101"/>
      <c r="VTR739" s="1101"/>
      <c r="VTS739" s="1101"/>
      <c r="VTT739" s="1101"/>
      <c r="VTU739" s="1101"/>
      <c r="VTV739" s="1101"/>
      <c r="VTW739" s="1101"/>
      <c r="VTX739" s="1101"/>
      <c r="VTY739" s="1101"/>
      <c r="VTZ739" s="1101"/>
      <c r="VUA739" s="1101"/>
      <c r="VUB739" s="1101"/>
      <c r="VUC739" s="1101"/>
      <c r="VUD739" s="1101"/>
      <c r="VUE739" s="1101"/>
      <c r="VUF739" s="1101"/>
      <c r="VUG739" s="1101"/>
      <c r="VUH739" s="1101"/>
      <c r="VUI739" s="1101"/>
      <c r="VUJ739" s="1101"/>
      <c r="VUK739" s="1101"/>
      <c r="VUL739" s="1101"/>
      <c r="VUM739" s="1101"/>
      <c r="VUN739" s="1101"/>
      <c r="VUO739" s="1101"/>
      <c r="VUP739" s="1101"/>
      <c r="VUQ739" s="1101"/>
      <c r="VUR739" s="1101"/>
      <c r="VUS739" s="1101"/>
      <c r="VUT739" s="1101"/>
      <c r="VUU739" s="1101"/>
      <c r="VUV739" s="1101"/>
      <c r="VUW739" s="1101"/>
      <c r="VUX739" s="1101"/>
      <c r="VUY739" s="1101"/>
      <c r="VUZ739" s="1101"/>
      <c r="VVA739" s="1101"/>
      <c r="VVB739" s="1101"/>
      <c r="VVC739" s="1101"/>
      <c r="VVD739" s="1101"/>
      <c r="VVE739" s="1101"/>
      <c r="VVF739" s="1101"/>
      <c r="VVG739" s="1101"/>
      <c r="VVH739" s="1101"/>
      <c r="VVI739" s="1101"/>
      <c r="VVJ739" s="1101"/>
      <c r="VVK739" s="1101"/>
      <c r="VVL739" s="1101"/>
      <c r="VVM739" s="1101"/>
      <c r="VVN739" s="1101"/>
      <c r="VVO739" s="1101"/>
      <c r="VVP739" s="1101"/>
      <c r="VVQ739" s="1101"/>
      <c r="VVR739" s="1101"/>
      <c r="VVS739" s="1101"/>
      <c r="VVT739" s="1101"/>
      <c r="VVU739" s="1101"/>
      <c r="VVV739" s="1101"/>
      <c r="VVW739" s="1101"/>
      <c r="VVX739" s="1101"/>
      <c r="VVY739" s="1101"/>
      <c r="VVZ739" s="1101"/>
      <c r="VWA739" s="1101"/>
      <c r="VWB739" s="1101"/>
      <c r="VWC739" s="1101"/>
      <c r="VWD739" s="1101"/>
      <c r="VWE739" s="1101"/>
      <c r="VWF739" s="1101"/>
      <c r="VWG739" s="1101"/>
      <c r="VWH739" s="1101"/>
      <c r="VWI739" s="1101"/>
      <c r="VWJ739" s="1101"/>
      <c r="VWK739" s="1101"/>
      <c r="VWL739" s="1101"/>
      <c r="VWM739" s="1101"/>
      <c r="VWN739" s="1101"/>
      <c r="VWO739" s="1101"/>
      <c r="VWP739" s="1101"/>
      <c r="VWQ739" s="1101"/>
      <c r="VWR739" s="1101"/>
      <c r="VWS739" s="1101"/>
      <c r="VWT739" s="1101"/>
      <c r="VWU739" s="1101"/>
      <c r="VWV739" s="1101"/>
      <c r="VWW739" s="1101"/>
      <c r="VWX739" s="1101"/>
      <c r="VWY739" s="1101"/>
      <c r="VWZ739" s="1101"/>
      <c r="VXA739" s="1101"/>
      <c r="VXB739" s="1101"/>
      <c r="VXC739" s="1101"/>
      <c r="VXD739" s="1101"/>
      <c r="VXE739" s="1101"/>
      <c r="VXF739" s="1101"/>
      <c r="VXG739" s="1101"/>
      <c r="VXH739" s="1101"/>
      <c r="VXI739" s="1101"/>
      <c r="VXJ739" s="1101"/>
      <c r="VXK739" s="1101"/>
      <c r="VXL739" s="1101"/>
      <c r="VXM739" s="1101"/>
      <c r="VXN739" s="1101"/>
      <c r="VXO739" s="1101"/>
      <c r="VXP739" s="1101"/>
      <c r="VXQ739" s="1101"/>
      <c r="VXR739" s="1101"/>
      <c r="VXS739" s="1101"/>
      <c r="VXT739" s="1101"/>
      <c r="VXU739" s="1101"/>
      <c r="VXV739" s="1101"/>
      <c r="VXW739" s="1101"/>
      <c r="VXX739" s="1101"/>
      <c r="VXY739" s="1101"/>
      <c r="VXZ739" s="1101"/>
      <c r="VYA739" s="1101"/>
      <c r="VYB739" s="1101"/>
      <c r="VYC739" s="1101"/>
      <c r="VYD739" s="1101"/>
      <c r="VYE739" s="1101"/>
      <c r="VYF739" s="1101"/>
      <c r="VYG739" s="1101"/>
      <c r="VYH739" s="1101"/>
      <c r="VYI739" s="1101"/>
      <c r="VYJ739" s="1101"/>
      <c r="VYK739" s="1101"/>
      <c r="VYL739" s="1101"/>
      <c r="VYM739" s="1101"/>
      <c r="VYN739" s="1101"/>
      <c r="VYO739" s="1101"/>
      <c r="VYP739" s="1101"/>
      <c r="VYQ739" s="1101"/>
      <c r="VYR739" s="1101"/>
      <c r="VYS739" s="1101"/>
      <c r="VYT739" s="1101"/>
      <c r="VYU739" s="1101"/>
      <c r="VYV739" s="1101"/>
      <c r="VYW739" s="1101"/>
      <c r="VYX739" s="1101"/>
      <c r="VYY739" s="1101"/>
      <c r="VYZ739" s="1101"/>
      <c r="VZA739" s="1101"/>
      <c r="VZB739" s="1101"/>
      <c r="VZC739" s="1101"/>
      <c r="VZD739" s="1101"/>
      <c r="VZE739" s="1101"/>
      <c r="VZF739" s="1101"/>
      <c r="VZG739" s="1101"/>
      <c r="VZH739" s="1101"/>
      <c r="VZI739" s="1101"/>
      <c r="VZJ739" s="1101"/>
      <c r="VZK739" s="1101"/>
      <c r="VZL739" s="1101"/>
      <c r="VZM739" s="1101"/>
      <c r="VZN739" s="1101"/>
      <c r="VZO739" s="1101"/>
      <c r="VZP739" s="1101"/>
      <c r="VZQ739" s="1101"/>
      <c r="VZR739" s="1101"/>
      <c r="VZS739" s="1101"/>
      <c r="VZT739" s="1101"/>
      <c r="VZU739" s="1101"/>
      <c r="VZV739" s="1101"/>
      <c r="VZW739" s="1101"/>
      <c r="VZX739" s="1101"/>
      <c r="VZY739" s="1101"/>
      <c r="VZZ739" s="1101"/>
      <c r="WAA739" s="1101"/>
      <c r="WAB739" s="1101"/>
      <c r="WAC739" s="1101"/>
      <c r="WAD739" s="1101"/>
      <c r="WAE739" s="1101"/>
      <c r="WAF739" s="1101"/>
      <c r="WAG739" s="1101"/>
      <c r="WAH739" s="1101"/>
      <c r="WAI739" s="1101"/>
      <c r="WAJ739" s="1101"/>
      <c r="WAK739" s="1101"/>
      <c r="WAL739" s="1101"/>
      <c r="WAM739" s="1101"/>
      <c r="WAN739" s="1101"/>
      <c r="WAO739" s="1101"/>
      <c r="WAP739" s="1101"/>
      <c r="WAQ739" s="1101"/>
      <c r="WAR739" s="1101"/>
      <c r="WAS739" s="1101"/>
      <c r="WAT739" s="1101"/>
      <c r="WAU739" s="1101"/>
      <c r="WAV739" s="1101"/>
      <c r="WAW739" s="1101"/>
      <c r="WAX739" s="1101"/>
      <c r="WAY739" s="1101"/>
      <c r="WAZ739" s="1101"/>
      <c r="WBA739" s="1101"/>
      <c r="WBB739" s="1101"/>
      <c r="WBC739" s="1101"/>
      <c r="WBD739" s="1101"/>
      <c r="WBE739" s="1101"/>
      <c r="WBF739" s="1101"/>
      <c r="WBG739" s="1101"/>
      <c r="WBH739" s="1101"/>
      <c r="WBI739" s="1101"/>
      <c r="WBJ739" s="1101"/>
      <c r="WBK739" s="1101"/>
      <c r="WBL739" s="1101"/>
      <c r="WBM739" s="1101"/>
      <c r="WBN739" s="1101"/>
      <c r="WBO739" s="1101"/>
      <c r="WBP739" s="1101"/>
      <c r="WBQ739" s="1101"/>
      <c r="WBR739" s="1101"/>
      <c r="WBS739" s="1101"/>
      <c r="WBT739" s="1101"/>
      <c r="WBU739" s="1101"/>
      <c r="WBV739" s="1101"/>
      <c r="WBW739" s="1101"/>
      <c r="WBX739" s="1101"/>
      <c r="WBY739" s="1101"/>
      <c r="WBZ739" s="1101"/>
      <c r="WCA739" s="1101"/>
      <c r="WCB739" s="1101"/>
      <c r="WCC739" s="1101"/>
      <c r="WCD739" s="1101"/>
      <c r="WCE739" s="1101"/>
      <c r="WCF739" s="1101"/>
      <c r="WCG739" s="1101"/>
      <c r="WCH739" s="1101"/>
      <c r="WCI739" s="1101"/>
      <c r="WCJ739" s="1101"/>
      <c r="WCK739" s="1101"/>
      <c r="WCL739" s="1101"/>
      <c r="WCM739" s="1101"/>
      <c r="WCN739" s="1101"/>
      <c r="WCO739" s="1101"/>
      <c r="WCP739" s="1101"/>
      <c r="WCQ739" s="1101"/>
      <c r="WCR739" s="1101"/>
      <c r="WCS739" s="1101"/>
      <c r="WCT739" s="1101"/>
      <c r="WCU739" s="1101"/>
      <c r="WCV739" s="1101"/>
      <c r="WCW739" s="1101"/>
      <c r="WCX739" s="1101"/>
      <c r="WCY739" s="1101"/>
      <c r="WCZ739" s="1101"/>
      <c r="WDA739" s="1101"/>
      <c r="WDB739" s="1101"/>
      <c r="WDC739" s="1101"/>
      <c r="WDD739" s="1101"/>
      <c r="WDE739" s="1101"/>
      <c r="WDF739" s="1101"/>
      <c r="WDG739" s="1101"/>
      <c r="WDH739" s="1101"/>
      <c r="WDI739" s="1101"/>
      <c r="WDJ739" s="1101"/>
      <c r="WDK739" s="1101"/>
      <c r="WDL739" s="1101"/>
      <c r="WDM739" s="1101"/>
      <c r="WDN739" s="1101"/>
      <c r="WDO739" s="1101"/>
      <c r="WDP739" s="1101"/>
      <c r="WDQ739" s="1101"/>
      <c r="WDR739" s="1101"/>
      <c r="WDS739" s="1101"/>
      <c r="WDT739" s="1101"/>
      <c r="WDU739" s="1101"/>
      <c r="WDV739" s="1101"/>
      <c r="WDW739" s="1101"/>
      <c r="WDX739" s="1101"/>
      <c r="WDY739" s="1101"/>
      <c r="WDZ739" s="1101"/>
      <c r="WEA739" s="1101"/>
      <c r="WEB739" s="1101"/>
      <c r="WEC739" s="1101"/>
      <c r="WED739" s="1101"/>
      <c r="WEE739" s="1101"/>
      <c r="WEF739" s="1101"/>
      <c r="WEG739" s="1101"/>
      <c r="WEH739" s="1101"/>
      <c r="WEI739" s="1101"/>
      <c r="WEJ739" s="1101"/>
      <c r="WEK739" s="1101"/>
      <c r="WEL739" s="1101"/>
      <c r="WEM739" s="1101"/>
      <c r="WEN739" s="1101"/>
      <c r="WEO739" s="1101"/>
      <c r="WEP739" s="1101"/>
      <c r="WEQ739" s="1101"/>
      <c r="WER739" s="1101"/>
      <c r="WES739" s="1101"/>
      <c r="WET739" s="1101"/>
      <c r="WEU739" s="1101"/>
      <c r="WEV739" s="1101"/>
      <c r="WEW739" s="1101"/>
      <c r="WEX739" s="1101"/>
      <c r="WEY739" s="1101"/>
      <c r="WEZ739" s="1101"/>
      <c r="WFA739" s="1101"/>
      <c r="WFB739" s="1101"/>
      <c r="WFC739" s="1101"/>
      <c r="WFD739" s="1101"/>
      <c r="WFE739" s="1101"/>
      <c r="WFF739" s="1101"/>
      <c r="WFG739" s="1101"/>
      <c r="WFH739" s="1101"/>
      <c r="WFI739" s="1101"/>
      <c r="WFJ739" s="1101"/>
      <c r="WFK739" s="1101"/>
      <c r="WFL739" s="1101"/>
      <c r="WFM739" s="1101"/>
      <c r="WFN739" s="1101"/>
      <c r="WFO739" s="1101"/>
      <c r="WFP739" s="1101"/>
      <c r="WFQ739" s="1101"/>
      <c r="WFR739" s="1101"/>
      <c r="WFS739" s="1101"/>
      <c r="WFT739" s="1101"/>
      <c r="WFU739" s="1101"/>
      <c r="WFV739" s="1101"/>
      <c r="WFW739" s="1101"/>
      <c r="WFX739" s="1101"/>
      <c r="WFY739" s="1101"/>
      <c r="WFZ739" s="1101"/>
      <c r="WGA739" s="1101"/>
      <c r="WGB739" s="1101"/>
      <c r="WGC739" s="1101"/>
      <c r="WGD739" s="1101"/>
      <c r="WGE739" s="1101"/>
      <c r="WGF739" s="1101"/>
      <c r="WGG739" s="1101"/>
      <c r="WGH739" s="1101"/>
      <c r="WGI739" s="1101"/>
      <c r="WGJ739" s="1101"/>
      <c r="WGK739" s="1101"/>
      <c r="WGL739" s="1101"/>
      <c r="WGM739" s="1101"/>
      <c r="WGN739" s="1101"/>
      <c r="WGO739" s="1101"/>
      <c r="WGP739" s="1101"/>
      <c r="WGQ739" s="1101"/>
      <c r="WGR739" s="1101"/>
      <c r="WGS739" s="1101"/>
      <c r="WGT739" s="1101"/>
      <c r="WGU739" s="1101"/>
      <c r="WGV739" s="1101"/>
      <c r="WGW739" s="1101"/>
      <c r="WGX739" s="1101"/>
      <c r="WGY739" s="1101"/>
      <c r="WGZ739" s="1101"/>
      <c r="WHA739" s="1101"/>
      <c r="WHB739" s="1101"/>
      <c r="WHC739" s="1101"/>
      <c r="WHD739" s="1101"/>
      <c r="WHE739" s="1101"/>
      <c r="WHF739" s="1101"/>
      <c r="WHG739" s="1101"/>
      <c r="WHH739" s="1101"/>
      <c r="WHI739" s="1101"/>
      <c r="WHJ739" s="1101"/>
      <c r="WHK739" s="1101"/>
      <c r="WHL739" s="1101"/>
      <c r="WHM739" s="1101"/>
      <c r="WHN739" s="1101"/>
      <c r="WHO739" s="1101"/>
      <c r="WHP739" s="1101"/>
      <c r="WHQ739" s="1101"/>
      <c r="WHR739" s="1101"/>
      <c r="WHS739" s="1101"/>
      <c r="WHT739" s="1101"/>
      <c r="WHU739" s="1101"/>
      <c r="WHV739" s="1101"/>
      <c r="WHW739" s="1101"/>
      <c r="WHX739" s="1101"/>
      <c r="WHY739" s="1101"/>
      <c r="WHZ739" s="1101"/>
      <c r="WIA739" s="1101"/>
      <c r="WIB739" s="1101"/>
      <c r="WIC739" s="1101"/>
      <c r="WID739" s="1101"/>
      <c r="WIE739" s="1101"/>
      <c r="WIF739" s="1101"/>
      <c r="WIG739" s="1101"/>
      <c r="WIH739" s="1101"/>
      <c r="WII739" s="1101"/>
      <c r="WIJ739" s="1101"/>
      <c r="WIK739" s="1101"/>
      <c r="WIL739" s="1101"/>
      <c r="WIM739" s="1101"/>
      <c r="WIN739" s="1101"/>
      <c r="WIO739" s="1101"/>
      <c r="WIP739" s="1101"/>
      <c r="WIQ739" s="1101"/>
      <c r="WIR739" s="1101"/>
      <c r="WIS739" s="1101"/>
      <c r="WIT739" s="1101"/>
      <c r="WIU739" s="1101"/>
      <c r="WIV739" s="1101"/>
      <c r="WIW739" s="1101"/>
      <c r="WIX739" s="1101"/>
      <c r="WIY739" s="1101"/>
      <c r="WIZ739" s="1101"/>
      <c r="WJA739" s="1101"/>
      <c r="WJB739" s="1101"/>
      <c r="WJC739" s="1101"/>
      <c r="WJD739" s="1101"/>
      <c r="WJE739" s="1101"/>
      <c r="WJF739" s="1101"/>
      <c r="WJG739" s="1101"/>
      <c r="WJH739" s="1101"/>
      <c r="WJI739" s="1101"/>
      <c r="WJJ739" s="1101"/>
      <c r="WJK739" s="1101"/>
      <c r="WJL739" s="1101"/>
      <c r="WJM739" s="1101"/>
      <c r="WJN739" s="1101"/>
      <c r="WJO739" s="1101"/>
      <c r="WJP739" s="1101"/>
      <c r="WJQ739" s="1101"/>
      <c r="WJR739" s="1101"/>
      <c r="WJS739" s="1101"/>
      <c r="WJT739" s="1101"/>
      <c r="WJU739" s="1101"/>
      <c r="WJV739" s="1101"/>
      <c r="WJW739" s="1101"/>
      <c r="WJX739" s="1101"/>
      <c r="WJY739" s="1101"/>
      <c r="WJZ739" s="1101"/>
      <c r="WKA739" s="1101"/>
      <c r="WKB739" s="1101"/>
      <c r="WKC739" s="1101"/>
      <c r="WKD739" s="1101"/>
      <c r="WKE739" s="1101"/>
      <c r="WKF739" s="1101"/>
      <c r="WKG739" s="1101"/>
      <c r="WKH739" s="1101"/>
      <c r="WKI739" s="1101"/>
      <c r="WKJ739" s="1101"/>
      <c r="WKK739" s="1101"/>
      <c r="WKL739" s="1101"/>
      <c r="WKM739" s="1101"/>
      <c r="WKN739" s="1101"/>
      <c r="WKO739" s="1101"/>
      <c r="WKP739" s="1101"/>
      <c r="WKQ739" s="1101"/>
      <c r="WKR739" s="1101"/>
      <c r="WKS739" s="1101"/>
      <c r="WKT739" s="1101"/>
      <c r="WKU739" s="1101"/>
      <c r="WKV739" s="1101"/>
      <c r="WKW739" s="1101"/>
      <c r="WKX739" s="1101"/>
      <c r="WKY739" s="1101"/>
      <c r="WKZ739" s="1101"/>
      <c r="WLA739" s="1101"/>
      <c r="WLB739" s="1101"/>
      <c r="WLC739" s="1101"/>
      <c r="WLD739" s="1101"/>
      <c r="WLE739" s="1101"/>
      <c r="WLF739" s="1101"/>
      <c r="WLG739" s="1101"/>
      <c r="WLH739" s="1101"/>
      <c r="WLI739" s="1101"/>
      <c r="WLJ739" s="1101"/>
      <c r="WLK739" s="1101"/>
      <c r="WLL739" s="1101"/>
      <c r="WLM739" s="1101"/>
      <c r="WLN739" s="1101"/>
      <c r="WLO739" s="1101"/>
      <c r="WLP739" s="1101"/>
      <c r="WLQ739" s="1101"/>
      <c r="WLR739" s="1101"/>
      <c r="WLS739" s="1101"/>
      <c r="WLT739" s="1101"/>
      <c r="WLU739" s="1101"/>
      <c r="WLV739" s="1101"/>
      <c r="WLW739" s="1101"/>
      <c r="WLX739" s="1101"/>
      <c r="WLY739" s="1101"/>
      <c r="WLZ739" s="1101"/>
      <c r="WMA739" s="1101"/>
      <c r="WMB739" s="1101"/>
      <c r="WMC739" s="1101"/>
      <c r="WMD739" s="1101"/>
      <c r="WME739" s="1101"/>
      <c r="WMF739" s="1101"/>
      <c r="WMG739" s="1101"/>
      <c r="WMH739" s="1101"/>
      <c r="WMI739" s="1101"/>
      <c r="WMJ739" s="1101"/>
      <c r="WMK739" s="1101"/>
      <c r="WML739" s="1101"/>
      <c r="WMM739" s="1101"/>
      <c r="WMN739" s="1101"/>
      <c r="WMO739" s="1101"/>
      <c r="WMP739" s="1101"/>
      <c r="WMQ739" s="1101"/>
      <c r="WMR739" s="1101"/>
      <c r="WMS739" s="1101"/>
      <c r="WMT739" s="1101"/>
      <c r="WMU739" s="1101"/>
      <c r="WMV739" s="1101"/>
      <c r="WMW739" s="1101"/>
      <c r="WMX739" s="1101"/>
      <c r="WMY739" s="1101"/>
      <c r="WMZ739" s="1101"/>
      <c r="WNA739" s="1101"/>
      <c r="WNB739" s="1101"/>
      <c r="WNC739" s="1101"/>
      <c r="WND739" s="1101"/>
      <c r="WNE739" s="1101"/>
      <c r="WNF739" s="1101"/>
      <c r="WNG739" s="1101"/>
      <c r="WNH739" s="1101"/>
      <c r="WNI739" s="1101"/>
      <c r="WNJ739" s="1101"/>
      <c r="WNK739" s="1101"/>
      <c r="WNL739" s="1101"/>
      <c r="WNM739" s="1101"/>
      <c r="WNN739" s="1101"/>
      <c r="WNO739" s="1101"/>
      <c r="WNP739" s="1101"/>
      <c r="WNQ739" s="1101"/>
      <c r="WNR739" s="1101"/>
      <c r="WNS739" s="1101"/>
      <c r="WNT739" s="1101"/>
      <c r="WNU739" s="1101"/>
      <c r="WNV739" s="1101"/>
      <c r="WNW739" s="1101"/>
      <c r="WNX739" s="1101"/>
      <c r="WNY739" s="1101"/>
      <c r="WNZ739" s="1101"/>
      <c r="WOA739" s="1101"/>
      <c r="WOB739" s="1101"/>
      <c r="WOC739" s="1101"/>
      <c r="WOD739" s="1101"/>
      <c r="WOE739" s="1101"/>
      <c r="WOF739" s="1101"/>
      <c r="WOG739" s="1101"/>
      <c r="WOH739" s="1101"/>
      <c r="WOI739" s="1101"/>
      <c r="WOJ739" s="1101"/>
      <c r="WOK739" s="1101"/>
      <c r="WOL739" s="1101"/>
      <c r="WOM739" s="1101"/>
      <c r="WON739" s="1101"/>
      <c r="WOO739" s="1101"/>
      <c r="WOP739" s="1101"/>
      <c r="WOQ739" s="1101"/>
      <c r="WOR739" s="1101"/>
      <c r="WOS739" s="1101"/>
      <c r="WOT739" s="1101"/>
      <c r="WOU739" s="1101"/>
      <c r="WOV739" s="1101"/>
      <c r="WOW739" s="1101"/>
      <c r="WOX739" s="1101"/>
      <c r="WOY739" s="1101"/>
      <c r="WOZ739" s="1101"/>
      <c r="WPA739" s="1101"/>
      <c r="WPB739" s="1101"/>
      <c r="WPC739" s="1101"/>
      <c r="WPD739" s="1101"/>
      <c r="WPE739" s="1101"/>
      <c r="WPF739" s="1101"/>
      <c r="WPG739" s="1101"/>
      <c r="WPH739" s="1101"/>
      <c r="WPI739" s="1101"/>
      <c r="WPJ739" s="1101"/>
      <c r="WPK739" s="1101"/>
      <c r="WPL739" s="1101"/>
      <c r="WPM739" s="1101"/>
      <c r="WPN739" s="1101"/>
      <c r="WPO739" s="1101"/>
      <c r="WPP739" s="1101"/>
      <c r="WPQ739" s="1101"/>
      <c r="WPR739" s="1101"/>
      <c r="WPS739" s="1101"/>
      <c r="WPT739" s="1101"/>
      <c r="WPU739" s="1101"/>
      <c r="WPV739" s="1101"/>
      <c r="WPW739" s="1101"/>
      <c r="WPX739" s="1101"/>
      <c r="WPY739" s="1101"/>
      <c r="WPZ739" s="1101"/>
      <c r="WQA739" s="1101"/>
      <c r="WQB739" s="1101"/>
      <c r="WQC739" s="1101"/>
      <c r="WQD739" s="1101"/>
      <c r="WQE739" s="1101"/>
      <c r="WQF739" s="1101"/>
      <c r="WQG739" s="1101"/>
      <c r="WQH739" s="1101"/>
      <c r="WQI739" s="1101"/>
      <c r="WQJ739" s="1101"/>
      <c r="WQK739" s="1101"/>
      <c r="WQL739" s="1101"/>
      <c r="WQM739" s="1101"/>
      <c r="WQN739" s="1101"/>
      <c r="WQO739" s="1101"/>
      <c r="WQP739" s="1101"/>
      <c r="WQQ739" s="1101"/>
      <c r="WQR739" s="1101"/>
      <c r="WQS739" s="1101"/>
      <c r="WQT739" s="1101"/>
      <c r="WQU739" s="1101"/>
      <c r="WQV739" s="1101"/>
      <c r="WQW739" s="1101"/>
      <c r="WQX739" s="1101"/>
      <c r="WQY739" s="1101"/>
      <c r="WQZ739" s="1101"/>
      <c r="WRA739" s="1101"/>
      <c r="WRB739" s="1101"/>
      <c r="WRC739" s="1101"/>
      <c r="WRD739" s="1101"/>
      <c r="WRE739" s="1101"/>
      <c r="WRF739" s="1101"/>
      <c r="WRG739" s="1101"/>
      <c r="WRH739" s="1101"/>
      <c r="WRI739" s="1101"/>
      <c r="WRJ739" s="1101"/>
      <c r="WRK739" s="1101"/>
      <c r="WRL739" s="1101"/>
      <c r="WRM739" s="1101"/>
      <c r="WRN739" s="1101"/>
      <c r="WRO739" s="1101"/>
      <c r="WRP739" s="1101"/>
      <c r="WRQ739" s="1101"/>
      <c r="WRR739" s="1101"/>
      <c r="WRS739" s="1101"/>
      <c r="WRT739" s="1101"/>
      <c r="WRU739" s="1101"/>
      <c r="WRV739" s="1101"/>
      <c r="WRW739" s="1101"/>
      <c r="WRX739" s="1101"/>
      <c r="WRY739" s="1101"/>
      <c r="WRZ739" s="1101"/>
      <c r="WSA739" s="1101"/>
      <c r="WSB739" s="1101"/>
      <c r="WSC739" s="1101"/>
      <c r="WSD739" s="1101"/>
      <c r="WSE739" s="1101"/>
      <c r="WSF739" s="1101"/>
      <c r="WSG739" s="1101"/>
      <c r="WSH739" s="1101"/>
      <c r="WSI739" s="1101"/>
      <c r="WSJ739" s="1101"/>
      <c r="WSK739" s="1101"/>
      <c r="WSL739" s="1101"/>
      <c r="WSM739" s="1101"/>
      <c r="WSN739" s="1101"/>
      <c r="WSO739" s="1101"/>
      <c r="WSP739" s="1101"/>
      <c r="WSQ739" s="1101"/>
      <c r="WSR739" s="1101"/>
      <c r="WSS739" s="1101"/>
      <c r="WST739" s="1101"/>
      <c r="WSU739" s="1101"/>
      <c r="WSV739" s="1101"/>
      <c r="WSW739" s="1101"/>
      <c r="WSX739" s="1101"/>
      <c r="WSY739" s="1101"/>
      <c r="WSZ739" s="1101"/>
      <c r="WTA739" s="1101"/>
      <c r="WTB739" s="1101"/>
      <c r="WTC739" s="1101"/>
      <c r="WTD739" s="1101"/>
      <c r="WTE739" s="1101"/>
      <c r="WTF739" s="1101"/>
      <c r="WTG739" s="1101"/>
      <c r="WTH739" s="1101"/>
      <c r="WTI739" s="1101"/>
      <c r="WTJ739" s="1101"/>
      <c r="WTK739" s="1101"/>
      <c r="WTL739" s="1101"/>
      <c r="WTM739" s="1101"/>
      <c r="WTN739" s="1101"/>
      <c r="WTO739" s="1101"/>
      <c r="WTP739" s="1101"/>
      <c r="WTQ739" s="1101"/>
      <c r="WTR739" s="1101"/>
      <c r="WTS739" s="1101"/>
      <c r="WTT739" s="1101"/>
      <c r="WTU739" s="1101"/>
      <c r="WTV739" s="1101"/>
      <c r="WTW739" s="1101"/>
      <c r="WTX739" s="1101"/>
      <c r="WTY739" s="1101"/>
      <c r="WTZ739" s="1101"/>
      <c r="WUA739" s="1101"/>
      <c r="WUB739" s="1101"/>
      <c r="WUC739" s="1101"/>
      <c r="WUD739" s="1101"/>
      <c r="WUE739" s="1101"/>
      <c r="WUF739" s="1101"/>
      <c r="WUG739" s="1101"/>
      <c r="WUH739" s="1101"/>
      <c r="WUI739" s="1101"/>
      <c r="WUJ739" s="1101"/>
      <c r="WUK739" s="1101"/>
      <c r="WUL739" s="1101"/>
      <c r="WUM739" s="1101"/>
      <c r="WUN739" s="1101"/>
      <c r="WUO739" s="1101"/>
      <c r="WUP739" s="1101"/>
      <c r="WUQ739" s="1101"/>
      <c r="WUR739" s="1101"/>
      <c r="WUS739" s="1101"/>
      <c r="WUT739" s="1101"/>
      <c r="WUU739" s="1101"/>
      <c r="WUV739" s="1101"/>
      <c r="WUW739" s="1101"/>
      <c r="WUX739" s="1101"/>
      <c r="WUY739" s="1101"/>
      <c r="WUZ739" s="1101"/>
      <c r="WVA739" s="1101"/>
      <c r="WVB739" s="1101"/>
      <c r="WVC739" s="1101"/>
      <c r="WVD739" s="1101"/>
      <c r="WVE739" s="1101"/>
      <c r="WVF739" s="1101"/>
      <c r="WVG739" s="1101"/>
      <c r="WVH739" s="1101"/>
      <c r="WVI739" s="1101"/>
      <c r="WVJ739" s="1101"/>
      <c r="WVK739" s="1101"/>
      <c r="WVL739" s="1101"/>
      <c r="WVM739" s="1101"/>
      <c r="WVN739" s="1101"/>
      <c r="WVO739" s="1101"/>
      <c r="WVP739" s="1101"/>
      <c r="WVQ739" s="1101"/>
      <c r="WVR739" s="1101"/>
      <c r="WVS739" s="1101"/>
      <c r="WVT739" s="1101"/>
      <c r="WVU739" s="1101"/>
      <c r="WVV739" s="1101"/>
      <c r="WVW739" s="1101"/>
      <c r="WVX739" s="1101"/>
      <c r="WVY739" s="1101"/>
      <c r="WVZ739" s="1101"/>
      <c r="WWA739" s="1101"/>
      <c r="WWB739" s="1101"/>
      <c r="WWC739" s="1101"/>
      <c r="WWD739" s="1101"/>
      <c r="WWE739" s="1101"/>
      <c r="WWF739" s="1101"/>
      <c r="WWG739" s="1101"/>
      <c r="WWH739" s="1101"/>
      <c r="WWI739" s="1101"/>
      <c r="WWJ739" s="1101"/>
      <c r="WWK739" s="1101"/>
      <c r="WWL739" s="1101"/>
      <c r="WWM739" s="1101"/>
      <c r="WWN739" s="1101"/>
      <c r="WWO739" s="1101"/>
      <c r="WWP739" s="1101"/>
      <c r="WWQ739" s="1101"/>
      <c r="WWR739" s="1101"/>
      <c r="WWS739" s="1101"/>
      <c r="WWT739" s="1101"/>
      <c r="WWU739" s="1101"/>
      <c r="WWV739" s="1101"/>
      <c r="WWW739" s="1101"/>
      <c r="WWX739" s="1101"/>
      <c r="WWY739" s="1101"/>
      <c r="WWZ739" s="1101"/>
      <c r="WXA739" s="1101"/>
      <c r="WXB739" s="1101"/>
      <c r="WXC739" s="1101"/>
      <c r="WXD739" s="1101"/>
      <c r="WXE739" s="1101"/>
      <c r="WXF739" s="1101"/>
      <c r="WXG739" s="1101"/>
      <c r="WXH739" s="1101"/>
      <c r="WXI739" s="1101"/>
      <c r="WXJ739" s="1101"/>
      <c r="WXK739" s="1101"/>
      <c r="WXL739" s="1101"/>
      <c r="WXM739" s="1101"/>
      <c r="WXN739" s="1101"/>
      <c r="WXO739" s="1101"/>
      <c r="WXP739" s="1101"/>
      <c r="WXQ739" s="1101"/>
      <c r="WXR739" s="1101"/>
      <c r="WXS739" s="1101"/>
      <c r="WXT739" s="1101"/>
      <c r="WXU739" s="1101"/>
      <c r="WXV739" s="1101"/>
      <c r="WXW739" s="1101"/>
      <c r="WXX739" s="1101"/>
      <c r="WXY739" s="1101"/>
      <c r="WXZ739" s="1101"/>
      <c r="WYA739" s="1101"/>
      <c r="WYB739" s="1101"/>
      <c r="WYC739" s="1101"/>
      <c r="WYD739" s="1101"/>
      <c r="WYE739" s="1101"/>
      <c r="WYF739" s="1101"/>
      <c r="WYG739" s="1101"/>
      <c r="WYH739" s="1101"/>
      <c r="WYI739" s="1101"/>
      <c r="WYJ739" s="1101"/>
      <c r="WYK739" s="1101"/>
      <c r="WYL739" s="1101"/>
      <c r="WYM739" s="1101"/>
      <c r="WYN739" s="1101"/>
      <c r="WYO739" s="1101"/>
      <c r="WYP739" s="1101"/>
      <c r="WYQ739" s="1101"/>
      <c r="WYR739" s="1101"/>
      <c r="WYS739" s="1101"/>
      <c r="WYT739" s="1101"/>
      <c r="WYU739" s="1101"/>
      <c r="WYV739" s="1101"/>
      <c r="WYW739" s="1101"/>
      <c r="WYX739" s="1101"/>
      <c r="WYY739" s="1101"/>
      <c r="WYZ739" s="1101"/>
      <c r="WZA739" s="1101"/>
      <c r="WZB739" s="1101"/>
      <c r="WZC739" s="1101"/>
      <c r="WZD739" s="1101"/>
      <c r="WZE739" s="1101"/>
      <c r="WZF739" s="1101"/>
      <c r="WZG739" s="1101"/>
      <c r="WZH739" s="1101"/>
      <c r="WZI739" s="1101"/>
      <c r="WZJ739" s="1101"/>
      <c r="WZK739" s="1101"/>
      <c r="WZL739" s="1101"/>
      <c r="WZM739" s="1101"/>
      <c r="WZN739" s="1101"/>
      <c r="WZO739" s="1101"/>
      <c r="WZP739" s="1101"/>
      <c r="WZQ739" s="1101"/>
      <c r="WZR739" s="1101"/>
      <c r="WZS739" s="1101"/>
      <c r="WZT739" s="1101"/>
      <c r="WZU739" s="1101"/>
      <c r="WZV739" s="1101"/>
      <c r="WZW739" s="1101"/>
      <c r="WZX739" s="1101"/>
      <c r="WZY739" s="1101"/>
      <c r="WZZ739" s="1101"/>
      <c r="XAA739" s="1101"/>
      <c r="XAB739" s="1101"/>
      <c r="XAC739" s="1101"/>
      <c r="XAD739" s="1101"/>
      <c r="XAE739" s="1101"/>
      <c r="XAF739" s="1101"/>
      <c r="XAG739" s="1101"/>
      <c r="XAH739" s="1101"/>
      <c r="XAI739" s="1101"/>
      <c r="XAJ739" s="1101"/>
      <c r="XAK739" s="1101"/>
      <c r="XAL739" s="1101"/>
      <c r="XAM739" s="1101"/>
      <c r="XAN739" s="1101"/>
      <c r="XAO739" s="1101"/>
      <c r="XAP739" s="1101"/>
      <c r="XAQ739" s="1101"/>
      <c r="XAR739" s="1101"/>
      <c r="XAS739" s="1101"/>
      <c r="XAT739" s="1101"/>
      <c r="XAU739" s="1101"/>
      <c r="XAV739" s="1101"/>
      <c r="XAW739" s="1101"/>
      <c r="XAX739" s="1101"/>
      <c r="XAY739" s="1101"/>
      <c r="XAZ739" s="1101"/>
      <c r="XBA739" s="1101"/>
      <c r="XBB739" s="1101"/>
      <c r="XBC739" s="1101"/>
      <c r="XBD739" s="1101"/>
      <c r="XBE739" s="1101"/>
      <c r="XBF739" s="1101"/>
      <c r="XBG739" s="1101"/>
      <c r="XBH739" s="1101"/>
      <c r="XBI739" s="1101"/>
      <c r="XBJ739" s="1101"/>
      <c r="XBK739" s="1101"/>
      <c r="XBL739" s="1101"/>
      <c r="XBM739" s="1101"/>
      <c r="XBN739" s="1101"/>
      <c r="XBO739" s="1101"/>
      <c r="XBP739" s="1101"/>
      <c r="XBQ739" s="1101"/>
      <c r="XBR739" s="1101"/>
      <c r="XBS739" s="1101"/>
      <c r="XBT739" s="1101"/>
      <c r="XBU739" s="1101"/>
      <c r="XBV739" s="1101"/>
      <c r="XBW739" s="1101"/>
      <c r="XBX739" s="1101"/>
      <c r="XBY739" s="1101"/>
      <c r="XBZ739" s="1101"/>
      <c r="XCA739" s="1101"/>
      <c r="XCB739" s="1101"/>
      <c r="XCC739" s="1101"/>
      <c r="XCD739" s="1101"/>
      <c r="XCE739" s="1101"/>
      <c r="XCF739" s="1101"/>
      <c r="XCG739" s="1101"/>
      <c r="XCH739" s="1101"/>
      <c r="XCI739" s="1101"/>
      <c r="XCJ739" s="1101"/>
      <c r="XCK739" s="1101"/>
      <c r="XCL739" s="1101"/>
      <c r="XCM739" s="1101"/>
      <c r="XCN739" s="1101"/>
      <c r="XCO739" s="1101"/>
      <c r="XCP739" s="1101"/>
      <c r="XCQ739" s="1101"/>
      <c r="XCR739" s="1101"/>
      <c r="XCS739" s="1101"/>
      <c r="XCT739" s="1101"/>
      <c r="XCU739" s="1101"/>
      <c r="XCV739" s="1101"/>
      <c r="XCW739" s="1101"/>
      <c r="XCX739" s="1101"/>
      <c r="XCY739" s="1101"/>
      <c r="XCZ739" s="1101"/>
      <c r="XDA739" s="1101"/>
      <c r="XDB739" s="1101"/>
      <c r="XDC739" s="1101"/>
      <c r="XDD739" s="1101"/>
      <c r="XDE739" s="1101"/>
      <c r="XDF739" s="1101"/>
      <c r="XDG739" s="1101"/>
      <c r="XDH739" s="1101"/>
      <c r="XDI739" s="1101"/>
      <c r="XDJ739" s="1101"/>
      <c r="XDK739" s="1101"/>
      <c r="XDL739" s="1101"/>
      <c r="XDM739" s="1101"/>
      <c r="XDN739" s="1101"/>
      <c r="XDO739" s="1101"/>
      <c r="XDP739" s="1101"/>
      <c r="XDQ739" s="1101"/>
      <c r="XDR739" s="1101"/>
      <c r="XDS739" s="1101"/>
      <c r="XDT739" s="1101"/>
      <c r="XDU739" s="1101"/>
      <c r="XDV739" s="1101"/>
      <c r="XDW739" s="1101"/>
      <c r="XDX739" s="1101"/>
      <c r="XDY739" s="1101"/>
      <c r="XDZ739" s="1101"/>
      <c r="XEA739" s="1101"/>
      <c r="XEB739" s="1101"/>
      <c r="XEC739" s="1101"/>
      <c r="XED739" s="1101"/>
      <c r="XEE739" s="1101"/>
      <c r="XEF739" s="1101"/>
      <c r="XEG739" s="1101"/>
      <c r="XEH739" s="1101"/>
      <c r="XEI739" s="1101"/>
      <c r="XEJ739" s="1101"/>
      <c r="XEK739" s="1101"/>
      <c r="XEL739" s="1101"/>
      <c r="XEM739" s="1101"/>
      <c r="XEN739" s="1101"/>
      <c r="XEO739" s="1101"/>
      <c r="XEP739" s="1101"/>
      <c r="XEQ739" s="1101"/>
      <c r="XER739" s="1101"/>
      <c r="XES739" s="1101"/>
      <c r="XET739" s="1101"/>
      <c r="XEU739" s="1101"/>
      <c r="XEV739" s="1101"/>
      <c r="XEW739" s="1101"/>
      <c r="XEX739" s="1101"/>
      <c r="XEY739" s="1101"/>
      <c r="XEZ739" s="1101"/>
      <c r="XFA739" s="1101"/>
      <c r="XFB739" s="1101"/>
      <c r="XFC739" s="1101"/>
    </row>
    <row r="740" spans="1:16383" ht="12.95" customHeight="1">
      <c r="A740" s="1101"/>
      <c r="B740" s="1313"/>
      <c r="C740" s="1314"/>
      <c r="D740" s="1314"/>
      <c r="E740" s="1314"/>
      <c r="F740" s="1315"/>
      <c r="G740" s="1322"/>
      <c r="H740" s="1323"/>
      <c r="I740" s="1323"/>
      <c r="J740" s="1324"/>
      <c r="K740" s="1513"/>
      <c r="L740" s="1514"/>
      <c r="M740" s="1514"/>
      <c r="N740" s="1515"/>
      <c r="O740" s="1334"/>
      <c r="P740" s="1335"/>
      <c r="Q740" s="1335"/>
      <c r="R740" s="1335"/>
      <c r="S740" s="1336"/>
      <c r="T740" s="1334"/>
      <c r="U740" s="1335"/>
      <c r="V740" s="1335"/>
      <c r="W740" s="1336"/>
      <c r="X740" s="1316">
        <f t="shared" si="59"/>
        <v>0</v>
      </c>
      <c r="Y740" s="1317"/>
      <c r="Z740" s="1317"/>
      <c r="AA740" s="1317"/>
      <c r="AB740" s="1318"/>
      <c r="AC740" s="1337"/>
      <c r="AD740" s="1338"/>
      <c r="AE740" s="1338"/>
      <c r="AF740" s="1338"/>
      <c r="AG740" s="1339"/>
      <c r="AH740" s="1319" t="str">
        <f t="shared" si="60"/>
        <v/>
      </c>
      <c r="AI740" s="1320"/>
      <c r="AJ740" s="1321"/>
      <c r="AK740" s="1313" t="s">
        <v>299</v>
      </c>
      <c r="AL740" s="1314"/>
      <c r="AM740" s="1314"/>
      <c r="AN740" s="1314"/>
      <c r="AO740" s="1315"/>
      <c r="AP740" s="2"/>
      <c r="AQ740" s="2"/>
      <c r="AR740" s="2"/>
      <c r="AS740" s="2"/>
      <c r="AT740" s="1101"/>
      <c r="AU740" s="1101"/>
      <c r="AV740" s="1101"/>
      <c r="AW740" s="1101"/>
      <c r="AX740" s="1101"/>
      <c r="AY740" s="784"/>
      <c r="AZ740" s="784"/>
      <c r="BA740" s="784"/>
      <c r="BB740" s="784"/>
      <c r="BC740" s="784"/>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1101"/>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1101"/>
      <c r="DH740" s="1101"/>
      <c r="DI740" s="1101"/>
      <c r="DJ740" s="1101"/>
      <c r="DK740" s="1101"/>
      <c r="DL740" s="1101"/>
      <c r="DM740" s="1101"/>
      <c r="DN740" s="1101"/>
      <c r="DO740" s="1101"/>
      <c r="DP740" s="1101"/>
      <c r="DQ740" s="1101"/>
      <c r="DR740" s="1101"/>
      <c r="DS740" s="1101"/>
      <c r="DT740" s="1101"/>
      <c r="DU740" s="1101"/>
      <c r="DV740" s="1101"/>
      <c r="DW740" s="1101"/>
      <c r="DX740" s="1101"/>
      <c r="DY740" s="1101"/>
      <c r="DZ740" s="1101"/>
      <c r="EA740" s="1101"/>
      <c r="EB740" s="1101"/>
      <c r="EC740" s="1101"/>
      <c r="ED740" s="1101"/>
      <c r="EE740" s="1101"/>
      <c r="EF740" s="1101"/>
      <c r="EG740" s="1101"/>
      <c r="EH740" s="1101"/>
      <c r="EI740" s="1101"/>
      <c r="EJ740" s="1101"/>
      <c r="EK740" s="1101"/>
      <c r="EL740" s="1101"/>
      <c r="EM740" s="1101"/>
      <c r="EN740" s="1101"/>
      <c r="EO740" s="1101"/>
      <c r="EP740" s="1101"/>
      <c r="EQ740" s="1101"/>
      <c r="ER740" s="1101"/>
      <c r="ES740" s="1101"/>
      <c r="ET740" s="1101"/>
      <c r="EU740" s="1101"/>
      <c r="EV740" s="1101"/>
      <c r="EW740" s="1101"/>
      <c r="EX740" s="1101"/>
      <c r="EY740" s="1101"/>
      <c r="EZ740" s="1101"/>
      <c r="FA740" s="1101"/>
      <c r="FB740" s="1101"/>
      <c r="FC740" s="1101"/>
      <c r="FD740" s="1101"/>
      <c r="FE740" s="1101"/>
      <c r="FF740" s="1101"/>
      <c r="FG740" s="1101"/>
      <c r="FH740" s="1101"/>
      <c r="FI740" s="1101"/>
      <c r="FJ740" s="1101"/>
      <c r="FK740" s="1101"/>
      <c r="FL740" s="1101"/>
      <c r="FM740" s="1101"/>
      <c r="FN740" s="1101"/>
      <c r="FO740" s="1101"/>
      <c r="FP740" s="1101"/>
      <c r="FQ740" s="1101"/>
      <c r="FR740" s="1101"/>
      <c r="FS740" s="1101"/>
      <c r="FT740" s="1101"/>
      <c r="FU740" s="1101"/>
      <c r="FV740" s="1101"/>
      <c r="FW740" s="1101"/>
      <c r="FX740" s="1101"/>
      <c r="FY740" s="1101"/>
      <c r="FZ740" s="1101"/>
      <c r="GA740" s="1101"/>
      <c r="GB740" s="1101"/>
      <c r="GC740" s="1101"/>
      <c r="GD740" s="1101"/>
      <c r="GE740" s="1101"/>
      <c r="GF740" s="1101"/>
      <c r="GG740" s="1101"/>
      <c r="GH740" s="1101"/>
      <c r="GI740" s="1101"/>
      <c r="GJ740" s="1101"/>
      <c r="GK740" s="1101"/>
      <c r="GL740" s="1101"/>
      <c r="GM740" s="1101"/>
      <c r="GN740" s="1101"/>
      <c r="GO740" s="1101"/>
      <c r="GP740" s="1101"/>
      <c r="GQ740" s="1101"/>
      <c r="GR740" s="1101"/>
      <c r="GS740" s="1101"/>
      <c r="GT740" s="1101"/>
      <c r="GU740" s="1101"/>
      <c r="GV740" s="1101"/>
      <c r="GW740" s="1101"/>
      <c r="GX740" s="1101"/>
      <c r="GY740" s="1101"/>
      <c r="GZ740" s="1101"/>
      <c r="HA740" s="1101"/>
      <c r="HB740" s="1101"/>
      <c r="HC740" s="1101"/>
      <c r="HD740" s="1101"/>
      <c r="HE740" s="1101"/>
      <c r="HF740" s="1101"/>
      <c r="HG740" s="1101"/>
      <c r="HH740" s="1101"/>
      <c r="HI740" s="1101"/>
      <c r="HJ740" s="1101"/>
      <c r="HK740" s="1101"/>
      <c r="HL740" s="1101"/>
      <c r="HM740" s="1101"/>
      <c r="HN740" s="1101"/>
      <c r="HO740" s="1101"/>
      <c r="HP740" s="1101"/>
      <c r="HQ740" s="1101"/>
      <c r="HR740" s="1101"/>
      <c r="HS740" s="1101"/>
      <c r="HT740" s="1101"/>
      <c r="HU740" s="1101"/>
      <c r="HV740" s="1101"/>
      <c r="HW740" s="1101"/>
      <c r="HX740" s="1101"/>
      <c r="HY740" s="1101"/>
      <c r="HZ740" s="1101"/>
      <c r="IA740" s="1101"/>
      <c r="IB740" s="1101"/>
      <c r="IC740" s="1101"/>
      <c r="ID740" s="1101"/>
      <c r="IE740" s="1101"/>
      <c r="IF740" s="1101"/>
      <c r="IG740" s="1101"/>
      <c r="IH740" s="1101"/>
      <c r="II740" s="1101"/>
      <c r="IJ740" s="1101"/>
      <c r="IK740" s="1101"/>
      <c r="IL740" s="1101"/>
      <c r="IM740" s="1101"/>
      <c r="IN740" s="1101"/>
      <c r="IO740" s="1101"/>
      <c r="IP740" s="1101"/>
      <c r="IQ740" s="1101"/>
      <c r="IR740" s="1101"/>
      <c r="IS740" s="1101"/>
      <c r="IT740" s="1101"/>
      <c r="IU740" s="1101"/>
      <c r="IV740" s="1101"/>
      <c r="IW740" s="1101"/>
      <c r="IX740" s="1101"/>
      <c r="IY740" s="1101"/>
      <c r="IZ740" s="1101"/>
      <c r="JA740" s="1101"/>
      <c r="JB740" s="1101"/>
      <c r="JC740" s="1101"/>
      <c r="JD740" s="1101"/>
      <c r="JE740" s="1101"/>
      <c r="JF740" s="1101"/>
      <c r="JG740" s="1101"/>
      <c r="JH740" s="1101"/>
      <c r="JI740" s="1101"/>
      <c r="JJ740" s="1101"/>
      <c r="JK740" s="1101"/>
      <c r="JL740" s="1101"/>
      <c r="JM740" s="1101"/>
      <c r="JN740" s="1101"/>
      <c r="JO740" s="1101"/>
      <c r="JP740" s="1101"/>
      <c r="JQ740" s="1101"/>
      <c r="JR740" s="1101"/>
      <c r="JS740" s="1101"/>
      <c r="JT740" s="1101"/>
      <c r="JU740" s="1101"/>
      <c r="JV740" s="1101"/>
      <c r="JW740" s="1101"/>
      <c r="JX740" s="1101"/>
      <c r="JY740" s="1101"/>
      <c r="JZ740" s="1101"/>
      <c r="KA740" s="1101"/>
      <c r="KB740" s="1101"/>
      <c r="KC740" s="1101"/>
      <c r="KD740" s="1101"/>
      <c r="KE740" s="1101"/>
      <c r="KF740" s="1101"/>
      <c r="KG740" s="1101"/>
      <c r="KH740" s="1101"/>
      <c r="KI740" s="1101"/>
      <c r="KJ740" s="1101"/>
      <c r="KK740" s="1101"/>
      <c r="KL740" s="1101"/>
      <c r="KM740" s="1101"/>
      <c r="KN740" s="1101"/>
      <c r="KO740" s="1101"/>
      <c r="KP740" s="1101"/>
      <c r="KQ740" s="1101"/>
      <c r="KR740" s="1101"/>
      <c r="KS740" s="1101"/>
      <c r="KT740" s="1101"/>
      <c r="KU740" s="1101"/>
      <c r="KV740" s="1101"/>
      <c r="KW740" s="1101"/>
      <c r="KX740" s="1101"/>
      <c r="KY740" s="1101"/>
      <c r="KZ740" s="1101"/>
      <c r="LA740" s="1101"/>
      <c r="LB740" s="1101"/>
      <c r="LC740" s="1101"/>
      <c r="LD740" s="1101"/>
      <c r="LE740" s="1101"/>
      <c r="LF740" s="1101"/>
      <c r="LG740" s="1101"/>
      <c r="LH740" s="1101"/>
      <c r="LI740" s="1101"/>
      <c r="LJ740" s="1101"/>
      <c r="LK740" s="1101"/>
      <c r="LL740" s="1101"/>
      <c r="LM740" s="1101"/>
      <c r="LN740" s="1101"/>
      <c r="LO740" s="1101"/>
      <c r="LP740" s="1101"/>
      <c r="LQ740" s="1101"/>
      <c r="LR740" s="1101"/>
      <c r="LS740" s="1101"/>
      <c r="LT740" s="1101"/>
      <c r="LU740" s="1101"/>
      <c r="LV740" s="1101"/>
      <c r="LW740" s="1101"/>
      <c r="LX740" s="1101"/>
      <c r="LY740" s="1101"/>
      <c r="LZ740" s="1101"/>
      <c r="MA740" s="1101"/>
      <c r="MB740" s="1101"/>
      <c r="MC740" s="1101"/>
      <c r="MD740" s="1101"/>
      <c r="ME740" s="1101"/>
      <c r="MF740" s="1101"/>
      <c r="MG740" s="1101"/>
      <c r="MH740" s="1101"/>
      <c r="MI740" s="1101"/>
      <c r="MJ740" s="1101"/>
      <c r="MK740" s="1101"/>
      <c r="ML740" s="1101"/>
      <c r="MM740" s="1101"/>
      <c r="MN740" s="1101"/>
      <c r="MO740" s="1101"/>
      <c r="MP740" s="1101"/>
      <c r="MQ740" s="1101"/>
      <c r="MR740" s="1101"/>
      <c r="MS740" s="1101"/>
      <c r="MT740" s="1101"/>
      <c r="MU740" s="1101"/>
      <c r="MV740" s="1101"/>
      <c r="MW740" s="1101"/>
      <c r="MX740" s="1101"/>
      <c r="MY740" s="1101"/>
      <c r="MZ740" s="1101"/>
      <c r="NA740" s="1101"/>
      <c r="NB740" s="1101"/>
      <c r="NC740" s="1101"/>
      <c r="ND740" s="1101"/>
      <c r="NE740" s="1101"/>
      <c r="NF740" s="1101"/>
      <c r="NG740" s="1101"/>
      <c r="NH740" s="1101"/>
      <c r="NI740" s="1101"/>
      <c r="NJ740" s="1101"/>
      <c r="NK740" s="1101"/>
      <c r="NL740" s="1101"/>
      <c r="NM740" s="1101"/>
      <c r="NN740" s="1101"/>
      <c r="NO740" s="1101"/>
      <c r="NP740" s="1101"/>
      <c r="NQ740" s="1101"/>
      <c r="NR740" s="1101"/>
      <c r="NS740" s="1101"/>
      <c r="NT740" s="1101"/>
      <c r="NU740" s="1101"/>
      <c r="NV740" s="1101"/>
      <c r="NW740" s="1101"/>
      <c r="NX740" s="1101"/>
      <c r="NY740" s="1101"/>
      <c r="NZ740" s="1101"/>
      <c r="OA740" s="1101"/>
      <c r="OB740" s="1101"/>
      <c r="OC740" s="1101"/>
      <c r="OD740" s="1101"/>
      <c r="OE740" s="1101"/>
      <c r="OF740" s="1101"/>
      <c r="OG740" s="1101"/>
      <c r="OH740" s="1101"/>
      <c r="OI740" s="1101"/>
      <c r="OJ740" s="1101"/>
      <c r="OK740" s="1101"/>
      <c r="OL740" s="1101"/>
      <c r="OM740" s="1101"/>
      <c r="ON740" s="1101"/>
      <c r="OO740" s="1101"/>
      <c r="OP740" s="1101"/>
      <c r="OQ740" s="1101"/>
      <c r="OR740" s="1101"/>
      <c r="OS740" s="1101"/>
      <c r="OT740" s="1101"/>
      <c r="OU740" s="1101"/>
      <c r="OV740" s="1101"/>
      <c r="OW740" s="1101"/>
      <c r="OX740" s="1101"/>
      <c r="OY740" s="1101"/>
      <c r="OZ740" s="1101"/>
      <c r="PA740" s="1101"/>
      <c r="PB740" s="1101"/>
      <c r="PC740" s="1101"/>
      <c r="PD740" s="1101"/>
      <c r="PE740" s="1101"/>
      <c r="PF740" s="1101"/>
      <c r="PG740" s="1101"/>
      <c r="PH740" s="1101"/>
      <c r="PI740" s="1101"/>
      <c r="PJ740" s="1101"/>
      <c r="PK740" s="1101"/>
      <c r="PL740" s="1101"/>
      <c r="PM740" s="1101"/>
      <c r="PN740" s="1101"/>
      <c r="PO740" s="1101"/>
      <c r="PP740" s="1101"/>
      <c r="PQ740" s="1101"/>
      <c r="PR740" s="1101"/>
      <c r="PS740" s="1101"/>
      <c r="PT740" s="1101"/>
      <c r="PU740" s="1101"/>
      <c r="PV740" s="1101"/>
      <c r="PW740" s="1101"/>
      <c r="PX740" s="1101"/>
      <c r="PY740" s="1101"/>
      <c r="PZ740" s="1101"/>
      <c r="QA740" s="1101"/>
      <c r="QB740" s="1101"/>
      <c r="QC740" s="1101"/>
      <c r="QD740" s="1101"/>
      <c r="QE740" s="1101"/>
      <c r="QF740" s="1101"/>
      <c r="QG740" s="1101"/>
      <c r="QH740" s="1101"/>
      <c r="QI740" s="1101"/>
      <c r="QJ740" s="1101"/>
      <c r="QK740" s="1101"/>
      <c r="QL740" s="1101"/>
      <c r="QM740" s="1101"/>
      <c r="QN740" s="1101"/>
      <c r="QO740" s="1101"/>
      <c r="QP740" s="1101"/>
      <c r="QQ740" s="1101"/>
      <c r="QR740" s="1101"/>
      <c r="QS740" s="1101"/>
      <c r="QT740" s="1101"/>
      <c r="QU740" s="1101"/>
      <c r="QV740" s="1101"/>
      <c r="QW740" s="1101"/>
      <c r="QX740" s="1101"/>
      <c r="QY740" s="1101"/>
      <c r="QZ740" s="1101"/>
      <c r="RA740" s="1101"/>
      <c r="RB740" s="1101"/>
      <c r="RC740" s="1101"/>
      <c r="RD740" s="1101"/>
      <c r="RE740" s="1101"/>
      <c r="RF740" s="1101"/>
      <c r="RG740" s="1101"/>
      <c r="RH740" s="1101"/>
      <c r="RI740" s="1101"/>
      <c r="RJ740" s="1101"/>
      <c r="RK740" s="1101"/>
      <c r="RL740" s="1101"/>
      <c r="RM740" s="1101"/>
      <c r="RN740" s="1101"/>
      <c r="RO740" s="1101"/>
      <c r="RP740" s="1101"/>
      <c r="RQ740" s="1101"/>
      <c r="RR740" s="1101"/>
      <c r="RS740" s="1101"/>
      <c r="RT740" s="1101"/>
      <c r="RU740" s="1101"/>
      <c r="RV740" s="1101"/>
      <c r="RW740" s="1101"/>
      <c r="RX740" s="1101"/>
      <c r="RY740" s="1101"/>
      <c r="RZ740" s="1101"/>
      <c r="SA740" s="1101"/>
      <c r="SB740" s="1101"/>
      <c r="SC740" s="1101"/>
      <c r="SD740" s="1101"/>
      <c r="SE740" s="1101"/>
      <c r="SF740" s="1101"/>
      <c r="SG740" s="1101"/>
      <c r="SH740" s="1101"/>
      <c r="SI740" s="1101"/>
      <c r="SJ740" s="1101"/>
      <c r="SK740" s="1101"/>
      <c r="SL740" s="1101"/>
      <c r="SM740" s="1101"/>
      <c r="SN740" s="1101"/>
      <c r="SO740" s="1101"/>
      <c r="SP740" s="1101"/>
      <c r="SQ740" s="1101"/>
      <c r="SR740" s="1101"/>
      <c r="SS740" s="1101"/>
      <c r="ST740" s="1101"/>
      <c r="SU740" s="1101"/>
      <c r="SV740" s="1101"/>
      <c r="SW740" s="1101"/>
      <c r="SX740" s="1101"/>
      <c r="SY740" s="1101"/>
      <c r="SZ740" s="1101"/>
      <c r="TA740" s="1101"/>
      <c r="TB740" s="1101"/>
      <c r="TC740" s="1101"/>
      <c r="TD740" s="1101"/>
      <c r="TE740" s="1101"/>
      <c r="TF740" s="1101"/>
      <c r="TG740" s="1101"/>
      <c r="TH740" s="1101"/>
      <c r="TI740" s="1101"/>
      <c r="TJ740" s="1101"/>
      <c r="TK740" s="1101"/>
      <c r="TL740" s="1101"/>
      <c r="TM740" s="1101"/>
      <c r="TN740" s="1101"/>
      <c r="TO740" s="1101"/>
      <c r="TP740" s="1101"/>
      <c r="TQ740" s="1101"/>
      <c r="TR740" s="1101"/>
      <c r="TS740" s="1101"/>
      <c r="TT740" s="1101"/>
      <c r="TU740" s="1101"/>
      <c r="TV740" s="1101"/>
      <c r="TW740" s="1101"/>
      <c r="TX740" s="1101"/>
      <c r="TY740" s="1101"/>
      <c r="TZ740" s="1101"/>
      <c r="UA740" s="1101"/>
      <c r="UB740" s="1101"/>
      <c r="UC740" s="1101"/>
      <c r="UD740" s="1101"/>
      <c r="UE740" s="1101"/>
      <c r="UF740" s="1101"/>
      <c r="UG740" s="1101"/>
      <c r="UH740" s="1101"/>
      <c r="UI740" s="1101"/>
      <c r="UJ740" s="1101"/>
      <c r="UK740" s="1101"/>
      <c r="UL740" s="1101"/>
      <c r="UM740" s="1101"/>
      <c r="UN740" s="1101"/>
      <c r="UO740" s="1101"/>
      <c r="UP740" s="1101"/>
      <c r="UQ740" s="1101"/>
      <c r="UR740" s="1101"/>
      <c r="US740" s="1101"/>
      <c r="UT740" s="1101"/>
      <c r="UU740" s="1101"/>
      <c r="UV740" s="1101"/>
      <c r="UW740" s="1101"/>
      <c r="UX740" s="1101"/>
      <c r="UY740" s="1101"/>
      <c r="UZ740" s="1101"/>
      <c r="VA740" s="1101"/>
      <c r="VB740" s="1101"/>
      <c r="VC740" s="1101"/>
      <c r="VD740" s="1101"/>
      <c r="VE740" s="1101"/>
      <c r="VF740" s="1101"/>
      <c r="VG740" s="1101"/>
      <c r="VH740" s="1101"/>
      <c r="VI740" s="1101"/>
      <c r="VJ740" s="1101"/>
      <c r="VK740" s="1101"/>
      <c r="VL740" s="1101"/>
      <c r="VM740" s="1101"/>
      <c r="VN740" s="1101"/>
      <c r="VO740" s="1101"/>
      <c r="VP740" s="1101"/>
      <c r="VQ740" s="1101"/>
      <c r="VR740" s="1101"/>
      <c r="VS740" s="1101"/>
      <c r="VT740" s="1101"/>
      <c r="VU740" s="1101"/>
      <c r="VV740" s="1101"/>
      <c r="VW740" s="1101"/>
      <c r="VX740" s="1101"/>
      <c r="VY740" s="1101"/>
      <c r="VZ740" s="1101"/>
      <c r="WA740" s="1101"/>
      <c r="WB740" s="1101"/>
      <c r="WC740" s="1101"/>
      <c r="WD740" s="1101"/>
      <c r="WE740" s="1101"/>
      <c r="WF740" s="1101"/>
      <c r="WG740" s="1101"/>
      <c r="WH740" s="1101"/>
      <c r="WI740" s="1101"/>
      <c r="WJ740" s="1101"/>
      <c r="WK740" s="1101"/>
      <c r="WL740" s="1101"/>
      <c r="WM740" s="1101"/>
      <c r="WN740" s="1101"/>
      <c r="WO740" s="1101"/>
      <c r="WP740" s="1101"/>
      <c r="WQ740" s="1101"/>
      <c r="WR740" s="1101"/>
      <c r="WS740" s="1101"/>
      <c r="WT740" s="1101"/>
      <c r="WU740" s="1101"/>
      <c r="WV740" s="1101"/>
      <c r="WW740" s="1101"/>
      <c r="WX740" s="1101"/>
      <c r="WY740" s="1101"/>
      <c r="WZ740" s="1101"/>
      <c r="XA740" s="1101"/>
      <c r="XB740" s="1101"/>
      <c r="XC740" s="1101"/>
      <c r="XD740" s="1101"/>
      <c r="XE740" s="1101"/>
      <c r="XF740" s="1101"/>
      <c r="XG740" s="1101"/>
      <c r="XH740" s="1101"/>
      <c r="XI740" s="1101"/>
      <c r="XJ740" s="1101"/>
      <c r="XK740" s="1101"/>
      <c r="XL740" s="1101"/>
      <c r="XM740" s="1101"/>
      <c r="XN740" s="1101"/>
      <c r="XO740" s="1101"/>
      <c r="XP740" s="1101"/>
      <c r="XQ740" s="1101"/>
      <c r="XR740" s="1101"/>
      <c r="XS740" s="1101"/>
      <c r="XT740" s="1101"/>
      <c r="XU740" s="1101"/>
      <c r="XV740" s="1101"/>
      <c r="XW740" s="1101"/>
      <c r="XX740" s="1101"/>
      <c r="XY740" s="1101"/>
      <c r="XZ740" s="1101"/>
      <c r="YA740" s="1101"/>
      <c r="YB740" s="1101"/>
      <c r="YC740" s="1101"/>
      <c r="YD740" s="1101"/>
      <c r="YE740" s="1101"/>
      <c r="YF740" s="1101"/>
      <c r="YG740" s="1101"/>
      <c r="YH740" s="1101"/>
      <c r="YI740" s="1101"/>
      <c r="YJ740" s="1101"/>
      <c r="YK740" s="1101"/>
      <c r="YL740" s="1101"/>
      <c r="YM740" s="1101"/>
      <c r="YN740" s="1101"/>
      <c r="YO740" s="1101"/>
      <c r="YP740" s="1101"/>
      <c r="YQ740" s="1101"/>
      <c r="YR740" s="1101"/>
      <c r="YS740" s="1101"/>
      <c r="YT740" s="1101"/>
      <c r="YU740" s="1101"/>
      <c r="YV740" s="1101"/>
      <c r="YW740" s="1101"/>
      <c r="YX740" s="1101"/>
      <c r="YY740" s="1101"/>
      <c r="YZ740" s="1101"/>
      <c r="ZA740" s="1101"/>
      <c r="ZB740" s="1101"/>
      <c r="ZC740" s="1101"/>
      <c r="ZD740" s="1101"/>
      <c r="ZE740" s="1101"/>
      <c r="ZF740" s="1101"/>
      <c r="ZG740" s="1101"/>
      <c r="ZH740" s="1101"/>
      <c r="ZI740" s="1101"/>
      <c r="ZJ740" s="1101"/>
      <c r="ZK740" s="1101"/>
      <c r="ZL740" s="1101"/>
      <c r="ZM740" s="1101"/>
      <c r="ZN740" s="1101"/>
      <c r="ZO740" s="1101"/>
      <c r="ZP740" s="1101"/>
      <c r="ZQ740" s="1101"/>
      <c r="ZR740" s="1101"/>
      <c r="ZS740" s="1101"/>
      <c r="ZT740" s="1101"/>
      <c r="ZU740" s="1101"/>
      <c r="ZV740" s="1101"/>
      <c r="ZW740" s="1101"/>
      <c r="ZX740" s="1101"/>
      <c r="ZY740" s="1101"/>
      <c r="ZZ740" s="1101"/>
      <c r="AAA740" s="1101"/>
      <c r="AAB740" s="1101"/>
      <c r="AAC740" s="1101"/>
      <c r="AAD740" s="1101"/>
      <c r="AAE740" s="1101"/>
      <c r="AAF740" s="1101"/>
      <c r="AAG740" s="1101"/>
      <c r="AAH740" s="1101"/>
      <c r="AAI740" s="1101"/>
      <c r="AAJ740" s="1101"/>
      <c r="AAK740" s="1101"/>
      <c r="AAL740" s="1101"/>
      <c r="AAM740" s="1101"/>
      <c r="AAN740" s="1101"/>
      <c r="AAO740" s="1101"/>
      <c r="AAP740" s="1101"/>
      <c r="AAQ740" s="1101"/>
      <c r="AAR740" s="1101"/>
      <c r="AAS740" s="1101"/>
      <c r="AAT740" s="1101"/>
      <c r="AAU740" s="1101"/>
      <c r="AAV740" s="1101"/>
      <c r="AAW740" s="1101"/>
      <c r="AAX740" s="1101"/>
      <c r="AAY740" s="1101"/>
      <c r="AAZ740" s="1101"/>
      <c r="ABA740" s="1101"/>
      <c r="ABB740" s="1101"/>
      <c r="ABC740" s="1101"/>
      <c r="ABD740" s="1101"/>
      <c r="ABE740" s="1101"/>
      <c r="ABF740" s="1101"/>
      <c r="ABG740" s="1101"/>
      <c r="ABH740" s="1101"/>
      <c r="ABI740" s="1101"/>
      <c r="ABJ740" s="1101"/>
      <c r="ABK740" s="1101"/>
      <c r="ABL740" s="1101"/>
      <c r="ABM740" s="1101"/>
      <c r="ABN740" s="1101"/>
      <c r="ABO740" s="1101"/>
      <c r="ABP740" s="1101"/>
      <c r="ABQ740" s="1101"/>
      <c r="ABR740" s="1101"/>
      <c r="ABS740" s="1101"/>
      <c r="ABT740" s="1101"/>
      <c r="ABU740" s="1101"/>
      <c r="ABV740" s="1101"/>
      <c r="ABW740" s="1101"/>
      <c r="ABX740" s="1101"/>
      <c r="ABY740" s="1101"/>
      <c r="ABZ740" s="1101"/>
      <c r="ACA740" s="1101"/>
      <c r="ACB740" s="1101"/>
      <c r="ACC740" s="1101"/>
      <c r="ACD740" s="1101"/>
      <c r="ACE740" s="1101"/>
      <c r="ACF740" s="1101"/>
      <c r="ACG740" s="1101"/>
      <c r="ACH740" s="1101"/>
      <c r="ACI740" s="1101"/>
      <c r="ACJ740" s="1101"/>
      <c r="ACK740" s="1101"/>
      <c r="ACL740" s="1101"/>
      <c r="ACM740" s="1101"/>
      <c r="ACN740" s="1101"/>
      <c r="ACO740" s="1101"/>
      <c r="ACP740" s="1101"/>
      <c r="ACQ740" s="1101"/>
      <c r="ACR740" s="1101"/>
      <c r="ACS740" s="1101"/>
      <c r="ACT740" s="1101"/>
      <c r="ACU740" s="1101"/>
      <c r="ACV740" s="1101"/>
      <c r="ACW740" s="1101"/>
      <c r="ACX740" s="1101"/>
      <c r="ACY740" s="1101"/>
      <c r="ACZ740" s="1101"/>
      <c r="ADA740" s="1101"/>
      <c r="ADB740" s="1101"/>
      <c r="ADC740" s="1101"/>
      <c r="ADD740" s="1101"/>
      <c r="ADE740" s="1101"/>
      <c r="ADF740" s="1101"/>
      <c r="ADG740" s="1101"/>
      <c r="ADH740" s="1101"/>
      <c r="ADI740" s="1101"/>
      <c r="ADJ740" s="1101"/>
      <c r="ADK740" s="1101"/>
      <c r="ADL740" s="1101"/>
      <c r="ADM740" s="1101"/>
      <c r="ADN740" s="1101"/>
      <c r="ADO740" s="1101"/>
      <c r="ADP740" s="1101"/>
      <c r="ADQ740" s="1101"/>
      <c r="ADR740" s="1101"/>
      <c r="ADS740" s="1101"/>
      <c r="ADT740" s="1101"/>
      <c r="ADU740" s="1101"/>
      <c r="ADV740" s="1101"/>
      <c r="ADW740" s="1101"/>
      <c r="ADX740" s="1101"/>
      <c r="ADY740" s="1101"/>
      <c r="ADZ740" s="1101"/>
      <c r="AEA740" s="1101"/>
      <c r="AEB740" s="1101"/>
      <c r="AEC740" s="1101"/>
      <c r="AED740" s="1101"/>
      <c r="AEE740" s="1101"/>
      <c r="AEF740" s="1101"/>
      <c r="AEG740" s="1101"/>
      <c r="AEH740" s="1101"/>
      <c r="AEI740" s="1101"/>
      <c r="AEJ740" s="1101"/>
      <c r="AEK740" s="1101"/>
      <c r="AEL740" s="1101"/>
      <c r="AEM740" s="1101"/>
      <c r="AEN740" s="1101"/>
      <c r="AEO740" s="1101"/>
      <c r="AEP740" s="1101"/>
      <c r="AEQ740" s="1101"/>
      <c r="AER740" s="1101"/>
      <c r="AES740" s="1101"/>
      <c r="AET740" s="1101"/>
      <c r="AEU740" s="1101"/>
      <c r="AEV740" s="1101"/>
      <c r="AEW740" s="1101"/>
      <c r="AEX740" s="1101"/>
      <c r="AEY740" s="1101"/>
      <c r="AEZ740" s="1101"/>
      <c r="AFA740" s="1101"/>
      <c r="AFB740" s="1101"/>
      <c r="AFC740" s="1101"/>
      <c r="AFD740" s="1101"/>
      <c r="AFE740" s="1101"/>
      <c r="AFF740" s="1101"/>
      <c r="AFG740" s="1101"/>
      <c r="AFH740" s="1101"/>
      <c r="AFI740" s="1101"/>
      <c r="AFJ740" s="1101"/>
      <c r="AFK740" s="1101"/>
      <c r="AFL740" s="1101"/>
      <c r="AFM740" s="1101"/>
      <c r="AFN740" s="1101"/>
      <c r="AFO740" s="1101"/>
      <c r="AFP740" s="1101"/>
      <c r="AFQ740" s="1101"/>
      <c r="AFR740" s="1101"/>
      <c r="AFS740" s="1101"/>
      <c r="AFT740" s="1101"/>
      <c r="AFU740" s="1101"/>
      <c r="AFV740" s="1101"/>
      <c r="AFW740" s="1101"/>
      <c r="AFX740" s="1101"/>
      <c r="AFY740" s="1101"/>
      <c r="AFZ740" s="1101"/>
      <c r="AGA740" s="1101"/>
      <c r="AGB740" s="1101"/>
      <c r="AGC740" s="1101"/>
      <c r="AGD740" s="1101"/>
      <c r="AGE740" s="1101"/>
      <c r="AGF740" s="1101"/>
      <c r="AGG740" s="1101"/>
      <c r="AGH740" s="1101"/>
      <c r="AGI740" s="1101"/>
      <c r="AGJ740" s="1101"/>
      <c r="AGK740" s="1101"/>
      <c r="AGL740" s="1101"/>
      <c r="AGM740" s="1101"/>
      <c r="AGN740" s="1101"/>
      <c r="AGO740" s="1101"/>
      <c r="AGP740" s="1101"/>
      <c r="AGQ740" s="1101"/>
      <c r="AGR740" s="1101"/>
      <c r="AGS740" s="1101"/>
      <c r="AGT740" s="1101"/>
      <c r="AGU740" s="1101"/>
      <c r="AGV740" s="1101"/>
      <c r="AGW740" s="1101"/>
      <c r="AGX740" s="1101"/>
      <c r="AGY740" s="1101"/>
      <c r="AGZ740" s="1101"/>
      <c r="AHA740" s="1101"/>
      <c r="AHB740" s="1101"/>
      <c r="AHC740" s="1101"/>
      <c r="AHD740" s="1101"/>
      <c r="AHE740" s="1101"/>
      <c r="AHF740" s="1101"/>
      <c r="AHG740" s="1101"/>
      <c r="AHH740" s="1101"/>
      <c r="AHI740" s="1101"/>
      <c r="AHJ740" s="1101"/>
      <c r="AHK740" s="1101"/>
      <c r="AHL740" s="1101"/>
      <c r="AHM740" s="1101"/>
      <c r="AHN740" s="1101"/>
      <c r="AHO740" s="1101"/>
      <c r="AHP740" s="1101"/>
      <c r="AHQ740" s="1101"/>
      <c r="AHR740" s="1101"/>
      <c r="AHS740" s="1101"/>
      <c r="AHT740" s="1101"/>
      <c r="AHU740" s="1101"/>
      <c r="AHV740" s="1101"/>
      <c r="AHW740" s="1101"/>
      <c r="AHX740" s="1101"/>
      <c r="AHY740" s="1101"/>
      <c r="AHZ740" s="1101"/>
      <c r="AIA740" s="1101"/>
      <c r="AIB740" s="1101"/>
      <c r="AIC740" s="1101"/>
      <c r="AID740" s="1101"/>
      <c r="AIE740" s="1101"/>
      <c r="AIF740" s="1101"/>
      <c r="AIG740" s="1101"/>
      <c r="AIH740" s="1101"/>
      <c r="AII740" s="1101"/>
      <c r="AIJ740" s="1101"/>
      <c r="AIK740" s="1101"/>
      <c r="AIL740" s="1101"/>
      <c r="AIM740" s="1101"/>
      <c r="AIN740" s="1101"/>
      <c r="AIO740" s="1101"/>
      <c r="AIP740" s="1101"/>
      <c r="AIQ740" s="1101"/>
      <c r="AIR740" s="1101"/>
      <c r="AIS740" s="1101"/>
      <c r="AIT740" s="1101"/>
      <c r="AIU740" s="1101"/>
      <c r="AIV740" s="1101"/>
      <c r="AIW740" s="1101"/>
      <c r="AIX740" s="1101"/>
      <c r="AIY740" s="1101"/>
      <c r="AIZ740" s="1101"/>
      <c r="AJA740" s="1101"/>
      <c r="AJB740" s="1101"/>
      <c r="AJC740" s="1101"/>
      <c r="AJD740" s="1101"/>
      <c r="AJE740" s="1101"/>
      <c r="AJF740" s="1101"/>
      <c r="AJG740" s="1101"/>
      <c r="AJH740" s="1101"/>
      <c r="AJI740" s="1101"/>
      <c r="AJJ740" s="1101"/>
      <c r="AJK740" s="1101"/>
      <c r="AJL740" s="1101"/>
      <c r="AJM740" s="1101"/>
      <c r="AJN740" s="1101"/>
      <c r="AJO740" s="1101"/>
      <c r="AJP740" s="1101"/>
      <c r="AJQ740" s="1101"/>
      <c r="AJR740" s="1101"/>
      <c r="AJS740" s="1101"/>
      <c r="AJT740" s="1101"/>
      <c r="AJU740" s="1101"/>
      <c r="AJV740" s="1101"/>
      <c r="AJW740" s="1101"/>
      <c r="AJX740" s="1101"/>
      <c r="AJY740" s="1101"/>
      <c r="AJZ740" s="1101"/>
      <c r="AKA740" s="1101"/>
      <c r="AKB740" s="1101"/>
      <c r="AKC740" s="1101"/>
      <c r="AKD740" s="1101"/>
      <c r="AKE740" s="1101"/>
      <c r="AKF740" s="1101"/>
      <c r="AKG740" s="1101"/>
      <c r="AKH740" s="1101"/>
      <c r="AKI740" s="1101"/>
      <c r="AKJ740" s="1101"/>
      <c r="AKK740" s="1101"/>
      <c r="AKL740" s="1101"/>
      <c r="AKM740" s="1101"/>
      <c r="AKN740" s="1101"/>
      <c r="AKO740" s="1101"/>
      <c r="AKP740" s="1101"/>
      <c r="AKQ740" s="1101"/>
      <c r="AKR740" s="1101"/>
      <c r="AKS740" s="1101"/>
      <c r="AKT740" s="1101"/>
      <c r="AKU740" s="1101"/>
      <c r="AKV740" s="1101"/>
      <c r="AKW740" s="1101"/>
      <c r="AKX740" s="1101"/>
      <c r="AKY740" s="1101"/>
      <c r="AKZ740" s="1101"/>
      <c r="ALA740" s="1101"/>
      <c r="ALB740" s="1101"/>
      <c r="ALC740" s="1101"/>
      <c r="ALD740" s="1101"/>
      <c r="ALE740" s="1101"/>
      <c r="ALF740" s="1101"/>
      <c r="ALG740" s="1101"/>
      <c r="ALH740" s="1101"/>
      <c r="ALI740" s="1101"/>
      <c r="ALJ740" s="1101"/>
      <c r="ALK740" s="1101"/>
      <c r="ALL740" s="1101"/>
      <c r="ALM740" s="1101"/>
      <c r="ALN740" s="1101"/>
      <c r="ALO740" s="1101"/>
      <c r="ALP740" s="1101"/>
      <c r="ALQ740" s="1101"/>
      <c r="ALR740" s="1101"/>
      <c r="ALS740" s="1101"/>
      <c r="ALT740" s="1101"/>
      <c r="ALU740" s="1101"/>
      <c r="ALV740" s="1101"/>
      <c r="ALW740" s="1101"/>
      <c r="ALX740" s="1101"/>
      <c r="ALY740" s="1101"/>
      <c r="ALZ740" s="1101"/>
      <c r="AMA740" s="1101"/>
      <c r="AMB740" s="1101"/>
      <c r="AMC740" s="1101"/>
      <c r="AMD740" s="1101"/>
      <c r="AME740" s="1101"/>
      <c r="AMF740" s="1101"/>
      <c r="AMG740" s="1101"/>
      <c r="AMH740" s="1101"/>
      <c r="AMI740" s="1101"/>
      <c r="AMJ740" s="1101"/>
      <c r="AMK740" s="1101"/>
      <c r="AML740" s="1101"/>
      <c r="AMM740" s="1101"/>
      <c r="AMN740" s="1101"/>
      <c r="AMO740" s="1101"/>
      <c r="AMP740" s="1101"/>
      <c r="AMQ740" s="1101"/>
      <c r="AMR740" s="1101"/>
      <c r="AMS740" s="1101"/>
      <c r="AMT740" s="1101"/>
      <c r="AMU740" s="1101"/>
      <c r="AMV740" s="1101"/>
      <c r="AMW740" s="1101"/>
      <c r="AMX740" s="1101"/>
      <c r="AMY740" s="1101"/>
      <c r="AMZ740" s="1101"/>
      <c r="ANA740" s="1101"/>
      <c r="ANB740" s="1101"/>
      <c r="ANC740" s="1101"/>
      <c r="AND740" s="1101"/>
      <c r="ANE740" s="1101"/>
      <c r="ANF740" s="1101"/>
      <c r="ANG740" s="1101"/>
      <c r="ANH740" s="1101"/>
      <c r="ANI740" s="1101"/>
      <c r="ANJ740" s="1101"/>
      <c r="ANK740" s="1101"/>
      <c r="ANL740" s="1101"/>
      <c r="ANM740" s="1101"/>
      <c r="ANN740" s="1101"/>
      <c r="ANO740" s="1101"/>
      <c r="ANP740" s="1101"/>
      <c r="ANQ740" s="1101"/>
      <c r="ANR740" s="1101"/>
      <c r="ANS740" s="1101"/>
      <c r="ANT740" s="1101"/>
      <c r="ANU740" s="1101"/>
      <c r="ANV740" s="1101"/>
      <c r="ANW740" s="1101"/>
      <c r="ANX740" s="1101"/>
      <c r="ANY740" s="1101"/>
      <c r="ANZ740" s="1101"/>
      <c r="AOA740" s="1101"/>
      <c r="AOB740" s="1101"/>
      <c r="AOC740" s="1101"/>
      <c r="AOD740" s="1101"/>
      <c r="AOE740" s="1101"/>
      <c r="AOF740" s="1101"/>
      <c r="AOG740" s="1101"/>
      <c r="AOH740" s="1101"/>
      <c r="AOI740" s="1101"/>
      <c r="AOJ740" s="1101"/>
      <c r="AOK740" s="1101"/>
      <c r="AOL740" s="1101"/>
      <c r="AOM740" s="1101"/>
      <c r="AON740" s="1101"/>
      <c r="AOO740" s="1101"/>
      <c r="AOP740" s="1101"/>
      <c r="AOQ740" s="1101"/>
      <c r="AOR740" s="1101"/>
      <c r="AOS740" s="1101"/>
      <c r="AOT740" s="1101"/>
      <c r="AOU740" s="1101"/>
      <c r="AOV740" s="1101"/>
      <c r="AOW740" s="1101"/>
      <c r="AOX740" s="1101"/>
      <c r="AOY740" s="1101"/>
      <c r="AOZ740" s="1101"/>
      <c r="APA740" s="1101"/>
      <c r="APB740" s="1101"/>
      <c r="APC740" s="1101"/>
      <c r="APD740" s="1101"/>
      <c r="APE740" s="1101"/>
      <c r="APF740" s="1101"/>
      <c r="APG740" s="1101"/>
      <c r="APH740" s="1101"/>
      <c r="API740" s="1101"/>
      <c r="APJ740" s="1101"/>
      <c r="APK740" s="1101"/>
      <c r="APL740" s="1101"/>
      <c r="APM740" s="1101"/>
      <c r="APN740" s="1101"/>
      <c r="APO740" s="1101"/>
      <c r="APP740" s="1101"/>
      <c r="APQ740" s="1101"/>
      <c r="APR740" s="1101"/>
      <c r="APS740" s="1101"/>
      <c r="APT740" s="1101"/>
      <c r="APU740" s="1101"/>
      <c r="APV740" s="1101"/>
      <c r="APW740" s="1101"/>
      <c r="APX740" s="1101"/>
      <c r="APY740" s="1101"/>
      <c r="APZ740" s="1101"/>
      <c r="AQA740" s="1101"/>
      <c r="AQB740" s="1101"/>
      <c r="AQC740" s="1101"/>
      <c r="AQD740" s="1101"/>
      <c r="AQE740" s="1101"/>
      <c r="AQF740" s="1101"/>
      <c r="AQG740" s="1101"/>
      <c r="AQH740" s="1101"/>
      <c r="AQI740" s="1101"/>
      <c r="AQJ740" s="1101"/>
      <c r="AQK740" s="1101"/>
      <c r="AQL740" s="1101"/>
      <c r="AQM740" s="1101"/>
      <c r="AQN740" s="1101"/>
      <c r="AQO740" s="1101"/>
      <c r="AQP740" s="1101"/>
      <c r="AQQ740" s="1101"/>
      <c r="AQR740" s="1101"/>
      <c r="AQS740" s="1101"/>
      <c r="AQT740" s="1101"/>
      <c r="AQU740" s="1101"/>
      <c r="AQV740" s="1101"/>
      <c r="AQW740" s="1101"/>
      <c r="AQX740" s="1101"/>
      <c r="AQY740" s="1101"/>
      <c r="AQZ740" s="1101"/>
      <c r="ARA740" s="1101"/>
      <c r="ARB740" s="1101"/>
      <c r="ARC740" s="1101"/>
      <c r="ARD740" s="1101"/>
      <c r="ARE740" s="1101"/>
      <c r="ARF740" s="1101"/>
      <c r="ARG740" s="1101"/>
      <c r="ARH740" s="1101"/>
      <c r="ARI740" s="1101"/>
      <c r="ARJ740" s="1101"/>
      <c r="ARK740" s="1101"/>
      <c r="ARL740" s="1101"/>
      <c r="ARM740" s="1101"/>
      <c r="ARN740" s="1101"/>
      <c r="ARO740" s="1101"/>
      <c r="ARP740" s="1101"/>
      <c r="ARQ740" s="1101"/>
      <c r="ARR740" s="1101"/>
      <c r="ARS740" s="1101"/>
      <c r="ART740" s="1101"/>
      <c r="ARU740" s="1101"/>
      <c r="ARV740" s="1101"/>
      <c r="ARW740" s="1101"/>
      <c r="ARX740" s="1101"/>
      <c r="ARY740" s="1101"/>
      <c r="ARZ740" s="1101"/>
      <c r="ASA740" s="1101"/>
      <c r="ASB740" s="1101"/>
      <c r="ASC740" s="1101"/>
      <c r="ASD740" s="1101"/>
      <c r="ASE740" s="1101"/>
      <c r="ASF740" s="1101"/>
      <c r="ASG740" s="1101"/>
      <c r="ASH740" s="1101"/>
      <c r="ASI740" s="1101"/>
      <c r="ASJ740" s="1101"/>
      <c r="ASK740" s="1101"/>
      <c r="ASL740" s="1101"/>
      <c r="ASM740" s="1101"/>
      <c r="ASN740" s="1101"/>
      <c r="ASO740" s="1101"/>
      <c r="ASP740" s="1101"/>
      <c r="ASQ740" s="1101"/>
      <c r="ASR740" s="1101"/>
      <c r="ASS740" s="1101"/>
      <c r="AST740" s="1101"/>
      <c r="ASU740" s="1101"/>
      <c r="ASV740" s="1101"/>
      <c r="ASW740" s="1101"/>
      <c r="ASX740" s="1101"/>
      <c r="ASY740" s="1101"/>
      <c r="ASZ740" s="1101"/>
      <c r="ATA740" s="1101"/>
      <c r="ATB740" s="1101"/>
      <c r="ATC740" s="1101"/>
      <c r="ATD740" s="1101"/>
      <c r="ATE740" s="1101"/>
      <c r="ATF740" s="1101"/>
      <c r="ATG740" s="1101"/>
      <c r="ATH740" s="1101"/>
      <c r="ATI740" s="1101"/>
      <c r="ATJ740" s="1101"/>
      <c r="ATK740" s="1101"/>
      <c r="ATL740" s="1101"/>
      <c r="ATM740" s="1101"/>
      <c r="ATN740" s="1101"/>
      <c r="ATO740" s="1101"/>
      <c r="ATP740" s="1101"/>
      <c r="ATQ740" s="1101"/>
      <c r="ATR740" s="1101"/>
      <c r="ATS740" s="1101"/>
      <c r="ATT740" s="1101"/>
      <c r="ATU740" s="1101"/>
      <c r="ATV740" s="1101"/>
      <c r="ATW740" s="1101"/>
      <c r="ATX740" s="1101"/>
      <c r="ATY740" s="1101"/>
      <c r="ATZ740" s="1101"/>
      <c r="AUA740" s="1101"/>
      <c r="AUB740" s="1101"/>
      <c r="AUC740" s="1101"/>
      <c r="AUD740" s="1101"/>
      <c r="AUE740" s="1101"/>
      <c r="AUF740" s="1101"/>
      <c r="AUG740" s="1101"/>
      <c r="AUH740" s="1101"/>
      <c r="AUI740" s="1101"/>
      <c r="AUJ740" s="1101"/>
      <c r="AUK740" s="1101"/>
      <c r="AUL740" s="1101"/>
      <c r="AUM740" s="1101"/>
      <c r="AUN740" s="1101"/>
      <c r="AUO740" s="1101"/>
      <c r="AUP740" s="1101"/>
      <c r="AUQ740" s="1101"/>
      <c r="AUR740" s="1101"/>
      <c r="AUS740" s="1101"/>
      <c r="AUT740" s="1101"/>
      <c r="AUU740" s="1101"/>
      <c r="AUV740" s="1101"/>
      <c r="AUW740" s="1101"/>
      <c r="AUX740" s="1101"/>
      <c r="AUY740" s="1101"/>
      <c r="AUZ740" s="1101"/>
      <c r="AVA740" s="1101"/>
      <c r="AVB740" s="1101"/>
      <c r="AVC740" s="1101"/>
      <c r="AVD740" s="1101"/>
      <c r="AVE740" s="1101"/>
      <c r="AVF740" s="1101"/>
      <c r="AVG740" s="1101"/>
      <c r="AVH740" s="1101"/>
      <c r="AVI740" s="1101"/>
      <c r="AVJ740" s="1101"/>
      <c r="AVK740" s="1101"/>
      <c r="AVL740" s="1101"/>
      <c r="AVM740" s="1101"/>
      <c r="AVN740" s="1101"/>
      <c r="AVO740" s="1101"/>
      <c r="AVP740" s="1101"/>
      <c r="AVQ740" s="1101"/>
      <c r="AVR740" s="1101"/>
      <c r="AVS740" s="1101"/>
      <c r="AVT740" s="1101"/>
      <c r="AVU740" s="1101"/>
      <c r="AVV740" s="1101"/>
      <c r="AVW740" s="1101"/>
      <c r="AVX740" s="1101"/>
      <c r="AVY740" s="1101"/>
      <c r="AVZ740" s="1101"/>
      <c r="AWA740" s="1101"/>
      <c r="AWB740" s="1101"/>
      <c r="AWC740" s="1101"/>
      <c r="AWD740" s="1101"/>
      <c r="AWE740" s="1101"/>
      <c r="AWF740" s="1101"/>
      <c r="AWG740" s="1101"/>
      <c r="AWH740" s="1101"/>
      <c r="AWI740" s="1101"/>
      <c r="AWJ740" s="1101"/>
      <c r="AWK740" s="1101"/>
      <c r="AWL740" s="1101"/>
      <c r="AWM740" s="1101"/>
      <c r="AWN740" s="1101"/>
      <c r="AWO740" s="1101"/>
      <c r="AWP740" s="1101"/>
      <c r="AWQ740" s="1101"/>
      <c r="AWR740" s="1101"/>
      <c r="AWS740" s="1101"/>
      <c r="AWT740" s="1101"/>
      <c r="AWU740" s="1101"/>
      <c r="AWV740" s="1101"/>
      <c r="AWW740" s="1101"/>
      <c r="AWX740" s="1101"/>
      <c r="AWY740" s="1101"/>
      <c r="AWZ740" s="1101"/>
      <c r="AXA740" s="1101"/>
      <c r="AXB740" s="1101"/>
      <c r="AXC740" s="1101"/>
      <c r="AXD740" s="1101"/>
      <c r="AXE740" s="1101"/>
      <c r="AXF740" s="1101"/>
      <c r="AXG740" s="1101"/>
      <c r="AXH740" s="1101"/>
      <c r="AXI740" s="1101"/>
      <c r="AXJ740" s="1101"/>
      <c r="AXK740" s="1101"/>
      <c r="AXL740" s="1101"/>
      <c r="AXM740" s="1101"/>
      <c r="AXN740" s="1101"/>
      <c r="AXO740" s="1101"/>
      <c r="AXP740" s="1101"/>
      <c r="AXQ740" s="1101"/>
      <c r="AXR740" s="1101"/>
      <c r="AXS740" s="1101"/>
      <c r="AXT740" s="1101"/>
      <c r="AXU740" s="1101"/>
      <c r="AXV740" s="1101"/>
      <c r="AXW740" s="1101"/>
      <c r="AXX740" s="1101"/>
      <c r="AXY740" s="1101"/>
      <c r="AXZ740" s="1101"/>
      <c r="AYA740" s="1101"/>
      <c r="AYB740" s="1101"/>
      <c r="AYC740" s="1101"/>
      <c r="AYD740" s="1101"/>
      <c r="AYE740" s="1101"/>
      <c r="AYF740" s="1101"/>
      <c r="AYG740" s="1101"/>
      <c r="AYH740" s="1101"/>
      <c r="AYI740" s="1101"/>
      <c r="AYJ740" s="1101"/>
      <c r="AYK740" s="1101"/>
      <c r="AYL740" s="1101"/>
      <c r="AYM740" s="1101"/>
      <c r="AYN740" s="1101"/>
      <c r="AYO740" s="1101"/>
      <c r="AYP740" s="1101"/>
      <c r="AYQ740" s="1101"/>
      <c r="AYR740" s="1101"/>
      <c r="AYS740" s="1101"/>
      <c r="AYT740" s="1101"/>
      <c r="AYU740" s="1101"/>
      <c r="AYV740" s="1101"/>
      <c r="AYW740" s="1101"/>
      <c r="AYX740" s="1101"/>
      <c r="AYY740" s="1101"/>
      <c r="AYZ740" s="1101"/>
      <c r="AZA740" s="1101"/>
      <c r="AZB740" s="1101"/>
      <c r="AZC740" s="1101"/>
      <c r="AZD740" s="1101"/>
      <c r="AZE740" s="1101"/>
      <c r="AZF740" s="1101"/>
      <c r="AZG740" s="1101"/>
      <c r="AZH740" s="1101"/>
      <c r="AZI740" s="1101"/>
      <c r="AZJ740" s="1101"/>
      <c r="AZK740" s="1101"/>
      <c r="AZL740" s="1101"/>
      <c r="AZM740" s="1101"/>
      <c r="AZN740" s="1101"/>
      <c r="AZO740" s="1101"/>
      <c r="AZP740" s="1101"/>
      <c r="AZQ740" s="1101"/>
      <c r="AZR740" s="1101"/>
      <c r="AZS740" s="1101"/>
      <c r="AZT740" s="1101"/>
      <c r="AZU740" s="1101"/>
      <c r="AZV740" s="1101"/>
      <c r="AZW740" s="1101"/>
      <c r="AZX740" s="1101"/>
      <c r="AZY740" s="1101"/>
      <c r="AZZ740" s="1101"/>
      <c r="BAA740" s="1101"/>
      <c r="BAB740" s="1101"/>
      <c r="BAC740" s="1101"/>
      <c r="BAD740" s="1101"/>
      <c r="BAE740" s="1101"/>
      <c r="BAF740" s="1101"/>
      <c r="BAG740" s="1101"/>
      <c r="BAH740" s="1101"/>
      <c r="BAI740" s="1101"/>
      <c r="BAJ740" s="1101"/>
      <c r="BAK740" s="1101"/>
      <c r="BAL740" s="1101"/>
      <c r="BAM740" s="1101"/>
      <c r="BAN740" s="1101"/>
      <c r="BAO740" s="1101"/>
      <c r="BAP740" s="1101"/>
      <c r="BAQ740" s="1101"/>
      <c r="BAR740" s="1101"/>
      <c r="BAS740" s="1101"/>
      <c r="BAT740" s="1101"/>
      <c r="BAU740" s="1101"/>
      <c r="BAV740" s="1101"/>
      <c r="BAW740" s="1101"/>
      <c r="BAX740" s="1101"/>
      <c r="BAY740" s="1101"/>
      <c r="BAZ740" s="1101"/>
      <c r="BBA740" s="1101"/>
      <c r="BBB740" s="1101"/>
      <c r="BBC740" s="1101"/>
      <c r="BBD740" s="1101"/>
      <c r="BBE740" s="1101"/>
      <c r="BBF740" s="1101"/>
      <c r="BBG740" s="1101"/>
      <c r="BBH740" s="1101"/>
      <c r="BBI740" s="1101"/>
      <c r="BBJ740" s="1101"/>
      <c r="BBK740" s="1101"/>
      <c r="BBL740" s="1101"/>
      <c r="BBM740" s="1101"/>
      <c r="BBN740" s="1101"/>
      <c r="BBO740" s="1101"/>
      <c r="BBP740" s="1101"/>
      <c r="BBQ740" s="1101"/>
      <c r="BBR740" s="1101"/>
      <c r="BBS740" s="1101"/>
      <c r="BBT740" s="1101"/>
      <c r="BBU740" s="1101"/>
      <c r="BBV740" s="1101"/>
      <c r="BBW740" s="1101"/>
      <c r="BBX740" s="1101"/>
      <c r="BBY740" s="1101"/>
      <c r="BBZ740" s="1101"/>
      <c r="BCA740" s="1101"/>
      <c r="BCB740" s="1101"/>
      <c r="BCC740" s="1101"/>
      <c r="BCD740" s="1101"/>
      <c r="BCE740" s="1101"/>
      <c r="BCF740" s="1101"/>
      <c r="BCG740" s="1101"/>
      <c r="BCH740" s="1101"/>
      <c r="BCI740" s="1101"/>
      <c r="BCJ740" s="1101"/>
      <c r="BCK740" s="1101"/>
      <c r="BCL740" s="1101"/>
      <c r="BCM740" s="1101"/>
      <c r="BCN740" s="1101"/>
      <c r="BCO740" s="1101"/>
      <c r="BCP740" s="1101"/>
      <c r="BCQ740" s="1101"/>
      <c r="BCR740" s="1101"/>
      <c r="BCS740" s="1101"/>
      <c r="BCT740" s="1101"/>
      <c r="BCU740" s="1101"/>
      <c r="BCV740" s="1101"/>
      <c r="BCW740" s="1101"/>
      <c r="BCX740" s="1101"/>
      <c r="BCY740" s="1101"/>
      <c r="BCZ740" s="1101"/>
      <c r="BDA740" s="1101"/>
      <c r="BDB740" s="1101"/>
      <c r="BDC740" s="1101"/>
      <c r="BDD740" s="1101"/>
      <c r="BDE740" s="1101"/>
      <c r="BDF740" s="1101"/>
      <c r="BDG740" s="1101"/>
      <c r="BDH740" s="1101"/>
      <c r="BDI740" s="1101"/>
      <c r="BDJ740" s="1101"/>
      <c r="BDK740" s="1101"/>
      <c r="BDL740" s="1101"/>
      <c r="BDM740" s="1101"/>
      <c r="BDN740" s="1101"/>
      <c r="BDO740" s="1101"/>
      <c r="BDP740" s="1101"/>
      <c r="BDQ740" s="1101"/>
      <c r="BDR740" s="1101"/>
      <c r="BDS740" s="1101"/>
      <c r="BDT740" s="1101"/>
      <c r="BDU740" s="1101"/>
      <c r="BDV740" s="1101"/>
      <c r="BDW740" s="1101"/>
      <c r="BDX740" s="1101"/>
      <c r="BDY740" s="1101"/>
      <c r="BDZ740" s="1101"/>
      <c r="BEA740" s="1101"/>
      <c r="BEB740" s="1101"/>
      <c r="BEC740" s="1101"/>
      <c r="BED740" s="1101"/>
      <c r="BEE740" s="1101"/>
      <c r="BEF740" s="1101"/>
      <c r="BEG740" s="1101"/>
      <c r="BEH740" s="1101"/>
      <c r="BEI740" s="1101"/>
      <c r="BEJ740" s="1101"/>
      <c r="BEK740" s="1101"/>
      <c r="BEL740" s="1101"/>
      <c r="BEM740" s="1101"/>
      <c r="BEN740" s="1101"/>
      <c r="BEO740" s="1101"/>
      <c r="BEP740" s="1101"/>
      <c r="BEQ740" s="1101"/>
      <c r="BER740" s="1101"/>
      <c r="BES740" s="1101"/>
      <c r="BET740" s="1101"/>
      <c r="BEU740" s="1101"/>
      <c r="BEV740" s="1101"/>
      <c r="BEW740" s="1101"/>
      <c r="BEX740" s="1101"/>
      <c r="BEY740" s="1101"/>
      <c r="BEZ740" s="1101"/>
      <c r="BFA740" s="1101"/>
      <c r="BFB740" s="1101"/>
      <c r="BFC740" s="1101"/>
      <c r="BFD740" s="1101"/>
      <c r="BFE740" s="1101"/>
      <c r="BFF740" s="1101"/>
      <c r="BFG740" s="1101"/>
      <c r="BFH740" s="1101"/>
      <c r="BFI740" s="1101"/>
      <c r="BFJ740" s="1101"/>
      <c r="BFK740" s="1101"/>
      <c r="BFL740" s="1101"/>
      <c r="BFM740" s="1101"/>
      <c r="BFN740" s="1101"/>
      <c r="BFO740" s="1101"/>
      <c r="BFP740" s="1101"/>
      <c r="BFQ740" s="1101"/>
      <c r="BFR740" s="1101"/>
      <c r="BFS740" s="1101"/>
      <c r="BFT740" s="1101"/>
      <c r="BFU740" s="1101"/>
      <c r="BFV740" s="1101"/>
      <c r="BFW740" s="1101"/>
      <c r="BFX740" s="1101"/>
      <c r="BFY740" s="1101"/>
      <c r="BFZ740" s="1101"/>
      <c r="BGA740" s="1101"/>
      <c r="BGB740" s="1101"/>
      <c r="BGC740" s="1101"/>
      <c r="BGD740" s="1101"/>
      <c r="BGE740" s="1101"/>
      <c r="BGF740" s="1101"/>
      <c r="BGG740" s="1101"/>
      <c r="BGH740" s="1101"/>
      <c r="BGI740" s="1101"/>
      <c r="BGJ740" s="1101"/>
      <c r="BGK740" s="1101"/>
      <c r="BGL740" s="1101"/>
      <c r="BGM740" s="1101"/>
      <c r="BGN740" s="1101"/>
      <c r="BGO740" s="1101"/>
      <c r="BGP740" s="1101"/>
      <c r="BGQ740" s="1101"/>
      <c r="BGR740" s="1101"/>
      <c r="BGS740" s="1101"/>
      <c r="BGT740" s="1101"/>
      <c r="BGU740" s="1101"/>
      <c r="BGV740" s="1101"/>
      <c r="BGW740" s="1101"/>
      <c r="BGX740" s="1101"/>
      <c r="BGY740" s="1101"/>
      <c r="BGZ740" s="1101"/>
      <c r="BHA740" s="1101"/>
      <c r="BHB740" s="1101"/>
      <c r="BHC740" s="1101"/>
      <c r="BHD740" s="1101"/>
      <c r="BHE740" s="1101"/>
      <c r="BHF740" s="1101"/>
      <c r="BHG740" s="1101"/>
      <c r="BHH740" s="1101"/>
      <c r="BHI740" s="1101"/>
      <c r="BHJ740" s="1101"/>
      <c r="BHK740" s="1101"/>
      <c r="BHL740" s="1101"/>
      <c r="BHM740" s="1101"/>
      <c r="BHN740" s="1101"/>
      <c r="BHO740" s="1101"/>
      <c r="BHP740" s="1101"/>
      <c r="BHQ740" s="1101"/>
      <c r="BHR740" s="1101"/>
      <c r="BHS740" s="1101"/>
      <c r="BHT740" s="1101"/>
      <c r="BHU740" s="1101"/>
      <c r="BHV740" s="1101"/>
      <c r="BHW740" s="1101"/>
      <c r="BHX740" s="1101"/>
      <c r="BHY740" s="1101"/>
      <c r="BHZ740" s="1101"/>
      <c r="BIA740" s="1101"/>
      <c r="BIB740" s="1101"/>
      <c r="BIC740" s="1101"/>
      <c r="BID740" s="1101"/>
      <c r="BIE740" s="1101"/>
      <c r="BIF740" s="1101"/>
      <c r="BIG740" s="1101"/>
      <c r="BIH740" s="1101"/>
      <c r="BII740" s="1101"/>
      <c r="BIJ740" s="1101"/>
      <c r="BIK740" s="1101"/>
      <c r="BIL740" s="1101"/>
      <c r="BIM740" s="1101"/>
      <c r="BIN740" s="1101"/>
      <c r="BIO740" s="1101"/>
      <c r="BIP740" s="1101"/>
      <c r="BIQ740" s="1101"/>
      <c r="BIR740" s="1101"/>
      <c r="BIS740" s="1101"/>
      <c r="BIT740" s="1101"/>
      <c r="BIU740" s="1101"/>
      <c r="BIV740" s="1101"/>
      <c r="BIW740" s="1101"/>
      <c r="BIX740" s="1101"/>
      <c r="BIY740" s="1101"/>
      <c r="BIZ740" s="1101"/>
      <c r="BJA740" s="1101"/>
      <c r="BJB740" s="1101"/>
      <c r="BJC740" s="1101"/>
      <c r="BJD740" s="1101"/>
      <c r="BJE740" s="1101"/>
      <c r="BJF740" s="1101"/>
      <c r="BJG740" s="1101"/>
      <c r="BJH740" s="1101"/>
      <c r="BJI740" s="1101"/>
      <c r="BJJ740" s="1101"/>
      <c r="BJK740" s="1101"/>
      <c r="BJL740" s="1101"/>
      <c r="BJM740" s="1101"/>
      <c r="BJN740" s="1101"/>
      <c r="BJO740" s="1101"/>
      <c r="BJP740" s="1101"/>
      <c r="BJQ740" s="1101"/>
      <c r="BJR740" s="1101"/>
      <c r="BJS740" s="1101"/>
      <c r="BJT740" s="1101"/>
      <c r="BJU740" s="1101"/>
      <c r="BJV740" s="1101"/>
      <c r="BJW740" s="1101"/>
      <c r="BJX740" s="1101"/>
      <c r="BJY740" s="1101"/>
      <c r="BJZ740" s="1101"/>
      <c r="BKA740" s="1101"/>
      <c r="BKB740" s="1101"/>
      <c r="BKC740" s="1101"/>
      <c r="BKD740" s="1101"/>
      <c r="BKE740" s="1101"/>
      <c r="BKF740" s="1101"/>
      <c r="BKG740" s="1101"/>
      <c r="BKH740" s="1101"/>
      <c r="BKI740" s="1101"/>
      <c r="BKJ740" s="1101"/>
      <c r="BKK740" s="1101"/>
      <c r="BKL740" s="1101"/>
      <c r="BKM740" s="1101"/>
      <c r="BKN740" s="1101"/>
      <c r="BKO740" s="1101"/>
      <c r="BKP740" s="1101"/>
      <c r="BKQ740" s="1101"/>
      <c r="BKR740" s="1101"/>
      <c r="BKS740" s="1101"/>
      <c r="BKT740" s="1101"/>
      <c r="BKU740" s="1101"/>
      <c r="BKV740" s="1101"/>
      <c r="BKW740" s="1101"/>
      <c r="BKX740" s="1101"/>
      <c r="BKY740" s="1101"/>
      <c r="BKZ740" s="1101"/>
      <c r="BLA740" s="1101"/>
      <c r="BLB740" s="1101"/>
      <c r="BLC740" s="1101"/>
      <c r="BLD740" s="1101"/>
      <c r="BLE740" s="1101"/>
      <c r="BLF740" s="1101"/>
      <c r="BLG740" s="1101"/>
      <c r="BLH740" s="1101"/>
      <c r="BLI740" s="1101"/>
      <c r="BLJ740" s="1101"/>
      <c r="BLK740" s="1101"/>
      <c r="BLL740" s="1101"/>
      <c r="BLM740" s="1101"/>
      <c r="BLN740" s="1101"/>
      <c r="BLO740" s="1101"/>
      <c r="BLP740" s="1101"/>
      <c r="BLQ740" s="1101"/>
      <c r="BLR740" s="1101"/>
      <c r="BLS740" s="1101"/>
      <c r="BLT740" s="1101"/>
      <c r="BLU740" s="1101"/>
      <c r="BLV740" s="1101"/>
      <c r="BLW740" s="1101"/>
      <c r="BLX740" s="1101"/>
      <c r="BLY740" s="1101"/>
      <c r="BLZ740" s="1101"/>
      <c r="BMA740" s="1101"/>
      <c r="BMB740" s="1101"/>
      <c r="BMC740" s="1101"/>
      <c r="BMD740" s="1101"/>
      <c r="BME740" s="1101"/>
      <c r="BMF740" s="1101"/>
      <c r="BMG740" s="1101"/>
      <c r="BMH740" s="1101"/>
      <c r="BMI740" s="1101"/>
      <c r="BMJ740" s="1101"/>
      <c r="BMK740" s="1101"/>
      <c r="BML740" s="1101"/>
      <c r="BMM740" s="1101"/>
      <c r="BMN740" s="1101"/>
      <c r="BMO740" s="1101"/>
      <c r="BMP740" s="1101"/>
      <c r="BMQ740" s="1101"/>
      <c r="BMR740" s="1101"/>
      <c r="BMS740" s="1101"/>
      <c r="BMT740" s="1101"/>
      <c r="BMU740" s="1101"/>
      <c r="BMV740" s="1101"/>
      <c r="BMW740" s="1101"/>
      <c r="BMX740" s="1101"/>
      <c r="BMY740" s="1101"/>
      <c r="BMZ740" s="1101"/>
      <c r="BNA740" s="1101"/>
      <c r="BNB740" s="1101"/>
      <c r="BNC740" s="1101"/>
      <c r="BND740" s="1101"/>
      <c r="BNE740" s="1101"/>
      <c r="BNF740" s="1101"/>
      <c r="BNG740" s="1101"/>
      <c r="BNH740" s="1101"/>
      <c r="BNI740" s="1101"/>
      <c r="BNJ740" s="1101"/>
      <c r="BNK740" s="1101"/>
      <c r="BNL740" s="1101"/>
      <c r="BNM740" s="1101"/>
      <c r="BNN740" s="1101"/>
      <c r="BNO740" s="1101"/>
      <c r="BNP740" s="1101"/>
      <c r="BNQ740" s="1101"/>
      <c r="BNR740" s="1101"/>
      <c r="BNS740" s="1101"/>
      <c r="BNT740" s="1101"/>
      <c r="BNU740" s="1101"/>
      <c r="BNV740" s="1101"/>
      <c r="BNW740" s="1101"/>
      <c r="BNX740" s="1101"/>
      <c r="BNY740" s="1101"/>
      <c r="BNZ740" s="1101"/>
      <c r="BOA740" s="1101"/>
      <c r="BOB740" s="1101"/>
      <c r="BOC740" s="1101"/>
      <c r="BOD740" s="1101"/>
      <c r="BOE740" s="1101"/>
      <c r="BOF740" s="1101"/>
      <c r="BOG740" s="1101"/>
      <c r="BOH740" s="1101"/>
      <c r="BOI740" s="1101"/>
      <c r="BOJ740" s="1101"/>
      <c r="BOK740" s="1101"/>
      <c r="BOL740" s="1101"/>
      <c r="BOM740" s="1101"/>
      <c r="BON740" s="1101"/>
      <c r="BOO740" s="1101"/>
      <c r="BOP740" s="1101"/>
      <c r="BOQ740" s="1101"/>
      <c r="BOR740" s="1101"/>
      <c r="BOS740" s="1101"/>
      <c r="BOT740" s="1101"/>
      <c r="BOU740" s="1101"/>
      <c r="BOV740" s="1101"/>
      <c r="BOW740" s="1101"/>
      <c r="BOX740" s="1101"/>
      <c r="BOY740" s="1101"/>
      <c r="BOZ740" s="1101"/>
      <c r="BPA740" s="1101"/>
      <c r="BPB740" s="1101"/>
      <c r="BPC740" s="1101"/>
      <c r="BPD740" s="1101"/>
      <c r="BPE740" s="1101"/>
      <c r="BPF740" s="1101"/>
      <c r="BPG740" s="1101"/>
      <c r="BPH740" s="1101"/>
      <c r="BPI740" s="1101"/>
      <c r="BPJ740" s="1101"/>
      <c r="BPK740" s="1101"/>
      <c r="BPL740" s="1101"/>
      <c r="BPM740" s="1101"/>
      <c r="BPN740" s="1101"/>
      <c r="BPO740" s="1101"/>
      <c r="BPP740" s="1101"/>
      <c r="BPQ740" s="1101"/>
      <c r="BPR740" s="1101"/>
      <c r="BPS740" s="1101"/>
      <c r="BPT740" s="1101"/>
      <c r="BPU740" s="1101"/>
      <c r="BPV740" s="1101"/>
      <c r="BPW740" s="1101"/>
      <c r="BPX740" s="1101"/>
      <c r="BPY740" s="1101"/>
      <c r="BPZ740" s="1101"/>
      <c r="BQA740" s="1101"/>
      <c r="BQB740" s="1101"/>
      <c r="BQC740" s="1101"/>
      <c r="BQD740" s="1101"/>
      <c r="BQE740" s="1101"/>
      <c r="BQF740" s="1101"/>
      <c r="BQG740" s="1101"/>
      <c r="BQH740" s="1101"/>
      <c r="BQI740" s="1101"/>
      <c r="BQJ740" s="1101"/>
      <c r="BQK740" s="1101"/>
      <c r="BQL740" s="1101"/>
      <c r="BQM740" s="1101"/>
      <c r="BQN740" s="1101"/>
      <c r="BQO740" s="1101"/>
      <c r="BQP740" s="1101"/>
      <c r="BQQ740" s="1101"/>
      <c r="BQR740" s="1101"/>
      <c r="BQS740" s="1101"/>
      <c r="BQT740" s="1101"/>
      <c r="BQU740" s="1101"/>
      <c r="BQV740" s="1101"/>
      <c r="BQW740" s="1101"/>
      <c r="BQX740" s="1101"/>
      <c r="BQY740" s="1101"/>
      <c r="BQZ740" s="1101"/>
      <c r="BRA740" s="1101"/>
      <c r="BRB740" s="1101"/>
      <c r="BRC740" s="1101"/>
      <c r="BRD740" s="1101"/>
      <c r="BRE740" s="1101"/>
      <c r="BRF740" s="1101"/>
      <c r="BRG740" s="1101"/>
      <c r="BRH740" s="1101"/>
      <c r="BRI740" s="1101"/>
      <c r="BRJ740" s="1101"/>
      <c r="BRK740" s="1101"/>
      <c r="BRL740" s="1101"/>
      <c r="BRM740" s="1101"/>
      <c r="BRN740" s="1101"/>
      <c r="BRO740" s="1101"/>
      <c r="BRP740" s="1101"/>
      <c r="BRQ740" s="1101"/>
      <c r="BRR740" s="1101"/>
      <c r="BRS740" s="1101"/>
      <c r="BRT740" s="1101"/>
      <c r="BRU740" s="1101"/>
      <c r="BRV740" s="1101"/>
      <c r="BRW740" s="1101"/>
      <c r="BRX740" s="1101"/>
      <c r="BRY740" s="1101"/>
      <c r="BRZ740" s="1101"/>
      <c r="BSA740" s="1101"/>
      <c r="BSB740" s="1101"/>
      <c r="BSC740" s="1101"/>
      <c r="BSD740" s="1101"/>
      <c r="BSE740" s="1101"/>
      <c r="BSF740" s="1101"/>
      <c r="BSG740" s="1101"/>
      <c r="BSH740" s="1101"/>
      <c r="BSI740" s="1101"/>
      <c r="BSJ740" s="1101"/>
      <c r="BSK740" s="1101"/>
      <c r="BSL740" s="1101"/>
      <c r="BSM740" s="1101"/>
      <c r="BSN740" s="1101"/>
      <c r="BSO740" s="1101"/>
      <c r="BSP740" s="1101"/>
      <c r="BSQ740" s="1101"/>
      <c r="BSR740" s="1101"/>
      <c r="BSS740" s="1101"/>
      <c r="BST740" s="1101"/>
      <c r="BSU740" s="1101"/>
      <c r="BSV740" s="1101"/>
      <c r="BSW740" s="1101"/>
      <c r="BSX740" s="1101"/>
      <c r="BSY740" s="1101"/>
      <c r="BSZ740" s="1101"/>
      <c r="BTA740" s="1101"/>
      <c r="BTB740" s="1101"/>
      <c r="BTC740" s="1101"/>
      <c r="BTD740" s="1101"/>
      <c r="BTE740" s="1101"/>
      <c r="BTF740" s="1101"/>
      <c r="BTG740" s="1101"/>
      <c r="BTH740" s="1101"/>
      <c r="BTI740" s="1101"/>
      <c r="BTJ740" s="1101"/>
      <c r="BTK740" s="1101"/>
      <c r="BTL740" s="1101"/>
      <c r="BTM740" s="1101"/>
      <c r="BTN740" s="1101"/>
      <c r="BTO740" s="1101"/>
      <c r="BTP740" s="1101"/>
      <c r="BTQ740" s="1101"/>
      <c r="BTR740" s="1101"/>
      <c r="BTS740" s="1101"/>
      <c r="BTT740" s="1101"/>
      <c r="BTU740" s="1101"/>
      <c r="BTV740" s="1101"/>
      <c r="BTW740" s="1101"/>
      <c r="BTX740" s="1101"/>
      <c r="BTY740" s="1101"/>
      <c r="BTZ740" s="1101"/>
      <c r="BUA740" s="1101"/>
      <c r="BUB740" s="1101"/>
      <c r="BUC740" s="1101"/>
      <c r="BUD740" s="1101"/>
      <c r="BUE740" s="1101"/>
      <c r="BUF740" s="1101"/>
      <c r="BUG740" s="1101"/>
      <c r="BUH740" s="1101"/>
      <c r="BUI740" s="1101"/>
      <c r="BUJ740" s="1101"/>
      <c r="BUK740" s="1101"/>
      <c r="BUL740" s="1101"/>
      <c r="BUM740" s="1101"/>
      <c r="BUN740" s="1101"/>
      <c r="BUO740" s="1101"/>
      <c r="BUP740" s="1101"/>
      <c r="BUQ740" s="1101"/>
      <c r="BUR740" s="1101"/>
      <c r="BUS740" s="1101"/>
      <c r="BUT740" s="1101"/>
      <c r="BUU740" s="1101"/>
      <c r="BUV740" s="1101"/>
      <c r="BUW740" s="1101"/>
      <c r="BUX740" s="1101"/>
      <c r="BUY740" s="1101"/>
      <c r="BUZ740" s="1101"/>
      <c r="BVA740" s="1101"/>
      <c r="BVB740" s="1101"/>
      <c r="BVC740" s="1101"/>
      <c r="BVD740" s="1101"/>
      <c r="BVE740" s="1101"/>
      <c r="BVF740" s="1101"/>
      <c r="BVG740" s="1101"/>
      <c r="BVH740" s="1101"/>
      <c r="BVI740" s="1101"/>
      <c r="BVJ740" s="1101"/>
      <c r="BVK740" s="1101"/>
      <c r="BVL740" s="1101"/>
      <c r="BVM740" s="1101"/>
      <c r="BVN740" s="1101"/>
      <c r="BVO740" s="1101"/>
      <c r="BVP740" s="1101"/>
      <c r="BVQ740" s="1101"/>
      <c r="BVR740" s="1101"/>
      <c r="BVS740" s="1101"/>
      <c r="BVT740" s="1101"/>
      <c r="BVU740" s="1101"/>
      <c r="BVV740" s="1101"/>
      <c r="BVW740" s="1101"/>
      <c r="BVX740" s="1101"/>
      <c r="BVY740" s="1101"/>
      <c r="BVZ740" s="1101"/>
      <c r="BWA740" s="1101"/>
      <c r="BWB740" s="1101"/>
      <c r="BWC740" s="1101"/>
      <c r="BWD740" s="1101"/>
      <c r="BWE740" s="1101"/>
      <c r="BWF740" s="1101"/>
      <c r="BWG740" s="1101"/>
      <c r="BWH740" s="1101"/>
      <c r="BWI740" s="1101"/>
      <c r="BWJ740" s="1101"/>
      <c r="BWK740" s="1101"/>
      <c r="BWL740" s="1101"/>
      <c r="BWM740" s="1101"/>
      <c r="BWN740" s="1101"/>
      <c r="BWO740" s="1101"/>
      <c r="BWP740" s="1101"/>
      <c r="BWQ740" s="1101"/>
      <c r="BWR740" s="1101"/>
      <c r="BWS740" s="1101"/>
      <c r="BWT740" s="1101"/>
      <c r="BWU740" s="1101"/>
      <c r="BWV740" s="1101"/>
      <c r="BWW740" s="1101"/>
      <c r="BWX740" s="1101"/>
      <c r="BWY740" s="1101"/>
      <c r="BWZ740" s="1101"/>
      <c r="BXA740" s="1101"/>
      <c r="BXB740" s="1101"/>
      <c r="BXC740" s="1101"/>
      <c r="BXD740" s="1101"/>
      <c r="BXE740" s="1101"/>
      <c r="BXF740" s="1101"/>
      <c r="BXG740" s="1101"/>
      <c r="BXH740" s="1101"/>
      <c r="BXI740" s="1101"/>
      <c r="BXJ740" s="1101"/>
      <c r="BXK740" s="1101"/>
      <c r="BXL740" s="1101"/>
      <c r="BXM740" s="1101"/>
      <c r="BXN740" s="1101"/>
      <c r="BXO740" s="1101"/>
      <c r="BXP740" s="1101"/>
      <c r="BXQ740" s="1101"/>
      <c r="BXR740" s="1101"/>
      <c r="BXS740" s="1101"/>
      <c r="BXT740" s="1101"/>
      <c r="BXU740" s="1101"/>
      <c r="BXV740" s="1101"/>
      <c r="BXW740" s="1101"/>
      <c r="BXX740" s="1101"/>
      <c r="BXY740" s="1101"/>
      <c r="BXZ740" s="1101"/>
      <c r="BYA740" s="1101"/>
      <c r="BYB740" s="1101"/>
      <c r="BYC740" s="1101"/>
      <c r="BYD740" s="1101"/>
      <c r="BYE740" s="1101"/>
      <c r="BYF740" s="1101"/>
      <c r="BYG740" s="1101"/>
      <c r="BYH740" s="1101"/>
      <c r="BYI740" s="1101"/>
      <c r="BYJ740" s="1101"/>
      <c r="BYK740" s="1101"/>
      <c r="BYL740" s="1101"/>
      <c r="BYM740" s="1101"/>
      <c r="BYN740" s="1101"/>
      <c r="BYO740" s="1101"/>
      <c r="BYP740" s="1101"/>
      <c r="BYQ740" s="1101"/>
      <c r="BYR740" s="1101"/>
      <c r="BYS740" s="1101"/>
      <c r="BYT740" s="1101"/>
      <c r="BYU740" s="1101"/>
      <c r="BYV740" s="1101"/>
      <c r="BYW740" s="1101"/>
      <c r="BYX740" s="1101"/>
      <c r="BYY740" s="1101"/>
      <c r="BYZ740" s="1101"/>
      <c r="BZA740" s="1101"/>
      <c r="BZB740" s="1101"/>
      <c r="BZC740" s="1101"/>
      <c r="BZD740" s="1101"/>
      <c r="BZE740" s="1101"/>
      <c r="BZF740" s="1101"/>
      <c r="BZG740" s="1101"/>
      <c r="BZH740" s="1101"/>
      <c r="BZI740" s="1101"/>
      <c r="BZJ740" s="1101"/>
      <c r="BZK740" s="1101"/>
      <c r="BZL740" s="1101"/>
      <c r="BZM740" s="1101"/>
      <c r="BZN740" s="1101"/>
      <c r="BZO740" s="1101"/>
      <c r="BZP740" s="1101"/>
      <c r="BZQ740" s="1101"/>
      <c r="BZR740" s="1101"/>
      <c r="BZS740" s="1101"/>
      <c r="BZT740" s="1101"/>
      <c r="BZU740" s="1101"/>
      <c r="BZV740" s="1101"/>
      <c r="BZW740" s="1101"/>
      <c r="BZX740" s="1101"/>
      <c r="BZY740" s="1101"/>
      <c r="BZZ740" s="1101"/>
      <c r="CAA740" s="1101"/>
      <c r="CAB740" s="1101"/>
      <c r="CAC740" s="1101"/>
      <c r="CAD740" s="1101"/>
      <c r="CAE740" s="1101"/>
      <c r="CAF740" s="1101"/>
      <c r="CAG740" s="1101"/>
      <c r="CAH740" s="1101"/>
      <c r="CAI740" s="1101"/>
      <c r="CAJ740" s="1101"/>
      <c r="CAK740" s="1101"/>
      <c r="CAL740" s="1101"/>
      <c r="CAM740" s="1101"/>
      <c r="CAN740" s="1101"/>
      <c r="CAO740" s="1101"/>
      <c r="CAP740" s="1101"/>
      <c r="CAQ740" s="1101"/>
      <c r="CAR740" s="1101"/>
      <c r="CAS740" s="1101"/>
      <c r="CAT740" s="1101"/>
      <c r="CAU740" s="1101"/>
      <c r="CAV740" s="1101"/>
      <c r="CAW740" s="1101"/>
      <c r="CAX740" s="1101"/>
      <c r="CAY740" s="1101"/>
      <c r="CAZ740" s="1101"/>
      <c r="CBA740" s="1101"/>
      <c r="CBB740" s="1101"/>
      <c r="CBC740" s="1101"/>
      <c r="CBD740" s="1101"/>
      <c r="CBE740" s="1101"/>
      <c r="CBF740" s="1101"/>
      <c r="CBG740" s="1101"/>
      <c r="CBH740" s="1101"/>
      <c r="CBI740" s="1101"/>
      <c r="CBJ740" s="1101"/>
      <c r="CBK740" s="1101"/>
      <c r="CBL740" s="1101"/>
      <c r="CBM740" s="1101"/>
      <c r="CBN740" s="1101"/>
      <c r="CBO740" s="1101"/>
      <c r="CBP740" s="1101"/>
      <c r="CBQ740" s="1101"/>
      <c r="CBR740" s="1101"/>
      <c r="CBS740" s="1101"/>
      <c r="CBT740" s="1101"/>
      <c r="CBU740" s="1101"/>
      <c r="CBV740" s="1101"/>
      <c r="CBW740" s="1101"/>
      <c r="CBX740" s="1101"/>
      <c r="CBY740" s="1101"/>
      <c r="CBZ740" s="1101"/>
      <c r="CCA740" s="1101"/>
      <c r="CCB740" s="1101"/>
      <c r="CCC740" s="1101"/>
      <c r="CCD740" s="1101"/>
      <c r="CCE740" s="1101"/>
      <c r="CCF740" s="1101"/>
      <c r="CCG740" s="1101"/>
      <c r="CCH740" s="1101"/>
      <c r="CCI740" s="1101"/>
      <c r="CCJ740" s="1101"/>
      <c r="CCK740" s="1101"/>
      <c r="CCL740" s="1101"/>
      <c r="CCM740" s="1101"/>
      <c r="CCN740" s="1101"/>
      <c r="CCO740" s="1101"/>
      <c r="CCP740" s="1101"/>
      <c r="CCQ740" s="1101"/>
      <c r="CCR740" s="1101"/>
      <c r="CCS740" s="1101"/>
      <c r="CCT740" s="1101"/>
      <c r="CCU740" s="1101"/>
      <c r="CCV740" s="1101"/>
      <c r="CCW740" s="1101"/>
      <c r="CCX740" s="1101"/>
      <c r="CCY740" s="1101"/>
      <c r="CCZ740" s="1101"/>
      <c r="CDA740" s="1101"/>
      <c r="CDB740" s="1101"/>
      <c r="CDC740" s="1101"/>
      <c r="CDD740" s="1101"/>
      <c r="CDE740" s="1101"/>
      <c r="CDF740" s="1101"/>
      <c r="CDG740" s="1101"/>
      <c r="CDH740" s="1101"/>
      <c r="CDI740" s="1101"/>
      <c r="CDJ740" s="1101"/>
      <c r="CDK740" s="1101"/>
      <c r="CDL740" s="1101"/>
      <c r="CDM740" s="1101"/>
      <c r="CDN740" s="1101"/>
      <c r="CDO740" s="1101"/>
      <c r="CDP740" s="1101"/>
      <c r="CDQ740" s="1101"/>
      <c r="CDR740" s="1101"/>
      <c r="CDS740" s="1101"/>
      <c r="CDT740" s="1101"/>
      <c r="CDU740" s="1101"/>
      <c r="CDV740" s="1101"/>
      <c r="CDW740" s="1101"/>
      <c r="CDX740" s="1101"/>
      <c r="CDY740" s="1101"/>
      <c r="CDZ740" s="1101"/>
      <c r="CEA740" s="1101"/>
      <c r="CEB740" s="1101"/>
      <c r="CEC740" s="1101"/>
      <c r="CED740" s="1101"/>
      <c r="CEE740" s="1101"/>
      <c r="CEF740" s="1101"/>
      <c r="CEG740" s="1101"/>
      <c r="CEH740" s="1101"/>
      <c r="CEI740" s="1101"/>
      <c r="CEJ740" s="1101"/>
      <c r="CEK740" s="1101"/>
      <c r="CEL740" s="1101"/>
      <c r="CEM740" s="1101"/>
      <c r="CEN740" s="1101"/>
      <c r="CEO740" s="1101"/>
      <c r="CEP740" s="1101"/>
      <c r="CEQ740" s="1101"/>
      <c r="CER740" s="1101"/>
      <c r="CES740" s="1101"/>
      <c r="CET740" s="1101"/>
      <c r="CEU740" s="1101"/>
      <c r="CEV740" s="1101"/>
      <c r="CEW740" s="1101"/>
      <c r="CEX740" s="1101"/>
      <c r="CEY740" s="1101"/>
      <c r="CEZ740" s="1101"/>
      <c r="CFA740" s="1101"/>
      <c r="CFB740" s="1101"/>
      <c r="CFC740" s="1101"/>
      <c r="CFD740" s="1101"/>
      <c r="CFE740" s="1101"/>
      <c r="CFF740" s="1101"/>
      <c r="CFG740" s="1101"/>
      <c r="CFH740" s="1101"/>
      <c r="CFI740" s="1101"/>
      <c r="CFJ740" s="1101"/>
      <c r="CFK740" s="1101"/>
      <c r="CFL740" s="1101"/>
      <c r="CFM740" s="1101"/>
      <c r="CFN740" s="1101"/>
      <c r="CFO740" s="1101"/>
      <c r="CFP740" s="1101"/>
      <c r="CFQ740" s="1101"/>
      <c r="CFR740" s="1101"/>
      <c r="CFS740" s="1101"/>
      <c r="CFT740" s="1101"/>
      <c r="CFU740" s="1101"/>
      <c r="CFV740" s="1101"/>
      <c r="CFW740" s="1101"/>
      <c r="CFX740" s="1101"/>
      <c r="CFY740" s="1101"/>
      <c r="CFZ740" s="1101"/>
      <c r="CGA740" s="1101"/>
      <c r="CGB740" s="1101"/>
      <c r="CGC740" s="1101"/>
      <c r="CGD740" s="1101"/>
      <c r="CGE740" s="1101"/>
      <c r="CGF740" s="1101"/>
      <c r="CGG740" s="1101"/>
      <c r="CGH740" s="1101"/>
      <c r="CGI740" s="1101"/>
      <c r="CGJ740" s="1101"/>
      <c r="CGK740" s="1101"/>
      <c r="CGL740" s="1101"/>
      <c r="CGM740" s="1101"/>
      <c r="CGN740" s="1101"/>
      <c r="CGO740" s="1101"/>
      <c r="CGP740" s="1101"/>
      <c r="CGQ740" s="1101"/>
      <c r="CGR740" s="1101"/>
      <c r="CGS740" s="1101"/>
      <c r="CGT740" s="1101"/>
      <c r="CGU740" s="1101"/>
      <c r="CGV740" s="1101"/>
      <c r="CGW740" s="1101"/>
      <c r="CGX740" s="1101"/>
      <c r="CGY740" s="1101"/>
      <c r="CGZ740" s="1101"/>
      <c r="CHA740" s="1101"/>
      <c r="CHB740" s="1101"/>
      <c r="CHC740" s="1101"/>
      <c r="CHD740" s="1101"/>
      <c r="CHE740" s="1101"/>
      <c r="CHF740" s="1101"/>
      <c r="CHG740" s="1101"/>
      <c r="CHH740" s="1101"/>
      <c r="CHI740" s="1101"/>
      <c r="CHJ740" s="1101"/>
      <c r="CHK740" s="1101"/>
      <c r="CHL740" s="1101"/>
      <c r="CHM740" s="1101"/>
      <c r="CHN740" s="1101"/>
      <c r="CHO740" s="1101"/>
      <c r="CHP740" s="1101"/>
      <c r="CHQ740" s="1101"/>
      <c r="CHR740" s="1101"/>
      <c r="CHS740" s="1101"/>
      <c r="CHT740" s="1101"/>
      <c r="CHU740" s="1101"/>
      <c r="CHV740" s="1101"/>
      <c r="CHW740" s="1101"/>
      <c r="CHX740" s="1101"/>
      <c r="CHY740" s="1101"/>
      <c r="CHZ740" s="1101"/>
      <c r="CIA740" s="1101"/>
      <c r="CIB740" s="1101"/>
      <c r="CIC740" s="1101"/>
      <c r="CID740" s="1101"/>
      <c r="CIE740" s="1101"/>
      <c r="CIF740" s="1101"/>
      <c r="CIG740" s="1101"/>
      <c r="CIH740" s="1101"/>
      <c r="CII740" s="1101"/>
      <c r="CIJ740" s="1101"/>
      <c r="CIK740" s="1101"/>
      <c r="CIL740" s="1101"/>
      <c r="CIM740" s="1101"/>
      <c r="CIN740" s="1101"/>
      <c r="CIO740" s="1101"/>
      <c r="CIP740" s="1101"/>
      <c r="CIQ740" s="1101"/>
      <c r="CIR740" s="1101"/>
      <c r="CIS740" s="1101"/>
      <c r="CIT740" s="1101"/>
      <c r="CIU740" s="1101"/>
      <c r="CIV740" s="1101"/>
      <c r="CIW740" s="1101"/>
      <c r="CIX740" s="1101"/>
      <c r="CIY740" s="1101"/>
      <c r="CIZ740" s="1101"/>
      <c r="CJA740" s="1101"/>
      <c r="CJB740" s="1101"/>
      <c r="CJC740" s="1101"/>
      <c r="CJD740" s="1101"/>
      <c r="CJE740" s="1101"/>
      <c r="CJF740" s="1101"/>
      <c r="CJG740" s="1101"/>
      <c r="CJH740" s="1101"/>
      <c r="CJI740" s="1101"/>
      <c r="CJJ740" s="1101"/>
      <c r="CJK740" s="1101"/>
      <c r="CJL740" s="1101"/>
      <c r="CJM740" s="1101"/>
      <c r="CJN740" s="1101"/>
      <c r="CJO740" s="1101"/>
      <c r="CJP740" s="1101"/>
      <c r="CJQ740" s="1101"/>
      <c r="CJR740" s="1101"/>
      <c r="CJS740" s="1101"/>
      <c r="CJT740" s="1101"/>
      <c r="CJU740" s="1101"/>
      <c r="CJV740" s="1101"/>
      <c r="CJW740" s="1101"/>
      <c r="CJX740" s="1101"/>
      <c r="CJY740" s="1101"/>
      <c r="CJZ740" s="1101"/>
      <c r="CKA740" s="1101"/>
      <c r="CKB740" s="1101"/>
      <c r="CKC740" s="1101"/>
      <c r="CKD740" s="1101"/>
      <c r="CKE740" s="1101"/>
      <c r="CKF740" s="1101"/>
      <c r="CKG740" s="1101"/>
      <c r="CKH740" s="1101"/>
      <c r="CKI740" s="1101"/>
      <c r="CKJ740" s="1101"/>
      <c r="CKK740" s="1101"/>
      <c r="CKL740" s="1101"/>
      <c r="CKM740" s="1101"/>
      <c r="CKN740" s="1101"/>
      <c r="CKO740" s="1101"/>
      <c r="CKP740" s="1101"/>
      <c r="CKQ740" s="1101"/>
      <c r="CKR740" s="1101"/>
      <c r="CKS740" s="1101"/>
      <c r="CKT740" s="1101"/>
      <c r="CKU740" s="1101"/>
      <c r="CKV740" s="1101"/>
      <c r="CKW740" s="1101"/>
      <c r="CKX740" s="1101"/>
      <c r="CKY740" s="1101"/>
      <c r="CKZ740" s="1101"/>
      <c r="CLA740" s="1101"/>
      <c r="CLB740" s="1101"/>
      <c r="CLC740" s="1101"/>
      <c r="CLD740" s="1101"/>
      <c r="CLE740" s="1101"/>
      <c r="CLF740" s="1101"/>
      <c r="CLG740" s="1101"/>
      <c r="CLH740" s="1101"/>
      <c r="CLI740" s="1101"/>
      <c r="CLJ740" s="1101"/>
      <c r="CLK740" s="1101"/>
      <c r="CLL740" s="1101"/>
      <c r="CLM740" s="1101"/>
      <c r="CLN740" s="1101"/>
      <c r="CLO740" s="1101"/>
      <c r="CLP740" s="1101"/>
      <c r="CLQ740" s="1101"/>
      <c r="CLR740" s="1101"/>
      <c r="CLS740" s="1101"/>
      <c r="CLT740" s="1101"/>
      <c r="CLU740" s="1101"/>
      <c r="CLV740" s="1101"/>
      <c r="CLW740" s="1101"/>
      <c r="CLX740" s="1101"/>
      <c r="CLY740" s="1101"/>
      <c r="CLZ740" s="1101"/>
      <c r="CMA740" s="1101"/>
      <c r="CMB740" s="1101"/>
      <c r="CMC740" s="1101"/>
      <c r="CMD740" s="1101"/>
      <c r="CME740" s="1101"/>
      <c r="CMF740" s="1101"/>
      <c r="CMG740" s="1101"/>
      <c r="CMH740" s="1101"/>
      <c r="CMI740" s="1101"/>
      <c r="CMJ740" s="1101"/>
      <c r="CMK740" s="1101"/>
      <c r="CML740" s="1101"/>
      <c r="CMM740" s="1101"/>
      <c r="CMN740" s="1101"/>
      <c r="CMO740" s="1101"/>
      <c r="CMP740" s="1101"/>
      <c r="CMQ740" s="1101"/>
      <c r="CMR740" s="1101"/>
      <c r="CMS740" s="1101"/>
      <c r="CMT740" s="1101"/>
      <c r="CMU740" s="1101"/>
      <c r="CMV740" s="1101"/>
      <c r="CMW740" s="1101"/>
      <c r="CMX740" s="1101"/>
      <c r="CMY740" s="1101"/>
      <c r="CMZ740" s="1101"/>
      <c r="CNA740" s="1101"/>
      <c r="CNB740" s="1101"/>
      <c r="CNC740" s="1101"/>
      <c r="CND740" s="1101"/>
      <c r="CNE740" s="1101"/>
      <c r="CNF740" s="1101"/>
      <c r="CNG740" s="1101"/>
      <c r="CNH740" s="1101"/>
      <c r="CNI740" s="1101"/>
      <c r="CNJ740" s="1101"/>
      <c r="CNK740" s="1101"/>
      <c r="CNL740" s="1101"/>
      <c r="CNM740" s="1101"/>
      <c r="CNN740" s="1101"/>
      <c r="CNO740" s="1101"/>
      <c r="CNP740" s="1101"/>
      <c r="CNQ740" s="1101"/>
      <c r="CNR740" s="1101"/>
      <c r="CNS740" s="1101"/>
      <c r="CNT740" s="1101"/>
      <c r="CNU740" s="1101"/>
      <c r="CNV740" s="1101"/>
      <c r="CNW740" s="1101"/>
      <c r="CNX740" s="1101"/>
      <c r="CNY740" s="1101"/>
      <c r="CNZ740" s="1101"/>
      <c r="COA740" s="1101"/>
      <c r="COB740" s="1101"/>
      <c r="COC740" s="1101"/>
      <c r="COD740" s="1101"/>
      <c r="COE740" s="1101"/>
      <c r="COF740" s="1101"/>
      <c r="COG740" s="1101"/>
      <c r="COH740" s="1101"/>
      <c r="COI740" s="1101"/>
      <c r="COJ740" s="1101"/>
      <c r="COK740" s="1101"/>
      <c r="COL740" s="1101"/>
      <c r="COM740" s="1101"/>
      <c r="CON740" s="1101"/>
      <c r="COO740" s="1101"/>
      <c r="COP740" s="1101"/>
      <c r="COQ740" s="1101"/>
      <c r="COR740" s="1101"/>
      <c r="COS740" s="1101"/>
      <c r="COT740" s="1101"/>
      <c r="COU740" s="1101"/>
      <c r="COV740" s="1101"/>
      <c r="COW740" s="1101"/>
      <c r="COX740" s="1101"/>
      <c r="COY740" s="1101"/>
      <c r="COZ740" s="1101"/>
      <c r="CPA740" s="1101"/>
      <c r="CPB740" s="1101"/>
      <c r="CPC740" s="1101"/>
      <c r="CPD740" s="1101"/>
      <c r="CPE740" s="1101"/>
      <c r="CPF740" s="1101"/>
      <c r="CPG740" s="1101"/>
      <c r="CPH740" s="1101"/>
      <c r="CPI740" s="1101"/>
      <c r="CPJ740" s="1101"/>
      <c r="CPK740" s="1101"/>
      <c r="CPL740" s="1101"/>
      <c r="CPM740" s="1101"/>
      <c r="CPN740" s="1101"/>
      <c r="CPO740" s="1101"/>
      <c r="CPP740" s="1101"/>
      <c r="CPQ740" s="1101"/>
      <c r="CPR740" s="1101"/>
      <c r="CPS740" s="1101"/>
      <c r="CPT740" s="1101"/>
      <c r="CPU740" s="1101"/>
      <c r="CPV740" s="1101"/>
      <c r="CPW740" s="1101"/>
      <c r="CPX740" s="1101"/>
      <c r="CPY740" s="1101"/>
      <c r="CPZ740" s="1101"/>
      <c r="CQA740" s="1101"/>
      <c r="CQB740" s="1101"/>
      <c r="CQC740" s="1101"/>
      <c r="CQD740" s="1101"/>
      <c r="CQE740" s="1101"/>
      <c r="CQF740" s="1101"/>
      <c r="CQG740" s="1101"/>
      <c r="CQH740" s="1101"/>
      <c r="CQI740" s="1101"/>
      <c r="CQJ740" s="1101"/>
      <c r="CQK740" s="1101"/>
      <c r="CQL740" s="1101"/>
      <c r="CQM740" s="1101"/>
      <c r="CQN740" s="1101"/>
      <c r="CQO740" s="1101"/>
      <c r="CQP740" s="1101"/>
      <c r="CQQ740" s="1101"/>
      <c r="CQR740" s="1101"/>
      <c r="CQS740" s="1101"/>
      <c r="CQT740" s="1101"/>
      <c r="CQU740" s="1101"/>
      <c r="CQV740" s="1101"/>
      <c r="CQW740" s="1101"/>
      <c r="CQX740" s="1101"/>
      <c r="CQY740" s="1101"/>
      <c r="CQZ740" s="1101"/>
      <c r="CRA740" s="1101"/>
      <c r="CRB740" s="1101"/>
      <c r="CRC740" s="1101"/>
      <c r="CRD740" s="1101"/>
      <c r="CRE740" s="1101"/>
      <c r="CRF740" s="1101"/>
      <c r="CRG740" s="1101"/>
      <c r="CRH740" s="1101"/>
      <c r="CRI740" s="1101"/>
      <c r="CRJ740" s="1101"/>
      <c r="CRK740" s="1101"/>
      <c r="CRL740" s="1101"/>
      <c r="CRM740" s="1101"/>
      <c r="CRN740" s="1101"/>
      <c r="CRO740" s="1101"/>
      <c r="CRP740" s="1101"/>
      <c r="CRQ740" s="1101"/>
      <c r="CRR740" s="1101"/>
      <c r="CRS740" s="1101"/>
      <c r="CRT740" s="1101"/>
      <c r="CRU740" s="1101"/>
      <c r="CRV740" s="1101"/>
      <c r="CRW740" s="1101"/>
      <c r="CRX740" s="1101"/>
      <c r="CRY740" s="1101"/>
      <c r="CRZ740" s="1101"/>
      <c r="CSA740" s="1101"/>
      <c r="CSB740" s="1101"/>
      <c r="CSC740" s="1101"/>
      <c r="CSD740" s="1101"/>
      <c r="CSE740" s="1101"/>
      <c r="CSF740" s="1101"/>
      <c r="CSG740" s="1101"/>
      <c r="CSH740" s="1101"/>
      <c r="CSI740" s="1101"/>
      <c r="CSJ740" s="1101"/>
      <c r="CSK740" s="1101"/>
      <c r="CSL740" s="1101"/>
      <c r="CSM740" s="1101"/>
      <c r="CSN740" s="1101"/>
      <c r="CSO740" s="1101"/>
      <c r="CSP740" s="1101"/>
      <c r="CSQ740" s="1101"/>
      <c r="CSR740" s="1101"/>
      <c r="CSS740" s="1101"/>
      <c r="CST740" s="1101"/>
      <c r="CSU740" s="1101"/>
      <c r="CSV740" s="1101"/>
      <c r="CSW740" s="1101"/>
      <c r="CSX740" s="1101"/>
      <c r="CSY740" s="1101"/>
      <c r="CSZ740" s="1101"/>
      <c r="CTA740" s="1101"/>
      <c r="CTB740" s="1101"/>
      <c r="CTC740" s="1101"/>
      <c r="CTD740" s="1101"/>
      <c r="CTE740" s="1101"/>
      <c r="CTF740" s="1101"/>
      <c r="CTG740" s="1101"/>
      <c r="CTH740" s="1101"/>
      <c r="CTI740" s="1101"/>
      <c r="CTJ740" s="1101"/>
      <c r="CTK740" s="1101"/>
      <c r="CTL740" s="1101"/>
      <c r="CTM740" s="1101"/>
      <c r="CTN740" s="1101"/>
      <c r="CTO740" s="1101"/>
      <c r="CTP740" s="1101"/>
      <c r="CTQ740" s="1101"/>
      <c r="CTR740" s="1101"/>
      <c r="CTS740" s="1101"/>
      <c r="CTT740" s="1101"/>
      <c r="CTU740" s="1101"/>
      <c r="CTV740" s="1101"/>
      <c r="CTW740" s="1101"/>
      <c r="CTX740" s="1101"/>
      <c r="CTY740" s="1101"/>
      <c r="CTZ740" s="1101"/>
      <c r="CUA740" s="1101"/>
      <c r="CUB740" s="1101"/>
      <c r="CUC740" s="1101"/>
      <c r="CUD740" s="1101"/>
      <c r="CUE740" s="1101"/>
      <c r="CUF740" s="1101"/>
      <c r="CUG740" s="1101"/>
      <c r="CUH740" s="1101"/>
      <c r="CUI740" s="1101"/>
      <c r="CUJ740" s="1101"/>
      <c r="CUK740" s="1101"/>
      <c r="CUL740" s="1101"/>
      <c r="CUM740" s="1101"/>
      <c r="CUN740" s="1101"/>
      <c r="CUO740" s="1101"/>
      <c r="CUP740" s="1101"/>
      <c r="CUQ740" s="1101"/>
      <c r="CUR740" s="1101"/>
      <c r="CUS740" s="1101"/>
      <c r="CUT740" s="1101"/>
      <c r="CUU740" s="1101"/>
      <c r="CUV740" s="1101"/>
      <c r="CUW740" s="1101"/>
      <c r="CUX740" s="1101"/>
      <c r="CUY740" s="1101"/>
      <c r="CUZ740" s="1101"/>
      <c r="CVA740" s="1101"/>
      <c r="CVB740" s="1101"/>
      <c r="CVC740" s="1101"/>
      <c r="CVD740" s="1101"/>
      <c r="CVE740" s="1101"/>
      <c r="CVF740" s="1101"/>
      <c r="CVG740" s="1101"/>
      <c r="CVH740" s="1101"/>
      <c r="CVI740" s="1101"/>
      <c r="CVJ740" s="1101"/>
      <c r="CVK740" s="1101"/>
      <c r="CVL740" s="1101"/>
      <c r="CVM740" s="1101"/>
      <c r="CVN740" s="1101"/>
      <c r="CVO740" s="1101"/>
      <c r="CVP740" s="1101"/>
      <c r="CVQ740" s="1101"/>
      <c r="CVR740" s="1101"/>
      <c r="CVS740" s="1101"/>
      <c r="CVT740" s="1101"/>
      <c r="CVU740" s="1101"/>
      <c r="CVV740" s="1101"/>
      <c r="CVW740" s="1101"/>
      <c r="CVX740" s="1101"/>
      <c r="CVY740" s="1101"/>
      <c r="CVZ740" s="1101"/>
      <c r="CWA740" s="1101"/>
      <c r="CWB740" s="1101"/>
      <c r="CWC740" s="1101"/>
      <c r="CWD740" s="1101"/>
      <c r="CWE740" s="1101"/>
      <c r="CWF740" s="1101"/>
      <c r="CWG740" s="1101"/>
      <c r="CWH740" s="1101"/>
      <c r="CWI740" s="1101"/>
      <c r="CWJ740" s="1101"/>
      <c r="CWK740" s="1101"/>
      <c r="CWL740" s="1101"/>
      <c r="CWM740" s="1101"/>
      <c r="CWN740" s="1101"/>
      <c r="CWO740" s="1101"/>
      <c r="CWP740" s="1101"/>
      <c r="CWQ740" s="1101"/>
      <c r="CWR740" s="1101"/>
      <c r="CWS740" s="1101"/>
      <c r="CWT740" s="1101"/>
      <c r="CWU740" s="1101"/>
      <c r="CWV740" s="1101"/>
      <c r="CWW740" s="1101"/>
      <c r="CWX740" s="1101"/>
      <c r="CWY740" s="1101"/>
      <c r="CWZ740" s="1101"/>
      <c r="CXA740" s="1101"/>
      <c r="CXB740" s="1101"/>
      <c r="CXC740" s="1101"/>
      <c r="CXD740" s="1101"/>
      <c r="CXE740" s="1101"/>
      <c r="CXF740" s="1101"/>
      <c r="CXG740" s="1101"/>
      <c r="CXH740" s="1101"/>
      <c r="CXI740" s="1101"/>
      <c r="CXJ740" s="1101"/>
      <c r="CXK740" s="1101"/>
      <c r="CXL740" s="1101"/>
      <c r="CXM740" s="1101"/>
      <c r="CXN740" s="1101"/>
      <c r="CXO740" s="1101"/>
      <c r="CXP740" s="1101"/>
      <c r="CXQ740" s="1101"/>
      <c r="CXR740" s="1101"/>
      <c r="CXS740" s="1101"/>
      <c r="CXT740" s="1101"/>
      <c r="CXU740" s="1101"/>
      <c r="CXV740" s="1101"/>
      <c r="CXW740" s="1101"/>
      <c r="CXX740" s="1101"/>
      <c r="CXY740" s="1101"/>
      <c r="CXZ740" s="1101"/>
      <c r="CYA740" s="1101"/>
      <c r="CYB740" s="1101"/>
      <c r="CYC740" s="1101"/>
      <c r="CYD740" s="1101"/>
      <c r="CYE740" s="1101"/>
      <c r="CYF740" s="1101"/>
      <c r="CYG740" s="1101"/>
      <c r="CYH740" s="1101"/>
      <c r="CYI740" s="1101"/>
      <c r="CYJ740" s="1101"/>
      <c r="CYK740" s="1101"/>
      <c r="CYL740" s="1101"/>
      <c r="CYM740" s="1101"/>
      <c r="CYN740" s="1101"/>
      <c r="CYO740" s="1101"/>
      <c r="CYP740" s="1101"/>
      <c r="CYQ740" s="1101"/>
      <c r="CYR740" s="1101"/>
      <c r="CYS740" s="1101"/>
      <c r="CYT740" s="1101"/>
      <c r="CYU740" s="1101"/>
      <c r="CYV740" s="1101"/>
      <c r="CYW740" s="1101"/>
      <c r="CYX740" s="1101"/>
      <c r="CYY740" s="1101"/>
      <c r="CYZ740" s="1101"/>
      <c r="CZA740" s="1101"/>
      <c r="CZB740" s="1101"/>
      <c r="CZC740" s="1101"/>
      <c r="CZD740" s="1101"/>
      <c r="CZE740" s="1101"/>
      <c r="CZF740" s="1101"/>
      <c r="CZG740" s="1101"/>
      <c r="CZH740" s="1101"/>
      <c r="CZI740" s="1101"/>
      <c r="CZJ740" s="1101"/>
      <c r="CZK740" s="1101"/>
      <c r="CZL740" s="1101"/>
      <c r="CZM740" s="1101"/>
      <c r="CZN740" s="1101"/>
      <c r="CZO740" s="1101"/>
      <c r="CZP740" s="1101"/>
      <c r="CZQ740" s="1101"/>
      <c r="CZR740" s="1101"/>
      <c r="CZS740" s="1101"/>
      <c r="CZT740" s="1101"/>
      <c r="CZU740" s="1101"/>
      <c r="CZV740" s="1101"/>
      <c r="CZW740" s="1101"/>
      <c r="CZX740" s="1101"/>
      <c r="CZY740" s="1101"/>
      <c r="CZZ740" s="1101"/>
      <c r="DAA740" s="1101"/>
      <c r="DAB740" s="1101"/>
      <c r="DAC740" s="1101"/>
      <c r="DAD740" s="1101"/>
      <c r="DAE740" s="1101"/>
      <c r="DAF740" s="1101"/>
      <c r="DAG740" s="1101"/>
      <c r="DAH740" s="1101"/>
      <c r="DAI740" s="1101"/>
      <c r="DAJ740" s="1101"/>
      <c r="DAK740" s="1101"/>
      <c r="DAL740" s="1101"/>
      <c r="DAM740" s="1101"/>
      <c r="DAN740" s="1101"/>
      <c r="DAO740" s="1101"/>
      <c r="DAP740" s="1101"/>
      <c r="DAQ740" s="1101"/>
      <c r="DAR740" s="1101"/>
      <c r="DAS740" s="1101"/>
      <c r="DAT740" s="1101"/>
      <c r="DAU740" s="1101"/>
      <c r="DAV740" s="1101"/>
      <c r="DAW740" s="1101"/>
      <c r="DAX740" s="1101"/>
      <c r="DAY740" s="1101"/>
      <c r="DAZ740" s="1101"/>
      <c r="DBA740" s="1101"/>
      <c r="DBB740" s="1101"/>
      <c r="DBC740" s="1101"/>
      <c r="DBD740" s="1101"/>
      <c r="DBE740" s="1101"/>
      <c r="DBF740" s="1101"/>
      <c r="DBG740" s="1101"/>
      <c r="DBH740" s="1101"/>
      <c r="DBI740" s="1101"/>
      <c r="DBJ740" s="1101"/>
      <c r="DBK740" s="1101"/>
      <c r="DBL740" s="1101"/>
      <c r="DBM740" s="1101"/>
      <c r="DBN740" s="1101"/>
      <c r="DBO740" s="1101"/>
      <c r="DBP740" s="1101"/>
      <c r="DBQ740" s="1101"/>
      <c r="DBR740" s="1101"/>
      <c r="DBS740" s="1101"/>
      <c r="DBT740" s="1101"/>
      <c r="DBU740" s="1101"/>
      <c r="DBV740" s="1101"/>
      <c r="DBW740" s="1101"/>
      <c r="DBX740" s="1101"/>
      <c r="DBY740" s="1101"/>
      <c r="DBZ740" s="1101"/>
      <c r="DCA740" s="1101"/>
      <c r="DCB740" s="1101"/>
      <c r="DCC740" s="1101"/>
      <c r="DCD740" s="1101"/>
      <c r="DCE740" s="1101"/>
      <c r="DCF740" s="1101"/>
      <c r="DCG740" s="1101"/>
      <c r="DCH740" s="1101"/>
      <c r="DCI740" s="1101"/>
      <c r="DCJ740" s="1101"/>
      <c r="DCK740" s="1101"/>
      <c r="DCL740" s="1101"/>
      <c r="DCM740" s="1101"/>
      <c r="DCN740" s="1101"/>
      <c r="DCO740" s="1101"/>
      <c r="DCP740" s="1101"/>
      <c r="DCQ740" s="1101"/>
      <c r="DCR740" s="1101"/>
      <c r="DCS740" s="1101"/>
      <c r="DCT740" s="1101"/>
      <c r="DCU740" s="1101"/>
      <c r="DCV740" s="1101"/>
      <c r="DCW740" s="1101"/>
      <c r="DCX740" s="1101"/>
      <c r="DCY740" s="1101"/>
      <c r="DCZ740" s="1101"/>
      <c r="DDA740" s="1101"/>
      <c r="DDB740" s="1101"/>
      <c r="DDC740" s="1101"/>
      <c r="DDD740" s="1101"/>
      <c r="DDE740" s="1101"/>
      <c r="DDF740" s="1101"/>
      <c r="DDG740" s="1101"/>
      <c r="DDH740" s="1101"/>
      <c r="DDI740" s="1101"/>
      <c r="DDJ740" s="1101"/>
      <c r="DDK740" s="1101"/>
      <c r="DDL740" s="1101"/>
      <c r="DDM740" s="1101"/>
      <c r="DDN740" s="1101"/>
      <c r="DDO740" s="1101"/>
      <c r="DDP740" s="1101"/>
      <c r="DDQ740" s="1101"/>
      <c r="DDR740" s="1101"/>
      <c r="DDS740" s="1101"/>
      <c r="DDT740" s="1101"/>
      <c r="DDU740" s="1101"/>
      <c r="DDV740" s="1101"/>
      <c r="DDW740" s="1101"/>
      <c r="DDX740" s="1101"/>
      <c r="DDY740" s="1101"/>
      <c r="DDZ740" s="1101"/>
      <c r="DEA740" s="1101"/>
      <c r="DEB740" s="1101"/>
      <c r="DEC740" s="1101"/>
      <c r="DED740" s="1101"/>
      <c r="DEE740" s="1101"/>
      <c r="DEF740" s="1101"/>
      <c r="DEG740" s="1101"/>
      <c r="DEH740" s="1101"/>
      <c r="DEI740" s="1101"/>
      <c r="DEJ740" s="1101"/>
      <c r="DEK740" s="1101"/>
      <c r="DEL740" s="1101"/>
      <c r="DEM740" s="1101"/>
      <c r="DEN740" s="1101"/>
      <c r="DEO740" s="1101"/>
      <c r="DEP740" s="1101"/>
      <c r="DEQ740" s="1101"/>
      <c r="DER740" s="1101"/>
      <c r="DES740" s="1101"/>
      <c r="DET740" s="1101"/>
      <c r="DEU740" s="1101"/>
      <c r="DEV740" s="1101"/>
      <c r="DEW740" s="1101"/>
      <c r="DEX740" s="1101"/>
      <c r="DEY740" s="1101"/>
      <c r="DEZ740" s="1101"/>
      <c r="DFA740" s="1101"/>
      <c r="DFB740" s="1101"/>
      <c r="DFC740" s="1101"/>
      <c r="DFD740" s="1101"/>
      <c r="DFE740" s="1101"/>
      <c r="DFF740" s="1101"/>
      <c r="DFG740" s="1101"/>
      <c r="DFH740" s="1101"/>
      <c r="DFI740" s="1101"/>
      <c r="DFJ740" s="1101"/>
      <c r="DFK740" s="1101"/>
      <c r="DFL740" s="1101"/>
      <c r="DFM740" s="1101"/>
      <c r="DFN740" s="1101"/>
      <c r="DFO740" s="1101"/>
      <c r="DFP740" s="1101"/>
      <c r="DFQ740" s="1101"/>
      <c r="DFR740" s="1101"/>
      <c r="DFS740" s="1101"/>
      <c r="DFT740" s="1101"/>
      <c r="DFU740" s="1101"/>
      <c r="DFV740" s="1101"/>
      <c r="DFW740" s="1101"/>
      <c r="DFX740" s="1101"/>
      <c r="DFY740" s="1101"/>
      <c r="DFZ740" s="1101"/>
      <c r="DGA740" s="1101"/>
      <c r="DGB740" s="1101"/>
      <c r="DGC740" s="1101"/>
      <c r="DGD740" s="1101"/>
      <c r="DGE740" s="1101"/>
      <c r="DGF740" s="1101"/>
      <c r="DGG740" s="1101"/>
      <c r="DGH740" s="1101"/>
      <c r="DGI740" s="1101"/>
      <c r="DGJ740" s="1101"/>
      <c r="DGK740" s="1101"/>
      <c r="DGL740" s="1101"/>
      <c r="DGM740" s="1101"/>
      <c r="DGN740" s="1101"/>
      <c r="DGO740" s="1101"/>
      <c r="DGP740" s="1101"/>
      <c r="DGQ740" s="1101"/>
      <c r="DGR740" s="1101"/>
      <c r="DGS740" s="1101"/>
      <c r="DGT740" s="1101"/>
      <c r="DGU740" s="1101"/>
      <c r="DGV740" s="1101"/>
      <c r="DGW740" s="1101"/>
      <c r="DGX740" s="1101"/>
      <c r="DGY740" s="1101"/>
      <c r="DGZ740" s="1101"/>
      <c r="DHA740" s="1101"/>
      <c r="DHB740" s="1101"/>
      <c r="DHC740" s="1101"/>
      <c r="DHD740" s="1101"/>
      <c r="DHE740" s="1101"/>
      <c r="DHF740" s="1101"/>
      <c r="DHG740" s="1101"/>
      <c r="DHH740" s="1101"/>
      <c r="DHI740" s="1101"/>
      <c r="DHJ740" s="1101"/>
      <c r="DHK740" s="1101"/>
      <c r="DHL740" s="1101"/>
      <c r="DHM740" s="1101"/>
      <c r="DHN740" s="1101"/>
      <c r="DHO740" s="1101"/>
      <c r="DHP740" s="1101"/>
      <c r="DHQ740" s="1101"/>
      <c r="DHR740" s="1101"/>
      <c r="DHS740" s="1101"/>
      <c r="DHT740" s="1101"/>
      <c r="DHU740" s="1101"/>
      <c r="DHV740" s="1101"/>
      <c r="DHW740" s="1101"/>
      <c r="DHX740" s="1101"/>
      <c r="DHY740" s="1101"/>
      <c r="DHZ740" s="1101"/>
      <c r="DIA740" s="1101"/>
      <c r="DIB740" s="1101"/>
      <c r="DIC740" s="1101"/>
      <c r="DID740" s="1101"/>
      <c r="DIE740" s="1101"/>
      <c r="DIF740" s="1101"/>
      <c r="DIG740" s="1101"/>
      <c r="DIH740" s="1101"/>
      <c r="DII740" s="1101"/>
      <c r="DIJ740" s="1101"/>
      <c r="DIK740" s="1101"/>
      <c r="DIL740" s="1101"/>
      <c r="DIM740" s="1101"/>
      <c r="DIN740" s="1101"/>
      <c r="DIO740" s="1101"/>
      <c r="DIP740" s="1101"/>
      <c r="DIQ740" s="1101"/>
      <c r="DIR740" s="1101"/>
      <c r="DIS740" s="1101"/>
      <c r="DIT740" s="1101"/>
      <c r="DIU740" s="1101"/>
      <c r="DIV740" s="1101"/>
      <c r="DIW740" s="1101"/>
      <c r="DIX740" s="1101"/>
      <c r="DIY740" s="1101"/>
      <c r="DIZ740" s="1101"/>
      <c r="DJA740" s="1101"/>
      <c r="DJB740" s="1101"/>
      <c r="DJC740" s="1101"/>
      <c r="DJD740" s="1101"/>
      <c r="DJE740" s="1101"/>
      <c r="DJF740" s="1101"/>
      <c r="DJG740" s="1101"/>
      <c r="DJH740" s="1101"/>
      <c r="DJI740" s="1101"/>
      <c r="DJJ740" s="1101"/>
      <c r="DJK740" s="1101"/>
      <c r="DJL740" s="1101"/>
      <c r="DJM740" s="1101"/>
      <c r="DJN740" s="1101"/>
      <c r="DJO740" s="1101"/>
      <c r="DJP740" s="1101"/>
      <c r="DJQ740" s="1101"/>
      <c r="DJR740" s="1101"/>
      <c r="DJS740" s="1101"/>
      <c r="DJT740" s="1101"/>
      <c r="DJU740" s="1101"/>
      <c r="DJV740" s="1101"/>
      <c r="DJW740" s="1101"/>
      <c r="DJX740" s="1101"/>
      <c r="DJY740" s="1101"/>
      <c r="DJZ740" s="1101"/>
      <c r="DKA740" s="1101"/>
      <c r="DKB740" s="1101"/>
      <c r="DKC740" s="1101"/>
      <c r="DKD740" s="1101"/>
      <c r="DKE740" s="1101"/>
      <c r="DKF740" s="1101"/>
      <c r="DKG740" s="1101"/>
      <c r="DKH740" s="1101"/>
      <c r="DKI740" s="1101"/>
      <c r="DKJ740" s="1101"/>
      <c r="DKK740" s="1101"/>
      <c r="DKL740" s="1101"/>
      <c r="DKM740" s="1101"/>
      <c r="DKN740" s="1101"/>
      <c r="DKO740" s="1101"/>
      <c r="DKP740" s="1101"/>
      <c r="DKQ740" s="1101"/>
      <c r="DKR740" s="1101"/>
      <c r="DKS740" s="1101"/>
      <c r="DKT740" s="1101"/>
      <c r="DKU740" s="1101"/>
      <c r="DKV740" s="1101"/>
      <c r="DKW740" s="1101"/>
      <c r="DKX740" s="1101"/>
      <c r="DKY740" s="1101"/>
      <c r="DKZ740" s="1101"/>
      <c r="DLA740" s="1101"/>
      <c r="DLB740" s="1101"/>
      <c r="DLC740" s="1101"/>
      <c r="DLD740" s="1101"/>
      <c r="DLE740" s="1101"/>
      <c r="DLF740" s="1101"/>
      <c r="DLG740" s="1101"/>
      <c r="DLH740" s="1101"/>
      <c r="DLI740" s="1101"/>
      <c r="DLJ740" s="1101"/>
      <c r="DLK740" s="1101"/>
      <c r="DLL740" s="1101"/>
      <c r="DLM740" s="1101"/>
      <c r="DLN740" s="1101"/>
      <c r="DLO740" s="1101"/>
      <c r="DLP740" s="1101"/>
      <c r="DLQ740" s="1101"/>
      <c r="DLR740" s="1101"/>
      <c r="DLS740" s="1101"/>
      <c r="DLT740" s="1101"/>
      <c r="DLU740" s="1101"/>
      <c r="DLV740" s="1101"/>
      <c r="DLW740" s="1101"/>
      <c r="DLX740" s="1101"/>
      <c r="DLY740" s="1101"/>
      <c r="DLZ740" s="1101"/>
      <c r="DMA740" s="1101"/>
      <c r="DMB740" s="1101"/>
      <c r="DMC740" s="1101"/>
      <c r="DMD740" s="1101"/>
      <c r="DME740" s="1101"/>
      <c r="DMF740" s="1101"/>
      <c r="DMG740" s="1101"/>
      <c r="DMH740" s="1101"/>
      <c r="DMI740" s="1101"/>
      <c r="DMJ740" s="1101"/>
      <c r="DMK740" s="1101"/>
      <c r="DML740" s="1101"/>
      <c r="DMM740" s="1101"/>
      <c r="DMN740" s="1101"/>
      <c r="DMO740" s="1101"/>
      <c r="DMP740" s="1101"/>
      <c r="DMQ740" s="1101"/>
      <c r="DMR740" s="1101"/>
      <c r="DMS740" s="1101"/>
      <c r="DMT740" s="1101"/>
      <c r="DMU740" s="1101"/>
      <c r="DMV740" s="1101"/>
      <c r="DMW740" s="1101"/>
      <c r="DMX740" s="1101"/>
      <c r="DMY740" s="1101"/>
      <c r="DMZ740" s="1101"/>
      <c r="DNA740" s="1101"/>
      <c r="DNB740" s="1101"/>
      <c r="DNC740" s="1101"/>
      <c r="DND740" s="1101"/>
      <c r="DNE740" s="1101"/>
      <c r="DNF740" s="1101"/>
      <c r="DNG740" s="1101"/>
      <c r="DNH740" s="1101"/>
      <c r="DNI740" s="1101"/>
      <c r="DNJ740" s="1101"/>
      <c r="DNK740" s="1101"/>
      <c r="DNL740" s="1101"/>
      <c r="DNM740" s="1101"/>
      <c r="DNN740" s="1101"/>
      <c r="DNO740" s="1101"/>
      <c r="DNP740" s="1101"/>
      <c r="DNQ740" s="1101"/>
      <c r="DNR740" s="1101"/>
      <c r="DNS740" s="1101"/>
      <c r="DNT740" s="1101"/>
      <c r="DNU740" s="1101"/>
      <c r="DNV740" s="1101"/>
      <c r="DNW740" s="1101"/>
      <c r="DNX740" s="1101"/>
      <c r="DNY740" s="1101"/>
      <c r="DNZ740" s="1101"/>
      <c r="DOA740" s="1101"/>
      <c r="DOB740" s="1101"/>
      <c r="DOC740" s="1101"/>
      <c r="DOD740" s="1101"/>
      <c r="DOE740" s="1101"/>
      <c r="DOF740" s="1101"/>
      <c r="DOG740" s="1101"/>
      <c r="DOH740" s="1101"/>
      <c r="DOI740" s="1101"/>
      <c r="DOJ740" s="1101"/>
      <c r="DOK740" s="1101"/>
      <c r="DOL740" s="1101"/>
      <c r="DOM740" s="1101"/>
      <c r="DON740" s="1101"/>
      <c r="DOO740" s="1101"/>
      <c r="DOP740" s="1101"/>
      <c r="DOQ740" s="1101"/>
      <c r="DOR740" s="1101"/>
      <c r="DOS740" s="1101"/>
      <c r="DOT740" s="1101"/>
      <c r="DOU740" s="1101"/>
      <c r="DOV740" s="1101"/>
      <c r="DOW740" s="1101"/>
      <c r="DOX740" s="1101"/>
      <c r="DOY740" s="1101"/>
      <c r="DOZ740" s="1101"/>
      <c r="DPA740" s="1101"/>
      <c r="DPB740" s="1101"/>
      <c r="DPC740" s="1101"/>
      <c r="DPD740" s="1101"/>
      <c r="DPE740" s="1101"/>
      <c r="DPF740" s="1101"/>
      <c r="DPG740" s="1101"/>
      <c r="DPH740" s="1101"/>
      <c r="DPI740" s="1101"/>
      <c r="DPJ740" s="1101"/>
      <c r="DPK740" s="1101"/>
      <c r="DPL740" s="1101"/>
      <c r="DPM740" s="1101"/>
      <c r="DPN740" s="1101"/>
      <c r="DPO740" s="1101"/>
      <c r="DPP740" s="1101"/>
      <c r="DPQ740" s="1101"/>
      <c r="DPR740" s="1101"/>
      <c r="DPS740" s="1101"/>
      <c r="DPT740" s="1101"/>
      <c r="DPU740" s="1101"/>
      <c r="DPV740" s="1101"/>
      <c r="DPW740" s="1101"/>
      <c r="DPX740" s="1101"/>
      <c r="DPY740" s="1101"/>
      <c r="DPZ740" s="1101"/>
      <c r="DQA740" s="1101"/>
      <c r="DQB740" s="1101"/>
      <c r="DQC740" s="1101"/>
      <c r="DQD740" s="1101"/>
      <c r="DQE740" s="1101"/>
      <c r="DQF740" s="1101"/>
      <c r="DQG740" s="1101"/>
      <c r="DQH740" s="1101"/>
      <c r="DQI740" s="1101"/>
      <c r="DQJ740" s="1101"/>
      <c r="DQK740" s="1101"/>
      <c r="DQL740" s="1101"/>
      <c r="DQM740" s="1101"/>
      <c r="DQN740" s="1101"/>
      <c r="DQO740" s="1101"/>
      <c r="DQP740" s="1101"/>
      <c r="DQQ740" s="1101"/>
      <c r="DQR740" s="1101"/>
      <c r="DQS740" s="1101"/>
      <c r="DQT740" s="1101"/>
      <c r="DQU740" s="1101"/>
      <c r="DQV740" s="1101"/>
      <c r="DQW740" s="1101"/>
      <c r="DQX740" s="1101"/>
      <c r="DQY740" s="1101"/>
      <c r="DQZ740" s="1101"/>
      <c r="DRA740" s="1101"/>
      <c r="DRB740" s="1101"/>
      <c r="DRC740" s="1101"/>
      <c r="DRD740" s="1101"/>
      <c r="DRE740" s="1101"/>
      <c r="DRF740" s="1101"/>
      <c r="DRG740" s="1101"/>
      <c r="DRH740" s="1101"/>
      <c r="DRI740" s="1101"/>
      <c r="DRJ740" s="1101"/>
      <c r="DRK740" s="1101"/>
      <c r="DRL740" s="1101"/>
      <c r="DRM740" s="1101"/>
      <c r="DRN740" s="1101"/>
      <c r="DRO740" s="1101"/>
      <c r="DRP740" s="1101"/>
      <c r="DRQ740" s="1101"/>
      <c r="DRR740" s="1101"/>
      <c r="DRS740" s="1101"/>
      <c r="DRT740" s="1101"/>
      <c r="DRU740" s="1101"/>
      <c r="DRV740" s="1101"/>
      <c r="DRW740" s="1101"/>
      <c r="DRX740" s="1101"/>
      <c r="DRY740" s="1101"/>
      <c r="DRZ740" s="1101"/>
      <c r="DSA740" s="1101"/>
      <c r="DSB740" s="1101"/>
      <c r="DSC740" s="1101"/>
      <c r="DSD740" s="1101"/>
      <c r="DSE740" s="1101"/>
      <c r="DSF740" s="1101"/>
      <c r="DSG740" s="1101"/>
      <c r="DSH740" s="1101"/>
      <c r="DSI740" s="1101"/>
      <c r="DSJ740" s="1101"/>
      <c r="DSK740" s="1101"/>
      <c r="DSL740" s="1101"/>
      <c r="DSM740" s="1101"/>
      <c r="DSN740" s="1101"/>
      <c r="DSO740" s="1101"/>
      <c r="DSP740" s="1101"/>
      <c r="DSQ740" s="1101"/>
      <c r="DSR740" s="1101"/>
      <c r="DSS740" s="1101"/>
      <c r="DST740" s="1101"/>
      <c r="DSU740" s="1101"/>
      <c r="DSV740" s="1101"/>
      <c r="DSW740" s="1101"/>
      <c r="DSX740" s="1101"/>
      <c r="DSY740" s="1101"/>
      <c r="DSZ740" s="1101"/>
      <c r="DTA740" s="1101"/>
      <c r="DTB740" s="1101"/>
      <c r="DTC740" s="1101"/>
      <c r="DTD740" s="1101"/>
      <c r="DTE740" s="1101"/>
      <c r="DTF740" s="1101"/>
      <c r="DTG740" s="1101"/>
      <c r="DTH740" s="1101"/>
      <c r="DTI740" s="1101"/>
      <c r="DTJ740" s="1101"/>
      <c r="DTK740" s="1101"/>
      <c r="DTL740" s="1101"/>
      <c r="DTM740" s="1101"/>
      <c r="DTN740" s="1101"/>
      <c r="DTO740" s="1101"/>
      <c r="DTP740" s="1101"/>
      <c r="DTQ740" s="1101"/>
      <c r="DTR740" s="1101"/>
      <c r="DTS740" s="1101"/>
      <c r="DTT740" s="1101"/>
      <c r="DTU740" s="1101"/>
      <c r="DTV740" s="1101"/>
      <c r="DTW740" s="1101"/>
      <c r="DTX740" s="1101"/>
      <c r="DTY740" s="1101"/>
      <c r="DTZ740" s="1101"/>
      <c r="DUA740" s="1101"/>
      <c r="DUB740" s="1101"/>
      <c r="DUC740" s="1101"/>
      <c r="DUD740" s="1101"/>
      <c r="DUE740" s="1101"/>
      <c r="DUF740" s="1101"/>
      <c r="DUG740" s="1101"/>
      <c r="DUH740" s="1101"/>
      <c r="DUI740" s="1101"/>
      <c r="DUJ740" s="1101"/>
      <c r="DUK740" s="1101"/>
      <c r="DUL740" s="1101"/>
      <c r="DUM740" s="1101"/>
      <c r="DUN740" s="1101"/>
      <c r="DUO740" s="1101"/>
      <c r="DUP740" s="1101"/>
      <c r="DUQ740" s="1101"/>
      <c r="DUR740" s="1101"/>
      <c r="DUS740" s="1101"/>
      <c r="DUT740" s="1101"/>
      <c r="DUU740" s="1101"/>
      <c r="DUV740" s="1101"/>
      <c r="DUW740" s="1101"/>
      <c r="DUX740" s="1101"/>
      <c r="DUY740" s="1101"/>
      <c r="DUZ740" s="1101"/>
      <c r="DVA740" s="1101"/>
      <c r="DVB740" s="1101"/>
      <c r="DVC740" s="1101"/>
      <c r="DVD740" s="1101"/>
      <c r="DVE740" s="1101"/>
      <c r="DVF740" s="1101"/>
      <c r="DVG740" s="1101"/>
      <c r="DVH740" s="1101"/>
      <c r="DVI740" s="1101"/>
      <c r="DVJ740" s="1101"/>
      <c r="DVK740" s="1101"/>
      <c r="DVL740" s="1101"/>
      <c r="DVM740" s="1101"/>
      <c r="DVN740" s="1101"/>
      <c r="DVO740" s="1101"/>
      <c r="DVP740" s="1101"/>
      <c r="DVQ740" s="1101"/>
      <c r="DVR740" s="1101"/>
      <c r="DVS740" s="1101"/>
      <c r="DVT740" s="1101"/>
      <c r="DVU740" s="1101"/>
      <c r="DVV740" s="1101"/>
      <c r="DVW740" s="1101"/>
      <c r="DVX740" s="1101"/>
      <c r="DVY740" s="1101"/>
      <c r="DVZ740" s="1101"/>
      <c r="DWA740" s="1101"/>
      <c r="DWB740" s="1101"/>
      <c r="DWC740" s="1101"/>
      <c r="DWD740" s="1101"/>
      <c r="DWE740" s="1101"/>
      <c r="DWF740" s="1101"/>
      <c r="DWG740" s="1101"/>
      <c r="DWH740" s="1101"/>
      <c r="DWI740" s="1101"/>
      <c r="DWJ740" s="1101"/>
      <c r="DWK740" s="1101"/>
      <c r="DWL740" s="1101"/>
      <c r="DWM740" s="1101"/>
      <c r="DWN740" s="1101"/>
      <c r="DWO740" s="1101"/>
      <c r="DWP740" s="1101"/>
      <c r="DWQ740" s="1101"/>
      <c r="DWR740" s="1101"/>
      <c r="DWS740" s="1101"/>
      <c r="DWT740" s="1101"/>
      <c r="DWU740" s="1101"/>
      <c r="DWV740" s="1101"/>
      <c r="DWW740" s="1101"/>
      <c r="DWX740" s="1101"/>
      <c r="DWY740" s="1101"/>
      <c r="DWZ740" s="1101"/>
      <c r="DXA740" s="1101"/>
      <c r="DXB740" s="1101"/>
      <c r="DXC740" s="1101"/>
      <c r="DXD740" s="1101"/>
      <c r="DXE740" s="1101"/>
      <c r="DXF740" s="1101"/>
      <c r="DXG740" s="1101"/>
      <c r="DXH740" s="1101"/>
      <c r="DXI740" s="1101"/>
      <c r="DXJ740" s="1101"/>
      <c r="DXK740" s="1101"/>
      <c r="DXL740" s="1101"/>
      <c r="DXM740" s="1101"/>
      <c r="DXN740" s="1101"/>
      <c r="DXO740" s="1101"/>
      <c r="DXP740" s="1101"/>
      <c r="DXQ740" s="1101"/>
      <c r="DXR740" s="1101"/>
      <c r="DXS740" s="1101"/>
      <c r="DXT740" s="1101"/>
      <c r="DXU740" s="1101"/>
      <c r="DXV740" s="1101"/>
      <c r="DXW740" s="1101"/>
      <c r="DXX740" s="1101"/>
      <c r="DXY740" s="1101"/>
      <c r="DXZ740" s="1101"/>
      <c r="DYA740" s="1101"/>
      <c r="DYB740" s="1101"/>
      <c r="DYC740" s="1101"/>
      <c r="DYD740" s="1101"/>
      <c r="DYE740" s="1101"/>
      <c r="DYF740" s="1101"/>
      <c r="DYG740" s="1101"/>
      <c r="DYH740" s="1101"/>
      <c r="DYI740" s="1101"/>
      <c r="DYJ740" s="1101"/>
      <c r="DYK740" s="1101"/>
      <c r="DYL740" s="1101"/>
      <c r="DYM740" s="1101"/>
      <c r="DYN740" s="1101"/>
      <c r="DYO740" s="1101"/>
      <c r="DYP740" s="1101"/>
      <c r="DYQ740" s="1101"/>
      <c r="DYR740" s="1101"/>
      <c r="DYS740" s="1101"/>
      <c r="DYT740" s="1101"/>
      <c r="DYU740" s="1101"/>
      <c r="DYV740" s="1101"/>
      <c r="DYW740" s="1101"/>
      <c r="DYX740" s="1101"/>
      <c r="DYY740" s="1101"/>
      <c r="DYZ740" s="1101"/>
      <c r="DZA740" s="1101"/>
      <c r="DZB740" s="1101"/>
      <c r="DZC740" s="1101"/>
      <c r="DZD740" s="1101"/>
      <c r="DZE740" s="1101"/>
      <c r="DZF740" s="1101"/>
      <c r="DZG740" s="1101"/>
      <c r="DZH740" s="1101"/>
      <c r="DZI740" s="1101"/>
      <c r="DZJ740" s="1101"/>
      <c r="DZK740" s="1101"/>
      <c r="DZL740" s="1101"/>
      <c r="DZM740" s="1101"/>
      <c r="DZN740" s="1101"/>
      <c r="DZO740" s="1101"/>
      <c r="DZP740" s="1101"/>
      <c r="DZQ740" s="1101"/>
      <c r="DZR740" s="1101"/>
      <c r="DZS740" s="1101"/>
      <c r="DZT740" s="1101"/>
      <c r="DZU740" s="1101"/>
      <c r="DZV740" s="1101"/>
      <c r="DZW740" s="1101"/>
      <c r="DZX740" s="1101"/>
      <c r="DZY740" s="1101"/>
      <c r="DZZ740" s="1101"/>
      <c r="EAA740" s="1101"/>
      <c r="EAB740" s="1101"/>
      <c r="EAC740" s="1101"/>
      <c r="EAD740" s="1101"/>
      <c r="EAE740" s="1101"/>
      <c r="EAF740" s="1101"/>
      <c r="EAG740" s="1101"/>
      <c r="EAH740" s="1101"/>
      <c r="EAI740" s="1101"/>
      <c r="EAJ740" s="1101"/>
      <c r="EAK740" s="1101"/>
      <c r="EAL740" s="1101"/>
      <c r="EAM740" s="1101"/>
      <c r="EAN740" s="1101"/>
      <c r="EAO740" s="1101"/>
      <c r="EAP740" s="1101"/>
      <c r="EAQ740" s="1101"/>
      <c r="EAR740" s="1101"/>
      <c r="EAS740" s="1101"/>
      <c r="EAT740" s="1101"/>
      <c r="EAU740" s="1101"/>
      <c r="EAV740" s="1101"/>
      <c r="EAW740" s="1101"/>
      <c r="EAX740" s="1101"/>
      <c r="EAY740" s="1101"/>
      <c r="EAZ740" s="1101"/>
      <c r="EBA740" s="1101"/>
      <c r="EBB740" s="1101"/>
      <c r="EBC740" s="1101"/>
      <c r="EBD740" s="1101"/>
      <c r="EBE740" s="1101"/>
      <c r="EBF740" s="1101"/>
      <c r="EBG740" s="1101"/>
      <c r="EBH740" s="1101"/>
      <c r="EBI740" s="1101"/>
      <c r="EBJ740" s="1101"/>
      <c r="EBK740" s="1101"/>
      <c r="EBL740" s="1101"/>
      <c r="EBM740" s="1101"/>
      <c r="EBN740" s="1101"/>
      <c r="EBO740" s="1101"/>
      <c r="EBP740" s="1101"/>
      <c r="EBQ740" s="1101"/>
      <c r="EBR740" s="1101"/>
      <c r="EBS740" s="1101"/>
      <c r="EBT740" s="1101"/>
      <c r="EBU740" s="1101"/>
      <c r="EBV740" s="1101"/>
      <c r="EBW740" s="1101"/>
      <c r="EBX740" s="1101"/>
      <c r="EBY740" s="1101"/>
      <c r="EBZ740" s="1101"/>
      <c r="ECA740" s="1101"/>
      <c r="ECB740" s="1101"/>
      <c r="ECC740" s="1101"/>
      <c r="ECD740" s="1101"/>
      <c r="ECE740" s="1101"/>
      <c r="ECF740" s="1101"/>
      <c r="ECG740" s="1101"/>
      <c r="ECH740" s="1101"/>
      <c r="ECI740" s="1101"/>
      <c r="ECJ740" s="1101"/>
      <c r="ECK740" s="1101"/>
      <c r="ECL740" s="1101"/>
      <c r="ECM740" s="1101"/>
      <c r="ECN740" s="1101"/>
      <c r="ECO740" s="1101"/>
      <c r="ECP740" s="1101"/>
      <c r="ECQ740" s="1101"/>
      <c r="ECR740" s="1101"/>
      <c r="ECS740" s="1101"/>
      <c r="ECT740" s="1101"/>
      <c r="ECU740" s="1101"/>
      <c r="ECV740" s="1101"/>
      <c r="ECW740" s="1101"/>
      <c r="ECX740" s="1101"/>
      <c r="ECY740" s="1101"/>
      <c r="ECZ740" s="1101"/>
      <c r="EDA740" s="1101"/>
      <c r="EDB740" s="1101"/>
      <c r="EDC740" s="1101"/>
      <c r="EDD740" s="1101"/>
      <c r="EDE740" s="1101"/>
      <c r="EDF740" s="1101"/>
      <c r="EDG740" s="1101"/>
      <c r="EDH740" s="1101"/>
      <c r="EDI740" s="1101"/>
      <c r="EDJ740" s="1101"/>
      <c r="EDK740" s="1101"/>
      <c r="EDL740" s="1101"/>
      <c r="EDM740" s="1101"/>
      <c r="EDN740" s="1101"/>
      <c r="EDO740" s="1101"/>
      <c r="EDP740" s="1101"/>
      <c r="EDQ740" s="1101"/>
      <c r="EDR740" s="1101"/>
      <c r="EDS740" s="1101"/>
      <c r="EDT740" s="1101"/>
      <c r="EDU740" s="1101"/>
      <c r="EDV740" s="1101"/>
      <c r="EDW740" s="1101"/>
      <c r="EDX740" s="1101"/>
      <c r="EDY740" s="1101"/>
      <c r="EDZ740" s="1101"/>
      <c r="EEA740" s="1101"/>
      <c r="EEB740" s="1101"/>
      <c r="EEC740" s="1101"/>
      <c r="EED740" s="1101"/>
      <c r="EEE740" s="1101"/>
      <c r="EEF740" s="1101"/>
      <c r="EEG740" s="1101"/>
      <c r="EEH740" s="1101"/>
      <c r="EEI740" s="1101"/>
      <c r="EEJ740" s="1101"/>
      <c r="EEK740" s="1101"/>
      <c r="EEL740" s="1101"/>
      <c r="EEM740" s="1101"/>
      <c r="EEN740" s="1101"/>
      <c r="EEO740" s="1101"/>
      <c r="EEP740" s="1101"/>
      <c r="EEQ740" s="1101"/>
      <c r="EER740" s="1101"/>
      <c r="EES740" s="1101"/>
      <c r="EET740" s="1101"/>
      <c r="EEU740" s="1101"/>
      <c r="EEV740" s="1101"/>
      <c r="EEW740" s="1101"/>
      <c r="EEX740" s="1101"/>
      <c r="EEY740" s="1101"/>
      <c r="EEZ740" s="1101"/>
      <c r="EFA740" s="1101"/>
      <c r="EFB740" s="1101"/>
      <c r="EFC740" s="1101"/>
      <c r="EFD740" s="1101"/>
      <c r="EFE740" s="1101"/>
      <c r="EFF740" s="1101"/>
      <c r="EFG740" s="1101"/>
      <c r="EFH740" s="1101"/>
      <c r="EFI740" s="1101"/>
      <c r="EFJ740" s="1101"/>
      <c r="EFK740" s="1101"/>
      <c r="EFL740" s="1101"/>
      <c r="EFM740" s="1101"/>
      <c r="EFN740" s="1101"/>
      <c r="EFO740" s="1101"/>
      <c r="EFP740" s="1101"/>
      <c r="EFQ740" s="1101"/>
      <c r="EFR740" s="1101"/>
      <c r="EFS740" s="1101"/>
      <c r="EFT740" s="1101"/>
      <c r="EFU740" s="1101"/>
      <c r="EFV740" s="1101"/>
      <c r="EFW740" s="1101"/>
      <c r="EFX740" s="1101"/>
      <c r="EFY740" s="1101"/>
      <c r="EFZ740" s="1101"/>
      <c r="EGA740" s="1101"/>
      <c r="EGB740" s="1101"/>
      <c r="EGC740" s="1101"/>
      <c r="EGD740" s="1101"/>
      <c r="EGE740" s="1101"/>
      <c r="EGF740" s="1101"/>
      <c r="EGG740" s="1101"/>
      <c r="EGH740" s="1101"/>
      <c r="EGI740" s="1101"/>
      <c r="EGJ740" s="1101"/>
      <c r="EGK740" s="1101"/>
      <c r="EGL740" s="1101"/>
      <c r="EGM740" s="1101"/>
      <c r="EGN740" s="1101"/>
      <c r="EGO740" s="1101"/>
      <c r="EGP740" s="1101"/>
      <c r="EGQ740" s="1101"/>
      <c r="EGR740" s="1101"/>
      <c r="EGS740" s="1101"/>
      <c r="EGT740" s="1101"/>
      <c r="EGU740" s="1101"/>
      <c r="EGV740" s="1101"/>
      <c r="EGW740" s="1101"/>
      <c r="EGX740" s="1101"/>
      <c r="EGY740" s="1101"/>
      <c r="EGZ740" s="1101"/>
      <c r="EHA740" s="1101"/>
      <c r="EHB740" s="1101"/>
      <c r="EHC740" s="1101"/>
      <c r="EHD740" s="1101"/>
      <c r="EHE740" s="1101"/>
      <c r="EHF740" s="1101"/>
      <c r="EHG740" s="1101"/>
      <c r="EHH740" s="1101"/>
      <c r="EHI740" s="1101"/>
      <c r="EHJ740" s="1101"/>
      <c r="EHK740" s="1101"/>
      <c r="EHL740" s="1101"/>
      <c r="EHM740" s="1101"/>
      <c r="EHN740" s="1101"/>
      <c r="EHO740" s="1101"/>
      <c r="EHP740" s="1101"/>
      <c r="EHQ740" s="1101"/>
      <c r="EHR740" s="1101"/>
      <c r="EHS740" s="1101"/>
      <c r="EHT740" s="1101"/>
      <c r="EHU740" s="1101"/>
      <c r="EHV740" s="1101"/>
      <c r="EHW740" s="1101"/>
      <c r="EHX740" s="1101"/>
      <c r="EHY740" s="1101"/>
      <c r="EHZ740" s="1101"/>
      <c r="EIA740" s="1101"/>
      <c r="EIB740" s="1101"/>
      <c r="EIC740" s="1101"/>
      <c r="EID740" s="1101"/>
      <c r="EIE740" s="1101"/>
      <c r="EIF740" s="1101"/>
      <c r="EIG740" s="1101"/>
      <c r="EIH740" s="1101"/>
      <c r="EII740" s="1101"/>
      <c r="EIJ740" s="1101"/>
      <c r="EIK740" s="1101"/>
      <c r="EIL740" s="1101"/>
      <c r="EIM740" s="1101"/>
      <c r="EIN740" s="1101"/>
      <c r="EIO740" s="1101"/>
      <c r="EIP740" s="1101"/>
      <c r="EIQ740" s="1101"/>
      <c r="EIR740" s="1101"/>
      <c r="EIS740" s="1101"/>
      <c r="EIT740" s="1101"/>
      <c r="EIU740" s="1101"/>
      <c r="EIV740" s="1101"/>
      <c r="EIW740" s="1101"/>
      <c r="EIX740" s="1101"/>
      <c r="EIY740" s="1101"/>
      <c r="EIZ740" s="1101"/>
      <c r="EJA740" s="1101"/>
      <c r="EJB740" s="1101"/>
      <c r="EJC740" s="1101"/>
      <c r="EJD740" s="1101"/>
      <c r="EJE740" s="1101"/>
      <c r="EJF740" s="1101"/>
      <c r="EJG740" s="1101"/>
      <c r="EJH740" s="1101"/>
      <c r="EJI740" s="1101"/>
      <c r="EJJ740" s="1101"/>
      <c r="EJK740" s="1101"/>
      <c r="EJL740" s="1101"/>
      <c r="EJM740" s="1101"/>
      <c r="EJN740" s="1101"/>
      <c r="EJO740" s="1101"/>
      <c r="EJP740" s="1101"/>
      <c r="EJQ740" s="1101"/>
      <c r="EJR740" s="1101"/>
      <c r="EJS740" s="1101"/>
      <c r="EJT740" s="1101"/>
      <c r="EJU740" s="1101"/>
      <c r="EJV740" s="1101"/>
      <c r="EJW740" s="1101"/>
      <c r="EJX740" s="1101"/>
      <c r="EJY740" s="1101"/>
      <c r="EJZ740" s="1101"/>
      <c r="EKA740" s="1101"/>
      <c r="EKB740" s="1101"/>
      <c r="EKC740" s="1101"/>
      <c r="EKD740" s="1101"/>
      <c r="EKE740" s="1101"/>
      <c r="EKF740" s="1101"/>
      <c r="EKG740" s="1101"/>
      <c r="EKH740" s="1101"/>
      <c r="EKI740" s="1101"/>
      <c r="EKJ740" s="1101"/>
      <c r="EKK740" s="1101"/>
      <c r="EKL740" s="1101"/>
      <c r="EKM740" s="1101"/>
      <c r="EKN740" s="1101"/>
      <c r="EKO740" s="1101"/>
      <c r="EKP740" s="1101"/>
      <c r="EKQ740" s="1101"/>
      <c r="EKR740" s="1101"/>
      <c r="EKS740" s="1101"/>
      <c r="EKT740" s="1101"/>
      <c r="EKU740" s="1101"/>
      <c r="EKV740" s="1101"/>
      <c r="EKW740" s="1101"/>
      <c r="EKX740" s="1101"/>
      <c r="EKY740" s="1101"/>
      <c r="EKZ740" s="1101"/>
      <c r="ELA740" s="1101"/>
      <c r="ELB740" s="1101"/>
      <c r="ELC740" s="1101"/>
      <c r="ELD740" s="1101"/>
      <c r="ELE740" s="1101"/>
      <c r="ELF740" s="1101"/>
      <c r="ELG740" s="1101"/>
      <c r="ELH740" s="1101"/>
      <c r="ELI740" s="1101"/>
      <c r="ELJ740" s="1101"/>
      <c r="ELK740" s="1101"/>
      <c r="ELL740" s="1101"/>
      <c r="ELM740" s="1101"/>
      <c r="ELN740" s="1101"/>
      <c r="ELO740" s="1101"/>
      <c r="ELP740" s="1101"/>
      <c r="ELQ740" s="1101"/>
      <c r="ELR740" s="1101"/>
      <c r="ELS740" s="1101"/>
      <c r="ELT740" s="1101"/>
      <c r="ELU740" s="1101"/>
      <c r="ELV740" s="1101"/>
      <c r="ELW740" s="1101"/>
      <c r="ELX740" s="1101"/>
      <c r="ELY740" s="1101"/>
      <c r="ELZ740" s="1101"/>
      <c r="EMA740" s="1101"/>
      <c r="EMB740" s="1101"/>
      <c r="EMC740" s="1101"/>
      <c r="EMD740" s="1101"/>
      <c r="EME740" s="1101"/>
      <c r="EMF740" s="1101"/>
      <c r="EMG740" s="1101"/>
      <c r="EMH740" s="1101"/>
      <c r="EMI740" s="1101"/>
      <c r="EMJ740" s="1101"/>
      <c r="EMK740" s="1101"/>
      <c r="EML740" s="1101"/>
      <c r="EMM740" s="1101"/>
      <c r="EMN740" s="1101"/>
      <c r="EMO740" s="1101"/>
      <c r="EMP740" s="1101"/>
      <c r="EMQ740" s="1101"/>
      <c r="EMR740" s="1101"/>
      <c r="EMS740" s="1101"/>
      <c r="EMT740" s="1101"/>
      <c r="EMU740" s="1101"/>
      <c r="EMV740" s="1101"/>
      <c r="EMW740" s="1101"/>
      <c r="EMX740" s="1101"/>
      <c r="EMY740" s="1101"/>
      <c r="EMZ740" s="1101"/>
      <c r="ENA740" s="1101"/>
      <c r="ENB740" s="1101"/>
      <c r="ENC740" s="1101"/>
      <c r="END740" s="1101"/>
      <c r="ENE740" s="1101"/>
      <c r="ENF740" s="1101"/>
      <c r="ENG740" s="1101"/>
      <c r="ENH740" s="1101"/>
      <c r="ENI740" s="1101"/>
      <c r="ENJ740" s="1101"/>
      <c r="ENK740" s="1101"/>
      <c r="ENL740" s="1101"/>
      <c r="ENM740" s="1101"/>
      <c r="ENN740" s="1101"/>
      <c r="ENO740" s="1101"/>
      <c r="ENP740" s="1101"/>
      <c r="ENQ740" s="1101"/>
      <c r="ENR740" s="1101"/>
      <c r="ENS740" s="1101"/>
      <c r="ENT740" s="1101"/>
      <c r="ENU740" s="1101"/>
      <c r="ENV740" s="1101"/>
      <c r="ENW740" s="1101"/>
      <c r="ENX740" s="1101"/>
      <c r="ENY740" s="1101"/>
      <c r="ENZ740" s="1101"/>
      <c r="EOA740" s="1101"/>
      <c r="EOB740" s="1101"/>
      <c r="EOC740" s="1101"/>
      <c r="EOD740" s="1101"/>
      <c r="EOE740" s="1101"/>
      <c r="EOF740" s="1101"/>
      <c r="EOG740" s="1101"/>
      <c r="EOH740" s="1101"/>
      <c r="EOI740" s="1101"/>
      <c r="EOJ740" s="1101"/>
      <c r="EOK740" s="1101"/>
      <c r="EOL740" s="1101"/>
      <c r="EOM740" s="1101"/>
      <c r="EON740" s="1101"/>
      <c r="EOO740" s="1101"/>
      <c r="EOP740" s="1101"/>
      <c r="EOQ740" s="1101"/>
      <c r="EOR740" s="1101"/>
      <c r="EOS740" s="1101"/>
      <c r="EOT740" s="1101"/>
      <c r="EOU740" s="1101"/>
      <c r="EOV740" s="1101"/>
      <c r="EOW740" s="1101"/>
      <c r="EOX740" s="1101"/>
      <c r="EOY740" s="1101"/>
      <c r="EOZ740" s="1101"/>
      <c r="EPA740" s="1101"/>
      <c r="EPB740" s="1101"/>
      <c r="EPC740" s="1101"/>
      <c r="EPD740" s="1101"/>
      <c r="EPE740" s="1101"/>
      <c r="EPF740" s="1101"/>
      <c r="EPG740" s="1101"/>
      <c r="EPH740" s="1101"/>
      <c r="EPI740" s="1101"/>
      <c r="EPJ740" s="1101"/>
      <c r="EPK740" s="1101"/>
      <c r="EPL740" s="1101"/>
      <c r="EPM740" s="1101"/>
      <c r="EPN740" s="1101"/>
      <c r="EPO740" s="1101"/>
      <c r="EPP740" s="1101"/>
      <c r="EPQ740" s="1101"/>
      <c r="EPR740" s="1101"/>
      <c r="EPS740" s="1101"/>
      <c r="EPT740" s="1101"/>
      <c r="EPU740" s="1101"/>
      <c r="EPV740" s="1101"/>
      <c r="EPW740" s="1101"/>
      <c r="EPX740" s="1101"/>
      <c r="EPY740" s="1101"/>
      <c r="EPZ740" s="1101"/>
      <c r="EQA740" s="1101"/>
      <c r="EQB740" s="1101"/>
      <c r="EQC740" s="1101"/>
      <c r="EQD740" s="1101"/>
      <c r="EQE740" s="1101"/>
      <c r="EQF740" s="1101"/>
      <c r="EQG740" s="1101"/>
      <c r="EQH740" s="1101"/>
      <c r="EQI740" s="1101"/>
      <c r="EQJ740" s="1101"/>
      <c r="EQK740" s="1101"/>
      <c r="EQL740" s="1101"/>
      <c r="EQM740" s="1101"/>
      <c r="EQN740" s="1101"/>
      <c r="EQO740" s="1101"/>
      <c r="EQP740" s="1101"/>
      <c r="EQQ740" s="1101"/>
      <c r="EQR740" s="1101"/>
      <c r="EQS740" s="1101"/>
      <c r="EQT740" s="1101"/>
      <c r="EQU740" s="1101"/>
      <c r="EQV740" s="1101"/>
      <c r="EQW740" s="1101"/>
      <c r="EQX740" s="1101"/>
      <c r="EQY740" s="1101"/>
      <c r="EQZ740" s="1101"/>
      <c r="ERA740" s="1101"/>
      <c r="ERB740" s="1101"/>
      <c r="ERC740" s="1101"/>
      <c r="ERD740" s="1101"/>
      <c r="ERE740" s="1101"/>
      <c r="ERF740" s="1101"/>
      <c r="ERG740" s="1101"/>
      <c r="ERH740" s="1101"/>
      <c r="ERI740" s="1101"/>
      <c r="ERJ740" s="1101"/>
      <c r="ERK740" s="1101"/>
      <c r="ERL740" s="1101"/>
      <c r="ERM740" s="1101"/>
      <c r="ERN740" s="1101"/>
      <c r="ERO740" s="1101"/>
      <c r="ERP740" s="1101"/>
      <c r="ERQ740" s="1101"/>
      <c r="ERR740" s="1101"/>
      <c r="ERS740" s="1101"/>
      <c r="ERT740" s="1101"/>
      <c r="ERU740" s="1101"/>
      <c r="ERV740" s="1101"/>
      <c r="ERW740" s="1101"/>
      <c r="ERX740" s="1101"/>
      <c r="ERY740" s="1101"/>
      <c r="ERZ740" s="1101"/>
      <c r="ESA740" s="1101"/>
      <c r="ESB740" s="1101"/>
      <c r="ESC740" s="1101"/>
      <c r="ESD740" s="1101"/>
      <c r="ESE740" s="1101"/>
      <c r="ESF740" s="1101"/>
      <c r="ESG740" s="1101"/>
      <c r="ESH740" s="1101"/>
      <c r="ESI740" s="1101"/>
      <c r="ESJ740" s="1101"/>
      <c r="ESK740" s="1101"/>
      <c r="ESL740" s="1101"/>
      <c r="ESM740" s="1101"/>
      <c r="ESN740" s="1101"/>
      <c r="ESO740" s="1101"/>
      <c r="ESP740" s="1101"/>
      <c r="ESQ740" s="1101"/>
      <c r="ESR740" s="1101"/>
      <c r="ESS740" s="1101"/>
      <c r="EST740" s="1101"/>
      <c r="ESU740" s="1101"/>
      <c r="ESV740" s="1101"/>
      <c r="ESW740" s="1101"/>
      <c r="ESX740" s="1101"/>
      <c r="ESY740" s="1101"/>
      <c r="ESZ740" s="1101"/>
      <c r="ETA740" s="1101"/>
      <c r="ETB740" s="1101"/>
      <c r="ETC740" s="1101"/>
      <c r="ETD740" s="1101"/>
      <c r="ETE740" s="1101"/>
      <c r="ETF740" s="1101"/>
      <c r="ETG740" s="1101"/>
      <c r="ETH740" s="1101"/>
      <c r="ETI740" s="1101"/>
      <c r="ETJ740" s="1101"/>
      <c r="ETK740" s="1101"/>
      <c r="ETL740" s="1101"/>
      <c r="ETM740" s="1101"/>
      <c r="ETN740" s="1101"/>
      <c r="ETO740" s="1101"/>
      <c r="ETP740" s="1101"/>
      <c r="ETQ740" s="1101"/>
      <c r="ETR740" s="1101"/>
      <c r="ETS740" s="1101"/>
      <c r="ETT740" s="1101"/>
      <c r="ETU740" s="1101"/>
      <c r="ETV740" s="1101"/>
      <c r="ETW740" s="1101"/>
      <c r="ETX740" s="1101"/>
      <c r="ETY740" s="1101"/>
      <c r="ETZ740" s="1101"/>
      <c r="EUA740" s="1101"/>
      <c r="EUB740" s="1101"/>
      <c r="EUC740" s="1101"/>
      <c r="EUD740" s="1101"/>
      <c r="EUE740" s="1101"/>
      <c r="EUF740" s="1101"/>
      <c r="EUG740" s="1101"/>
      <c r="EUH740" s="1101"/>
      <c r="EUI740" s="1101"/>
      <c r="EUJ740" s="1101"/>
      <c r="EUK740" s="1101"/>
      <c r="EUL740" s="1101"/>
      <c r="EUM740" s="1101"/>
      <c r="EUN740" s="1101"/>
      <c r="EUO740" s="1101"/>
      <c r="EUP740" s="1101"/>
      <c r="EUQ740" s="1101"/>
      <c r="EUR740" s="1101"/>
      <c r="EUS740" s="1101"/>
      <c r="EUT740" s="1101"/>
      <c r="EUU740" s="1101"/>
      <c r="EUV740" s="1101"/>
      <c r="EUW740" s="1101"/>
      <c r="EUX740" s="1101"/>
      <c r="EUY740" s="1101"/>
      <c r="EUZ740" s="1101"/>
      <c r="EVA740" s="1101"/>
      <c r="EVB740" s="1101"/>
      <c r="EVC740" s="1101"/>
      <c r="EVD740" s="1101"/>
      <c r="EVE740" s="1101"/>
      <c r="EVF740" s="1101"/>
      <c r="EVG740" s="1101"/>
      <c r="EVH740" s="1101"/>
      <c r="EVI740" s="1101"/>
      <c r="EVJ740" s="1101"/>
      <c r="EVK740" s="1101"/>
      <c r="EVL740" s="1101"/>
      <c r="EVM740" s="1101"/>
      <c r="EVN740" s="1101"/>
      <c r="EVO740" s="1101"/>
      <c r="EVP740" s="1101"/>
      <c r="EVQ740" s="1101"/>
      <c r="EVR740" s="1101"/>
      <c r="EVS740" s="1101"/>
      <c r="EVT740" s="1101"/>
      <c r="EVU740" s="1101"/>
      <c r="EVV740" s="1101"/>
      <c r="EVW740" s="1101"/>
      <c r="EVX740" s="1101"/>
      <c r="EVY740" s="1101"/>
      <c r="EVZ740" s="1101"/>
      <c r="EWA740" s="1101"/>
      <c r="EWB740" s="1101"/>
      <c r="EWC740" s="1101"/>
      <c r="EWD740" s="1101"/>
      <c r="EWE740" s="1101"/>
      <c r="EWF740" s="1101"/>
      <c r="EWG740" s="1101"/>
      <c r="EWH740" s="1101"/>
      <c r="EWI740" s="1101"/>
      <c r="EWJ740" s="1101"/>
      <c r="EWK740" s="1101"/>
      <c r="EWL740" s="1101"/>
      <c r="EWM740" s="1101"/>
      <c r="EWN740" s="1101"/>
      <c r="EWO740" s="1101"/>
      <c r="EWP740" s="1101"/>
      <c r="EWQ740" s="1101"/>
      <c r="EWR740" s="1101"/>
      <c r="EWS740" s="1101"/>
      <c r="EWT740" s="1101"/>
      <c r="EWU740" s="1101"/>
      <c r="EWV740" s="1101"/>
      <c r="EWW740" s="1101"/>
      <c r="EWX740" s="1101"/>
      <c r="EWY740" s="1101"/>
      <c r="EWZ740" s="1101"/>
      <c r="EXA740" s="1101"/>
      <c r="EXB740" s="1101"/>
      <c r="EXC740" s="1101"/>
      <c r="EXD740" s="1101"/>
      <c r="EXE740" s="1101"/>
      <c r="EXF740" s="1101"/>
      <c r="EXG740" s="1101"/>
      <c r="EXH740" s="1101"/>
      <c r="EXI740" s="1101"/>
      <c r="EXJ740" s="1101"/>
      <c r="EXK740" s="1101"/>
      <c r="EXL740" s="1101"/>
      <c r="EXM740" s="1101"/>
      <c r="EXN740" s="1101"/>
      <c r="EXO740" s="1101"/>
      <c r="EXP740" s="1101"/>
      <c r="EXQ740" s="1101"/>
      <c r="EXR740" s="1101"/>
      <c r="EXS740" s="1101"/>
      <c r="EXT740" s="1101"/>
      <c r="EXU740" s="1101"/>
      <c r="EXV740" s="1101"/>
      <c r="EXW740" s="1101"/>
      <c r="EXX740" s="1101"/>
      <c r="EXY740" s="1101"/>
      <c r="EXZ740" s="1101"/>
      <c r="EYA740" s="1101"/>
      <c r="EYB740" s="1101"/>
      <c r="EYC740" s="1101"/>
      <c r="EYD740" s="1101"/>
      <c r="EYE740" s="1101"/>
      <c r="EYF740" s="1101"/>
      <c r="EYG740" s="1101"/>
      <c r="EYH740" s="1101"/>
      <c r="EYI740" s="1101"/>
      <c r="EYJ740" s="1101"/>
      <c r="EYK740" s="1101"/>
      <c r="EYL740" s="1101"/>
      <c r="EYM740" s="1101"/>
      <c r="EYN740" s="1101"/>
      <c r="EYO740" s="1101"/>
      <c r="EYP740" s="1101"/>
      <c r="EYQ740" s="1101"/>
      <c r="EYR740" s="1101"/>
      <c r="EYS740" s="1101"/>
      <c r="EYT740" s="1101"/>
      <c r="EYU740" s="1101"/>
      <c r="EYV740" s="1101"/>
      <c r="EYW740" s="1101"/>
      <c r="EYX740" s="1101"/>
      <c r="EYY740" s="1101"/>
      <c r="EYZ740" s="1101"/>
      <c r="EZA740" s="1101"/>
      <c r="EZB740" s="1101"/>
      <c r="EZC740" s="1101"/>
      <c r="EZD740" s="1101"/>
      <c r="EZE740" s="1101"/>
      <c r="EZF740" s="1101"/>
      <c r="EZG740" s="1101"/>
      <c r="EZH740" s="1101"/>
      <c r="EZI740" s="1101"/>
      <c r="EZJ740" s="1101"/>
      <c r="EZK740" s="1101"/>
      <c r="EZL740" s="1101"/>
      <c r="EZM740" s="1101"/>
      <c r="EZN740" s="1101"/>
      <c r="EZO740" s="1101"/>
      <c r="EZP740" s="1101"/>
      <c r="EZQ740" s="1101"/>
      <c r="EZR740" s="1101"/>
      <c r="EZS740" s="1101"/>
      <c r="EZT740" s="1101"/>
      <c r="EZU740" s="1101"/>
      <c r="EZV740" s="1101"/>
      <c r="EZW740" s="1101"/>
      <c r="EZX740" s="1101"/>
      <c r="EZY740" s="1101"/>
      <c r="EZZ740" s="1101"/>
      <c r="FAA740" s="1101"/>
      <c r="FAB740" s="1101"/>
      <c r="FAC740" s="1101"/>
      <c r="FAD740" s="1101"/>
      <c r="FAE740" s="1101"/>
      <c r="FAF740" s="1101"/>
      <c r="FAG740" s="1101"/>
      <c r="FAH740" s="1101"/>
      <c r="FAI740" s="1101"/>
      <c r="FAJ740" s="1101"/>
      <c r="FAK740" s="1101"/>
      <c r="FAL740" s="1101"/>
      <c r="FAM740" s="1101"/>
      <c r="FAN740" s="1101"/>
      <c r="FAO740" s="1101"/>
      <c r="FAP740" s="1101"/>
      <c r="FAQ740" s="1101"/>
      <c r="FAR740" s="1101"/>
      <c r="FAS740" s="1101"/>
      <c r="FAT740" s="1101"/>
      <c r="FAU740" s="1101"/>
      <c r="FAV740" s="1101"/>
      <c r="FAW740" s="1101"/>
      <c r="FAX740" s="1101"/>
      <c r="FAY740" s="1101"/>
      <c r="FAZ740" s="1101"/>
      <c r="FBA740" s="1101"/>
      <c r="FBB740" s="1101"/>
      <c r="FBC740" s="1101"/>
      <c r="FBD740" s="1101"/>
      <c r="FBE740" s="1101"/>
      <c r="FBF740" s="1101"/>
      <c r="FBG740" s="1101"/>
      <c r="FBH740" s="1101"/>
      <c r="FBI740" s="1101"/>
      <c r="FBJ740" s="1101"/>
      <c r="FBK740" s="1101"/>
      <c r="FBL740" s="1101"/>
      <c r="FBM740" s="1101"/>
      <c r="FBN740" s="1101"/>
      <c r="FBO740" s="1101"/>
      <c r="FBP740" s="1101"/>
      <c r="FBQ740" s="1101"/>
      <c r="FBR740" s="1101"/>
      <c r="FBS740" s="1101"/>
      <c r="FBT740" s="1101"/>
      <c r="FBU740" s="1101"/>
      <c r="FBV740" s="1101"/>
      <c r="FBW740" s="1101"/>
      <c r="FBX740" s="1101"/>
      <c r="FBY740" s="1101"/>
      <c r="FBZ740" s="1101"/>
      <c r="FCA740" s="1101"/>
      <c r="FCB740" s="1101"/>
      <c r="FCC740" s="1101"/>
      <c r="FCD740" s="1101"/>
      <c r="FCE740" s="1101"/>
      <c r="FCF740" s="1101"/>
      <c r="FCG740" s="1101"/>
      <c r="FCH740" s="1101"/>
      <c r="FCI740" s="1101"/>
      <c r="FCJ740" s="1101"/>
      <c r="FCK740" s="1101"/>
      <c r="FCL740" s="1101"/>
      <c r="FCM740" s="1101"/>
      <c r="FCN740" s="1101"/>
      <c r="FCO740" s="1101"/>
      <c r="FCP740" s="1101"/>
      <c r="FCQ740" s="1101"/>
      <c r="FCR740" s="1101"/>
      <c r="FCS740" s="1101"/>
      <c r="FCT740" s="1101"/>
      <c r="FCU740" s="1101"/>
      <c r="FCV740" s="1101"/>
      <c r="FCW740" s="1101"/>
      <c r="FCX740" s="1101"/>
      <c r="FCY740" s="1101"/>
      <c r="FCZ740" s="1101"/>
      <c r="FDA740" s="1101"/>
      <c r="FDB740" s="1101"/>
      <c r="FDC740" s="1101"/>
      <c r="FDD740" s="1101"/>
      <c r="FDE740" s="1101"/>
      <c r="FDF740" s="1101"/>
      <c r="FDG740" s="1101"/>
      <c r="FDH740" s="1101"/>
      <c r="FDI740" s="1101"/>
      <c r="FDJ740" s="1101"/>
      <c r="FDK740" s="1101"/>
      <c r="FDL740" s="1101"/>
      <c r="FDM740" s="1101"/>
      <c r="FDN740" s="1101"/>
      <c r="FDO740" s="1101"/>
      <c r="FDP740" s="1101"/>
      <c r="FDQ740" s="1101"/>
      <c r="FDR740" s="1101"/>
      <c r="FDS740" s="1101"/>
      <c r="FDT740" s="1101"/>
      <c r="FDU740" s="1101"/>
      <c r="FDV740" s="1101"/>
      <c r="FDW740" s="1101"/>
      <c r="FDX740" s="1101"/>
      <c r="FDY740" s="1101"/>
      <c r="FDZ740" s="1101"/>
      <c r="FEA740" s="1101"/>
      <c r="FEB740" s="1101"/>
      <c r="FEC740" s="1101"/>
      <c r="FED740" s="1101"/>
      <c r="FEE740" s="1101"/>
      <c r="FEF740" s="1101"/>
      <c r="FEG740" s="1101"/>
      <c r="FEH740" s="1101"/>
      <c r="FEI740" s="1101"/>
      <c r="FEJ740" s="1101"/>
      <c r="FEK740" s="1101"/>
      <c r="FEL740" s="1101"/>
      <c r="FEM740" s="1101"/>
      <c r="FEN740" s="1101"/>
      <c r="FEO740" s="1101"/>
      <c r="FEP740" s="1101"/>
      <c r="FEQ740" s="1101"/>
      <c r="FER740" s="1101"/>
      <c r="FES740" s="1101"/>
      <c r="FET740" s="1101"/>
      <c r="FEU740" s="1101"/>
      <c r="FEV740" s="1101"/>
      <c r="FEW740" s="1101"/>
      <c r="FEX740" s="1101"/>
      <c r="FEY740" s="1101"/>
      <c r="FEZ740" s="1101"/>
      <c r="FFA740" s="1101"/>
      <c r="FFB740" s="1101"/>
      <c r="FFC740" s="1101"/>
      <c r="FFD740" s="1101"/>
      <c r="FFE740" s="1101"/>
      <c r="FFF740" s="1101"/>
      <c r="FFG740" s="1101"/>
      <c r="FFH740" s="1101"/>
      <c r="FFI740" s="1101"/>
      <c r="FFJ740" s="1101"/>
      <c r="FFK740" s="1101"/>
      <c r="FFL740" s="1101"/>
      <c r="FFM740" s="1101"/>
      <c r="FFN740" s="1101"/>
      <c r="FFO740" s="1101"/>
      <c r="FFP740" s="1101"/>
      <c r="FFQ740" s="1101"/>
      <c r="FFR740" s="1101"/>
      <c r="FFS740" s="1101"/>
      <c r="FFT740" s="1101"/>
      <c r="FFU740" s="1101"/>
      <c r="FFV740" s="1101"/>
      <c r="FFW740" s="1101"/>
      <c r="FFX740" s="1101"/>
      <c r="FFY740" s="1101"/>
      <c r="FFZ740" s="1101"/>
      <c r="FGA740" s="1101"/>
      <c r="FGB740" s="1101"/>
      <c r="FGC740" s="1101"/>
      <c r="FGD740" s="1101"/>
      <c r="FGE740" s="1101"/>
      <c r="FGF740" s="1101"/>
      <c r="FGG740" s="1101"/>
      <c r="FGH740" s="1101"/>
      <c r="FGI740" s="1101"/>
      <c r="FGJ740" s="1101"/>
      <c r="FGK740" s="1101"/>
      <c r="FGL740" s="1101"/>
      <c r="FGM740" s="1101"/>
      <c r="FGN740" s="1101"/>
      <c r="FGO740" s="1101"/>
      <c r="FGP740" s="1101"/>
      <c r="FGQ740" s="1101"/>
      <c r="FGR740" s="1101"/>
      <c r="FGS740" s="1101"/>
      <c r="FGT740" s="1101"/>
      <c r="FGU740" s="1101"/>
      <c r="FGV740" s="1101"/>
      <c r="FGW740" s="1101"/>
      <c r="FGX740" s="1101"/>
      <c r="FGY740" s="1101"/>
      <c r="FGZ740" s="1101"/>
      <c r="FHA740" s="1101"/>
      <c r="FHB740" s="1101"/>
      <c r="FHC740" s="1101"/>
      <c r="FHD740" s="1101"/>
      <c r="FHE740" s="1101"/>
      <c r="FHF740" s="1101"/>
      <c r="FHG740" s="1101"/>
      <c r="FHH740" s="1101"/>
      <c r="FHI740" s="1101"/>
      <c r="FHJ740" s="1101"/>
      <c r="FHK740" s="1101"/>
      <c r="FHL740" s="1101"/>
      <c r="FHM740" s="1101"/>
      <c r="FHN740" s="1101"/>
      <c r="FHO740" s="1101"/>
      <c r="FHP740" s="1101"/>
      <c r="FHQ740" s="1101"/>
      <c r="FHR740" s="1101"/>
      <c r="FHS740" s="1101"/>
      <c r="FHT740" s="1101"/>
      <c r="FHU740" s="1101"/>
      <c r="FHV740" s="1101"/>
      <c r="FHW740" s="1101"/>
      <c r="FHX740" s="1101"/>
      <c r="FHY740" s="1101"/>
      <c r="FHZ740" s="1101"/>
      <c r="FIA740" s="1101"/>
      <c r="FIB740" s="1101"/>
      <c r="FIC740" s="1101"/>
      <c r="FID740" s="1101"/>
      <c r="FIE740" s="1101"/>
      <c r="FIF740" s="1101"/>
      <c r="FIG740" s="1101"/>
      <c r="FIH740" s="1101"/>
      <c r="FII740" s="1101"/>
      <c r="FIJ740" s="1101"/>
      <c r="FIK740" s="1101"/>
      <c r="FIL740" s="1101"/>
      <c r="FIM740" s="1101"/>
      <c r="FIN740" s="1101"/>
      <c r="FIO740" s="1101"/>
      <c r="FIP740" s="1101"/>
      <c r="FIQ740" s="1101"/>
      <c r="FIR740" s="1101"/>
      <c r="FIS740" s="1101"/>
      <c r="FIT740" s="1101"/>
      <c r="FIU740" s="1101"/>
      <c r="FIV740" s="1101"/>
      <c r="FIW740" s="1101"/>
      <c r="FIX740" s="1101"/>
      <c r="FIY740" s="1101"/>
      <c r="FIZ740" s="1101"/>
      <c r="FJA740" s="1101"/>
      <c r="FJB740" s="1101"/>
      <c r="FJC740" s="1101"/>
      <c r="FJD740" s="1101"/>
      <c r="FJE740" s="1101"/>
      <c r="FJF740" s="1101"/>
      <c r="FJG740" s="1101"/>
      <c r="FJH740" s="1101"/>
      <c r="FJI740" s="1101"/>
      <c r="FJJ740" s="1101"/>
      <c r="FJK740" s="1101"/>
      <c r="FJL740" s="1101"/>
      <c r="FJM740" s="1101"/>
      <c r="FJN740" s="1101"/>
      <c r="FJO740" s="1101"/>
      <c r="FJP740" s="1101"/>
      <c r="FJQ740" s="1101"/>
      <c r="FJR740" s="1101"/>
      <c r="FJS740" s="1101"/>
      <c r="FJT740" s="1101"/>
      <c r="FJU740" s="1101"/>
      <c r="FJV740" s="1101"/>
      <c r="FJW740" s="1101"/>
      <c r="FJX740" s="1101"/>
      <c r="FJY740" s="1101"/>
      <c r="FJZ740" s="1101"/>
      <c r="FKA740" s="1101"/>
      <c r="FKB740" s="1101"/>
      <c r="FKC740" s="1101"/>
      <c r="FKD740" s="1101"/>
      <c r="FKE740" s="1101"/>
      <c r="FKF740" s="1101"/>
      <c r="FKG740" s="1101"/>
      <c r="FKH740" s="1101"/>
      <c r="FKI740" s="1101"/>
      <c r="FKJ740" s="1101"/>
      <c r="FKK740" s="1101"/>
      <c r="FKL740" s="1101"/>
      <c r="FKM740" s="1101"/>
      <c r="FKN740" s="1101"/>
      <c r="FKO740" s="1101"/>
      <c r="FKP740" s="1101"/>
      <c r="FKQ740" s="1101"/>
      <c r="FKR740" s="1101"/>
      <c r="FKS740" s="1101"/>
      <c r="FKT740" s="1101"/>
      <c r="FKU740" s="1101"/>
      <c r="FKV740" s="1101"/>
      <c r="FKW740" s="1101"/>
      <c r="FKX740" s="1101"/>
      <c r="FKY740" s="1101"/>
      <c r="FKZ740" s="1101"/>
      <c r="FLA740" s="1101"/>
      <c r="FLB740" s="1101"/>
      <c r="FLC740" s="1101"/>
      <c r="FLD740" s="1101"/>
      <c r="FLE740" s="1101"/>
      <c r="FLF740" s="1101"/>
      <c r="FLG740" s="1101"/>
      <c r="FLH740" s="1101"/>
      <c r="FLI740" s="1101"/>
      <c r="FLJ740" s="1101"/>
      <c r="FLK740" s="1101"/>
      <c r="FLL740" s="1101"/>
      <c r="FLM740" s="1101"/>
      <c r="FLN740" s="1101"/>
      <c r="FLO740" s="1101"/>
      <c r="FLP740" s="1101"/>
      <c r="FLQ740" s="1101"/>
      <c r="FLR740" s="1101"/>
      <c r="FLS740" s="1101"/>
      <c r="FLT740" s="1101"/>
      <c r="FLU740" s="1101"/>
      <c r="FLV740" s="1101"/>
      <c r="FLW740" s="1101"/>
      <c r="FLX740" s="1101"/>
      <c r="FLY740" s="1101"/>
      <c r="FLZ740" s="1101"/>
      <c r="FMA740" s="1101"/>
      <c r="FMB740" s="1101"/>
      <c r="FMC740" s="1101"/>
      <c r="FMD740" s="1101"/>
      <c r="FME740" s="1101"/>
      <c r="FMF740" s="1101"/>
      <c r="FMG740" s="1101"/>
      <c r="FMH740" s="1101"/>
      <c r="FMI740" s="1101"/>
      <c r="FMJ740" s="1101"/>
      <c r="FMK740" s="1101"/>
      <c r="FML740" s="1101"/>
      <c r="FMM740" s="1101"/>
      <c r="FMN740" s="1101"/>
      <c r="FMO740" s="1101"/>
      <c r="FMP740" s="1101"/>
      <c r="FMQ740" s="1101"/>
      <c r="FMR740" s="1101"/>
      <c r="FMS740" s="1101"/>
      <c r="FMT740" s="1101"/>
      <c r="FMU740" s="1101"/>
      <c r="FMV740" s="1101"/>
      <c r="FMW740" s="1101"/>
      <c r="FMX740" s="1101"/>
      <c r="FMY740" s="1101"/>
      <c r="FMZ740" s="1101"/>
      <c r="FNA740" s="1101"/>
      <c r="FNB740" s="1101"/>
      <c r="FNC740" s="1101"/>
      <c r="FND740" s="1101"/>
      <c r="FNE740" s="1101"/>
      <c r="FNF740" s="1101"/>
      <c r="FNG740" s="1101"/>
      <c r="FNH740" s="1101"/>
      <c r="FNI740" s="1101"/>
      <c r="FNJ740" s="1101"/>
      <c r="FNK740" s="1101"/>
      <c r="FNL740" s="1101"/>
      <c r="FNM740" s="1101"/>
      <c r="FNN740" s="1101"/>
      <c r="FNO740" s="1101"/>
      <c r="FNP740" s="1101"/>
      <c r="FNQ740" s="1101"/>
      <c r="FNR740" s="1101"/>
      <c r="FNS740" s="1101"/>
      <c r="FNT740" s="1101"/>
      <c r="FNU740" s="1101"/>
      <c r="FNV740" s="1101"/>
      <c r="FNW740" s="1101"/>
      <c r="FNX740" s="1101"/>
      <c r="FNY740" s="1101"/>
      <c r="FNZ740" s="1101"/>
      <c r="FOA740" s="1101"/>
      <c r="FOB740" s="1101"/>
      <c r="FOC740" s="1101"/>
      <c r="FOD740" s="1101"/>
      <c r="FOE740" s="1101"/>
      <c r="FOF740" s="1101"/>
      <c r="FOG740" s="1101"/>
      <c r="FOH740" s="1101"/>
      <c r="FOI740" s="1101"/>
      <c r="FOJ740" s="1101"/>
      <c r="FOK740" s="1101"/>
      <c r="FOL740" s="1101"/>
      <c r="FOM740" s="1101"/>
      <c r="FON740" s="1101"/>
      <c r="FOO740" s="1101"/>
      <c r="FOP740" s="1101"/>
      <c r="FOQ740" s="1101"/>
      <c r="FOR740" s="1101"/>
      <c r="FOS740" s="1101"/>
      <c r="FOT740" s="1101"/>
      <c r="FOU740" s="1101"/>
      <c r="FOV740" s="1101"/>
      <c r="FOW740" s="1101"/>
      <c r="FOX740" s="1101"/>
      <c r="FOY740" s="1101"/>
      <c r="FOZ740" s="1101"/>
      <c r="FPA740" s="1101"/>
      <c r="FPB740" s="1101"/>
      <c r="FPC740" s="1101"/>
      <c r="FPD740" s="1101"/>
      <c r="FPE740" s="1101"/>
      <c r="FPF740" s="1101"/>
      <c r="FPG740" s="1101"/>
      <c r="FPH740" s="1101"/>
      <c r="FPI740" s="1101"/>
      <c r="FPJ740" s="1101"/>
      <c r="FPK740" s="1101"/>
      <c r="FPL740" s="1101"/>
      <c r="FPM740" s="1101"/>
      <c r="FPN740" s="1101"/>
      <c r="FPO740" s="1101"/>
      <c r="FPP740" s="1101"/>
      <c r="FPQ740" s="1101"/>
      <c r="FPR740" s="1101"/>
      <c r="FPS740" s="1101"/>
      <c r="FPT740" s="1101"/>
      <c r="FPU740" s="1101"/>
      <c r="FPV740" s="1101"/>
      <c r="FPW740" s="1101"/>
      <c r="FPX740" s="1101"/>
      <c r="FPY740" s="1101"/>
      <c r="FPZ740" s="1101"/>
      <c r="FQA740" s="1101"/>
      <c r="FQB740" s="1101"/>
      <c r="FQC740" s="1101"/>
      <c r="FQD740" s="1101"/>
      <c r="FQE740" s="1101"/>
      <c r="FQF740" s="1101"/>
      <c r="FQG740" s="1101"/>
      <c r="FQH740" s="1101"/>
      <c r="FQI740" s="1101"/>
      <c r="FQJ740" s="1101"/>
      <c r="FQK740" s="1101"/>
      <c r="FQL740" s="1101"/>
      <c r="FQM740" s="1101"/>
      <c r="FQN740" s="1101"/>
      <c r="FQO740" s="1101"/>
      <c r="FQP740" s="1101"/>
      <c r="FQQ740" s="1101"/>
      <c r="FQR740" s="1101"/>
      <c r="FQS740" s="1101"/>
      <c r="FQT740" s="1101"/>
      <c r="FQU740" s="1101"/>
      <c r="FQV740" s="1101"/>
      <c r="FQW740" s="1101"/>
      <c r="FQX740" s="1101"/>
      <c r="FQY740" s="1101"/>
      <c r="FQZ740" s="1101"/>
      <c r="FRA740" s="1101"/>
      <c r="FRB740" s="1101"/>
      <c r="FRC740" s="1101"/>
      <c r="FRD740" s="1101"/>
      <c r="FRE740" s="1101"/>
      <c r="FRF740" s="1101"/>
      <c r="FRG740" s="1101"/>
      <c r="FRH740" s="1101"/>
      <c r="FRI740" s="1101"/>
      <c r="FRJ740" s="1101"/>
      <c r="FRK740" s="1101"/>
      <c r="FRL740" s="1101"/>
      <c r="FRM740" s="1101"/>
      <c r="FRN740" s="1101"/>
      <c r="FRO740" s="1101"/>
      <c r="FRP740" s="1101"/>
      <c r="FRQ740" s="1101"/>
      <c r="FRR740" s="1101"/>
      <c r="FRS740" s="1101"/>
      <c r="FRT740" s="1101"/>
      <c r="FRU740" s="1101"/>
      <c r="FRV740" s="1101"/>
      <c r="FRW740" s="1101"/>
      <c r="FRX740" s="1101"/>
      <c r="FRY740" s="1101"/>
      <c r="FRZ740" s="1101"/>
      <c r="FSA740" s="1101"/>
      <c r="FSB740" s="1101"/>
      <c r="FSC740" s="1101"/>
      <c r="FSD740" s="1101"/>
      <c r="FSE740" s="1101"/>
      <c r="FSF740" s="1101"/>
      <c r="FSG740" s="1101"/>
      <c r="FSH740" s="1101"/>
      <c r="FSI740" s="1101"/>
      <c r="FSJ740" s="1101"/>
      <c r="FSK740" s="1101"/>
      <c r="FSL740" s="1101"/>
      <c r="FSM740" s="1101"/>
      <c r="FSN740" s="1101"/>
      <c r="FSO740" s="1101"/>
      <c r="FSP740" s="1101"/>
      <c r="FSQ740" s="1101"/>
      <c r="FSR740" s="1101"/>
      <c r="FSS740" s="1101"/>
      <c r="FST740" s="1101"/>
      <c r="FSU740" s="1101"/>
      <c r="FSV740" s="1101"/>
      <c r="FSW740" s="1101"/>
      <c r="FSX740" s="1101"/>
      <c r="FSY740" s="1101"/>
      <c r="FSZ740" s="1101"/>
      <c r="FTA740" s="1101"/>
      <c r="FTB740" s="1101"/>
      <c r="FTC740" s="1101"/>
      <c r="FTD740" s="1101"/>
      <c r="FTE740" s="1101"/>
      <c r="FTF740" s="1101"/>
      <c r="FTG740" s="1101"/>
      <c r="FTH740" s="1101"/>
      <c r="FTI740" s="1101"/>
      <c r="FTJ740" s="1101"/>
      <c r="FTK740" s="1101"/>
      <c r="FTL740" s="1101"/>
      <c r="FTM740" s="1101"/>
      <c r="FTN740" s="1101"/>
      <c r="FTO740" s="1101"/>
      <c r="FTP740" s="1101"/>
      <c r="FTQ740" s="1101"/>
      <c r="FTR740" s="1101"/>
      <c r="FTS740" s="1101"/>
      <c r="FTT740" s="1101"/>
      <c r="FTU740" s="1101"/>
      <c r="FTV740" s="1101"/>
      <c r="FTW740" s="1101"/>
      <c r="FTX740" s="1101"/>
      <c r="FTY740" s="1101"/>
      <c r="FTZ740" s="1101"/>
      <c r="FUA740" s="1101"/>
      <c r="FUB740" s="1101"/>
      <c r="FUC740" s="1101"/>
      <c r="FUD740" s="1101"/>
      <c r="FUE740" s="1101"/>
      <c r="FUF740" s="1101"/>
      <c r="FUG740" s="1101"/>
      <c r="FUH740" s="1101"/>
      <c r="FUI740" s="1101"/>
      <c r="FUJ740" s="1101"/>
      <c r="FUK740" s="1101"/>
      <c r="FUL740" s="1101"/>
      <c r="FUM740" s="1101"/>
      <c r="FUN740" s="1101"/>
      <c r="FUO740" s="1101"/>
      <c r="FUP740" s="1101"/>
      <c r="FUQ740" s="1101"/>
      <c r="FUR740" s="1101"/>
      <c r="FUS740" s="1101"/>
      <c r="FUT740" s="1101"/>
      <c r="FUU740" s="1101"/>
      <c r="FUV740" s="1101"/>
      <c r="FUW740" s="1101"/>
      <c r="FUX740" s="1101"/>
      <c r="FUY740" s="1101"/>
      <c r="FUZ740" s="1101"/>
      <c r="FVA740" s="1101"/>
      <c r="FVB740" s="1101"/>
      <c r="FVC740" s="1101"/>
      <c r="FVD740" s="1101"/>
      <c r="FVE740" s="1101"/>
      <c r="FVF740" s="1101"/>
      <c r="FVG740" s="1101"/>
      <c r="FVH740" s="1101"/>
      <c r="FVI740" s="1101"/>
      <c r="FVJ740" s="1101"/>
      <c r="FVK740" s="1101"/>
      <c r="FVL740" s="1101"/>
      <c r="FVM740" s="1101"/>
      <c r="FVN740" s="1101"/>
      <c r="FVO740" s="1101"/>
      <c r="FVP740" s="1101"/>
      <c r="FVQ740" s="1101"/>
      <c r="FVR740" s="1101"/>
      <c r="FVS740" s="1101"/>
      <c r="FVT740" s="1101"/>
      <c r="FVU740" s="1101"/>
      <c r="FVV740" s="1101"/>
      <c r="FVW740" s="1101"/>
      <c r="FVX740" s="1101"/>
      <c r="FVY740" s="1101"/>
      <c r="FVZ740" s="1101"/>
      <c r="FWA740" s="1101"/>
      <c r="FWB740" s="1101"/>
      <c r="FWC740" s="1101"/>
      <c r="FWD740" s="1101"/>
      <c r="FWE740" s="1101"/>
      <c r="FWF740" s="1101"/>
      <c r="FWG740" s="1101"/>
      <c r="FWH740" s="1101"/>
      <c r="FWI740" s="1101"/>
      <c r="FWJ740" s="1101"/>
      <c r="FWK740" s="1101"/>
      <c r="FWL740" s="1101"/>
      <c r="FWM740" s="1101"/>
      <c r="FWN740" s="1101"/>
      <c r="FWO740" s="1101"/>
      <c r="FWP740" s="1101"/>
      <c r="FWQ740" s="1101"/>
      <c r="FWR740" s="1101"/>
      <c r="FWS740" s="1101"/>
      <c r="FWT740" s="1101"/>
      <c r="FWU740" s="1101"/>
      <c r="FWV740" s="1101"/>
      <c r="FWW740" s="1101"/>
      <c r="FWX740" s="1101"/>
      <c r="FWY740" s="1101"/>
      <c r="FWZ740" s="1101"/>
      <c r="FXA740" s="1101"/>
      <c r="FXB740" s="1101"/>
      <c r="FXC740" s="1101"/>
      <c r="FXD740" s="1101"/>
      <c r="FXE740" s="1101"/>
      <c r="FXF740" s="1101"/>
      <c r="FXG740" s="1101"/>
      <c r="FXH740" s="1101"/>
      <c r="FXI740" s="1101"/>
      <c r="FXJ740" s="1101"/>
      <c r="FXK740" s="1101"/>
      <c r="FXL740" s="1101"/>
      <c r="FXM740" s="1101"/>
      <c r="FXN740" s="1101"/>
      <c r="FXO740" s="1101"/>
      <c r="FXP740" s="1101"/>
      <c r="FXQ740" s="1101"/>
      <c r="FXR740" s="1101"/>
      <c r="FXS740" s="1101"/>
      <c r="FXT740" s="1101"/>
      <c r="FXU740" s="1101"/>
      <c r="FXV740" s="1101"/>
      <c r="FXW740" s="1101"/>
      <c r="FXX740" s="1101"/>
      <c r="FXY740" s="1101"/>
      <c r="FXZ740" s="1101"/>
      <c r="FYA740" s="1101"/>
      <c r="FYB740" s="1101"/>
      <c r="FYC740" s="1101"/>
      <c r="FYD740" s="1101"/>
      <c r="FYE740" s="1101"/>
      <c r="FYF740" s="1101"/>
      <c r="FYG740" s="1101"/>
      <c r="FYH740" s="1101"/>
      <c r="FYI740" s="1101"/>
      <c r="FYJ740" s="1101"/>
      <c r="FYK740" s="1101"/>
      <c r="FYL740" s="1101"/>
      <c r="FYM740" s="1101"/>
      <c r="FYN740" s="1101"/>
      <c r="FYO740" s="1101"/>
      <c r="FYP740" s="1101"/>
      <c r="FYQ740" s="1101"/>
      <c r="FYR740" s="1101"/>
      <c r="FYS740" s="1101"/>
      <c r="FYT740" s="1101"/>
      <c r="FYU740" s="1101"/>
      <c r="FYV740" s="1101"/>
      <c r="FYW740" s="1101"/>
      <c r="FYX740" s="1101"/>
      <c r="FYY740" s="1101"/>
      <c r="FYZ740" s="1101"/>
      <c r="FZA740" s="1101"/>
      <c r="FZB740" s="1101"/>
      <c r="FZC740" s="1101"/>
      <c r="FZD740" s="1101"/>
      <c r="FZE740" s="1101"/>
      <c r="FZF740" s="1101"/>
      <c r="FZG740" s="1101"/>
      <c r="FZH740" s="1101"/>
      <c r="FZI740" s="1101"/>
      <c r="FZJ740" s="1101"/>
      <c r="FZK740" s="1101"/>
      <c r="FZL740" s="1101"/>
      <c r="FZM740" s="1101"/>
      <c r="FZN740" s="1101"/>
      <c r="FZO740" s="1101"/>
      <c r="FZP740" s="1101"/>
      <c r="FZQ740" s="1101"/>
      <c r="FZR740" s="1101"/>
      <c r="FZS740" s="1101"/>
      <c r="FZT740" s="1101"/>
      <c r="FZU740" s="1101"/>
      <c r="FZV740" s="1101"/>
      <c r="FZW740" s="1101"/>
      <c r="FZX740" s="1101"/>
      <c r="FZY740" s="1101"/>
      <c r="FZZ740" s="1101"/>
      <c r="GAA740" s="1101"/>
      <c r="GAB740" s="1101"/>
      <c r="GAC740" s="1101"/>
      <c r="GAD740" s="1101"/>
      <c r="GAE740" s="1101"/>
      <c r="GAF740" s="1101"/>
      <c r="GAG740" s="1101"/>
      <c r="GAH740" s="1101"/>
      <c r="GAI740" s="1101"/>
      <c r="GAJ740" s="1101"/>
      <c r="GAK740" s="1101"/>
      <c r="GAL740" s="1101"/>
      <c r="GAM740" s="1101"/>
      <c r="GAN740" s="1101"/>
      <c r="GAO740" s="1101"/>
      <c r="GAP740" s="1101"/>
      <c r="GAQ740" s="1101"/>
      <c r="GAR740" s="1101"/>
      <c r="GAS740" s="1101"/>
      <c r="GAT740" s="1101"/>
      <c r="GAU740" s="1101"/>
      <c r="GAV740" s="1101"/>
      <c r="GAW740" s="1101"/>
      <c r="GAX740" s="1101"/>
      <c r="GAY740" s="1101"/>
      <c r="GAZ740" s="1101"/>
      <c r="GBA740" s="1101"/>
      <c r="GBB740" s="1101"/>
      <c r="GBC740" s="1101"/>
      <c r="GBD740" s="1101"/>
      <c r="GBE740" s="1101"/>
      <c r="GBF740" s="1101"/>
      <c r="GBG740" s="1101"/>
      <c r="GBH740" s="1101"/>
      <c r="GBI740" s="1101"/>
      <c r="GBJ740" s="1101"/>
      <c r="GBK740" s="1101"/>
      <c r="GBL740" s="1101"/>
      <c r="GBM740" s="1101"/>
      <c r="GBN740" s="1101"/>
      <c r="GBO740" s="1101"/>
      <c r="GBP740" s="1101"/>
      <c r="GBQ740" s="1101"/>
      <c r="GBR740" s="1101"/>
      <c r="GBS740" s="1101"/>
      <c r="GBT740" s="1101"/>
      <c r="GBU740" s="1101"/>
      <c r="GBV740" s="1101"/>
      <c r="GBW740" s="1101"/>
      <c r="GBX740" s="1101"/>
      <c r="GBY740" s="1101"/>
      <c r="GBZ740" s="1101"/>
      <c r="GCA740" s="1101"/>
      <c r="GCB740" s="1101"/>
      <c r="GCC740" s="1101"/>
      <c r="GCD740" s="1101"/>
      <c r="GCE740" s="1101"/>
      <c r="GCF740" s="1101"/>
      <c r="GCG740" s="1101"/>
      <c r="GCH740" s="1101"/>
      <c r="GCI740" s="1101"/>
      <c r="GCJ740" s="1101"/>
      <c r="GCK740" s="1101"/>
      <c r="GCL740" s="1101"/>
      <c r="GCM740" s="1101"/>
      <c r="GCN740" s="1101"/>
      <c r="GCO740" s="1101"/>
      <c r="GCP740" s="1101"/>
      <c r="GCQ740" s="1101"/>
      <c r="GCR740" s="1101"/>
      <c r="GCS740" s="1101"/>
      <c r="GCT740" s="1101"/>
      <c r="GCU740" s="1101"/>
      <c r="GCV740" s="1101"/>
      <c r="GCW740" s="1101"/>
      <c r="GCX740" s="1101"/>
      <c r="GCY740" s="1101"/>
      <c r="GCZ740" s="1101"/>
      <c r="GDA740" s="1101"/>
      <c r="GDB740" s="1101"/>
      <c r="GDC740" s="1101"/>
      <c r="GDD740" s="1101"/>
      <c r="GDE740" s="1101"/>
      <c r="GDF740" s="1101"/>
      <c r="GDG740" s="1101"/>
      <c r="GDH740" s="1101"/>
      <c r="GDI740" s="1101"/>
      <c r="GDJ740" s="1101"/>
      <c r="GDK740" s="1101"/>
      <c r="GDL740" s="1101"/>
      <c r="GDM740" s="1101"/>
      <c r="GDN740" s="1101"/>
      <c r="GDO740" s="1101"/>
      <c r="GDP740" s="1101"/>
      <c r="GDQ740" s="1101"/>
      <c r="GDR740" s="1101"/>
      <c r="GDS740" s="1101"/>
      <c r="GDT740" s="1101"/>
      <c r="GDU740" s="1101"/>
      <c r="GDV740" s="1101"/>
      <c r="GDW740" s="1101"/>
      <c r="GDX740" s="1101"/>
      <c r="GDY740" s="1101"/>
      <c r="GDZ740" s="1101"/>
      <c r="GEA740" s="1101"/>
      <c r="GEB740" s="1101"/>
      <c r="GEC740" s="1101"/>
      <c r="GED740" s="1101"/>
      <c r="GEE740" s="1101"/>
      <c r="GEF740" s="1101"/>
      <c r="GEG740" s="1101"/>
      <c r="GEH740" s="1101"/>
      <c r="GEI740" s="1101"/>
      <c r="GEJ740" s="1101"/>
      <c r="GEK740" s="1101"/>
      <c r="GEL740" s="1101"/>
      <c r="GEM740" s="1101"/>
      <c r="GEN740" s="1101"/>
      <c r="GEO740" s="1101"/>
      <c r="GEP740" s="1101"/>
      <c r="GEQ740" s="1101"/>
      <c r="GER740" s="1101"/>
      <c r="GES740" s="1101"/>
      <c r="GET740" s="1101"/>
      <c r="GEU740" s="1101"/>
      <c r="GEV740" s="1101"/>
      <c r="GEW740" s="1101"/>
      <c r="GEX740" s="1101"/>
      <c r="GEY740" s="1101"/>
      <c r="GEZ740" s="1101"/>
      <c r="GFA740" s="1101"/>
      <c r="GFB740" s="1101"/>
      <c r="GFC740" s="1101"/>
      <c r="GFD740" s="1101"/>
      <c r="GFE740" s="1101"/>
      <c r="GFF740" s="1101"/>
      <c r="GFG740" s="1101"/>
      <c r="GFH740" s="1101"/>
      <c r="GFI740" s="1101"/>
      <c r="GFJ740" s="1101"/>
      <c r="GFK740" s="1101"/>
      <c r="GFL740" s="1101"/>
      <c r="GFM740" s="1101"/>
      <c r="GFN740" s="1101"/>
      <c r="GFO740" s="1101"/>
      <c r="GFP740" s="1101"/>
      <c r="GFQ740" s="1101"/>
      <c r="GFR740" s="1101"/>
      <c r="GFS740" s="1101"/>
      <c r="GFT740" s="1101"/>
      <c r="GFU740" s="1101"/>
      <c r="GFV740" s="1101"/>
      <c r="GFW740" s="1101"/>
      <c r="GFX740" s="1101"/>
      <c r="GFY740" s="1101"/>
      <c r="GFZ740" s="1101"/>
      <c r="GGA740" s="1101"/>
      <c r="GGB740" s="1101"/>
      <c r="GGC740" s="1101"/>
      <c r="GGD740" s="1101"/>
      <c r="GGE740" s="1101"/>
      <c r="GGF740" s="1101"/>
      <c r="GGG740" s="1101"/>
      <c r="GGH740" s="1101"/>
      <c r="GGI740" s="1101"/>
      <c r="GGJ740" s="1101"/>
      <c r="GGK740" s="1101"/>
      <c r="GGL740" s="1101"/>
      <c r="GGM740" s="1101"/>
      <c r="GGN740" s="1101"/>
      <c r="GGO740" s="1101"/>
      <c r="GGP740" s="1101"/>
      <c r="GGQ740" s="1101"/>
      <c r="GGR740" s="1101"/>
      <c r="GGS740" s="1101"/>
      <c r="GGT740" s="1101"/>
      <c r="GGU740" s="1101"/>
      <c r="GGV740" s="1101"/>
      <c r="GGW740" s="1101"/>
      <c r="GGX740" s="1101"/>
      <c r="GGY740" s="1101"/>
      <c r="GGZ740" s="1101"/>
      <c r="GHA740" s="1101"/>
      <c r="GHB740" s="1101"/>
      <c r="GHC740" s="1101"/>
      <c r="GHD740" s="1101"/>
      <c r="GHE740" s="1101"/>
      <c r="GHF740" s="1101"/>
      <c r="GHG740" s="1101"/>
      <c r="GHH740" s="1101"/>
      <c r="GHI740" s="1101"/>
      <c r="GHJ740" s="1101"/>
      <c r="GHK740" s="1101"/>
      <c r="GHL740" s="1101"/>
      <c r="GHM740" s="1101"/>
      <c r="GHN740" s="1101"/>
      <c r="GHO740" s="1101"/>
      <c r="GHP740" s="1101"/>
      <c r="GHQ740" s="1101"/>
      <c r="GHR740" s="1101"/>
      <c r="GHS740" s="1101"/>
      <c r="GHT740" s="1101"/>
      <c r="GHU740" s="1101"/>
      <c r="GHV740" s="1101"/>
      <c r="GHW740" s="1101"/>
      <c r="GHX740" s="1101"/>
      <c r="GHY740" s="1101"/>
      <c r="GHZ740" s="1101"/>
      <c r="GIA740" s="1101"/>
      <c r="GIB740" s="1101"/>
      <c r="GIC740" s="1101"/>
      <c r="GID740" s="1101"/>
      <c r="GIE740" s="1101"/>
      <c r="GIF740" s="1101"/>
      <c r="GIG740" s="1101"/>
      <c r="GIH740" s="1101"/>
      <c r="GII740" s="1101"/>
      <c r="GIJ740" s="1101"/>
      <c r="GIK740" s="1101"/>
      <c r="GIL740" s="1101"/>
      <c r="GIM740" s="1101"/>
      <c r="GIN740" s="1101"/>
      <c r="GIO740" s="1101"/>
      <c r="GIP740" s="1101"/>
      <c r="GIQ740" s="1101"/>
      <c r="GIR740" s="1101"/>
      <c r="GIS740" s="1101"/>
      <c r="GIT740" s="1101"/>
      <c r="GIU740" s="1101"/>
      <c r="GIV740" s="1101"/>
      <c r="GIW740" s="1101"/>
      <c r="GIX740" s="1101"/>
      <c r="GIY740" s="1101"/>
      <c r="GIZ740" s="1101"/>
      <c r="GJA740" s="1101"/>
      <c r="GJB740" s="1101"/>
      <c r="GJC740" s="1101"/>
      <c r="GJD740" s="1101"/>
      <c r="GJE740" s="1101"/>
      <c r="GJF740" s="1101"/>
      <c r="GJG740" s="1101"/>
      <c r="GJH740" s="1101"/>
      <c r="GJI740" s="1101"/>
      <c r="GJJ740" s="1101"/>
      <c r="GJK740" s="1101"/>
      <c r="GJL740" s="1101"/>
      <c r="GJM740" s="1101"/>
      <c r="GJN740" s="1101"/>
      <c r="GJO740" s="1101"/>
      <c r="GJP740" s="1101"/>
      <c r="GJQ740" s="1101"/>
      <c r="GJR740" s="1101"/>
      <c r="GJS740" s="1101"/>
      <c r="GJT740" s="1101"/>
      <c r="GJU740" s="1101"/>
      <c r="GJV740" s="1101"/>
      <c r="GJW740" s="1101"/>
      <c r="GJX740" s="1101"/>
      <c r="GJY740" s="1101"/>
      <c r="GJZ740" s="1101"/>
      <c r="GKA740" s="1101"/>
      <c r="GKB740" s="1101"/>
      <c r="GKC740" s="1101"/>
      <c r="GKD740" s="1101"/>
      <c r="GKE740" s="1101"/>
      <c r="GKF740" s="1101"/>
      <c r="GKG740" s="1101"/>
      <c r="GKH740" s="1101"/>
      <c r="GKI740" s="1101"/>
      <c r="GKJ740" s="1101"/>
      <c r="GKK740" s="1101"/>
      <c r="GKL740" s="1101"/>
      <c r="GKM740" s="1101"/>
      <c r="GKN740" s="1101"/>
      <c r="GKO740" s="1101"/>
      <c r="GKP740" s="1101"/>
      <c r="GKQ740" s="1101"/>
      <c r="GKR740" s="1101"/>
      <c r="GKS740" s="1101"/>
      <c r="GKT740" s="1101"/>
      <c r="GKU740" s="1101"/>
      <c r="GKV740" s="1101"/>
      <c r="GKW740" s="1101"/>
      <c r="GKX740" s="1101"/>
      <c r="GKY740" s="1101"/>
      <c r="GKZ740" s="1101"/>
      <c r="GLA740" s="1101"/>
      <c r="GLB740" s="1101"/>
      <c r="GLC740" s="1101"/>
      <c r="GLD740" s="1101"/>
      <c r="GLE740" s="1101"/>
      <c r="GLF740" s="1101"/>
      <c r="GLG740" s="1101"/>
      <c r="GLH740" s="1101"/>
      <c r="GLI740" s="1101"/>
      <c r="GLJ740" s="1101"/>
      <c r="GLK740" s="1101"/>
      <c r="GLL740" s="1101"/>
      <c r="GLM740" s="1101"/>
      <c r="GLN740" s="1101"/>
      <c r="GLO740" s="1101"/>
      <c r="GLP740" s="1101"/>
      <c r="GLQ740" s="1101"/>
      <c r="GLR740" s="1101"/>
      <c r="GLS740" s="1101"/>
      <c r="GLT740" s="1101"/>
      <c r="GLU740" s="1101"/>
      <c r="GLV740" s="1101"/>
      <c r="GLW740" s="1101"/>
      <c r="GLX740" s="1101"/>
      <c r="GLY740" s="1101"/>
      <c r="GLZ740" s="1101"/>
      <c r="GMA740" s="1101"/>
      <c r="GMB740" s="1101"/>
      <c r="GMC740" s="1101"/>
      <c r="GMD740" s="1101"/>
      <c r="GME740" s="1101"/>
      <c r="GMF740" s="1101"/>
      <c r="GMG740" s="1101"/>
      <c r="GMH740" s="1101"/>
      <c r="GMI740" s="1101"/>
      <c r="GMJ740" s="1101"/>
      <c r="GMK740" s="1101"/>
      <c r="GML740" s="1101"/>
      <c r="GMM740" s="1101"/>
      <c r="GMN740" s="1101"/>
      <c r="GMO740" s="1101"/>
      <c r="GMP740" s="1101"/>
      <c r="GMQ740" s="1101"/>
      <c r="GMR740" s="1101"/>
      <c r="GMS740" s="1101"/>
      <c r="GMT740" s="1101"/>
      <c r="GMU740" s="1101"/>
      <c r="GMV740" s="1101"/>
      <c r="GMW740" s="1101"/>
      <c r="GMX740" s="1101"/>
      <c r="GMY740" s="1101"/>
      <c r="GMZ740" s="1101"/>
      <c r="GNA740" s="1101"/>
      <c r="GNB740" s="1101"/>
      <c r="GNC740" s="1101"/>
      <c r="GND740" s="1101"/>
      <c r="GNE740" s="1101"/>
      <c r="GNF740" s="1101"/>
      <c r="GNG740" s="1101"/>
      <c r="GNH740" s="1101"/>
      <c r="GNI740" s="1101"/>
      <c r="GNJ740" s="1101"/>
      <c r="GNK740" s="1101"/>
      <c r="GNL740" s="1101"/>
      <c r="GNM740" s="1101"/>
      <c r="GNN740" s="1101"/>
      <c r="GNO740" s="1101"/>
      <c r="GNP740" s="1101"/>
      <c r="GNQ740" s="1101"/>
      <c r="GNR740" s="1101"/>
      <c r="GNS740" s="1101"/>
      <c r="GNT740" s="1101"/>
      <c r="GNU740" s="1101"/>
      <c r="GNV740" s="1101"/>
      <c r="GNW740" s="1101"/>
      <c r="GNX740" s="1101"/>
      <c r="GNY740" s="1101"/>
      <c r="GNZ740" s="1101"/>
      <c r="GOA740" s="1101"/>
      <c r="GOB740" s="1101"/>
      <c r="GOC740" s="1101"/>
      <c r="GOD740" s="1101"/>
      <c r="GOE740" s="1101"/>
      <c r="GOF740" s="1101"/>
      <c r="GOG740" s="1101"/>
      <c r="GOH740" s="1101"/>
      <c r="GOI740" s="1101"/>
      <c r="GOJ740" s="1101"/>
      <c r="GOK740" s="1101"/>
      <c r="GOL740" s="1101"/>
      <c r="GOM740" s="1101"/>
      <c r="GON740" s="1101"/>
      <c r="GOO740" s="1101"/>
      <c r="GOP740" s="1101"/>
      <c r="GOQ740" s="1101"/>
      <c r="GOR740" s="1101"/>
      <c r="GOS740" s="1101"/>
      <c r="GOT740" s="1101"/>
      <c r="GOU740" s="1101"/>
      <c r="GOV740" s="1101"/>
      <c r="GOW740" s="1101"/>
      <c r="GOX740" s="1101"/>
      <c r="GOY740" s="1101"/>
      <c r="GOZ740" s="1101"/>
      <c r="GPA740" s="1101"/>
      <c r="GPB740" s="1101"/>
      <c r="GPC740" s="1101"/>
      <c r="GPD740" s="1101"/>
      <c r="GPE740" s="1101"/>
      <c r="GPF740" s="1101"/>
      <c r="GPG740" s="1101"/>
      <c r="GPH740" s="1101"/>
      <c r="GPI740" s="1101"/>
      <c r="GPJ740" s="1101"/>
      <c r="GPK740" s="1101"/>
      <c r="GPL740" s="1101"/>
      <c r="GPM740" s="1101"/>
      <c r="GPN740" s="1101"/>
      <c r="GPO740" s="1101"/>
      <c r="GPP740" s="1101"/>
      <c r="GPQ740" s="1101"/>
      <c r="GPR740" s="1101"/>
      <c r="GPS740" s="1101"/>
      <c r="GPT740" s="1101"/>
      <c r="GPU740" s="1101"/>
      <c r="GPV740" s="1101"/>
      <c r="GPW740" s="1101"/>
      <c r="GPX740" s="1101"/>
      <c r="GPY740" s="1101"/>
      <c r="GPZ740" s="1101"/>
      <c r="GQA740" s="1101"/>
      <c r="GQB740" s="1101"/>
      <c r="GQC740" s="1101"/>
      <c r="GQD740" s="1101"/>
      <c r="GQE740" s="1101"/>
      <c r="GQF740" s="1101"/>
      <c r="GQG740" s="1101"/>
      <c r="GQH740" s="1101"/>
      <c r="GQI740" s="1101"/>
      <c r="GQJ740" s="1101"/>
      <c r="GQK740" s="1101"/>
      <c r="GQL740" s="1101"/>
      <c r="GQM740" s="1101"/>
      <c r="GQN740" s="1101"/>
      <c r="GQO740" s="1101"/>
      <c r="GQP740" s="1101"/>
      <c r="GQQ740" s="1101"/>
      <c r="GQR740" s="1101"/>
      <c r="GQS740" s="1101"/>
      <c r="GQT740" s="1101"/>
      <c r="GQU740" s="1101"/>
      <c r="GQV740" s="1101"/>
      <c r="GQW740" s="1101"/>
      <c r="GQX740" s="1101"/>
      <c r="GQY740" s="1101"/>
      <c r="GQZ740" s="1101"/>
      <c r="GRA740" s="1101"/>
      <c r="GRB740" s="1101"/>
      <c r="GRC740" s="1101"/>
      <c r="GRD740" s="1101"/>
      <c r="GRE740" s="1101"/>
      <c r="GRF740" s="1101"/>
      <c r="GRG740" s="1101"/>
      <c r="GRH740" s="1101"/>
      <c r="GRI740" s="1101"/>
      <c r="GRJ740" s="1101"/>
      <c r="GRK740" s="1101"/>
      <c r="GRL740" s="1101"/>
      <c r="GRM740" s="1101"/>
      <c r="GRN740" s="1101"/>
      <c r="GRO740" s="1101"/>
      <c r="GRP740" s="1101"/>
      <c r="GRQ740" s="1101"/>
      <c r="GRR740" s="1101"/>
      <c r="GRS740" s="1101"/>
      <c r="GRT740" s="1101"/>
      <c r="GRU740" s="1101"/>
      <c r="GRV740" s="1101"/>
      <c r="GRW740" s="1101"/>
      <c r="GRX740" s="1101"/>
      <c r="GRY740" s="1101"/>
      <c r="GRZ740" s="1101"/>
      <c r="GSA740" s="1101"/>
      <c r="GSB740" s="1101"/>
      <c r="GSC740" s="1101"/>
      <c r="GSD740" s="1101"/>
      <c r="GSE740" s="1101"/>
      <c r="GSF740" s="1101"/>
      <c r="GSG740" s="1101"/>
      <c r="GSH740" s="1101"/>
      <c r="GSI740" s="1101"/>
      <c r="GSJ740" s="1101"/>
      <c r="GSK740" s="1101"/>
      <c r="GSL740" s="1101"/>
      <c r="GSM740" s="1101"/>
      <c r="GSN740" s="1101"/>
      <c r="GSO740" s="1101"/>
      <c r="GSP740" s="1101"/>
      <c r="GSQ740" s="1101"/>
      <c r="GSR740" s="1101"/>
      <c r="GSS740" s="1101"/>
      <c r="GST740" s="1101"/>
      <c r="GSU740" s="1101"/>
      <c r="GSV740" s="1101"/>
      <c r="GSW740" s="1101"/>
      <c r="GSX740" s="1101"/>
      <c r="GSY740" s="1101"/>
      <c r="GSZ740" s="1101"/>
      <c r="GTA740" s="1101"/>
      <c r="GTB740" s="1101"/>
      <c r="GTC740" s="1101"/>
      <c r="GTD740" s="1101"/>
      <c r="GTE740" s="1101"/>
      <c r="GTF740" s="1101"/>
      <c r="GTG740" s="1101"/>
      <c r="GTH740" s="1101"/>
      <c r="GTI740" s="1101"/>
      <c r="GTJ740" s="1101"/>
      <c r="GTK740" s="1101"/>
      <c r="GTL740" s="1101"/>
      <c r="GTM740" s="1101"/>
      <c r="GTN740" s="1101"/>
      <c r="GTO740" s="1101"/>
      <c r="GTP740" s="1101"/>
      <c r="GTQ740" s="1101"/>
      <c r="GTR740" s="1101"/>
      <c r="GTS740" s="1101"/>
      <c r="GTT740" s="1101"/>
      <c r="GTU740" s="1101"/>
      <c r="GTV740" s="1101"/>
      <c r="GTW740" s="1101"/>
      <c r="GTX740" s="1101"/>
      <c r="GTY740" s="1101"/>
      <c r="GTZ740" s="1101"/>
      <c r="GUA740" s="1101"/>
      <c r="GUB740" s="1101"/>
      <c r="GUC740" s="1101"/>
      <c r="GUD740" s="1101"/>
      <c r="GUE740" s="1101"/>
      <c r="GUF740" s="1101"/>
      <c r="GUG740" s="1101"/>
      <c r="GUH740" s="1101"/>
      <c r="GUI740" s="1101"/>
      <c r="GUJ740" s="1101"/>
      <c r="GUK740" s="1101"/>
      <c r="GUL740" s="1101"/>
      <c r="GUM740" s="1101"/>
      <c r="GUN740" s="1101"/>
      <c r="GUO740" s="1101"/>
      <c r="GUP740" s="1101"/>
      <c r="GUQ740" s="1101"/>
      <c r="GUR740" s="1101"/>
      <c r="GUS740" s="1101"/>
      <c r="GUT740" s="1101"/>
      <c r="GUU740" s="1101"/>
      <c r="GUV740" s="1101"/>
      <c r="GUW740" s="1101"/>
      <c r="GUX740" s="1101"/>
      <c r="GUY740" s="1101"/>
      <c r="GUZ740" s="1101"/>
      <c r="GVA740" s="1101"/>
      <c r="GVB740" s="1101"/>
      <c r="GVC740" s="1101"/>
      <c r="GVD740" s="1101"/>
      <c r="GVE740" s="1101"/>
      <c r="GVF740" s="1101"/>
      <c r="GVG740" s="1101"/>
      <c r="GVH740" s="1101"/>
      <c r="GVI740" s="1101"/>
      <c r="GVJ740" s="1101"/>
      <c r="GVK740" s="1101"/>
      <c r="GVL740" s="1101"/>
      <c r="GVM740" s="1101"/>
      <c r="GVN740" s="1101"/>
      <c r="GVO740" s="1101"/>
      <c r="GVP740" s="1101"/>
      <c r="GVQ740" s="1101"/>
      <c r="GVR740" s="1101"/>
      <c r="GVS740" s="1101"/>
      <c r="GVT740" s="1101"/>
      <c r="GVU740" s="1101"/>
      <c r="GVV740" s="1101"/>
      <c r="GVW740" s="1101"/>
      <c r="GVX740" s="1101"/>
      <c r="GVY740" s="1101"/>
      <c r="GVZ740" s="1101"/>
      <c r="GWA740" s="1101"/>
      <c r="GWB740" s="1101"/>
      <c r="GWC740" s="1101"/>
      <c r="GWD740" s="1101"/>
      <c r="GWE740" s="1101"/>
      <c r="GWF740" s="1101"/>
      <c r="GWG740" s="1101"/>
      <c r="GWH740" s="1101"/>
      <c r="GWI740" s="1101"/>
      <c r="GWJ740" s="1101"/>
      <c r="GWK740" s="1101"/>
      <c r="GWL740" s="1101"/>
      <c r="GWM740" s="1101"/>
      <c r="GWN740" s="1101"/>
      <c r="GWO740" s="1101"/>
      <c r="GWP740" s="1101"/>
      <c r="GWQ740" s="1101"/>
      <c r="GWR740" s="1101"/>
      <c r="GWS740" s="1101"/>
      <c r="GWT740" s="1101"/>
      <c r="GWU740" s="1101"/>
      <c r="GWV740" s="1101"/>
      <c r="GWW740" s="1101"/>
      <c r="GWX740" s="1101"/>
      <c r="GWY740" s="1101"/>
      <c r="GWZ740" s="1101"/>
      <c r="GXA740" s="1101"/>
      <c r="GXB740" s="1101"/>
      <c r="GXC740" s="1101"/>
      <c r="GXD740" s="1101"/>
      <c r="GXE740" s="1101"/>
      <c r="GXF740" s="1101"/>
      <c r="GXG740" s="1101"/>
      <c r="GXH740" s="1101"/>
      <c r="GXI740" s="1101"/>
      <c r="GXJ740" s="1101"/>
      <c r="GXK740" s="1101"/>
      <c r="GXL740" s="1101"/>
      <c r="GXM740" s="1101"/>
      <c r="GXN740" s="1101"/>
      <c r="GXO740" s="1101"/>
      <c r="GXP740" s="1101"/>
      <c r="GXQ740" s="1101"/>
      <c r="GXR740" s="1101"/>
      <c r="GXS740" s="1101"/>
      <c r="GXT740" s="1101"/>
      <c r="GXU740" s="1101"/>
      <c r="GXV740" s="1101"/>
      <c r="GXW740" s="1101"/>
      <c r="GXX740" s="1101"/>
      <c r="GXY740" s="1101"/>
      <c r="GXZ740" s="1101"/>
      <c r="GYA740" s="1101"/>
      <c r="GYB740" s="1101"/>
      <c r="GYC740" s="1101"/>
      <c r="GYD740" s="1101"/>
      <c r="GYE740" s="1101"/>
      <c r="GYF740" s="1101"/>
      <c r="GYG740" s="1101"/>
      <c r="GYH740" s="1101"/>
      <c r="GYI740" s="1101"/>
      <c r="GYJ740" s="1101"/>
      <c r="GYK740" s="1101"/>
      <c r="GYL740" s="1101"/>
      <c r="GYM740" s="1101"/>
      <c r="GYN740" s="1101"/>
      <c r="GYO740" s="1101"/>
      <c r="GYP740" s="1101"/>
      <c r="GYQ740" s="1101"/>
      <c r="GYR740" s="1101"/>
      <c r="GYS740" s="1101"/>
      <c r="GYT740" s="1101"/>
      <c r="GYU740" s="1101"/>
      <c r="GYV740" s="1101"/>
      <c r="GYW740" s="1101"/>
      <c r="GYX740" s="1101"/>
      <c r="GYY740" s="1101"/>
      <c r="GYZ740" s="1101"/>
      <c r="GZA740" s="1101"/>
      <c r="GZB740" s="1101"/>
      <c r="GZC740" s="1101"/>
      <c r="GZD740" s="1101"/>
      <c r="GZE740" s="1101"/>
      <c r="GZF740" s="1101"/>
      <c r="GZG740" s="1101"/>
      <c r="GZH740" s="1101"/>
      <c r="GZI740" s="1101"/>
      <c r="GZJ740" s="1101"/>
      <c r="GZK740" s="1101"/>
      <c r="GZL740" s="1101"/>
      <c r="GZM740" s="1101"/>
      <c r="GZN740" s="1101"/>
      <c r="GZO740" s="1101"/>
      <c r="GZP740" s="1101"/>
      <c r="GZQ740" s="1101"/>
      <c r="GZR740" s="1101"/>
      <c r="GZS740" s="1101"/>
      <c r="GZT740" s="1101"/>
      <c r="GZU740" s="1101"/>
      <c r="GZV740" s="1101"/>
      <c r="GZW740" s="1101"/>
      <c r="GZX740" s="1101"/>
      <c r="GZY740" s="1101"/>
      <c r="GZZ740" s="1101"/>
      <c r="HAA740" s="1101"/>
      <c r="HAB740" s="1101"/>
      <c r="HAC740" s="1101"/>
      <c r="HAD740" s="1101"/>
      <c r="HAE740" s="1101"/>
      <c r="HAF740" s="1101"/>
      <c r="HAG740" s="1101"/>
      <c r="HAH740" s="1101"/>
      <c r="HAI740" s="1101"/>
      <c r="HAJ740" s="1101"/>
      <c r="HAK740" s="1101"/>
      <c r="HAL740" s="1101"/>
      <c r="HAM740" s="1101"/>
      <c r="HAN740" s="1101"/>
      <c r="HAO740" s="1101"/>
      <c r="HAP740" s="1101"/>
      <c r="HAQ740" s="1101"/>
      <c r="HAR740" s="1101"/>
      <c r="HAS740" s="1101"/>
      <c r="HAT740" s="1101"/>
      <c r="HAU740" s="1101"/>
      <c r="HAV740" s="1101"/>
      <c r="HAW740" s="1101"/>
      <c r="HAX740" s="1101"/>
      <c r="HAY740" s="1101"/>
      <c r="HAZ740" s="1101"/>
      <c r="HBA740" s="1101"/>
      <c r="HBB740" s="1101"/>
      <c r="HBC740" s="1101"/>
      <c r="HBD740" s="1101"/>
      <c r="HBE740" s="1101"/>
      <c r="HBF740" s="1101"/>
      <c r="HBG740" s="1101"/>
      <c r="HBH740" s="1101"/>
      <c r="HBI740" s="1101"/>
      <c r="HBJ740" s="1101"/>
      <c r="HBK740" s="1101"/>
      <c r="HBL740" s="1101"/>
      <c r="HBM740" s="1101"/>
      <c r="HBN740" s="1101"/>
      <c r="HBO740" s="1101"/>
      <c r="HBP740" s="1101"/>
      <c r="HBQ740" s="1101"/>
      <c r="HBR740" s="1101"/>
      <c r="HBS740" s="1101"/>
      <c r="HBT740" s="1101"/>
      <c r="HBU740" s="1101"/>
      <c r="HBV740" s="1101"/>
      <c r="HBW740" s="1101"/>
      <c r="HBX740" s="1101"/>
      <c r="HBY740" s="1101"/>
      <c r="HBZ740" s="1101"/>
      <c r="HCA740" s="1101"/>
      <c r="HCB740" s="1101"/>
      <c r="HCC740" s="1101"/>
      <c r="HCD740" s="1101"/>
      <c r="HCE740" s="1101"/>
      <c r="HCF740" s="1101"/>
      <c r="HCG740" s="1101"/>
      <c r="HCH740" s="1101"/>
      <c r="HCI740" s="1101"/>
      <c r="HCJ740" s="1101"/>
      <c r="HCK740" s="1101"/>
      <c r="HCL740" s="1101"/>
      <c r="HCM740" s="1101"/>
      <c r="HCN740" s="1101"/>
      <c r="HCO740" s="1101"/>
      <c r="HCP740" s="1101"/>
      <c r="HCQ740" s="1101"/>
      <c r="HCR740" s="1101"/>
      <c r="HCS740" s="1101"/>
      <c r="HCT740" s="1101"/>
      <c r="HCU740" s="1101"/>
      <c r="HCV740" s="1101"/>
      <c r="HCW740" s="1101"/>
      <c r="HCX740" s="1101"/>
      <c r="HCY740" s="1101"/>
      <c r="HCZ740" s="1101"/>
      <c r="HDA740" s="1101"/>
      <c r="HDB740" s="1101"/>
      <c r="HDC740" s="1101"/>
      <c r="HDD740" s="1101"/>
      <c r="HDE740" s="1101"/>
      <c r="HDF740" s="1101"/>
      <c r="HDG740" s="1101"/>
      <c r="HDH740" s="1101"/>
      <c r="HDI740" s="1101"/>
      <c r="HDJ740" s="1101"/>
      <c r="HDK740" s="1101"/>
      <c r="HDL740" s="1101"/>
      <c r="HDM740" s="1101"/>
      <c r="HDN740" s="1101"/>
      <c r="HDO740" s="1101"/>
      <c r="HDP740" s="1101"/>
      <c r="HDQ740" s="1101"/>
      <c r="HDR740" s="1101"/>
      <c r="HDS740" s="1101"/>
      <c r="HDT740" s="1101"/>
      <c r="HDU740" s="1101"/>
      <c r="HDV740" s="1101"/>
      <c r="HDW740" s="1101"/>
      <c r="HDX740" s="1101"/>
      <c r="HDY740" s="1101"/>
      <c r="HDZ740" s="1101"/>
      <c r="HEA740" s="1101"/>
      <c r="HEB740" s="1101"/>
      <c r="HEC740" s="1101"/>
      <c r="HED740" s="1101"/>
      <c r="HEE740" s="1101"/>
      <c r="HEF740" s="1101"/>
      <c r="HEG740" s="1101"/>
      <c r="HEH740" s="1101"/>
      <c r="HEI740" s="1101"/>
      <c r="HEJ740" s="1101"/>
      <c r="HEK740" s="1101"/>
      <c r="HEL740" s="1101"/>
      <c r="HEM740" s="1101"/>
      <c r="HEN740" s="1101"/>
      <c r="HEO740" s="1101"/>
      <c r="HEP740" s="1101"/>
      <c r="HEQ740" s="1101"/>
      <c r="HER740" s="1101"/>
      <c r="HES740" s="1101"/>
      <c r="HET740" s="1101"/>
      <c r="HEU740" s="1101"/>
      <c r="HEV740" s="1101"/>
      <c r="HEW740" s="1101"/>
      <c r="HEX740" s="1101"/>
      <c r="HEY740" s="1101"/>
      <c r="HEZ740" s="1101"/>
      <c r="HFA740" s="1101"/>
      <c r="HFB740" s="1101"/>
      <c r="HFC740" s="1101"/>
      <c r="HFD740" s="1101"/>
      <c r="HFE740" s="1101"/>
      <c r="HFF740" s="1101"/>
      <c r="HFG740" s="1101"/>
      <c r="HFH740" s="1101"/>
      <c r="HFI740" s="1101"/>
      <c r="HFJ740" s="1101"/>
      <c r="HFK740" s="1101"/>
      <c r="HFL740" s="1101"/>
      <c r="HFM740" s="1101"/>
      <c r="HFN740" s="1101"/>
      <c r="HFO740" s="1101"/>
      <c r="HFP740" s="1101"/>
      <c r="HFQ740" s="1101"/>
      <c r="HFR740" s="1101"/>
      <c r="HFS740" s="1101"/>
      <c r="HFT740" s="1101"/>
      <c r="HFU740" s="1101"/>
      <c r="HFV740" s="1101"/>
      <c r="HFW740" s="1101"/>
      <c r="HFX740" s="1101"/>
      <c r="HFY740" s="1101"/>
      <c r="HFZ740" s="1101"/>
      <c r="HGA740" s="1101"/>
      <c r="HGB740" s="1101"/>
      <c r="HGC740" s="1101"/>
      <c r="HGD740" s="1101"/>
      <c r="HGE740" s="1101"/>
      <c r="HGF740" s="1101"/>
      <c r="HGG740" s="1101"/>
      <c r="HGH740" s="1101"/>
      <c r="HGI740" s="1101"/>
      <c r="HGJ740" s="1101"/>
      <c r="HGK740" s="1101"/>
      <c r="HGL740" s="1101"/>
      <c r="HGM740" s="1101"/>
      <c r="HGN740" s="1101"/>
      <c r="HGO740" s="1101"/>
      <c r="HGP740" s="1101"/>
      <c r="HGQ740" s="1101"/>
      <c r="HGR740" s="1101"/>
      <c r="HGS740" s="1101"/>
      <c r="HGT740" s="1101"/>
      <c r="HGU740" s="1101"/>
      <c r="HGV740" s="1101"/>
      <c r="HGW740" s="1101"/>
      <c r="HGX740" s="1101"/>
      <c r="HGY740" s="1101"/>
      <c r="HGZ740" s="1101"/>
      <c r="HHA740" s="1101"/>
      <c r="HHB740" s="1101"/>
      <c r="HHC740" s="1101"/>
      <c r="HHD740" s="1101"/>
      <c r="HHE740" s="1101"/>
      <c r="HHF740" s="1101"/>
      <c r="HHG740" s="1101"/>
      <c r="HHH740" s="1101"/>
      <c r="HHI740" s="1101"/>
      <c r="HHJ740" s="1101"/>
      <c r="HHK740" s="1101"/>
      <c r="HHL740" s="1101"/>
      <c r="HHM740" s="1101"/>
      <c r="HHN740" s="1101"/>
      <c r="HHO740" s="1101"/>
      <c r="HHP740" s="1101"/>
      <c r="HHQ740" s="1101"/>
      <c r="HHR740" s="1101"/>
      <c r="HHS740" s="1101"/>
      <c r="HHT740" s="1101"/>
      <c r="HHU740" s="1101"/>
      <c r="HHV740" s="1101"/>
      <c r="HHW740" s="1101"/>
      <c r="HHX740" s="1101"/>
      <c r="HHY740" s="1101"/>
      <c r="HHZ740" s="1101"/>
      <c r="HIA740" s="1101"/>
      <c r="HIB740" s="1101"/>
      <c r="HIC740" s="1101"/>
      <c r="HID740" s="1101"/>
      <c r="HIE740" s="1101"/>
      <c r="HIF740" s="1101"/>
      <c r="HIG740" s="1101"/>
      <c r="HIH740" s="1101"/>
      <c r="HII740" s="1101"/>
      <c r="HIJ740" s="1101"/>
      <c r="HIK740" s="1101"/>
      <c r="HIL740" s="1101"/>
      <c r="HIM740" s="1101"/>
      <c r="HIN740" s="1101"/>
      <c r="HIO740" s="1101"/>
      <c r="HIP740" s="1101"/>
      <c r="HIQ740" s="1101"/>
      <c r="HIR740" s="1101"/>
      <c r="HIS740" s="1101"/>
      <c r="HIT740" s="1101"/>
      <c r="HIU740" s="1101"/>
      <c r="HIV740" s="1101"/>
      <c r="HIW740" s="1101"/>
      <c r="HIX740" s="1101"/>
      <c r="HIY740" s="1101"/>
      <c r="HIZ740" s="1101"/>
      <c r="HJA740" s="1101"/>
      <c r="HJB740" s="1101"/>
      <c r="HJC740" s="1101"/>
      <c r="HJD740" s="1101"/>
      <c r="HJE740" s="1101"/>
      <c r="HJF740" s="1101"/>
      <c r="HJG740" s="1101"/>
      <c r="HJH740" s="1101"/>
      <c r="HJI740" s="1101"/>
      <c r="HJJ740" s="1101"/>
      <c r="HJK740" s="1101"/>
      <c r="HJL740" s="1101"/>
      <c r="HJM740" s="1101"/>
      <c r="HJN740" s="1101"/>
      <c r="HJO740" s="1101"/>
      <c r="HJP740" s="1101"/>
      <c r="HJQ740" s="1101"/>
      <c r="HJR740" s="1101"/>
      <c r="HJS740" s="1101"/>
      <c r="HJT740" s="1101"/>
      <c r="HJU740" s="1101"/>
      <c r="HJV740" s="1101"/>
      <c r="HJW740" s="1101"/>
      <c r="HJX740" s="1101"/>
      <c r="HJY740" s="1101"/>
      <c r="HJZ740" s="1101"/>
      <c r="HKA740" s="1101"/>
      <c r="HKB740" s="1101"/>
      <c r="HKC740" s="1101"/>
      <c r="HKD740" s="1101"/>
      <c r="HKE740" s="1101"/>
      <c r="HKF740" s="1101"/>
      <c r="HKG740" s="1101"/>
      <c r="HKH740" s="1101"/>
      <c r="HKI740" s="1101"/>
      <c r="HKJ740" s="1101"/>
      <c r="HKK740" s="1101"/>
      <c r="HKL740" s="1101"/>
      <c r="HKM740" s="1101"/>
      <c r="HKN740" s="1101"/>
      <c r="HKO740" s="1101"/>
      <c r="HKP740" s="1101"/>
      <c r="HKQ740" s="1101"/>
      <c r="HKR740" s="1101"/>
      <c r="HKS740" s="1101"/>
      <c r="HKT740" s="1101"/>
      <c r="HKU740" s="1101"/>
      <c r="HKV740" s="1101"/>
      <c r="HKW740" s="1101"/>
      <c r="HKX740" s="1101"/>
      <c r="HKY740" s="1101"/>
      <c r="HKZ740" s="1101"/>
      <c r="HLA740" s="1101"/>
      <c r="HLB740" s="1101"/>
      <c r="HLC740" s="1101"/>
      <c r="HLD740" s="1101"/>
      <c r="HLE740" s="1101"/>
      <c r="HLF740" s="1101"/>
      <c r="HLG740" s="1101"/>
      <c r="HLH740" s="1101"/>
      <c r="HLI740" s="1101"/>
      <c r="HLJ740" s="1101"/>
      <c r="HLK740" s="1101"/>
      <c r="HLL740" s="1101"/>
      <c r="HLM740" s="1101"/>
      <c r="HLN740" s="1101"/>
      <c r="HLO740" s="1101"/>
      <c r="HLP740" s="1101"/>
      <c r="HLQ740" s="1101"/>
      <c r="HLR740" s="1101"/>
      <c r="HLS740" s="1101"/>
      <c r="HLT740" s="1101"/>
      <c r="HLU740" s="1101"/>
      <c r="HLV740" s="1101"/>
      <c r="HLW740" s="1101"/>
      <c r="HLX740" s="1101"/>
      <c r="HLY740" s="1101"/>
      <c r="HLZ740" s="1101"/>
      <c r="HMA740" s="1101"/>
      <c r="HMB740" s="1101"/>
      <c r="HMC740" s="1101"/>
      <c r="HMD740" s="1101"/>
      <c r="HME740" s="1101"/>
      <c r="HMF740" s="1101"/>
      <c r="HMG740" s="1101"/>
      <c r="HMH740" s="1101"/>
      <c r="HMI740" s="1101"/>
      <c r="HMJ740" s="1101"/>
      <c r="HMK740" s="1101"/>
      <c r="HML740" s="1101"/>
      <c r="HMM740" s="1101"/>
      <c r="HMN740" s="1101"/>
      <c r="HMO740" s="1101"/>
      <c r="HMP740" s="1101"/>
      <c r="HMQ740" s="1101"/>
      <c r="HMR740" s="1101"/>
      <c r="HMS740" s="1101"/>
      <c r="HMT740" s="1101"/>
      <c r="HMU740" s="1101"/>
      <c r="HMV740" s="1101"/>
      <c r="HMW740" s="1101"/>
      <c r="HMX740" s="1101"/>
      <c r="HMY740" s="1101"/>
      <c r="HMZ740" s="1101"/>
      <c r="HNA740" s="1101"/>
      <c r="HNB740" s="1101"/>
      <c r="HNC740" s="1101"/>
      <c r="HND740" s="1101"/>
      <c r="HNE740" s="1101"/>
      <c r="HNF740" s="1101"/>
      <c r="HNG740" s="1101"/>
      <c r="HNH740" s="1101"/>
      <c r="HNI740" s="1101"/>
      <c r="HNJ740" s="1101"/>
      <c r="HNK740" s="1101"/>
      <c r="HNL740" s="1101"/>
      <c r="HNM740" s="1101"/>
      <c r="HNN740" s="1101"/>
      <c r="HNO740" s="1101"/>
      <c r="HNP740" s="1101"/>
      <c r="HNQ740" s="1101"/>
      <c r="HNR740" s="1101"/>
      <c r="HNS740" s="1101"/>
      <c r="HNT740" s="1101"/>
      <c r="HNU740" s="1101"/>
      <c r="HNV740" s="1101"/>
      <c r="HNW740" s="1101"/>
      <c r="HNX740" s="1101"/>
      <c r="HNY740" s="1101"/>
      <c r="HNZ740" s="1101"/>
      <c r="HOA740" s="1101"/>
      <c r="HOB740" s="1101"/>
      <c r="HOC740" s="1101"/>
      <c r="HOD740" s="1101"/>
      <c r="HOE740" s="1101"/>
      <c r="HOF740" s="1101"/>
      <c r="HOG740" s="1101"/>
      <c r="HOH740" s="1101"/>
      <c r="HOI740" s="1101"/>
      <c r="HOJ740" s="1101"/>
      <c r="HOK740" s="1101"/>
      <c r="HOL740" s="1101"/>
      <c r="HOM740" s="1101"/>
      <c r="HON740" s="1101"/>
      <c r="HOO740" s="1101"/>
      <c r="HOP740" s="1101"/>
      <c r="HOQ740" s="1101"/>
      <c r="HOR740" s="1101"/>
      <c r="HOS740" s="1101"/>
      <c r="HOT740" s="1101"/>
      <c r="HOU740" s="1101"/>
      <c r="HOV740" s="1101"/>
      <c r="HOW740" s="1101"/>
      <c r="HOX740" s="1101"/>
      <c r="HOY740" s="1101"/>
      <c r="HOZ740" s="1101"/>
      <c r="HPA740" s="1101"/>
      <c r="HPB740" s="1101"/>
      <c r="HPC740" s="1101"/>
      <c r="HPD740" s="1101"/>
      <c r="HPE740" s="1101"/>
      <c r="HPF740" s="1101"/>
      <c r="HPG740" s="1101"/>
      <c r="HPH740" s="1101"/>
      <c r="HPI740" s="1101"/>
      <c r="HPJ740" s="1101"/>
      <c r="HPK740" s="1101"/>
      <c r="HPL740" s="1101"/>
      <c r="HPM740" s="1101"/>
      <c r="HPN740" s="1101"/>
      <c r="HPO740" s="1101"/>
      <c r="HPP740" s="1101"/>
      <c r="HPQ740" s="1101"/>
      <c r="HPR740" s="1101"/>
      <c r="HPS740" s="1101"/>
      <c r="HPT740" s="1101"/>
      <c r="HPU740" s="1101"/>
      <c r="HPV740" s="1101"/>
      <c r="HPW740" s="1101"/>
      <c r="HPX740" s="1101"/>
      <c r="HPY740" s="1101"/>
      <c r="HPZ740" s="1101"/>
      <c r="HQA740" s="1101"/>
      <c r="HQB740" s="1101"/>
      <c r="HQC740" s="1101"/>
      <c r="HQD740" s="1101"/>
      <c r="HQE740" s="1101"/>
      <c r="HQF740" s="1101"/>
      <c r="HQG740" s="1101"/>
      <c r="HQH740" s="1101"/>
      <c r="HQI740" s="1101"/>
      <c r="HQJ740" s="1101"/>
      <c r="HQK740" s="1101"/>
      <c r="HQL740" s="1101"/>
      <c r="HQM740" s="1101"/>
      <c r="HQN740" s="1101"/>
      <c r="HQO740" s="1101"/>
      <c r="HQP740" s="1101"/>
      <c r="HQQ740" s="1101"/>
      <c r="HQR740" s="1101"/>
      <c r="HQS740" s="1101"/>
      <c r="HQT740" s="1101"/>
      <c r="HQU740" s="1101"/>
      <c r="HQV740" s="1101"/>
      <c r="HQW740" s="1101"/>
      <c r="HQX740" s="1101"/>
      <c r="HQY740" s="1101"/>
      <c r="HQZ740" s="1101"/>
      <c r="HRA740" s="1101"/>
      <c r="HRB740" s="1101"/>
      <c r="HRC740" s="1101"/>
      <c r="HRD740" s="1101"/>
      <c r="HRE740" s="1101"/>
      <c r="HRF740" s="1101"/>
      <c r="HRG740" s="1101"/>
      <c r="HRH740" s="1101"/>
      <c r="HRI740" s="1101"/>
      <c r="HRJ740" s="1101"/>
      <c r="HRK740" s="1101"/>
      <c r="HRL740" s="1101"/>
      <c r="HRM740" s="1101"/>
      <c r="HRN740" s="1101"/>
      <c r="HRO740" s="1101"/>
      <c r="HRP740" s="1101"/>
      <c r="HRQ740" s="1101"/>
      <c r="HRR740" s="1101"/>
      <c r="HRS740" s="1101"/>
      <c r="HRT740" s="1101"/>
      <c r="HRU740" s="1101"/>
      <c r="HRV740" s="1101"/>
      <c r="HRW740" s="1101"/>
      <c r="HRX740" s="1101"/>
      <c r="HRY740" s="1101"/>
      <c r="HRZ740" s="1101"/>
      <c r="HSA740" s="1101"/>
      <c r="HSB740" s="1101"/>
      <c r="HSC740" s="1101"/>
      <c r="HSD740" s="1101"/>
      <c r="HSE740" s="1101"/>
      <c r="HSF740" s="1101"/>
      <c r="HSG740" s="1101"/>
      <c r="HSH740" s="1101"/>
      <c r="HSI740" s="1101"/>
      <c r="HSJ740" s="1101"/>
      <c r="HSK740" s="1101"/>
      <c r="HSL740" s="1101"/>
      <c r="HSM740" s="1101"/>
      <c r="HSN740" s="1101"/>
      <c r="HSO740" s="1101"/>
      <c r="HSP740" s="1101"/>
      <c r="HSQ740" s="1101"/>
      <c r="HSR740" s="1101"/>
      <c r="HSS740" s="1101"/>
      <c r="HST740" s="1101"/>
      <c r="HSU740" s="1101"/>
      <c r="HSV740" s="1101"/>
      <c r="HSW740" s="1101"/>
      <c r="HSX740" s="1101"/>
      <c r="HSY740" s="1101"/>
      <c r="HSZ740" s="1101"/>
      <c r="HTA740" s="1101"/>
      <c r="HTB740" s="1101"/>
      <c r="HTC740" s="1101"/>
      <c r="HTD740" s="1101"/>
      <c r="HTE740" s="1101"/>
      <c r="HTF740" s="1101"/>
      <c r="HTG740" s="1101"/>
      <c r="HTH740" s="1101"/>
      <c r="HTI740" s="1101"/>
      <c r="HTJ740" s="1101"/>
      <c r="HTK740" s="1101"/>
      <c r="HTL740" s="1101"/>
      <c r="HTM740" s="1101"/>
      <c r="HTN740" s="1101"/>
      <c r="HTO740" s="1101"/>
      <c r="HTP740" s="1101"/>
      <c r="HTQ740" s="1101"/>
      <c r="HTR740" s="1101"/>
      <c r="HTS740" s="1101"/>
      <c r="HTT740" s="1101"/>
      <c r="HTU740" s="1101"/>
      <c r="HTV740" s="1101"/>
      <c r="HTW740" s="1101"/>
      <c r="HTX740" s="1101"/>
      <c r="HTY740" s="1101"/>
      <c r="HTZ740" s="1101"/>
      <c r="HUA740" s="1101"/>
      <c r="HUB740" s="1101"/>
      <c r="HUC740" s="1101"/>
      <c r="HUD740" s="1101"/>
      <c r="HUE740" s="1101"/>
      <c r="HUF740" s="1101"/>
      <c r="HUG740" s="1101"/>
      <c r="HUH740" s="1101"/>
      <c r="HUI740" s="1101"/>
      <c r="HUJ740" s="1101"/>
      <c r="HUK740" s="1101"/>
      <c r="HUL740" s="1101"/>
      <c r="HUM740" s="1101"/>
      <c r="HUN740" s="1101"/>
      <c r="HUO740" s="1101"/>
      <c r="HUP740" s="1101"/>
      <c r="HUQ740" s="1101"/>
      <c r="HUR740" s="1101"/>
      <c r="HUS740" s="1101"/>
      <c r="HUT740" s="1101"/>
      <c r="HUU740" s="1101"/>
      <c r="HUV740" s="1101"/>
      <c r="HUW740" s="1101"/>
      <c r="HUX740" s="1101"/>
      <c r="HUY740" s="1101"/>
      <c r="HUZ740" s="1101"/>
      <c r="HVA740" s="1101"/>
      <c r="HVB740" s="1101"/>
      <c r="HVC740" s="1101"/>
      <c r="HVD740" s="1101"/>
      <c r="HVE740" s="1101"/>
      <c r="HVF740" s="1101"/>
      <c r="HVG740" s="1101"/>
      <c r="HVH740" s="1101"/>
      <c r="HVI740" s="1101"/>
      <c r="HVJ740" s="1101"/>
      <c r="HVK740" s="1101"/>
      <c r="HVL740" s="1101"/>
      <c r="HVM740" s="1101"/>
      <c r="HVN740" s="1101"/>
      <c r="HVO740" s="1101"/>
      <c r="HVP740" s="1101"/>
      <c r="HVQ740" s="1101"/>
      <c r="HVR740" s="1101"/>
      <c r="HVS740" s="1101"/>
      <c r="HVT740" s="1101"/>
      <c r="HVU740" s="1101"/>
      <c r="HVV740" s="1101"/>
      <c r="HVW740" s="1101"/>
      <c r="HVX740" s="1101"/>
      <c r="HVY740" s="1101"/>
      <c r="HVZ740" s="1101"/>
      <c r="HWA740" s="1101"/>
      <c r="HWB740" s="1101"/>
      <c r="HWC740" s="1101"/>
      <c r="HWD740" s="1101"/>
      <c r="HWE740" s="1101"/>
      <c r="HWF740" s="1101"/>
      <c r="HWG740" s="1101"/>
      <c r="HWH740" s="1101"/>
      <c r="HWI740" s="1101"/>
      <c r="HWJ740" s="1101"/>
      <c r="HWK740" s="1101"/>
      <c r="HWL740" s="1101"/>
      <c r="HWM740" s="1101"/>
      <c r="HWN740" s="1101"/>
      <c r="HWO740" s="1101"/>
      <c r="HWP740" s="1101"/>
      <c r="HWQ740" s="1101"/>
      <c r="HWR740" s="1101"/>
      <c r="HWS740" s="1101"/>
      <c r="HWT740" s="1101"/>
      <c r="HWU740" s="1101"/>
      <c r="HWV740" s="1101"/>
      <c r="HWW740" s="1101"/>
      <c r="HWX740" s="1101"/>
      <c r="HWY740" s="1101"/>
      <c r="HWZ740" s="1101"/>
      <c r="HXA740" s="1101"/>
      <c r="HXB740" s="1101"/>
      <c r="HXC740" s="1101"/>
      <c r="HXD740" s="1101"/>
      <c r="HXE740" s="1101"/>
      <c r="HXF740" s="1101"/>
      <c r="HXG740" s="1101"/>
      <c r="HXH740" s="1101"/>
      <c r="HXI740" s="1101"/>
      <c r="HXJ740" s="1101"/>
      <c r="HXK740" s="1101"/>
      <c r="HXL740" s="1101"/>
      <c r="HXM740" s="1101"/>
      <c r="HXN740" s="1101"/>
      <c r="HXO740" s="1101"/>
      <c r="HXP740" s="1101"/>
      <c r="HXQ740" s="1101"/>
      <c r="HXR740" s="1101"/>
      <c r="HXS740" s="1101"/>
      <c r="HXT740" s="1101"/>
      <c r="HXU740" s="1101"/>
      <c r="HXV740" s="1101"/>
      <c r="HXW740" s="1101"/>
      <c r="HXX740" s="1101"/>
      <c r="HXY740" s="1101"/>
      <c r="HXZ740" s="1101"/>
      <c r="HYA740" s="1101"/>
      <c r="HYB740" s="1101"/>
      <c r="HYC740" s="1101"/>
      <c r="HYD740" s="1101"/>
      <c r="HYE740" s="1101"/>
      <c r="HYF740" s="1101"/>
      <c r="HYG740" s="1101"/>
      <c r="HYH740" s="1101"/>
      <c r="HYI740" s="1101"/>
      <c r="HYJ740" s="1101"/>
      <c r="HYK740" s="1101"/>
      <c r="HYL740" s="1101"/>
      <c r="HYM740" s="1101"/>
      <c r="HYN740" s="1101"/>
      <c r="HYO740" s="1101"/>
      <c r="HYP740" s="1101"/>
      <c r="HYQ740" s="1101"/>
      <c r="HYR740" s="1101"/>
      <c r="HYS740" s="1101"/>
      <c r="HYT740" s="1101"/>
      <c r="HYU740" s="1101"/>
      <c r="HYV740" s="1101"/>
      <c r="HYW740" s="1101"/>
      <c r="HYX740" s="1101"/>
      <c r="HYY740" s="1101"/>
      <c r="HYZ740" s="1101"/>
      <c r="HZA740" s="1101"/>
      <c r="HZB740" s="1101"/>
      <c r="HZC740" s="1101"/>
      <c r="HZD740" s="1101"/>
      <c r="HZE740" s="1101"/>
      <c r="HZF740" s="1101"/>
      <c r="HZG740" s="1101"/>
      <c r="HZH740" s="1101"/>
      <c r="HZI740" s="1101"/>
      <c r="HZJ740" s="1101"/>
      <c r="HZK740" s="1101"/>
      <c r="HZL740" s="1101"/>
      <c r="HZM740" s="1101"/>
      <c r="HZN740" s="1101"/>
      <c r="HZO740" s="1101"/>
      <c r="HZP740" s="1101"/>
      <c r="HZQ740" s="1101"/>
      <c r="HZR740" s="1101"/>
      <c r="HZS740" s="1101"/>
      <c r="HZT740" s="1101"/>
      <c r="HZU740" s="1101"/>
      <c r="HZV740" s="1101"/>
      <c r="HZW740" s="1101"/>
      <c r="HZX740" s="1101"/>
      <c r="HZY740" s="1101"/>
      <c r="HZZ740" s="1101"/>
      <c r="IAA740" s="1101"/>
      <c r="IAB740" s="1101"/>
      <c r="IAC740" s="1101"/>
      <c r="IAD740" s="1101"/>
      <c r="IAE740" s="1101"/>
      <c r="IAF740" s="1101"/>
      <c r="IAG740" s="1101"/>
      <c r="IAH740" s="1101"/>
      <c r="IAI740" s="1101"/>
      <c r="IAJ740" s="1101"/>
      <c r="IAK740" s="1101"/>
      <c r="IAL740" s="1101"/>
      <c r="IAM740" s="1101"/>
      <c r="IAN740" s="1101"/>
      <c r="IAO740" s="1101"/>
      <c r="IAP740" s="1101"/>
      <c r="IAQ740" s="1101"/>
      <c r="IAR740" s="1101"/>
      <c r="IAS740" s="1101"/>
      <c r="IAT740" s="1101"/>
      <c r="IAU740" s="1101"/>
      <c r="IAV740" s="1101"/>
      <c r="IAW740" s="1101"/>
      <c r="IAX740" s="1101"/>
      <c r="IAY740" s="1101"/>
      <c r="IAZ740" s="1101"/>
      <c r="IBA740" s="1101"/>
      <c r="IBB740" s="1101"/>
      <c r="IBC740" s="1101"/>
      <c r="IBD740" s="1101"/>
      <c r="IBE740" s="1101"/>
      <c r="IBF740" s="1101"/>
      <c r="IBG740" s="1101"/>
      <c r="IBH740" s="1101"/>
      <c r="IBI740" s="1101"/>
      <c r="IBJ740" s="1101"/>
      <c r="IBK740" s="1101"/>
      <c r="IBL740" s="1101"/>
      <c r="IBM740" s="1101"/>
      <c r="IBN740" s="1101"/>
      <c r="IBO740" s="1101"/>
      <c r="IBP740" s="1101"/>
      <c r="IBQ740" s="1101"/>
      <c r="IBR740" s="1101"/>
      <c r="IBS740" s="1101"/>
      <c r="IBT740" s="1101"/>
      <c r="IBU740" s="1101"/>
      <c r="IBV740" s="1101"/>
      <c r="IBW740" s="1101"/>
      <c r="IBX740" s="1101"/>
      <c r="IBY740" s="1101"/>
      <c r="IBZ740" s="1101"/>
      <c r="ICA740" s="1101"/>
      <c r="ICB740" s="1101"/>
      <c r="ICC740" s="1101"/>
      <c r="ICD740" s="1101"/>
      <c r="ICE740" s="1101"/>
      <c r="ICF740" s="1101"/>
      <c r="ICG740" s="1101"/>
      <c r="ICH740" s="1101"/>
      <c r="ICI740" s="1101"/>
      <c r="ICJ740" s="1101"/>
      <c r="ICK740" s="1101"/>
      <c r="ICL740" s="1101"/>
      <c r="ICM740" s="1101"/>
      <c r="ICN740" s="1101"/>
      <c r="ICO740" s="1101"/>
      <c r="ICP740" s="1101"/>
      <c r="ICQ740" s="1101"/>
      <c r="ICR740" s="1101"/>
      <c r="ICS740" s="1101"/>
      <c r="ICT740" s="1101"/>
      <c r="ICU740" s="1101"/>
      <c r="ICV740" s="1101"/>
      <c r="ICW740" s="1101"/>
      <c r="ICX740" s="1101"/>
      <c r="ICY740" s="1101"/>
      <c r="ICZ740" s="1101"/>
      <c r="IDA740" s="1101"/>
      <c r="IDB740" s="1101"/>
      <c r="IDC740" s="1101"/>
      <c r="IDD740" s="1101"/>
      <c r="IDE740" s="1101"/>
      <c r="IDF740" s="1101"/>
      <c r="IDG740" s="1101"/>
      <c r="IDH740" s="1101"/>
      <c r="IDI740" s="1101"/>
      <c r="IDJ740" s="1101"/>
      <c r="IDK740" s="1101"/>
      <c r="IDL740" s="1101"/>
      <c r="IDM740" s="1101"/>
      <c r="IDN740" s="1101"/>
      <c r="IDO740" s="1101"/>
      <c r="IDP740" s="1101"/>
      <c r="IDQ740" s="1101"/>
      <c r="IDR740" s="1101"/>
      <c r="IDS740" s="1101"/>
      <c r="IDT740" s="1101"/>
      <c r="IDU740" s="1101"/>
      <c r="IDV740" s="1101"/>
      <c r="IDW740" s="1101"/>
      <c r="IDX740" s="1101"/>
      <c r="IDY740" s="1101"/>
      <c r="IDZ740" s="1101"/>
      <c r="IEA740" s="1101"/>
      <c r="IEB740" s="1101"/>
      <c r="IEC740" s="1101"/>
      <c r="IED740" s="1101"/>
      <c r="IEE740" s="1101"/>
      <c r="IEF740" s="1101"/>
      <c r="IEG740" s="1101"/>
      <c r="IEH740" s="1101"/>
      <c r="IEI740" s="1101"/>
      <c r="IEJ740" s="1101"/>
      <c r="IEK740" s="1101"/>
      <c r="IEL740" s="1101"/>
      <c r="IEM740" s="1101"/>
      <c r="IEN740" s="1101"/>
      <c r="IEO740" s="1101"/>
      <c r="IEP740" s="1101"/>
      <c r="IEQ740" s="1101"/>
      <c r="IER740" s="1101"/>
      <c r="IES740" s="1101"/>
      <c r="IET740" s="1101"/>
      <c r="IEU740" s="1101"/>
      <c r="IEV740" s="1101"/>
      <c r="IEW740" s="1101"/>
      <c r="IEX740" s="1101"/>
      <c r="IEY740" s="1101"/>
      <c r="IEZ740" s="1101"/>
      <c r="IFA740" s="1101"/>
      <c r="IFB740" s="1101"/>
      <c r="IFC740" s="1101"/>
      <c r="IFD740" s="1101"/>
      <c r="IFE740" s="1101"/>
      <c r="IFF740" s="1101"/>
      <c r="IFG740" s="1101"/>
      <c r="IFH740" s="1101"/>
      <c r="IFI740" s="1101"/>
      <c r="IFJ740" s="1101"/>
      <c r="IFK740" s="1101"/>
      <c r="IFL740" s="1101"/>
      <c r="IFM740" s="1101"/>
      <c r="IFN740" s="1101"/>
      <c r="IFO740" s="1101"/>
      <c r="IFP740" s="1101"/>
      <c r="IFQ740" s="1101"/>
      <c r="IFR740" s="1101"/>
      <c r="IFS740" s="1101"/>
      <c r="IFT740" s="1101"/>
      <c r="IFU740" s="1101"/>
      <c r="IFV740" s="1101"/>
      <c r="IFW740" s="1101"/>
      <c r="IFX740" s="1101"/>
      <c r="IFY740" s="1101"/>
      <c r="IFZ740" s="1101"/>
      <c r="IGA740" s="1101"/>
      <c r="IGB740" s="1101"/>
      <c r="IGC740" s="1101"/>
      <c r="IGD740" s="1101"/>
      <c r="IGE740" s="1101"/>
      <c r="IGF740" s="1101"/>
      <c r="IGG740" s="1101"/>
      <c r="IGH740" s="1101"/>
      <c r="IGI740" s="1101"/>
      <c r="IGJ740" s="1101"/>
      <c r="IGK740" s="1101"/>
      <c r="IGL740" s="1101"/>
      <c r="IGM740" s="1101"/>
      <c r="IGN740" s="1101"/>
      <c r="IGO740" s="1101"/>
      <c r="IGP740" s="1101"/>
      <c r="IGQ740" s="1101"/>
      <c r="IGR740" s="1101"/>
      <c r="IGS740" s="1101"/>
      <c r="IGT740" s="1101"/>
      <c r="IGU740" s="1101"/>
      <c r="IGV740" s="1101"/>
      <c r="IGW740" s="1101"/>
      <c r="IGX740" s="1101"/>
      <c r="IGY740" s="1101"/>
      <c r="IGZ740" s="1101"/>
      <c r="IHA740" s="1101"/>
      <c r="IHB740" s="1101"/>
      <c r="IHC740" s="1101"/>
      <c r="IHD740" s="1101"/>
      <c r="IHE740" s="1101"/>
      <c r="IHF740" s="1101"/>
      <c r="IHG740" s="1101"/>
      <c r="IHH740" s="1101"/>
      <c r="IHI740" s="1101"/>
      <c r="IHJ740" s="1101"/>
      <c r="IHK740" s="1101"/>
      <c r="IHL740" s="1101"/>
      <c r="IHM740" s="1101"/>
      <c r="IHN740" s="1101"/>
      <c r="IHO740" s="1101"/>
      <c r="IHP740" s="1101"/>
      <c r="IHQ740" s="1101"/>
      <c r="IHR740" s="1101"/>
      <c r="IHS740" s="1101"/>
      <c r="IHT740" s="1101"/>
      <c r="IHU740" s="1101"/>
      <c r="IHV740" s="1101"/>
      <c r="IHW740" s="1101"/>
      <c r="IHX740" s="1101"/>
      <c r="IHY740" s="1101"/>
      <c r="IHZ740" s="1101"/>
      <c r="IIA740" s="1101"/>
      <c r="IIB740" s="1101"/>
      <c r="IIC740" s="1101"/>
      <c r="IID740" s="1101"/>
      <c r="IIE740" s="1101"/>
      <c r="IIF740" s="1101"/>
      <c r="IIG740" s="1101"/>
      <c r="IIH740" s="1101"/>
      <c r="III740" s="1101"/>
      <c r="IIJ740" s="1101"/>
      <c r="IIK740" s="1101"/>
      <c r="IIL740" s="1101"/>
      <c r="IIM740" s="1101"/>
      <c r="IIN740" s="1101"/>
      <c r="IIO740" s="1101"/>
      <c r="IIP740" s="1101"/>
      <c r="IIQ740" s="1101"/>
      <c r="IIR740" s="1101"/>
      <c r="IIS740" s="1101"/>
      <c r="IIT740" s="1101"/>
      <c r="IIU740" s="1101"/>
      <c r="IIV740" s="1101"/>
      <c r="IIW740" s="1101"/>
      <c r="IIX740" s="1101"/>
      <c r="IIY740" s="1101"/>
      <c r="IIZ740" s="1101"/>
      <c r="IJA740" s="1101"/>
      <c r="IJB740" s="1101"/>
      <c r="IJC740" s="1101"/>
      <c r="IJD740" s="1101"/>
      <c r="IJE740" s="1101"/>
      <c r="IJF740" s="1101"/>
      <c r="IJG740" s="1101"/>
      <c r="IJH740" s="1101"/>
      <c r="IJI740" s="1101"/>
      <c r="IJJ740" s="1101"/>
      <c r="IJK740" s="1101"/>
      <c r="IJL740" s="1101"/>
      <c r="IJM740" s="1101"/>
      <c r="IJN740" s="1101"/>
      <c r="IJO740" s="1101"/>
      <c r="IJP740" s="1101"/>
      <c r="IJQ740" s="1101"/>
      <c r="IJR740" s="1101"/>
      <c r="IJS740" s="1101"/>
      <c r="IJT740" s="1101"/>
      <c r="IJU740" s="1101"/>
      <c r="IJV740" s="1101"/>
      <c r="IJW740" s="1101"/>
      <c r="IJX740" s="1101"/>
      <c r="IJY740" s="1101"/>
      <c r="IJZ740" s="1101"/>
      <c r="IKA740" s="1101"/>
      <c r="IKB740" s="1101"/>
      <c r="IKC740" s="1101"/>
      <c r="IKD740" s="1101"/>
      <c r="IKE740" s="1101"/>
      <c r="IKF740" s="1101"/>
      <c r="IKG740" s="1101"/>
      <c r="IKH740" s="1101"/>
      <c r="IKI740" s="1101"/>
      <c r="IKJ740" s="1101"/>
      <c r="IKK740" s="1101"/>
      <c r="IKL740" s="1101"/>
      <c r="IKM740" s="1101"/>
      <c r="IKN740" s="1101"/>
      <c r="IKO740" s="1101"/>
      <c r="IKP740" s="1101"/>
      <c r="IKQ740" s="1101"/>
      <c r="IKR740" s="1101"/>
      <c r="IKS740" s="1101"/>
      <c r="IKT740" s="1101"/>
      <c r="IKU740" s="1101"/>
      <c r="IKV740" s="1101"/>
      <c r="IKW740" s="1101"/>
      <c r="IKX740" s="1101"/>
      <c r="IKY740" s="1101"/>
      <c r="IKZ740" s="1101"/>
      <c r="ILA740" s="1101"/>
      <c r="ILB740" s="1101"/>
      <c r="ILC740" s="1101"/>
      <c r="ILD740" s="1101"/>
      <c r="ILE740" s="1101"/>
      <c r="ILF740" s="1101"/>
      <c r="ILG740" s="1101"/>
      <c r="ILH740" s="1101"/>
      <c r="ILI740" s="1101"/>
      <c r="ILJ740" s="1101"/>
      <c r="ILK740" s="1101"/>
      <c r="ILL740" s="1101"/>
      <c r="ILM740" s="1101"/>
      <c r="ILN740" s="1101"/>
      <c r="ILO740" s="1101"/>
      <c r="ILP740" s="1101"/>
      <c r="ILQ740" s="1101"/>
      <c r="ILR740" s="1101"/>
      <c r="ILS740" s="1101"/>
      <c r="ILT740" s="1101"/>
      <c r="ILU740" s="1101"/>
      <c r="ILV740" s="1101"/>
      <c r="ILW740" s="1101"/>
      <c r="ILX740" s="1101"/>
      <c r="ILY740" s="1101"/>
      <c r="ILZ740" s="1101"/>
      <c r="IMA740" s="1101"/>
      <c r="IMB740" s="1101"/>
      <c r="IMC740" s="1101"/>
      <c r="IMD740" s="1101"/>
      <c r="IME740" s="1101"/>
      <c r="IMF740" s="1101"/>
      <c r="IMG740" s="1101"/>
      <c r="IMH740" s="1101"/>
      <c r="IMI740" s="1101"/>
      <c r="IMJ740" s="1101"/>
      <c r="IMK740" s="1101"/>
      <c r="IML740" s="1101"/>
      <c r="IMM740" s="1101"/>
      <c r="IMN740" s="1101"/>
      <c r="IMO740" s="1101"/>
      <c r="IMP740" s="1101"/>
      <c r="IMQ740" s="1101"/>
      <c r="IMR740" s="1101"/>
      <c r="IMS740" s="1101"/>
      <c r="IMT740" s="1101"/>
      <c r="IMU740" s="1101"/>
      <c r="IMV740" s="1101"/>
      <c r="IMW740" s="1101"/>
      <c r="IMX740" s="1101"/>
      <c r="IMY740" s="1101"/>
      <c r="IMZ740" s="1101"/>
      <c r="INA740" s="1101"/>
      <c r="INB740" s="1101"/>
      <c r="INC740" s="1101"/>
      <c r="IND740" s="1101"/>
      <c r="INE740" s="1101"/>
      <c r="INF740" s="1101"/>
      <c r="ING740" s="1101"/>
      <c r="INH740" s="1101"/>
      <c r="INI740" s="1101"/>
      <c r="INJ740" s="1101"/>
      <c r="INK740" s="1101"/>
      <c r="INL740" s="1101"/>
      <c r="INM740" s="1101"/>
      <c r="INN740" s="1101"/>
      <c r="INO740" s="1101"/>
      <c r="INP740" s="1101"/>
      <c r="INQ740" s="1101"/>
      <c r="INR740" s="1101"/>
      <c r="INS740" s="1101"/>
      <c r="INT740" s="1101"/>
      <c r="INU740" s="1101"/>
      <c r="INV740" s="1101"/>
      <c r="INW740" s="1101"/>
      <c r="INX740" s="1101"/>
      <c r="INY740" s="1101"/>
      <c r="INZ740" s="1101"/>
      <c r="IOA740" s="1101"/>
      <c r="IOB740" s="1101"/>
      <c r="IOC740" s="1101"/>
      <c r="IOD740" s="1101"/>
      <c r="IOE740" s="1101"/>
      <c r="IOF740" s="1101"/>
      <c r="IOG740" s="1101"/>
      <c r="IOH740" s="1101"/>
      <c r="IOI740" s="1101"/>
      <c r="IOJ740" s="1101"/>
      <c r="IOK740" s="1101"/>
      <c r="IOL740" s="1101"/>
      <c r="IOM740" s="1101"/>
      <c r="ION740" s="1101"/>
      <c r="IOO740" s="1101"/>
      <c r="IOP740" s="1101"/>
      <c r="IOQ740" s="1101"/>
      <c r="IOR740" s="1101"/>
      <c r="IOS740" s="1101"/>
      <c r="IOT740" s="1101"/>
      <c r="IOU740" s="1101"/>
      <c r="IOV740" s="1101"/>
      <c r="IOW740" s="1101"/>
      <c r="IOX740" s="1101"/>
      <c r="IOY740" s="1101"/>
      <c r="IOZ740" s="1101"/>
      <c r="IPA740" s="1101"/>
      <c r="IPB740" s="1101"/>
      <c r="IPC740" s="1101"/>
      <c r="IPD740" s="1101"/>
      <c r="IPE740" s="1101"/>
      <c r="IPF740" s="1101"/>
      <c r="IPG740" s="1101"/>
      <c r="IPH740" s="1101"/>
      <c r="IPI740" s="1101"/>
      <c r="IPJ740" s="1101"/>
      <c r="IPK740" s="1101"/>
      <c r="IPL740" s="1101"/>
      <c r="IPM740" s="1101"/>
      <c r="IPN740" s="1101"/>
      <c r="IPO740" s="1101"/>
      <c r="IPP740" s="1101"/>
      <c r="IPQ740" s="1101"/>
      <c r="IPR740" s="1101"/>
      <c r="IPS740" s="1101"/>
      <c r="IPT740" s="1101"/>
      <c r="IPU740" s="1101"/>
      <c r="IPV740" s="1101"/>
      <c r="IPW740" s="1101"/>
      <c r="IPX740" s="1101"/>
      <c r="IPY740" s="1101"/>
      <c r="IPZ740" s="1101"/>
      <c r="IQA740" s="1101"/>
      <c r="IQB740" s="1101"/>
      <c r="IQC740" s="1101"/>
      <c r="IQD740" s="1101"/>
      <c r="IQE740" s="1101"/>
      <c r="IQF740" s="1101"/>
      <c r="IQG740" s="1101"/>
      <c r="IQH740" s="1101"/>
      <c r="IQI740" s="1101"/>
      <c r="IQJ740" s="1101"/>
      <c r="IQK740" s="1101"/>
      <c r="IQL740" s="1101"/>
      <c r="IQM740" s="1101"/>
      <c r="IQN740" s="1101"/>
      <c r="IQO740" s="1101"/>
      <c r="IQP740" s="1101"/>
      <c r="IQQ740" s="1101"/>
      <c r="IQR740" s="1101"/>
      <c r="IQS740" s="1101"/>
      <c r="IQT740" s="1101"/>
      <c r="IQU740" s="1101"/>
      <c r="IQV740" s="1101"/>
      <c r="IQW740" s="1101"/>
      <c r="IQX740" s="1101"/>
      <c r="IQY740" s="1101"/>
      <c r="IQZ740" s="1101"/>
      <c r="IRA740" s="1101"/>
      <c r="IRB740" s="1101"/>
      <c r="IRC740" s="1101"/>
      <c r="IRD740" s="1101"/>
      <c r="IRE740" s="1101"/>
      <c r="IRF740" s="1101"/>
      <c r="IRG740" s="1101"/>
      <c r="IRH740" s="1101"/>
      <c r="IRI740" s="1101"/>
      <c r="IRJ740" s="1101"/>
      <c r="IRK740" s="1101"/>
      <c r="IRL740" s="1101"/>
      <c r="IRM740" s="1101"/>
      <c r="IRN740" s="1101"/>
      <c r="IRO740" s="1101"/>
      <c r="IRP740" s="1101"/>
      <c r="IRQ740" s="1101"/>
      <c r="IRR740" s="1101"/>
      <c r="IRS740" s="1101"/>
      <c r="IRT740" s="1101"/>
      <c r="IRU740" s="1101"/>
      <c r="IRV740" s="1101"/>
      <c r="IRW740" s="1101"/>
      <c r="IRX740" s="1101"/>
      <c r="IRY740" s="1101"/>
      <c r="IRZ740" s="1101"/>
      <c r="ISA740" s="1101"/>
      <c r="ISB740" s="1101"/>
      <c r="ISC740" s="1101"/>
      <c r="ISD740" s="1101"/>
      <c r="ISE740" s="1101"/>
      <c r="ISF740" s="1101"/>
      <c r="ISG740" s="1101"/>
      <c r="ISH740" s="1101"/>
      <c r="ISI740" s="1101"/>
      <c r="ISJ740" s="1101"/>
      <c r="ISK740" s="1101"/>
      <c r="ISL740" s="1101"/>
      <c r="ISM740" s="1101"/>
      <c r="ISN740" s="1101"/>
      <c r="ISO740" s="1101"/>
      <c r="ISP740" s="1101"/>
      <c r="ISQ740" s="1101"/>
      <c r="ISR740" s="1101"/>
      <c r="ISS740" s="1101"/>
      <c r="IST740" s="1101"/>
      <c r="ISU740" s="1101"/>
      <c r="ISV740" s="1101"/>
      <c r="ISW740" s="1101"/>
      <c r="ISX740" s="1101"/>
      <c r="ISY740" s="1101"/>
      <c r="ISZ740" s="1101"/>
      <c r="ITA740" s="1101"/>
      <c r="ITB740" s="1101"/>
      <c r="ITC740" s="1101"/>
      <c r="ITD740" s="1101"/>
      <c r="ITE740" s="1101"/>
      <c r="ITF740" s="1101"/>
      <c r="ITG740" s="1101"/>
      <c r="ITH740" s="1101"/>
      <c r="ITI740" s="1101"/>
      <c r="ITJ740" s="1101"/>
      <c r="ITK740" s="1101"/>
      <c r="ITL740" s="1101"/>
      <c r="ITM740" s="1101"/>
      <c r="ITN740" s="1101"/>
      <c r="ITO740" s="1101"/>
      <c r="ITP740" s="1101"/>
      <c r="ITQ740" s="1101"/>
      <c r="ITR740" s="1101"/>
      <c r="ITS740" s="1101"/>
      <c r="ITT740" s="1101"/>
      <c r="ITU740" s="1101"/>
      <c r="ITV740" s="1101"/>
      <c r="ITW740" s="1101"/>
      <c r="ITX740" s="1101"/>
      <c r="ITY740" s="1101"/>
      <c r="ITZ740" s="1101"/>
      <c r="IUA740" s="1101"/>
      <c r="IUB740" s="1101"/>
      <c r="IUC740" s="1101"/>
      <c r="IUD740" s="1101"/>
      <c r="IUE740" s="1101"/>
      <c r="IUF740" s="1101"/>
      <c r="IUG740" s="1101"/>
      <c r="IUH740" s="1101"/>
      <c r="IUI740" s="1101"/>
      <c r="IUJ740" s="1101"/>
      <c r="IUK740" s="1101"/>
      <c r="IUL740" s="1101"/>
      <c r="IUM740" s="1101"/>
      <c r="IUN740" s="1101"/>
      <c r="IUO740" s="1101"/>
      <c r="IUP740" s="1101"/>
      <c r="IUQ740" s="1101"/>
      <c r="IUR740" s="1101"/>
      <c r="IUS740" s="1101"/>
      <c r="IUT740" s="1101"/>
      <c r="IUU740" s="1101"/>
      <c r="IUV740" s="1101"/>
      <c r="IUW740" s="1101"/>
      <c r="IUX740" s="1101"/>
      <c r="IUY740" s="1101"/>
      <c r="IUZ740" s="1101"/>
      <c r="IVA740" s="1101"/>
      <c r="IVB740" s="1101"/>
      <c r="IVC740" s="1101"/>
      <c r="IVD740" s="1101"/>
      <c r="IVE740" s="1101"/>
      <c r="IVF740" s="1101"/>
      <c r="IVG740" s="1101"/>
      <c r="IVH740" s="1101"/>
      <c r="IVI740" s="1101"/>
      <c r="IVJ740" s="1101"/>
      <c r="IVK740" s="1101"/>
      <c r="IVL740" s="1101"/>
      <c r="IVM740" s="1101"/>
      <c r="IVN740" s="1101"/>
      <c r="IVO740" s="1101"/>
      <c r="IVP740" s="1101"/>
      <c r="IVQ740" s="1101"/>
      <c r="IVR740" s="1101"/>
      <c r="IVS740" s="1101"/>
      <c r="IVT740" s="1101"/>
      <c r="IVU740" s="1101"/>
      <c r="IVV740" s="1101"/>
      <c r="IVW740" s="1101"/>
      <c r="IVX740" s="1101"/>
      <c r="IVY740" s="1101"/>
      <c r="IVZ740" s="1101"/>
      <c r="IWA740" s="1101"/>
      <c r="IWB740" s="1101"/>
      <c r="IWC740" s="1101"/>
      <c r="IWD740" s="1101"/>
      <c r="IWE740" s="1101"/>
      <c r="IWF740" s="1101"/>
      <c r="IWG740" s="1101"/>
      <c r="IWH740" s="1101"/>
      <c r="IWI740" s="1101"/>
      <c r="IWJ740" s="1101"/>
      <c r="IWK740" s="1101"/>
      <c r="IWL740" s="1101"/>
      <c r="IWM740" s="1101"/>
      <c r="IWN740" s="1101"/>
      <c r="IWO740" s="1101"/>
      <c r="IWP740" s="1101"/>
      <c r="IWQ740" s="1101"/>
      <c r="IWR740" s="1101"/>
      <c r="IWS740" s="1101"/>
      <c r="IWT740" s="1101"/>
      <c r="IWU740" s="1101"/>
      <c r="IWV740" s="1101"/>
      <c r="IWW740" s="1101"/>
      <c r="IWX740" s="1101"/>
      <c r="IWY740" s="1101"/>
      <c r="IWZ740" s="1101"/>
      <c r="IXA740" s="1101"/>
      <c r="IXB740" s="1101"/>
      <c r="IXC740" s="1101"/>
      <c r="IXD740" s="1101"/>
      <c r="IXE740" s="1101"/>
      <c r="IXF740" s="1101"/>
      <c r="IXG740" s="1101"/>
      <c r="IXH740" s="1101"/>
      <c r="IXI740" s="1101"/>
      <c r="IXJ740" s="1101"/>
      <c r="IXK740" s="1101"/>
      <c r="IXL740" s="1101"/>
      <c r="IXM740" s="1101"/>
      <c r="IXN740" s="1101"/>
      <c r="IXO740" s="1101"/>
      <c r="IXP740" s="1101"/>
      <c r="IXQ740" s="1101"/>
      <c r="IXR740" s="1101"/>
      <c r="IXS740" s="1101"/>
      <c r="IXT740" s="1101"/>
      <c r="IXU740" s="1101"/>
      <c r="IXV740" s="1101"/>
      <c r="IXW740" s="1101"/>
      <c r="IXX740" s="1101"/>
      <c r="IXY740" s="1101"/>
      <c r="IXZ740" s="1101"/>
      <c r="IYA740" s="1101"/>
      <c r="IYB740" s="1101"/>
      <c r="IYC740" s="1101"/>
      <c r="IYD740" s="1101"/>
      <c r="IYE740" s="1101"/>
      <c r="IYF740" s="1101"/>
      <c r="IYG740" s="1101"/>
      <c r="IYH740" s="1101"/>
      <c r="IYI740" s="1101"/>
      <c r="IYJ740" s="1101"/>
      <c r="IYK740" s="1101"/>
      <c r="IYL740" s="1101"/>
      <c r="IYM740" s="1101"/>
      <c r="IYN740" s="1101"/>
      <c r="IYO740" s="1101"/>
      <c r="IYP740" s="1101"/>
      <c r="IYQ740" s="1101"/>
      <c r="IYR740" s="1101"/>
      <c r="IYS740" s="1101"/>
      <c r="IYT740" s="1101"/>
      <c r="IYU740" s="1101"/>
      <c r="IYV740" s="1101"/>
      <c r="IYW740" s="1101"/>
      <c r="IYX740" s="1101"/>
      <c r="IYY740" s="1101"/>
      <c r="IYZ740" s="1101"/>
      <c r="IZA740" s="1101"/>
      <c r="IZB740" s="1101"/>
      <c r="IZC740" s="1101"/>
      <c r="IZD740" s="1101"/>
      <c r="IZE740" s="1101"/>
      <c r="IZF740" s="1101"/>
      <c r="IZG740" s="1101"/>
      <c r="IZH740" s="1101"/>
      <c r="IZI740" s="1101"/>
      <c r="IZJ740" s="1101"/>
      <c r="IZK740" s="1101"/>
      <c r="IZL740" s="1101"/>
      <c r="IZM740" s="1101"/>
      <c r="IZN740" s="1101"/>
      <c r="IZO740" s="1101"/>
      <c r="IZP740" s="1101"/>
      <c r="IZQ740" s="1101"/>
      <c r="IZR740" s="1101"/>
      <c r="IZS740" s="1101"/>
      <c r="IZT740" s="1101"/>
      <c r="IZU740" s="1101"/>
      <c r="IZV740" s="1101"/>
      <c r="IZW740" s="1101"/>
      <c r="IZX740" s="1101"/>
      <c r="IZY740" s="1101"/>
      <c r="IZZ740" s="1101"/>
      <c r="JAA740" s="1101"/>
      <c r="JAB740" s="1101"/>
      <c r="JAC740" s="1101"/>
      <c r="JAD740" s="1101"/>
      <c r="JAE740" s="1101"/>
      <c r="JAF740" s="1101"/>
      <c r="JAG740" s="1101"/>
      <c r="JAH740" s="1101"/>
      <c r="JAI740" s="1101"/>
      <c r="JAJ740" s="1101"/>
      <c r="JAK740" s="1101"/>
      <c r="JAL740" s="1101"/>
      <c r="JAM740" s="1101"/>
      <c r="JAN740" s="1101"/>
      <c r="JAO740" s="1101"/>
      <c r="JAP740" s="1101"/>
      <c r="JAQ740" s="1101"/>
      <c r="JAR740" s="1101"/>
      <c r="JAS740" s="1101"/>
      <c r="JAT740" s="1101"/>
      <c r="JAU740" s="1101"/>
      <c r="JAV740" s="1101"/>
      <c r="JAW740" s="1101"/>
      <c r="JAX740" s="1101"/>
      <c r="JAY740" s="1101"/>
      <c r="JAZ740" s="1101"/>
      <c r="JBA740" s="1101"/>
      <c r="JBB740" s="1101"/>
      <c r="JBC740" s="1101"/>
      <c r="JBD740" s="1101"/>
      <c r="JBE740" s="1101"/>
      <c r="JBF740" s="1101"/>
      <c r="JBG740" s="1101"/>
      <c r="JBH740" s="1101"/>
      <c r="JBI740" s="1101"/>
      <c r="JBJ740" s="1101"/>
      <c r="JBK740" s="1101"/>
      <c r="JBL740" s="1101"/>
      <c r="JBM740" s="1101"/>
      <c r="JBN740" s="1101"/>
      <c r="JBO740" s="1101"/>
      <c r="JBP740" s="1101"/>
      <c r="JBQ740" s="1101"/>
      <c r="JBR740" s="1101"/>
      <c r="JBS740" s="1101"/>
      <c r="JBT740" s="1101"/>
      <c r="JBU740" s="1101"/>
      <c r="JBV740" s="1101"/>
      <c r="JBW740" s="1101"/>
      <c r="JBX740" s="1101"/>
      <c r="JBY740" s="1101"/>
      <c r="JBZ740" s="1101"/>
      <c r="JCA740" s="1101"/>
      <c r="JCB740" s="1101"/>
      <c r="JCC740" s="1101"/>
      <c r="JCD740" s="1101"/>
      <c r="JCE740" s="1101"/>
      <c r="JCF740" s="1101"/>
      <c r="JCG740" s="1101"/>
      <c r="JCH740" s="1101"/>
      <c r="JCI740" s="1101"/>
      <c r="JCJ740" s="1101"/>
      <c r="JCK740" s="1101"/>
      <c r="JCL740" s="1101"/>
      <c r="JCM740" s="1101"/>
      <c r="JCN740" s="1101"/>
      <c r="JCO740" s="1101"/>
      <c r="JCP740" s="1101"/>
      <c r="JCQ740" s="1101"/>
      <c r="JCR740" s="1101"/>
      <c r="JCS740" s="1101"/>
      <c r="JCT740" s="1101"/>
      <c r="JCU740" s="1101"/>
      <c r="JCV740" s="1101"/>
      <c r="JCW740" s="1101"/>
      <c r="JCX740" s="1101"/>
      <c r="JCY740" s="1101"/>
      <c r="JCZ740" s="1101"/>
      <c r="JDA740" s="1101"/>
      <c r="JDB740" s="1101"/>
      <c r="JDC740" s="1101"/>
      <c r="JDD740" s="1101"/>
      <c r="JDE740" s="1101"/>
      <c r="JDF740" s="1101"/>
      <c r="JDG740" s="1101"/>
      <c r="JDH740" s="1101"/>
      <c r="JDI740" s="1101"/>
      <c r="JDJ740" s="1101"/>
      <c r="JDK740" s="1101"/>
      <c r="JDL740" s="1101"/>
      <c r="JDM740" s="1101"/>
      <c r="JDN740" s="1101"/>
      <c r="JDO740" s="1101"/>
      <c r="JDP740" s="1101"/>
      <c r="JDQ740" s="1101"/>
      <c r="JDR740" s="1101"/>
      <c r="JDS740" s="1101"/>
      <c r="JDT740" s="1101"/>
      <c r="JDU740" s="1101"/>
      <c r="JDV740" s="1101"/>
      <c r="JDW740" s="1101"/>
      <c r="JDX740" s="1101"/>
      <c r="JDY740" s="1101"/>
      <c r="JDZ740" s="1101"/>
      <c r="JEA740" s="1101"/>
      <c r="JEB740" s="1101"/>
      <c r="JEC740" s="1101"/>
      <c r="JED740" s="1101"/>
      <c r="JEE740" s="1101"/>
      <c r="JEF740" s="1101"/>
      <c r="JEG740" s="1101"/>
      <c r="JEH740" s="1101"/>
      <c r="JEI740" s="1101"/>
      <c r="JEJ740" s="1101"/>
      <c r="JEK740" s="1101"/>
      <c r="JEL740" s="1101"/>
      <c r="JEM740" s="1101"/>
      <c r="JEN740" s="1101"/>
      <c r="JEO740" s="1101"/>
      <c r="JEP740" s="1101"/>
      <c r="JEQ740" s="1101"/>
      <c r="JER740" s="1101"/>
      <c r="JES740" s="1101"/>
      <c r="JET740" s="1101"/>
      <c r="JEU740" s="1101"/>
      <c r="JEV740" s="1101"/>
      <c r="JEW740" s="1101"/>
      <c r="JEX740" s="1101"/>
      <c r="JEY740" s="1101"/>
      <c r="JEZ740" s="1101"/>
      <c r="JFA740" s="1101"/>
      <c r="JFB740" s="1101"/>
      <c r="JFC740" s="1101"/>
      <c r="JFD740" s="1101"/>
      <c r="JFE740" s="1101"/>
      <c r="JFF740" s="1101"/>
      <c r="JFG740" s="1101"/>
      <c r="JFH740" s="1101"/>
      <c r="JFI740" s="1101"/>
      <c r="JFJ740" s="1101"/>
      <c r="JFK740" s="1101"/>
      <c r="JFL740" s="1101"/>
      <c r="JFM740" s="1101"/>
      <c r="JFN740" s="1101"/>
      <c r="JFO740" s="1101"/>
      <c r="JFP740" s="1101"/>
      <c r="JFQ740" s="1101"/>
      <c r="JFR740" s="1101"/>
      <c r="JFS740" s="1101"/>
      <c r="JFT740" s="1101"/>
      <c r="JFU740" s="1101"/>
      <c r="JFV740" s="1101"/>
      <c r="JFW740" s="1101"/>
      <c r="JFX740" s="1101"/>
      <c r="JFY740" s="1101"/>
      <c r="JFZ740" s="1101"/>
      <c r="JGA740" s="1101"/>
      <c r="JGB740" s="1101"/>
      <c r="JGC740" s="1101"/>
      <c r="JGD740" s="1101"/>
      <c r="JGE740" s="1101"/>
      <c r="JGF740" s="1101"/>
      <c r="JGG740" s="1101"/>
      <c r="JGH740" s="1101"/>
      <c r="JGI740" s="1101"/>
      <c r="JGJ740" s="1101"/>
      <c r="JGK740" s="1101"/>
      <c r="JGL740" s="1101"/>
      <c r="JGM740" s="1101"/>
      <c r="JGN740" s="1101"/>
      <c r="JGO740" s="1101"/>
      <c r="JGP740" s="1101"/>
      <c r="JGQ740" s="1101"/>
      <c r="JGR740" s="1101"/>
      <c r="JGS740" s="1101"/>
      <c r="JGT740" s="1101"/>
      <c r="JGU740" s="1101"/>
      <c r="JGV740" s="1101"/>
      <c r="JGW740" s="1101"/>
      <c r="JGX740" s="1101"/>
      <c r="JGY740" s="1101"/>
      <c r="JGZ740" s="1101"/>
      <c r="JHA740" s="1101"/>
      <c r="JHB740" s="1101"/>
      <c r="JHC740" s="1101"/>
      <c r="JHD740" s="1101"/>
      <c r="JHE740" s="1101"/>
      <c r="JHF740" s="1101"/>
      <c r="JHG740" s="1101"/>
      <c r="JHH740" s="1101"/>
      <c r="JHI740" s="1101"/>
      <c r="JHJ740" s="1101"/>
      <c r="JHK740" s="1101"/>
      <c r="JHL740" s="1101"/>
      <c r="JHM740" s="1101"/>
      <c r="JHN740" s="1101"/>
      <c r="JHO740" s="1101"/>
      <c r="JHP740" s="1101"/>
      <c r="JHQ740" s="1101"/>
      <c r="JHR740" s="1101"/>
      <c r="JHS740" s="1101"/>
      <c r="JHT740" s="1101"/>
      <c r="JHU740" s="1101"/>
      <c r="JHV740" s="1101"/>
      <c r="JHW740" s="1101"/>
      <c r="JHX740" s="1101"/>
      <c r="JHY740" s="1101"/>
      <c r="JHZ740" s="1101"/>
      <c r="JIA740" s="1101"/>
      <c r="JIB740" s="1101"/>
      <c r="JIC740" s="1101"/>
      <c r="JID740" s="1101"/>
      <c r="JIE740" s="1101"/>
      <c r="JIF740" s="1101"/>
      <c r="JIG740" s="1101"/>
      <c r="JIH740" s="1101"/>
      <c r="JII740" s="1101"/>
      <c r="JIJ740" s="1101"/>
      <c r="JIK740" s="1101"/>
      <c r="JIL740" s="1101"/>
      <c r="JIM740" s="1101"/>
      <c r="JIN740" s="1101"/>
      <c r="JIO740" s="1101"/>
      <c r="JIP740" s="1101"/>
      <c r="JIQ740" s="1101"/>
      <c r="JIR740" s="1101"/>
      <c r="JIS740" s="1101"/>
      <c r="JIT740" s="1101"/>
      <c r="JIU740" s="1101"/>
      <c r="JIV740" s="1101"/>
      <c r="JIW740" s="1101"/>
      <c r="JIX740" s="1101"/>
      <c r="JIY740" s="1101"/>
      <c r="JIZ740" s="1101"/>
      <c r="JJA740" s="1101"/>
      <c r="JJB740" s="1101"/>
      <c r="JJC740" s="1101"/>
      <c r="JJD740" s="1101"/>
      <c r="JJE740" s="1101"/>
      <c r="JJF740" s="1101"/>
      <c r="JJG740" s="1101"/>
      <c r="JJH740" s="1101"/>
      <c r="JJI740" s="1101"/>
      <c r="JJJ740" s="1101"/>
      <c r="JJK740" s="1101"/>
      <c r="JJL740" s="1101"/>
      <c r="JJM740" s="1101"/>
      <c r="JJN740" s="1101"/>
      <c r="JJO740" s="1101"/>
      <c r="JJP740" s="1101"/>
      <c r="JJQ740" s="1101"/>
      <c r="JJR740" s="1101"/>
      <c r="JJS740" s="1101"/>
      <c r="JJT740" s="1101"/>
      <c r="JJU740" s="1101"/>
      <c r="JJV740" s="1101"/>
      <c r="JJW740" s="1101"/>
      <c r="JJX740" s="1101"/>
      <c r="JJY740" s="1101"/>
      <c r="JJZ740" s="1101"/>
      <c r="JKA740" s="1101"/>
      <c r="JKB740" s="1101"/>
      <c r="JKC740" s="1101"/>
      <c r="JKD740" s="1101"/>
      <c r="JKE740" s="1101"/>
      <c r="JKF740" s="1101"/>
      <c r="JKG740" s="1101"/>
      <c r="JKH740" s="1101"/>
      <c r="JKI740" s="1101"/>
      <c r="JKJ740" s="1101"/>
      <c r="JKK740" s="1101"/>
      <c r="JKL740" s="1101"/>
      <c r="JKM740" s="1101"/>
      <c r="JKN740" s="1101"/>
      <c r="JKO740" s="1101"/>
      <c r="JKP740" s="1101"/>
      <c r="JKQ740" s="1101"/>
      <c r="JKR740" s="1101"/>
      <c r="JKS740" s="1101"/>
      <c r="JKT740" s="1101"/>
      <c r="JKU740" s="1101"/>
      <c r="JKV740" s="1101"/>
      <c r="JKW740" s="1101"/>
      <c r="JKX740" s="1101"/>
      <c r="JKY740" s="1101"/>
      <c r="JKZ740" s="1101"/>
      <c r="JLA740" s="1101"/>
      <c r="JLB740" s="1101"/>
      <c r="JLC740" s="1101"/>
      <c r="JLD740" s="1101"/>
      <c r="JLE740" s="1101"/>
      <c r="JLF740" s="1101"/>
      <c r="JLG740" s="1101"/>
      <c r="JLH740" s="1101"/>
      <c r="JLI740" s="1101"/>
      <c r="JLJ740" s="1101"/>
      <c r="JLK740" s="1101"/>
      <c r="JLL740" s="1101"/>
      <c r="JLM740" s="1101"/>
      <c r="JLN740" s="1101"/>
      <c r="JLO740" s="1101"/>
      <c r="JLP740" s="1101"/>
      <c r="JLQ740" s="1101"/>
      <c r="JLR740" s="1101"/>
      <c r="JLS740" s="1101"/>
      <c r="JLT740" s="1101"/>
      <c r="JLU740" s="1101"/>
      <c r="JLV740" s="1101"/>
      <c r="JLW740" s="1101"/>
      <c r="JLX740" s="1101"/>
      <c r="JLY740" s="1101"/>
      <c r="JLZ740" s="1101"/>
      <c r="JMA740" s="1101"/>
      <c r="JMB740" s="1101"/>
      <c r="JMC740" s="1101"/>
      <c r="JMD740" s="1101"/>
      <c r="JME740" s="1101"/>
      <c r="JMF740" s="1101"/>
      <c r="JMG740" s="1101"/>
      <c r="JMH740" s="1101"/>
      <c r="JMI740" s="1101"/>
      <c r="JMJ740" s="1101"/>
      <c r="JMK740" s="1101"/>
      <c r="JML740" s="1101"/>
      <c r="JMM740" s="1101"/>
      <c r="JMN740" s="1101"/>
      <c r="JMO740" s="1101"/>
      <c r="JMP740" s="1101"/>
      <c r="JMQ740" s="1101"/>
      <c r="JMR740" s="1101"/>
      <c r="JMS740" s="1101"/>
      <c r="JMT740" s="1101"/>
      <c r="JMU740" s="1101"/>
      <c r="JMV740" s="1101"/>
      <c r="JMW740" s="1101"/>
      <c r="JMX740" s="1101"/>
      <c r="JMY740" s="1101"/>
      <c r="JMZ740" s="1101"/>
      <c r="JNA740" s="1101"/>
      <c r="JNB740" s="1101"/>
      <c r="JNC740" s="1101"/>
      <c r="JND740" s="1101"/>
      <c r="JNE740" s="1101"/>
      <c r="JNF740" s="1101"/>
      <c r="JNG740" s="1101"/>
      <c r="JNH740" s="1101"/>
      <c r="JNI740" s="1101"/>
      <c r="JNJ740" s="1101"/>
      <c r="JNK740" s="1101"/>
      <c r="JNL740" s="1101"/>
      <c r="JNM740" s="1101"/>
      <c r="JNN740" s="1101"/>
      <c r="JNO740" s="1101"/>
      <c r="JNP740" s="1101"/>
      <c r="JNQ740" s="1101"/>
      <c r="JNR740" s="1101"/>
      <c r="JNS740" s="1101"/>
      <c r="JNT740" s="1101"/>
      <c r="JNU740" s="1101"/>
      <c r="JNV740" s="1101"/>
      <c r="JNW740" s="1101"/>
      <c r="JNX740" s="1101"/>
      <c r="JNY740" s="1101"/>
      <c r="JNZ740" s="1101"/>
      <c r="JOA740" s="1101"/>
      <c r="JOB740" s="1101"/>
      <c r="JOC740" s="1101"/>
      <c r="JOD740" s="1101"/>
      <c r="JOE740" s="1101"/>
      <c r="JOF740" s="1101"/>
      <c r="JOG740" s="1101"/>
      <c r="JOH740" s="1101"/>
      <c r="JOI740" s="1101"/>
      <c r="JOJ740" s="1101"/>
      <c r="JOK740" s="1101"/>
      <c r="JOL740" s="1101"/>
      <c r="JOM740" s="1101"/>
      <c r="JON740" s="1101"/>
      <c r="JOO740" s="1101"/>
      <c r="JOP740" s="1101"/>
      <c r="JOQ740" s="1101"/>
      <c r="JOR740" s="1101"/>
      <c r="JOS740" s="1101"/>
      <c r="JOT740" s="1101"/>
      <c r="JOU740" s="1101"/>
      <c r="JOV740" s="1101"/>
      <c r="JOW740" s="1101"/>
      <c r="JOX740" s="1101"/>
      <c r="JOY740" s="1101"/>
      <c r="JOZ740" s="1101"/>
      <c r="JPA740" s="1101"/>
      <c r="JPB740" s="1101"/>
      <c r="JPC740" s="1101"/>
      <c r="JPD740" s="1101"/>
      <c r="JPE740" s="1101"/>
      <c r="JPF740" s="1101"/>
      <c r="JPG740" s="1101"/>
      <c r="JPH740" s="1101"/>
      <c r="JPI740" s="1101"/>
      <c r="JPJ740" s="1101"/>
      <c r="JPK740" s="1101"/>
      <c r="JPL740" s="1101"/>
      <c r="JPM740" s="1101"/>
      <c r="JPN740" s="1101"/>
      <c r="JPO740" s="1101"/>
      <c r="JPP740" s="1101"/>
      <c r="JPQ740" s="1101"/>
      <c r="JPR740" s="1101"/>
      <c r="JPS740" s="1101"/>
      <c r="JPT740" s="1101"/>
      <c r="JPU740" s="1101"/>
      <c r="JPV740" s="1101"/>
      <c r="JPW740" s="1101"/>
      <c r="JPX740" s="1101"/>
      <c r="JPY740" s="1101"/>
      <c r="JPZ740" s="1101"/>
      <c r="JQA740" s="1101"/>
      <c r="JQB740" s="1101"/>
      <c r="JQC740" s="1101"/>
      <c r="JQD740" s="1101"/>
      <c r="JQE740" s="1101"/>
      <c r="JQF740" s="1101"/>
      <c r="JQG740" s="1101"/>
      <c r="JQH740" s="1101"/>
      <c r="JQI740" s="1101"/>
      <c r="JQJ740" s="1101"/>
      <c r="JQK740" s="1101"/>
      <c r="JQL740" s="1101"/>
      <c r="JQM740" s="1101"/>
      <c r="JQN740" s="1101"/>
      <c r="JQO740" s="1101"/>
      <c r="JQP740" s="1101"/>
      <c r="JQQ740" s="1101"/>
      <c r="JQR740" s="1101"/>
      <c r="JQS740" s="1101"/>
      <c r="JQT740" s="1101"/>
      <c r="JQU740" s="1101"/>
      <c r="JQV740" s="1101"/>
      <c r="JQW740" s="1101"/>
      <c r="JQX740" s="1101"/>
      <c r="JQY740" s="1101"/>
      <c r="JQZ740" s="1101"/>
      <c r="JRA740" s="1101"/>
      <c r="JRB740" s="1101"/>
      <c r="JRC740" s="1101"/>
      <c r="JRD740" s="1101"/>
      <c r="JRE740" s="1101"/>
      <c r="JRF740" s="1101"/>
      <c r="JRG740" s="1101"/>
      <c r="JRH740" s="1101"/>
      <c r="JRI740" s="1101"/>
      <c r="JRJ740" s="1101"/>
      <c r="JRK740" s="1101"/>
      <c r="JRL740" s="1101"/>
      <c r="JRM740" s="1101"/>
      <c r="JRN740" s="1101"/>
      <c r="JRO740" s="1101"/>
      <c r="JRP740" s="1101"/>
      <c r="JRQ740" s="1101"/>
      <c r="JRR740" s="1101"/>
      <c r="JRS740" s="1101"/>
      <c r="JRT740" s="1101"/>
      <c r="JRU740" s="1101"/>
      <c r="JRV740" s="1101"/>
      <c r="JRW740" s="1101"/>
      <c r="JRX740" s="1101"/>
      <c r="JRY740" s="1101"/>
      <c r="JRZ740" s="1101"/>
      <c r="JSA740" s="1101"/>
      <c r="JSB740" s="1101"/>
      <c r="JSC740" s="1101"/>
      <c r="JSD740" s="1101"/>
      <c r="JSE740" s="1101"/>
      <c r="JSF740" s="1101"/>
      <c r="JSG740" s="1101"/>
      <c r="JSH740" s="1101"/>
      <c r="JSI740" s="1101"/>
      <c r="JSJ740" s="1101"/>
      <c r="JSK740" s="1101"/>
      <c r="JSL740" s="1101"/>
      <c r="JSM740" s="1101"/>
      <c r="JSN740" s="1101"/>
      <c r="JSO740" s="1101"/>
      <c r="JSP740" s="1101"/>
      <c r="JSQ740" s="1101"/>
      <c r="JSR740" s="1101"/>
      <c r="JSS740" s="1101"/>
      <c r="JST740" s="1101"/>
      <c r="JSU740" s="1101"/>
      <c r="JSV740" s="1101"/>
      <c r="JSW740" s="1101"/>
      <c r="JSX740" s="1101"/>
      <c r="JSY740" s="1101"/>
      <c r="JSZ740" s="1101"/>
      <c r="JTA740" s="1101"/>
      <c r="JTB740" s="1101"/>
      <c r="JTC740" s="1101"/>
      <c r="JTD740" s="1101"/>
      <c r="JTE740" s="1101"/>
      <c r="JTF740" s="1101"/>
      <c r="JTG740" s="1101"/>
      <c r="JTH740" s="1101"/>
      <c r="JTI740" s="1101"/>
      <c r="JTJ740" s="1101"/>
      <c r="JTK740" s="1101"/>
      <c r="JTL740" s="1101"/>
      <c r="JTM740" s="1101"/>
      <c r="JTN740" s="1101"/>
      <c r="JTO740" s="1101"/>
      <c r="JTP740" s="1101"/>
      <c r="JTQ740" s="1101"/>
      <c r="JTR740" s="1101"/>
      <c r="JTS740" s="1101"/>
      <c r="JTT740" s="1101"/>
      <c r="JTU740" s="1101"/>
      <c r="JTV740" s="1101"/>
      <c r="JTW740" s="1101"/>
      <c r="JTX740" s="1101"/>
      <c r="JTY740" s="1101"/>
      <c r="JTZ740" s="1101"/>
      <c r="JUA740" s="1101"/>
      <c r="JUB740" s="1101"/>
      <c r="JUC740" s="1101"/>
      <c r="JUD740" s="1101"/>
      <c r="JUE740" s="1101"/>
      <c r="JUF740" s="1101"/>
      <c r="JUG740" s="1101"/>
      <c r="JUH740" s="1101"/>
      <c r="JUI740" s="1101"/>
      <c r="JUJ740" s="1101"/>
      <c r="JUK740" s="1101"/>
      <c r="JUL740" s="1101"/>
      <c r="JUM740" s="1101"/>
      <c r="JUN740" s="1101"/>
      <c r="JUO740" s="1101"/>
      <c r="JUP740" s="1101"/>
      <c r="JUQ740" s="1101"/>
      <c r="JUR740" s="1101"/>
      <c r="JUS740" s="1101"/>
      <c r="JUT740" s="1101"/>
      <c r="JUU740" s="1101"/>
      <c r="JUV740" s="1101"/>
      <c r="JUW740" s="1101"/>
      <c r="JUX740" s="1101"/>
      <c r="JUY740" s="1101"/>
      <c r="JUZ740" s="1101"/>
      <c r="JVA740" s="1101"/>
      <c r="JVB740" s="1101"/>
      <c r="JVC740" s="1101"/>
      <c r="JVD740" s="1101"/>
      <c r="JVE740" s="1101"/>
      <c r="JVF740" s="1101"/>
      <c r="JVG740" s="1101"/>
      <c r="JVH740" s="1101"/>
      <c r="JVI740" s="1101"/>
      <c r="JVJ740" s="1101"/>
      <c r="JVK740" s="1101"/>
      <c r="JVL740" s="1101"/>
      <c r="JVM740" s="1101"/>
      <c r="JVN740" s="1101"/>
      <c r="JVO740" s="1101"/>
      <c r="JVP740" s="1101"/>
      <c r="JVQ740" s="1101"/>
      <c r="JVR740" s="1101"/>
      <c r="JVS740" s="1101"/>
      <c r="JVT740" s="1101"/>
      <c r="JVU740" s="1101"/>
      <c r="JVV740" s="1101"/>
      <c r="JVW740" s="1101"/>
      <c r="JVX740" s="1101"/>
      <c r="JVY740" s="1101"/>
      <c r="JVZ740" s="1101"/>
      <c r="JWA740" s="1101"/>
      <c r="JWB740" s="1101"/>
      <c r="JWC740" s="1101"/>
      <c r="JWD740" s="1101"/>
      <c r="JWE740" s="1101"/>
      <c r="JWF740" s="1101"/>
      <c r="JWG740" s="1101"/>
      <c r="JWH740" s="1101"/>
      <c r="JWI740" s="1101"/>
      <c r="JWJ740" s="1101"/>
      <c r="JWK740" s="1101"/>
      <c r="JWL740" s="1101"/>
      <c r="JWM740" s="1101"/>
      <c r="JWN740" s="1101"/>
      <c r="JWO740" s="1101"/>
      <c r="JWP740" s="1101"/>
      <c r="JWQ740" s="1101"/>
      <c r="JWR740" s="1101"/>
      <c r="JWS740" s="1101"/>
      <c r="JWT740" s="1101"/>
      <c r="JWU740" s="1101"/>
      <c r="JWV740" s="1101"/>
      <c r="JWW740" s="1101"/>
      <c r="JWX740" s="1101"/>
      <c r="JWY740" s="1101"/>
      <c r="JWZ740" s="1101"/>
      <c r="JXA740" s="1101"/>
      <c r="JXB740" s="1101"/>
      <c r="JXC740" s="1101"/>
      <c r="JXD740" s="1101"/>
      <c r="JXE740" s="1101"/>
      <c r="JXF740" s="1101"/>
      <c r="JXG740" s="1101"/>
      <c r="JXH740" s="1101"/>
      <c r="JXI740" s="1101"/>
      <c r="JXJ740" s="1101"/>
      <c r="JXK740" s="1101"/>
      <c r="JXL740" s="1101"/>
      <c r="JXM740" s="1101"/>
      <c r="JXN740" s="1101"/>
      <c r="JXO740" s="1101"/>
      <c r="JXP740" s="1101"/>
      <c r="JXQ740" s="1101"/>
      <c r="JXR740" s="1101"/>
      <c r="JXS740" s="1101"/>
      <c r="JXT740" s="1101"/>
      <c r="JXU740" s="1101"/>
      <c r="JXV740" s="1101"/>
      <c r="JXW740" s="1101"/>
      <c r="JXX740" s="1101"/>
      <c r="JXY740" s="1101"/>
      <c r="JXZ740" s="1101"/>
      <c r="JYA740" s="1101"/>
      <c r="JYB740" s="1101"/>
      <c r="JYC740" s="1101"/>
      <c r="JYD740" s="1101"/>
      <c r="JYE740" s="1101"/>
      <c r="JYF740" s="1101"/>
      <c r="JYG740" s="1101"/>
      <c r="JYH740" s="1101"/>
      <c r="JYI740" s="1101"/>
      <c r="JYJ740" s="1101"/>
      <c r="JYK740" s="1101"/>
      <c r="JYL740" s="1101"/>
      <c r="JYM740" s="1101"/>
      <c r="JYN740" s="1101"/>
      <c r="JYO740" s="1101"/>
      <c r="JYP740" s="1101"/>
      <c r="JYQ740" s="1101"/>
      <c r="JYR740" s="1101"/>
      <c r="JYS740" s="1101"/>
      <c r="JYT740" s="1101"/>
      <c r="JYU740" s="1101"/>
      <c r="JYV740" s="1101"/>
      <c r="JYW740" s="1101"/>
      <c r="JYX740" s="1101"/>
      <c r="JYY740" s="1101"/>
      <c r="JYZ740" s="1101"/>
      <c r="JZA740" s="1101"/>
      <c r="JZB740" s="1101"/>
      <c r="JZC740" s="1101"/>
      <c r="JZD740" s="1101"/>
      <c r="JZE740" s="1101"/>
      <c r="JZF740" s="1101"/>
      <c r="JZG740" s="1101"/>
      <c r="JZH740" s="1101"/>
      <c r="JZI740" s="1101"/>
      <c r="JZJ740" s="1101"/>
      <c r="JZK740" s="1101"/>
      <c r="JZL740" s="1101"/>
      <c r="JZM740" s="1101"/>
      <c r="JZN740" s="1101"/>
      <c r="JZO740" s="1101"/>
      <c r="JZP740" s="1101"/>
      <c r="JZQ740" s="1101"/>
      <c r="JZR740" s="1101"/>
      <c r="JZS740" s="1101"/>
      <c r="JZT740" s="1101"/>
      <c r="JZU740" s="1101"/>
      <c r="JZV740" s="1101"/>
      <c r="JZW740" s="1101"/>
      <c r="JZX740" s="1101"/>
      <c r="JZY740" s="1101"/>
      <c r="JZZ740" s="1101"/>
      <c r="KAA740" s="1101"/>
      <c r="KAB740" s="1101"/>
      <c r="KAC740" s="1101"/>
      <c r="KAD740" s="1101"/>
      <c r="KAE740" s="1101"/>
      <c r="KAF740" s="1101"/>
      <c r="KAG740" s="1101"/>
      <c r="KAH740" s="1101"/>
      <c r="KAI740" s="1101"/>
      <c r="KAJ740" s="1101"/>
      <c r="KAK740" s="1101"/>
      <c r="KAL740" s="1101"/>
      <c r="KAM740" s="1101"/>
      <c r="KAN740" s="1101"/>
      <c r="KAO740" s="1101"/>
      <c r="KAP740" s="1101"/>
      <c r="KAQ740" s="1101"/>
      <c r="KAR740" s="1101"/>
      <c r="KAS740" s="1101"/>
      <c r="KAT740" s="1101"/>
      <c r="KAU740" s="1101"/>
      <c r="KAV740" s="1101"/>
      <c r="KAW740" s="1101"/>
      <c r="KAX740" s="1101"/>
      <c r="KAY740" s="1101"/>
      <c r="KAZ740" s="1101"/>
      <c r="KBA740" s="1101"/>
      <c r="KBB740" s="1101"/>
      <c r="KBC740" s="1101"/>
      <c r="KBD740" s="1101"/>
      <c r="KBE740" s="1101"/>
      <c r="KBF740" s="1101"/>
      <c r="KBG740" s="1101"/>
      <c r="KBH740" s="1101"/>
      <c r="KBI740" s="1101"/>
      <c r="KBJ740" s="1101"/>
      <c r="KBK740" s="1101"/>
      <c r="KBL740" s="1101"/>
      <c r="KBM740" s="1101"/>
      <c r="KBN740" s="1101"/>
      <c r="KBO740" s="1101"/>
      <c r="KBP740" s="1101"/>
      <c r="KBQ740" s="1101"/>
      <c r="KBR740" s="1101"/>
      <c r="KBS740" s="1101"/>
      <c r="KBT740" s="1101"/>
      <c r="KBU740" s="1101"/>
      <c r="KBV740" s="1101"/>
      <c r="KBW740" s="1101"/>
      <c r="KBX740" s="1101"/>
      <c r="KBY740" s="1101"/>
      <c r="KBZ740" s="1101"/>
      <c r="KCA740" s="1101"/>
      <c r="KCB740" s="1101"/>
      <c r="KCC740" s="1101"/>
      <c r="KCD740" s="1101"/>
      <c r="KCE740" s="1101"/>
      <c r="KCF740" s="1101"/>
      <c r="KCG740" s="1101"/>
      <c r="KCH740" s="1101"/>
      <c r="KCI740" s="1101"/>
      <c r="KCJ740" s="1101"/>
      <c r="KCK740" s="1101"/>
      <c r="KCL740" s="1101"/>
      <c r="KCM740" s="1101"/>
      <c r="KCN740" s="1101"/>
      <c r="KCO740" s="1101"/>
      <c r="KCP740" s="1101"/>
      <c r="KCQ740" s="1101"/>
      <c r="KCR740" s="1101"/>
      <c r="KCS740" s="1101"/>
      <c r="KCT740" s="1101"/>
      <c r="KCU740" s="1101"/>
      <c r="KCV740" s="1101"/>
      <c r="KCW740" s="1101"/>
      <c r="KCX740" s="1101"/>
      <c r="KCY740" s="1101"/>
      <c r="KCZ740" s="1101"/>
      <c r="KDA740" s="1101"/>
      <c r="KDB740" s="1101"/>
      <c r="KDC740" s="1101"/>
      <c r="KDD740" s="1101"/>
      <c r="KDE740" s="1101"/>
      <c r="KDF740" s="1101"/>
      <c r="KDG740" s="1101"/>
      <c r="KDH740" s="1101"/>
      <c r="KDI740" s="1101"/>
      <c r="KDJ740" s="1101"/>
      <c r="KDK740" s="1101"/>
      <c r="KDL740" s="1101"/>
      <c r="KDM740" s="1101"/>
      <c r="KDN740" s="1101"/>
      <c r="KDO740" s="1101"/>
      <c r="KDP740" s="1101"/>
      <c r="KDQ740" s="1101"/>
      <c r="KDR740" s="1101"/>
      <c r="KDS740" s="1101"/>
      <c r="KDT740" s="1101"/>
      <c r="KDU740" s="1101"/>
      <c r="KDV740" s="1101"/>
      <c r="KDW740" s="1101"/>
      <c r="KDX740" s="1101"/>
      <c r="KDY740" s="1101"/>
      <c r="KDZ740" s="1101"/>
      <c r="KEA740" s="1101"/>
      <c r="KEB740" s="1101"/>
      <c r="KEC740" s="1101"/>
      <c r="KED740" s="1101"/>
      <c r="KEE740" s="1101"/>
      <c r="KEF740" s="1101"/>
      <c r="KEG740" s="1101"/>
      <c r="KEH740" s="1101"/>
      <c r="KEI740" s="1101"/>
      <c r="KEJ740" s="1101"/>
      <c r="KEK740" s="1101"/>
      <c r="KEL740" s="1101"/>
      <c r="KEM740" s="1101"/>
      <c r="KEN740" s="1101"/>
      <c r="KEO740" s="1101"/>
      <c r="KEP740" s="1101"/>
      <c r="KEQ740" s="1101"/>
      <c r="KER740" s="1101"/>
      <c r="KES740" s="1101"/>
      <c r="KET740" s="1101"/>
      <c r="KEU740" s="1101"/>
      <c r="KEV740" s="1101"/>
      <c r="KEW740" s="1101"/>
      <c r="KEX740" s="1101"/>
      <c r="KEY740" s="1101"/>
      <c r="KEZ740" s="1101"/>
      <c r="KFA740" s="1101"/>
      <c r="KFB740" s="1101"/>
      <c r="KFC740" s="1101"/>
      <c r="KFD740" s="1101"/>
      <c r="KFE740" s="1101"/>
      <c r="KFF740" s="1101"/>
      <c r="KFG740" s="1101"/>
      <c r="KFH740" s="1101"/>
      <c r="KFI740" s="1101"/>
      <c r="KFJ740" s="1101"/>
      <c r="KFK740" s="1101"/>
      <c r="KFL740" s="1101"/>
      <c r="KFM740" s="1101"/>
      <c r="KFN740" s="1101"/>
      <c r="KFO740" s="1101"/>
      <c r="KFP740" s="1101"/>
      <c r="KFQ740" s="1101"/>
      <c r="KFR740" s="1101"/>
      <c r="KFS740" s="1101"/>
      <c r="KFT740" s="1101"/>
      <c r="KFU740" s="1101"/>
      <c r="KFV740" s="1101"/>
      <c r="KFW740" s="1101"/>
      <c r="KFX740" s="1101"/>
      <c r="KFY740" s="1101"/>
      <c r="KFZ740" s="1101"/>
      <c r="KGA740" s="1101"/>
      <c r="KGB740" s="1101"/>
      <c r="KGC740" s="1101"/>
      <c r="KGD740" s="1101"/>
      <c r="KGE740" s="1101"/>
      <c r="KGF740" s="1101"/>
      <c r="KGG740" s="1101"/>
      <c r="KGH740" s="1101"/>
      <c r="KGI740" s="1101"/>
      <c r="KGJ740" s="1101"/>
      <c r="KGK740" s="1101"/>
      <c r="KGL740" s="1101"/>
      <c r="KGM740" s="1101"/>
      <c r="KGN740" s="1101"/>
      <c r="KGO740" s="1101"/>
      <c r="KGP740" s="1101"/>
      <c r="KGQ740" s="1101"/>
      <c r="KGR740" s="1101"/>
      <c r="KGS740" s="1101"/>
      <c r="KGT740" s="1101"/>
      <c r="KGU740" s="1101"/>
      <c r="KGV740" s="1101"/>
      <c r="KGW740" s="1101"/>
      <c r="KGX740" s="1101"/>
      <c r="KGY740" s="1101"/>
      <c r="KGZ740" s="1101"/>
      <c r="KHA740" s="1101"/>
      <c r="KHB740" s="1101"/>
      <c r="KHC740" s="1101"/>
      <c r="KHD740" s="1101"/>
      <c r="KHE740" s="1101"/>
      <c r="KHF740" s="1101"/>
      <c r="KHG740" s="1101"/>
      <c r="KHH740" s="1101"/>
      <c r="KHI740" s="1101"/>
      <c r="KHJ740" s="1101"/>
      <c r="KHK740" s="1101"/>
      <c r="KHL740" s="1101"/>
      <c r="KHM740" s="1101"/>
      <c r="KHN740" s="1101"/>
      <c r="KHO740" s="1101"/>
      <c r="KHP740" s="1101"/>
      <c r="KHQ740" s="1101"/>
      <c r="KHR740" s="1101"/>
      <c r="KHS740" s="1101"/>
      <c r="KHT740" s="1101"/>
      <c r="KHU740" s="1101"/>
      <c r="KHV740" s="1101"/>
      <c r="KHW740" s="1101"/>
      <c r="KHX740" s="1101"/>
      <c r="KHY740" s="1101"/>
      <c r="KHZ740" s="1101"/>
      <c r="KIA740" s="1101"/>
      <c r="KIB740" s="1101"/>
      <c r="KIC740" s="1101"/>
      <c r="KID740" s="1101"/>
      <c r="KIE740" s="1101"/>
      <c r="KIF740" s="1101"/>
      <c r="KIG740" s="1101"/>
      <c r="KIH740" s="1101"/>
      <c r="KII740" s="1101"/>
      <c r="KIJ740" s="1101"/>
      <c r="KIK740" s="1101"/>
      <c r="KIL740" s="1101"/>
      <c r="KIM740" s="1101"/>
      <c r="KIN740" s="1101"/>
      <c r="KIO740" s="1101"/>
      <c r="KIP740" s="1101"/>
      <c r="KIQ740" s="1101"/>
      <c r="KIR740" s="1101"/>
      <c r="KIS740" s="1101"/>
      <c r="KIT740" s="1101"/>
      <c r="KIU740" s="1101"/>
      <c r="KIV740" s="1101"/>
      <c r="KIW740" s="1101"/>
      <c r="KIX740" s="1101"/>
      <c r="KIY740" s="1101"/>
      <c r="KIZ740" s="1101"/>
      <c r="KJA740" s="1101"/>
      <c r="KJB740" s="1101"/>
      <c r="KJC740" s="1101"/>
      <c r="KJD740" s="1101"/>
      <c r="KJE740" s="1101"/>
      <c r="KJF740" s="1101"/>
      <c r="KJG740" s="1101"/>
      <c r="KJH740" s="1101"/>
      <c r="KJI740" s="1101"/>
      <c r="KJJ740" s="1101"/>
      <c r="KJK740" s="1101"/>
      <c r="KJL740" s="1101"/>
      <c r="KJM740" s="1101"/>
      <c r="KJN740" s="1101"/>
      <c r="KJO740" s="1101"/>
      <c r="KJP740" s="1101"/>
      <c r="KJQ740" s="1101"/>
      <c r="KJR740" s="1101"/>
      <c r="KJS740" s="1101"/>
      <c r="KJT740" s="1101"/>
      <c r="KJU740" s="1101"/>
      <c r="KJV740" s="1101"/>
      <c r="KJW740" s="1101"/>
      <c r="KJX740" s="1101"/>
      <c r="KJY740" s="1101"/>
      <c r="KJZ740" s="1101"/>
      <c r="KKA740" s="1101"/>
      <c r="KKB740" s="1101"/>
      <c r="KKC740" s="1101"/>
      <c r="KKD740" s="1101"/>
      <c r="KKE740" s="1101"/>
      <c r="KKF740" s="1101"/>
      <c r="KKG740" s="1101"/>
      <c r="KKH740" s="1101"/>
      <c r="KKI740" s="1101"/>
      <c r="KKJ740" s="1101"/>
      <c r="KKK740" s="1101"/>
      <c r="KKL740" s="1101"/>
      <c r="KKM740" s="1101"/>
      <c r="KKN740" s="1101"/>
      <c r="KKO740" s="1101"/>
      <c r="KKP740" s="1101"/>
      <c r="KKQ740" s="1101"/>
      <c r="KKR740" s="1101"/>
      <c r="KKS740" s="1101"/>
      <c r="KKT740" s="1101"/>
      <c r="KKU740" s="1101"/>
      <c r="KKV740" s="1101"/>
      <c r="KKW740" s="1101"/>
      <c r="KKX740" s="1101"/>
      <c r="KKY740" s="1101"/>
      <c r="KKZ740" s="1101"/>
      <c r="KLA740" s="1101"/>
      <c r="KLB740" s="1101"/>
      <c r="KLC740" s="1101"/>
      <c r="KLD740" s="1101"/>
      <c r="KLE740" s="1101"/>
      <c r="KLF740" s="1101"/>
      <c r="KLG740" s="1101"/>
      <c r="KLH740" s="1101"/>
      <c r="KLI740" s="1101"/>
      <c r="KLJ740" s="1101"/>
      <c r="KLK740" s="1101"/>
      <c r="KLL740" s="1101"/>
      <c r="KLM740" s="1101"/>
      <c r="KLN740" s="1101"/>
      <c r="KLO740" s="1101"/>
      <c r="KLP740" s="1101"/>
      <c r="KLQ740" s="1101"/>
      <c r="KLR740" s="1101"/>
      <c r="KLS740" s="1101"/>
      <c r="KLT740" s="1101"/>
      <c r="KLU740" s="1101"/>
      <c r="KLV740" s="1101"/>
      <c r="KLW740" s="1101"/>
      <c r="KLX740" s="1101"/>
      <c r="KLY740" s="1101"/>
      <c r="KLZ740" s="1101"/>
      <c r="KMA740" s="1101"/>
      <c r="KMB740" s="1101"/>
      <c r="KMC740" s="1101"/>
      <c r="KMD740" s="1101"/>
      <c r="KME740" s="1101"/>
      <c r="KMF740" s="1101"/>
      <c r="KMG740" s="1101"/>
      <c r="KMH740" s="1101"/>
      <c r="KMI740" s="1101"/>
      <c r="KMJ740" s="1101"/>
      <c r="KMK740" s="1101"/>
      <c r="KML740" s="1101"/>
      <c r="KMM740" s="1101"/>
      <c r="KMN740" s="1101"/>
      <c r="KMO740" s="1101"/>
      <c r="KMP740" s="1101"/>
      <c r="KMQ740" s="1101"/>
      <c r="KMR740" s="1101"/>
      <c r="KMS740" s="1101"/>
      <c r="KMT740" s="1101"/>
      <c r="KMU740" s="1101"/>
      <c r="KMV740" s="1101"/>
      <c r="KMW740" s="1101"/>
      <c r="KMX740" s="1101"/>
      <c r="KMY740" s="1101"/>
      <c r="KMZ740" s="1101"/>
      <c r="KNA740" s="1101"/>
      <c r="KNB740" s="1101"/>
      <c r="KNC740" s="1101"/>
      <c r="KND740" s="1101"/>
      <c r="KNE740" s="1101"/>
      <c r="KNF740" s="1101"/>
      <c r="KNG740" s="1101"/>
      <c r="KNH740" s="1101"/>
      <c r="KNI740" s="1101"/>
      <c r="KNJ740" s="1101"/>
      <c r="KNK740" s="1101"/>
      <c r="KNL740" s="1101"/>
      <c r="KNM740" s="1101"/>
      <c r="KNN740" s="1101"/>
      <c r="KNO740" s="1101"/>
      <c r="KNP740" s="1101"/>
      <c r="KNQ740" s="1101"/>
      <c r="KNR740" s="1101"/>
      <c r="KNS740" s="1101"/>
      <c r="KNT740" s="1101"/>
      <c r="KNU740" s="1101"/>
      <c r="KNV740" s="1101"/>
      <c r="KNW740" s="1101"/>
      <c r="KNX740" s="1101"/>
      <c r="KNY740" s="1101"/>
      <c r="KNZ740" s="1101"/>
      <c r="KOA740" s="1101"/>
      <c r="KOB740" s="1101"/>
      <c r="KOC740" s="1101"/>
      <c r="KOD740" s="1101"/>
      <c r="KOE740" s="1101"/>
      <c r="KOF740" s="1101"/>
      <c r="KOG740" s="1101"/>
      <c r="KOH740" s="1101"/>
      <c r="KOI740" s="1101"/>
      <c r="KOJ740" s="1101"/>
      <c r="KOK740" s="1101"/>
      <c r="KOL740" s="1101"/>
      <c r="KOM740" s="1101"/>
      <c r="KON740" s="1101"/>
      <c r="KOO740" s="1101"/>
      <c r="KOP740" s="1101"/>
      <c r="KOQ740" s="1101"/>
      <c r="KOR740" s="1101"/>
      <c r="KOS740" s="1101"/>
      <c r="KOT740" s="1101"/>
      <c r="KOU740" s="1101"/>
      <c r="KOV740" s="1101"/>
      <c r="KOW740" s="1101"/>
      <c r="KOX740" s="1101"/>
      <c r="KOY740" s="1101"/>
      <c r="KOZ740" s="1101"/>
      <c r="KPA740" s="1101"/>
      <c r="KPB740" s="1101"/>
      <c r="KPC740" s="1101"/>
      <c r="KPD740" s="1101"/>
      <c r="KPE740" s="1101"/>
      <c r="KPF740" s="1101"/>
      <c r="KPG740" s="1101"/>
      <c r="KPH740" s="1101"/>
      <c r="KPI740" s="1101"/>
      <c r="KPJ740" s="1101"/>
      <c r="KPK740" s="1101"/>
      <c r="KPL740" s="1101"/>
      <c r="KPM740" s="1101"/>
      <c r="KPN740" s="1101"/>
      <c r="KPO740" s="1101"/>
      <c r="KPP740" s="1101"/>
      <c r="KPQ740" s="1101"/>
      <c r="KPR740" s="1101"/>
      <c r="KPS740" s="1101"/>
      <c r="KPT740" s="1101"/>
      <c r="KPU740" s="1101"/>
      <c r="KPV740" s="1101"/>
      <c r="KPW740" s="1101"/>
      <c r="KPX740" s="1101"/>
      <c r="KPY740" s="1101"/>
      <c r="KPZ740" s="1101"/>
      <c r="KQA740" s="1101"/>
      <c r="KQB740" s="1101"/>
      <c r="KQC740" s="1101"/>
      <c r="KQD740" s="1101"/>
      <c r="KQE740" s="1101"/>
      <c r="KQF740" s="1101"/>
      <c r="KQG740" s="1101"/>
      <c r="KQH740" s="1101"/>
      <c r="KQI740" s="1101"/>
      <c r="KQJ740" s="1101"/>
      <c r="KQK740" s="1101"/>
      <c r="KQL740" s="1101"/>
      <c r="KQM740" s="1101"/>
      <c r="KQN740" s="1101"/>
      <c r="KQO740" s="1101"/>
      <c r="KQP740" s="1101"/>
      <c r="KQQ740" s="1101"/>
      <c r="KQR740" s="1101"/>
      <c r="KQS740" s="1101"/>
      <c r="KQT740" s="1101"/>
      <c r="KQU740" s="1101"/>
      <c r="KQV740" s="1101"/>
      <c r="KQW740" s="1101"/>
      <c r="KQX740" s="1101"/>
      <c r="KQY740" s="1101"/>
      <c r="KQZ740" s="1101"/>
      <c r="KRA740" s="1101"/>
      <c r="KRB740" s="1101"/>
      <c r="KRC740" s="1101"/>
      <c r="KRD740" s="1101"/>
      <c r="KRE740" s="1101"/>
      <c r="KRF740" s="1101"/>
      <c r="KRG740" s="1101"/>
      <c r="KRH740" s="1101"/>
      <c r="KRI740" s="1101"/>
      <c r="KRJ740" s="1101"/>
      <c r="KRK740" s="1101"/>
      <c r="KRL740" s="1101"/>
      <c r="KRM740" s="1101"/>
      <c r="KRN740" s="1101"/>
      <c r="KRO740" s="1101"/>
      <c r="KRP740" s="1101"/>
      <c r="KRQ740" s="1101"/>
      <c r="KRR740" s="1101"/>
      <c r="KRS740" s="1101"/>
      <c r="KRT740" s="1101"/>
      <c r="KRU740" s="1101"/>
      <c r="KRV740" s="1101"/>
      <c r="KRW740" s="1101"/>
      <c r="KRX740" s="1101"/>
      <c r="KRY740" s="1101"/>
      <c r="KRZ740" s="1101"/>
      <c r="KSA740" s="1101"/>
      <c r="KSB740" s="1101"/>
      <c r="KSC740" s="1101"/>
      <c r="KSD740" s="1101"/>
      <c r="KSE740" s="1101"/>
      <c r="KSF740" s="1101"/>
      <c r="KSG740" s="1101"/>
      <c r="KSH740" s="1101"/>
      <c r="KSI740" s="1101"/>
      <c r="KSJ740" s="1101"/>
      <c r="KSK740" s="1101"/>
      <c r="KSL740" s="1101"/>
      <c r="KSM740" s="1101"/>
      <c r="KSN740" s="1101"/>
      <c r="KSO740" s="1101"/>
      <c r="KSP740" s="1101"/>
      <c r="KSQ740" s="1101"/>
      <c r="KSR740" s="1101"/>
      <c r="KSS740" s="1101"/>
      <c r="KST740" s="1101"/>
      <c r="KSU740" s="1101"/>
      <c r="KSV740" s="1101"/>
      <c r="KSW740" s="1101"/>
      <c r="KSX740" s="1101"/>
      <c r="KSY740" s="1101"/>
      <c r="KSZ740" s="1101"/>
      <c r="KTA740" s="1101"/>
      <c r="KTB740" s="1101"/>
      <c r="KTC740" s="1101"/>
      <c r="KTD740" s="1101"/>
      <c r="KTE740" s="1101"/>
      <c r="KTF740" s="1101"/>
      <c r="KTG740" s="1101"/>
      <c r="KTH740" s="1101"/>
      <c r="KTI740" s="1101"/>
      <c r="KTJ740" s="1101"/>
      <c r="KTK740" s="1101"/>
      <c r="KTL740" s="1101"/>
      <c r="KTM740" s="1101"/>
      <c r="KTN740" s="1101"/>
      <c r="KTO740" s="1101"/>
      <c r="KTP740" s="1101"/>
      <c r="KTQ740" s="1101"/>
      <c r="KTR740" s="1101"/>
      <c r="KTS740" s="1101"/>
      <c r="KTT740" s="1101"/>
      <c r="KTU740" s="1101"/>
      <c r="KTV740" s="1101"/>
      <c r="KTW740" s="1101"/>
      <c r="KTX740" s="1101"/>
      <c r="KTY740" s="1101"/>
      <c r="KTZ740" s="1101"/>
      <c r="KUA740" s="1101"/>
      <c r="KUB740" s="1101"/>
      <c r="KUC740" s="1101"/>
      <c r="KUD740" s="1101"/>
      <c r="KUE740" s="1101"/>
      <c r="KUF740" s="1101"/>
      <c r="KUG740" s="1101"/>
      <c r="KUH740" s="1101"/>
      <c r="KUI740" s="1101"/>
      <c r="KUJ740" s="1101"/>
      <c r="KUK740" s="1101"/>
      <c r="KUL740" s="1101"/>
      <c r="KUM740" s="1101"/>
      <c r="KUN740" s="1101"/>
      <c r="KUO740" s="1101"/>
      <c r="KUP740" s="1101"/>
      <c r="KUQ740" s="1101"/>
      <c r="KUR740" s="1101"/>
      <c r="KUS740" s="1101"/>
      <c r="KUT740" s="1101"/>
      <c r="KUU740" s="1101"/>
      <c r="KUV740" s="1101"/>
      <c r="KUW740" s="1101"/>
      <c r="KUX740" s="1101"/>
      <c r="KUY740" s="1101"/>
      <c r="KUZ740" s="1101"/>
      <c r="KVA740" s="1101"/>
      <c r="KVB740" s="1101"/>
      <c r="KVC740" s="1101"/>
      <c r="KVD740" s="1101"/>
      <c r="KVE740" s="1101"/>
      <c r="KVF740" s="1101"/>
      <c r="KVG740" s="1101"/>
      <c r="KVH740" s="1101"/>
      <c r="KVI740" s="1101"/>
      <c r="KVJ740" s="1101"/>
      <c r="KVK740" s="1101"/>
      <c r="KVL740" s="1101"/>
      <c r="KVM740" s="1101"/>
      <c r="KVN740" s="1101"/>
      <c r="KVO740" s="1101"/>
      <c r="KVP740" s="1101"/>
      <c r="KVQ740" s="1101"/>
      <c r="KVR740" s="1101"/>
      <c r="KVS740" s="1101"/>
      <c r="KVT740" s="1101"/>
      <c r="KVU740" s="1101"/>
      <c r="KVV740" s="1101"/>
      <c r="KVW740" s="1101"/>
      <c r="KVX740" s="1101"/>
      <c r="KVY740" s="1101"/>
      <c r="KVZ740" s="1101"/>
      <c r="KWA740" s="1101"/>
      <c r="KWB740" s="1101"/>
      <c r="KWC740" s="1101"/>
      <c r="KWD740" s="1101"/>
      <c r="KWE740" s="1101"/>
      <c r="KWF740" s="1101"/>
      <c r="KWG740" s="1101"/>
      <c r="KWH740" s="1101"/>
      <c r="KWI740" s="1101"/>
      <c r="KWJ740" s="1101"/>
      <c r="KWK740" s="1101"/>
      <c r="KWL740" s="1101"/>
      <c r="KWM740" s="1101"/>
      <c r="KWN740" s="1101"/>
      <c r="KWO740" s="1101"/>
      <c r="KWP740" s="1101"/>
      <c r="KWQ740" s="1101"/>
      <c r="KWR740" s="1101"/>
      <c r="KWS740" s="1101"/>
      <c r="KWT740" s="1101"/>
      <c r="KWU740" s="1101"/>
      <c r="KWV740" s="1101"/>
      <c r="KWW740" s="1101"/>
      <c r="KWX740" s="1101"/>
      <c r="KWY740" s="1101"/>
      <c r="KWZ740" s="1101"/>
      <c r="KXA740" s="1101"/>
      <c r="KXB740" s="1101"/>
      <c r="KXC740" s="1101"/>
      <c r="KXD740" s="1101"/>
      <c r="KXE740" s="1101"/>
      <c r="KXF740" s="1101"/>
      <c r="KXG740" s="1101"/>
      <c r="KXH740" s="1101"/>
      <c r="KXI740" s="1101"/>
      <c r="KXJ740" s="1101"/>
      <c r="KXK740" s="1101"/>
      <c r="KXL740" s="1101"/>
      <c r="KXM740" s="1101"/>
      <c r="KXN740" s="1101"/>
      <c r="KXO740" s="1101"/>
      <c r="KXP740" s="1101"/>
      <c r="KXQ740" s="1101"/>
      <c r="KXR740" s="1101"/>
      <c r="KXS740" s="1101"/>
      <c r="KXT740" s="1101"/>
      <c r="KXU740" s="1101"/>
      <c r="KXV740" s="1101"/>
      <c r="KXW740" s="1101"/>
      <c r="KXX740" s="1101"/>
      <c r="KXY740" s="1101"/>
      <c r="KXZ740" s="1101"/>
      <c r="KYA740" s="1101"/>
      <c r="KYB740" s="1101"/>
      <c r="KYC740" s="1101"/>
      <c r="KYD740" s="1101"/>
      <c r="KYE740" s="1101"/>
      <c r="KYF740" s="1101"/>
      <c r="KYG740" s="1101"/>
      <c r="KYH740" s="1101"/>
      <c r="KYI740" s="1101"/>
      <c r="KYJ740" s="1101"/>
      <c r="KYK740" s="1101"/>
      <c r="KYL740" s="1101"/>
      <c r="KYM740" s="1101"/>
      <c r="KYN740" s="1101"/>
      <c r="KYO740" s="1101"/>
      <c r="KYP740" s="1101"/>
      <c r="KYQ740" s="1101"/>
      <c r="KYR740" s="1101"/>
      <c r="KYS740" s="1101"/>
      <c r="KYT740" s="1101"/>
      <c r="KYU740" s="1101"/>
      <c r="KYV740" s="1101"/>
      <c r="KYW740" s="1101"/>
      <c r="KYX740" s="1101"/>
      <c r="KYY740" s="1101"/>
      <c r="KYZ740" s="1101"/>
      <c r="KZA740" s="1101"/>
      <c r="KZB740" s="1101"/>
      <c r="KZC740" s="1101"/>
      <c r="KZD740" s="1101"/>
      <c r="KZE740" s="1101"/>
      <c r="KZF740" s="1101"/>
      <c r="KZG740" s="1101"/>
      <c r="KZH740" s="1101"/>
      <c r="KZI740" s="1101"/>
      <c r="KZJ740" s="1101"/>
      <c r="KZK740" s="1101"/>
      <c r="KZL740" s="1101"/>
      <c r="KZM740" s="1101"/>
      <c r="KZN740" s="1101"/>
      <c r="KZO740" s="1101"/>
      <c r="KZP740" s="1101"/>
      <c r="KZQ740" s="1101"/>
      <c r="KZR740" s="1101"/>
      <c r="KZS740" s="1101"/>
      <c r="KZT740" s="1101"/>
      <c r="KZU740" s="1101"/>
      <c r="KZV740" s="1101"/>
      <c r="KZW740" s="1101"/>
      <c r="KZX740" s="1101"/>
      <c r="KZY740" s="1101"/>
      <c r="KZZ740" s="1101"/>
      <c r="LAA740" s="1101"/>
      <c r="LAB740" s="1101"/>
      <c r="LAC740" s="1101"/>
      <c r="LAD740" s="1101"/>
      <c r="LAE740" s="1101"/>
      <c r="LAF740" s="1101"/>
      <c r="LAG740" s="1101"/>
      <c r="LAH740" s="1101"/>
      <c r="LAI740" s="1101"/>
      <c r="LAJ740" s="1101"/>
      <c r="LAK740" s="1101"/>
      <c r="LAL740" s="1101"/>
      <c r="LAM740" s="1101"/>
      <c r="LAN740" s="1101"/>
      <c r="LAO740" s="1101"/>
      <c r="LAP740" s="1101"/>
      <c r="LAQ740" s="1101"/>
      <c r="LAR740" s="1101"/>
      <c r="LAS740" s="1101"/>
      <c r="LAT740" s="1101"/>
      <c r="LAU740" s="1101"/>
      <c r="LAV740" s="1101"/>
      <c r="LAW740" s="1101"/>
      <c r="LAX740" s="1101"/>
      <c r="LAY740" s="1101"/>
      <c r="LAZ740" s="1101"/>
      <c r="LBA740" s="1101"/>
      <c r="LBB740" s="1101"/>
      <c r="LBC740" s="1101"/>
      <c r="LBD740" s="1101"/>
      <c r="LBE740" s="1101"/>
      <c r="LBF740" s="1101"/>
      <c r="LBG740" s="1101"/>
      <c r="LBH740" s="1101"/>
      <c r="LBI740" s="1101"/>
      <c r="LBJ740" s="1101"/>
      <c r="LBK740" s="1101"/>
      <c r="LBL740" s="1101"/>
      <c r="LBM740" s="1101"/>
      <c r="LBN740" s="1101"/>
      <c r="LBO740" s="1101"/>
      <c r="LBP740" s="1101"/>
      <c r="LBQ740" s="1101"/>
      <c r="LBR740" s="1101"/>
      <c r="LBS740" s="1101"/>
      <c r="LBT740" s="1101"/>
      <c r="LBU740" s="1101"/>
      <c r="LBV740" s="1101"/>
      <c r="LBW740" s="1101"/>
      <c r="LBX740" s="1101"/>
      <c r="LBY740" s="1101"/>
      <c r="LBZ740" s="1101"/>
      <c r="LCA740" s="1101"/>
      <c r="LCB740" s="1101"/>
      <c r="LCC740" s="1101"/>
      <c r="LCD740" s="1101"/>
      <c r="LCE740" s="1101"/>
      <c r="LCF740" s="1101"/>
      <c r="LCG740" s="1101"/>
      <c r="LCH740" s="1101"/>
      <c r="LCI740" s="1101"/>
      <c r="LCJ740" s="1101"/>
      <c r="LCK740" s="1101"/>
      <c r="LCL740" s="1101"/>
      <c r="LCM740" s="1101"/>
      <c r="LCN740" s="1101"/>
      <c r="LCO740" s="1101"/>
      <c r="LCP740" s="1101"/>
      <c r="LCQ740" s="1101"/>
      <c r="LCR740" s="1101"/>
      <c r="LCS740" s="1101"/>
      <c r="LCT740" s="1101"/>
      <c r="LCU740" s="1101"/>
      <c r="LCV740" s="1101"/>
      <c r="LCW740" s="1101"/>
      <c r="LCX740" s="1101"/>
      <c r="LCY740" s="1101"/>
      <c r="LCZ740" s="1101"/>
      <c r="LDA740" s="1101"/>
      <c r="LDB740" s="1101"/>
      <c r="LDC740" s="1101"/>
      <c r="LDD740" s="1101"/>
      <c r="LDE740" s="1101"/>
      <c r="LDF740" s="1101"/>
      <c r="LDG740" s="1101"/>
      <c r="LDH740" s="1101"/>
      <c r="LDI740" s="1101"/>
      <c r="LDJ740" s="1101"/>
      <c r="LDK740" s="1101"/>
      <c r="LDL740" s="1101"/>
      <c r="LDM740" s="1101"/>
      <c r="LDN740" s="1101"/>
      <c r="LDO740" s="1101"/>
      <c r="LDP740" s="1101"/>
      <c r="LDQ740" s="1101"/>
      <c r="LDR740" s="1101"/>
      <c r="LDS740" s="1101"/>
      <c r="LDT740" s="1101"/>
      <c r="LDU740" s="1101"/>
      <c r="LDV740" s="1101"/>
      <c r="LDW740" s="1101"/>
      <c r="LDX740" s="1101"/>
      <c r="LDY740" s="1101"/>
      <c r="LDZ740" s="1101"/>
      <c r="LEA740" s="1101"/>
      <c r="LEB740" s="1101"/>
      <c r="LEC740" s="1101"/>
      <c r="LED740" s="1101"/>
      <c r="LEE740" s="1101"/>
      <c r="LEF740" s="1101"/>
      <c r="LEG740" s="1101"/>
      <c r="LEH740" s="1101"/>
      <c r="LEI740" s="1101"/>
      <c r="LEJ740" s="1101"/>
      <c r="LEK740" s="1101"/>
      <c r="LEL740" s="1101"/>
      <c r="LEM740" s="1101"/>
      <c r="LEN740" s="1101"/>
      <c r="LEO740" s="1101"/>
      <c r="LEP740" s="1101"/>
      <c r="LEQ740" s="1101"/>
      <c r="LER740" s="1101"/>
      <c r="LES740" s="1101"/>
      <c r="LET740" s="1101"/>
      <c r="LEU740" s="1101"/>
      <c r="LEV740" s="1101"/>
      <c r="LEW740" s="1101"/>
      <c r="LEX740" s="1101"/>
      <c r="LEY740" s="1101"/>
      <c r="LEZ740" s="1101"/>
      <c r="LFA740" s="1101"/>
      <c r="LFB740" s="1101"/>
      <c r="LFC740" s="1101"/>
      <c r="LFD740" s="1101"/>
      <c r="LFE740" s="1101"/>
      <c r="LFF740" s="1101"/>
      <c r="LFG740" s="1101"/>
      <c r="LFH740" s="1101"/>
      <c r="LFI740" s="1101"/>
      <c r="LFJ740" s="1101"/>
      <c r="LFK740" s="1101"/>
      <c r="LFL740" s="1101"/>
      <c r="LFM740" s="1101"/>
      <c r="LFN740" s="1101"/>
      <c r="LFO740" s="1101"/>
      <c r="LFP740" s="1101"/>
      <c r="LFQ740" s="1101"/>
      <c r="LFR740" s="1101"/>
      <c r="LFS740" s="1101"/>
      <c r="LFT740" s="1101"/>
      <c r="LFU740" s="1101"/>
      <c r="LFV740" s="1101"/>
      <c r="LFW740" s="1101"/>
      <c r="LFX740" s="1101"/>
      <c r="LFY740" s="1101"/>
      <c r="LFZ740" s="1101"/>
      <c r="LGA740" s="1101"/>
      <c r="LGB740" s="1101"/>
      <c r="LGC740" s="1101"/>
      <c r="LGD740" s="1101"/>
      <c r="LGE740" s="1101"/>
      <c r="LGF740" s="1101"/>
      <c r="LGG740" s="1101"/>
      <c r="LGH740" s="1101"/>
      <c r="LGI740" s="1101"/>
      <c r="LGJ740" s="1101"/>
      <c r="LGK740" s="1101"/>
      <c r="LGL740" s="1101"/>
      <c r="LGM740" s="1101"/>
      <c r="LGN740" s="1101"/>
      <c r="LGO740" s="1101"/>
      <c r="LGP740" s="1101"/>
      <c r="LGQ740" s="1101"/>
      <c r="LGR740" s="1101"/>
      <c r="LGS740" s="1101"/>
      <c r="LGT740" s="1101"/>
      <c r="LGU740" s="1101"/>
      <c r="LGV740" s="1101"/>
      <c r="LGW740" s="1101"/>
      <c r="LGX740" s="1101"/>
      <c r="LGY740" s="1101"/>
      <c r="LGZ740" s="1101"/>
      <c r="LHA740" s="1101"/>
      <c r="LHB740" s="1101"/>
      <c r="LHC740" s="1101"/>
      <c r="LHD740" s="1101"/>
      <c r="LHE740" s="1101"/>
      <c r="LHF740" s="1101"/>
      <c r="LHG740" s="1101"/>
      <c r="LHH740" s="1101"/>
      <c r="LHI740" s="1101"/>
      <c r="LHJ740" s="1101"/>
      <c r="LHK740" s="1101"/>
      <c r="LHL740" s="1101"/>
      <c r="LHM740" s="1101"/>
      <c r="LHN740" s="1101"/>
      <c r="LHO740" s="1101"/>
      <c r="LHP740" s="1101"/>
      <c r="LHQ740" s="1101"/>
      <c r="LHR740" s="1101"/>
      <c r="LHS740" s="1101"/>
      <c r="LHT740" s="1101"/>
      <c r="LHU740" s="1101"/>
      <c r="LHV740" s="1101"/>
      <c r="LHW740" s="1101"/>
      <c r="LHX740" s="1101"/>
      <c r="LHY740" s="1101"/>
      <c r="LHZ740" s="1101"/>
      <c r="LIA740" s="1101"/>
      <c r="LIB740" s="1101"/>
      <c r="LIC740" s="1101"/>
      <c r="LID740" s="1101"/>
      <c r="LIE740" s="1101"/>
      <c r="LIF740" s="1101"/>
      <c r="LIG740" s="1101"/>
      <c r="LIH740" s="1101"/>
      <c r="LII740" s="1101"/>
      <c r="LIJ740" s="1101"/>
      <c r="LIK740" s="1101"/>
      <c r="LIL740" s="1101"/>
      <c r="LIM740" s="1101"/>
      <c r="LIN740" s="1101"/>
      <c r="LIO740" s="1101"/>
      <c r="LIP740" s="1101"/>
      <c r="LIQ740" s="1101"/>
      <c r="LIR740" s="1101"/>
      <c r="LIS740" s="1101"/>
      <c r="LIT740" s="1101"/>
      <c r="LIU740" s="1101"/>
      <c r="LIV740" s="1101"/>
      <c r="LIW740" s="1101"/>
      <c r="LIX740" s="1101"/>
      <c r="LIY740" s="1101"/>
      <c r="LIZ740" s="1101"/>
      <c r="LJA740" s="1101"/>
      <c r="LJB740" s="1101"/>
      <c r="LJC740" s="1101"/>
      <c r="LJD740" s="1101"/>
      <c r="LJE740" s="1101"/>
      <c r="LJF740" s="1101"/>
      <c r="LJG740" s="1101"/>
      <c r="LJH740" s="1101"/>
      <c r="LJI740" s="1101"/>
      <c r="LJJ740" s="1101"/>
      <c r="LJK740" s="1101"/>
      <c r="LJL740" s="1101"/>
      <c r="LJM740" s="1101"/>
      <c r="LJN740" s="1101"/>
      <c r="LJO740" s="1101"/>
      <c r="LJP740" s="1101"/>
      <c r="LJQ740" s="1101"/>
      <c r="LJR740" s="1101"/>
      <c r="LJS740" s="1101"/>
      <c r="LJT740" s="1101"/>
      <c r="LJU740" s="1101"/>
      <c r="LJV740" s="1101"/>
      <c r="LJW740" s="1101"/>
      <c r="LJX740" s="1101"/>
      <c r="LJY740" s="1101"/>
      <c r="LJZ740" s="1101"/>
      <c r="LKA740" s="1101"/>
      <c r="LKB740" s="1101"/>
      <c r="LKC740" s="1101"/>
      <c r="LKD740" s="1101"/>
      <c r="LKE740" s="1101"/>
      <c r="LKF740" s="1101"/>
      <c r="LKG740" s="1101"/>
      <c r="LKH740" s="1101"/>
      <c r="LKI740" s="1101"/>
      <c r="LKJ740" s="1101"/>
      <c r="LKK740" s="1101"/>
      <c r="LKL740" s="1101"/>
      <c r="LKM740" s="1101"/>
      <c r="LKN740" s="1101"/>
      <c r="LKO740" s="1101"/>
      <c r="LKP740" s="1101"/>
      <c r="LKQ740" s="1101"/>
      <c r="LKR740" s="1101"/>
      <c r="LKS740" s="1101"/>
      <c r="LKT740" s="1101"/>
      <c r="LKU740" s="1101"/>
      <c r="LKV740" s="1101"/>
      <c r="LKW740" s="1101"/>
      <c r="LKX740" s="1101"/>
      <c r="LKY740" s="1101"/>
      <c r="LKZ740" s="1101"/>
      <c r="LLA740" s="1101"/>
      <c r="LLB740" s="1101"/>
      <c r="LLC740" s="1101"/>
      <c r="LLD740" s="1101"/>
      <c r="LLE740" s="1101"/>
      <c r="LLF740" s="1101"/>
      <c r="LLG740" s="1101"/>
      <c r="LLH740" s="1101"/>
      <c r="LLI740" s="1101"/>
      <c r="LLJ740" s="1101"/>
      <c r="LLK740" s="1101"/>
      <c r="LLL740" s="1101"/>
      <c r="LLM740" s="1101"/>
      <c r="LLN740" s="1101"/>
      <c r="LLO740" s="1101"/>
      <c r="LLP740" s="1101"/>
      <c r="LLQ740" s="1101"/>
      <c r="LLR740" s="1101"/>
      <c r="LLS740" s="1101"/>
      <c r="LLT740" s="1101"/>
      <c r="LLU740" s="1101"/>
      <c r="LLV740" s="1101"/>
      <c r="LLW740" s="1101"/>
      <c r="LLX740" s="1101"/>
      <c r="LLY740" s="1101"/>
      <c r="LLZ740" s="1101"/>
      <c r="LMA740" s="1101"/>
      <c r="LMB740" s="1101"/>
      <c r="LMC740" s="1101"/>
      <c r="LMD740" s="1101"/>
      <c r="LME740" s="1101"/>
      <c r="LMF740" s="1101"/>
      <c r="LMG740" s="1101"/>
      <c r="LMH740" s="1101"/>
      <c r="LMI740" s="1101"/>
      <c r="LMJ740" s="1101"/>
      <c r="LMK740" s="1101"/>
      <c r="LML740" s="1101"/>
      <c r="LMM740" s="1101"/>
      <c r="LMN740" s="1101"/>
      <c r="LMO740" s="1101"/>
      <c r="LMP740" s="1101"/>
      <c r="LMQ740" s="1101"/>
      <c r="LMR740" s="1101"/>
      <c r="LMS740" s="1101"/>
      <c r="LMT740" s="1101"/>
      <c r="LMU740" s="1101"/>
      <c r="LMV740" s="1101"/>
      <c r="LMW740" s="1101"/>
      <c r="LMX740" s="1101"/>
      <c r="LMY740" s="1101"/>
      <c r="LMZ740" s="1101"/>
      <c r="LNA740" s="1101"/>
      <c r="LNB740" s="1101"/>
      <c r="LNC740" s="1101"/>
      <c r="LND740" s="1101"/>
      <c r="LNE740" s="1101"/>
      <c r="LNF740" s="1101"/>
      <c r="LNG740" s="1101"/>
      <c r="LNH740" s="1101"/>
      <c r="LNI740" s="1101"/>
      <c r="LNJ740" s="1101"/>
      <c r="LNK740" s="1101"/>
      <c r="LNL740" s="1101"/>
      <c r="LNM740" s="1101"/>
      <c r="LNN740" s="1101"/>
      <c r="LNO740" s="1101"/>
      <c r="LNP740" s="1101"/>
      <c r="LNQ740" s="1101"/>
      <c r="LNR740" s="1101"/>
      <c r="LNS740" s="1101"/>
      <c r="LNT740" s="1101"/>
      <c r="LNU740" s="1101"/>
      <c r="LNV740" s="1101"/>
      <c r="LNW740" s="1101"/>
      <c r="LNX740" s="1101"/>
      <c r="LNY740" s="1101"/>
      <c r="LNZ740" s="1101"/>
      <c r="LOA740" s="1101"/>
      <c r="LOB740" s="1101"/>
      <c r="LOC740" s="1101"/>
      <c r="LOD740" s="1101"/>
      <c r="LOE740" s="1101"/>
      <c r="LOF740" s="1101"/>
      <c r="LOG740" s="1101"/>
      <c r="LOH740" s="1101"/>
      <c r="LOI740" s="1101"/>
      <c r="LOJ740" s="1101"/>
      <c r="LOK740" s="1101"/>
      <c r="LOL740" s="1101"/>
      <c r="LOM740" s="1101"/>
      <c r="LON740" s="1101"/>
      <c r="LOO740" s="1101"/>
      <c r="LOP740" s="1101"/>
      <c r="LOQ740" s="1101"/>
      <c r="LOR740" s="1101"/>
      <c r="LOS740" s="1101"/>
      <c r="LOT740" s="1101"/>
      <c r="LOU740" s="1101"/>
      <c r="LOV740" s="1101"/>
      <c r="LOW740" s="1101"/>
      <c r="LOX740" s="1101"/>
      <c r="LOY740" s="1101"/>
      <c r="LOZ740" s="1101"/>
      <c r="LPA740" s="1101"/>
      <c r="LPB740" s="1101"/>
      <c r="LPC740" s="1101"/>
      <c r="LPD740" s="1101"/>
      <c r="LPE740" s="1101"/>
      <c r="LPF740" s="1101"/>
      <c r="LPG740" s="1101"/>
      <c r="LPH740" s="1101"/>
      <c r="LPI740" s="1101"/>
      <c r="LPJ740" s="1101"/>
      <c r="LPK740" s="1101"/>
      <c r="LPL740" s="1101"/>
      <c r="LPM740" s="1101"/>
      <c r="LPN740" s="1101"/>
      <c r="LPO740" s="1101"/>
      <c r="LPP740" s="1101"/>
      <c r="LPQ740" s="1101"/>
      <c r="LPR740" s="1101"/>
      <c r="LPS740" s="1101"/>
      <c r="LPT740" s="1101"/>
      <c r="LPU740" s="1101"/>
      <c r="LPV740" s="1101"/>
      <c r="LPW740" s="1101"/>
      <c r="LPX740" s="1101"/>
      <c r="LPY740" s="1101"/>
      <c r="LPZ740" s="1101"/>
      <c r="LQA740" s="1101"/>
      <c r="LQB740" s="1101"/>
      <c r="LQC740" s="1101"/>
      <c r="LQD740" s="1101"/>
      <c r="LQE740" s="1101"/>
      <c r="LQF740" s="1101"/>
      <c r="LQG740" s="1101"/>
      <c r="LQH740" s="1101"/>
      <c r="LQI740" s="1101"/>
      <c r="LQJ740" s="1101"/>
      <c r="LQK740" s="1101"/>
      <c r="LQL740" s="1101"/>
      <c r="LQM740" s="1101"/>
      <c r="LQN740" s="1101"/>
      <c r="LQO740" s="1101"/>
      <c r="LQP740" s="1101"/>
      <c r="LQQ740" s="1101"/>
      <c r="LQR740" s="1101"/>
      <c r="LQS740" s="1101"/>
      <c r="LQT740" s="1101"/>
      <c r="LQU740" s="1101"/>
      <c r="LQV740" s="1101"/>
      <c r="LQW740" s="1101"/>
      <c r="LQX740" s="1101"/>
      <c r="LQY740" s="1101"/>
      <c r="LQZ740" s="1101"/>
      <c r="LRA740" s="1101"/>
      <c r="LRB740" s="1101"/>
      <c r="LRC740" s="1101"/>
      <c r="LRD740" s="1101"/>
      <c r="LRE740" s="1101"/>
      <c r="LRF740" s="1101"/>
      <c r="LRG740" s="1101"/>
      <c r="LRH740" s="1101"/>
      <c r="LRI740" s="1101"/>
      <c r="LRJ740" s="1101"/>
      <c r="LRK740" s="1101"/>
      <c r="LRL740" s="1101"/>
      <c r="LRM740" s="1101"/>
      <c r="LRN740" s="1101"/>
      <c r="LRO740" s="1101"/>
      <c r="LRP740" s="1101"/>
      <c r="LRQ740" s="1101"/>
      <c r="LRR740" s="1101"/>
      <c r="LRS740" s="1101"/>
      <c r="LRT740" s="1101"/>
      <c r="LRU740" s="1101"/>
      <c r="LRV740" s="1101"/>
      <c r="LRW740" s="1101"/>
      <c r="LRX740" s="1101"/>
      <c r="LRY740" s="1101"/>
      <c r="LRZ740" s="1101"/>
      <c r="LSA740" s="1101"/>
      <c r="LSB740" s="1101"/>
      <c r="LSC740" s="1101"/>
      <c r="LSD740" s="1101"/>
      <c r="LSE740" s="1101"/>
      <c r="LSF740" s="1101"/>
      <c r="LSG740" s="1101"/>
      <c r="LSH740" s="1101"/>
      <c r="LSI740" s="1101"/>
      <c r="LSJ740" s="1101"/>
      <c r="LSK740" s="1101"/>
      <c r="LSL740" s="1101"/>
      <c r="LSM740" s="1101"/>
      <c r="LSN740" s="1101"/>
      <c r="LSO740" s="1101"/>
      <c r="LSP740" s="1101"/>
      <c r="LSQ740" s="1101"/>
      <c r="LSR740" s="1101"/>
      <c r="LSS740" s="1101"/>
      <c r="LST740" s="1101"/>
      <c r="LSU740" s="1101"/>
      <c r="LSV740" s="1101"/>
      <c r="LSW740" s="1101"/>
      <c r="LSX740" s="1101"/>
      <c r="LSY740" s="1101"/>
      <c r="LSZ740" s="1101"/>
      <c r="LTA740" s="1101"/>
      <c r="LTB740" s="1101"/>
      <c r="LTC740" s="1101"/>
      <c r="LTD740" s="1101"/>
      <c r="LTE740" s="1101"/>
      <c r="LTF740" s="1101"/>
      <c r="LTG740" s="1101"/>
      <c r="LTH740" s="1101"/>
      <c r="LTI740" s="1101"/>
      <c r="LTJ740" s="1101"/>
      <c r="LTK740" s="1101"/>
      <c r="LTL740" s="1101"/>
      <c r="LTM740" s="1101"/>
      <c r="LTN740" s="1101"/>
      <c r="LTO740" s="1101"/>
      <c r="LTP740" s="1101"/>
      <c r="LTQ740" s="1101"/>
      <c r="LTR740" s="1101"/>
      <c r="LTS740" s="1101"/>
      <c r="LTT740" s="1101"/>
      <c r="LTU740" s="1101"/>
      <c r="LTV740" s="1101"/>
      <c r="LTW740" s="1101"/>
      <c r="LTX740" s="1101"/>
      <c r="LTY740" s="1101"/>
      <c r="LTZ740" s="1101"/>
      <c r="LUA740" s="1101"/>
      <c r="LUB740" s="1101"/>
      <c r="LUC740" s="1101"/>
      <c r="LUD740" s="1101"/>
      <c r="LUE740" s="1101"/>
      <c r="LUF740" s="1101"/>
      <c r="LUG740" s="1101"/>
      <c r="LUH740" s="1101"/>
      <c r="LUI740" s="1101"/>
      <c r="LUJ740" s="1101"/>
      <c r="LUK740" s="1101"/>
      <c r="LUL740" s="1101"/>
      <c r="LUM740" s="1101"/>
      <c r="LUN740" s="1101"/>
      <c r="LUO740" s="1101"/>
      <c r="LUP740" s="1101"/>
      <c r="LUQ740" s="1101"/>
      <c r="LUR740" s="1101"/>
      <c r="LUS740" s="1101"/>
      <c r="LUT740" s="1101"/>
      <c r="LUU740" s="1101"/>
      <c r="LUV740" s="1101"/>
      <c r="LUW740" s="1101"/>
      <c r="LUX740" s="1101"/>
      <c r="LUY740" s="1101"/>
      <c r="LUZ740" s="1101"/>
      <c r="LVA740" s="1101"/>
      <c r="LVB740" s="1101"/>
      <c r="LVC740" s="1101"/>
      <c r="LVD740" s="1101"/>
      <c r="LVE740" s="1101"/>
      <c r="LVF740" s="1101"/>
      <c r="LVG740" s="1101"/>
      <c r="LVH740" s="1101"/>
      <c r="LVI740" s="1101"/>
      <c r="LVJ740" s="1101"/>
      <c r="LVK740" s="1101"/>
      <c r="LVL740" s="1101"/>
      <c r="LVM740" s="1101"/>
      <c r="LVN740" s="1101"/>
      <c r="LVO740" s="1101"/>
      <c r="LVP740" s="1101"/>
      <c r="LVQ740" s="1101"/>
      <c r="LVR740" s="1101"/>
      <c r="LVS740" s="1101"/>
      <c r="LVT740" s="1101"/>
      <c r="LVU740" s="1101"/>
      <c r="LVV740" s="1101"/>
      <c r="LVW740" s="1101"/>
      <c r="LVX740" s="1101"/>
      <c r="LVY740" s="1101"/>
      <c r="LVZ740" s="1101"/>
      <c r="LWA740" s="1101"/>
      <c r="LWB740" s="1101"/>
      <c r="LWC740" s="1101"/>
      <c r="LWD740" s="1101"/>
      <c r="LWE740" s="1101"/>
      <c r="LWF740" s="1101"/>
      <c r="LWG740" s="1101"/>
      <c r="LWH740" s="1101"/>
      <c r="LWI740" s="1101"/>
      <c r="LWJ740" s="1101"/>
      <c r="LWK740" s="1101"/>
      <c r="LWL740" s="1101"/>
      <c r="LWM740" s="1101"/>
      <c r="LWN740" s="1101"/>
      <c r="LWO740" s="1101"/>
      <c r="LWP740" s="1101"/>
      <c r="LWQ740" s="1101"/>
      <c r="LWR740" s="1101"/>
      <c r="LWS740" s="1101"/>
      <c r="LWT740" s="1101"/>
      <c r="LWU740" s="1101"/>
      <c r="LWV740" s="1101"/>
      <c r="LWW740" s="1101"/>
      <c r="LWX740" s="1101"/>
      <c r="LWY740" s="1101"/>
      <c r="LWZ740" s="1101"/>
      <c r="LXA740" s="1101"/>
      <c r="LXB740" s="1101"/>
      <c r="LXC740" s="1101"/>
      <c r="LXD740" s="1101"/>
      <c r="LXE740" s="1101"/>
      <c r="LXF740" s="1101"/>
      <c r="LXG740" s="1101"/>
      <c r="LXH740" s="1101"/>
      <c r="LXI740" s="1101"/>
      <c r="LXJ740" s="1101"/>
      <c r="LXK740" s="1101"/>
      <c r="LXL740" s="1101"/>
      <c r="LXM740" s="1101"/>
      <c r="LXN740" s="1101"/>
      <c r="LXO740" s="1101"/>
      <c r="LXP740" s="1101"/>
      <c r="LXQ740" s="1101"/>
      <c r="LXR740" s="1101"/>
      <c r="LXS740" s="1101"/>
      <c r="LXT740" s="1101"/>
      <c r="LXU740" s="1101"/>
      <c r="LXV740" s="1101"/>
      <c r="LXW740" s="1101"/>
      <c r="LXX740" s="1101"/>
      <c r="LXY740" s="1101"/>
      <c r="LXZ740" s="1101"/>
      <c r="LYA740" s="1101"/>
      <c r="LYB740" s="1101"/>
      <c r="LYC740" s="1101"/>
      <c r="LYD740" s="1101"/>
      <c r="LYE740" s="1101"/>
      <c r="LYF740" s="1101"/>
      <c r="LYG740" s="1101"/>
      <c r="LYH740" s="1101"/>
      <c r="LYI740" s="1101"/>
      <c r="LYJ740" s="1101"/>
      <c r="LYK740" s="1101"/>
      <c r="LYL740" s="1101"/>
      <c r="LYM740" s="1101"/>
      <c r="LYN740" s="1101"/>
      <c r="LYO740" s="1101"/>
      <c r="LYP740" s="1101"/>
      <c r="LYQ740" s="1101"/>
      <c r="LYR740" s="1101"/>
      <c r="LYS740" s="1101"/>
      <c r="LYT740" s="1101"/>
      <c r="LYU740" s="1101"/>
      <c r="LYV740" s="1101"/>
      <c r="LYW740" s="1101"/>
      <c r="LYX740" s="1101"/>
      <c r="LYY740" s="1101"/>
      <c r="LYZ740" s="1101"/>
      <c r="LZA740" s="1101"/>
      <c r="LZB740" s="1101"/>
      <c r="LZC740" s="1101"/>
      <c r="LZD740" s="1101"/>
      <c r="LZE740" s="1101"/>
      <c r="LZF740" s="1101"/>
      <c r="LZG740" s="1101"/>
      <c r="LZH740" s="1101"/>
      <c r="LZI740" s="1101"/>
      <c r="LZJ740" s="1101"/>
      <c r="LZK740" s="1101"/>
      <c r="LZL740" s="1101"/>
      <c r="LZM740" s="1101"/>
      <c r="LZN740" s="1101"/>
      <c r="LZO740" s="1101"/>
      <c r="LZP740" s="1101"/>
      <c r="LZQ740" s="1101"/>
      <c r="LZR740" s="1101"/>
      <c r="LZS740" s="1101"/>
      <c r="LZT740" s="1101"/>
      <c r="LZU740" s="1101"/>
      <c r="LZV740" s="1101"/>
      <c r="LZW740" s="1101"/>
      <c r="LZX740" s="1101"/>
      <c r="LZY740" s="1101"/>
      <c r="LZZ740" s="1101"/>
      <c r="MAA740" s="1101"/>
      <c r="MAB740" s="1101"/>
      <c r="MAC740" s="1101"/>
      <c r="MAD740" s="1101"/>
      <c r="MAE740" s="1101"/>
      <c r="MAF740" s="1101"/>
      <c r="MAG740" s="1101"/>
      <c r="MAH740" s="1101"/>
      <c r="MAI740" s="1101"/>
      <c r="MAJ740" s="1101"/>
      <c r="MAK740" s="1101"/>
      <c r="MAL740" s="1101"/>
      <c r="MAM740" s="1101"/>
      <c r="MAN740" s="1101"/>
      <c r="MAO740" s="1101"/>
      <c r="MAP740" s="1101"/>
      <c r="MAQ740" s="1101"/>
      <c r="MAR740" s="1101"/>
      <c r="MAS740" s="1101"/>
      <c r="MAT740" s="1101"/>
      <c r="MAU740" s="1101"/>
      <c r="MAV740" s="1101"/>
      <c r="MAW740" s="1101"/>
      <c r="MAX740" s="1101"/>
      <c r="MAY740" s="1101"/>
      <c r="MAZ740" s="1101"/>
      <c r="MBA740" s="1101"/>
      <c r="MBB740" s="1101"/>
      <c r="MBC740" s="1101"/>
      <c r="MBD740" s="1101"/>
      <c r="MBE740" s="1101"/>
      <c r="MBF740" s="1101"/>
      <c r="MBG740" s="1101"/>
      <c r="MBH740" s="1101"/>
      <c r="MBI740" s="1101"/>
      <c r="MBJ740" s="1101"/>
      <c r="MBK740" s="1101"/>
      <c r="MBL740" s="1101"/>
      <c r="MBM740" s="1101"/>
      <c r="MBN740" s="1101"/>
      <c r="MBO740" s="1101"/>
      <c r="MBP740" s="1101"/>
      <c r="MBQ740" s="1101"/>
      <c r="MBR740" s="1101"/>
      <c r="MBS740" s="1101"/>
      <c r="MBT740" s="1101"/>
      <c r="MBU740" s="1101"/>
      <c r="MBV740" s="1101"/>
      <c r="MBW740" s="1101"/>
      <c r="MBX740" s="1101"/>
      <c r="MBY740" s="1101"/>
      <c r="MBZ740" s="1101"/>
      <c r="MCA740" s="1101"/>
      <c r="MCB740" s="1101"/>
      <c r="MCC740" s="1101"/>
      <c r="MCD740" s="1101"/>
      <c r="MCE740" s="1101"/>
      <c r="MCF740" s="1101"/>
      <c r="MCG740" s="1101"/>
      <c r="MCH740" s="1101"/>
      <c r="MCI740" s="1101"/>
      <c r="MCJ740" s="1101"/>
      <c r="MCK740" s="1101"/>
      <c r="MCL740" s="1101"/>
      <c r="MCM740" s="1101"/>
      <c r="MCN740" s="1101"/>
      <c r="MCO740" s="1101"/>
      <c r="MCP740" s="1101"/>
      <c r="MCQ740" s="1101"/>
      <c r="MCR740" s="1101"/>
      <c r="MCS740" s="1101"/>
      <c r="MCT740" s="1101"/>
      <c r="MCU740" s="1101"/>
      <c r="MCV740" s="1101"/>
      <c r="MCW740" s="1101"/>
      <c r="MCX740" s="1101"/>
      <c r="MCY740" s="1101"/>
      <c r="MCZ740" s="1101"/>
      <c r="MDA740" s="1101"/>
      <c r="MDB740" s="1101"/>
      <c r="MDC740" s="1101"/>
      <c r="MDD740" s="1101"/>
      <c r="MDE740" s="1101"/>
      <c r="MDF740" s="1101"/>
      <c r="MDG740" s="1101"/>
      <c r="MDH740" s="1101"/>
      <c r="MDI740" s="1101"/>
      <c r="MDJ740" s="1101"/>
      <c r="MDK740" s="1101"/>
      <c r="MDL740" s="1101"/>
      <c r="MDM740" s="1101"/>
      <c r="MDN740" s="1101"/>
      <c r="MDO740" s="1101"/>
      <c r="MDP740" s="1101"/>
      <c r="MDQ740" s="1101"/>
      <c r="MDR740" s="1101"/>
      <c r="MDS740" s="1101"/>
      <c r="MDT740" s="1101"/>
      <c r="MDU740" s="1101"/>
      <c r="MDV740" s="1101"/>
      <c r="MDW740" s="1101"/>
      <c r="MDX740" s="1101"/>
      <c r="MDY740" s="1101"/>
      <c r="MDZ740" s="1101"/>
      <c r="MEA740" s="1101"/>
      <c r="MEB740" s="1101"/>
      <c r="MEC740" s="1101"/>
      <c r="MED740" s="1101"/>
      <c r="MEE740" s="1101"/>
      <c r="MEF740" s="1101"/>
      <c r="MEG740" s="1101"/>
      <c r="MEH740" s="1101"/>
      <c r="MEI740" s="1101"/>
      <c r="MEJ740" s="1101"/>
      <c r="MEK740" s="1101"/>
      <c r="MEL740" s="1101"/>
      <c r="MEM740" s="1101"/>
      <c r="MEN740" s="1101"/>
      <c r="MEO740" s="1101"/>
      <c r="MEP740" s="1101"/>
      <c r="MEQ740" s="1101"/>
      <c r="MER740" s="1101"/>
      <c r="MES740" s="1101"/>
      <c r="MET740" s="1101"/>
      <c r="MEU740" s="1101"/>
      <c r="MEV740" s="1101"/>
      <c r="MEW740" s="1101"/>
      <c r="MEX740" s="1101"/>
      <c r="MEY740" s="1101"/>
      <c r="MEZ740" s="1101"/>
      <c r="MFA740" s="1101"/>
      <c r="MFB740" s="1101"/>
      <c r="MFC740" s="1101"/>
      <c r="MFD740" s="1101"/>
      <c r="MFE740" s="1101"/>
      <c r="MFF740" s="1101"/>
      <c r="MFG740" s="1101"/>
      <c r="MFH740" s="1101"/>
      <c r="MFI740" s="1101"/>
      <c r="MFJ740" s="1101"/>
      <c r="MFK740" s="1101"/>
      <c r="MFL740" s="1101"/>
      <c r="MFM740" s="1101"/>
      <c r="MFN740" s="1101"/>
      <c r="MFO740" s="1101"/>
      <c r="MFP740" s="1101"/>
      <c r="MFQ740" s="1101"/>
      <c r="MFR740" s="1101"/>
      <c r="MFS740" s="1101"/>
      <c r="MFT740" s="1101"/>
      <c r="MFU740" s="1101"/>
      <c r="MFV740" s="1101"/>
      <c r="MFW740" s="1101"/>
      <c r="MFX740" s="1101"/>
      <c r="MFY740" s="1101"/>
      <c r="MFZ740" s="1101"/>
      <c r="MGA740" s="1101"/>
      <c r="MGB740" s="1101"/>
      <c r="MGC740" s="1101"/>
      <c r="MGD740" s="1101"/>
      <c r="MGE740" s="1101"/>
      <c r="MGF740" s="1101"/>
      <c r="MGG740" s="1101"/>
      <c r="MGH740" s="1101"/>
      <c r="MGI740" s="1101"/>
      <c r="MGJ740" s="1101"/>
      <c r="MGK740" s="1101"/>
      <c r="MGL740" s="1101"/>
      <c r="MGM740" s="1101"/>
      <c r="MGN740" s="1101"/>
      <c r="MGO740" s="1101"/>
      <c r="MGP740" s="1101"/>
      <c r="MGQ740" s="1101"/>
      <c r="MGR740" s="1101"/>
      <c r="MGS740" s="1101"/>
      <c r="MGT740" s="1101"/>
      <c r="MGU740" s="1101"/>
      <c r="MGV740" s="1101"/>
      <c r="MGW740" s="1101"/>
      <c r="MGX740" s="1101"/>
      <c r="MGY740" s="1101"/>
      <c r="MGZ740" s="1101"/>
      <c r="MHA740" s="1101"/>
      <c r="MHB740" s="1101"/>
      <c r="MHC740" s="1101"/>
      <c r="MHD740" s="1101"/>
      <c r="MHE740" s="1101"/>
      <c r="MHF740" s="1101"/>
      <c r="MHG740" s="1101"/>
      <c r="MHH740" s="1101"/>
      <c r="MHI740" s="1101"/>
      <c r="MHJ740" s="1101"/>
      <c r="MHK740" s="1101"/>
      <c r="MHL740" s="1101"/>
      <c r="MHM740" s="1101"/>
      <c r="MHN740" s="1101"/>
      <c r="MHO740" s="1101"/>
      <c r="MHP740" s="1101"/>
      <c r="MHQ740" s="1101"/>
      <c r="MHR740" s="1101"/>
      <c r="MHS740" s="1101"/>
      <c r="MHT740" s="1101"/>
      <c r="MHU740" s="1101"/>
      <c r="MHV740" s="1101"/>
      <c r="MHW740" s="1101"/>
      <c r="MHX740" s="1101"/>
      <c r="MHY740" s="1101"/>
      <c r="MHZ740" s="1101"/>
      <c r="MIA740" s="1101"/>
      <c r="MIB740" s="1101"/>
      <c r="MIC740" s="1101"/>
      <c r="MID740" s="1101"/>
      <c r="MIE740" s="1101"/>
      <c r="MIF740" s="1101"/>
      <c r="MIG740" s="1101"/>
      <c r="MIH740" s="1101"/>
      <c r="MII740" s="1101"/>
      <c r="MIJ740" s="1101"/>
      <c r="MIK740" s="1101"/>
      <c r="MIL740" s="1101"/>
      <c r="MIM740" s="1101"/>
      <c r="MIN740" s="1101"/>
      <c r="MIO740" s="1101"/>
      <c r="MIP740" s="1101"/>
      <c r="MIQ740" s="1101"/>
      <c r="MIR740" s="1101"/>
      <c r="MIS740" s="1101"/>
      <c r="MIT740" s="1101"/>
      <c r="MIU740" s="1101"/>
      <c r="MIV740" s="1101"/>
      <c r="MIW740" s="1101"/>
      <c r="MIX740" s="1101"/>
      <c r="MIY740" s="1101"/>
      <c r="MIZ740" s="1101"/>
      <c r="MJA740" s="1101"/>
      <c r="MJB740" s="1101"/>
      <c r="MJC740" s="1101"/>
      <c r="MJD740" s="1101"/>
      <c r="MJE740" s="1101"/>
      <c r="MJF740" s="1101"/>
      <c r="MJG740" s="1101"/>
      <c r="MJH740" s="1101"/>
      <c r="MJI740" s="1101"/>
      <c r="MJJ740" s="1101"/>
      <c r="MJK740" s="1101"/>
      <c r="MJL740" s="1101"/>
      <c r="MJM740" s="1101"/>
      <c r="MJN740" s="1101"/>
      <c r="MJO740" s="1101"/>
      <c r="MJP740" s="1101"/>
      <c r="MJQ740" s="1101"/>
      <c r="MJR740" s="1101"/>
      <c r="MJS740" s="1101"/>
      <c r="MJT740" s="1101"/>
      <c r="MJU740" s="1101"/>
      <c r="MJV740" s="1101"/>
      <c r="MJW740" s="1101"/>
      <c r="MJX740" s="1101"/>
      <c r="MJY740" s="1101"/>
      <c r="MJZ740" s="1101"/>
      <c r="MKA740" s="1101"/>
      <c r="MKB740" s="1101"/>
      <c r="MKC740" s="1101"/>
      <c r="MKD740" s="1101"/>
      <c r="MKE740" s="1101"/>
      <c r="MKF740" s="1101"/>
      <c r="MKG740" s="1101"/>
      <c r="MKH740" s="1101"/>
      <c r="MKI740" s="1101"/>
      <c r="MKJ740" s="1101"/>
      <c r="MKK740" s="1101"/>
      <c r="MKL740" s="1101"/>
      <c r="MKM740" s="1101"/>
      <c r="MKN740" s="1101"/>
      <c r="MKO740" s="1101"/>
      <c r="MKP740" s="1101"/>
      <c r="MKQ740" s="1101"/>
      <c r="MKR740" s="1101"/>
      <c r="MKS740" s="1101"/>
      <c r="MKT740" s="1101"/>
      <c r="MKU740" s="1101"/>
      <c r="MKV740" s="1101"/>
      <c r="MKW740" s="1101"/>
      <c r="MKX740" s="1101"/>
      <c r="MKY740" s="1101"/>
      <c r="MKZ740" s="1101"/>
      <c r="MLA740" s="1101"/>
      <c r="MLB740" s="1101"/>
      <c r="MLC740" s="1101"/>
      <c r="MLD740" s="1101"/>
      <c r="MLE740" s="1101"/>
      <c r="MLF740" s="1101"/>
      <c r="MLG740" s="1101"/>
      <c r="MLH740" s="1101"/>
      <c r="MLI740" s="1101"/>
      <c r="MLJ740" s="1101"/>
      <c r="MLK740" s="1101"/>
      <c r="MLL740" s="1101"/>
      <c r="MLM740" s="1101"/>
      <c r="MLN740" s="1101"/>
      <c r="MLO740" s="1101"/>
      <c r="MLP740" s="1101"/>
      <c r="MLQ740" s="1101"/>
      <c r="MLR740" s="1101"/>
      <c r="MLS740" s="1101"/>
      <c r="MLT740" s="1101"/>
      <c r="MLU740" s="1101"/>
      <c r="MLV740" s="1101"/>
      <c r="MLW740" s="1101"/>
      <c r="MLX740" s="1101"/>
      <c r="MLY740" s="1101"/>
      <c r="MLZ740" s="1101"/>
      <c r="MMA740" s="1101"/>
      <c r="MMB740" s="1101"/>
      <c r="MMC740" s="1101"/>
      <c r="MMD740" s="1101"/>
      <c r="MME740" s="1101"/>
      <c r="MMF740" s="1101"/>
      <c r="MMG740" s="1101"/>
      <c r="MMH740" s="1101"/>
      <c r="MMI740" s="1101"/>
      <c r="MMJ740" s="1101"/>
      <c r="MMK740" s="1101"/>
      <c r="MML740" s="1101"/>
      <c r="MMM740" s="1101"/>
      <c r="MMN740" s="1101"/>
      <c r="MMO740" s="1101"/>
      <c r="MMP740" s="1101"/>
      <c r="MMQ740" s="1101"/>
      <c r="MMR740" s="1101"/>
      <c r="MMS740" s="1101"/>
      <c r="MMT740" s="1101"/>
      <c r="MMU740" s="1101"/>
      <c r="MMV740" s="1101"/>
      <c r="MMW740" s="1101"/>
      <c r="MMX740" s="1101"/>
      <c r="MMY740" s="1101"/>
      <c r="MMZ740" s="1101"/>
      <c r="MNA740" s="1101"/>
      <c r="MNB740" s="1101"/>
      <c r="MNC740" s="1101"/>
      <c r="MND740" s="1101"/>
      <c r="MNE740" s="1101"/>
      <c r="MNF740" s="1101"/>
      <c r="MNG740" s="1101"/>
      <c r="MNH740" s="1101"/>
      <c r="MNI740" s="1101"/>
      <c r="MNJ740" s="1101"/>
      <c r="MNK740" s="1101"/>
      <c r="MNL740" s="1101"/>
      <c r="MNM740" s="1101"/>
      <c r="MNN740" s="1101"/>
      <c r="MNO740" s="1101"/>
      <c r="MNP740" s="1101"/>
      <c r="MNQ740" s="1101"/>
      <c r="MNR740" s="1101"/>
      <c r="MNS740" s="1101"/>
      <c r="MNT740" s="1101"/>
      <c r="MNU740" s="1101"/>
      <c r="MNV740" s="1101"/>
      <c r="MNW740" s="1101"/>
      <c r="MNX740" s="1101"/>
      <c r="MNY740" s="1101"/>
      <c r="MNZ740" s="1101"/>
      <c r="MOA740" s="1101"/>
      <c r="MOB740" s="1101"/>
      <c r="MOC740" s="1101"/>
      <c r="MOD740" s="1101"/>
      <c r="MOE740" s="1101"/>
      <c r="MOF740" s="1101"/>
      <c r="MOG740" s="1101"/>
      <c r="MOH740" s="1101"/>
      <c r="MOI740" s="1101"/>
      <c r="MOJ740" s="1101"/>
      <c r="MOK740" s="1101"/>
      <c r="MOL740" s="1101"/>
      <c r="MOM740" s="1101"/>
      <c r="MON740" s="1101"/>
      <c r="MOO740" s="1101"/>
      <c r="MOP740" s="1101"/>
      <c r="MOQ740" s="1101"/>
      <c r="MOR740" s="1101"/>
      <c r="MOS740" s="1101"/>
      <c r="MOT740" s="1101"/>
      <c r="MOU740" s="1101"/>
      <c r="MOV740" s="1101"/>
      <c r="MOW740" s="1101"/>
      <c r="MOX740" s="1101"/>
      <c r="MOY740" s="1101"/>
      <c r="MOZ740" s="1101"/>
      <c r="MPA740" s="1101"/>
      <c r="MPB740" s="1101"/>
      <c r="MPC740" s="1101"/>
      <c r="MPD740" s="1101"/>
      <c r="MPE740" s="1101"/>
      <c r="MPF740" s="1101"/>
      <c r="MPG740" s="1101"/>
      <c r="MPH740" s="1101"/>
      <c r="MPI740" s="1101"/>
      <c r="MPJ740" s="1101"/>
      <c r="MPK740" s="1101"/>
      <c r="MPL740" s="1101"/>
      <c r="MPM740" s="1101"/>
      <c r="MPN740" s="1101"/>
      <c r="MPO740" s="1101"/>
      <c r="MPP740" s="1101"/>
      <c r="MPQ740" s="1101"/>
      <c r="MPR740" s="1101"/>
      <c r="MPS740" s="1101"/>
      <c r="MPT740" s="1101"/>
      <c r="MPU740" s="1101"/>
      <c r="MPV740" s="1101"/>
      <c r="MPW740" s="1101"/>
      <c r="MPX740" s="1101"/>
      <c r="MPY740" s="1101"/>
      <c r="MPZ740" s="1101"/>
      <c r="MQA740" s="1101"/>
      <c r="MQB740" s="1101"/>
      <c r="MQC740" s="1101"/>
      <c r="MQD740" s="1101"/>
      <c r="MQE740" s="1101"/>
      <c r="MQF740" s="1101"/>
      <c r="MQG740" s="1101"/>
      <c r="MQH740" s="1101"/>
      <c r="MQI740" s="1101"/>
      <c r="MQJ740" s="1101"/>
      <c r="MQK740" s="1101"/>
      <c r="MQL740" s="1101"/>
      <c r="MQM740" s="1101"/>
      <c r="MQN740" s="1101"/>
      <c r="MQO740" s="1101"/>
      <c r="MQP740" s="1101"/>
      <c r="MQQ740" s="1101"/>
      <c r="MQR740" s="1101"/>
      <c r="MQS740" s="1101"/>
      <c r="MQT740" s="1101"/>
      <c r="MQU740" s="1101"/>
      <c r="MQV740" s="1101"/>
      <c r="MQW740" s="1101"/>
      <c r="MQX740" s="1101"/>
      <c r="MQY740" s="1101"/>
      <c r="MQZ740" s="1101"/>
      <c r="MRA740" s="1101"/>
      <c r="MRB740" s="1101"/>
      <c r="MRC740" s="1101"/>
      <c r="MRD740" s="1101"/>
      <c r="MRE740" s="1101"/>
      <c r="MRF740" s="1101"/>
      <c r="MRG740" s="1101"/>
      <c r="MRH740" s="1101"/>
      <c r="MRI740" s="1101"/>
      <c r="MRJ740" s="1101"/>
      <c r="MRK740" s="1101"/>
      <c r="MRL740" s="1101"/>
      <c r="MRM740" s="1101"/>
      <c r="MRN740" s="1101"/>
      <c r="MRO740" s="1101"/>
      <c r="MRP740" s="1101"/>
      <c r="MRQ740" s="1101"/>
      <c r="MRR740" s="1101"/>
      <c r="MRS740" s="1101"/>
      <c r="MRT740" s="1101"/>
      <c r="MRU740" s="1101"/>
      <c r="MRV740" s="1101"/>
      <c r="MRW740" s="1101"/>
      <c r="MRX740" s="1101"/>
      <c r="MRY740" s="1101"/>
      <c r="MRZ740" s="1101"/>
      <c r="MSA740" s="1101"/>
      <c r="MSB740" s="1101"/>
      <c r="MSC740" s="1101"/>
      <c r="MSD740" s="1101"/>
      <c r="MSE740" s="1101"/>
      <c r="MSF740" s="1101"/>
      <c r="MSG740" s="1101"/>
      <c r="MSH740" s="1101"/>
      <c r="MSI740" s="1101"/>
      <c r="MSJ740" s="1101"/>
      <c r="MSK740" s="1101"/>
      <c r="MSL740" s="1101"/>
      <c r="MSM740" s="1101"/>
      <c r="MSN740" s="1101"/>
      <c r="MSO740" s="1101"/>
      <c r="MSP740" s="1101"/>
      <c r="MSQ740" s="1101"/>
      <c r="MSR740" s="1101"/>
      <c r="MSS740" s="1101"/>
      <c r="MST740" s="1101"/>
      <c r="MSU740" s="1101"/>
      <c r="MSV740" s="1101"/>
      <c r="MSW740" s="1101"/>
      <c r="MSX740" s="1101"/>
      <c r="MSY740" s="1101"/>
      <c r="MSZ740" s="1101"/>
      <c r="MTA740" s="1101"/>
      <c r="MTB740" s="1101"/>
      <c r="MTC740" s="1101"/>
      <c r="MTD740" s="1101"/>
      <c r="MTE740" s="1101"/>
      <c r="MTF740" s="1101"/>
      <c r="MTG740" s="1101"/>
      <c r="MTH740" s="1101"/>
      <c r="MTI740" s="1101"/>
      <c r="MTJ740" s="1101"/>
      <c r="MTK740" s="1101"/>
      <c r="MTL740" s="1101"/>
      <c r="MTM740" s="1101"/>
      <c r="MTN740" s="1101"/>
      <c r="MTO740" s="1101"/>
      <c r="MTP740" s="1101"/>
      <c r="MTQ740" s="1101"/>
      <c r="MTR740" s="1101"/>
      <c r="MTS740" s="1101"/>
      <c r="MTT740" s="1101"/>
      <c r="MTU740" s="1101"/>
      <c r="MTV740" s="1101"/>
      <c r="MTW740" s="1101"/>
      <c r="MTX740" s="1101"/>
      <c r="MTY740" s="1101"/>
      <c r="MTZ740" s="1101"/>
      <c r="MUA740" s="1101"/>
      <c r="MUB740" s="1101"/>
      <c r="MUC740" s="1101"/>
      <c r="MUD740" s="1101"/>
      <c r="MUE740" s="1101"/>
      <c r="MUF740" s="1101"/>
      <c r="MUG740" s="1101"/>
      <c r="MUH740" s="1101"/>
      <c r="MUI740" s="1101"/>
      <c r="MUJ740" s="1101"/>
      <c r="MUK740" s="1101"/>
      <c r="MUL740" s="1101"/>
      <c r="MUM740" s="1101"/>
      <c r="MUN740" s="1101"/>
      <c r="MUO740" s="1101"/>
      <c r="MUP740" s="1101"/>
      <c r="MUQ740" s="1101"/>
      <c r="MUR740" s="1101"/>
      <c r="MUS740" s="1101"/>
      <c r="MUT740" s="1101"/>
      <c r="MUU740" s="1101"/>
      <c r="MUV740" s="1101"/>
      <c r="MUW740" s="1101"/>
      <c r="MUX740" s="1101"/>
      <c r="MUY740" s="1101"/>
      <c r="MUZ740" s="1101"/>
      <c r="MVA740" s="1101"/>
      <c r="MVB740" s="1101"/>
      <c r="MVC740" s="1101"/>
      <c r="MVD740" s="1101"/>
      <c r="MVE740" s="1101"/>
      <c r="MVF740" s="1101"/>
      <c r="MVG740" s="1101"/>
      <c r="MVH740" s="1101"/>
      <c r="MVI740" s="1101"/>
      <c r="MVJ740" s="1101"/>
      <c r="MVK740" s="1101"/>
      <c r="MVL740" s="1101"/>
      <c r="MVM740" s="1101"/>
      <c r="MVN740" s="1101"/>
      <c r="MVO740" s="1101"/>
      <c r="MVP740" s="1101"/>
      <c r="MVQ740" s="1101"/>
      <c r="MVR740" s="1101"/>
      <c r="MVS740" s="1101"/>
      <c r="MVT740" s="1101"/>
      <c r="MVU740" s="1101"/>
      <c r="MVV740" s="1101"/>
      <c r="MVW740" s="1101"/>
      <c r="MVX740" s="1101"/>
      <c r="MVY740" s="1101"/>
      <c r="MVZ740" s="1101"/>
      <c r="MWA740" s="1101"/>
      <c r="MWB740" s="1101"/>
      <c r="MWC740" s="1101"/>
      <c r="MWD740" s="1101"/>
      <c r="MWE740" s="1101"/>
      <c r="MWF740" s="1101"/>
      <c r="MWG740" s="1101"/>
      <c r="MWH740" s="1101"/>
      <c r="MWI740" s="1101"/>
      <c r="MWJ740" s="1101"/>
      <c r="MWK740" s="1101"/>
      <c r="MWL740" s="1101"/>
      <c r="MWM740" s="1101"/>
      <c r="MWN740" s="1101"/>
      <c r="MWO740" s="1101"/>
      <c r="MWP740" s="1101"/>
      <c r="MWQ740" s="1101"/>
      <c r="MWR740" s="1101"/>
      <c r="MWS740" s="1101"/>
      <c r="MWT740" s="1101"/>
      <c r="MWU740" s="1101"/>
      <c r="MWV740" s="1101"/>
      <c r="MWW740" s="1101"/>
      <c r="MWX740" s="1101"/>
      <c r="MWY740" s="1101"/>
      <c r="MWZ740" s="1101"/>
      <c r="MXA740" s="1101"/>
      <c r="MXB740" s="1101"/>
      <c r="MXC740" s="1101"/>
      <c r="MXD740" s="1101"/>
      <c r="MXE740" s="1101"/>
      <c r="MXF740" s="1101"/>
      <c r="MXG740" s="1101"/>
      <c r="MXH740" s="1101"/>
      <c r="MXI740" s="1101"/>
      <c r="MXJ740" s="1101"/>
      <c r="MXK740" s="1101"/>
      <c r="MXL740" s="1101"/>
      <c r="MXM740" s="1101"/>
      <c r="MXN740" s="1101"/>
      <c r="MXO740" s="1101"/>
      <c r="MXP740" s="1101"/>
      <c r="MXQ740" s="1101"/>
      <c r="MXR740" s="1101"/>
      <c r="MXS740" s="1101"/>
      <c r="MXT740" s="1101"/>
      <c r="MXU740" s="1101"/>
      <c r="MXV740" s="1101"/>
      <c r="MXW740" s="1101"/>
      <c r="MXX740" s="1101"/>
      <c r="MXY740" s="1101"/>
      <c r="MXZ740" s="1101"/>
      <c r="MYA740" s="1101"/>
      <c r="MYB740" s="1101"/>
      <c r="MYC740" s="1101"/>
      <c r="MYD740" s="1101"/>
      <c r="MYE740" s="1101"/>
      <c r="MYF740" s="1101"/>
      <c r="MYG740" s="1101"/>
      <c r="MYH740" s="1101"/>
      <c r="MYI740" s="1101"/>
      <c r="MYJ740" s="1101"/>
      <c r="MYK740" s="1101"/>
      <c r="MYL740" s="1101"/>
      <c r="MYM740" s="1101"/>
      <c r="MYN740" s="1101"/>
      <c r="MYO740" s="1101"/>
      <c r="MYP740" s="1101"/>
      <c r="MYQ740" s="1101"/>
      <c r="MYR740" s="1101"/>
      <c r="MYS740" s="1101"/>
      <c r="MYT740" s="1101"/>
      <c r="MYU740" s="1101"/>
      <c r="MYV740" s="1101"/>
      <c r="MYW740" s="1101"/>
      <c r="MYX740" s="1101"/>
      <c r="MYY740" s="1101"/>
      <c r="MYZ740" s="1101"/>
      <c r="MZA740" s="1101"/>
      <c r="MZB740" s="1101"/>
      <c r="MZC740" s="1101"/>
      <c r="MZD740" s="1101"/>
      <c r="MZE740" s="1101"/>
      <c r="MZF740" s="1101"/>
      <c r="MZG740" s="1101"/>
      <c r="MZH740" s="1101"/>
      <c r="MZI740" s="1101"/>
      <c r="MZJ740" s="1101"/>
      <c r="MZK740" s="1101"/>
      <c r="MZL740" s="1101"/>
      <c r="MZM740" s="1101"/>
      <c r="MZN740" s="1101"/>
      <c r="MZO740" s="1101"/>
      <c r="MZP740" s="1101"/>
      <c r="MZQ740" s="1101"/>
      <c r="MZR740" s="1101"/>
      <c r="MZS740" s="1101"/>
      <c r="MZT740" s="1101"/>
      <c r="MZU740" s="1101"/>
      <c r="MZV740" s="1101"/>
      <c r="MZW740" s="1101"/>
      <c r="MZX740" s="1101"/>
      <c r="MZY740" s="1101"/>
      <c r="MZZ740" s="1101"/>
      <c r="NAA740" s="1101"/>
      <c r="NAB740" s="1101"/>
      <c r="NAC740" s="1101"/>
      <c r="NAD740" s="1101"/>
      <c r="NAE740" s="1101"/>
      <c r="NAF740" s="1101"/>
      <c r="NAG740" s="1101"/>
      <c r="NAH740" s="1101"/>
      <c r="NAI740" s="1101"/>
      <c r="NAJ740" s="1101"/>
      <c r="NAK740" s="1101"/>
      <c r="NAL740" s="1101"/>
      <c r="NAM740" s="1101"/>
      <c r="NAN740" s="1101"/>
      <c r="NAO740" s="1101"/>
      <c r="NAP740" s="1101"/>
      <c r="NAQ740" s="1101"/>
      <c r="NAR740" s="1101"/>
      <c r="NAS740" s="1101"/>
      <c r="NAT740" s="1101"/>
      <c r="NAU740" s="1101"/>
      <c r="NAV740" s="1101"/>
      <c r="NAW740" s="1101"/>
      <c r="NAX740" s="1101"/>
      <c r="NAY740" s="1101"/>
      <c r="NAZ740" s="1101"/>
      <c r="NBA740" s="1101"/>
      <c r="NBB740" s="1101"/>
      <c r="NBC740" s="1101"/>
      <c r="NBD740" s="1101"/>
      <c r="NBE740" s="1101"/>
      <c r="NBF740" s="1101"/>
      <c r="NBG740" s="1101"/>
      <c r="NBH740" s="1101"/>
      <c r="NBI740" s="1101"/>
      <c r="NBJ740" s="1101"/>
      <c r="NBK740" s="1101"/>
      <c r="NBL740" s="1101"/>
      <c r="NBM740" s="1101"/>
      <c r="NBN740" s="1101"/>
      <c r="NBO740" s="1101"/>
      <c r="NBP740" s="1101"/>
      <c r="NBQ740" s="1101"/>
      <c r="NBR740" s="1101"/>
      <c r="NBS740" s="1101"/>
      <c r="NBT740" s="1101"/>
      <c r="NBU740" s="1101"/>
      <c r="NBV740" s="1101"/>
      <c r="NBW740" s="1101"/>
      <c r="NBX740" s="1101"/>
      <c r="NBY740" s="1101"/>
      <c r="NBZ740" s="1101"/>
      <c r="NCA740" s="1101"/>
      <c r="NCB740" s="1101"/>
      <c r="NCC740" s="1101"/>
      <c r="NCD740" s="1101"/>
      <c r="NCE740" s="1101"/>
      <c r="NCF740" s="1101"/>
      <c r="NCG740" s="1101"/>
      <c r="NCH740" s="1101"/>
      <c r="NCI740" s="1101"/>
      <c r="NCJ740" s="1101"/>
      <c r="NCK740" s="1101"/>
      <c r="NCL740" s="1101"/>
      <c r="NCM740" s="1101"/>
      <c r="NCN740" s="1101"/>
      <c r="NCO740" s="1101"/>
      <c r="NCP740" s="1101"/>
      <c r="NCQ740" s="1101"/>
      <c r="NCR740" s="1101"/>
      <c r="NCS740" s="1101"/>
      <c r="NCT740" s="1101"/>
      <c r="NCU740" s="1101"/>
      <c r="NCV740" s="1101"/>
      <c r="NCW740" s="1101"/>
      <c r="NCX740" s="1101"/>
      <c r="NCY740" s="1101"/>
      <c r="NCZ740" s="1101"/>
      <c r="NDA740" s="1101"/>
      <c r="NDB740" s="1101"/>
      <c r="NDC740" s="1101"/>
      <c r="NDD740" s="1101"/>
      <c r="NDE740" s="1101"/>
      <c r="NDF740" s="1101"/>
      <c r="NDG740" s="1101"/>
      <c r="NDH740" s="1101"/>
      <c r="NDI740" s="1101"/>
      <c r="NDJ740" s="1101"/>
      <c r="NDK740" s="1101"/>
      <c r="NDL740" s="1101"/>
      <c r="NDM740" s="1101"/>
      <c r="NDN740" s="1101"/>
      <c r="NDO740" s="1101"/>
      <c r="NDP740" s="1101"/>
      <c r="NDQ740" s="1101"/>
      <c r="NDR740" s="1101"/>
      <c r="NDS740" s="1101"/>
      <c r="NDT740" s="1101"/>
      <c r="NDU740" s="1101"/>
      <c r="NDV740" s="1101"/>
      <c r="NDW740" s="1101"/>
      <c r="NDX740" s="1101"/>
      <c r="NDY740" s="1101"/>
      <c r="NDZ740" s="1101"/>
      <c r="NEA740" s="1101"/>
      <c r="NEB740" s="1101"/>
      <c r="NEC740" s="1101"/>
      <c r="NED740" s="1101"/>
      <c r="NEE740" s="1101"/>
      <c r="NEF740" s="1101"/>
      <c r="NEG740" s="1101"/>
      <c r="NEH740" s="1101"/>
      <c r="NEI740" s="1101"/>
      <c r="NEJ740" s="1101"/>
      <c r="NEK740" s="1101"/>
      <c r="NEL740" s="1101"/>
      <c r="NEM740" s="1101"/>
      <c r="NEN740" s="1101"/>
      <c r="NEO740" s="1101"/>
      <c r="NEP740" s="1101"/>
      <c r="NEQ740" s="1101"/>
      <c r="NER740" s="1101"/>
      <c r="NES740" s="1101"/>
      <c r="NET740" s="1101"/>
      <c r="NEU740" s="1101"/>
      <c r="NEV740" s="1101"/>
      <c r="NEW740" s="1101"/>
      <c r="NEX740" s="1101"/>
      <c r="NEY740" s="1101"/>
      <c r="NEZ740" s="1101"/>
      <c r="NFA740" s="1101"/>
      <c r="NFB740" s="1101"/>
      <c r="NFC740" s="1101"/>
      <c r="NFD740" s="1101"/>
      <c r="NFE740" s="1101"/>
      <c r="NFF740" s="1101"/>
      <c r="NFG740" s="1101"/>
      <c r="NFH740" s="1101"/>
      <c r="NFI740" s="1101"/>
      <c r="NFJ740" s="1101"/>
      <c r="NFK740" s="1101"/>
      <c r="NFL740" s="1101"/>
      <c r="NFM740" s="1101"/>
      <c r="NFN740" s="1101"/>
      <c r="NFO740" s="1101"/>
      <c r="NFP740" s="1101"/>
      <c r="NFQ740" s="1101"/>
      <c r="NFR740" s="1101"/>
      <c r="NFS740" s="1101"/>
      <c r="NFT740" s="1101"/>
      <c r="NFU740" s="1101"/>
      <c r="NFV740" s="1101"/>
      <c r="NFW740" s="1101"/>
      <c r="NFX740" s="1101"/>
      <c r="NFY740" s="1101"/>
      <c r="NFZ740" s="1101"/>
      <c r="NGA740" s="1101"/>
      <c r="NGB740" s="1101"/>
      <c r="NGC740" s="1101"/>
      <c r="NGD740" s="1101"/>
      <c r="NGE740" s="1101"/>
      <c r="NGF740" s="1101"/>
      <c r="NGG740" s="1101"/>
      <c r="NGH740" s="1101"/>
      <c r="NGI740" s="1101"/>
      <c r="NGJ740" s="1101"/>
      <c r="NGK740" s="1101"/>
      <c r="NGL740" s="1101"/>
      <c r="NGM740" s="1101"/>
      <c r="NGN740" s="1101"/>
      <c r="NGO740" s="1101"/>
      <c r="NGP740" s="1101"/>
      <c r="NGQ740" s="1101"/>
      <c r="NGR740" s="1101"/>
      <c r="NGS740" s="1101"/>
      <c r="NGT740" s="1101"/>
      <c r="NGU740" s="1101"/>
      <c r="NGV740" s="1101"/>
      <c r="NGW740" s="1101"/>
      <c r="NGX740" s="1101"/>
      <c r="NGY740" s="1101"/>
      <c r="NGZ740" s="1101"/>
      <c r="NHA740" s="1101"/>
      <c r="NHB740" s="1101"/>
      <c r="NHC740" s="1101"/>
      <c r="NHD740" s="1101"/>
      <c r="NHE740" s="1101"/>
      <c r="NHF740" s="1101"/>
      <c r="NHG740" s="1101"/>
      <c r="NHH740" s="1101"/>
      <c r="NHI740" s="1101"/>
      <c r="NHJ740" s="1101"/>
      <c r="NHK740" s="1101"/>
      <c r="NHL740" s="1101"/>
      <c r="NHM740" s="1101"/>
      <c r="NHN740" s="1101"/>
      <c r="NHO740" s="1101"/>
      <c r="NHP740" s="1101"/>
      <c r="NHQ740" s="1101"/>
      <c r="NHR740" s="1101"/>
      <c r="NHS740" s="1101"/>
      <c r="NHT740" s="1101"/>
      <c r="NHU740" s="1101"/>
      <c r="NHV740" s="1101"/>
      <c r="NHW740" s="1101"/>
      <c r="NHX740" s="1101"/>
      <c r="NHY740" s="1101"/>
      <c r="NHZ740" s="1101"/>
      <c r="NIA740" s="1101"/>
      <c r="NIB740" s="1101"/>
      <c r="NIC740" s="1101"/>
      <c r="NID740" s="1101"/>
      <c r="NIE740" s="1101"/>
      <c r="NIF740" s="1101"/>
      <c r="NIG740" s="1101"/>
      <c r="NIH740" s="1101"/>
      <c r="NII740" s="1101"/>
      <c r="NIJ740" s="1101"/>
      <c r="NIK740" s="1101"/>
      <c r="NIL740" s="1101"/>
      <c r="NIM740" s="1101"/>
      <c r="NIN740" s="1101"/>
      <c r="NIO740" s="1101"/>
      <c r="NIP740" s="1101"/>
      <c r="NIQ740" s="1101"/>
      <c r="NIR740" s="1101"/>
      <c r="NIS740" s="1101"/>
      <c r="NIT740" s="1101"/>
      <c r="NIU740" s="1101"/>
      <c r="NIV740" s="1101"/>
      <c r="NIW740" s="1101"/>
      <c r="NIX740" s="1101"/>
      <c r="NIY740" s="1101"/>
      <c r="NIZ740" s="1101"/>
      <c r="NJA740" s="1101"/>
      <c r="NJB740" s="1101"/>
      <c r="NJC740" s="1101"/>
      <c r="NJD740" s="1101"/>
      <c r="NJE740" s="1101"/>
      <c r="NJF740" s="1101"/>
      <c r="NJG740" s="1101"/>
      <c r="NJH740" s="1101"/>
      <c r="NJI740" s="1101"/>
      <c r="NJJ740" s="1101"/>
      <c r="NJK740" s="1101"/>
      <c r="NJL740" s="1101"/>
      <c r="NJM740" s="1101"/>
      <c r="NJN740" s="1101"/>
      <c r="NJO740" s="1101"/>
      <c r="NJP740" s="1101"/>
      <c r="NJQ740" s="1101"/>
      <c r="NJR740" s="1101"/>
      <c r="NJS740" s="1101"/>
      <c r="NJT740" s="1101"/>
      <c r="NJU740" s="1101"/>
      <c r="NJV740" s="1101"/>
      <c r="NJW740" s="1101"/>
      <c r="NJX740" s="1101"/>
      <c r="NJY740" s="1101"/>
      <c r="NJZ740" s="1101"/>
      <c r="NKA740" s="1101"/>
      <c r="NKB740" s="1101"/>
      <c r="NKC740" s="1101"/>
      <c r="NKD740" s="1101"/>
      <c r="NKE740" s="1101"/>
      <c r="NKF740" s="1101"/>
      <c r="NKG740" s="1101"/>
      <c r="NKH740" s="1101"/>
      <c r="NKI740" s="1101"/>
      <c r="NKJ740" s="1101"/>
      <c r="NKK740" s="1101"/>
      <c r="NKL740" s="1101"/>
      <c r="NKM740" s="1101"/>
      <c r="NKN740" s="1101"/>
      <c r="NKO740" s="1101"/>
      <c r="NKP740" s="1101"/>
      <c r="NKQ740" s="1101"/>
      <c r="NKR740" s="1101"/>
      <c r="NKS740" s="1101"/>
      <c r="NKT740" s="1101"/>
      <c r="NKU740" s="1101"/>
      <c r="NKV740" s="1101"/>
      <c r="NKW740" s="1101"/>
      <c r="NKX740" s="1101"/>
      <c r="NKY740" s="1101"/>
      <c r="NKZ740" s="1101"/>
      <c r="NLA740" s="1101"/>
      <c r="NLB740" s="1101"/>
      <c r="NLC740" s="1101"/>
      <c r="NLD740" s="1101"/>
      <c r="NLE740" s="1101"/>
      <c r="NLF740" s="1101"/>
      <c r="NLG740" s="1101"/>
      <c r="NLH740" s="1101"/>
      <c r="NLI740" s="1101"/>
      <c r="NLJ740" s="1101"/>
      <c r="NLK740" s="1101"/>
      <c r="NLL740" s="1101"/>
      <c r="NLM740" s="1101"/>
      <c r="NLN740" s="1101"/>
      <c r="NLO740" s="1101"/>
      <c r="NLP740" s="1101"/>
      <c r="NLQ740" s="1101"/>
      <c r="NLR740" s="1101"/>
      <c r="NLS740" s="1101"/>
      <c r="NLT740" s="1101"/>
      <c r="NLU740" s="1101"/>
      <c r="NLV740" s="1101"/>
      <c r="NLW740" s="1101"/>
      <c r="NLX740" s="1101"/>
      <c r="NLY740" s="1101"/>
      <c r="NLZ740" s="1101"/>
      <c r="NMA740" s="1101"/>
      <c r="NMB740" s="1101"/>
      <c r="NMC740" s="1101"/>
      <c r="NMD740" s="1101"/>
      <c r="NME740" s="1101"/>
      <c r="NMF740" s="1101"/>
      <c r="NMG740" s="1101"/>
      <c r="NMH740" s="1101"/>
      <c r="NMI740" s="1101"/>
      <c r="NMJ740" s="1101"/>
      <c r="NMK740" s="1101"/>
      <c r="NML740" s="1101"/>
      <c r="NMM740" s="1101"/>
      <c r="NMN740" s="1101"/>
      <c r="NMO740" s="1101"/>
      <c r="NMP740" s="1101"/>
      <c r="NMQ740" s="1101"/>
      <c r="NMR740" s="1101"/>
      <c r="NMS740" s="1101"/>
      <c r="NMT740" s="1101"/>
      <c r="NMU740" s="1101"/>
      <c r="NMV740" s="1101"/>
      <c r="NMW740" s="1101"/>
      <c r="NMX740" s="1101"/>
      <c r="NMY740" s="1101"/>
      <c r="NMZ740" s="1101"/>
      <c r="NNA740" s="1101"/>
      <c r="NNB740" s="1101"/>
      <c r="NNC740" s="1101"/>
      <c r="NND740" s="1101"/>
      <c r="NNE740" s="1101"/>
      <c r="NNF740" s="1101"/>
      <c r="NNG740" s="1101"/>
      <c r="NNH740" s="1101"/>
      <c r="NNI740" s="1101"/>
      <c r="NNJ740" s="1101"/>
      <c r="NNK740" s="1101"/>
      <c r="NNL740" s="1101"/>
      <c r="NNM740" s="1101"/>
      <c r="NNN740" s="1101"/>
      <c r="NNO740" s="1101"/>
      <c r="NNP740" s="1101"/>
      <c r="NNQ740" s="1101"/>
      <c r="NNR740" s="1101"/>
      <c r="NNS740" s="1101"/>
      <c r="NNT740" s="1101"/>
      <c r="NNU740" s="1101"/>
      <c r="NNV740" s="1101"/>
      <c r="NNW740" s="1101"/>
      <c r="NNX740" s="1101"/>
      <c r="NNY740" s="1101"/>
      <c r="NNZ740" s="1101"/>
      <c r="NOA740" s="1101"/>
      <c r="NOB740" s="1101"/>
      <c r="NOC740" s="1101"/>
      <c r="NOD740" s="1101"/>
      <c r="NOE740" s="1101"/>
      <c r="NOF740" s="1101"/>
      <c r="NOG740" s="1101"/>
      <c r="NOH740" s="1101"/>
      <c r="NOI740" s="1101"/>
      <c r="NOJ740" s="1101"/>
      <c r="NOK740" s="1101"/>
      <c r="NOL740" s="1101"/>
      <c r="NOM740" s="1101"/>
      <c r="NON740" s="1101"/>
      <c r="NOO740" s="1101"/>
      <c r="NOP740" s="1101"/>
      <c r="NOQ740" s="1101"/>
      <c r="NOR740" s="1101"/>
      <c r="NOS740" s="1101"/>
      <c r="NOT740" s="1101"/>
      <c r="NOU740" s="1101"/>
      <c r="NOV740" s="1101"/>
      <c r="NOW740" s="1101"/>
      <c r="NOX740" s="1101"/>
      <c r="NOY740" s="1101"/>
      <c r="NOZ740" s="1101"/>
      <c r="NPA740" s="1101"/>
      <c r="NPB740" s="1101"/>
      <c r="NPC740" s="1101"/>
      <c r="NPD740" s="1101"/>
      <c r="NPE740" s="1101"/>
      <c r="NPF740" s="1101"/>
      <c r="NPG740" s="1101"/>
      <c r="NPH740" s="1101"/>
      <c r="NPI740" s="1101"/>
      <c r="NPJ740" s="1101"/>
      <c r="NPK740" s="1101"/>
      <c r="NPL740" s="1101"/>
      <c r="NPM740" s="1101"/>
      <c r="NPN740" s="1101"/>
      <c r="NPO740" s="1101"/>
      <c r="NPP740" s="1101"/>
      <c r="NPQ740" s="1101"/>
      <c r="NPR740" s="1101"/>
      <c r="NPS740" s="1101"/>
      <c r="NPT740" s="1101"/>
      <c r="NPU740" s="1101"/>
      <c r="NPV740" s="1101"/>
      <c r="NPW740" s="1101"/>
      <c r="NPX740" s="1101"/>
      <c r="NPY740" s="1101"/>
      <c r="NPZ740" s="1101"/>
      <c r="NQA740" s="1101"/>
      <c r="NQB740" s="1101"/>
      <c r="NQC740" s="1101"/>
      <c r="NQD740" s="1101"/>
      <c r="NQE740" s="1101"/>
      <c r="NQF740" s="1101"/>
      <c r="NQG740" s="1101"/>
      <c r="NQH740" s="1101"/>
      <c r="NQI740" s="1101"/>
      <c r="NQJ740" s="1101"/>
      <c r="NQK740" s="1101"/>
      <c r="NQL740" s="1101"/>
      <c r="NQM740" s="1101"/>
      <c r="NQN740" s="1101"/>
      <c r="NQO740" s="1101"/>
      <c r="NQP740" s="1101"/>
      <c r="NQQ740" s="1101"/>
      <c r="NQR740" s="1101"/>
      <c r="NQS740" s="1101"/>
      <c r="NQT740" s="1101"/>
      <c r="NQU740" s="1101"/>
      <c r="NQV740" s="1101"/>
      <c r="NQW740" s="1101"/>
      <c r="NQX740" s="1101"/>
      <c r="NQY740" s="1101"/>
      <c r="NQZ740" s="1101"/>
      <c r="NRA740" s="1101"/>
      <c r="NRB740" s="1101"/>
      <c r="NRC740" s="1101"/>
      <c r="NRD740" s="1101"/>
      <c r="NRE740" s="1101"/>
      <c r="NRF740" s="1101"/>
      <c r="NRG740" s="1101"/>
      <c r="NRH740" s="1101"/>
      <c r="NRI740" s="1101"/>
      <c r="NRJ740" s="1101"/>
      <c r="NRK740" s="1101"/>
      <c r="NRL740" s="1101"/>
      <c r="NRM740" s="1101"/>
      <c r="NRN740" s="1101"/>
      <c r="NRO740" s="1101"/>
      <c r="NRP740" s="1101"/>
      <c r="NRQ740" s="1101"/>
      <c r="NRR740" s="1101"/>
      <c r="NRS740" s="1101"/>
      <c r="NRT740" s="1101"/>
      <c r="NRU740" s="1101"/>
      <c r="NRV740" s="1101"/>
      <c r="NRW740" s="1101"/>
      <c r="NRX740" s="1101"/>
      <c r="NRY740" s="1101"/>
      <c r="NRZ740" s="1101"/>
      <c r="NSA740" s="1101"/>
      <c r="NSB740" s="1101"/>
      <c r="NSC740" s="1101"/>
      <c r="NSD740" s="1101"/>
      <c r="NSE740" s="1101"/>
      <c r="NSF740" s="1101"/>
      <c r="NSG740" s="1101"/>
      <c r="NSH740" s="1101"/>
      <c r="NSI740" s="1101"/>
      <c r="NSJ740" s="1101"/>
      <c r="NSK740" s="1101"/>
      <c r="NSL740" s="1101"/>
      <c r="NSM740" s="1101"/>
      <c r="NSN740" s="1101"/>
      <c r="NSO740" s="1101"/>
      <c r="NSP740" s="1101"/>
      <c r="NSQ740" s="1101"/>
      <c r="NSR740" s="1101"/>
      <c r="NSS740" s="1101"/>
      <c r="NST740" s="1101"/>
      <c r="NSU740" s="1101"/>
      <c r="NSV740" s="1101"/>
      <c r="NSW740" s="1101"/>
      <c r="NSX740" s="1101"/>
      <c r="NSY740" s="1101"/>
      <c r="NSZ740" s="1101"/>
      <c r="NTA740" s="1101"/>
      <c r="NTB740" s="1101"/>
      <c r="NTC740" s="1101"/>
      <c r="NTD740" s="1101"/>
      <c r="NTE740" s="1101"/>
      <c r="NTF740" s="1101"/>
      <c r="NTG740" s="1101"/>
      <c r="NTH740" s="1101"/>
      <c r="NTI740" s="1101"/>
      <c r="NTJ740" s="1101"/>
      <c r="NTK740" s="1101"/>
      <c r="NTL740" s="1101"/>
      <c r="NTM740" s="1101"/>
      <c r="NTN740" s="1101"/>
      <c r="NTO740" s="1101"/>
      <c r="NTP740" s="1101"/>
      <c r="NTQ740" s="1101"/>
      <c r="NTR740" s="1101"/>
      <c r="NTS740" s="1101"/>
      <c r="NTT740" s="1101"/>
      <c r="NTU740" s="1101"/>
      <c r="NTV740" s="1101"/>
      <c r="NTW740" s="1101"/>
      <c r="NTX740" s="1101"/>
      <c r="NTY740" s="1101"/>
      <c r="NTZ740" s="1101"/>
      <c r="NUA740" s="1101"/>
      <c r="NUB740" s="1101"/>
      <c r="NUC740" s="1101"/>
      <c r="NUD740" s="1101"/>
      <c r="NUE740" s="1101"/>
      <c r="NUF740" s="1101"/>
      <c r="NUG740" s="1101"/>
      <c r="NUH740" s="1101"/>
      <c r="NUI740" s="1101"/>
      <c r="NUJ740" s="1101"/>
      <c r="NUK740" s="1101"/>
      <c r="NUL740" s="1101"/>
      <c r="NUM740" s="1101"/>
      <c r="NUN740" s="1101"/>
      <c r="NUO740" s="1101"/>
      <c r="NUP740" s="1101"/>
      <c r="NUQ740" s="1101"/>
      <c r="NUR740" s="1101"/>
      <c r="NUS740" s="1101"/>
      <c r="NUT740" s="1101"/>
      <c r="NUU740" s="1101"/>
      <c r="NUV740" s="1101"/>
      <c r="NUW740" s="1101"/>
      <c r="NUX740" s="1101"/>
      <c r="NUY740" s="1101"/>
      <c r="NUZ740" s="1101"/>
      <c r="NVA740" s="1101"/>
      <c r="NVB740" s="1101"/>
      <c r="NVC740" s="1101"/>
      <c r="NVD740" s="1101"/>
      <c r="NVE740" s="1101"/>
      <c r="NVF740" s="1101"/>
      <c r="NVG740" s="1101"/>
      <c r="NVH740" s="1101"/>
      <c r="NVI740" s="1101"/>
      <c r="NVJ740" s="1101"/>
      <c r="NVK740" s="1101"/>
      <c r="NVL740" s="1101"/>
      <c r="NVM740" s="1101"/>
      <c r="NVN740" s="1101"/>
      <c r="NVO740" s="1101"/>
      <c r="NVP740" s="1101"/>
      <c r="NVQ740" s="1101"/>
      <c r="NVR740" s="1101"/>
      <c r="NVS740" s="1101"/>
      <c r="NVT740" s="1101"/>
      <c r="NVU740" s="1101"/>
      <c r="NVV740" s="1101"/>
      <c r="NVW740" s="1101"/>
      <c r="NVX740" s="1101"/>
      <c r="NVY740" s="1101"/>
      <c r="NVZ740" s="1101"/>
      <c r="NWA740" s="1101"/>
      <c r="NWB740" s="1101"/>
      <c r="NWC740" s="1101"/>
      <c r="NWD740" s="1101"/>
      <c r="NWE740" s="1101"/>
      <c r="NWF740" s="1101"/>
      <c r="NWG740" s="1101"/>
      <c r="NWH740" s="1101"/>
      <c r="NWI740" s="1101"/>
      <c r="NWJ740" s="1101"/>
      <c r="NWK740" s="1101"/>
      <c r="NWL740" s="1101"/>
      <c r="NWM740" s="1101"/>
      <c r="NWN740" s="1101"/>
      <c r="NWO740" s="1101"/>
      <c r="NWP740" s="1101"/>
      <c r="NWQ740" s="1101"/>
      <c r="NWR740" s="1101"/>
      <c r="NWS740" s="1101"/>
      <c r="NWT740" s="1101"/>
      <c r="NWU740" s="1101"/>
      <c r="NWV740" s="1101"/>
      <c r="NWW740" s="1101"/>
      <c r="NWX740" s="1101"/>
      <c r="NWY740" s="1101"/>
      <c r="NWZ740" s="1101"/>
      <c r="NXA740" s="1101"/>
      <c r="NXB740" s="1101"/>
      <c r="NXC740" s="1101"/>
      <c r="NXD740" s="1101"/>
      <c r="NXE740" s="1101"/>
      <c r="NXF740" s="1101"/>
      <c r="NXG740" s="1101"/>
      <c r="NXH740" s="1101"/>
      <c r="NXI740" s="1101"/>
      <c r="NXJ740" s="1101"/>
      <c r="NXK740" s="1101"/>
      <c r="NXL740" s="1101"/>
      <c r="NXM740" s="1101"/>
      <c r="NXN740" s="1101"/>
      <c r="NXO740" s="1101"/>
      <c r="NXP740" s="1101"/>
      <c r="NXQ740" s="1101"/>
      <c r="NXR740" s="1101"/>
      <c r="NXS740" s="1101"/>
      <c r="NXT740" s="1101"/>
      <c r="NXU740" s="1101"/>
      <c r="NXV740" s="1101"/>
      <c r="NXW740" s="1101"/>
      <c r="NXX740" s="1101"/>
      <c r="NXY740" s="1101"/>
      <c r="NXZ740" s="1101"/>
      <c r="NYA740" s="1101"/>
      <c r="NYB740" s="1101"/>
      <c r="NYC740" s="1101"/>
      <c r="NYD740" s="1101"/>
      <c r="NYE740" s="1101"/>
      <c r="NYF740" s="1101"/>
      <c r="NYG740" s="1101"/>
      <c r="NYH740" s="1101"/>
      <c r="NYI740" s="1101"/>
      <c r="NYJ740" s="1101"/>
      <c r="NYK740" s="1101"/>
      <c r="NYL740" s="1101"/>
      <c r="NYM740" s="1101"/>
      <c r="NYN740" s="1101"/>
      <c r="NYO740" s="1101"/>
      <c r="NYP740" s="1101"/>
      <c r="NYQ740" s="1101"/>
      <c r="NYR740" s="1101"/>
      <c r="NYS740" s="1101"/>
      <c r="NYT740" s="1101"/>
      <c r="NYU740" s="1101"/>
      <c r="NYV740" s="1101"/>
      <c r="NYW740" s="1101"/>
      <c r="NYX740" s="1101"/>
      <c r="NYY740" s="1101"/>
      <c r="NYZ740" s="1101"/>
      <c r="NZA740" s="1101"/>
      <c r="NZB740" s="1101"/>
      <c r="NZC740" s="1101"/>
      <c r="NZD740" s="1101"/>
      <c r="NZE740" s="1101"/>
      <c r="NZF740" s="1101"/>
      <c r="NZG740" s="1101"/>
      <c r="NZH740" s="1101"/>
      <c r="NZI740" s="1101"/>
      <c r="NZJ740" s="1101"/>
      <c r="NZK740" s="1101"/>
      <c r="NZL740" s="1101"/>
      <c r="NZM740" s="1101"/>
      <c r="NZN740" s="1101"/>
      <c r="NZO740" s="1101"/>
      <c r="NZP740" s="1101"/>
      <c r="NZQ740" s="1101"/>
      <c r="NZR740" s="1101"/>
      <c r="NZS740" s="1101"/>
      <c r="NZT740" s="1101"/>
      <c r="NZU740" s="1101"/>
      <c r="NZV740" s="1101"/>
      <c r="NZW740" s="1101"/>
      <c r="NZX740" s="1101"/>
      <c r="NZY740" s="1101"/>
      <c r="NZZ740" s="1101"/>
      <c r="OAA740" s="1101"/>
      <c r="OAB740" s="1101"/>
      <c r="OAC740" s="1101"/>
      <c r="OAD740" s="1101"/>
      <c r="OAE740" s="1101"/>
      <c r="OAF740" s="1101"/>
      <c r="OAG740" s="1101"/>
      <c r="OAH740" s="1101"/>
      <c r="OAI740" s="1101"/>
      <c r="OAJ740" s="1101"/>
      <c r="OAK740" s="1101"/>
      <c r="OAL740" s="1101"/>
      <c r="OAM740" s="1101"/>
      <c r="OAN740" s="1101"/>
      <c r="OAO740" s="1101"/>
      <c r="OAP740" s="1101"/>
      <c r="OAQ740" s="1101"/>
      <c r="OAR740" s="1101"/>
      <c r="OAS740" s="1101"/>
      <c r="OAT740" s="1101"/>
      <c r="OAU740" s="1101"/>
      <c r="OAV740" s="1101"/>
      <c r="OAW740" s="1101"/>
      <c r="OAX740" s="1101"/>
      <c r="OAY740" s="1101"/>
      <c r="OAZ740" s="1101"/>
      <c r="OBA740" s="1101"/>
      <c r="OBB740" s="1101"/>
      <c r="OBC740" s="1101"/>
      <c r="OBD740" s="1101"/>
      <c r="OBE740" s="1101"/>
      <c r="OBF740" s="1101"/>
      <c r="OBG740" s="1101"/>
      <c r="OBH740" s="1101"/>
      <c r="OBI740" s="1101"/>
      <c r="OBJ740" s="1101"/>
      <c r="OBK740" s="1101"/>
      <c r="OBL740" s="1101"/>
      <c r="OBM740" s="1101"/>
      <c r="OBN740" s="1101"/>
      <c r="OBO740" s="1101"/>
      <c r="OBP740" s="1101"/>
      <c r="OBQ740" s="1101"/>
      <c r="OBR740" s="1101"/>
      <c r="OBS740" s="1101"/>
      <c r="OBT740" s="1101"/>
      <c r="OBU740" s="1101"/>
      <c r="OBV740" s="1101"/>
      <c r="OBW740" s="1101"/>
      <c r="OBX740" s="1101"/>
      <c r="OBY740" s="1101"/>
      <c r="OBZ740" s="1101"/>
      <c r="OCA740" s="1101"/>
      <c r="OCB740" s="1101"/>
      <c r="OCC740" s="1101"/>
      <c r="OCD740" s="1101"/>
      <c r="OCE740" s="1101"/>
      <c r="OCF740" s="1101"/>
      <c r="OCG740" s="1101"/>
      <c r="OCH740" s="1101"/>
      <c r="OCI740" s="1101"/>
      <c r="OCJ740" s="1101"/>
      <c r="OCK740" s="1101"/>
      <c r="OCL740" s="1101"/>
      <c r="OCM740" s="1101"/>
      <c r="OCN740" s="1101"/>
      <c r="OCO740" s="1101"/>
      <c r="OCP740" s="1101"/>
      <c r="OCQ740" s="1101"/>
      <c r="OCR740" s="1101"/>
      <c r="OCS740" s="1101"/>
      <c r="OCT740" s="1101"/>
      <c r="OCU740" s="1101"/>
      <c r="OCV740" s="1101"/>
      <c r="OCW740" s="1101"/>
      <c r="OCX740" s="1101"/>
      <c r="OCY740" s="1101"/>
      <c r="OCZ740" s="1101"/>
      <c r="ODA740" s="1101"/>
      <c r="ODB740" s="1101"/>
      <c r="ODC740" s="1101"/>
      <c r="ODD740" s="1101"/>
      <c r="ODE740" s="1101"/>
      <c r="ODF740" s="1101"/>
      <c r="ODG740" s="1101"/>
      <c r="ODH740" s="1101"/>
      <c r="ODI740" s="1101"/>
      <c r="ODJ740" s="1101"/>
      <c r="ODK740" s="1101"/>
      <c r="ODL740" s="1101"/>
      <c r="ODM740" s="1101"/>
      <c r="ODN740" s="1101"/>
      <c r="ODO740" s="1101"/>
      <c r="ODP740" s="1101"/>
      <c r="ODQ740" s="1101"/>
      <c r="ODR740" s="1101"/>
      <c r="ODS740" s="1101"/>
      <c r="ODT740" s="1101"/>
      <c r="ODU740" s="1101"/>
      <c r="ODV740" s="1101"/>
      <c r="ODW740" s="1101"/>
      <c r="ODX740" s="1101"/>
      <c r="ODY740" s="1101"/>
      <c r="ODZ740" s="1101"/>
      <c r="OEA740" s="1101"/>
      <c r="OEB740" s="1101"/>
      <c r="OEC740" s="1101"/>
      <c r="OED740" s="1101"/>
      <c r="OEE740" s="1101"/>
      <c r="OEF740" s="1101"/>
      <c r="OEG740" s="1101"/>
      <c r="OEH740" s="1101"/>
      <c r="OEI740" s="1101"/>
      <c r="OEJ740" s="1101"/>
      <c r="OEK740" s="1101"/>
      <c r="OEL740" s="1101"/>
      <c r="OEM740" s="1101"/>
      <c r="OEN740" s="1101"/>
      <c r="OEO740" s="1101"/>
      <c r="OEP740" s="1101"/>
      <c r="OEQ740" s="1101"/>
      <c r="OER740" s="1101"/>
      <c r="OES740" s="1101"/>
      <c r="OET740" s="1101"/>
      <c r="OEU740" s="1101"/>
      <c r="OEV740" s="1101"/>
      <c r="OEW740" s="1101"/>
      <c r="OEX740" s="1101"/>
      <c r="OEY740" s="1101"/>
      <c r="OEZ740" s="1101"/>
      <c r="OFA740" s="1101"/>
      <c r="OFB740" s="1101"/>
      <c r="OFC740" s="1101"/>
      <c r="OFD740" s="1101"/>
      <c r="OFE740" s="1101"/>
      <c r="OFF740" s="1101"/>
      <c r="OFG740" s="1101"/>
      <c r="OFH740" s="1101"/>
      <c r="OFI740" s="1101"/>
      <c r="OFJ740" s="1101"/>
      <c r="OFK740" s="1101"/>
      <c r="OFL740" s="1101"/>
      <c r="OFM740" s="1101"/>
      <c r="OFN740" s="1101"/>
      <c r="OFO740" s="1101"/>
      <c r="OFP740" s="1101"/>
      <c r="OFQ740" s="1101"/>
      <c r="OFR740" s="1101"/>
      <c r="OFS740" s="1101"/>
      <c r="OFT740" s="1101"/>
      <c r="OFU740" s="1101"/>
      <c r="OFV740" s="1101"/>
      <c r="OFW740" s="1101"/>
      <c r="OFX740" s="1101"/>
      <c r="OFY740" s="1101"/>
      <c r="OFZ740" s="1101"/>
      <c r="OGA740" s="1101"/>
      <c r="OGB740" s="1101"/>
      <c r="OGC740" s="1101"/>
      <c r="OGD740" s="1101"/>
      <c r="OGE740" s="1101"/>
      <c r="OGF740" s="1101"/>
      <c r="OGG740" s="1101"/>
      <c r="OGH740" s="1101"/>
      <c r="OGI740" s="1101"/>
      <c r="OGJ740" s="1101"/>
      <c r="OGK740" s="1101"/>
      <c r="OGL740" s="1101"/>
      <c r="OGM740" s="1101"/>
      <c r="OGN740" s="1101"/>
      <c r="OGO740" s="1101"/>
      <c r="OGP740" s="1101"/>
      <c r="OGQ740" s="1101"/>
      <c r="OGR740" s="1101"/>
      <c r="OGS740" s="1101"/>
      <c r="OGT740" s="1101"/>
      <c r="OGU740" s="1101"/>
      <c r="OGV740" s="1101"/>
      <c r="OGW740" s="1101"/>
      <c r="OGX740" s="1101"/>
      <c r="OGY740" s="1101"/>
      <c r="OGZ740" s="1101"/>
      <c r="OHA740" s="1101"/>
      <c r="OHB740" s="1101"/>
      <c r="OHC740" s="1101"/>
      <c r="OHD740" s="1101"/>
      <c r="OHE740" s="1101"/>
      <c r="OHF740" s="1101"/>
      <c r="OHG740" s="1101"/>
      <c r="OHH740" s="1101"/>
      <c r="OHI740" s="1101"/>
      <c r="OHJ740" s="1101"/>
      <c r="OHK740" s="1101"/>
      <c r="OHL740" s="1101"/>
      <c r="OHM740" s="1101"/>
      <c r="OHN740" s="1101"/>
      <c r="OHO740" s="1101"/>
      <c r="OHP740" s="1101"/>
      <c r="OHQ740" s="1101"/>
      <c r="OHR740" s="1101"/>
      <c r="OHS740" s="1101"/>
      <c r="OHT740" s="1101"/>
      <c r="OHU740" s="1101"/>
      <c r="OHV740" s="1101"/>
      <c r="OHW740" s="1101"/>
      <c r="OHX740" s="1101"/>
      <c r="OHY740" s="1101"/>
      <c r="OHZ740" s="1101"/>
      <c r="OIA740" s="1101"/>
      <c r="OIB740" s="1101"/>
      <c r="OIC740" s="1101"/>
      <c r="OID740" s="1101"/>
      <c r="OIE740" s="1101"/>
      <c r="OIF740" s="1101"/>
      <c r="OIG740" s="1101"/>
      <c r="OIH740" s="1101"/>
      <c r="OII740" s="1101"/>
      <c r="OIJ740" s="1101"/>
      <c r="OIK740" s="1101"/>
      <c r="OIL740" s="1101"/>
      <c r="OIM740" s="1101"/>
      <c r="OIN740" s="1101"/>
      <c r="OIO740" s="1101"/>
      <c r="OIP740" s="1101"/>
      <c r="OIQ740" s="1101"/>
      <c r="OIR740" s="1101"/>
      <c r="OIS740" s="1101"/>
      <c r="OIT740" s="1101"/>
      <c r="OIU740" s="1101"/>
      <c r="OIV740" s="1101"/>
      <c r="OIW740" s="1101"/>
      <c r="OIX740" s="1101"/>
      <c r="OIY740" s="1101"/>
      <c r="OIZ740" s="1101"/>
      <c r="OJA740" s="1101"/>
      <c r="OJB740" s="1101"/>
      <c r="OJC740" s="1101"/>
      <c r="OJD740" s="1101"/>
      <c r="OJE740" s="1101"/>
      <c r="OJF740" s="1101"/>
      <c r="OJG740" s="1101"/>
      <c r="OJH740" s="1101"/>
      <c r="OJI740" s="1101"/>
      <c r="OJJ740" s="1101"/>
      <c r="OJK740" s="1101"/>
      <c r="OJL740" s="1101"/>
      <c r="OJM740" s="1101"/>
      <c r="OJN740" s="1101"/>
      <c r="OJO740" s="1101"/>
      <c r="OJP740" s="1101"/>
      <c r="OJQ740" s="1101"/>
      <c r="OJR740" s="1101"/>
      <c r="OJS740" s="1101"/>
      <c r="OJT740" s="1101"/>
      <c r="OJU740" s="1101"/>
      <c r="OJV740" s="1101"/>
      <c r="OJW740" s="1101"/>
      <c r="OJX740" s="1101"/>
      <c r="OJY740" s="1101"/>
      <c r="OJZ740" s="1101"/>
      <c r="OKA740" s="1101"/>
      <c r="OKB740" s="1101"/>
      <c r="OKC740" s="1101"/>
      <c r="OKD740" s="1101"/>
      <c r="OKE740" s="1101"/>
      <c r="OKF740" s="1101"/>
      <c r="OKG740" s="1101"/>
      <c r="OKH740" s="1101"/>
      <c r="OKI740" s="1101"/>
      <c r="OKJ740" s="1101"/>
      <c r="OKK740" s="1101"/>
      <c r="OKL740" s="1101"/>
      <c r="OKM740" s="1101"/>
      <c r="OKN740" s="1101"/>
      <c r="OKO740" s="1101"/>
      <c r="OKP740" s="1101"/>
      <c r="OKQ740" s="1101"/>
      <c r="OKR740" s="1101"/>
      <c r="OKS740" s="1101"/>
      <c r="OKT740" s="1101"/>
      <c r="OKU740" s="1101"/>
      <c r="OKV740" s="1101"/>
      <c r="OKW740" s="1101"/>
      <c r="OKX740" s="1101"/>
      <c r="OKY740" s="1101"/>
      <c r="OKZ740" s="1101"/>
      <c r="OLA740" s="1101"/>
      <c r="OLB740" s="1101"/>
      <c r="OLC740" s="1101"/>
      <c r="OLD740" s="1101"/>
      <c r="OLE740" s="1101"/>
      <c r="OLF740" s="1101"/>
      <c r="OLG740" s="1101"/>
      <c r="OLH740" s="1101"/>
      <c r="OLI740" s="1101"/>
      <c r="OLJ740" s="1101"/>
      <c r="OLK740" s="1101"/>
      <c r="OLL740" s="1101"/>
      <c r="OLM740" s="1101"/>
      <c r="OLN740" s="1101"/>
      <c r="OLO740" s="1101"/>
      <c r="OLP740" s="1101"/>
      <c r="OLQ740" s="1101"/>
      <c r="OLR740" s="1101"/>
      <c r="OLS740" s="1101"/>
      <c r="OLT740" s="1101"/>
      <c r="OLU740" s="1101"/>
      <c r="OLV740" s="1101"/>
      <c r="OLW740" s="1101"/>
      <c r="OLX740" s="1101"/>
      <c r="OLY740" s="1101"/>
      <c r="OLZ740" s="1101"/>
      <c r="OMA740" s="1101"/>
      <c r="OMB740" s="1101"/>
      <c r="OMC740" s="1101"/>
      <c r="OMD740" s="1101"/>
      <c r="OME740" s="1101"/>
      <c r="OMF740" s="1101"/>
      <c r="OMG740" s="1101"/>
      <c r="OMH740" s="1101"/>
      <c r="OMI740" s="1101"/>
      <c r="OMJ740" s="1101"/>
      <c r="OMK740" s="1101"/>
      <c r="OML740" s="1101"/>
      <c r="OMM740" s="1101"/>
      <c r="OMN740" s="1101"/>
      <c r="OMO740" s="1101"/>
      <c r="OMP740" s="1101"/>
      <c r="OMQ740" s="1101"/>
      <c r="OMR740" s="1101"/>
      <c r="OMS740" s="1101"/>
      <c r="OMT740" s="1101"/>
      <c r="OMU740" s="1101"/>
      <c r="OMV740" s="1101"/>
      <c r="OMW740" s="1101"/>
      <c r="OMX740" s="1101"/>
      <c r="OMY740" s="1101"/>
      <c r="OMZ740" s="1101"/>
      <c r="ONA740" s="1101"/>
      <c r="ONB740" s="1101"/>
      <c r="ONC740" s="1101"/>
      <c r="OND740" s="1101"/>
      <c r="ONE740" s="1101"/>
      <c r="ONF740" s="1101"/>
      <c r="ONG740" s="1101"/>
      <c r="ONH740" s="1101"/>
      <c r="ONI740" s="1101"/>
      <c r="ONJ740" s="1101"/>
      <c r="ONK740" s="1101"/>
      <c r="ONL740" s="1101"/>
      <c r="ONM740" s="1101"/>
      <c r="ONN740" s="1101"/>
      <c r="ONO740" s="1101"/>
      <c r="ONP740" s="1101"/>
      <c r="ONQ740" s="1101"/>
      <c r="ONR740" s="1101"/>
      <c r="ONS740" s="1101"/>
      <c r="ONT740" s="1101"/>
      <c r="ONU740" s="1101"/>
      <c r="ONV740" s="1101"/>
      <c r="ONW740" s="1101"/>
      <c r="ONX740" s="1101"/>
      <c r="ONY740" s="1101"/>
      <c r="ONZ740" s="1101"/>
      <c r="OOA740" s="1101"/>
      <c r="OOB740" s="1101"/>
      <c r="OOC740" s="1101"/>
      <c r="OOD740" s="1101"/>
      <c r="OOE740" s="1101"/>
      <c r="OOF740" s="1101"/>
      <c r="OOG740" s="1101"/>
      <c r="OOH740" s="1101"/>
      <c r="OOI740" s="1101"/>
      <c r="OOJ740" s="1101"/>
      <c r="OOK740" s="1101"/>
      <c r="OOL740" s="1101"/>
      <c r="OOM740" s="1101"/>
      <c r="OON740" s="1101"/>
      <c r="OOO740" s="1101"/>
      <c r="OOP740" s="1101"/>
      <c r="OOQ740" s="1101"/>
      <c r="OOR740" s="1101"/>
      <c r="OOS740" s="1101"/>
      <c r="OOT740" s="1101"/>
      <c r="OOU740" s="1101"/>
      <c r="OOV740" s="1101"/>
      <c r="OOW740" s="1101"/>
      <c r="OOX740" s="1101"/>
      <c r="OOY740" s="1101"/>
      <c r="OOZ740" s="1101"/>
      <c r="OPA740" s="1101"/>
      <c r="OPB740" s="1101"/>
      <c r="OPC740" s="1101"/>
      <c r="OPD740" s="1101"/>
      <c r="OPE740" s="1101"/>
      <c r="OPF740" s="1101"/>
      <c r="OPG740" s="1101"/>
      <c r="OPH740" s="1101"/>
      <c r="OPI740" s="1101"/>
      <c r="OPJ740" s="1101"/>
      <c r="OPK740" s="1101"/>
      <c r="OPL740" s="1101"/>
      <c r="OPM740" s="1101"/>
      <c r="OPN740" s="1101"/>
      <c r="OPO740" s="1101"/>
      <c r="OPP740" s="1101"/>
      <c r="OPQ740" s="1101"/>
      <c r="OPR740" s="1101"/>
      <c r="OPS740" s="1101"/>
      <c r="OPT740" s="1101"/>
      <c r="OPU740" s="1101"/>
      <c r="OPV740" s="1101"/>
      <c r="OPW740" s="1101"/>
      <c r="OPX740" s="1101"/>
      <c r="OPY740" s="1101"/>
      <c r="OPZ740" s="1101"/>
      <c r="OQA740" s="1101"/>
      <c r="OQB740" s="1101"/>
      <c r="OQC740" s="1101"/>
      <c r="OQD740" s="1101"/>
      <c r="OQE740" s="1101"/>
      <c r="OQF740" s="1101"/>
      <c r="OQG740" s="1101"/>
      <c r="OQH740" s="1101"/>
      <c r="OQI740" s="1101"/>
      <c r="OQJ740" s="1101"/>
      <c r="OQK740" s="1101"/>
      <c r="OQL740" s="1101"/>
      <c r="OQM740" s="1101"/>
      <c r="OQN740" s="1101"/>
      <c r="OQO740" s="1101"/>
      <c r="OQP740" s="1101"/>
      <c r="OQQ740" s="1101"/>
      <c r="OQR740" s="1101"/>
      <c r="OQS740" s="1101"/>
      <c r="OQT740" s="1101"/>
      <c r="OQU740" s="1101"/>
      <c r="OQV740" s="1101"/>
      <c r="OQW740" s="1101"/>
      <c r="OQX740" s="1101"/>
      <c r="OQY740" s="1101"/>
      <c r="OQZ740" s="1101"/>
      <c r="ORA740" s="1101"/>
      <c r="ORB740" s="1101"/>
      <c r="ORC740" s="1101"/>
      <c r="ORD740" s="1101"/>
      <c r="ORE740" s="1101"/>
      <c r="ORF740" s="1101"/>
      <c r="ORG740" s="1101"/>
      <c r="ORH740" s="1101"/>
      <c r="ORI740" s="1101"/>
      <c r="ORJ740" s="1101"/>
      <c r="ORK740" s="1101"/>
      <c r="ORL740" s="1101"/>
      <c r="ORM740" s="1101"/>
      <c r="ORN740" s="1101"/>
      <c r="ORO740" s="1101"/>
      <c r="ORP740" s="1101"/>
      <c r="ORQ740" s="1101"/>
      <c r="ORR740" s="1101"/>
      <c r="ORS740" s="1101"/>
      <c r="ORT740" s="1101"/>
      <c r="ORU740" s="1101"/>
      <c r="ORV740" s="1101"/>
      <c r="ORW740" s="1101"/>
      <c r="ORX740" s="1101"/>
      <c r="ORY740" s="1101"/>
      <c r="ORZ740" s="1101"/>
      <c r="OSA740" s="1101"/>
      <c r="OSB740" s="1101"/>
      <c r="OSC740" s="1101"/>
      <c r="OSD740" s="1101"/>
      <c r="OSE740" s="1101"/>
      <c r="OSF740" s="1101"/>
      <c r="OSG740" s="1101"/>
      <c r="OSH740" s="1101"/>
      <c r="OSI740" s="1101"/>
      <c r="OSJ740" s="1101"/>
      <c r="OSK740" s="1101"/>
      <c r="OSL740" s="1101"/>
      <c r="OSM740" s="1101"/>
      <c r="OSN740" s="1101"/>
      <c r="OSO740" s="1101"/>
      <c r="OSP740" s="1101"/>
      <c r="OSQ740" s="1101"/>
      <c r="OSR740" s="1101"/>
      <c r="OSS740" s="1101"/>
      <c r="OST740" s="1101"/>
      <c r="OSU740" s="1101"/>
      <c r="OSV740" s="1101"/>
      <c r="OSW740" s="1101"/>
      <c r="OSX740" s="1101"/>
      <c r="OSY740" s="1101"/>
      <c r="OSZ740" s="1101"/>
      <c r="OTA740" s="1101"/>
      <c r="OTB740" s="1101"/>
      <c r="OTC740" s="1101"/>
      <c r="OTD740" s="1101"/>
      <c r="OTE740" s="1101"/>
      <c r="OTF740" s="1101"/>
      <c r="OTG740" s="1101"/>
      <c r="OTH740" s="1101"/>
      <c r="OTI740" s="1101"/>
      <c r="OTJ740" s="1101"/>
      <c r="OTK740" s="1101"/>
      <c r="OTL740" s="1101"/>
      <c r="OTM740" s="1101"/>
      <c r="OTN740" s="1101"/>
      <c r="OTO740" s="1101"/>
      <c r="OTP740" s="1101"/>
      <c r="OTQ740" s="1101"/>
      <c r="OTR740" s="1101"/>
      <c r="OTS740" s="1101"/>
      <c r="OTT740" s="1101"/>
      <c r="OTU740" s="1101"/>
      <c r="OTV740" s="1101"/>
      <c r="OTW740" s="1101"/>
      <c r="OTX740" s="1101"/>
      <c r="OTY740" s="1101"/>
      <c r="OTZ740" s="1101"/>
      <c r="OUA740" s="1101"/>
      <c r="OUB740" s="1101"/>
      <c r="OUC740" s="1101"/>
      <c r="OUD740" s="1101"/>
      <c r="OUE740" s="1101"/>
      <c r="OUF740" s="1101"/>
      <c r="OUG740" s="1101"/>
      <c r="OUH740" s="1101"/>
      <c r="OUI740" s="1101"/>
      <c r="OUJ740" s="1101"/>
      <c r="OUK740" s="1101"/>
      <c r="OUL740" s="1101"/>
      <c r="OUM740" s="1101"/>
      <c r="OUN740" s="1101"/>
      <c r="OUO740" s="1101"/>
      <c r="OUP740" s="1101"/>
      <c r="OUQ740" s="1101"/>
      <c r="OUR740" s="1101"/>
      <c r="OUS740" s="1101"/>
      <c r="OUT740" s="1101"/>
      <c r="OUU740" s="1101"/>
      <c r="OUV740" s="1101"/>
      <c r="OUW740" s="1101"/>
      <c r="OUX740" s="1101"/>
      <c r="OUY740" s="1101"/>
      <c r="OUZ740" s="1101"/>
      <c r="OVA740" s="1101"/>
      <c r="OVB740" s="1101"/>
      <c r="OVC740" s="1101"/>
      <c r="OVD740" s="1101"/>
      <c r="OVE740" s="1101"/>
      <c r="OVF740" s="1101"/>
      <c r="OVG740" s="1101"/>
      <c r="OVH740" s="1101"/>
      <c r="OVI740" s="1101"/>
      <c r="OVJ740" s="1101"/>
      <c r="OVK740" s="1101"/>
      <c r="OVL740" s="1101"/>
      <c r="OVM740" s="1101"/>
      <c r="OVN740" s="1101"/>
      <c r="OVO740" s="1101"/>
      <c r="OVP740" s="1101"/>
      <c r="OVQ740" s="1101"/>
      <c r="OVR740" s="1101"/>
      <c r="OVS740" s="1101"/>
      <c r="OVT740" s="1101"/>
      <c r="OVU740" s="1101"/>
      <c r="OVV740" s="1101"/>
      <c r="OVW740" s="1101"/>
      <c r="OVX740" s="1101"/>
      <c r="OVY740" s="1101"/>
      <c r="OVZ740" s="1101"/>
      <c r="OWA740" s="1101"/>
      <c r="OWB740" s="1101"/>
      <c r="OWC740" s="1101"/>
      <c r="OWD740" s="1101"/>
      <c r="OWE740" s="1101"/>
      <c r="OWF740" s="1101"/>
      <c r="OWG740" s="1101"/>
      <c r="OWH740" s="1101"/>
      <c r="OWI740" s="1101"/>
      <c r="OWJ740" s="1101"/>
      <c r="OWK740" s="1101"/>
      <c r="OWL740" s="1101"/>
      <c r="OWM740" s="1101"/>
      <c r="OWN740" s="1101"/>
      <c r="OWO740" s="1101"/>
      <c r="OWP740" s="1101"/>
      <c r="OWQ740" s="1101"/>
      <c r="OWR740" s="1101"/>
      <c r="OWS740" s="1101"/>
      <c r="OWT740" s="1101"/>
      <c r="OWU740" s="1101"/>
      <c r="OWV740" s="1101"/>
      <c r="OWW740" s="1101"/>
      <c r="OWX740" s="1101"/>
      <c r="OWY740" s="1101"/>
      <c r="OWZ740" s="1101"/>
      <c r="OXA740" s="1101"/>
      <c r="OXB740" s="1101"/>
      <c r="OXC740" s="1101"/>
      <c r="OXD740" s="1101"/>
      <c r="OXE740" s="1101"/>
      <c r="OXF740" s="1101"/>
      <c r="OXG740" s="1101"/>
      <c r="OXH740" s="1101"/>
      <c r="OXI740" s="1101"/>
      <c r="OXJ740" s="1101"/>
      <c r="OXK740" s="1101"/>
      <c r="OXL740" s="1101"/>
      <c r="OXM740" s="1101"/>
      <c r="OXN740" s="1101"/>
      <c r="OXO740" s="1101"/>
      <c r="OXP740" s="1101"/>
      <c r="OXQ740" s="1101"/>
      <c r="OXR740" s="1101"/>
      <c r="OXS740" s="1101"/>
      <c r="OXT740" s="1101"/>
      <c r="OXU740" s="1101"/>
      <c r="OXV740" s="1101"/>
      <c r="OXW740" s="1101"/>
      <c r="OXX740" s="1101"/>
      <c r="OXY740" s="1101"/>
      <c r="OXZ740" s="1101"/>
      <c r="OYA740" s="1101"/>
      <c r="OYB740" s="1101"/>
      <c r="OYC740" s="1101"/>
      <c r="OYD740" s="1101"/>
      <c r="OYE740" s="1101"/>
      <c r="OYF740" s="1101"/>
      <c r="OYG740" s="1101"/>
      <c r="OYH740" s="1101"/>
      <c r="OYI740" s="1101"/>
      <c r="OYJ740" s="1101"/>
      <c r="OYK740" s="1101"/>
      <c r="OYL740" s="1101"/>
      <c r="OYM740" s="1101"/>
      <c r="OYN740" s="1101"/>
      <c r="OYO740" s="1101"/>
      <c r="OYP740" s="1101"/>
      <c r="OYQ740" s="1101"/>
      <c r="OYR740" s="1101"/>
      <c r="OYS740" s="1101"/>
      <c r="OYT740" s="1101"/>
      <c r="OYU740" s="1101"/>
      <c r="OYV740" s="1101"/>
      <c r="OYW740" s="1101"/>
      <c r="OYX740" s="1101"/>
      <c r="OYY740" s="1101"/>
      <c r="OYZ740" s="1101"/>
      <c r="OZA740" s="1101"/>
      <c r="OZB740" s="1101"/>
      <c r="OZC740" s="1101"/>
      <c r="OZD740" s="1101"/>
      <c r="OZE740" s="1101"/>
      <c r="OZF740" s="1101"/>
      <c r="OZG740" s="1101"/>
      <c r="OZH740" s="1101"/>
      <c r="OZI740" s="1101"/>
      <c r="OZJ740" s="1101"/>
      <c r="OZK740" s="1101"/>
      <c r="OZL740" s="1101"/>
      <c r="OZM740" s="1101"/>
      <c r="OZN740" s="1101"/>
      <c r="OZO740" s="1101"/>
      <c r="OZP740" s="1101"/>
      <c r="OZQ740" s="1101"/>
      <c r="OZR740" s="1101"/>
      <c r="OZS740" s="1101"/>
      <c r="OZT740" s="1101"/>
      <c r="OZU740" s="1101"/>
      <c r="OZV740" s="1101"/>
      <c r="OZW740" s="1101"/>
      <c r="OZX740" s="1101"/>
      <c r="OZY740" s="1101"/>
      <c r="OZZ740" s="1101"/>
      <c r="PAA740" s="1101"/>
      <c r="PAB740" s="1101"/>
      <c r="PAC740" s="1101"/>
      <c r="PAD740" s="1101"/>
      <c r="PAE740" s="1101"/>
      <c r="PAF740" s="1101"/>
      <c r="PAG740" s="1101"/>
      <c r="PAH740" s="1101"/>
      <c r="PAI740" s="1101"/>
      <c r="PAJ740" s="1101"/>
      <c r="PAK740" s="1101"/>
      <c r="PAL740" s="1101"/>
      <c r="PAM740" s="1101"/>
      <c r="PAN740" s="1101"/>
      <c r="PAO740" s="1101"/>
      <c r="PAP740" s="1101"/>
      <c r="PAQ740" s="1101"/>
      <c r="PAR740" s="1101"/>
      <c r="PAS740" s="1101"/>
      <c r="PAT740" s="1101"/>
      <c r="PAU740" s="1101"/>
      <c r="PAV740" s="1101"/>
      <c r="PAW740" s="1101"/>
      <c r="PAX740" s="1101"/>
      <c r="PAY740" s="1101"/>
      <c r="PAZ740" s="1101"/>
      <c r="PBA740" s="1101"/>
      <c r="PBB740" s="1101"/>
      <c r="PBC740" s="1101"/>
      <c r="PBD740" s="1101"/>
      <c r="PBE740" s="1101"/>
      <c r="PBF740" s="1101"/>
      <c r="PBG740" s="1101"/>
      <c r="PBH740" s="1101"/>
      <c r="PBI740" s="1101"/>
      <c r="PBJ740" s="1101"/>
      <c r="PBK740" s="1101"/>
      <c r="PBL740" s="1101"/>
      <c r="PBM740" s="1101"/>
      <c r="PBN740" s="1101"/>
      <c r="PBO740" s="1101"/>
      <c r="PBP740" s="1101"/>
      <c r="PBQ740" s="1101"/>
      <c r="PBR740" s="1101"/>
      <c r="PBS740" s="1101"/>
      <c r="PBT740" s="1101"/>
      <c r="PBU740" s="1101"/>
      <c r="PBV740" s="1101"/>
      <c r="PBW740" s="1101"/>
      <c r="PBX740" s="1101"/>
      <c r="PBY740" s="1101"/>
      <c r="PBZ740" s="1101"/>
      <c r="PCA740" s="1101"/>
      <c r="PCB740" s="1101"/>
      <c r="PCC740" s="1101"/>
      <c r="PCD740" s="1101"/>
      <c r="PCE740" s="1101"/>
      <c r="PCF740" s="1101"/>
      <c r="PCG740" s="1101"/>
      <c r="PCH740" s="1101"/>
      <c r="PCI740" s="1101"/>
      <c r="PCJ740" s="1101"/>
      <c r="PCK740" s="1101"/>
      <c r="PCL740" s="1101"/>
      <c r="PCM740" s="1101"/>
      <c r="PCN740" s="1101"/>
      <c r="PCO740" s="1101"/>
      <c r="PCP740" s="1101"/>
      <c r="PCQ740" s="1101"/>
      <c r="PCR740" s="1101"/>
      <c r="PCS740" s="1101"/>
      <c r="PCT740" s="1101"/>
      <c r="PCU740" s="1101"/>
      <c r="PCV740" s="1101"/>
      <c r="PCW740" s="1101"/>
      <c r="PCX740" s="1101"/>
      <c r="PCY740" s="1101"/>
      <c r="PCZ740" s="1101"/>
      <c r="PDA740" s="1101"/>
      <c r="PDB740" s="1101"/>
      <c r="PDC740" s="1101"/>
      <c r="PDD740" s="1101"/>
      <c r="PDE740" s="1101"/>
      <c r="PDF740" s="1101"/>
      <c r="PDG740" s="1101"/>
      <c r="PDH740" s="1101"/>
      <c r="PDI740" s="1101"/>
      <c r="PDJ740" s="1101"/>
      <c r="PDK740" s="1101"/>
      <c r="PDL740" s="1101"/>
      <c r="PDM740" s="1101"/>
      <c r="PDN740" s="1101"/>
      <c r="PDO740" s="1101"/>
      <c r="PDP740" s="1101"/>
      <c r="PDQ740" s="1101"/>
      <c r="PDR740" s="1101"/>
      <c r="PDS740" s="1101"/>
      <c r="PDT740" s="1101"/>
      <c r="PDU740" s="1101"/>
      <c r="PDV740" s="1101"/>
      <c r="PDW740" s="1101"/>
      <c r="PDX740" s="1101"/>
      <c r="PDY740" s="1101"/>
      <c r="PDZ740" s="1101"/>
      <c r="PEA740" s="1101"/>
      <c r="PEB740" s="1101"/>
      <c r="PEC740" s="1101"/>
      <c r="PED740" s="1101"/>
      <c r="PEE740" s="1101"/>
      <c r="PEF740" s="1101"/>
      <c r="PEG740" s="1101"/>
      <c r="PEH740" s="1101"/>
      <c r="PEI740" s="1101"/>
      <c r="PEJ740" s="1101"/>
      <c r="PEK740" s="1101"/>
      <c r="PEL740" s="1101"/>
      <c r="PEM740" s="1101"/>
      <c r="PEN740" s="1101"/>
      <c r="PEO740" s="1101"/>
      <c r="PEP740" s="1101"/>
      <c r="PEQ740" s="1101"/>
      <c r="PER740" s="1101"/>
      <c r="PES740" s="1101"/>
      <c r="PET740" s="1101"/>
      <c r="PEU740" s="1101"/>
      <c r="PEV740" s="1101"/>
      <c r="PEW740" s="1101"/>
      <c r="PEX740" s="1101"/>
      <c r="PEY740" s="1101"/>
      <c r="PEZ740" s="1101"/>
      <c r="PFA740" s="1101"/>
      <c r="PFB740" s="1101"/>
      <c r="PFC740" s="1101"/>
      <c r="PFD740" s="1101"/>
      <c r="PFE740" s="1101"/>
      <c r="PFF740" s="1101"/>
      <c r="PFG740" s="1101"/>
      <c r="PFH740" s="1101"/>
      <c r="PFI740" s="1101"/>
      <c r="PFJ740" s="1101"/>
      <c r="PFK740" s="1101"/>
      <c r="PFL740" s="1101"/>
      <c r="PFM740" s="1101"/>
      <c r="PFN740" s="1101"/>
      <c r="PFO740" s="1101"/>
      <c r="PFP740" s="1101"/>
      <c r="PFQ740" s="1101"/>
      <c r="PFR740" s="1101"/>
      <c r="PFS740" s="1101"/>
      <c r="PFT740" s="1101"/>
      <c r="PFU740" s="1101"/>
      <c r="PFV740" s="1101"/>
      <c r="PFW740" s="1101"/>
      <c r="PFX740" s="1101"/>
      <c r="PFY740" s="1101"/>
      <c r="PFZ740" s="1101"/>
      <c r="PGA740" s="1101"/>
      <c r="PGB740" s="1101"/>
      <c r="PGC740" s="1101"/>
      <c r="PGD740" s="1101"/>
      <c r="PGE740" s="1101"/>
      <c r="PGF740" s="1101"/>
      <c r="PGG740" s="1101"/>
      <c r="PGH740" s="1101"/>
      <c r="PGI740" s="1101"/>
      <c r="PGJ740" s="1101"/>
      <c r="PGK740" s="1101"/>
      <c r="PGL740" s="1101"/>
      <c r="PGM740" s="1101"/>
      <c r="PGN740" s="1101"/>
      <c r="PGO740" s="1101"/>
      <c r="PGP740" s="1101"/>
      <c r="PGQ740" s="1101"/>
      <c r="PGR740" s="1101"/>
      <c r="PGS740" s="1101"/>
      <c r="PGT740" s="1101"/>
      <c r="PGU740" s="1101"/>
      <c r="PGV740" s="1101"/>
      <c r="PGW740" s="1101"/>
      <c r="PGX740" s="1101"/>
      <c r="PGY740" s="1101"/>
      <c r="PGZ740" s="1101"/>
      <c r="PHA740" s="1101"/>
      <c r="PHB740" s="1101"/>
      <c r="PHC740" s="1101"/>
      <c r="PHD740" s="1101"/>
      <c r="PHE740" s="1101"/>
      <c r="PHF740" s="1101"/>
      <c r="PHG740" s="1101"/>
      <c r="PHH740" s="1101"/>
      <c r="PHI740" s="1101"/>
      <c r="PHJ740" s="1101"/>
      <c r="PHK740" s="1101"/>
      <c r="PHL740" s="1101"/>
      <c r="PHM740" s="1101"/>
      <c r="PHN740" s="1101"/>
      <c r="PHO740" s="1101"/>
      <c r="PHP740" s="1101"/>
      <c r="PHQ740" s="1101"/>
      <c r="PHR740" s="1101"/>
      <c r="PHS740" s="1101"/>
      <c r="PHT740" s="1101"/>
      <c r="PHU740" s="1101"/>
      <c r="PHV740" s="1101"/>
      <c r="PHW740" s="1101"/>
      <c r="PHX740" s="1101"/>
      <c r="PHY740" s="1101"/>
      <c r="PHZ740" s="1101"/>
      <c r="PIA740" s="1101"/>
      <c r="PIB740" s="1101"/>
      <c r="PIC740" s="1101"/>
      <c r="PID740" s="1101"/>
      <c r="PIE740" s="1101"/>
      <c r="PIF740" s="1101"/>
      <c r="PIG740" s="1101"/>
      <c r="PIH740" s="1101"/>
      <c r="PII740" s="1101"/>
      <c r="PIJ740" s="1101"/>
      <c r="PIK740" s="1101"/>
      <c r="PIL740" s="1101"/>
      <c r="PIM740" s="1101"/>
      <c r="PIN740" s="1101"/>
      <c r="PIO740" s="1101"/>
      <c r="PIP740" s="1101"/>
      <c r="PIQ740" s="1101"/>
      <c r="PIR740" s="1101"/>
      <c r="PIS740" s="1101"/>
      <c r="PIT740" s="1101"/>
      <c r="PIU740" s="1101"/>
      <c r="PIV740" s="1101"/>
      <c r="PIW740" s="1101"/>
      <c r="PIX740" s="1101"/>
      <c r="PIY740" s="1101"/>
      <c r="PIZ740" s="1101"/>
      <c r="PJA740" s="1101"/>
      <c r="PJB740" s="1101"/>
      <c r="PJC740" s="1101"/>
      <c r="PJD740" s="1101"/>
      <c r="PJE740" s="1101"/>
      <c r="PJF740" s="1101"/>
      <c r="PJG740" s="1101"/>
      <c r="PJH740" s="1101"/>
      <c r="PJI740" s="1101"/>
      <c r="PJJ740" s="1101"/>
      <c r="PJK740" s="1101"/>
      <c r="PJL740" s="1101"/>
      <c r="PJM740" s="1101"/>
      <c r="PJN740" s="1101"/>
      <c r="PJO740" s="1101"/>
      <c r="PJP740" s="1101"/>
      <c r="PJQ740" s="1101"/>
      <c r="PJR740" s="1101"/>
      <c r="PJS740" s="1101"/>
      <c r="PJT740" s="1101"/>
      <c r="PJU740" s="1101"/>
      <c r="PJV740" s="1101"/>
      <c r="PJW740" s="1101"/>
      <c r="PJX740" s="1101"/>
      <c r="PJY740" s="1101"/>
      <c r="PJZ740" s="1101"/>
      <c r="PKA740" s="1101"/>
      <c r="PKB740" s="1101"/>
      <c r="PKC740" s="1101"/>
      <c r="PKD740" s="1101"/>
      <c r="PKE740" s="1101"/>
      <c r="PKF740" s="1101"/>
      <c r="PKG740" s="1101"/>
      <c r="PKH740" s="1101"/>
      <c r="PKI740" s="1101"/>
      <c r="PKJ740" s="1101"/>
      <c r="PKK740" s="1101"/>
      <c r="PKL740" s="1101"/>
      <c r="PKM740" s="1101"/>
      <c r="PKN740" s="1101"/>
      <c r="PKO740" s="1101"/>
      <c r="PKP740" s="1101"/>
      <c r="PKQ740" s="1101"/>
      <c r="PKR740" s="1101"/>
      <c r="PKS740" s="1101"/>
      <c r="PKT740" s="1101"/>
      <c r="PKU740" s="1101"/>
      <c r="PKV740" s="1101"/>
      <c r="PKW740" s="1101"/>
      <c r="PKX740" s="1101"/>
      <c r="PKY740" s="1101"/>
      <c r="PKZ740" s="1101"/>
      <c r="PLA740" s="1101"/>
      <c r="PLB740" s="1101"/>
      <c r="PLC740" s="1101"/>
      <c r="PLD740" s="1101"/>
      <c r="PLE740" s="1101"/>
      <c r="PLF740" s="1101"/>
      <c r="PLG740" s="1101"/>
      <c r="PLH740" s="1101"/>
      <c r="PLI740" s="1101"/>
      <c r="PLJ740" s="1101"/>
      <c r="PLK740" s="1101"/>
      <c r="PLL740" s="1101"/>
      <c r="PLM740" s="1101"/>
      <c r="PLN740" s="1101"/>
      <c r="PLO740" s="1101"/>
      <c r="PLP740" s="1101"/>
      <c r="PLQ740" s="1101"/>
      <c r="PLR740" s="1101"/>
      <c r="PLS740" s="1101"/>
      <c r="PLT740" s="1101"/>
      <c r="PLU740" s="1101"/>
      <c r="PLV740" s="1101"/>
      <c r="PLW740" s="1101"/>
      <c r="PLX740" s="1101"/>
      <c r="PLY740" s="1101"/>
      <c r="PLZ740" s="1101"/>
      <c r="PMA740" s="1101"/>
      <c r="PMB740" s="1101"/>
      <c r="PMC740" s="1101"/>
      <c r="PMD740" s="1101"/>
      <c r="PME740" s="1101"/>
      <c r="PMF740" s="1101"/>
      <c r="PMG740" s="1101"/>
      <c r="PMH740" s="1101"/>
      <c r="PMI740" s="1101"/>
      <c r="PMJ740" s="1101"/>
      <c r="PMK740" s="1101"/>
      <c r="PML740" s="1101"/>
      <c r="PMM740" s="1101"/>
      <c r="PMN740" s="1101"/>
      <c r="PMO740" s="1101"/>
      <c r="PMP740" s="1101"/>
      <c r="PMQ740" s="1101"/>
      <c r="PMR740" s="1101"/>
      <c r="PMS740" s="1101"/>
      <c r="PMT740" s="1101"/>
      <c r="PMU740" s="1101"/>
      <c r="PMV740" s="1101"/>
      <c r="PMW740" s="1101"/>
      <c r="PMX740" s="1101"/>
      <c r="PMY740" s="1101"/>
      <c r="PMZ740" s="1101"/>
      <c r="PNA740" s="1101"/>
      <c r="PNB740" s="1101"/>
      <c r="PNC740" s="1101"/>
      <c r="PND740" s="1101"/>
      <c r="PNE740" s="1101"/>
      <c r="PNF740" s="1101"/>
      <c r="PNG740" s="1101"/>
      <c r="PNH740" s="1101"/>
      <c r="PNI740" s="1101"/>
      <c r="PNJ740" s="1101"/>
      <c r="PNK740" s="1101"/>
      <c r="PNL740" s="1101"/>
      <c r="PNM740" s="1101"/>
      <c r="PNN740" s="1101"/>
      <c r="PNO740" s="1101"/>
      <c r="PNP740" s="1101"/>
      <c r="PNQ740" s="1101"/>
      <c r="PNR740" s="1101"/>
      <c r="PNS740" s="1101"/>
      <c r="PNT740" s="1101"/>
      <c r="PNU740" s="1101"/>
      <c r="PNV740" s="1101"/>
      <c r="PNW740" s="1101"/>
      <c r="PNX740" s="1101"/>
      <c r="PNY740" s="1101"/>
      <c r="PNZ740" s="1101"/>
      <c r="POA740" s="1101"/>
      <c r="POB740" s="1101"/>
      <c r="POC740" s="1101"/>
      <c r="POD740" s="1101"/>
      <c r="POE740" s="1101"/>
      <c r="POF740" s="1101"/>
      <c r="POG740" s="1101"/>
      <c r="POH740" s="1101"/>
      <c r="POI740" s="1101"/>
      <c r="POJ740" s="1101"/>
      <c r="POK740" s="1101"/>
      <c r="POL740" s="1101"/>
      <c r="POM740" s="1101"/>
      <c r="PON740" s="1101"/>
      <c r="POO740" s="1101"/>
      <c r="POP740" s="1101"/>
      <c r="POQ740" s="1101"/>
      <c r="POR740" s="1101"/>
      <c r="POS740" s="1101"/>
      <c r="POT740" s="1101"/>
      <c r="POU740" s="1101"/>
      <c r="POV740" s="1101"/>
      <c r="POW740" s="1101"/>
      <c r="POX740" s="1101"/>
      <c r="POY740" s="1101"/>
      <c r="POZ740" s="1101"/>
      <c r="PPA740" s="1101"/>
      <c r="PPB740" s="1101"/>
      <c r="PPC740" s="1101"/>
      <c r="PPD740" s="1101"/>
      <c r="PPE740" s="1101"/>
      <c r="PPF740" s="1101"/>
      <c r="PPG740" s="1101"/>
      <c r="PPH740" s="1101"/>
      <c r="PPI740" s="1101"/>
      <c r="PPJ740" s="1101"/>
      <c r="PPK740" s="1101"/>
      <c r="PPL740" s="1101"/>
      <c r="PPM740" s="1101"/>
      <c r="PPN740" s="1101"/>
      <c r="PPO740" s="1101"/>
      <c r="PPP740" s="1101"/>
      <c r="PPQ740" s="1101"/>
      <c r="PPR740" s="1101"/>
      <c r="PPS740" s="1101"/>
      <c r="PPT740" s="1101"/>
      <c r="PPU740" s="1101"/>
      <c r="PPV740" s="1101"/>
      <c r="PPW740" s="1101"/>
      <c r="PPX740" s="1101"/>
      <c r="PPY740" s="1101"/>
      <c r="PPZ740" s="1101"/>
      <c r="PQA740" s="1101"/>
      <c r="PQB740" s="1101"/>
      <c r="PQC740" s="1101"/>
      <c r="PQD740" s="1101"/>
      <c r="PQE740" s="1101"/>
      <c r="PQF740" s="1101"/>
      <c r="PQG740" s="1101"/>
      <c r="PQH740" s="1101"/>
      <c r="PQI740" s="1101"/>
      <c r="PQJ740" s="1101"/>
      <c r="PQK740" s="1101"/>
      <c r="PQL740" s="1101"/>
      <c r="PQM740" s="1101"/>
      <c r="PQN740" s="1101"/>
      <c r="PQO740" s="1101"/>
      <c r="PQP740" s="1101"/>
      <c r="PQQ740" s="1101"/>
      <c r="PQR740" s="1101"/>
      <c r="PQS740" s="1101"/>
      <c r="PQT740" s="1101"/>
      <c r="PQU740" s="1101"/>
      <c r="PQV740" s="1101"/>
      <c r="PQW740" s="1101"/>
      <c r="PQX740" s="1101"/>
      <c r="PQY740" s="1101"/>
      <c r="PQZ740" s="1101"/>
      <c r="PRA740" s="1101"/>
      <c r="PRB740" s="1101"/>
      <c r="PRC740" s="1101"/>
      <c r="PRD740" s="1101"/>
      <c r="PRE740" s="1101"/>
      <c r="PRF740" s="1101"/>
      <c r="PRG740" s="1101"/>
      <c r="PRH740" s="1101"/>
      <c r="PRI740" s="1101"/>
      <c r="PRJ740" s="1101"/>
      <c r="PRK740" s="1101"/>
      <c r="PRL740" s="1101"/>
      <c r="PRM740" s="1101"/>
      <c r="PRN740" s="1101"/>
      <c r="PRO740" s="1101"/>
      <c r="PRP740" s="1101"/>
      <c r="PRQ740" s="1101"/>
      <c r="PRR740" s="1101"/>
      <c r="PRS740" s="1101"/>
      <c r="PRT740" s="1101"/>
      <c r="PRU740" s="1101"/>
      <c r="PRV740" s="1101"/>
      <c r="PRW740" s="1101"/>
      <c r="PRX740" s="1101"/>
      <c r="PRY740" s="1101"/>
      <c r="PRZ740" s="1101"/>
      <c r="PSA740" s="1101"/>
      <c r="PSB740" s="1101"/>
      <c r="PSC740" s="1101"/>
      <c r="PSD740" s="1101"/>
      <c r="PSE740" s="1101"/>
      <c r="PSF740" s="1101"/>
      <c r="PSG740" s="1101"/>
      <c r="PSH740" s="1101"/>
      <c r="PSI740" s="1101"/>
      <c r="PSJ740" s="1101"/>
      <c r="PSK740" s="1101"/>
      <c r="PSL740" s="1101"/>
      <c r="PSM740" s="1101"/>
      <c r="PSN740" s="1101"/>
      <c r="PSO740" s="1101"/>
      <c r="PSP740" s="1101"/>
      <c r="PSQ740" s="1101"/>
      <c r="PSR740" s="1101"/>
      <c r="PSS740" s="1101"/>
      <c r="PST740" s="1101"/>
      <c r="PSU740" s="1101"/>
      <c r="PSV740" s="1101"/>
      <c r="PSW740" s="1101"/>
      <c r="PSX740" s="1101"/>
      <c r="PSY740" s="1101"/>
      <c r="PSZ740" s="1101"/>
      <c r="PTA740" s="1101"/>
      <c r="PTB740" s="1101"/>
      <c r="PTC740" s="1101"/>
      <c r="PTD740" s="1101"/>
      <c r="PTE740" s="1101"/>
      <c r="PTF740" s="1101"/>
      <c r="PTG740" s="1101"/>
      <c r="PTH740" s="1101"/>
      <c r="PTI740" s="1101"/>
      <c r="PTJ740" s="1101"/>
      <c r="PTK740" s="1101"/>
      <c r="PTL740" s="1101"/>
      <c r="PTM740" s="1101"/>
      <c r="PTN740" s="1101"/>
      <c r="PTO740" s="1101"/>
      <c r="PTP740" s="1101"/>
      <c r="PTQ740" s="1101"/>
      <c r="PTR740" s="1101"/>
      <c r="PTS740" s="1101"/>
      <c r="PTT740" s="1101"/>
      <c r="PTU740" s="1101"/>
      <c r="PTV740" s="1101"/>
      <c r="PTW740" s="1101"/>
      <c r="PTX740" s="1101"/>
      <c r="PTY740" s="1101"/>
      <c r="PTZ740" s="1101"/>
      <c r="PUA740" s="1101"/>
      <c r="PUB740" s="1101"/>
      <c r="PUC740" s="1101"/>
      <c r="PUD740" s="1101"/>
      <c r="PUE740" s="1101"/>
      <c r="PUF740" s="1101"/>
      <c r="PUG740" s="1101"/>
      <c r="PUH740" s="1101"/>
      <c r="PUI740" s="1101"/>
      <c r="PUJ740" s="1101"/>
      <c r="PUK740" s="1101"/>
      <c r="PUL740" s="1101"/>
      <c r="PUM740" s="1101"/>
      <c r="PUN740" s="1101"/>
      <c r="PUO740" s="1101"/>
      <c r="PUP740" s="1101"/>
      <c r="PUQ740" s="1101"/>
      <c r="PUR740" s="1101"/>
      <c r="PUS740" s="1101"/>
      <c r="PUT740" s="1101"/>
      <c r="PUU740" s="1101"/>
      <c r="PUV740" s="1101"/>
      <c r="PUW740" s="1101"/>
      <c r="PUX740" s="1101"/>
      <c r="PUY740" s="1101"/>
      <c r="PUZ740" s="1101"/>
      <c r="PVA740" s="1101"/>
      <c r="PVB740" s="1101"/>
      <c r="PVC740" s="1101"/>
      <c r="PVD740" s="1101"/>
      <c r="PVE740" s="1101"/>
      <c r="PVF740" s="1101"/>
      <c r="PVG740" s="1101"/>
      <c r="PVH740" s="1101"/>
      <c r="PVI740" s="1101"/>
      <c r="PVJ740" s="1101"/>
      <c r="PVK740" s="1101"/>
      <c r="PVL740" s="1101"/>
      <c r="PVM740" s="1101"/>
      <c r="PVN740" s="1101"/>
      <c r="PVO740" s="1101"/>
      <c r="PVP740" s="1101"/>
      <c r="PVQ740" s="1101"/>
      <c r="PVR740" s="1101"/>
      <c r="PVS740" s="1101"/>
      <c r="PVT740" s="1101"/>
      <c r="PVU740" s="1101"/>
      <c r="PVV740" s="1101"/>
      <c r="PVW740" s="1101"/>
      <c r="PVX740" s="1101"/>
      <c r="PVY740" s="1101"/>
      <c r="PVZ740" s="1101"/>
      <c r="PWA740" s="1101"/>
      <c r="PWB740" s="1101"/>
      <c r="PWC740" s="1101"/>
      <c r="PWD740" s="1101"/>
      <c r="PWE740" s="1101"/>
      <c r="PWF740" s="1101"/>
      <c r="PWG740" s="1101"/>
      <c r="PWH740" s="1101"/>
      <c r="PWI740" s="1101"/>
      <c r="PWJ740" s="1101"/>
      <c r="PWK740" s="1101"/>
      <c r="PWL740" s="1101"/>
      <c r="PWM740" s="1101"/>
      <c r="PWN740" s="1101"/>
      <c r="PWO740" s="1101"/>
      <c r="PWP740" s="1101"/>
      <c r="PWQ740" s="1101"/>
      <c r="PWR740" s="1101"/>
      <c r="PWS740" s="1101"/>
      <c r="PWT740" s="1101"/>
      <c r="PWU740" s="1101"/>
      <c r="PWV740" s="1101"/>
      <c r="PWW740" s="1101"/>
      <c r="PWX740" s="1101"/>
      <c r="PWY740" s="1101"/>
      <c r="PWZ740" s="1101"/>
      <c r="PXA740" s="1101"/>
      <c r="PXB740" s="1101"/>
      <c r="PXC740" s="1101"/>
      <c r="PXD740" s="1101"/>
      <c r="PXE740" s="1101"/>
      <c r="PXF740" s="1101"/>
      <c r="PXG740" s="1101"/>
      <c r="PXH740" s="1101"/>
      <c r="PXI740" s="1101"/>
      <c r="PXJ740" s="1101"/>
      <c r="PXK740" s="1101"/>
      <c r="PXL740" s="1101"/>
      <c r="PXM740" s="1101"/>
      <c r="PXN740" s="1101"/>
      <c r="PXO740" s="1101"/>
      <c r="PXP740" s="1101"/>
      <c r="PXQ740" s="1101"/>
      <c r="PXR740" s="1101"/>
      <c r="PXS740" s="1101"/>
      <c r="PXT740" s="1101"/>
      <c r="PXU740" s="1101"/>
      <c r="PXV740" s="1101"/>
      <c r="PXW740" s="1101"/>
      <c r="PXX740" s="1101"/>
      <c r="PXY740" s="1101"/>
      <c r="PXZ740" s="1101"/>
      <c r="PYA740" s="1101"/>
      <c r="PYB740" s="1101"/>
      <c r="PYC740" s="1101"/>
      <c r="PYD740" s="1101"/>
      <c r="PYE740" s="1101"/>
      <c r="PYF740" s="1101"/>
      <c r="PYG740" s="1101"/>
      <c r="PYH740" s="1101"/>
      <c r="PYI740" s="1101"/>
      <c r="PYJ740" s="1101"/>
      <c r="PYK740" s="1101"/>
      <c r="PYL740" s="1101"/>
      <c r="PYM740" s="1101"/>
      <c r="PYN740" s="1101"/>
      <c r="PYO740" s="1101"/>
      <c r="PYP740" s="1101"/>
      <c r="PYQ740" s="1101"/>
      <c r="PYR740" s="1101"/>
      <c r="PYS740" s="1101"/>
      <c r="PYT740" s="1101"/>
      <c r="PYU740" s="1101"/>
      <c r="PYV740" s="1101"/>
      <c r="PYW740" s="1101"/>
      <c r="PYX740" s="1101"/>
      <c r="PYY740" s="1101"/>
      <c r="PYZ740" s="1101"/>
      <c r="PZA740" s="1101"/>
      <c r="PZB740" s="1101"/>
      <c r="PZC740" s="1101"/>
      <c r="PZD740" s="1101"/>
      <c r="PZE740" s="1101"/>
      <c r="PZF740" s="1101"/>
      <c r="PZG740" s="1101"/>
      <c r="PZH740" s="1101"/>
      <c r="PZI740" s="1101"/>
      <c r="PZJ740" s="1101"/>
      <c r="PZK740" s="1101"/>
      <c r="PZL740" s="1101"/>
      <c r="PZM740" s="1101"/>
      <c r="PZN740" s="1101"/>
      <c r="PZO740" s="1101"/>
      <c r="PZP740" s="1101"/>
      <c r="PZQ740" s="1101"/>
      <c r="PZR740" s="1101"/>
      <c r="PZS740" s="1101"/>
      <c r="PZT740" s="1101"/>
      <c r="PZU740" s="1101"/>
      <c r="PZV740" s="1101"/>
      <c r="PZW740" s="1101"/>
      <c r="PZX740" s="1101"/>
      <c r="PZY740" s="1101"/>
      <c r="PZZ740" s="1101"/>
      <c r="QAA740" s="1101"/>
      <c r="QAB740" s="1101"/>
      <c r="QAC740" s="1101"/>
      <c r="QAD740" s="1101"/>
      <c r="QAE740" s="1101"/>
      <c r="QAF740" s="1101"/>
      <c r="QAG740" s="1101"/>
      <c r="QAH740" s="1101"/>
      <c r="QAI740" s="1101"/>
      <c r="QAJ740" s="1101"/>
      <c r="QAK740" s="1101"/>
      <c r="QAL740" s="1101"/>
      <c r="QAM740" s="1101"/>
      <c r="QAN740" s="1101"/>
      <c r="QAO740" s="1101"/>
      <c r="QAP740" s="1101"/>
      <c r="QAQ740" s="1101"/>
      <c r="QAR740" s="1101"/>
      <c r="QAS740" s="1101"/>
      <c r="QAT740" s="1101"/>
      <c r="QAU740" s="1101"/>
      <c r="QAV740" s="1101"/>
      <c r="QAW740" s="1101"/>
      <c r="QAX740" s="1101"/>
      <c r="QAY740" s="1101"/>
      <c r="QAZ740" s="1101"/>
      <c r="QBA740" s="1101"/>
      <c r="QBB740" s="1101"/>
      <c r="QBC740" s="1101"/>
      <c r="QBD740" s="1101"/>
      <c r="QBE740" s="1101"/>
      <c r="QBF740" s="1101"/>
      <c r="QBG740" s="1101"/>
      <c r="QBH740" s="1101"/>
      <c r="QBI740" s="1101"/>
      <c r="QBJ740" s="1101"/>
      <c r="QBK740" s="1101"/>
      <c r="QBL740" s="1101"/>
      <c r="QBM740" s="1101"/>
      <c r="QBN740" s="1101"/>
      <c r="QBO740" s="1101"/>
      <c r="QBP740" s="1101"/>
      <c r="QBQ740" s="1101"/>
      <c r="QBR740" s="1101"/>
      <c r="QBS740" s="1101"/>
      <c r="QBT740" s="1101"/>
      <c r="QBU740" s="1101"/>
      <c r="QBV740" s="1101"/>
      <c r="QBW740" s="1101"/>
      <c r="QBX740" s="1101"/>
      <c r="QBY740" s="1101"/>
      <c r="QBZ740" s="1101"/>
      <c r="QCA740" s="1101"/>
      <c r="QCB740" s="1101"/>
      <c r="QCC740" s="1101"/>
      <c r="QCD740" s="1101"/>
      <c r="QCE740" s="1101"/>
      <c r="QCF740" s="1101"/>
      <c r="QCG740" s="1101"/>
      <c r="QCH740" s="1101"/>
      <c r="QCI740" s="1101"/>
      <c r="QCJ740" s="1101"/>
      <c r="QCK740" s="1101"/>
      <c r="QCL740" s="1101"/>
      <c r="QCM740" s="1101"/>
      <c r="QCN740" s="1101"/>
      <c r="QCO740" s="1101"/>
      <c r="QCP740" s="1101"/>
      <c r="QCQ740" s="1101"/>
      <c r="QCR740" s="1101"/>
      <c r="QCS740" s="1101"/>
      <c r="QCT740" s="1101"/>
      <c r="QCU740" s="1101"/>
      <c r="QCV740" s="1101"/>
      <c r="QCW740" s="1101"/>
      <c r="QCX740" s="1101"/>
      <c r="QCY740" s="1101"/>
      <c r="QCZ740" s="1101"/>
      <c r="QDA740" s="1101"/>
      <c r="QDB740" s="1101"/>
      <c r="QDC740" s="1101"/>
      <c r="QDD740" s="1101"/>
      <c r="QDE740" s="1101"/>
      <c r="QDF740" s="1101"/>
      <c r="QDG740" s="1101"/>
      <c r="QDH740" s="1101"/>
      <c r="QDI740" s="1101"/>
      <c r="QDJ740" s="1101"/>
      <c r="QDK740" s="1101"/>
      <c r="QDL740" s="1101"/>
      <c r="QDM740" s="1101"/>
      <c r="QDN740" s="1101"/>
      <c r="QDO740" s="1101"/>
      <c r="QDP740" s="1101"/>
      <c r="QDQ740" s="1101"/>
      <c r="QDR740" s="1101"/>
      <c r="QDS740" s="1101"/>
      <c r="QDT740" s="1101"/>
      <c r="QDU740" s="1101"/>
      <c r="QDV740" s="1101"/>
      <c r="QDW740" s="1101"/>
      <c r="QDX740" s="1101"/>
      <c r="QDY740" s="1101"/>
      <c r="QDZ740" s="1101"/>
      <c r="QEA740" s="1101"/>
      <c r="QEB740" s="1101"/>
      <c r="QEC740" s="1101"/>
      <c r="QED740" s="1101"/>
      <c r="QEE740" s="1101"/>
      <c r="QEF740" s="1101"/>
      <c r="QEG740" s="1101"/>
      <c r="QEH740" s="1101"/>
      <c r="QEI740" s="1101"/>
      <c r="QEJ740" s="1101"/>
      <c r="QEK740" s="1101"/>
      <c r="QEL740" s="1101"/>
      <c r="QEM740" s="1101"/>
      <c r="QEN740" s="1101"/>
      <c r="QEO740" s="1101"/>
      <c r="QEP740" s="1101"/>
      <c r="QEQ740" s="1101"/>
      <c r="QER740" s="1101"/>
      <c r="QES740" s="1101"/>
      <c r="QET740" s="1101"/>
      <c r="QEU740" s="1101"/>
      <c r="QEV740" s="1101"/>
      <c r="QEW740" s="1101"/>
      <c r="QEX740" s="1101"/>
      <c r="QEY740" s="1101"/>
      <c r="QEZ740" s="1101"/>
      <c r="QFA740" s="1101"/>
      <c r="QFB740" s="1101"/>
      <c r="QFC740" s="1101"/>
      <c r="QFD740" s="1101"/>
      <c r="QFE740" s="1101"/>
      <c r="QFF740" s="1101"/>
      <c r="QFG740" s="1101"/>
      <c r="QFH740" s="1101"/>
      <c r="QFI740" s="1101"/>
      <c r="QFJ740" s="1101"/>
      <c r="QFK740" s="1101"/>
      <c r="QFL740" s="1101"/>
      <c r="QFM740" s="1101"/>
      <c r="QFN740" s="1101"/>
      <c r="QFO740" s="1101"/>
      <c r="QFP740" s="1101"/>
      <c r="QFQ740" s="1101"/>
      <c r="QFR740" s="1101"/>
      <c r="QFS740" s="1101"/>
      <c r="QFT740" s="1101"/>
      <c r="QFU740" s="1101"/>
      <c r="QFV740" s="1101"/>
      <c r="QFW740" s="1101"/>
      <c r="QFX740" s="1101"/>
      <c r="QFY740" s="1101"/>
      <c r="QFZ740" s="1101"/>
      <c r="QGA740" s="1101"/>
      <c r="QGB740" s="1101"/>
      <c r="QGC740" s="1101"/>
      <c r="QGD740" s="1101"/>
      <c r="QGE740" s="1101"/>
      <c r="QGF740" s="1101"/>
      <c r="QGG740" s="1101"/>
      <c r="QGH740" s="1101"/>
      <c r="QGI740" s="1101"/>
      <c r="QGJ740" s="1101"/>
      <c r="QGK740" s="1101"/>
      <c r="QGL740" s="1101"/>
      <c r="QGM740" s="1101"/>
      <c r="QGN740" s="1101"/>
      <c r="QGO740" s="1101"/>
      <c r="QGP740" s="1101"/>
      <c r="QGQ740" s="1101"/>
      <c r="QGR740" s="1101"/>
      <c r="QGS740" s="1101"/>
      <c r="QGT740" s="1101"/>
      <c r="QGU740" s="1101"/>
      <c r="QGV740" s="1101"/>
      <c r="QGW740" s="1101"/>
      <c r="QGX740" s="1101"/>
      <c r="QGY740" s="1101"/>
      <c r="QGZ740" s="1101"/>
      <c r="QHA740" s="1101"/>
      <c r="QHB740" s="1101"/>
      <c r="QHC740" s="1101"/>
      <c r="QHD740" s="1101"/>
      <c r="QHE740" s="1101"/>
      <c r="QHF740" s="1101"/>
      <c r="QHG740" s="1101"/>
      <c r="QHH740" s="1101"/>
      <c r="QHI740" s="1101"/>
      <c r="QHJ740" s="1101"/>
      <c r="QHK740" s="1101"/>
      <c r="QHL740" s="1101"/>
      <c r="QHM740" s="1101"/>
      <c r="QHN740" s="1101"/>
      <c r="QHO740" s="1101"/>
      <c r="QHP740" s="1101"/>
      <c r="QHQ740" s="1101"/>
      <c r="QHR740" s="1101"/>
      <c r="QHS740" s="1101"/>
      <c r="QHT740" s="1101"/>
      <c r="QHU740" s="1101"/>
      <c r="QHV740" s="1101"/>
      <c r="QHW740" s="1101"/>
      <c r="QHX740" s="1101"/>
      <c r="QHY740" s="1101"/>
      <c r="QHZ740" s="1101"/>
      <c r="QIA740" s="1101"/>
      <c r="QIB740" s="1101"/>
      <c r="QIC740" s="1101"/>
      <c r="QID740" s="1101"/>
      <c r="QIE740" s="1101"/>
      <c r="QIF740" s="1101"/>
      <c r="QIG740" s="1101"/>
      <c r="QIH740" s="1101"/>
      <c r="QII740" s="1101"/>
      <c r="QIJ740" s="1101"/>
      <c r="QIK740" s="1101"/>
      <c r="QIL740" s="1101"/>
      <c r="QIM740" s="1101"/>
      <c r="QIN740" s="1101"/>
      <c r="QIO740" s="1101"/>
      <c r="QIP740" s="1101"/>
      <c r="QIQ740" s="1101"/>
      <c r="QIR740" s="1101"/>
      <c r="QIS740" s="1101"/>
      <c r="QIT740" s="1101"/>
      <c r="QIU740" s="1101"/>
      <c r="QIV740" s="1101"/>
      <c r="QIW740" s="1101"/>
      <c r="QIX740" s="1101"/>
      <c r="QIY740" s="1101"/>
      <c r="QIZ740" s="1101"/>
      <c r="QJA740" s="1101"/>
      <c r="QJB740" s="1101"/>
      <c r="QJC740" s="1101"/>
      <c r="QJD740" s="1101"/>
      <c r="QJE740" s="1101"/>
      <c r="QJF740" s="1101"/>
      <c r="QJG740" s="1101"/>
      <c r="QJH740" s="1101"/>
      <c r="QJI740" s="1101"/>
      <c r="QJJ740" s="1101"/>
      <c r="QJK740" s="1101"/>
      <c r="QJL740" s="1101"/>
      <c r="QJM740" s="1101"/>
      <c r="QJN740" s="1101"/>
      <c r="QJO740" s="1101"/>
      <c r="QJP740" s="1101"/>
      <c r="QJQ740" s="1101"/>
      <c r="QJR740" s="1101"/>
      <c r="QJS740" s="1101"/>
      <c r="QJT740" s="1101"/>
      <c r="QJU740" s="1101"/>
      <c r="QJV740" s="1101"/>
      <c r="QJW740" s="1101"/>
      <c r="QJX740" s="1101"/>
      <c r="QJY740" s="1101"/>
      <c r="QJZ740" s="1101"/>
      <c r="QKA740" s="1101"/>
      <c r="QKB740" s="1101"/>
      <c r="QKC740" s="1101"/>
      <c r="QKD740" s="1101"/>
      <c r="QKE740" s="1101"/>
      <c r="QKF740" s="1101"/>
      <c r="QKG740" s="1101"/>
      <c r="QKH740" s="1101"/>
      <c r="QKI740" s="1101"/>
      <c r="QKJ740" s="1101"/>
      <c r="QKK740" s="1101"/>
      <c r="QKL740" s="1101"/>
      <c r="QKM740" s="1101"/>
      <c r="QKN740" s="1101"/>
      <c r="QKO740" s="1101"/>
      <c r="QKP740" s="1101"/>
      <c r="QKQ740" s="1101"/>
      <c r="QKR740" s="1101"/>
      <c r="QKS740" s="1101"/>
      <c r="QKT740" s="1101"/>
      <c r="QKU740" s="1101"/>
      <c r="QKV740" s="1101"/>
      <c r="QKW740" s="1101"/>
      <c r="QKX740" s="1101"/>
      <c r="QKY740" s="1101"/>
      <c r="QKZ740" s="1101"/>
      <c r="QLA740" s="1101"/>
      <c r="QLB740" s="1101"/>
      <c r="QLC740" s="1101"/>
      <c r="QLD740" s="1101"/>
      <c r="QLE740" s="1101"/>
      <c r="QLF740" s="1101"/>
      <c r="QLG740" s="1101"/>
      <c r="QLH740" s="1101"/>
      <c r="QLI740" s="1101"/>
      <c r="QLJ740" s="1101"/>
      <c r="QLK740" s="1101"/>
      <c r="QLL740" s="1101"/>
      <c r="QLM740" s="1101"/>
      <c r="QLN740" s="1101"/>
      <c r="QLO740" s="1101"/>
      <c r="QLP740" s="1101"/>
      <c r="QLQ740" s="1101"/>
      <c r="QLR740" s="1101"/>
      <c r="QLS740" s="1101"/>
      <c r="QLT740" s="1101"/>
      <c r="QLU740" s="1101"/>
      <c r="QLV740" s="1101"/>
      <c r="QLW740" s="1101"/>
      <c r="QLX740" s="1101"/>
      <c r="QLY740" s="1101"/>
      <c r="QLZ740" s="1101"/>
      <c r="QMA740" s="1101"/>
      <c r="QMB740" s="1101"/>
      <c r="QMC740" s="1101"/>
      <c r="QMD740" s="1101"/>
      <c r="QME740" s="1101"/>
      <c r="QMF740" s="1101"/>
      <c r="QMG740" s="1101"/>
      <c r="QMH740" s="1101"/>
      <c r="QMI740" s="1101"/>
      <c r="QMJ740" s="1101"/>
      <c r="QMK740" s="1101"/>
      <c r="QML740" s="1101"/>
      <c r="QMM740" s="1101"/>
      <c r="QMN740" s="1101"/>
      <c r="QMO740" s="1101"/>
      <c r="QMP740" s="1101"/>
      <c r="QMQ740" s="1101"/>
      <c r="QMR740" s="1101"/>
      <c r="QMS740" s="1101"/>
      <c r="QMT740" s="1101"/>
      <c r="QMU740" s="1101"/>
      <c r="QMV740" s="1101"/>
      <c r="QMW740" s="1101"/>
      <c r="QMX740" s="1101"/>
      <c r="QMY740" s="1101"/>
      <c r="QMZ740" s="1101"/>
      <c r="QNA740" s="1101"/>
      <c r="QNB740" s="1101"/>
      <c r="QNC740" s="1101"/>
      <c r="QND740" s="1101"/>
      <c r="QNE740" s="1101"/>
      <c r="QNF740" s="1101"/>
      <c r="QNG740" s="1101"/>
      <c r="QNH740" s="1101"/>
      <c r="QNI740" s="1101"/>
      <c r="QNJ740" s="1101"/>
      <c r="QNK740" s="1101"/>
      <c r="QNL740" s="1101"/>
      <c r="QNM740" s="1101"/>
      <c r="QNN740" s="1101"/>
      <c r="QNO740" s="1101"/>
      <c r="QNP740" s="1101"/>
      <c r="QNQ740" s="1101"/>
      <c r="QNR740" s="1101"/>
      <c r="QNS740" s="1101"/>
      <c r="QNT740" s="1101"/>
      <c r="QNU740" s="1101"/>
      <c r="QNV740" s="1101"/>
      <c r="QNW740" s="1101"/>
      <c r="QNX740" s="1101"/>
      <c r="QNY740" s="1101"/>
      <c r="QNZ740" s="1101"/>
      <c r="QOA740" s="1101"/>
      <c r="QOB740" s="1101"/>
      <c r="QOC740" s="1101"/>
      <c r="QOD740" s="1101"/>
      <c r="QOE740" s="1101"/>
      <c r="QOF740" s="1101"/>
      <c r="QOG740" s="1101"/>
      <c r="QOH740" s="1101"/>
      <c r="QOI740" s="1101"/>
      <c r="QOJ740" s="1101"/>
      <c r="QOK740" s="1101"/>
      <c r="QOL740" s="1101"/>
      <c r="QOM740" s="1101"/>
      <c r="QON740" s="1101"/>
      <c r="QOO740" s="1101"/>
      <c r="QOP740" s="1101"/>
      <c r="QOQ740" s="1101"/>
      <c r="QOR740" s="1101"/>
      <c r="QOS740" s="1101"/>
      <c r="QOT740" s="1101"/>
      <c r="QOU740" s="1101"/>
      <c r="QOV740" s="1101"/>
      <c r="QOW740" s="1101"/>
      <c r="QOX740" s="1101"/>
      <c r="QOY740" s="1101"/>
      <c r="QOZ740" s="1101"/>
      <c r="QPA740" s="1101"/>
      <c r="QPB740" s="1101"/>
      <c r="QPC740" s="1101"/>
      <c r="QPD740" s="1101"/>
      <c r="QPE740" s="1101"/>
      <c r="QPF740" s="1101"/>
      <c r="QPG740" s="1101"/>
      <c r="QPH740" s="1101"/>
      <c r="QPI740" s="1101"/>
      <c r="QPJ740" s="1101"/>
      <c r="QPK740" s="1101"/>
      <c r="QPL740" s="1101"/>
      <c r="QPM740" s="1101"/>
      <c r="QPN740" s="1101"/>
      <c r="QPO740" s="1101"/>
      <c r="QPP740" s="1101"/>
      <c r="QPQ740" s="1101"/>
      <c r="QPR740" s="1101"/>
      <c r="QPS740" s="1101"/>
      <c r="QPT740" s="1101"/>
      <c r="QPU740" s="1101"/>
      <c r="QPV740" s="1101"/>
      <c r="QPW740" s="1101"/>
      <c r="QPX740" s="1101"/>
      <c r="QPY740" s="1101"/>
      <c r="QPZ740" s="1101"/>
      <c r="QQA740" s="1101"/>
      <c r="QQB740" s="1101"/>
      <c r="QQC740" s="1101"/>
      <c r="QQD740" s="1101"/>
      <c r="QQE740" s="1101"/>
      <c r="QQF740" s="1101"/>
      <c r="QQG740" s="1101"/>
      <c r="QQH740" s="1101"/>
      <c r="QQI740" s="1101"/>
      <c r="QQJ740" s="1101"/>
      <c r="QQK740" s="1101"/>
      <c r="QQL740" s="1101"/>
      <c r="QQM740" s="1101"/>
      <c r="QQN740" s="1101"/>
      <c r="QQO740" s="1101"/>
      <c r="QQP740" s="1101"/>
      <c r="QQQ740" s="1101"/>
      <c r="QQR740" s="1101"/>
      <c r="QQS740" s="1101"/>
      <c r="QQT740" s="1101"/>
      <c r="QQU740" s="1101"/>
      <c r="QQV740" s="1101"/>
      <c r="QQW740" s="1101"/>
      <c r="QQX740" s="1101"/>
      <c r="QQY740" s="1101"/>
      <c r="QQZ740" s="1101"/>
      <c r="QRA740" s="1101"/>
      <c r="QRB740" s="1101"/>
      <c r="QRC740" s="1101"/>
      <c r="QRD740" s="1101"/>
      <c r="QRE740" s="1101"/>
      <c r="QRF740" s="1101"/>
      <c r="QRG740" s="1101"/>
      <c r="QRH740" s="1101"/>
      <c r="QRI740" s="1101"/>
      <c r="QRJ740" s="1101"/>
      <c r="QRK740" s="1101"/>
      <c r="QRL740" s="1101"/>
      <c r="QRM740" s="1101"/>
      <c r="QRN740" s="1101"/>
      <c r="QRO740" s="1101"/>
      <c r="QRP740" s="1101"/>
      <c r="QRQ740" s="1101"/>
      <c r="QRR740" s="1101"/>
      <c r="QRS740" s="1101"/>
      <c r="QRT740" s="1101"/>
      <c r="QRU740" s="1101"/>
      <c r="QRV740" s="1101"/>
      <c r="QRW740" s="1101"/>
      <c r="QRX740" s="1101"/>
      <c r="QRY740" s="1101"/>
      <c r="QRZ740" s="1101"/>
      <c r="QSA740" s="1101"/>
      <c r="QSB740" s="1101"/>
      <c r="QSC740" s="1101"/>
      <c r="QSD740" s="1101"/>
      <c r="QSE740" s="1101"/>
      <c r="QSF740" s="1101"/>
      <c r="QSG740" s="1101"/>
      <c r="QSH740" s="1101"/>
      <c r="QSI740" s="1101"/>
      <c r="QSJ740" s="1101"/>
      <c r="QSK740" s="1101"/>
      <c r="QSL740" s="1101"/>
      <c r="QSM740" s="1101"/>
      <c r="QSN740" s="1101"/>
      <c r="QSO740" s="1101"/>
      <c r="QSP740" s="1101"/>
      <c r="QSQ740" s="1101"/>
      <c r="QSR740" s="1101"/>
      <c r="QSS740" s="1101"/>
      <c r="QST740" s="1101"/>
      <c r="QSU740" s="1101"/>
      <c r="QSV740" s="1101"/>
      <c r="QSW740" s="1101"/>
      <c r="QSX740" s="1101"/>
      <c r="QSY740" s="1101"/>
      <c r="QSZ740" s="1101"/>
      <c r="QTA740" s="1101"/>
      <c r="QTB740" s="1101"/>
      <c r="QTC740" s="1101"/>
      <c r="QTD740" s="1101"/>
      <c r="QTE740" s="1101"/>
      <c r="QTF740" s="1101"/>
      <c r="QTG740" s="1101"/>
      <c r="QTH740" s="1101"/>
      <c r="QTI740" s="1101"/>
      <c r="QTJ740" s="1101"/>
      <c r="QTK740" s="1101"/>
      <c r="QTL740" s="1101"/>
      <c r="QTM740" s="1101"/>
      <c r="QTN740" s="1101"/>
      <c r="QTO740" s="1101"/>
      <c r="QTP740" s="1101"/>
      <c r="QTQ740" s="1101"/>
      <c r="QTR740" s="1101"/>
      <c r="QTS740" s="1101"/>
      <c r="QTT740" s="1101"/>
      <c r="QTU740" s="1101"/>
      <c r="QTV740" s="1101"/>
      <c r="QTW740" s="1101"/>
      <c r="QTX740" s="1101"/>
      <c r="QTY740" s="1101"/>
      <c r="QTZ740" s="1101"/>
      <c r="QUA740" s="1101"/>
      <c r="QUB740" s="1101"/>
      <c r="QUC740" s="1101"/>
      <c r="QUD740" s="1101"/>
      <c r="QUE740" s="1101"/>
      <c r="QUF740" s="1101"/>
      <c r="QUG740" s="1101"/>
      <c r="QUH740" s="1101"/>
      <c r="QUI740" s="1101"/>
      <c r="QUJ740" s="1101"/>
      <c r="QUK740" s="1101"/>
      <c r="QUL740" s="1101"/>
      <c r="QUM740" s="1101"/>
      <c r="QUN740" s="1101"/>
      <c r="QUO740" s="1101"/>
      <c r="QUP740" s="1101"/>
      <c r="QUQ740" s="1101"/>
      <c r="QUR740" s="1101"/>
      <c r="QUS740" s="1101"/>
      <c r="QUT740" s="1101"/>
      <c r="QUU740" s="1101"/>
      <c r="QUV740" s="1101"/>
      <c r="QUW740" s="1101"/>
      <c r="QUX740" s="1101"/>
      <c r="QUY740" s="1101"/>
      <c r="QUZ740" s="1101"/>
      <c r="QVA740" s="1101"/>
      <c r="QVB740" s="1101"/>
      <c r="QVC740" s="1101"/>
      <c r="QVD740" s="1101"/>
      <c r="QVE740" s="1101"/>
      <c r="QVF740" s="1101"/>
      <c r="QVG740" s="1101"/>
      <c r="QVH740" s="1101"/>
      <c r="QVI740" s="1101"/>
      <c r="QVJ740" s="1101"/>
      <c r="QVK740" s="1101"/>
      <c r="QVL740" s="1101"/>
      <c r="QVM740" s="1101"/>
      <c r="QVN740" s="1101"/>
      <c r="QVO740" s="1101"/>
      <c r="QVP740" s="1101"/>
      <c r="QVQ740" s="1101"/>
      <c r="QVR740" s="1101"/>
      <c r="QVS740" s="1101"/>
      <c r="QVT740" s="1101"/>
      <c r="QVU740" s="1101"/>
      <c r="QVV740" s="1101"/>
      <c r="QVW740" s="1101"/>
      <c r="QVX740" s="1101"/>
      <c r="QVY740" s="1101"/>
      <c r="QVZ740" s="1101"/>
      <c r="QWA740" s="1101"/>
      <c r="QWB740" s="1101"/>
      <c r="QWC740" s="1101"/>
      <c r="QWD740" s="1101"/>
      <c r="QWE740" s="1101"/>
      <c r="QWF740" s="1101"/>
      <c r="QWG740" s="1101"/>
      <c r="QWH740" s="1101"/>
      <c r="QWI740" s="1101"/>
      <c r="QWJ740" s="1101"/>
      <c r="QWK740" s="1101"/>
      <c r="QWL740" s="1101"/>
      <c r="QWM740" s="1101"/>
      <c r="QWN740" s="1101"/>
      <c r="QWO740" s="1101"/>
      <c r="QWP740" s="1101"/>
      <c r="QWQ740" s="1101"/>
      <c r="QWR740" s="1101"/>
      <c r="QWS740" s="1101"/>
      <c r="QWT740" s="1101"/>
      <c r="QWU740" s="1101"/>
      <c r="QWV740" s="1101"/>
      <c r="QWW740" s="1101"/>
      <c r="QWX740" s="1101"/>
      <c r="QWY740" s="1101"/>
      <c r="QWZ740" s="1101"/>
      <c r="QXA740" s="1101"/>
      <c r="QXB740" s="1101"/>
      <c r="QXC740" s="1101"/>
      <c r="QXD740" s="1101"/>
      <c r="QXE740" s="1101"/>
      <c r="QXF740" s="1101"/>
      <c r="QXG740" s="1101"/>
      <c r="QXH740" s="1101"/>
      <c r="QXI740" s="1101"/>
      <c r="QXJ740" s="1101"/>
      <c r="QXK740" s="1101"/>
      <c r="QXL740" s="1101"/>
      <c r="QXM740" s="1101"/>
      <c r="QXN740" s="1101"/>
      <c r="QXO740" s="1101"/>
      <c r="QXP740" s="1101"/>
      <c r="QXQ740" s="1101"/>
      <c r="QXR740" s="1101"/>
      <c r="QXS740" s="1101"/>
      <c r="QXT740" s="1101"/>
      <c r="QXU740" s="1101"/>
      <c r="QXV740" s="1101"/>
      <c r="QXW740" s="1101"/>
      <c r="QXX740" s="1101"/>
      <c r="QXY740" s="1101"/>
      <c r="QXZ740" s="1101"/>
      <c r="QYA740" s="1101"/>
      <c r="QYB740" s="1101"/>
      <c r="QYC740" s="1101"/>
      <c r="QYD740" s="1101"/>
      <c r="QYE740" s="1101"/>
      <c r="QYF740" s="1101"/>
      <c r="QYG740" s="1101"/>
      <c r="QYH740" s="1101"/>
      <c r="QYI740" s="1101"/>
      <c r="QYJ740" s="1101"/>
      <c r="QYK740" s="1101"/>
      <c r="QYL740" s="1101"/>
      <c r="QYM740" s="1101"/>
      <c r="QYN740" s="1101"/>
      <c r="QYO740" s="1101"/>
      <c r="QYP740" s="1101"/>
      <c r="QYQ740" s="1101"/>
      <c r="QYR740" s="1101"/>
      <c r="QYS740" s="1101"/>
      <c r="QYT740" s="1101"/>
      <c r="QYU740" s="1101"/>
      <c r="QYV740" s="1101"/>
      <c r="QYW740" s="1101"/>
      <c r="QYX740" s="1101"/>
      <c r="QYY740" s="1101"/>
      <c r="QYZ740" s="1101"/>
      <c r="QZA740" s="1101"/>
      <c r="QZB740" s="1101"/>
      <c r="QZC740" s="1101"/>
      <c r="QZD740" s="1101"/>
      <c r="QZE740" s="1101"/>
      <c r="QZF740" s="1101"/>
      <c r="QZG740" s="1101"/>
      <c r="QZH740" s="1101"/>
      <c r="QZI740" s="1101"/>
      <c r="QZJ740" s="1101"/>
      <c r="QZK740" s="1101"/>
      <c r="QZL740" s="1101"/>
      <c r="QZM740" s="1101"/>
      <c r="QZN740" s="1101"/>
      <c r="QZO740" s="1101"/>
      <c r="QZP740" s="1101"/>
      <c r="QZQ740" s="1101"/>
      <c r="QZR740" s="1101"/>
      <c r="QZS740" s="1101"/>
      <c r="QZT740" s="1101"/>
      <c r="QZU740" s="1101"/>
      <c r="QZV740" s="1101"/>
      <c r="QZW740" s="1101"/>
      <c r="QZX740" s="1101"/>
      <c r="QZY740" s="1101"/>
      <c r="QZZ740" s="1101"/>
      <c r="RAA740" s="1101"/>
      <c r="RAB740" s="1101"/>
      <c r="RAC740" s="1101"/>
      <c r="RAD740" s="1101"/>
      <c r="RAE740" s="1101"/>
      <c r="RAF740" s="1101"/>
      <c r="RAG740" s="1101"/>
      <c r="RAH740" s="1101"/>
      <c r="RAI740" s="1101"/>
      <c r="RAJ740" s="1101"/>
      <c r="RAK740" s="1101"/>
      <c r="RAL740" s="1101"/>
      <c r="RAM740" s="1101"/>
      <c r="RAN740" s="1101"/>
      <c r="RAO740" s="1101"/>
      <c r="RAP740" s="1101"/>
      <c r="RAQ740" s="1101"/>
      <c r="RAR740" s="1101"/>
      <c r="RAS740" s="1101"/>
      <c r="RAT740" s="1101"/>
      <c r="RAU740" s="1101"/>
      <c r="RAV740" s="1101"/>
      <c r="RAW740" s="1101"/>
      <c r="RAX740" s="1101"/>
      <c r="RAY740" s="1101"/>
      <c r="RAZ740" s="1101"/>
      <c r="RBA740" s="1101"/>
      <c r="RBB740" s="1101"/>
      <c r="RBC740" s="1101"/>
      <c r="RBD740" s="1101"/>
      <c r="RBE740" s="1101"/>
      <c r="RBF740" s="1101"/>
      <c r="RBG740" s="1101"/>
      <c r="RBH740" s="1101"/>
      <c r="RBI740" s="1101"/>
      <c r="RBJ740" s="1101"/>
      <c r="RBK740" s="1101"/>
      <c r="RBL740" s="1101"/>
      <c r="RBM740" s="1101"/>
      <c r="RBN740" s="1101"/>
      <c r="RBO740" s="1101"/>
      <c r="RBP740" s="1101"/>
      <c r="RBQ740" s="1101"/>
      <c r="RBR740" s="1101"/>
      <c r="RBS740" s="1101"/>
      <c r="RBT740" s="1101"/>
      <c r="RBU740" s="1101"/>
      <c r="RBV740" s="1101"/>
      <c r="RBW740" s="1101"/>
      <c r="RBX740" s="1101"/>
      <c r="RBY740" s="1101"/>
      <c r="RBZ740" s="1101"/>
      <c r="RCA740" s="1101"/>
      <c r="RCB740" s="1101"/>
      <c r="RCC740" s="1101"/>
      <c r="RCD740" s="1101"/>
      <c r="RCE740" s="1101"/>
      <c r="RCF740" s="1101"/>
      <c r="RCG740" s="1101"/>
      <c r="RCH740" s="1101"/>
      <c r="RCI740" s="1101"/>
      <c r="RCJ740" s="1101"/>
      <c r="RCK740" s="1101"/>
      <c r="RCL740" s="1101"/>
      <c r="RCM740" s="1101"/>
      <c r="RCN740" s="1101"/>
      <c r="RCO740" s="1101"/>
      <c r="RCP740" s="1101"/>
      <c r="RCQ740" s="1101"/>
      <c r="RCR740" s="1101"/>
      <c r="RCS740" s="1101"/>
      <c r="RCT740" s="1101"/>
      <c r="RCU740" s="1101"/>
      <c r="RCV740" s="1101"/>
      <c r="RCW740" s="1101"/>
      <c r="RCX740" s="1101"/>
      <c r="RCY740" s="1101"/>
      <c r="RCZ740" s="1101"/>
      <c r="RDA740" s="1101"/>
      <c r="RDB740" s="1101"/>
      <c r="RDC740" s="1101"/>
      <c r="RDD740" s="1101"/>
      <c r="RDE740" s="1101"/>
      <c r="RDF740" s="1101"/>
      <c r="RDG740" s="1101"/>
      <c r="RDH740" s="1101"/>
      <c r="RDI740" s="1101"/>
      <c r="RDJ740" s="1101"/>
      <c r="RDK740" s="1101"/>
      <c r="RDL740" s="1101"/>
      <c r="RDM740" s="1101"/>
      <c r="RDN740" s="1101"/>
      <c r="RDO740" s="1101"/>
      <c r="RDP740" s="1101"/>
      <c r="RDQ740" s="1101"/>
      <c r="RDR740" s="1101"/>
      <c r="RDS740" s="1101"/>
      <c r="RDT740" s="1101"/>
      <c r="RDU740" s="1101"/>
      <c r="RDV740" s="1101"/>
      <c r="RDW740" s="1101"/>
      <c r="RDX740" s="1101"/>
      <c r="RDY740" s="1101"/>
      <c r="RDZ740" s="1101"/>
      <c r="REA740" s="1101"/>
      <c r="REB740" s="1101"/>
      <c r="REC740" s="1101"/>
      <c r="RED740" s="1101"/>
      <c r="REE740" s="1101"/>
      <c r="REF740" s="1101"/>
      <c r="REG740" s="1101"/>
      <c r="REH740" s="1101"/>
      <c r="REI740" s="1101"/>
      <c r="REJ740" s="1101"/>
      <c r="REK740" s="1101"/>
      <c r="REL740" s="1101"/>
      <c r="REM740" s="1101"/>
      <c r="REN740" s="1101"/>
      <c r="REO740" s="1101"/>
      <c r="REP740" s="1101"/>
      <c r="REQ740" s="1101"/>
      <c r="RER740" s="1101"/>
      <c r="RES740" s="1101"/>
      <c r="RET740" s="1101"/>
      <c r="REU740" s="1101"/>
      <c r="REV740" s="1101"/>
      <c r="REW740" s="1101"/>
      <c r="REX740" s="1101"/>
      <c r="REY740" s="1101"/>
      <c r="REZ740" s="1101"/>
      <c r="RFA740" s="1101"/>
      <c r="RFB740" s="1101"/>
      <c r="RFC740" s="1101"/>
      <c r="RFD740" s="1101"/>
      <c r="RFE740" s="1101"/>
      <c r="RFF740" s="1101"/>
      <c r="RFG740" s="1101"/>
      <c r="RFH740" s="1101"/>
      <c r="RFI740" s="1101"/>
      <c r="RFJ740" s="1101"/>
      <c r="RFK740" s="1101"/>
      <c r="RFL740" s="1101"/>
      <c r="RFM740" s="1101"/>
      <c r="RFN740" s="1101"/>
      <c r="RFO740" s="1101"/>
      <c r="RFP740" s="1101"/>
      <c r="RFQ740" s="1101"/>
      <c r="RFR740" s="1101"/>
      <c r="RFS740" s="1101"/>
      <c r="RFT740" s="1101"/>
      <c r="RFU740" s="1101"/>
      <c r="RFV740" s="1101"/>
      <c r="RFW740" s="1101"/>
      <c r="RFX740" s="1101"/>
      <c r="RFY740" s="1101"/>
      <c r="RFZ740" s="1101"/>
      <c r="RGA740" s="1101"/>
      <c r="RGB740" s="1101"/>
      <c r="RGC740" s="1101"/>
      <c r="RGD740" s="1101"/>
      <c r="RGE740" s="1101"/>
      <c r="RGF740" s="1101"/>
      <c r="RGG740" s="1101"/>
      <c r="RGH740" s="1101"/>
      <c r="RGI740" s="1101"/>
      <c r="RGJ740" s="1101"/>
      <c r="RGK740" s="1101"/>
      <c r="RGL740" s="1101"/>
      <c r="RGM740" s="1101"/>
      <c r="RGN740" s="1101"/>
      <c r="RGO740" s="1101"/>
      <c r="RGP740" s="1101"/>
      <c r="RGQ740" s="1101"/>
      <c r="RGR740" s="1101"/>
      <c r="RGS740" s="1101"/>
      <c r="RGT740" s="1101"/>
      <c r="RGU740" s="1101"/>
      <c r="RGV740" s="1101"/>
      <c r="RGW740" s="1101"/>
      <c r="RGX740" s="1101"/>
      <c r="RGY740" s="1101"/>
      <c r="RGZ740" s="1101"/>
      <c r="RHA740" s="1101"/>
      <c r="RHB740" s="1101"/>
      <c r="RHC740" s="1101"/>
      <c r="RHD740" s="1101"/>
      <c r="RHE740" s="1101"/>
      <c r="RHF740" s="1101"/>
      <c r="RHG740" s="1101"/>
      <c r="RHH740" s="1101"/>
      <c r="RHI740" s="1101"/>
      <c r="RHJ740" s="1101"/>
      <c r="RHK740" s="1101"/>
      <c r="RHL740" s="1101"/>
      <c r="RHM740" s="1101"/>
      <c r="RHN740" s="1101"/>
      <c r="RHO740" s="1101"/>
      <c r="RHP740" s="1101"/>
      <c r="RHQ740" s="1101"/>
      <c r="RHR740" s="1101"/>
      <c r="RHS740" s="1101"/>
      <c r="RHT740" s="1101"/>
      <c r="RHU740" s="1101"/>
      <c r="RHV740" s="1101"/>
      <c r="RHW740" s="1101"/>
      <c r="RHX740" s="1101"/>
      <c r="RHY740" s="1101"/>
      <c r="RHZ740" s="1101"/>
      <c r="RIA740" s="1101"/>
      <c r="RIB740" s="1101"/>
      <c r="RIC740" s="1101"/>
      <c r="RID740" s="1101"/>
      <c r="RIE740" s="1101"/>
      <c r="RIF740" s="1101"/>
      <c r="RIG740" s="1101"/>
      <c r="RIH740" s="1101"/>
      <c r="RII740" s="1101"/>
      <c r="RIJ740" s="1101"/>
      <c r="RIK740" s="1101"/>
      <c r="RIL740" s="1101"/>
      <c r="RIM740" s="1101"/>
      <c r="RIN740" s="1101"/>
      <c r="RIO740" s="1101"/>
      <c r="RIP740" s="1101"/>
      <c r="RIQ740" s="1101"/>
      <c r="RIR740" s="1101"/>
      <c r="RIS740" s="1101"/>
      <c r="RIT740" s="1101"/>
      <c r="RIU740" s="1101"/>
      <c r="RIV740" s="1101"/>
      <c r="RIW740" s="1101"/>
      <c r="RIX740" s="1101"/>
      <c r="RIY740" s="1101"/>
      <c r="RIZ740" s="1101"/>
      <c r="RJA740" s="1101"/>
      <c r="RJB740" s="1101"/>
      <c r="RJC740" s="1101"/>
      <c r="RJD740" s="1101"/>
      <c r="RJE740" s="1101"/>
      <c r="RJF740" s="1101"/>
      <c r="RJG740" s="1101"/>
      <c r="RJH740" s="1101"/>
      <c r="RJI740" s="1101"/>
      <c r="RJJ740" s="1101"/>
      <c r="RJK740" s="1101"/>
      <c r="RJL740" s="1101"/>
      <c r="RJM740" s="1101"/>
      <c r="RJN740" s="1101"/>
      <c r="RJO740" s="1101"/>
      <c r="RJP740" s="1101"/>
      <c r="RJQ740" s="1101"/>
      <c r="RJR740" s="1101"/>
      <c r="RJS740" s="1101"/>
      <c r="RJT740" s="1101"/>
      <c r="RJU740" s="1101"/>
      <c r="RJV740" s="1101"/>
      <c r="RJW740" s="1101"/>
      <c r="RJX740" s="1101"/>
      <c r="RJY740" s="1101"/>
      <c r="RJZ740" s="1101"/>
      <c r="RKA740" s="1101"/>
      <c r="RKB740" s="1101"/>
      <c r="RKC740" s="1101"/>
      <c r="RKD740" s="1101"/>
      <c r="RKE740" s="1101"/>
      <c r="RKF740" s="1101"/>
      <c r="RKG740" s="1101"/>
      <c r="RKH740" s="1101"/>
      <c r="RKI740" s="1101"/>
      <c r="RKJ740" s="1101"/>
      <c r="RKK740" s="1101"/>
      <c r="RKL740" s="1101"/>
      <c r="RKM740" s="1101"/>
      <c r="RKN740" s="1101"/>
      <c r="RKO740" s="1101"/>
      <c r="RKP740" s="1101"/>
      <c r="RKQ740" s="1101"/>
      <c r="RKR740" s="1101"/>
      <c r="RKS740" s="1101"/>
      <c r="RKT740" s="1101"/>
      <c r="RKU740" s="1101"/>
      <c r="RKV740" s="1101"/>
      <c r="RKW740" s="1101"/>
      <c r="RKX740" s="1101"/>
      <c r="RKY740" s="1101"/>
      <c r="RKZ740" s="1101"/>
      <c r="RLA740" s="1101"/>
      <c r="RLB740" s="1101"/>
      <c r="RLC740" s="1101"/>
      <c r="RLD740" s="1101"/>
      <c r="RLE740" s="1101"/>
      <c r="RLF740" s="1101"/>
      <c r="RLG740" s="1101"/>
      <c r="RLH740" s="1101"/>
      <c r="RLI740" s="1101"/>
      <c r="RLJ740" s="1101"/>
      <c r="RLK740" s="1101"/>
      <c r="RLL740" s="1101"/>
      <c r="RLM740" s="1101"/>
      <c r="RLN740" s="1101"/>
      <c r="RLO740" s="1101"/>
      <c r="RLP740" s="1101"/>
      <c r="RLQ740" s="1101"/>
      <c r="RLR740" s="1101"/>
      <c r="RLS740" s="1101"/>
      <c r="RLT740" s="1101"/>
      <c r="RLU740" s="1101"/>
      <c r="RLV740" s="1101"/>
      <c r="RLW740" s="1101"/>
      <c r="RLX740" s="1101"/>
      <c r="RLY740" s="1101"/>
      <c r="RLZ740" s="1101"/>
      <c r="RMA740" s="1101"/>
      <c r="RMB740" s="1101"/>
      <c r="RMC740" s="1101"/>
      <c r="RMD740" s="1101"/>
      <c r="RME740" s="1101"/>
      <c r="RMF740" s="1101"/>
      <c r="RMG740" s="1101"/>
      <c r="RMH740" s="1101"/>
      <c r="RMI740" s="1101"/>
      <c r="RMJ740" s="1101"/>
      <c r="RMK740" s="1101"/>
      <c r="RML740" s="1101"/>
      <c r="RMM740" s="1101"/>
      <c r="RMN740" s="1101"/>
      <c r="RMO740" s="1101"/>
      <c r="RMP740" s="1101"/>
      <c r="RMQ740" s="1101"/>
      <c r="RMR740" s="1101"/>
      <c r="RMS740" s="1101"/>
      <c r="RMT740" s="1101"/>
      <c r="RMU740" s="1101"/>
      <c r="RMV740" s="1101"/>
      <c r="RMW740" s="1101"/>
      <c r="RMX740" s="1101"/>
      <c r="RMY740" s="1101"/>
      <c r="RMZ740" s="1101"/>
      <c r="RNA740" s="1101"/>
      <c r="RNB740" s="1101"/>
      <c r="RNC740" s="1101"/>
      <c r="RND740" s="1101"/>
      <c r="RNE740" s="1101"/>
      <c r="RNF740" s="1101"/>
      <c r="RNG740" s="1101"/>
      <c r="RNH740" s="1101"/>
      <c r="RNI740" s="1101"/>
      <c r="RNJ740" s="1101"/>
      <c r="RNK740" s="1101"/>
      <c r="RNL740" s="1101"/>
      <c r="RNM740" s="1101"/>
      <c r="RNN740" s="1101"/>
      <c r="RNO740" s="1101"/>
      <c r="RNP740" s="1101"/>
      <c r="RNQ740" s="1101"/>
      <c r="RNR740" s="1101"/>
      <c r="RNS740" s="1101"/>
      <c r="RNT740" s="1101"/>
      <c r="RNU740" s="1101"/>
      <c r="RNV740" s="1101"/>
      <c r="RNW740" s="1101"/>
      <c r="RNX740" s="1101"/>
      <c r="RNY740" s="1101"/>
      <c r="RNZ740" s="1101"/>
      <c r="ROA740" s="1101"/>
      <c r="ROB740" s="1101"/>
      <c r="ROC740" s="1101"/>
      <c r="ROD740" s="1101"/>
      <c r="ROE740" s="1101"/>
      <c r="ROF740" s="1101"/>
      <c r="ROG740" s="1101"/>
      <c r="ROH740" s="1101"/>
      <c r="ROI740" s="1101"/>
      <c r="ROJ740" s="1101"/>
      <c r="ROK740" s="1101"/>
      <c r="ROL740" s="1101"/>
      <c r="ROM740" s="1101"/>
      <c r="RON740" s="1101"/>
      <c r="ROO740" s="1101"/>
      <c r="ROP740" s="1101"/>
      <c r="ROQ740" s="1101"/>
      <c r="ROR740" s="1101"/>
      <c r="ROS740" s="1101"/>
      <c r="ROT740" s="1101"/>
      <c r="ROU740" s="1101"/>
      <c r="ROV740" s="1101"/>
      <c r="ROW740" s="1101"/>
      <c r="ROX740" s="1101"/>
      <c r="ROY740" s="1101"/>
      <c r="ROZ740" s="1101"/>
      <c r="RPA740" s="1101"/>
      <c r="RPB740" s="1101"/>
      <c r="RPC740" s="1101"/>
      <c r="RPD740" s="1101"/>
      <c r="RPE740" s="1101"/>
      <c r="RPF740" s="1101"/>
      <c r="RPG740" s="1101"/>
      <c r="RPH740" s="1101"/>
      <c r="RPI740" s="1101"/>
      <c r="RPJ740" s="1101"/>
      <c r="RPK740" s="1101"/>
      <c r="RPL740" s="1101"/>
      <c r="RPM740" s="1101"/>
      <c r="RPN740" s="1101"/>
      <c r="RPO740" s="1101"/>
      <c r="RPP740" s="1101"/>
      <c r="RPQ740" s="1101"/>
      <c r="RPR740" s="1101"/>
      <c r="RPS740" s="1101"/>
      <c r="RPT740" s="1101"/>
      <c r="RPU740" s="1101"/>
      <c r="RPV740" s="1101"/>
      <c r="RPW740" s="1101"/>
      <c r="RPX740" s="1101"/>
      <c r="RPY740" s="1101"/>
      <c r="RPZ740" s="1101"/>
      <c r="RQA740" s="1101"/>
      <c r="RQB740" s="1101"/>
      <c r="RQC740" s="1101"/>
      <c r="RQD740" s="1101"/>
      <c r="RQE740" s="1101"/>
      <c r="RQF740" s="1101"/>
      <c r="RQG740" s="1101"/>
      <c r="RQH740" s="1101"/>
      <c r="RQI740" s="1101"/>
      <c r="RQJ740" s="1101"/>
      <c r="RQK740" s="1101"/>
      <c r="RQL740" s="1101"/>
      <c r="RQM740" s="1101"/>
      <c r="RQN740" s="1101"/>
      <c r="RQO740" s="1101"/>
      <c r="RQP740" s="1101"/>
      <c r="RQQ740" s="1101"/>
      <c r="RQR740" s="1101"/>
      <c r="RQS740" s="1101"/>
      <c r="RQT740" s="1101"/>
      <c r="RQU740" s="1101"/>
      <c r="RQV740" s="1101"/>
      <c r="RQW740" s="1101"/>
      <c r="RQX740" s="1101"/>
      <c r="RQY740" s="1101"/>
      <c r="RQZ740" s="1101"/>
      <c r="RRA740" s="1101"/>
      <c r="RRB740" s="1101"/>
      <c r="RRC740" s="1101"/>
      <c r="RRD740" s="1101"/>
      <c r="RRE740" s="1101"/>
      <c r="RRF740" s="1101"/>
      <c r="RRG740" s="1101"/>
      <c r="RRH740" s="1101"/>
      <c r="RRI740" s="1101"/>
      <c r="RRJ740" s="1101"/>
      <c r="RRK740" s="1101"/>
      <c r="RRL740" s="1101"/>
      <c r="RRM740" s="1101"/>
      <c r="RRN740" s="1101"/>
      <c r="RRO740" s="1101"/>
      <c r="RRP740" s="1101"/>
      <c r="RRQ740" s="1101"/>
      <c r="RRR740" s="1101"/>
      <c r="RRS740" s="1101"/>
      <c r="RRT740" s="1101"/>
      <c r="RRU740" s="1101"/>
      <c r="RRV740" s="1101"/>
      <c r="RRW740" s="1101"/>
      <c r="RRX740" s="1101"/>
      <c r="RRY740" s="1101"/>
      <c r="RRZ740" s="1101"/>
      <c r="RSA740" s="1101"/>
      <c r="RSB740" s="1101"/>
      <c r="RSC740" s="1101"/>
      <c r="RSD740" s="1101"/>
      <c r="RSE740" s="1101"/>
      <c r="RSF740" s="1101"/>
      <c r="RSG740" s="1101"/>
      <c r="RSH740" s="1101"/>
      <c r="RSI740" s="1101"/>
      <c r="RSJ740" s="1101"/>
      <c r="RSK740" s="1101"/>
      <c r="RSL740" s="1101"/>
      <c r="RSM740" s="1101"/>
      <c r="RSN740" s="1101"/>
      <c r="RSO740" s="1101"/>
      <c r="RSP740" s="1101"/>
      <c r="RSQ740" s="1101"/>
      <c r="RSR740" s="1101"/>
      <c r="RSS740" s="1101"/>
      <c r="RST740" s="1101"/>
      <c r="RSU740" s="1101"/>
      <c r="RSV740" s="1101"/>
      <c r="RSW740" s="1101"/>
      <c r="RSX740" s="1101"/>
      <c r="RSY740" s="1101"/>
      <c r="RSZ740" s="1101"/>
      <c r="RTA740" s="1101"/>
      <c r="RTB740" s="1101"/>
      <c r="RTC740" s="1101"/>
      <c r="RTD740" s="1101"/>
      <c r="RTE740" s="1101"/>
      <c r="RTF740" s="1101"/>
      <c r="RTG740" s="1101"/>
      <c r="RTH740" s="1101"/>
      <c r="RTI740" s="1101"/>
      <c r="RTJ740" s="1101"/>
      <c r="RTK740" s="1101"/>
      <c r="RTL740" s="1101"/>
      <c r="RTM740" s="1101"/>
      <c r="RTN740" s="1101"/>
      <c r="RTO740" s="1101"/>
      <c r="RTP740" s="1101"/>
      <c r="RTQ740" s="1101"/>
      <c r="RTR740" s="1101"/>
      <c r="RTS740" s="1101"/>
      <c r="RTT740" s="1101"/>
      <c r="RTU740" s="1101"/>
      <c r="RTV740" s="1101"/>
      <c r="RTW740" s="1101"/>
      <c r="RTX740" s="1101"/>
      <c r="RTY740" s="1101"/>
      <c r="RTZ740" s="1101"/>
      <c r="RUA740" s="1101"/>
      <c r="RUB740" s="1101"/>
      <c r="RUC740" s="1101"/>
      <c r="RUD740" s="1101"/>
      <c r="RUE740" s="1101"/>
      <c r="RUF740" s="1101"/>
      <c r="RUG740" s="1101"/>
      <c r="RUH740" s="1101"/>
      <c r="RUI740" s="1101"/>
      <c r="RUJ740" s="1101"/>
      <c r="RUK740" s="1101"/>
      <c r="RUL740" s="1101"/>
      <c r="RUM740" s="1101"/>
      <c r="RUN740" s="1101"/>
      <c r="RUO740" s="1101"/>
      <c r="RUP740" s="1101"/>
      <c r="RUQ740" s="1101"/>
      <c r="RUR740" s="1101"/>
      <c r="RUS740" s="1101"/>
      <c r="RUT740" s="1101"/>
      <c r="RUU740" s="1101"/>
      <c r="RUV740" s="1101"/>
      <c r="RUW740" s="1101"/>
      <c r="RUX740" s="1101"/>
      <c r="RUY740" s="1101"/>
      <c r="RUZ740" s="1101"/>
      <c r="RVA740" s="1101"/>
      <c r="RVB740" s="1101"/>
      <c r="RVC740" s="1101"/>
      <c r="RVD740" s="1101"/>
      <c r="RVE740" s="1101"/>
      <c r="RVF740" s="1101"/>
      <c r="RVG740" s="1101"/>
      <c r="RVH740" s="1101"/>
      <c r="RVI740" s="1101"/>
      <c r="RVJ740" s="1101"/>
      <c r="RVK740" s="1101"/>
      <c r="RVL740" s="1101"/>
      <c r="RVM740" s="1101"/>
      <c r="RVN740" s="1101"/>
      <c r="RVO740" s="1101"/>
      <c r="RVP740" s="1101"/>
      <c r="RVQ740" s="1101"/>
      <c r="RVR740" s="1101"/>
      <c r="RVS740" s="1101"/>
      <c r="RVT740" s="1101"/>
      <c r="RVU740" s="1101"/>
      <c r="RVV740" s="1101"/>
      <c r="RVW740" s="1101"/>
      <c r="RVX740" s="1101"/>
      <c r="RVY740" s="1101"/>
      <c r="RVZ740" s="1101"/>
      <c r="RWA740" s="1101"/>
      <c r="RWB740" s="1101"/>
      <c r="RWC740" s="1101"/>
      <c r="RWD740" s="1101"/>
      <c r="RWE740" s="1101"/>
      <c r="RWF740" s="1101"/>
      <c r="RWG740" s="1101"/>
      <c r="RWH740" s="1101"/>
      <c r="RWI740" s="1101"/>
      <c r="RWJ740" s="1101"/>
      <c r="RWK740" s="1101"/>
      <c r="RWL740" s="1101"/>
      <c r="RWM740" s="1101"/>
      <c r="RWN740" s="1101"/>
      <c r="RWO740" s="1101"/>
      <c r="RWP740" s="1101"/>
      <c r="RWQ740" s="1101"/>
      <c r="RWR740" s="1101"/>
      <c r="RWS740" s="1101"/>
      <c r="RWT740" s="1101"/>
      <c r="RWU740" s="1101"/>
      <c r="RWV740" s="1101"/>
      <c r="RWW740" s="1101"/>
      <c r="RWX740" s="1101"/>
      <c r="RWY740" s="1101"/>
      <c r="RWZ740" s="1101"/>
      <c r="RXA740" s="1101"/>
      <c r="RXB740" s="1101"/>
      <c r="RXC740" s="1101"/>
      <c r="RXD740" s="1101"/>
      <c r="RXE740" s="1101"/>
      <c r="RXF740" s="1101"/>
      <c r="RXG740" s="1101"/>
      <c r="RXH740" s="1101"/>
      <c r="RXI740" s="1101"/>
      <c r="RXJ740" s="1101"/>
      <c r="RXK740" s="1101"/>
      <c r="RXL740" s="1101"/>
      <c r="RXM740" s="1101"/>
      <c r="RXN740" s="1101"/>
      <c r="RXO740" s="1101"/>
      <c r="RXP740" s="1101"/>
      <c r="RXQ740" s="1101"/>
      <c r="RXR740" s="1101"/>
      <c r="RXS740" s="1101"/>
      <c r="RXT740" s="1101"/>
      <c r="RXU740" s="1101"/>
      <c r="RXV740" s="1101"/>
      <c r="RXW740" s="1101"/>
      <c r="RXX740" s="1101"/>
      <c r="RXY740" s="1101"/>
      <c r="RXZ740" s="1101"/>
      <c r="RYA740" s="1101"/>
      <c r="RYB740" s="1101"/>
      <c r="RYC740" s="1101"/>
      <c r="RYD740" s="1101"/>
      <c r="RYE740" s="1101"/>
      <c r="RYF740" s="1101"/>
      <c r="RYG740" s="1101"/>
      <c r="RYH740" s="1101"/>
      <c r="RYI740" s="1101"/>
      <c r="RYJ740" s="1101"/>
      <c r="RYK740" s="1101"/>
      <c r="RYL740" s="1101"/>
      <c r="RYM740" s="1101"/>
      <c r="RYN740" s="1101"/>
      <c r="RYO740" s="1101"/>
      <c r="RYP740" s="1101"/>
      <c r="RYQ740" s="1101"/>
      <c r="RYR740" s="1101"/>
      <c r="RYS740" s="1101"/>
      <c r="RYT740" s="1101"/>
      <c r="RYU740" s="1101"/>
      <c r="RYV740" s="1101"/>
      <c r="RYW740" s="1101"/>
      <c r="RYX740" s="1101"/>
      <c r="RYY740" s="1101"/>
      <c r="RYZ740" s="1101"/>
      <c r="RZA740" s="1101"/>
      <c r="RZB740" s="1101"/>
      <c r="RZC740" s="1101"/>
      <c r="RZD740" s="1101"/>
      <c r="RZE740" s="1101"/>
      <c r="RZF740" s="1101"/>
      <c r="RZG740" s="1101"/>
      <c r="RZH740" s="1101"/>
      <c r="RZI740" s="1101"/>
      <c r="RZJ740" s="1101"/>
      <c r="RZK740" s="1101"/>
      <c r="RZL740" s="1101"/>
      <c r="RZM740" s="1101"/>
      <c r="RZN740" s="1101"/>
      <c r="RZO740" s="1101"/>
      <c r="RZP740" s="1101"/>
      <c r="RZQ740" s="1101"/>
      <c r="RZR740" s="1101"/>
      <c r="RZS740" s="1101"/>
      <c r="RZT740" s="1101"/>
      <c r="RZU740" s="1101"/>
      <c r="RZV740" s="1101"/>
      <c r="RZW740" s="1101"/>
      <c r="RZX740" s="1101"/>
      <c r="RZY740" s="1101"/>
      <c r="RZZ740" s="1101"/>
      <c r="SAA740" s="1101"/>
      <c r="SAB740" s="1101"/>
      <c r="SAC740" s="1101"/>
      <c r="SAD740" s="1101"/>
      <c r="SAE740" s="1101"/>
      <c r="SAF740" s="1101"/>
      <c r="SAG740" s="1101"/>
      <c r="SAH740" s="1101"/>
      <c r="SAI740" s="1101"/>
      <c r="SAJ740" s="1101"/>
      <c r="SAK740" s="1101"/>
      <c r="SAL740" s="1101"/>
      <c r="SAM740" s="1101"/>
      <c r="SAN740" s="1101"/>
      <c r="SAO740" s="1101"/>
      <c r="SAP740" s="1101"/>
      <c r="SAQ740" s="1101"/>
      <c r="SAR740" s="1101"/>
      <c r="SAS740" s="1101"/>
      <c r="SAT740" s="1101"/>
      <c r="SAU740" s="1101"/>
      <c r="SAV740" s="1101"/>
      <c r="SAW740" s="1101"/>
      <c r="SAX740" s="1101"/>
      <c r="SAY740" s="1101"/>
      <c r="SAZ740" s="1101"/>
      <c r="SBA740" s="1101"/>
      <c r="SBB740" s="1101"/>
      <c r="SBC740" s="1101"/>
      <c r="SBD740" s="1101"/>
      <c r="SBE740" s="1101"/>
      <c r="SBF740" s="1101"/>
      <c r="SBG740" s="1101"/>
      <c r="SBH740" s="1101"/>
      <c r="SBI740" s="1101"/>
      <c r="SBJ740" s="1101"/>
      <c r="SBK740" s="1101"/>
      <c r="SBL740" s="1101"/>
      <c r="SBM740" s="1101"/>
      <c r="SBN740" s="1101"/>
      <c r="SBO740" s="1101"/>
      <c r="SBP740" s="1101"/>
      <c r="SBQ740" s="1101"/>
      <c r="SBR740" s="1101"/>
      <c r="SBS740" s="1101"/>
      <c r="SBT740" s="1101"/>
      <c r="SBU740" s="1101"/>
      <c r="SBV740" s="1101"/>
      <c r="SBW740" s="1101"/>
      <c r="SBX740" s="1101"/>
      <c r="SBY740" s="1101"/>
      <c r="SBZ740" s="1101"/>
      <c r="SCA740" s="1101"/>
      <c r="SCB740" s="1101"/>
      <c r="SCC740" s="1101"/>
      <c r="SCD740" s="1101"/>
      <c r="SCE740" s="1101"/>
      <c r="SCF740" s="1101"/>
      <c r="SCG740" s="1101"/>
      <c r="SCH740" s="1101"/>
      <c r="SCI740" s="1101"/>
      <c r="SCJ740" s="1101"/>
      <c r="SCK740" s="1101"/>
      <c r="SCL740" s="1101"/>
      <c r="SCM740" s="1101"/>
      <c r="SCN740" s="1101"/>
      <c r="SCO740" s="1101"/>
      <c r="SCP740" s="1101"/>
      <c r="SCQ740" s="1101"/>
      <c r="SCR740" s="1101"/>
      <c r="SCS740" s="1101"/>
      <c r="SCT740" s="1101"/>
      <c r="SCU740" s="1101"/>
      <c r="SCV740" s="1101"/>
      <c r="SCW740" s="1101"/>
      <c r="SCX740" s="1101"/>
      <c r="SCY740" s="1101"/>
      <c r="SCZ740" s="1101"/>
      <c r="SDA740" s="1101"/>
      <c r="SDB740" s="1101"/>
      <c r="SDC740" s="1101"/>
      <c r="SDD740" s="1101"/>
      <c r="SDE740" s="1101"/>
      <c r="SDF740" s="1101"/>
      <c r="SDG740" s="1101"/>
      <c r="SDH740" s="1101"/>
      <c r="SDI740" s="1101"/>
      <c r="SDJ740" s="1101"/>
      <c r="SDK740" s="1101"/>
      <c r="SDL740" s="1101"/>
      <c r="SDM740" s="1101"/>
      <c r="SDN740" s="1101"/>
      <c r="SDO740" s="1101"/>
      <c r="SDP740" s="1101"/>
      <c r="SDQ740" s="1101"/>
      <c r="SDR740" s="1101"/>
      <c r="SDS740" s="1101"/>
      <c r="SDT740" s="1101"/>
      <c r="SDU740" s="1101"/>
      <c r="SDV740" s="1101"/>
      <c r="SDW740" s="1101"/>
      <c r="SDX740" s="1101"/>
      <c r="SDY740" s="1101"/>
      <c r="SDZ740" s="1101"/>
      <c r="SEA740" s="1101"/>
      <c r="SEB740" s="1101"/>
      <c r="SEC740" s="1101"/>
      <c r="SED740" s="1101"/>
      <c r="SEE740" s="1101"/>
      <c r="SEF740" s="1101"/>
      <c r="SEG740" s="1101"/>
      <c r="SEH740" s="1101"/>
      <c r="SEI740" s="1101"/>
      <c r="SEJ740" s="1101"/>
      <c r="SEK740" s="1101"/>
      <c r="SEL740" s="1101"/>
      <c r="SEM740" s="1101"/>
      <c r="SEN740" s="1101"/>
      <c r="SEO740" s="1101"/>
      <c r="SEP740" s="1101"/>
      <c r="SEQ740" s="1101"/>
      <c r="SER740" s="1101"/>
      <c r="SES740" s="1101"/>
      <c r="SET740" s="1101"/>
      <c r="SEU740" s="1101"/>
      <c r="SEV740" s="1101"/>
      <c r="SEW740" s="1101"/>
      <c r="SEX740" s="1101"/>
      <c r="SEY740" s="1101"/>
      <c r="SEZ740" s="1101"/>
      <c r="SFA740" s="1101"/>
      <c r="SFB740" s="1101"/>
      <c r="SFC740" s="1101"/>
      <c r="SFD740" s="1101"/>
      <c r="SFE740" s="1101"/>
      <c r="SFF740" s="1101"/>
      <c r="SFG740" s="1101"/>
      <c r="SFH740" s="1101"/>
      <c r="SFI740" s="1101"/>
      <c r="SFJ740" s="1101"/>
      <c r="SFK740" s="1101"/>
      <c r="SFL740" s="1101"/>
      <c r="SFM740" s="1101"/>
      <c r="SFN740" s="1101"/>
      <c r="SFO740" s="1101"/>
      <c r="SFP740" s="1101"/>
      <c r="SFQ740" s="1101"/>
      <c r="SFR740" s="1101"/>
      <c r="SFS740" s="1101"/>
      <c r="SFT740" s="1101"/>
      <c r="SFU740" s="1101"/>
      <c r="SFV740" s="1101"/>
      <c r="SFW740" s="1101"/>
      <c r="SFX740" s="1101"/>
      <c r="SFY740" s="1101"/>
      <c r="SFZ740" s="1101"/>
      <c r="SGA740" s="1101"/>
      <c r="SGB740" s="1101"/>
      <c r="SGC740" s="1101"/>
      <c r="SGD740" s="1101"/>
      <c r="SGE740" s="1101"/>
      <c r="SGF740" s="1101"/>
      <c r="SGG740" s="1101"/>
      <c r="SGH740" s="1101"/>
      <c r="SGI740" s="1101"/>
      <c r="SGJ740" s="1101"/>
      <c r="SGK740" s="1101"/>
      <c r="SGL740" s="1101"/>
      <c r="SGM740" s="1101"/>
      <c r="SGN740" s="1101"/>
      <c r="SGO740" s="1101"/>
      <c r="SGP740" s="1101"/>
      <c r="SGQ740" s="1101"/>
      <c r="SGR740" s="1101"/>
      <c r="SGS740" s="1101"/>
      <c r="SGT740" s="1101"/>
      <c r="SGU740" s="1101"/>
      <c r="SGV740" s="1101"/>
      <c r="SGW740" s="1101"/>
      <c r="SGX740" s="1101"/>
      <c r="SGY740" s="1101"/>
      <c r="SGZ740" s="1101"/>
      <c r="SHA740" s="1101"/>
      <c r="SHB740" s="1101"/>
      <c r="SHC740" s="1101"/>
      <c r="SHD740" s="1101"/>
      <c r="SHE740" s="1101"/>
      <c r="SHF740" s="1101"/>
      <c r="SHG740" s="1101"/>
      <c r="SHH740" s="1101"/>
      <c r="SHI740" s="1101"/>
      <c r="SHJ740" s="1101"/>
      <c r="SHK740" s="1101"/>
      <c r="SHL740" s="1101"/>
      <c r="SHM740" s="1101"/>
      <c r="SHN740" s="1101"/>
      <c r="SHO740" s="1101"/>
      <c r="SHP740" s="1101"/>
      <c r="SHQ740" s="1101"/>
      <c r="SHR740" s="1101"/>
      <c r="SHS740" s="1101"/>
      <c r="SHT740" s="1101"/>
      <c r="SHU740" s="1101"/>
      <c r="SHV740" s="1101"/>
      <c r="SHW740" s="1101"/>
      <c r="SHX740" s="1101"/>
      <c r="SHY740" s="1101"/>
      <c r="SHZ740" s="1101"/>
      <c r="SIA740" s="1101"/>
      <c r="SIB740" s="1101"/>
      <c r="SIC740" s="1101"/>
      <c r="SID740" s="1101"/>
      <c r="SIE740" s="1101"/>
      <c r="SIF740" s="1101"/>
      <c r="SIG740" s="1101"/>
      <c r="SIH740" s="1101"/>
      <c r="SII740" s="1101"/>
      <c r="SIJ740" s="1101"/>
      <c r="SIK740" s="1101"/>
      <c r="SIL740" s="1101"/>
      <c r="SIM740" s="1101"/>
      <c r="SIN740" s="1101"/>
      <c r="SIO740" s="1101"/>
      <c r="SIP740" s="1101"/>
      <c r="SIQ740" s="1101"/>
      <c r="SIR740" s="1101"/>
      <c r="SIS740" s="1101"/>
      <c r="SIT740" s="1101"/>
      <c r="SIU740" s="1101"/>
      <c r="SIV740" s="1101"/>
      <c r="SIW740" s="1101"/>
      <c r="SIX740" s="1101"/>
      <c r="SIY740" s="1101"/>
      <c r="SIZ740" s="1101"/>
      <c r="SJA740" s="1101"/>
      <c r="SJB740" s="1101"/>
      <c r="SJC740" s="1101"/>
      <c r="SJD740" s="1101"/>
      <c r="SJE740" s="1101"/>
      <c r="SJF740" s="1101"/>
      <c r="SJG740" s="1101"/>
      <c r="SJH740" s="1101"/>
      <c r="SJI740" s="1101"/>
      <c r="SJJ740" s="1101"/>
      <c r="SJK740" s="1101"/>
      <c r="SJL740" s="1101"/>
      <c r="SJM740" s="1101"/>
      <c r="SJN740" s="1101"/>
      <c r="SJO740" s="1101"/>
      <c r="SJP740" s="1101"/>
      <c r="SJQ740" s="1101"/>
      <c r="SJR740" s="1101"/>
      <c r="SJS740" s="1101"/>
      <c r="SJT740" s="1101"/>
      <c r="SJU740" s="1101"/>
      <c r="SJV740" s="1101"/>
      <c r="SJW740" s="1101"/>
      <c r="SJX740" s="1101"/>
      <c r="SJY740" s="1101"/>
      <c r="SJZ740" s="1101"/>
      <c r="SKA740" s="1101"/>
      <c r="SKB740" s="1101"/>
      <c r="SKC740" s="1101"/>
      <c r="SKD740" s="1101"/>
      <c r="SKE740" s="1101"/>
      <c r="SKF740" s="1101"/>
      <c r="SKG740" s="1101"/>
      <c r="SKH740" s="1101"/>
      <c r="SKI740" s="1101"/>
      <c r="SKJ740" s="1101"/>
      <c r="SKK740" s="1101"/>
      <c r="SKL740" s="1101"/>
      <c r="SKM740" s="1101"/>
      <c r="SKN740" s="1101"/>
      <c r="SKO740" s="1101"/>
      <c r="SKP740" s="1101"/>
      <c r="SKQ740" s="1101"/>
      <c r="SKR740" s="1101"/>
      <c r="SKS740" s="1101"/>
      <c r="SKT740" s="1101"/>
      <c r="SKU740" s="1101"/>
      <c r="SKV740" s="1101"/>
      <c r="SKW740" s="1101"/>
      <c r="SKX740" s="1101"/>
      <c r="SKY740" s="1101"/>
      <c r="SKZ740" s="1101"/>
      <c r="SLA740" s="1101"/>
      <c r="SLB740" s="1101"/>
      <c r="SLC740" s="1101"/>
      <c r="SLD740" s="1101"/>
      <c r="SLE740" s="1101"/>
      <c r="SLF740" s="1101"/>
      <c r="SLG740" s="1101"/>
      <c r="SLH740" s="1101"/>
      <c r="SLI740" s="1101"/>
      <c r="SLJ740" s="1101"/>
      <c r="SLK740" s="1101"/>
      <c r="SLL740" s="1101"/>
      <c r="SLM740" s="1101"/>
      <c r="SLN740" s="1101"/>
      <c r="SLO740" s="1101"/>
      <c r="SLP740" s="1101"/>
      <c r="SLQ740" s="1101"/>
      <c r="SLR740" s="1101"/>
      <c r="SLS740" s="1101"/>
      <c r="SLT740" s="1101"/>
      <c r="SLU740" s="1101"/>
      <c r="SLV740" s="1101"/>
      <c r="SLW740" s="1101"/>
      <c r="SLX740" s="1101"/>
      <c r="SLY740" s="1101"/>
      <c r="SLZ740" s="1101"/>
      <c r="SMA740" s="1101"/>
      <c r="SMB740" s="1101"/>
      <c r="SMC740" s="1101"/>
      <c r="SMD740" s="1101"/>
      <c r="SME740" s="1101"/>
      <c r="SMF740" s="1101"/>
      <c r="SMG740" s="1101"/>
      <c r="SMH740" s="1101"/>
      <c r="SMI740" s="1101"/>
      <c r="SMJ740" s="1101"/>
      <c r="SMK740" s="1101"/>
      <c r="SML740" s="1101"/>
      <c r="SMM740" s="1101"/>
      <c r="SMN740" s="1101"/>
      <c r="SMO740" s="1101"/>
      <c r="SMP740" s="1101"/>
      <c r="SMQ740" s="1101"/>
      <c r="SMR740" s="1101"/>
      <c r="SMS740" s="1101"/>
      <c r="SMT740" s="1101"/>
      <c r="SMU740" s="1101"/>
      <c r="SMV740" s="1101"/>
      <c r="SMW740" s="1101"/>
      <c r="SMX740" s="1101"/>
      <c r="SMY740" s="1101"/>
      <c r="SMZ740" s="1101"/>
      <c r="SNA740" s="1101"/>
      <c r="SNB740" s="1101"/>
      <c r="SNC740" s="1101"/>
      <c r="SND740" s="1101"/>
      <c r="SNE740" s="1101"/>
      <c r="SNF740" s="1101"/>
      <c r="SNG740" s="1101"/>
      <c r="SNH740" s="1101"/>
      <c r="SNI740" s="1101"/>
      <c r="SNJ740" s="1101"/>
      <c r="SNK740" s="1101"/>
      <c r="SNL740" s="1101"/>
      <c r="SNM740" s="1101"/>
      <c r="SNN740" s="1101"/>
      <c r="SNO740" s="1101"/>
      <c r="SNP740" s="1101"/>
      <c r="SNQ740" s="1101"/>
      <c r="SNR740" s="1101"/>
      <c r="SNS740" s="1101"/>
      <c r="SNT740" s="1101"/>
      <c r="SNU740" s="1101"/>
      <c r="SNV740" s="1101"/>
      <c r="SNW740" s="1101"/>
      <c r="SNX740" s="1101"/>
      <c r="SNY740" s="1101"/>
      <c r="SNZ740" s="1101"/>
      <c r="SOA740" s="1101"/>
      <c r="SOB740" s="1101"/>
      <c r="SOC740" s="1101"/>
      <c r="SOD740" s="1101"/>
      <c r="SOE740" s="1101"/>
      <c r="SOF740" s="1101"/>
      <c r="SOG740" s="1101"/>
      <c r="SOH740" s="1101"/>
      <c r="SOI740" s="1101"/>
      <c r="SOJ740" s="1101"/>
      <c r="SOK740" s="1101"/>
      <c r="SOL740" s="1101"/>
      <c r="SOM740" s="1101"/>
      <c r="SON740" s="1101"/>
      <c r="SOO740" s="1101"/>
      <c r="SOP740" s="1101"/>
      <c r="SOQ740" s="1101"/>
      <c r="SOR740" s="1101"/>
      <c r="SOS740" s="1101"/>
      <c r="SOT740" s="1101"/>
      <c r="SOU740" s="1101"/>
      <c r="SOV740" s="1101"/>
      <c r="SOW740" s="1101"/>
      <c r="SOX740" s="1101"/>
      <c r="SOY740" s="1101"/>
      <c r="SOZ740" s="1101"/>
      <c r="SPA740" s="1101"/>
      <c r="SPB740" s="1101"/>
      <c r="SPC740" s="1101"/>
      <c r="SPD740" s="1101"/>
      <c r="SPE740" s="1101"/>
      <c r="SPF740" s="1101"/>
      <c r="SPG740" s="1101"/>
      <c r="SPH740" s="1101"/>
      <c r="SPI740" s="1101"/>
      <c r="SPJ740" s="1101"/>
      <c r="SPK740" s="1101"/>
      <c r="SPL740" s="1101"/>
      <c r="SPM740" s="1101"/>
      <c r="SPN740" s="1101"/>
      <c r="SPO740" s="1101"/>
      <c r="SPP740" s="1101"/>
      <c r="SPQ740" s="1101"/>
      <c r="SPR740" s="1101"/>
      <c r="SPS740" s="1101"/>
      <c r="SPT740" s="1101"/>
      <c r="SPU740" s="1101"/>
      <c r="SPV740" s="1101"/>
      <c r="SPW740" s="1101"/>
      <c r="SPX740" s="1101"/>
      <c r="SPY740" s="1101"/>
      <c r="SPZ740" s="1101"/>
      <c r="SQA740" s="1101"/>
      <c r="SQB740" s="1101"/>
      <c r="SQC740" s="1101"/>
      <c r="SQD740" s="1101"/>
      <c r="SQE740" s="1101"/>
      <c r="SQF740" s="1101"/>
      <c r="SQG740" s="1101"/>
      <c r="SQH740" s="1101"/>
      <c r="SQI740" s="1101"/>
      <c r="SQJ740" s="1101"/>
      <c r="SQK740" s="1101"/>
      <c r="SQL740" s="1101"/>
      <c r="SQM740" s="1101"/>
      <c r="SQN740" s="1101"/>
      <c r="SQO740" s="1101"/>
      <c r="SQP740" s="1101"/>
      <c r="SQQ740" s="1101"/>
      <c r="SQR740" s="1101"/>
      <c r="SQS740" s="1101"/>
      <c r="SQT740" s="1101"/>
      <c r="SQU740" s="1101"/>
      <c r="SQV740" s="1101"/>
      <c r="SQW740" s="1101"/>
      <c r="SQX740" s="1101"/>
      <c r="SQY740" s="1101"/>
      <c r="SQZ740" s="1101"/>
      <c r="SRA740" s="1101"/>
      <c r="SRB740" s="1101"/>
      <c r="SRC740" s="1101"/>
      <c r="SRD740" s="1101"/>
      <c r="SRE740" s="1101"/>
      <c r="SRF740" s="1101"/>
      <c r="SRG740" s="1101"/>
      <c r="SRH740" s="1101"/>
      <c r="SRI740" s="1101"/>
      <c r="SRJ740" s="1101"/>
      <c r="SRK740" s="1101"/>
      <c r="SRL740" s="1101"/>
      <c r="SRM740" s="1101"/>
      <c r="SRN740" s="1101"/>
      <c r="SRO740" s="1101"/>
      <c r="SRP740" s="1101"/>
      <c r="SRQ740" s="1101"/>
      <c r="SRR740" s="1101"/>
      <c r="SRS740" s="1101"/>
      <c r="SRT740" s="1101"/>
      <c r="SRU740" s="1101"/>
      <c r="SRV740" s="1101"/>
      <c r="SRW740" s="1101"/>
      <c r="SRX740" s="1101"/>
      <c r="SRY740" s="1101"/>
      <c r="SRZ740" s="1101"/>
      <c r="SSA740" s="1101"/>
      <c r="SSB740" s="1101"/>
      <c r="SSC740" s="1101"/>
      <c r="SSD740" s="1101"/>
      <c r="SSE740" s="1101"/>
      <c r="SSF740" s="1101"/>
      <c r="SSG740" s="1101"/>
      <c r="SSH740" s="1101"/>
      <c r="SSI740" s="1101"/>
      <c r="SSJ740" s="1101"/>
      <c r="SSK740" s="1101"/>
      <c r="SSL740" s="1101"/>
      <c r="SSM740" s="1101"/>
      <c r="SSN740" s="1101"/>
      <c r="SSO740" s="1101"/>
      <c r="SSP740" s="1101"/>
      <c r="SSQ740" s="1101"/>
      <c r="SSR740" s="1101"/>
      <c r="SSS740" s="1101"/>
      <c r="SST740" s="1101"/>
      <c r="SSU740" s="1101"/>
      <c r="SSV740" s="1101"/>
      <c r="SSW740" s="1101"/>
      <c r="SSX740" s="1101"/>
      <c r="SSY740" s="1101"/>
      <c r="SSZ740" s="1101"/>
      <c r="STA740" s="1101"/>
      <c r="STB740" s="1101"/>
      <c r="STC740" s="1101"/>
      <c r="STD740" s="1101"/>
      <c r="STE740" s="1101"/>
      <c r="STF740" s="1101"/>
      <c r="STG740" s="1101"/>
      <c r="STH740" s="1101"/>
      <c r="STI740" s="1101"/>
      <c r="STJ740" s="1101"/>
      <c r="STK740" s="1101"/>
      <c r="STL740" s="1101"/>
      <c r="STM740" s="1101"/>
      <c r="STN740" s="1101"/>
      <c r="STO740" s="1101"/>
      <c r="STP740" s="1101"/>
      <c r="STQ740" s="1101"/>
      <c r="STR740" s="1101"/>
      <c r="STS740" s="1101"/>
      <c r="STT740" s="1101"/>
      <c r="STU740" s="1101"/>
      <c r="STV740" s="1101"/>
      <c r="STW740" s="1101"/>
      <c r="STX740" s="1101"/>
      <c r="STY740" s="1101"/>
      <c r="STZ740" s="1101"/>
      <c r="SUA740" s="1101"/>
      <c r="SUB740" s="1101"/>
      <c r="SUC740" s="1101"/>
      <c r="SUD740" s="1101"/>
      <c r="SUE740" s="1101"/>
      <c r="SUF740" s="1101"/>
      <c r="SUG740" s="1101"/>
      <c r="SUH740" s="1101"/>
      <c r="SUI740" s="1101"/>
      <c r="SUJ740" s="1101"/>
      <c r="SUK740" s="1101"/>
      <c r="SUL740" s="1101"/>
      <c r="SUM740" s="1101"/>
      <c r="SUN740" s="1101"/>
      <c r="SUO740" s="1101"/>
      <c r="SUP740" s="1101"/>
      <c r="SUQ740" s="1101"/>
      <c r="SUR740" s="1101"/>
      <c r="SUS740" s="1101"/>
      <c r="SUT740" s="1101"/>
      <c r="SUU740" s="1101"/>
      <c r="SUV740" s="1101"/>
      <c r="SUW740" s="1101"/>
      <c r="SUX740" s="1101"/>
      <c r="SUY740" s="1101"/>
      <c r="SUZ740" s="1101"/>
      <c r="SVA740" s="1101"/>
      <c r="SVB740" s="1101"/>
      <c r="SVC740" s="1101"/>
      <c r="SVD740" s="1101"/>
      <c r="SVE740" s="1101"/>
      <c r="SVF740" s="1101"/>
      <c r="SVG740" s="1101"/>
      <c r="SVH740" s="1101"/>
      <c r="SVI740" s="1101"/>
      <c r="SVJ740" s="1101"/>
      <c r="SVK740" s="1101"/>
      <c r="SVL740" s="1101"/>
      <c r="SVM740" s="1101"/>
      <c r="SVN740" s="1101"/>
      <c r="SVO740" s="1101"/>
      <c r="SVP740" s="1101"/>
      <c r="SVQ740" s="1101"/>
      <c r="SVR740" s="1101"/>
      <c r="SVS740" s="1101"/>
      <c r="SVT740" s="1101"/>
      <c r="SVU740" s="1101"/>
      <c r="SVV740" s="1101"/>
      <c r="SVW740" s="1101"/>
      <c r="SVX740" s="1101"/>
      <c r="SVY740" s="1101"/>
      <c r="SVZ740" s="1101"/>
      <c r="SWA740" s="1101"/>
      <c r="SWB740" s="1101"/>
      <c r="SWC740" s="1101"/>
      <c r="SWD740" s="1101"/>
      <c r="SWE740" s="1101"/>
      <c r="SWF740" s="1101"/>
      <c r="SWG740" s="1101"/>
      <c r="SWH740" s="1101"/>
      <c r="SWI740" s="1101"/>
      <c r="SWJ740" s="1101"/>
      <c r="SWK740" s="1101"/>
      <c r="SWL740" s="1101"/>
      <c r="SWM740" s="1101"/>
      <c r="SWN740" s="1101"/>
      <c r="SWO740" s="1101"/>
      <c r="SWP740" s="1101"/>
      <c r="SWQ740" s="1101"/>
      <c r="SWR740" s="1101"/>
      <c r="SWS740" s="1101"/>
      <c r="SWT740" s="1101"/>
      <c r="SWU740" s="1101"/>
      <c r="SWV740" s="1101"/>
      <c r="SWW740" s="1101"/>
      <c r="SWX740" s="1101"/>
      <c r="SWY740" s="1101"/>
      <c r="SWZ740" s="1101"/>
      <c r="SXA740" s="1101"/>
      <c r="SXB740" s="1101"/>
      <c r="SXC740" s="1101"/>
      <c r="SXD740" s="1101"/>
      <c r="SXE740" s="1101"/>
      <c r="SXF740" s="1101"/>
      <c r="SXG740" s="1101"/>
      <c r="SXH740" s="1101"/>
      <c r="SXI740" s="1101"/>
      <c r="SXJ740" s="1101"/>
      <c r="SXK740" s="1101"/>
      <c r="SXL740" s="1101"/>
      <c r="SXM740" s="1101"/>
      <c r="SXN740" s="1101"/>
      <c r="SXO740" s="1101"/>
      <c r="SXP740" s="1101"/>
      <c r="SXQ740" s="1101"/>
      <c r="SXR740" s="1101"/>
      <c r="SXS740" s="1101"/>
      <c r="SXT740" s="1101"/>
      <c r="SXU740" s="1101"/>
      <c r="SXV740" s="1101"/>
      <c r="SXW740" s="1101"/>
      <c r="SXX740" s="1101"/>
      <c r="SXY740" s="1101"/>
      <c r="SXZ740" s="1101"/>
      <c r="SYA740" s="1101"/>
      <c r="SYB740" s="1101"/>
      <c r="SYC740" s="1101"/>
      <c r="SYD740" s="1101"/>
      <c r="SYE740" s="1101"/>
      <c r="SYF740" s="1101"/>
      <c r="SYG740" s="1101"/>
      <c r="SYH740" s="1101"/>
      <c r="SYI740" s="1101"/>
      <c r="SYJ740" s="1101"/>
      <c r="SYK740" s="1101"/>
      <c r="SYL740" s="1101"/>
      <c r="SYM740" s="1101"/>
      <c r="SYN740" s="1101"/>
      <c r="SYO740" s="1101"/>
      <c r="SYP740" s="1101"/>
      <c r="SYQ740" s="1101"/>
      <c r="SYR740" s="1101"/>
      <c r="SYS740" s="1101"/>
      <c r="SYT740" s="1101"/>
      <c r="SYU740" s="1101"/>
      <c r="SYV740" s="1101"/>
      <c r="SYW740" s="1101"/>
      <c r="SYX740" s="1101"/>
      <c r="SYY740" s="1101"/>
      <c r="SYZ740" s="1101"/>
      <c r="SZA740" s="1101"/>
      <c r="SZB740" s="1101"/>
      <c r="SZC740" s="1101"/>
      <c r="SZD740" s="1101"/>
      <c r="SZE740" s="1101"/>
      <c r="SZF740" s="1101"/>
      <c r="SZG740" s="1101"/>
      <c r="SZH740" s="1101"/>
      <c r="SZI740" s="1101"/>
      <c r="SZJ740" s="1101"/>
      <c r="SZK740" s="1101"/>
      <c r="SZL740" s="1101"/>
      <c r="SZM740" s="1101"/>
      <c r="SZN740" s="1101"/>
      <c r="SZO740" s="1101"/>
      <c r="SZP740" s="1101"/>
      <c r="SZQ740" s="1101"/>
      <c r="SZR740" s="1101"/>
      <c r="SZS740" s="1101"/>
      <c r="SZT740" s="1101"/>
      <c r="SZU740" s="1101"/>
      <c r="SZV740" s="1101"/>
      <c r="SZW740" s="1101"/>
      <c r="SZX740" s="1101"/>
      <c r="SZY740" s="1101"/>
      <c r="SZZ740" s="1101"/>
      <c r="TAA740" s="1101"/>
      <c r="TAB740" s="1101"/>
      <c r="TAC740" s="1101"/>
      <c r="TAD740" s="1101"/>
      <c r="TAE740" s="1101"/>
      <c r="TAF740" s="1101"/>
      <c r="TAG740" s="1101"/>
      <c r="TAH740" s="1101"/>
      <c r="TAI740" s="1101"/>
      <c r="TAJ740" s="1101"/>
      <c r="TAK740" s="1101"/>
      <c r="TAL740" s="1101"/>
      <c r="TAM740" s="1101"/>
      <c r="TAN740" s="1101"/>
      <c r="TAO740" s="1101"/>
      <c r="TAP740" s="1101"/>
      <c r="TAQ740" s="1101"/>
      <c r="TAR740" s="1101"/>
      <c r="TAS740" s="1101"/>
      <c r="TAT740" s="1101"/>
      <c r="TAU740" s="1101"/>
      <c r="TAV740" s="1101"/>
      <c r="TAW740" s="1101"/>
      <c r="TAX740" s="1101"/>
      <c r="TAY740" s="1101"/>
      <c r="TAZ740" s="1101"/>
      <c r="TBA740" s="1101"/>
      <c r="TBB740" s="1101"/>
      <c r="TBC740" s="1101"/>
      <c r="TBD740" s="1101"/>
      <c r="TBE740" s="1101"/>
      <c r="TBF740" s="1101"/>
      <c r="TBG740" s="1101"/>
      <c r="TBH740" s="1101"/>
      <c r="TBI740" s="1101"/>
      <c r="TBJ740" s="1101"/>
      <c r="TBK740" s="1101"/>
      <c r="TBL740" s="1101"/>
      <c r="TBM740" s="1101"/>
      <c r="TBN740" s="1101"/>
      <c r="TBO740" s="1101"/>
      <c r="TBP740" s="1101"/>
      <c r="TBQ740" s="1101"/>
      <c r="TBR740" s="1101"/>
      <c r="TBS740" s="1101"/>
      <c r="TBT740" s="1101"/>
      <c r="TBU740" s="1101"/>
      <c r="TBV740" s="1101"/>
      <c r="TBW740" s="1101"/>
      <c r="TBX740" s="1101"/>
      <c r="TBY740" s="1101"/>
      <c r="TBZ740" s="1101"/>
      <c r="TCA740" s="1101"/>
      <c r="TCB740" s="1101"/>
      <c r="TCC740" s="1101"/>
      <c r="TCD740" s="1101"/>
      <c r="TCE740" s="1101"/>
      <c r="TCF740" s="1101"/>
      <c r="TCG740" s="1101"/>
      <c r="TCH740" s="1101"/>
      <c r="TCI740" s="1101"/>
      <c r="TCJ740" s="1101"/>
      <c r="TCK740" s="1101"/>
      <c r="TCL740" s="1101"/>
      <c r="TCM740" s="1101"/>
      <c r="TCN740" s="1101"/>
      <c r="TCO740" s="1101"/>
      <c r="TCP740" s="1101"/>
      <c r="TCQ740" s="1101"/>
      <c r="TCR740" s="1101"/>
      <c r="TCS740" s="1101"/>
      <c r="TCT740" s="1101"/>
      <c r="TCU740" s="1101"/>
      <c r="TCV740" s="1101"/>
      <c r="TCW740" s="1101"/>
      <c r="TCX740" s="1101"/>
      <c r="TCY740" s="1101"/>
      <c r="TCZ740" s="1101"/>
      <c r="TDA740" s="1101"/>
      <c r="TDB740" s="1101"/>
      <c r="TDC740" s="1101"/>
      <c r="TDD740" s="1101"/>
      <c r="TDE740" s="1101"/>
      <c r="TDF740" s="1101"/>
      <c r="TDG740" s="1101"/>
      <c r="TDH740" s="1101"/>
      <c r="TDI740" s="1101"/>
      <c r="TDJ740" s="1101"/>
      <c r="TDK740" s="1101"/>
      <c r="TDL740" s="1101"/>
      <c r="TDM740" s="1101"/>
      <c r="TDN740" s="1101"/>
      <c r="TDO740" s="1101"/>
      <c r="TDP740" s="1101"/>
      <c r="TDQ740" s="1101"/>
      <c r="TDR740" s="1101"/>
      <c r="TDS740" s="1101"/>
      <c r="TDT740" s="1101"/>
      <c r="TDU740" s="1101"/>
      <c r="TDV740" s="1101"/>
      <c r="TDW740" s="1101"/>
      <c r="TDX740" s="1101"/>
      <c r="TDY740" s="1101"/>
      <c r="TDZ740" s="1101"/>
      <c r="TEA740" s="1101"/>
      <c r="TEB740" s="1101"/>
      <c r="TEC740" s="1101"/>
      <c r="TED740" s="1101"/>
      <c r="TEE740" s="1101"/>
      <c r="TEF740" s="1101"/>
      <c r="TEG740" s="1101"/>
      <c r="TEH740" s="1101"/>
      <c r="TEI740" s="1101"/>
      <c r="TEJ740" s="1101"/>
      <c r="TEK740" s="1101"/>
      <c r="TEL740" s="1101"/>
      <c r="TEM740" s="1101"/>
      <c r="TEN740" s="1101"/>
      <c r="TEO740" s="1101"/>
      <c r="TEP740" s="1101"/>
      <c r="TEQ740" s="1101"/>
      <c r="TER740" s="1101"/>
      <c r="TES740" s="1101"/>
      <c r="TET740" s="1101"/>
      <c r="TEU740" s="1101"/>
      <c r="TEV740" s="1101"/>
      <c r="TEW740" s="1101"/>
      <c r="TEX740" s="1101"/>
      <c r="TEY740" s="1101"/>
      <c r="TEZ740" s="1101"/>
      <c r="TFA740" s="1101"/>
      <c r="TFB740" s="1101"/>
      <c r="TFC740" s="1101"/>
      <c r="TFD740" s="1101"/>
      <c r="TFE740" s="1101"/>
      <c r="TFF740" s="1101"/>
      <c r="TFG740" s="1101"/>
      <c r="TFH740" s="1101"/>
      <c r="TFI740" s="1101"/>
      <c r="TFJ740" s="1101"/>
      <c r="TFK740" s="1101"/>
      <c r="TFL740" s="1101"/>
      <c r="TFM740" s="1101"/>
      <c r="TFN740" s="1101"/>
      <c r="TFO740" s="1101"/>
      <c r="TFP740" s="1101"/>
      <c r="TFQ740" s="1101"/>
      <c r="TFR740" s="1101"/>
      <c r="TFS740" s="1101"/>
      <c r="TFT740" s="1101"/>
      <c r="TFU740" s="1101"/>
      <c r="TFV740" s="1101"/>
      <c r="TFW740" s="1101"/>
      <c r="TFX740" s="1101"/>
      <c r="TFY740" s="1101"/>
      <c r="TFZ740" s="1101"/>
      <c r="TGA740" s="1101"/>
      <c r="TGB740" s="1101"/>
      <c r="TGC740" s="1101"/>
      <c r="TGD740" s="1101"/>
      <c r="TGE740" s="1101"/>
      <c r="TGF740" s="1101"/>
      <c r="TGG740" s="1101"/>
      <c r="TGH740" s="1101"/>
      <c r="TGI740" s="1101"/>
      <c r="TGJ740" s="1101"/>
      <c r="TGK740" s="1101"/>
      <c r="TGL740" s="1101"/>
      <c r="TGM740" s="1101"/>
      <c r="TGN740" s="1101"/>
      <c r="TGO740" s="1101"/>
      <c r="TGP740" s="1101"/>
      <c r="TGQ740" s="1101"/>
      <c r="TGR740" s="1101"/>
      <c r="TGS740" s="1101"/>
      <c r="TGT740" s="1101"/>
      <c r="TGU740" s="1101"/>
      <c r="TGV740" s="1101"/>
      <c r="TGW740" s="1101"/>
      <c r="TGX740" s="1101"/>
      <c r="TGY740" s="1101"/>
      <c r="TGZ740" s="1101"/>
      <c r="THA740" s="1101"/>
      <c r="THB740" s="1101"/>
      <c r="THC740" s="1101"/>
      <c r="THD740" s="1101"/>
      <c r="THE740" s="1101"/>
      <c r="THF740" s="1101"/>
      <c r="THG740" s="1101"/>
      <c r="THH740" s="1101"/>
      <c r="THI740" s="1101"/>
      <c r="THJ740" s="1101"/>
      <c r="THK740" s="1101"/>
      <c r="THL740" s="1101"/>
      <c r="THM740" s="1101"/>
      <c r="THN740" s="1101"/>
      <c r="THO740" s="1101"/>
      <c r="THP740" s="1101"/>
      <c r="THQ740" s="1101"/>
      <c r="THR740" s="1101"/>
      <c r="THS740" s="1101"/>
      <c r="THT740" s="1101"/>
      <c r="THU740" s="1101"/>
      <c r="THV740" s="1101"/>
      <c r="THW740" s="1101"/>
      <c r="THX740" s="1101"/>
      <c r="THY740" s="1101"/>
      <c r="THZ740" s="1101"/>
      <c r="TIA740" s="1101"/>
      <c r="TIB740" s="1101"/>
      <c r="TIC740" s="1101"/>
      <c r="TID740" s="1101"/>
      <c r="TIE740" s="1101"/>
      <c r="TIF740" s="1101"/>
      <c r="TIG740" s="1101"/>
      <c r="TIH740" s="1101"/>
      <c r="TII740" s="1101"/>
      <c r="TIJ740" s="1101"/>
      <c r="TIK740" s="1101"/>
      <c r="TIL740" s="1101"/>
      <c r="TIM740" s="1101"/>
      <c r="TIN740" s="1101"/>
      <c r="TIO740" s="1101"/>
      <c r="TIP740" s="1101"/>
      <c r="TIQ740" s="1101"/>
      <c r="TIR740" s="1101"/>
      <c r="TIS740" s="1101"/>
      <c r="TIT740" s="1101"/>
      <c r="TIU740" s="1101"/>
      <c r="TIV740" s="1101"/>
      <c r="TIW740" s="1101"/>
      <c r="TIX740" s="1101"/>
      <c r="TIY740" s="1101"/>
      <c r="TIZ740" s="1101"/>
      <c r="TJA740" s="1101"/>
      <c r="TJB740" s="1101"/>
      <c r="TJC740" s="1101"/>
      <c r="TJD740" s="1101"/>
      <c r="TJE740" s="1101"/>
      <c r="TJF740" s="1101"/>
      <c r="TJG740" s="1101"/>
      <c r="TJH740" s="1101"/>
      <c r="TJI740" s="1101"/>
      <c r="TJJ740" s="1101"/>
      <c r="TJK740" s="1101"/>
      <c r="TJL740" s="1101"/>
      <c r="TJM740" s="1101"/>
      <c r="TJN740" s="1101"/>
      <c r="TJO740" s="1101"/>
      <c r="TJP740" s="1101"/>
      <c r="TJQ740" s="1101"/>
      <c r="TJR740" s="1101"/>
      <c r="TJS740" s="1101"/>
      <c r="TJT740" s="1101"/>
      <c r="TJU740" s="1101"/>
      <c r="TJV740" s="1101"/>
      <c r="TJW740" s="1101"/>
      <c r="TJX740" s="1101"/>
      <c r="TJY740" s="1101"/>
      <c r="TJZ740" s="1101"/>
      <c r="TKA740" s="1101"/>
      <c r="TKB740" s="1101"/>
      <c r="TKC740" s="1101"/>
      <c r="TKD740" s="1101"/>
      <c r="TKE740" s="1101"/>
      <c r="TKF740" s="1101"/>
      <c r="TKG740" s="1101"/>
      <c r="TKH740" s="1101"/>
      <c r="TKI740" s="1101"/>
      <c r="TKJ740" s="1101"/>
      <c r="TKK740" s="1101"/>
      <c r="TKL740" s="1101"/>
      <c r="TKM740" s="1101"/>
      <c r="TKN740" s="1101"/>
      <c r="TKO740" s="1101"/>
      <c r="TKP740" s="1101"/>
      <c r="TKQ740" s="1101"/>
      <c r="TKR740" s="1101"/>
      <c r="TKS740" s="1101"/>
      <c r="TKT740" s="1101"/>
      <c r="TKU740" s="1101"/>
      <c r="TKV740" s="1101"/>
      <c r="TKW740" s="1101"/>
      <c r="TKX740" s="1101"/>
      <c r="TKY740" s="1101"/>
      <c r="TKZ740" s="1101"/>
      <c r="TLA740" s="1101"/>
      <c r="TLB740" s="1101"/>
      <c r="TLC740" s="1101"/>
      <c r="TLD740" s="1101"/>
      <c r="TLE740" s="1101"/>
      <c r="TLF740" s="1101"/>
      <c r="TLG740" s="1101"/>
      <c r="TLH740" s="1101"/>
      <c r="TLI740" s="1101"/>
      <c r="TLJ740" s="1101"/>
      <c r="TLK740" s="1101"/>
      <c r="TLL740" s="1101"/>
      <c r="TLM740" s="1101"/>
      <c r="TLN740" s="1101"/>
      <c r="TLO740" s="1101"/>
      <c r="TLP740" s="1101"/>
      <c r="TLQ740" s="1101"/>
      <c r="TLR740" s="1101"/>
      <c r="TLS740" s="1101"/>
      <c r="TLT740" s="1101"/>
      <c r="TLU740" s="1101"/>
      <c r="TLV740" s="1101"/>
      <c r="TLW740" s="1101"/>
      <c r="TLX740" s="1101"/>
      <c r="TLY740" s="1101"/>
      <c r="TLZ740" s="1101"/>
      <c r="TMA740" s="1101"/>
      <c r="TMB740" s="1101"/>
      <c r="TMC740" s="1101"/>
      <c r="TMD740" s="1101"/>
      <c r="TME740" s="1101"/>
      <c r="TMF740" s="1101"/>
      <c r="TMG740" s="1101"/>
      <c r="TMH740" s="1101"/>
      <c r="TMI740" s="1101"/>
      <c r="TMJ740" s="1101"/>
      <c r="TMK740" s="1101"/>
      <c r="TML740" s="1101"/>
      <c r="TMM740" s="1101"/>
      <c r="TMN740" s="1101"/>
      <c r="TMO740" s="1101"/>
      <c r="TMP740" s="1101"/>
      <c r="TMQ740" s="1101"/>
      <c r="TMR740" s="1101"/>
      <c r="TMS740" s="1101"/>
      <c r="TMT740" s="1101"/>
      <c r="TMU740" s="1101"/>
      <c r="TMV740" s="1101"/>
      <c r="TMW740" s="1101"/>
      <c r="TMX740" s="1101"/>
      <c r="TMY740" s="1101"/>
      <c r="TMZ740" s="1101"/>
      <c r="TNA740" s="1101"/>
      <c r="TNB740" s="1101"/>
      <c r="TNC740" s="1101"/>
      <c r="TND740" s="1101"/>
      <c r="TNE740" s="1101"/>
      <c r="TNF740" s="1101"/>
      <c r="TNG740" s="1101"/>
      <c r="TNH740" s="1101"/>
      <c r="TNI740" s="1101"/>
      <c r="TNJ740" s="1101"/>
      <c r="TNK740" s="1101"/>
      <c r="TNL740" s="1101"/>
      <c r="TNM740" s="1101"/>
      <c r="TNN740" s="1101"/>
      <c r="TNO740" s="1101"/>
      <c r="TNP740" s="1101"/>
      <c r="TNQ740" s="1101"/>
      <c r="TNR740" s="1101"/>
      <c r="TNS740" s="1101"/>
      <c r="TNT740" s="1101"/>
      <c r="TNU740" s="1101"/>
      <c r="TNV740" s="1101"/>
      <c r="TNW740" s="1101"/>
      <c r="TNX740" s="1101"/>
      <c r="TNY740" s="1101"/>
      <c r="TNZ740" s="1101"/>
      <c r="TOA740" s="1101"/>
      <c r="TOB740" s="1101"/>
      <c r="TOC740" s="1101"/>
      <c r="TOD740" s="1101"/>
      <c r="TOE740" s="1101"/>
      <c r="TOF740" s="1101"/>
      <c r="TOG740" s="1101"/>
      <c r="TOH740" s="1101"/>
      <c r="TOI740" s="1101"/>
      <c r="TOJ740" s="1101"/>
      <c r="TOK740" s="1101"/>
      <c r="TOL740" s="1101"/>
      <c r="TOM740" s="1101"/>
      <c r="TON740" s="1101"/>
      <c r="TOO740" s="1101"/>
      <c r="TOP740" s="1101"/>
      <c r="TOQ740" s="1101"/>
      <c r="TOR740" s="1101"/>
      <c r="TOS740" s="1101"/>
      <c r="TOT740" s="1101"/>
      <c r="TOU740" s="1101"/>
      <c r="TOV740" s="1101"/>
      <c r="TOW740" s="1101"/>
      <c r="TOX740" s="1101"/>
      <c r="TOY740" s="1101"/>
      <c r="TOZ740" s="1101"/>
      <c r="TPA740" s="1101"/>
      <c r="TPB740" s="1101"/>
      <c r="TPC740" s="1101"/>
      <c r="TPD740" s="1101"/>
      <c r="TPE740" s="1101"/>
      <c r="TPF740" s="1101"/>
      <c r="TPG740" s="1101"/>
      <c r="TPH740" s="1101"/>
      <c r="TPI740" s="1101"/>
      <c r="TPJ740" s="1101"/>
      <c r="TPK740" s="1101"/>
      <c r="TPL740" s="1101"/>
      <c r="TPM740" s="1101"/>
      <c r="TPN740" s="1101"/>
      <c r="TPO740" s="1101"/>
      <c r="TPP740" s="1101"/>
      <c r="TPQ740" s="1101"/>
      <c r="TPR740" s="1101"/>
      <c r="TPS740" s="1101"/>
      <c r="TPT740" s="1101"/>
      <c r="TPU740" s="1101"/>
      <c r="TPV740" s="1101"/>
      <c r="TPW740" s="1101"/>
      <c r="TPX740" s="1101"/>
      <c r="TPY740" s="1101"/>
      <c r="TPZ740" s="1101"/>
      <c r="TQA740" s="1101"/>
      <c r="TQB740" s="1101"/>
      <c r="TQC740" s="1101"/>
      <c r="TQD740" s="1101"/>
      <c r="TQE740" s="1101"/>
      <c r="TQF740" s="1101"/>
      <c r="TQG740" s="1101"/>
      <c r="TQH740" s="1101"/>
      <c r="TQI740" s="1101"/>
      <c r="TQJ740" s="1101"/>
      <c r="TQK740" s="1101"/>
      <c r="TQL740" s="1101"/>
      <c r="TQM740" s="1101"/>
      <c r="TQN740" s="1101"/>
      <c r="TQO740" s="1101"/>
      <c r="TQP740" s="1101"/>
      <c r="TQQ740" s="1101"/>
      <c r="TQR740" s="1101"/>
      <c r="TQS740" s="1101"/>
      <c r="TQT740" s="1101"/>
      <c r="TQU740" s="1101"/>
      <c r="TQV740" s="1101"/>
      <c r="TQW740" s="1101"/>
      <c r="TQX740" s="1101"/>
      <c r="TQY740" s="1101"/>
      <c r="TQZ740" s="1101"/>
      <c r="TRA740" s="1101"/>
      <c r="TRB740" s="1101"/>
      <c r="TRC740" s="1101"/>
      <c r="TRD740" s="1101"/>
      <c r="TRE740" s="1101"/>
      <c r="TRF740" s="1101"/>
      <c r="TRG740" s="1101"/>
      <c r="TRH740" s="1101"/>
      <c r="TRI740" s="1101"/>
      <c r="TRJ740" s="1101"/>
      <c r="TRK740" s="1101"/>
      <c r="TRL740" s="1101"/>
      <c r="TRM740" s="1101"/>
      <c r="TRN740" s="1101"/>
      <c r="TRO740" s="1101"/>
      <c r="TRP740" s="1101"/>
      <c r="TRQ740" s="1101"/>
      <c r="TRR740" s="1101"/>
      <c r="TRS740" s="1101"/>
      <c r="TRT740" s="1101"/>
      <c r="TRU740" s="1101"/>
      <c r="TRV740" s="1101"/>
      <c r="TRW740" s="1101"/>
      <c r="TRX740" s="1101"/>
      <c r="TRY740" s="1101"/>
      <c r="TRZ740" s="1101"/>
      <c r="TSA740" s="1101"/>
      <c r="TSB740" s="1101"/>
      <c r="TSC740" s="1101"/>
      <c r="TSD740" s="1101"/>
      <c r="TSE740" s="1101"/>
      <c r="TSF740" s="1101"/>
      <c r="TSG740" s="1101"/>
      <c r="TSH740" s="1101"/>
      <c r="TSI740" s="1101"/>
      <c r="TSJ740" s="1101"/>
      <c r="TSK740" s="1101"/>
      <c r="TSL740" s="1101"/>
      <c r="TSM740" s="1101"/>
      <c r="TSN740" s="1101"/>
      <c r="TSO740" s="1101"/>
      <c r="TSP740" s="1101"/>
      <c r="TSQ740" s="1101"/>
      <c r="TSR740" s="1101"/>
      <c r="TSS740" s="1101"/>
      <c r="TST740" s="1101"/>
      <c r="TSU740" s="1101"/>
      <c r="TSV740" s="1101"/>
      <c r="TSW740" s="1101"/>
      <c r="TSX740" s="1101"/>
      <c r="TSY740" s="1101"/>
      <c r="TSZ740" s="1101"/>
      <c r="TTA740" s="1101"/>
      <c r="TTB740" s="1101"/>
      <c r="TTC740" s="1101"/>
      <c r="TTD740" s="1101"/>
      <c r="TTE740" s="1101"/>
      <c r="TTF740" s="1101"/>
      <c r="TTG740" s="1101"/>
      <c r="TTH740" s="1101"/>
      <c r="TTI740" s="1101"/>
      <c r="TTJ740" s="1101"/>
      <c r="TTK740" s="1101"/>
      <c r="TTL740" s="1101"/>
      <c r="TTM740" s="1101"/>
      <c r="TTN740" s="1101"/>
      <c r="TTO740" s="1101"/>
      <c r="TTP740" s="1101"/>
      <c r="TTQ740" s="1101"/>
      <c r="TTR740" s="1101"/>
      <c r="TTS740" s="1101"/>
      <c r="TTT740" s="1101"/>
      <c r="TTU740" s="1101"/>
      <c r="TTV740" s="1101"/>
      <c r="TTW740" s="1101"/>
      <c r="TTX740" s="1101"/>
      <c r="TTY740" s="1101"/>
      <c r="TTZ740" s="1101"/>
      <c r="TUA740" s="1101"/>
      <c r="TUB740" s="1101"/>
      <c r="TUC740" s="1101"/>
      <c r="TUD740" s="1101"/>
      <c r="TUE740" s="1101"/>
      <c r="TUF740" s="1101"/>
      <c r="TUG740" s="1101"/>
      <c r="TUH740" s="1101"/>
      <c r="TUI740" s="1101"/>
      <c r="TUJ740" s="1101"/>
      <c r="TUK740" s="1101"/>
      <c r="TUL740" s="1101"/>
      <c r="TUM740" s="1101"/>
      <c r="TUN740" s="1101"/>
      <c r="TUO740" s="1101"/>
      <c r="TUP740" s="1101"/>
      <c r="TUQ740" s="1101"/>
      <c r="TUR740" s="1101"/>
      <c r="TUS740" s="1101"/>
      <c r="TUT740" s="1101"/>
      <c r="TUU740" s="1101"/>
      <c r="TUV740" s="1101"/>
      <c r="TUW740" s="1101"/>
      <c r="TUX740" s="1101"/>
      <c r="TUY740" s="1101"/>
      <c r="TUZ740" s="1101"/>
      <c r="TVA740" s="1101"/>
      <c r="TVB740" s="1101"/>
      <c r="TVC740" s="1101"/>
      <c r="TVD740" s="1101"/>
      <c r="TVE740" s="1101"/>
      <c r="TVF740" s="1101"/>
      <c r="TVG740" s="1101"/>
      <c r="TVH740" s="1101"/>
      <c r="TVI740" s="1101"/>
      <c r="TVJ740" s="1101"/>
      <c r="TVK740" s="1101"/>
      <c r="TVL740" s="1101"/>
      <c r="TVM740" s="1101"/>
      <c r="TVN740" s="1101"/>
      <c r="TVO740" s="1101"/>
      <c r="TVP740" s="1101"/>
      <c r="TVQ740" s="1101"/>
      <c r="TVR740" s="1101"/>
      <c r="TVS740" s="1101"/>
      <c r="TVT740" s="1101"/>
      <c r="TVU740" s="1101"/>
      <c r="TVV740" s="1101"/>
      <c r="TVW740" s="1101"/>
      <c r="TVX740" s="1101"/>
      <c r="TVY740" s="1101"/>
      <c r="TVZ740" s="1101"/>
      <c r="TWA740" s="1101"/>
      <c r="TWB740" s="1101"/>
      <c r="TWC740" s="1101"/>
      <c r="TWD740" s="1101"/>
      <c r="TWE740" s="1101"/>
      <c r="TWF740" s="1101"/>
      <c r="TWG740" s="1101"/>
      <c r="TWH740" s="1101"/>
      <c r="TWI740" s="1101"/>
      <c r="TWJ740" s="1101"/>
      <c r="TWK740" s="1101"/>
      <c r="TWL740" s="1101"/>
      <c r="TWM740" s="1101"/>
      <c r="TWN740" s="1101"/>
      <c r="TWO740" s="1101"/>
      <c r="TWP740" s="1101"/>
      <c r="TWQ740" s="1101"/>
      <c r="TWR740" s="1101"/>
      <c r="TWS740" s="1101"/>
      <c r="TWT740" s="1101"/>
      <c r="TWU740" s="1101"/>
      <c r="TWV740" s="1101"/>
      <c r="TWW740" s="1101"/>
      <c r="TWX740" s="1101"/>
      <c r="TWY740" s="1101"/>
      <c r="TWZ740" s="1101"/>
      <c r="TXA740" s="1101"/>
      <c r="TXB740" s="1101"/>
      <c r="TXC740" s="1101"/>
      <c r="TXD740" s="1101"/>
      <c r="TXE740" s="1101"/>
      <c r="TXF740" s="1101"/>
      <c r="TXG740" s="1101"/>
      <c r="TXH740" s="1101"/>
      <c r="TXI740" s="1101"/>
      <c r="TXJ740" s="1101"/>
      <c r="TXK740" s="1101"/>
      <c r="TXL740" s="1101"/>
      <c r="TXM740" s="1101"/>
      <c r="TXN740" s="1101"/>
      <c r="TXO740" s="1101"/>
      <c r="TXP740" s="1101"/>
      <c r="TXQ740" s="1101"/>
      <c r="TXR740" s="1101"/>
      <c r="TXS740" s="1101"/>
      <c r="TXT740" s="1101"/>
      <c r="TXU740" s="1101"/>
      <c r="TXV740" s="1101"/>
      <c r="TXW740" s="1101"/>
      <c r="TXX740" s="1101"/>
      <c r="TXY740" s="1101"/>
      <c r="TXZ740" s="1101"/>
      <c r="TYA740" s="1101"/>
      <c r="TYB740" s="1101"/>
      <c r="TYC740" s="1101"/>
      <c r="TYD740" s="1101"/>
      <c r="TYE740" s="1101"/>
      <c r="TYF740" s="1101"/>
      <c r="TYG740" s="1101"/>
      <c r="TYH740" s="1101"/>
      <c r="TYI740" s="1101"/>
      <c r="TYJ740" s="1101"/>
      <c r="TYK740" s="1101"/>
      <c r="TYL740" s="1101"/>
      <c r="TYM740" s="1101"/>
      <c r="TYN740" s="1101"/>
      <c r="TYO740" s="1101"/>
      <c r="TYP740" s="1101"/>
      <c r="TYQ740" s="1101"/>
      <c r="TYR740" s="1101"/>
      <c r="TYS740" s="1101"/>
      <c r="TYT740" s="1101"/>
      <c r="TYU740" s="1101"/>
      <c r="TYV740" s="1101"/>
      <c r="TYW740" s="1101"/>
      <c r="TYX740" s="1101"/>
      <c r="TYY740" s="1101"/>
      <c r="TYZ740" s="1101"/>
      <c r="TZA740" s="1101"/>
      <c r="TZB740" s="1101"/>
      <c r="TZC740" s="1101"/>
      <c r="TZD740" s="1101"/>
      <c r="TZE740" s="1101"/>
      <c r="TZF740" s="1101"/>
      <c r="TZG740" s="1101"/>
      <c r="TZH740" s="1101"/>
      <c r="TZI740" s="1101"/>
      <c r="TZJ740" s="1101"/>
      <c r="TZK740" s="1101"/>
      <c r="TZL740" s="1101"/>
      <c r="TZM740" s="1101"/>
      <c r="TZN740" s="1101"/>
      <c r="TZO740" s="1101"/>
      <c r="TZP740" s="1101"/>
      <c r="TZQ740" s="1101"/>
      <c r="TZR740" s="1101"/>
      <c r="TZS740" s="1101"/>
      <c r="TZT740" s="1101"/>
      <c r="TZU740" s="1101"/>
      <c r="TZV740" s="1101"/>
      <c r="TZW740" s="1101"/>
      <c r="TZX740" s="1101"/>
      <c r="TZY740" s="1101"/>
      <c r="TZZ740" s="1101"/>
      <c r="UAA740" s="1101"/>
      <c r="UAB740" s="1101"/>
      <c r="UAC740" s="1101"/>
      <c r="UAD740" s="1101"/>
      <c r="UAE740" s="1101"/>
      <c r="UAF740" s="1101"/>
      <c r="UAG740" s="1101"/>
      <c r="UAH740" s="1101"/>
      <c r="UAI740" s="1101"/>
      <c r="UAJ740" s="1101"/>
      <c r="UAK740" s="1101"/>
      <c r="UAL740" s="1101"/>
      <c r="UAM740" s="1101"/>
      <c r="UAN740" s="1101"/>
      <c r="UAO740" s="1101"/>
      <c r="UAP740" s="1101"/>
      <c r="UAQ740" s="1101"/>
      <c r="UAR740" s="1101"/>
      <c r="UAS740" s="1101"/>
      <c r="UAT740" s="1101"/>
      <c r="UAU740" s="1101"/>
      <c r="UAV740" s="1101"/>
      <c r="UAW740" s="1101"/>
      <c r="UAX740" s="1101"/>
      <c r="UAY740" s="1101"/>
      <c r="UAZ740" s="1101"/>
      <c r="UBA740" s="1101"/>
      <c r="UBB740" s="1101"/>
      <c r="UBC740" s="1101"/>
      <c r="UBD740" s="1101"/>
      <c r="UBE740" s="1101"/>
      <c r="UBF740" s="1101"/>
      <c r="UBG740" s="1101"/>
      <c r="UBH740" s="1101"/>
      <c r="UBI740" s="1101"/>
      <c r="UBJ740" s="1101"/>
      <c r="UBK740" s="1101"/>
      <c r="UBL740" s="1101"/>
      <c r="UBM740" s="1101"/>
      <c r="UBN740" s="1101"/>
      <c r="UBO740" s="1101"/>
      <c r="UBP740" s="1101"/>
      <c r="UBQ740" s="1101"/>
      <c r="UBR740" s="1101"/>
      <c r="UBS740" s="1101"/>
      <c r="UBT740" s="1101"/>
      <c r="UBU740" s="1101"/>
      <c r="UBV740" s="1101"/>
      <c r="UBW740" s="1101"/>
      <c r="UBX740" s="1101"/>
      <c r="UBY740" s="1101"/>
      <c r="UBZ740" s="1101"/>
      <c r="UCA740" s="1101"/>
      <c r="UCB740" s="1101"/>
      <c r="UCC740" s="1101"/>
      <c r="UCD740" s="1101"/>
      <c r="UCE740" s="1101"/>
      <c r="UCF740" s="1101"/>
      <c r="UCG740" s="1101"/>
      <c r="UCH740" s="1101"/>
      <c r="UCI740" s="1101"/>
      <c r="UCJ740" s="1101"/>
      <c r="UCK740" s="1101"/>
      <c r="UCL740" s="1101"/>
      <c r="UCM740" s="1101"/>
      <c r="UCN740" s="1101"/>
      <c r="UCO740" s="1101"/>
      <c r="UCP740" s="1101"/>
      <c r="UCQ740" s="1101"/>
      <c r="UCR740" s="1101"/>
      <c r="UCS740" s="1101"/>
      <c r="UCT740" s="1101"/>
      <c r="UCU740" s="1101"/>
      <c r="UCV740" s="1101"/>
      <c r="UCW740" s="1101"/>
      <c r="UCX740" s="1101"/>
      <c r="UCY740" s="1101"/>
      <c r="UCZ740" s="1101"/>
      <c r="UDA740" s="1101"/>
      <c r="UDB740" s="1101"/>
      <c r="UDC740" s="1101"/>
      <c r="UDD740" s="1101"/>
      <c r="UDE740" s="1101"/>
      <c r="UDF740" s="1101"/>
      <c r="UDG740" s="1101"/>
      <c r="UDH740" s="1101"/>
      <c r="UDI740" s="1101"/>
      <c r="UDJ740" s="1101"/>
      <c r="UDK740" s="1101"/>
      <c r="UDL740" s="1101"/>
      <c r="UDM740" s="1101"/>
      <c r="UDN740" s="1101"/>
      <c r="UDO740" s="1101"/>
      <c r="UDP740" s="1101"/>
      <c r="UDQ740" s="1101"/>
      <c r="UDR740" s="1101"/>
      <c r="UDS740" s="1101"/>
      <c r="UDT740" s="1101"/>
      <c r="UDU740" s="1101"/>
      <c r="UDV740" s="1101"/>
      <c r="UDW740" s="1101"/>
      <c r="UDX740" s="1101"/>
      <c r="UDY740" s="1101"/>
      <c r="UDZ740" s="1101"/>
      <c r="UEA740" s="1101"/>
      <c r="UEB740" s="1101"/>
      <c r="UEC740" s="1101"/>
      <c r="UED740" s="1101"/>
      <c r="UEE740" s="1101"/>
      <c r="UEF740" s="1101"/>
      <c r="UEG740" s="1101"/>
      <c r="UEH740" s="1101"/>
      <c r="UEI740" s="1101"/>
      <c r="UEJ740" s="1101"/>
      <c r="UEK740" s="1101"/>
      <c r="UEL740" s="1101"/>
      <c r="UEM740" s="1101"/>
      <c r="UEN740" s="1101"/>
      <c r="UEO740" s="1101"/>
      <c r="UEP740" s="1101"/>
      <c r="UEQ740" s="1101"/>
      <c r="UER740" s="1101"/>
      <c r="UES740" s="1101"/>
      <c r="UET740" s="1101"/>
      <c r="UEU740" s="1101"/>
      <c r="UEV740" s="1101"/>
      <c r="UEW740" s="1101"/>
      <c r="UEX740" s="1101"/>
      <c r="UEY740" s="1101"/>
      <c r="UEZ740" s="1101"/>
      <c r="UFA740" s="1101"/>
      <c r="UFB740" s="1101"/>
      <c r="UFC740" s="1101"/>
      <c r="UFD740" s="1101"/>
      <c r="UFE740" s="1101"/>
      <c r="UFF740" s="1101"/>
      <c r="UFG740" s="1101"/>
      <c r="UFH740" s="1101"/>
      <c r="UFI740" s="1101"/>
      <c r="UFJ740" s="1101"/>
      <c r="UFK740" s="1101"/>
      <c r="UFL740" s="1101"/>
      <c r="UFM740" s="1101"/>
      <c r="UFN740" s="1101"/>
      <c r="UFO740" s="1101"/>
      <c r="UFP740" s="1101"/>
      <c r="UFQ740" s="1101"/>
      <c r="UFR740" s="1101"/>
      <c r="UFS740" s="1101"/>
      <c r="UFT740" s="1101"/>
      <c r="UFU740" s="1101"/>
      <c r="UFV740" s="1101"/>
      <c r="UFW740" s="1101"/>
      <c r="UFX740" s="1101"/>
      <c r="UFY740" s="1101"/>
      <c r="UFZ740" s="1101"/>
      <c r="UGA740" s="1101"/>
      <c r="UGB740" s="1101"/>
      <c r="UGC740" s="1101"/>
      <c r="UGD740" s="1101"/>
      <c r="UGE740" s="1101"/>
      <c r="UGF740" s="1101"/>
      <c r="UGG740" s="1101"/>
      <c r="UGH740" s="1101"/>
      <c r="UGI740" s="1101"/>
      <c r="UGJ740" s="1101"/>
      <c r="UGK740" s="1101"/>
      <c r="UGL740" s="1101"/>
      <c r="UGM740" s="1101"/>
      <c r="UGN740" s="1101"/>
      <c r="UGO740" s="1101"/>
      <c r="UGP740" s="1101"/>
      <c r="UGQ740" s="1101"/>
      <c r="UGR740" s="1101"/>
      <c r="UGS740" s="1101"/>
      <c r="UGT740" s="1101"/>
      <c r="UGU740" s="1101"/>
      <c r="UGV740" s="1101"/>
      <c r="UGW740" s="1101"/>
      <c r="UGX740" s="1101"/>
      <c r="UGY740" s="1101"/>
      <c r="UGZ740" s="1101"/>
      <c r="UHA740" s="1101"/>
      <c r="UHB740" s="1101"/>
      <c r="UHC740" s="1101"/>
      <c r="UHD740" s="1101"/>
      <c r="UHE740" s="1101"/>
      <c r="UHF740" s="1101"/>
      <c r="UHG740" s="1101"/>
      <c r="UHH740" s="1101"/>
      <c r="UHI740" s="1101"/>
      <c r="UHJ740" s="1101"/>
      <c r="UHK740" s="1101"/>
      <c r="UHL740" s="1101"/>
      <c r="UHM740" s="1101"/>
      <c r="UHN740" s="1101"/>
      <c r="UHO740" s="1101"/>
      <c r="UHP740" s="1101"/>
      <c r="UHQ740" s="1101"/>
      <c r="UHR740" s="1101"/>
      <c r="UHS740" s="1101"/>
      <c r="UHT740" s="1101"/>
      <c r="UHU740" s="1101"/>
      <c r="UHV740" s="1101"/>
      <c r="UHW740" s="1101"/>
      <c r="UHX740" s="1101"/>
      <c r="UHY740" s="1101"/>
      <c r="UHZ740" s="1101"/>
      <c r="UIA740" s="1101"/>
      <c r="UIB740" s="1101"/>
      <c r="UIC740" s="1101"/>
      <c r="UID740" s="1101"/>
      <c r="UIE740" s="1101"/>
      <c r="UIF740" s="1101"/>
      <c r="UIG740" s="1101"/>
      <c r="UIH740" s="1101"/>
      <c r="UII740" s="1101"/>
      <c r="UIJ740" s="1101"/>
      <c r="UIK740" s="1101"/>
      <c r="UIL740" s="1101"/>
      <c r="UIM740" s="1101"/>
      <c r="UIN740" s="1101"/>
      <c r="UIO740" s="1101"/>
      <c r="UIP740" s="1101"/>
      <c r="UIQ740" s="1101"/>
      <c r="UIR740" s="1101"/>
      <c r="UIS740" s="1101"/>
      <c r="UIT740" s="1101"/>
      <c r="UIU740" s="1101"/>
      <c r="UIV740" s="1101"/>
      <c r="UIW740" s="1101"/>
      <c r="UIX740" s="1101"/>
      <c r="UIY740" s="1101"/>
      <c r="UIZ740" s="1101"/>
      <c r="UJA740" s="1101"/>
      <c r="UJB740" s="1101"/>
      <c r="UJC740" s="1101"/>
      <c r="UJD740" s="1101"/>
      <c r="UJE740" s="1101"/>
      <c r="UJF740" s="1101"/>
      <c r="UJG740" s="1101"/>
      <c r="UJH740" s="1101"/>
      <c r="UJI740" s="1101"/>
      <c r="UJJ740" s="1101"/>
      <c r="UJK740" s="1101"/>
      <c r="UJL740" s="1101"/>
      <c r="UJM740" s="1101"/>
      <c r="UJN740" s="1101"/>
      <c r="UJO740" s="1101"/>
      <c r="UJP740" s="1101"/>
      <c r="UJQ740" s="1101"/>
      <c r="UJR740" s="1101"/>
      <c r="UJS740" s="1101"/>
      <c r="UJT740" s="1101"/>
      <c r="UJU740" s="1101"/>
      <c r="UJV740" s="1101"/>
      <c r="UJW740" s="1101"/>
      <c r="UJX740" s="1101"/>
      <c r="UJY740" s="1101"/>
      <c r="UJZ740" s="1101"/>
      <c r="UKA740" s="1101"/>
      <c r="UKB740" s="1101"/>
      <c r="UKC740" s="1101"/>
      <c r="UKD740" s="1101"/>
      <c r="UKE740" s="1101"/>
      <c r="UKF740" s="1101"/>
      <c r="UKG740" s="1101"/>
      <c r="UKH740" s="1101"/>
      <c r="UKI740" s="1101"/>
      <c r="UKJ740" s="1101"/>
      <c r="UKK740" s="1101"/>
      <c r="UKL740" s="1101"/>
      <c r="UKM740" s="1101"/>
      <c r="UKN740" s="1101"/>
      <c r="UKO740" s="1101"/>
      <c r="UKP740" s="1101"/>
      <c r="UKQ740" s="1101"/>
      <c r="UKR740" s="1101"/>
      <c r="UKS740" s="1101"/>
      <c r="UKT740" s="1101"/>
      <c r="UKU740" s="1101"/>
      <c r="UKV740" s="1101"/>
      <c r="UKW740" s="1101"/>
      <c r="UKX740" s="1101"/>
      <c r="UKY740" s="1101"/>
      <c r="UKZ740" s="1101"/>
      <c r="ULA740" s="1101"/>
      <c r="ULB740" s="1101"/>
      <c r="ULC740" s="1101"/>
      <c r="ULD740" s="1101"/>
      <c r="ULE740" s="1101"/>
      <c r="ULF740" s="1101"/>
      <c r="ULG740" s="1101"/>
      <c r="ULH740" s="1101"/>
      <c r="ULI740" s="1101"/>
      <c r="ULJ740" s="1101"/>
      <c r="ULK740" s="1101"/>
      <c r="ULL740" s="1101"/>
      <c r="ULM740" s="1101"/>
      <c r="ULN740" s="1101"/>
      <c r="ULO740" s="1101"/>
      <c r="ULP740" s="1101"/>
      <c r="ULQ740" s="1101"/>
      <c r="ULR740" s="1101"/>
      <c r="ULS740" s="1101"/>
      <c r="ULT740" s="1101"/>
      <c r="ULU740" s="1101"/>
      <c r="ULV740" s="1101"/>
      <c r="ULW740" s="1101"/>
      <c r="ULX740" s="1101"/>
      <c r="ULY740" s="1101"/>
      <c r="ULZ740" s="1101"/>
      <c r="UMA740" s="1101"/>
      <c r="UMB740" s="1101"/>
      <c r="UMC740" s="1101"/>
      <c r="UMD740" s="1101"/>
      <c r="UME740" s="1101"/>
      <c r="UMF740" s="1101"/>
      <c r="UMG740" s="1101"/>
      <c r="UMH740" s="1101"/>
      <c r="UMI740" s="1101"/>
      <c r="UMJ740" s="1101"/>
      <c r="UMK740" s="1101"/>
      <c r="UML740" s="1101"/>
      <c r="UMM740" s="1101"/>
      <c r="UMN740" s="1101"/>
      <c r="UMO740" s="1101"/>
      <c r="UMP740" s="1101"/>
      <c r="UMQ740" s="1101"/>
      <c r="UMR740" s="1101"/>
      <c r="UMS740" s="1101"/>
      <c r="UMT740" s="1101"/>
      <c r="UMU740" s="1101"/>
      <c r="UMV740" s="1101"/>
      <c r="UMW740" s="1101"/>
      <c r="UMX740" s="1101"/>
      <c r="UMY740" s="1101"/>
      <c r="UMZ740" s="1101"/>
      <c r="UNA740" s="1101"/>
      <c r="UNB740" s="1101"/>
      <c r="UNC740" s="1101"/>
      <c r="UND740" s="1101"/>
      <c r="UNE740" s="1101"/>
      <c r="UNF740" s="1101"/>
      <c r="UNG740" s="1101"/>
      <c r="UNH740" s="1101"/>
      <c r="UNI740" s="1101"/>
      <c r="UNJ740" s="1101"/>
      <c r="UNK740" s="1101"/>
      <c r="UNL740" s="1101"/>
      <c r="UNM740" s="1101"/>
      <c r="UNN740" s="1101"/>
      <c r="UNO740" s="1101"/>
      <c r="UNP740" s="1101"/>
      <c r="UNQ740" s="1101"/>
      <c r="UNR740" s="1101"/>
      <c r="UNS740" s="1101"/>
      <c r="UNT740" s="1101"/>
      <c r="UNU740" s="1101"/>
      <c r="UNV740" s="1101"/>
      <c r="UNW740" s="1101"/>
      <c r="UNX740" s="1101"/>
      <c r="UNY740" s="1101"/>
      <c r="UNZ740" s="1101"/>
      <c r="UOA740" s="1101"/>
      <c r="UOB740" s="1101"/>
      <c r="UOC740" s="1101"/>
      <c r="UOD740" s="1101"/>
      <c r="UOE740" s="1101"/>
      <c r="UOF740" s="1101"/>
      <c r="UOG740" s="1101"/>
      <c r="UOH740" s="1101"/>
      <c r="UOI740" s="1101"/>
      <c r="UOJ740" s="1101"/>
      <c r="UOK740" s="1101"/>
      <c r="UOL740" s="1101"/>
      <c r="UOM740" s="1101"/>
      <c r="UON740" s="1101"/>
      <c r="UOO740" s="1101"/>
      <c r="UOP740" s="1101"/>
      <c r="UOQ740" s="1101"/>
      <c r="UOR740" s="1101"/>
      <c r="UOS740" s="1101"/>
      <c r="UOT740" s="1101"/>
      <c r="UOU740" s="1101"/>
      <c r="UOV740" s="1101"/>
      <c r="UOW740" s="1101"/>
      <c r="UOX740" s="1101"/>
      <c r="UOY740" s="1101"/>
      <c r="UOZ740" s="1101"/>
      <c r="UPA740" s="1101"/>
      <c r="UPB740" s="1101"/>
      <c r="UPC740" s="1101"/>
      <c r="UPD740" s="1101"/>
      <c r="UPE740" s="1101"/>
      <c r="UPF740" s="1101"/>
      <c r="UPG740" s="1101"/>
      <c r="UPH740" s="1101"/>
      <c r="UPI740" s="1101"/>
      <c r="UPJ740" s="1101"/>
      <c r="UPK740" s="1101"/>
      <c r="UPL740" s="1101"/>
      <c r="UPM740" s="1101"/>
      <c r="UPN740" s="1101"/>
      <c r="UPO740" s="1101"/>
      <c r="UPP740" s="1101"/>
      <c r="UPQ740" s="1101"/>
      <c r="UPR740" s="1101"/>
      <c r="UPS740" s="1101"/>
      <c r="UPT740" s="1101"/>
      <c r="UPU740" s="1101"/>
      <c r="UPV740" s="1101"/>
      <c r="UPW740" s="1101"/>
      <c r="UPX740" s="1101"/>
      <c r="UPY740" s="1101"/>
      <c r="UPZ740" s="1101"/>
      <c r="UQA740" s="1101"/>
      <c r="UQB740" s="1101"/>
      <c r="UQC740" s="1101"/>
      <c r="UQD740" s="1101"/>
      <c r="UQE740" s="1101"/>
      <c r="UQF740" s="1101"/>
      <c r="UQG740" s="1101"/>
      <c r="UQH740" s="1101"/>
      <c r="UQI740" s="1101"/>
      <c r="UQJ740" s="1101"/>
      <c r="UQK740" s="1101"/>
      <c r="UQL740" s="1101"/>
      <c r="UQM740" s="1101"/>
      <c r="UQN740" s="1101"/>
      <c r="UQO740" s="1101"/>
      <c r="UQP740" s="1101"/>
      <c r="UQQ740" s="1101"/>
      <c r="UQR740" s="1101"/>
      <c r="UQS740" s="1101"/>
      <c r="UQT740" s="1101"/>
      <c r="UQU740" s="1101"/>
      <c r="UQV740" s="1101"/>
      <c r="UQW740" s="1101"/>
      <c r="UQX740" s="1101"/>
      <c r="UQY740" s="1101"/>
      <c r="UQZ740" s="1101"/>
      <c r="URA740" s="1101"/>
      <c r="URB740" s="1101"/>
      <c r="URC740" s="1101"/>
      <c r="URD740" s="1101"/>
      <c r="URE740" s="1101"/>
      <c r="URF740" s="1101"/>
      <c r="URG740" s="1101"/>
      <c r="URH740" s="1101"/>
      <c r="URI740" s="1101"/>
      <c r="URJ740" s="1101"/>
      <c r="URK740" s="1101"/>
      <c r="URL740" s="1101"/>
      <c r="URM740" s="1101"/>
      <c r="URN740" s="1101"/>
      <c r="URO740" s="1101"/>
      <c r="URP740" s="1101"/>
      <c r="URQ740" s="1101"/>
      <c r="URR740" s="1101"/>
      <c r="URS740" s="1101"/>
      <c r="URT740" s="1101"/>
      <c r="URU740" s="1101"/>
      <c r="URV740" s="1101"/>
      <c r="URW740" s="1101"/>
      <c r="URX740" s="1101"/>
      <c r="URY740" s="1101"/>
      <c r="URZ740" s="1101"/>
      <c r="USA740" s="1101"/>
      <c r="USB740" s="1101"/>
      <c r="USC740" s="1101"/>
      <c r="USD740" s="1101"/>
      <c r="USE740" s="1101"/>
      <c r="USF740" s="1101"/>
      <c r="USG740" s="1101"/>
      <c r="USH740" s="1101"/>
      <c r="USI740" s="1101"/>
      <c r="USJ740" s="1101"/>
      <c r="USK740" s="1101"/>
      <c r="USL740" s="1101"/>
      <c r="USM740" s="1101"/>
      <c r="USN740" s="1101"/>
      <c r="USO740" s="1101"/>
      <c r="USP740" s="1101"/>
      <c r="USQ740" s="1101"/>
      <c r="USR740" s="1101"/>
      <c r="USS740" s="1101"/>
      <c r="UST740" s="1101"/>
      <c r="USU740" s="1101"/>
      <c r="USV740" s="1101"/>
      <c r="USW740" s="1101"/>
      <c r="USX740" s="1101"/>
      <c r="USY740" s="1101"/>
      <c r="USZ740" s="1101"/>
      <c r="UTA740" s="1101"/>
      <c r="UTB740" s="1101"/>
      <c r="UTC740" s="1101"/>
      <c r="UTD740" s="1101"/>
      <c r="UTE740" s="1101"/>
      <c r="UTF740" s="1101"/>
      <c r="UTG740" s="1101"/>
      <c r="UTH740" s="1101"/>
      <c r="UTI740" s="1101"/>
      <c r="UTJ740" s="1101"/>
      <c r="UTK740" s="1101"/>
      <c r="UTL740" s="1101"/>
      <c r="UTM740" s="1101"/>
      <c r="UTN740" s="1101"/>
      <c r="UTO740" s="1101"/>
      <c r="UTP740" s="1101"/>
      <c r="UTQ740" s="1101"/>
      <c r="UTR740" s="1101"/>
      <c r="UTS740" s="1101"/>
      <c r="UTT740" s="1101"/>
      <c r="UTU740" s="1101"/>
      <c r="UTV740" s="1101"/>
      <c r="UTW740" s="1101"/>
      <c r="UTX740" s="1101"/>
      <c r="UTY740" s="1101"/>
      <c r="UTZ740" s="1101"/>
      <c r="UUA740" s="1101"/>
      <c r="UUB740" s="1101"/>
      <c r="UUC740" s="1101"/>
      <c r="UUD740" s="1101"/>
      <c r="UUE740" s="1101"/>
      <c r="UUF740" s="1101"/>
      <c r="UUG740" s="1101"/>
      <c r="UUH740" s="1101"/>
      <c r="UUI740" s="1101"/>
      <c r="UUJ740" s="1101"/>
      <c r="UUK740" s="1101"/>
      <c r="UUL740" s="1101"/>
      <c r="UUM740" s="1101"/>
      <c r="UUN740" s="1101"/>
      <c r="UUO740" s="1101"/>
      <c r="UUP740" s="1101"/>
      <c r="UUQ740" s="1101"/>
      <c r="UUR740" s="1101"/>
      <c r="UUS740" s="1101"/>
      <c r="UUT740" s="1101"/>
      <c r="UUU740" s="1101"/>
      <c r="UUV740" s="1101"/>
      <c r="UUW740" s="1101"/>
      <c r="UUX740" s="1101"/>
      <c r="UUY740" s="1101"/>
      <c r="UUZ740" s="1101"/>
      <c r="UVA740" s="1101"/>
      <c r="UVB740" s="1101"/>
      <c r="UVC740" s="1101"/>
      <c r="UVD740" s="1101"/>
      <c r="UVE740" s="1101"/>
      <c r="UVF740" s="1101"/>
      <c r="UVG740" s="1101"/>
      <c r="UVH740" s="1101"/>
      <c r="UVI740" s="1101"/>
      <c r="UVJ740" s="1101"/>
      <c r="UVK740" s="1101"/>
      <c r="UVL740" s="1101"/>
      <c r="UVM740" s="1101"/>
      <c r="UVN740" s="1101"/>
      <c r="UVO740" s="1101"/>
      <c r="UVP740" s="1101"/>
      <c r="UVQ740" s="1101"/>
      <c r="UVR740" s="1101"/>
      <c r="UVS740" s="1101"/>
      <c r="UVT740" s="1101"/>
      <c r="UVU740" s="1101"/>
      <c r="UVV740" s="1101"/>
      <c r="UVW740" s="1101"/>
      <c r="UVX740" s="1101"/>
      <c r="UVY740" s="1101"/>
      <c r="UVZ740" s="1101"/>
      <c r="UWA740" s="1101"/>
      <c r="UWB740" s="1101"/>
      <c r="UWC740" s="1101"/>
      <c r="UWD740" s="1101"/>
      <c r="UWE740" s="1101"/>
      <c r="UWF740" s="1101"/>
      <c r="UWG740" s="1101"/>
      <c r="UWH740" s="1101"/>
      <c r="UWI740" s="1101"/>
      <c r="UWJ740" s="1101"/>
      <c r="UWK740" s="1101"/>
      <c r="UWL740" s="1101"/>
      <c r="UWM740" s="1101"/>
      <c r="UWN740" s="1101"/>
      <c r="UWO740" s="1101"/>
      <c r="UWP740" s="1101"/>
      <c r="UWQ740" s="1101"/>
      <c r="UWR740" s="1101"/>
      <c r="UWS740" s="1101"/>
      <c r="UWT740" s="1101"/>
      <c r="UWU740" s="1101"/>
      <c r="UWV740" s="1101"/>
      <c r="UWW740" s="1101"/>
      <c r="UWX740" s="1101"/>
      <c r="UWY740" s="1101"/>
      <c r="UWZ740" s="1101"/>
      <c r="UXA740" s="1101"/>
      <c r="UXB740" s="1101"/>
      <c r="UXC740" s="1101"/>
      <c r="UXD740" s="1101"/>
      <c r="UXE740" s="1101"/>
      <c r="UXF740" s="1101"/>
      <c r="UXG740" s="1101"/>
      <c r="UXH740" s="1101"/>
      <c r="UXI740" s="1101"/>
      <c r="UXJ740" s="1101"/>
      <c r="UXK740" s="1101"/>
      <c r="UXL740" s="1101"/>
      <c r="UXM740" s="1101"/>
      <c r="UXN740" s="1101"/>
      <c r="UXO740" s="1101"/>
      <c r="UXP740" s="1101"/>
      <c r="UXQ740" s="1101"/>
      <c r="UXR740" s="1101"/>
      <c r="UXS740" s="1101"/>
      <c r="UXT740" s="1101"/>
      <c r="UXU740" s="1101"/>
      <c r="UXV740" s="1101"/>
      <c r="UXW740" s="1101"/>
      <c r="UXX740" s="1101"/>
      <c r="UXY740" s="1101"/>
      <c r="UXZ740" s="1101"/>
      <c r="UYA740" s="1101"/>
      <c r="UYB740" s="1101"/>
      <c r="UYC740" s="1101"/>
      <c r="UYD740" s="1101"/>
      <c r="UYE740" s="1101"/>
      <c r="UYF740" s="1101"/>
      <c r="UYG740" s="1101"/>
      <c r="UYH740" s="1101"/>
      <c r="UYI740" s="1101"/>
      <c r="UYJ740" s="1101"/>
      <c r="UYK740" s="1101"/>
      <c r="UYL740" s="1101"/>
      <c r="UYM740" s="1101"/>
      <c r="UYN740" s="1101"/>
      <c r="UYO740" s="1101"/>
      <c r="UYP740" s="1101"/>
      <c r="UYQ740" s="1101"/>
      <c r="UYR740" s="1101"/>
      <c r="UYS740" s="1101"/>
      <c r="UYT740" s="1101"/>
      <c r="UYU740" s="1101"/>
      <c r="UYV740" s="1101"/>
      <c r="UYW740" s="1101"/>
      <c r="UYX740" s="1101"/>
      <c r="UYY740" s="1101"/>
      <c r="UYZ740" s="1101"/>
      <c r="UZA740" s="1101"/>
      <c r="UZB740" s="1101"/>
      <c r="UZC740" s="1101"/>
      <c r="UZD740" s="1101"/>
      <c r="UZE740" s="1101"/>
      <c r="UZF740" s="1101"/>
      <c r="UZG740" s="1101"/>
      <c r="UZH740" s="1101"/>
      <c r="UZI740" s="1101"/>
      <c r="UZJ740" s="1101"/>
      <c r="UZK740" s="1101"/>
      <c r="UZL740" s="1101"/>
      <c r="UZM740" s="1101"/>
      <c r="UZN740" s="1101"/>
      <c r="UZO740" s="1101"/>
      <c r="UZP740" s="1101"/>
      <c r="UZQ740" s="1101"/>
      <c r="UZR740" s="1101"/>
      <c r="UZS740" s="1101"/>
      <c r="UZT740" s="1101"/>
      <c r="UZU740" s="1101"/>
      <c r="UZV740" s="1101"/>
      <c r="UZW740" s="1101"/>
      <c r="UZX740" s="1101"/>
      <c r="UZY740" s="1101"/>
      <c r="UZZ740" s="1101"/>
      <c r="VAA740" s="1101"/>
      <c r="VAB740" s="1101"/>
      <c r="VAC740" s="1101"/>
      <c r="VAD740" s="1101"/>
      <c r="VAE740" s="1101"/>
      <c r="VAF740" s="1101"/>
      <c r="VAG740" s="1101"/>
      <c r="VAH740" s="1101"/>
      <c r="VAI740" s="1101"/>
      <c r="VAJ740" s="1101"/>
      <c r="VAK740" s="1101"/>
      <c r="VAL740" s="1101"/>
      <c r="VAM740" s="1101"/>
      <c r="VAN740" s="1101"/>
      <c r="VAO740" s="1101"/>
      <c r="VAP740" s="1101"/>
      <c r="VAQ740" s="1101"/>
      <c r="VAR740" s="1101"/>
      <c r="VAS740" s="1101"/>
      <c r="VAT740" s="1101"/>
      <c r="VAU740" s="1101"/>
      <c r="VAV740" s="1101"/>
      <c r="VAW740" s="1101"/>
      <c r="VAX740" s="1101"/>
      <c r="VAY740" s="1101"/>
      <c r="VAZ740" s="1101"/>
      <c r="VBA740" s="1101"/>
      <c r="VBB740" s="1101"/>
      <c r="VBC740" s="1101"/>
      <c r="VBD740" s="1101"/>
      <c r="VBE740" s="1101"/>
      <c r="VBF740" s="1101"/>
      <c r="VBG740" s="1101"/>
      <c r="VBH740" s="1101"/>
      <c r="VBI740" s="1101"/>
      <c r="VBJ740" s="1101"/>
      <c r="VBK740" s="1101"/>
      <c r="VBL740" s="1101"/>
      <c r="VBM740" s="1101"/>
      <c r="VBN740" s="1101"/>
      <c r="VBO740" s="1101"/>
      <c r="VBP740" s="1101"/>
      <c r="VBQ740" s="1101"/>
      <c r="VBR740" s="1101"/>
      <c r="VBS740" s="1101"/>
      <c r="VBT740" s="1101"/>
      <c r="VBU740" s="1101"/>
      <c r="VBV740" s="1101"/>
      <c r="VBW740" s="1101"/>
      <c r="VBX740" s="1101"/>
      <c r="VBY740" s="1101"/>
      <c r="VBZ740" s="1101"/>
      <c r="VCA740" s="1101"/>
      <c r="VCB740" s="1101"/>
      <c r="VCC740" s="1101"/>
      <c r="VCD740" s="1101"/>
      <c r="VCE740" s="1101"/>
      <c r="VCF740" s="1101"/>
      <c r="VCG740" s="1101"/>
      <c r="VCH740" s="1101"/>
      <c r="VCI740" s="1101"/>
      <c r="VCJ740" s="1101"/>
      <c r="VCK740" s="1101"/>
      <c r="VCL740" s="1101"/>
      <c r="VCM740" s="1101"/>
      <c r="VCN740" s="1101"/>
      <c r="VCO740" s="1101"/>
      <c r="VCP740" s="1101"/>
      <c r="VCQ740" s="1101"/>
      <c r="VCR740" s="1101"/>
      <c r="VCS740" s="1101"/>
      <c r="VCT740" s="1101"/>
      <c r="VCU740" s="1101"/>
      <c r="VCV740" s="1101"/>
      <c r="VCW740" s="1101"/>
      <c r="VCX740" s="1101"/>
      <c r="VCY740" s="1101"/>
      <c r="VCZ740" s="1101"/>
      <c r="VDA740" s="1101"/>
      <c r="VDB740" s="1101"/>
      <c r="VDC740" s="1101"/>
      <c r="VDD740" s="1101"/>
      <c r="VDE740" s="1101"/>
      <c r="VDF740" s="1101"/>
      <c r="VDG740" s="1101"/>
      <c r="VDH740" s="1101"/>
      <c r="VDI740" s="1101"/>
      <c r="VDJ740" s="1101"/>
      <c r="VDK740" s="1101"/>
      <c r="VDL740" s="1101"/>
      <c r="VDM740" s="1101"/>
      <c r="VDN740" s="1101"/>
      <c r="VDO740" s="1101"/>
      <c r="VDP740" s="1101"/>
      <c r="VDQ740" s="1101"/>
      <c r="VDR740" s="1101"/>
      <c r="VDS740" s="1101"/>
      <c r="VDT740" s="1101"/>
      <c r="VDU740" s="1101"/>
      <c r="VDV740" s="1101"/>
      <c r="VDW740" s="1101"/>
      <c r="VDX740" s="1101"/>
      <c r="VDY740" s="1101"/>
      <c r="VDZ740" s="1101"/>
      <c r="VEA740" s="1101"/>
      <c r="VEB740" s="1101"/>
      <c r="VEC740" s="1101"/>
      <c r="VED740" s="1101"/>
      <c r="VEE740" s="1101"/>
      <c r="VEF740" s="1101"/>
      <c r="VEG740" s="1101"/>
      <c r="VEH740" s="1101"/>
      <c r="VEI740" s="1101"/>
      <c r="VEJ740" s="1101"/>
      <c r="VEK740" s="1101"/>
      <c r="VEL740" s="1101"/>
      <c r="VEM740" s="1101"/>
      <c r="VEN740" s="1101"/>
      <c r="VEO740" s="1101"/>
      <c r="VEP740" s="1101"/>
      <c r="VEQ740" s="1101"/>
      <c r="VER740" s="1101"/>
      <c r="VES740" s="1101"/>
      <c r="VET740" s="1101"/>
      <c r="VEU740" s="1101"/>
      <c r="VEV740" s="1101"/>
      <c r="VEW740" s="1101"/>
      <c r="VEX740" s="1101"/>
      <c r="VEY740" s="1101"/>
      <c r="VEZ740" s="1101"/>
      <c r="VFA740" s="1101"/>
      <c r="VFB740" s="1101"/>
      <c r="VFC740" s="1101"/>
      <c r="VFD740" s="1101"/>
      <c r="VFE740" s="1101"/>
      <c r="VFF740" s="1101"/>
      <c r="VFG740" s="1101"/>
      <c r="VFH740" s="1101"/>
      <c r="VFI740" s="1101"/>
      <c r="VFJ740" s="1101"/>
      <c r="VFK740" s="1101"/>
      <c r="VFL740" s="1101"/>
      <c r="VFM740" s="1101"/>
      <c r="VFN740" s="1101"/>
      <c r="VFO740" s="1101"/>
      <c r="VFP740" s="1101"/>
      <c r="VFQ740" s="1101"/>
      <c r="VFR740" s="1101"/>
      <c r="VFS740" s="1101"/>
      <c r="VFT740" s="1101"/>
      <c r="VFU740" s="1101"/>
      <c r="VFV740" s="1101"/>
      <c r="VFW740" s="1101"/>
      <c r="VFX740" s="1101"/>
      <c r="VFY740" s="1101"/>
      <c r="VFZ740" s="1101"/>
      <c r="VGA740" s="1101"/>
      <c r="VGB740" s="1101"/>
      <c r="VGC740" s="1101"/>
      <c r="VGD740" s="1101"/>
      <c r="VGE740" s="1101"/>
      <c r="VGF740" s="1101"/>
      <c r="VGG740" s="1101"/>
      <c r="VGH740" s="1101"/>
      <c r="VGI740" s="1101"/>
      <c r="VGJ740" s="1101"/>
      <c r="VGK740" s="1101"/>
      <c r="VGL740" s="1101"/>
      <c r="VGM740" s="1101"/>
      <c r="VGN740" s="1101"/>
      <c r="VGO740" s="1101"/>
      <c r="VGP740" s="1101"/>
      <c r="VGQ740" s="1101"/>
      <c r="VGR740" s="1101"/>
      <c r="VGS740" s="1101"/>
      <c r="VGT740" s="1101"/>
      <c r="VGU740" s="1101"/>
      <c r="VGV740" s="1101"/>
      <c r="VGW740" s="1101"/>
      <c r="VGX740" s="1101"/>
      <c r="VGY740" s="1101"/>
      <c r="VGZ740" s="1101"/>
      <c r="VHA740" s="1101"/>
      <c r="VHB740" s="1101"/>
      <c r="VHC740" s="1101"/>
      <c r="VHD740" s="1101"/>
      <c r="VHE740" s="1101"/>
      <c r="VHF740" s="1101"/>
      <c r="VHG740" s="1101"/>
      <c r="VHH740" s="1101"/>
      <c r="VHI740" s="1101"/>
      <c r="VHJ740" s="1101"/>
      <c r="VHK740" s="1101"/>
      <c r="VHL740" s="1101"/>
      <c r="VHM740" s="1101"/>
      <c r="VHN740" s="1101"/>
      <c r="VHO740" s="1101"/>
      <c r="VHP740" s="1101"/>
      <c r="VHQ740" s="1101"/>
      <c r="VHR740" s="1101"/>
      <c r="VHS740" s="1101"/>
      <c r="VHT740" s="1101"/>
      <c r="VHU740" s="1101"/>
      <c r="VHV740" s="1101"/>
      <c r="VHW740" s="1101"/>
      <c r="VHX740" s="1101"/>
      <c r="VHY740" s="1101"/>
      <c r="VHZ740" s="1101"/>
      <c r="VIA740" s="1101"/>
      <c r="VIB740" s="1101"/>
      <c r="VIC740" s="1101"/>
      <c r="VID740" s="1101"/>
      <c r="VIE740" s="1101"/>
      <c r="VIF740" s="1101"/>
      <c r="VIG740" s="1101"/>
      <c r="VIH740" s="1101"/>
      <c r="VII740" s="1101"/>
      <c r="VIJ740" s="1101"/>
      <c r="VIK740" s="1101"/>
      <c r="VIL740" s="1101"/>
      <c r="VIM740" s="1101"/>
      <c r="VIN740" s="1101"/>
      <c r="VIO740" s="1101"/>
      <c r="VIP740" s="1101"/>
      <c r="VIQ740" s="1101"/>
      <c r="VIR740" s="1101"/>
      <c r="VIS740" s="1101"/>
      <c r="VIT740" s="1101"/>
      <c r="VIU740" s="1101"/>
      <c r="VIV740" s="1101"/>
      <c r="VIW740" s="1101"/>
      <c r="VIX740" s="1101"/>
      <c r="VIY740" s="1101"/>
      <c r="VIZ740" s="1101"/>
      <c r="VJA740" s="1101"/>
      <c r="VJB740" s="1101"/>
      <c r="VJC740" s="1101"/>
      <c r="VJD740" s="1101"/>
      <c r="VJE740" s="1101"/>
      <c r="VJF740" s="1101"/>
      <c r="VJG740" s="1101"/>
      <c r="VJH740" s="1101"/>
      <c r="VJI740" s="1101"/>
      <c r="VJJ740" s="1101"/>
      <c r="VJK740" s="1101"/>
      <c r="VJL740" s="1101"/>
      <c r="VJM740" s="1101"/>
      <c r="VJN740" s="1101"/>
      <c r="VJO740" s="1101"/>
      <c r="VJP740" s="1101"/>
      <c r="VJQ740" s="1101"/>
      <c r="VJR740" s="1101"/>
      <c r="VJS740" s="1101"/>
      <c r="VJT740" s="1101"/>
      <c r="VJU740" s="1101"/>
      <c r="VJV740" s="1101"/>
      <c r="VJW740" s="1101"/>
      <c r="VJX740" s="1101"/>
      <c r="VJY740" s="1101"/>
      <c r="VJZ740" s="1101"/>
      <c r="VKA740" s="1101"/>
      <c r="VKB740" s="1101"/>
      <c r="VKC740" s="1101"/>
      <c r="VKD740" s="1101"/>
      <c r="VKE740" s="1101"/>
      <c r="VKF740" s="1101"/>
      <c r="VKG740" s="1101"/>
      <c r="VKH740" s="1101"/>
      <c r="VKI740" s="1101"/>
      <c r="VKJ740" s="1101"/>
      <c r="VKK740" s="1101"/>
      <c r="VKL740" s="1101"/>
      <c r="VKM740" s="1101"/>
      <c r="VKN740" s="1101"/>
      <c r="VKO740" s="1101"/>
      <c r="VKP740" s="1101"/>
      <c r="VKQ740" s="1101"/>
      <c r="VKR740" s="1101"/>
      <c r="VKS740" s="1101"/>
      <c r="VKT740" s="1101"/>
      <c r="VKU740" s="1101"/>
      <c r="VKV740" s="1101"/>
      <c r="VKW740" s="1101"/>
      <c r="VKX740" s="1101"/>
      <c r="VKY740" s="1101"/>
      <c r="VKZ740" s="1101"/>
      <c r="VLA740" s="1101"/>
      <c r="VLB740" s="1101"/>
      <c r="VLC740" s="1101"/>
      <c r="VLD740" s="1101"/>
      <c r="VLE740" s="1101"/>
      <c r="VLF740" s="1101"/>
      <c r="VLG740" s="1101"/>
      <c r="VLH740" s="1101"/>
      <c r="VLI740" s="1101"/>
      <c r="VLJ740" s="1101"/>
      <c r="VLK740" s="1101"/>
      <c r="VLL740" s="1101"/>
      <c r="VLM740" s="1101"/>
      <c r="VLN740" s="1101"/>
      <c r="VLO740" s="1101"/>
      <c r="VLP740" s="1101"/>
      <c r="VLQ740" s="1101"/>
      <c r="VLR740" s="1101"/>
      <c r="VLS740" s="1101"/>
      <c r="VLT740" s="1101"/>
      <c r="VLU740" s="1101"/>
      <c r="VLV740" s="1101"/>
      <c r="VLW740" s="1101"/>
      <c r="VLX740" s="1101"/>
      <c r="VLY740" s="1101"/>
      <c r="VLZ740" s="1101"/>
      <c r="VMA740" s="1101"/>
      <c r="VMB740" s="1101"/>
      <c r="VMC740" s="1101"/>
      <c r="VMD740" s="1101"/>
      <c r="VME740" s="1101"/>
      <c r="VMF740" s="1101"/>
      <c r="VMG740" s="1101"/>
      <c r="VMH740" s="1101"/>
      <c r="VMI740" s="1101"/>
      <c r="VMJ740" s="1101"/>
      <c r="VMK740" s="1101"/>
      <c r="VML740" s="1101"/>
      <c r="VMM740" s="1101"/>
      <c r="VMN740" s="1101"/>
      <c r="VMO740" s="1101"/>
      <c r="VMP740" s="1101"/>
      <c r="VMQ740" s="1101"/>
      <c r="VMR740" s="1101"/>
      <c r="VMS740" s="1101"/>
      <c r="VMT740" s="1101"/>
      <c r="VMU740" s="1101"/>
      <c r="VMV740" s="1101"/>
      <c r="VMW740" s="1101"/>
      <c r="VMX740" s="1101"/>
      <c r="VMY740" s="1101"/>
      <c r="VMZ740" s="1101"/>
      <c r="VNA740" s="1101"/>
      <c r="VNB740" s="1101"/>
      <c r="VNC740" s="1101"/>
      <c r="VND740" s="1101"/>
      <c r="VNE740" s="1101"/>
      <c r="VNF740" s="1101"/>
      <c r="VNG740" s="1101"/>
      <c r="VNH740" s="1101"/>
      <c r="VNI740" s="1101"/>
      <c r="VNJ740" s="1101"/>
      <c r="VNK740" s="1101"/>
      <c r="VNL740" s="1101"/>
      <c r="VNM740" s="1101"/>
      <c r="VNN740" s="1101"/>
      <c r="VNO740" s="1101"/>
      <c r="VNP740" s="1101"/>
      <c r="VNQ740" s="1101"/>
      <c r="VNR740" s="1101"/>
      <c r="VNS740" s="1101"/>
      <c r="VNT740" s="1101"/>
      <c r="VNU740" s="1101"/>
      <c r="VNV740" s="1101"/>
      <c r="VNW740" s="1101"/>
      <c r="VNX740" s="1101"/>
      <c r="VNY740" s="1101"/>
      <c r="VNZ740" s="1101"/>
      <c r="VOA740" s="1101"/>
      <c r="VOB740" s="1101"/>
      <c r="VOC740" s="1101"/>
      <c r="VOD740" s="1101"/>
      <c r="VOE740" s="1101"/>
      <c r="VOF740" s="1101"/>
      <c r="VOG740" s="1101"/>
      <c r="VOH740" s="1101"/>
      <c r="VOI740" s="1101"/>
      <c r="VOJ740" s="1101"/>
      <c r="VOK740" s="1101"/>
      <c r="VOL740" s="1101"/>
      <c r="VOM740" s="1101"/>
      <c r="VON740" s="1101"/>
      <c r="VOO740" s="1101"/>
      <c r="VOP740" s="1101"/>
      <c r="VOQ740" s="1101"/>
      <c r="VOR740" s="1101"/>
      <c r="VOS740" s="1101"/>
      <c r="VOT740" s="1101"/>
      <c r="VOU740" s="1101"/>
      <c r="VOV740" s="1101"/>
      <c r="VOW740" s="1101"/>
      <c r="VOX740" s="1101"/>
      <c r="VOY740" s="1101"/>
      <c r="VOZ740" s="1101"/>
      <c r="VPA740" s="1101"/>
      <c r="VPB740" s="1101"/>
      <c r="VPC740" s="1101"/>
      <c r="VPD740" s="1101"/>
      <c r="VPE740" s="1101"/>
      <c r="VPF740" s="1101"/>
      <c r="VPG740" s="1101"/>
      <c r="VPH740" s="1101"/>
      <c r="VPI740" s="1101"/>
      <c r="VPJ740" s="1101"/>
      <c r="VPK740" s="1101"/>
      <c r="VPL740" s="1101"/>
      <c r="VPM740" s="1101"/>
      <c r="VPN740" s="1101"/>
      <c r="VPO740" s="1101"/>
      <c r="VPP740" s="1101"/>
      <c r="VPQ740" s="1101"/>
      <c r="VPR740" s="1101"/>
      <c r="VPS740" s="1101"/>
      <c r="VPT740" s="1101"/>
      <c r="VPU740" s="1101"/>
      <c r="VPV740" s="1101"/>
      <c r="VPW740" s="1101"/>
      <c r="VPX740" s="1101"/>
      <c r="VPY740" s="1101"/>
      <c r="VPZ740" s="1101"/>
      <c r="VQA740" s="1101"/>
      <c r="VQB740" s="1101"/>
      <c r="VQC740" s="1101"/>
      <c r="VQD740" s="1101"/>
      <c r="VQE740" s="1101"/>
      <c r="VQF740" s="1101"/>
      <c r="VQG740" s="1101"/>
      <c r="VQH740" s="1101"/>
      <c r="VQI740" s="1101"/>
      <c r="VQJ740" s="1101"/>
      <c r="VQK740" s="1101"/>
      <c r="VQL740" s="1101"/>
      <c r="VQM740" s="1101"/>
      <c r="VQN740" s="1101"/>
      <c r="VQO740" s="1101"/>
      <c r="VQP740" s="1101"/>
      <c r="VQQ740" s="1101"/>
      <c r="VQR740" s="1101"/>
      <c r="VQS740" s="1101"/>
      <c r="VQT740" s="1101"/>
      <c r="VQU740" s="1101"/>
      <c r="VQV740" s="1101"/>
      <c r="VQW740" s="1101"/>
      <c r="VQX740" s="1101"/>
      <c r="VQY740" s="1101"/>
      <c r="VQZ740" s="1101"/>
      <c r="VRA740" s="1101"/>
      <c r="VRB740" s="1101"/>
      <c r="VRC740" s="1101"/>
      <c r="VRD740" s="1101"/>
      <c r="VRE740" s="1101"/>
      <c r="VRF740" s="1101"/>
      <c r="VRG740" s="1101"/>
      <c r="VRH740" s="1101"/>
      <c r="VRI740" s="1101"/>
      <c r="VRJ740" s="1101"/>
      <c r="VRK740" s="1101"/>
      <c r="VRL740" s="1101"/>
      <c r="VRM740" s="1101"/>
      <c r="VRN740" s="1101"/>
      <c r="VRO740" s="1101"/>
      <c r="VRP740" s="1101"/>
      <c r="VRQ740" s="1101"/>
      <c r="VRR740" s="1101"/>
      <c r="VRS740" s="1101"/>
      <c r="VRT740" s="1101"/>
      <c r="VRU740" s="1101"/>
      <c r="VRV740" s="1101"/>
      <c r="VRW740" s="1101"/>
      <c r="VRX740" s="1101"/>
      <c r="VRY740" s="1101"/>
      <c r="VRZ740" s="1101"/>
      <c r="VSA740" s="1101"/>
      <c r="VSB740" s="1101"/>
      <c r="VSC740" s="1101"/>
      <c r="VSD740" s="1101"/>
      <c r="VSE740" s="1101"/>
      <c r="VSF740" s="1101"/>
      <c r="VSG740" s="1101"/>
      <c r="VSH740" s="1101"/>
      <c r="VSI740" s="1101"/>
      <c r="VSJ740" s="1101"/>
      <c r="VSK740" s="1101"/>
      <c r="VSL740" s="1101"/>
      <c r="VSM740" s="1101"/>
      <c r="VSN740" s="1101"/>
      <c r="VSO740" s="1101"/>
      <c r="VSP740" s="1101"/>
      <c r="VSQ740" s="1101"/>
      <c r="VSR740" s="1101"/>
      <c r="VSS740" s="1101"/>
      <c r="VST740" s="1101"/>
      <c r="VSU740" s="1101"/>
      <c r="VSV740" s="1101"/>
      <c r="VSW740" s="1101"/>
      <c r="VSX740" s="1101"/>
      <c r="VSY740" s="1101"/>
      <c r="VSZ740" s="1101"/>
      <c r="VTA740" s="1101"/>
      <c r="VTB740" s="1101"/>
      <c r="VTC740" s="1101"/>
      <c r="VTD740" s="1101"/>
      <c r="VTE740" s="1101"/>
      <c r="VTF740" s="1101"/>
      <c r="VTG740" s="1101"/>
      <c r="VTH740" s="1101"/>
      <c r="VTI740" s="1101"/>
      <c r="VTJ740" s="1101"/>
      <c r="VTK740" s="1101"/>
      <c r="VTL740" s="1101"/>
      <c r="VTM740" s="1101"/>
      <c r="VTN740" s="1101"/>
      <c r="VTO740" s="1101"/>
      <c r="VTP740" s="1101"/>
      <c r="VTQ740" s="1101"/>
      <c r="VTR740" s="1101"/>
      <c r="VTS740" s="1101"/>
      <c r="VTT740" s="1101"/>
      <c r="VTU740" s="1101"/>
      <c r="VTV740" s="1101"/>
      <c r="VTW740" s="1101"/>
      <c r="VTX740" s="1101"/>
      <c r="VTY740" s="1101"/>
      <c r="VTZ740" s="1101"/>
      <c r="VUA740" s="1101"/>
      <c r="VUB740" s="1101"/>
      <c r="VUC740" s="1101"/>
      <c r="VUD740" s="1101"/>
      <c r="VUE740" s="1101"/>
      <c r="VUF740" s="1101"/>
      <c r="VUG740" s="1101"/>
      <c r="VUH740" s="1101"/>
      <c r="VUI740" s="1101"/>
      <c r="VUJ740" s="1101"/>
      <c r="VUK740" s="1101"/>
      <c r="VUL740" s="1101"/>
      <c r="VUM740" s="1101"/>
      <c r="VUN740" s="1101"/>
      <c r="VUO740" s="1101"/>
      <c r="VUP740" s="1101"/>
      <c r="VUQ740" s="1101"/>
      <c r="VUR740" s="1101"/>
      <c r="VUS740" s="1101"/>
      <c r="VUT740" s="1101"/>
      <c r="VUU740" s="1101"/>
      <c r="VUV740" s="1101"/>
      <c r="VUW740" s="1101"/>
      <c r="VUX740" s="1101"/>
      <c r="VUY740" s="1101"/>
      <c r="VUZ740" s="1101"/>
      <c r="VVA740" s="1101"/>
      <c r="VVB740" s="1101"/>
      <c r="VVC740" s="1101"/>
      <c r="VVD740" s="1101"/>
      <c r="VVE740" s="1101"/>
      <c r="VVF740" s="1101"/>
      <c r="VVG740" s="1101"/>
      <c r="VVH740" s="1101"/>
      <c r="VVI740" s="1101"/>
      <c r="VVJ740" s="1101"/>
      <c r="VVK740" s="1101"/>
      <c r="VVL740" s="1101"/>
      <c r="VVM740" s="1101"/>
      <c r="VVN740" s="1101"/>
      <c r="VVO740" s="1101"/>
      <c r="VVP740" s="1101"/>
      <c r="VVQ740" s="1101"/>
      <c r="VVR740" s="1101"/>
      <c r="VVS740" s="1101"/>
      <c r="VVT740" s="1101"/>
      <c r="VVU740" s="1101"/>
      <c r="VVV740" s="1101"/>
      <c r="VVW740" s="1101"/>
      <c r="VVX740" s="1101"/>
      <c r="VVY740" s="1101"/>
      <c r="VVZ740" s="1101"/>
      <c r="VWA740" s="1101"/>
      <c r="VWB740" s="1101"/>
      <c r="VWC740" s="1101"/>
      <c r="VWD740" s="1101"/>
      <c r="VWE740" s="1101"/>
      <c r="VWF740" s="1101"/>
      <c r="VWG740" s="1101"/>
      <c r="VWH740" s="1101"/>
      <c r="VWI740" s="1101"/>
      <c r="VWJ740" s="1101"/>
      <c r="VWK740" s="1101"/>
      <c r="VWL740" s="1101"/>
      <c r="VWM740" s="1101"/>
      <c r="VWN740" s="1101"/>
      <c r="VWO740" s="1101"/>
      <c r="VWP740" s="1101"/>
      <c r="VWQ740" s="1101"/>
      <c r="VWR740" s="1101"/>
      <c r="VWS740" s="1101"/>
      <c r="VWT740" s="1101"/>
      <c r="VWU740" s="1101"/>
      <c r="VWV740" s="1101"/>
      <c r="VWW740" s="1101"/>
      <c r="VWX740" s="1101"/>
      <c r="VWY740" s="1101"/>
      <c r="VWZ740" s="1101"/>
      <c r="VXA740" s="1101"/>
      <c r="VXB740" s="1101"/>
      <c r="VXC740" s="1101"/>
      <c r="VXD740" s="1101"/>
      <c r="VXE740" s="1101"/>
      <c r="VXF740" s="1101"/>
      <c r="VXG740" s="1101"/>
      <c r="VXH740" s="1101"/>
      <c r="VXI740" s="1101"/>
      <c r="VXJ740" s="1101"/>
      <c r="VXK740" s="1101"/>
      <c r="VXL740" s="1101"/>
      <c r="VXM740" s="1101"/>
      <c r="VXN740" s="1101"/>
      <c r="VXO740" s="1101"/>
      <c r="VXP740" s="1101"/>
      <c r="VXQ740" s="1101"/>
      <c r="VXR740" s="1101"/>
      <c r="VXS740" s="1101"/>
      <c r="VXT740" s="1101"/>
      <c r="VXU740" s="1101"/>
      <c r="VXV740" s="1101"/>
      <c r="VXW740" s="1101"/>
      <c r="VXX740" s="1101"/>
      <c r="VXY740" s="1101"/>
      <c r="VXZ740" s="1101"/>
      <c r="VYA740" s="1101"/>
      <c r="VYB740" s="1101"/>
      <c r="VYC740" s="1101"/>
      <c r="VYD740" s="1101"/>
      <c r="VYE740" s="1101"/>
      <c r="VYF740" s="1101"/>
      <c r="VYG740" s="1101"/>
      <c r="VYH740" s="1101"/>
      <c r="VYI740" s="1101"/>
      <c r="VYJ740" s="1101"/>
      <c r="VYK740" s="1101"/>
      <c r="VYL740" s="1101"/>
      <c r="VYM740" s="1101"/>
      <c r="VYN740" s="1101"/>
      <c r="VYO740" s="1101"/>
      <c r="VYP740" s="1101"/>
      <c r="VYQ740" s="1101"/>
      <c r="VYR740" s="1101"/>
      <c r="VYS740" s="1101"/>
      <c r="VYT740" s="1101"/>
      <c r="VYU740" s="1101"/>
      <c r="VYV740" s="1101"/>
      <c r="VYW740" s="1101"/>
      <c r="VYX740" s="1101"/>
      <c r="VYY740" s="1101"/>
      <c r="VYZ740" s="1101"/>
      <c r="VZA740" s="1101"/>
      <c r="VZB740" s="1101"/>
      <c r="VZC740" s="1101"/>
      <c r="VZD740" s="1101"/>
      <c r="VZE740" s="1101"/>
      <c r="VZF740" s="1101"/>
      <c r="VZG740" s="1101"/>
      <c r="VZH740" s="1101"/>
      <c r="VZI740" s="1101"/>
      <c r="VZJ740" s="1101"/>
      <c r="VZK740" s="1101"/>
      <c r="VZL740" s="1101"/>
      <c r="VZM740" s="1101"/>
      <c r="VZN740" s="1101"/>
      <c r="VZO740" s="1101"/>
      <c r="VZP740" s="1101"/>
      <c r="VZQ740" s="1101"/>
      <c r="VZR740" s="1101"/>
      <c r="VZS740" s="1101"/>
      <c r="VZT740" s="1101"/>
      <c r="VZU740" s="1101"/>
      <c r="VZV740" s="1101"/>
      <c r="VZW740" s="1101"/>
      <c r="VZX740" s="1101"/>
      <c r="VZY740" s="1101"/>
      <c r="VZZ740" s="1101"/>
      <c r="WAA740" s="1101"/>
      <c r="WAB740" s="1101"/>
      <c r="WAC740" s="1101"/>
      <c r="WAD740" s="1101"/>
      <c r="WAE740" s="1101"/>
      <c r="WAF740" s="1101"/>
      <c r="WAG740" s="1101"/>
      <c r="WAH740" s="1101"/>
      <c r="WAI740" s="1101"/>
      <c r="WAJ740" s="1101"/>
      <c r="WAK740" s="1101"/>
      <c r="WAL740" s="1101"/>
      <c r="WAM740" s="1101"/>
      <c r="WAN740" s="1101"/>
      <c r="WAO740" s="1101"/>
      <c r="WAP740" s="1101"/>
      <c r="WAQ740" s="1101"/>
      <c r="WAR740" s="1101"/>
      <c r="WAS740" s="1101"/>
      <c r="WAT740" s="1101"/>
      <c r="WAU740" s="1101"/>
      <c r="WAV740" s="1101"/>
      <c r="WAW740" s="1101"/>
      <c r="WAX740" s="1101"/>
      <c r="WAY740" s="1101"/>
      <c r="WAZ740" s="1101"/>
      <c r="WBA740" s="1101"/>
      <c r="WBB740" s="1101"/>
      <c r="WBC740" s="1101"/>
      <c r="WBD740" s="1101"/>
      <c r="WBE740" s="1101"/>
      <c r="WBF740" s="1101"/>
      <c r="WBG740" s="1101"/>
      <c r="WBH740" s="1101"/>
      <c r="WBI740" s="1101"/>
      <c r="WBJ740" s="1101"/>
      <c r="WBK740" s="1101"/>
      <c r="WBL740" s="1101"/>
      <c r="WBM740" s="1101"/>
      <c r="WBN740" s="1101"/>
      <c r="WBO740" s="1101"/>
      <c r="WBP740" s="1101"/>
      <c r="WBQ740" s="1101"/>
      <c r="WBR740" s="1101"/>
      <c r="WBS740" s="1101"/>
      <c r="WBT740" s="1101"/>
      <c r="WBU740" s="1101"/>
      <c r="WBV740" s="1101"/>
      <c r="WBW740" s="1101"/>
      <c r="WBX740" s="1101"/>
      <c r="WBY740" s="1101"/>
      <c r="WBZ740" s="1101"/>
      <c r="WCA740" s="1101"/>
      <c r="WCB740" s="1101"/>
      <c r="WCC740" s="1101"/>
      <c r="WCD740" s="1101"/>
      <c r="WCE740" s="1101"/>
      <c r="WCF740" s="1101"/>
      <c r="WCG740" s="1101"/>
      <c r="WCH740" s="1101"/>
      <c r="WCI740" s="1101"/>
      <c r="WCJ740" s="1101"/>
      <c r="WCK740" s="1101"/>
      <c r="WCL740" s="1101"/>
      <c r="WCM740" s="1101"/>
      <c r="WCN740" s="1101"/>
      <c r="WCO740" s="1101"/>
      <c r="WCP740" s="1101"/>
      <c r="WCQ740" s="1101"/>
      <c r="WCR740" s="1101"/>
      <c r="WCS740" s="1101"/>
      <c r="WCT740" s="1101"/>
      <c r="WCU740" s="1101"/>
      <c r="WCV740" s="1101"/>
      <c r="WCW740" s="1101"/>
      <c r="WCX740" s="1101"/>
      <c r="WCY740" s="1101"/>
      <c r="WCZ740" s="1101"/>
      <c r="WDA740" s="1101"/>
      <c r="WDB740" s="1101"/>
      <c r="WDC740" s="1101"/>
      <c r="WDD740" s="1101"/>
      <c r="WDE740" s="1101"/>
      <c r="WDF740" s="1101"/>
      <c r="WDG740" s="1101"/>
      <c r="WDH740" s="1101"/>
      <c r="WDI740" s="1101"/>
      <c r="WDJ740" s="1101"/>
      <c r="WDK740" s="1101"/>
      <c r="WDL740" s="1101"/>
      <c r="WDM740" s="1101"/>
      <c r="WDN740" s="1101"/>
      <c r="WDO740" s="1101"/>
      <c r="WDP740" s="1101"/>
      <c r="WDQ740" s="1101"/>
      <c r="WDR740" s="1101"/>
      <c r="WDS740" s="1101"/>
      <c r="WDT740" s="1101"/>
      <c r="WDU740" s="1101"/>
      <c r="WDV740" s="1101"/>
      <c r="WDW740" s="1101"/>
      <c r="WDX740" s="1101"/>
      <c r="WDY740" s="1101"/>
      <c r="WDZ740" s="1101"/>
      <c r="WEA740" s="1101"/>
      <c r="WEB740" s="1101"/>
      <c r="WEC740" s="1101"/>
      <c r="WED740" s="1101"/>
      <c r="WEE740" s="1101"/>
      <c r="WEF740" s="1101"/>
      <c r="WEG740" s="1101"/>
      <c r="WEH740" s="1101"/>
      <c r="WEI740" s="1101"/>
      <c r="WEJ740" s="1101"/>
      <c r="WEK740" s="1101"/>
      <c r="WEL740" s="1101"/>
      <c r="WEM740" s="1101"/>
      <c r="WEN740" s="1101"/>
      <c r="WEO740" s="1101"/>
      <c r="WEP740" s="1101"/>
      <c r="WEQ740" s="1101"/>
      <c r="WER740" s="1101"/>
      <c r="WES740" s="1101"/>
      <c r="WET740" s="1101"/>
      <c r="WEU740" s="1101"/>
      <c r="WEV740" s="1101"/>
      <c r="WEW740" s="1101"/>
      <c r="WEX740" s="1101"/>
      <c r="WEY740" s="1101"/>
      <c r="WEZ740" s="1101"/>
      <c r="WFA740" s="1101"/>
      <c r="WFB740" s="1101"/>
      <c r="WFC740" s="1101"/>
      <c r="WFD740" s="1101"/>
      <c r="WFE740" s="1101"/>
      <c r="WFF740" s="1101"/>
      <c r="WFG740" s="1101"/>
      <c r="WFH740" s="1101"/>
      <c r="WFI740" s="1101"/>
      <c r="WFJ740" s="1101"/>
      <c r="WFK740" s="1101"/>
      <c r="WFL740" s="1101"/>
      <c r="WFM740" s="1101"/>
      <c r="WFN740" s="1101"/>
      <c r="WFO740" s="1101"/>
      <c r="WFP740" s="1101"/>
      <c r="WFQ740" s="1101"/>
      <c r="WFR740" s="1101"/>
      <c r="WFS740" s="1101"/>
      <c r="WFT740" s="1101"/>
      <c r="WFU740" s="1101"/>
      <c r="WFV740" s="1101"/>
      <c r="WFW740" s="1101"/>
      <c r="WFX740" s="1101"/>
      <c r="WFY740" s="1101"/>
      <c r="WFZ740" s="1101"/>
      <c r="WGA740" s="1101"/>
      <c r="WGB740" s="1101"/>
      <c r="WGC740" s="1101"/>
      <c r="WGD740" s="1101"/>
      <c r="WGE740" s="1101"/>
      <c r="WGF740" s="1101"/>
      <c r="WGG740" s="1101"/>
      <c r="WGH740" s="1101"/>
      <c r="WGI740" s="1101"/>
      <c r="WGJ740" s="1101"/>
      <c r="WGK740" s="1101"/>
      <c r="WGL740" s="1101"/>
      <c r="WGM740" s="1101"/>
      <c r="WGN740" s="1101"/>
      <c r="WGO740" s="1101"/>
      <c r="WGP740" s="1101"/>
      <c r="WGQ740" s="1101"/>
      <c r="WGR740" s="1101"/>
      <c r="WGS740" s="1101"/>
      <c r="WGT740" s="1101"/>
      <c r="WGU740" s="1101"/>
      <c r="WGV740" s="1101"/>
      <c r="WGW740" s="1101"/>
      <c r="WGX740" s="1101"/>
      <c r="WGY740" s="1101"/>
      <c r="WGZ740" s="1101"/>
      <c r="WHA740" s="1101"/>
      <c r="WHB740" s="1101"/>
      <c r="WHC740" s="1101"/>
      <c r="WHD740" s="1101"/>
      <c r="WHE740" s="1101"/>
      <c r="WHF740" s="1101"/>
      <c r="WHG740" s="1101"/>
      <c r="WHH740" s="1101"/>
      <c r="WHI740" s="1101"/>
      <c r="WHJ740" s="1101"/>
      <c r="WHK740" s="1101"/>
      <c r="WHL740" s="1101"/>
      <c r="WHM740" s="1101"/>
      <c r="WHN740" s="1101"/>
      <c r="WHO740" s="1101"/>
      <c r="WHP740" s="1101"/>
      <c r="WHQ740" s="1101"/>
      <c r="WHR740" s="1101"/>
      <c r="WHS740" s="1101"/>
      <c r="WHT740" s="1101"/>
      <c r="WHU740" s="1101"/>
      <c r="WHV740" s="1101"/>
      <c r="WHW740" s="1101"/>
      <c r="WHX740" s="1101"/>
      <c r="WHY740" s="1101"/>
      <c r="WHZ740" s="1101"/>
      <c r="WIA740" s="1101"/>
      <c r="WIB740" s="1101"/>
      <c r="WIC740" s="1101"/>
      <c r="WID740" s="1101"/>
      <c r="WIE740" s="1101"/>
      <c r="WIF740" s="1101"/>
      <c r="WIG740" s="1101"/>
      <c r="WIH740" s="1101"/>
      <c r="WII740" s="1101"/>
      <c r="WIJ740" s="1101"/>
      <c r="WIK740" s="1101"/>
      <c r="WIL740" s="1101"/>
      <c r="WIM740" s="1101"/>
      <c r="WIN740" s="1101"/>
      <c r="WIO740" s="1101"/>
      <c r="WIP740" s="1101"/>
      <c r="WIQ740" s="1101"/>
      <c r="WIR740" s="1101"/>
      <c r="WIS740" s="1101"/>
      <c r="WIT740" s="1101"/>
      <c r="WIU740" s="1101"/>
      <c r="WIV740" s="1101"/>
      <c r="WIW740" s="1101"/>
      <c r="WIX740" s="1101"/>
      <c r="WIY740" s="1101"/>
      <c r="WIZ740" s="1101"/>
      <c r="WJA740" s="1101"/>
      <c r="WJB740" s="1101"/>
      <c r="WJC740" s="1101"/>
      <c r="WJD740" s="1101"/>
      <c r="WJE740" s="1101"/>
      <c r="WJF740" s="1101"/>
      <c r="WJG740" s="1101"/>
      <c r="WJH740" s="1101"/>
      <c r="WJI740" s="1101"/>
      <c r="WJJ740" s="1101"/>
      <c r="WJK740" s="1101"/>
      <c r="WJL740" s="1101"/>
      <c r="WJM740" s="1101"/>
      <c r="WJN740" s="1101"/>
      <c r="WJO740" s="1101"/>
      <c r="WJP740" s="1101"/>
      <c r="WJQ740" s="1101"/>
      <c r="WJR740" s="1101"/>
      <c r="WJS740" s="1101"/>
      <c r="WJT740" s="1101"/>
      <c r="WJU740" s="1101"/>
      <c r="WJV740" s="1101"/>
      <c r="WJW740" s="1101"/>
      <c r="WJX740" s="1101"/>
      <c r="WJY740" s="1101"/>
      <c r="WJZ740" s="1101"/>
      <c r="WKA740" s="1101"/>
      <c r="WKB740" s="1101"/>
      <c r="WKC740" s="1101"/>
      <c r="WKD740" s="1101"/>
      <c r="WKE740" s="1101"/>
      <c r="WKF740" s="1101"/>
      <c r="WKG740" s="1101"/>
      <c r="WKH740" s="1101"/>
      <c r="WKI740" s="1101"/>
      <c r="WKJ740" s="1101"/>
      <c r="WKK740" s="1101"/>
      <c r="WKL740" s="1101"/>
      <c r="WKM740" s="1101"/>
      <c r="WKN740" s="1101"/>
      <c r="WKO740" s="1101"/>
      <c r="WKP740" s="1101"/>
      <c r="WKQ740" s="1101"/>
      <c r="WKR740" s="1101"/>
      <c r="WKS740" s="1101"/>
      <c r="WKT740" s="1101"/>
      <c r="WKU740" s="1101"/>
      <c r="WKV740" s="1101"/>
      <c r="WKW740" s="1101"/>
      <c r="WKX740" s="1101"/>
      <c r="WKY740" s="1101"/>
      <c r="WKZ740" s="1101"/>
      <c r="WLA740" s="1101"/>
      <c r="WLB740" s="1101"/>
      <c r="WLC740" s="1101"/>
      <c r="WLD740" s="1101"/>
      <c r="WLE740" s="1101"/>
      <c r="WLF740" s="1101"/>
      <c r="WLG740" s="1101"/>
      <c r="WLH740" s="1101"/>
      <c r="WLI740" s="1101"/>
      <c r="WLJ740" s="1101"/>
      <c r="WLK740" s="1101"/>
      <c r="WLL740" s="1101"/>
      <c r="WLM740" s="1101"/>
      <c r="WLN740" s="1101"/>
      <c r="WLO740" s="1101"/>
      <c r="WLP740" s="1101"/>
      <c r="WLQ740" s="1101"/>
      <c r="WLR740" s="1101"/>
      <c r="WLS740" s="1101"/>
      <c r="WLT740" s="1101"/>
      <c r="WLU740" s="1101"/>
      <c r="WLV740" s="1101"/>
      <c r="WLW740" s="1101"/>
      <c r="WLX740" s="1101"/>
      <c r="WLY740" s="1101"/>
      <c r="WLZ740" s="1101"/>
      <c r="WMA740" s="1101"/>
      <c r="WMB740" s="1101"/>
      <c r="WMC740" s="1101"/>
      <c r="WMD740" s="1101"/>
      <c r="WME740" s="1101"/>
      <c r="WMF740" s="1101"/>
      <c r="WMG740" s="1101"/>
      <c r="WMH740" s="1101"/>
      <c r="WMI740" s="1101"/>
      <c r="WMJ740" s="1101"/>
      <c r="WMK740" s="1101"/>
      <c r="WML740" s="1101"/>
      <c r="WMM740" s="1101"/>
      <c r="WMN740" s="1101"/>
      <c r="WMO740" s="1101"/>
      <c r="WMP740" s="1101"/>
      <c r="WMQ740" s="1101"/>
      <c r="WMR740" s="1101"/>
      <c r="WMS740" s="1101"/>
      <c r="WMT740" s="1101"/>
      <c r="WMU740" s="1101"/>
      <c r="WMV740" s="1101"/>
      <c r="WMW740" s="1101"/>
      <c r="WMX740" s="1101"/>
      <c r="WMY740" s="1101"/>
      <c r="WMZ740" s="1101"/>
      <c r="WNA740" s="1101"/>
      <c r="WNB740" s="1101"/>
      <c r="WNC740" s="1101"/>
      <c r="WND740" s="1101"/>
      <c r="WNE740" s="1101"/>
      <c r="WNF740" s="1101"/>
      <c r="WNG740" s="1101"/>
      <c r="WNH740" s="1101"/>
      <c r="WNI740" s="1101"/>
      <c r="WNJ740" s="1101"/>
      <c r="WNK740" s="1101"/>
      <c r="WNL740" s="1101"/>
      <c r="WNM740" s="1101"/>
      <c r="WNN740" s="1101"/>
      <c r="WNO740" s="1101"/>
      <c r="WNP740" s="1101"/>
      <c r="WNQ740" s="1101"/>
      <c r="WNR740" s="1101"/>
      <c r="WNS740" s="1101"/>
      <c r="WNT740" s="1101"/>
      <c r="WNU740" s="1101"/>
      <c r="WNV740" s="1101"/>
      <c r="WNW740" s="1101"/>
      <c r="WNX740" s="1101"/>
      <c r="WNY740" s="1101"/>
      <c r="WNZ740" s="1101"/>
      <c r="WOA740" s="1101"/>
      <c r="WOB740" s="1101"/>
      <c r="WOC740" s="1101"/>
      <c r="WOD740" s="1101"/>
      <c r="WOE740" s="1101"/>
      <c r="WOF740" s="1101"/>
      <c r="WOG740" s="1101"/>
      <c r="WOH740" s="1101"/>
      <c r="WOI740" s="1101"/>
      <c r="WOJ740" s="1101"/>
      <c r="WOK740" s="1101"/>
      <c r="WOL740" s="1101"/>
      <c r="WOM740" s="1101"/>
      <c r="WON740" s="1101"/>
      <c r="WOO740" s="1101"/>
      <c r="WOP740" s="1101"/>
      <c r="WOQ740" s="1101"/>
      <c r="WOR740" s="1101"/>
      <c r="WOS740" s="1101"/>
      <c r="WOT740" s="1101"/>
      <c r="WOU740" s="1101"/>
      <c r="WOV740" s="1101"/>
      <c r="WOW740" s="1101"/>
      <c r="WOX740" s="1101"/>
      <c r="WOY740" s="1101"/>
      <c r="WOZ740" s="1101"/>
      <c r="WPA740" s="1101"/>
      <c r="WPB740" s="1101"/>
      <c r="WPC740" s="1101"/>
      <c r="WPD740" s="1101"/>
      <c r="WPE740" s="1101"/>
      <c r="WPF740" s="1101"/>
      <c r="WPG740" s="1101"/>
      <c r="WPH740" s="1101"/>
      <c r="WPI740" s="1101"/>
      <c r="WPJ740" s="1101"/>
      <c r="WPK740" s="1101"/>
      <c r="WPL740" s="1101"/>
      <c r="WPM740" s="1101"/>
      <c r="WPN740" s="1101"/>
      <c r="WPO740" s="1101"/>
      <c r="WPP740" s="1101"/>
      <c r="WPQ740" s="1101"/>
      <c r="WPR740" s="1101"/>
      <c r="WPS740" s="1101"/>
      <c r="WPT740" s="1101"/>
      <c r="WPU740" s="1101"/>
      <c r="WPV740" s="1101"/>
      <c r="WPW740" s="1101"/>
      <c r="WPX740" s="1101"/>
      <c r="WPY740" s="1101"/>
      <c r="WPZ740" s="1101"/>
      <c r="WQA740" s="1101"/>
      <c r="WQB740" s="1101"/>
      <c r="WQC740" s="1101"/>
      <c r="WQD740" s="1101"/>
      <c r="WQE740" s="1101"/>
      <c r="WQF740" s="1101"/>
      <c r="WQG740" s="1101"/>
      <c r="WQH740" s="1101"/>
      <c r="WQI740" s="1101"/>
      <c r="WQJ740" s="1101"/>
      <c r="WQK740" s="1101"/>
      <c r="WQL740" s="1101"/>
      <c r="WQM740" s="1101"/>
      <c r="WQN740" s="1101"/>
      <c r="WQO740" s="1101"/>
      <c r="WQP740" s="1101"/>
      <c r="WQQ740" s="1101"/>
      <c r="WQR740" s="1101"/>
      <c r="WQS740" s="1101"/>
      <c r="WQT740" s="1101"/>
      <c r="WQU740" s="1101"/>
      <c r="WQV740" s="1101"/>
      <c r="WQW740" s="1101"/>
      <c r="WQX740" s="1101"/>
      <c r="WQY740" s="1101"/>
      <c r="WQZ740" s="1101"/>
      <c r="WRA740" s="1101"/>
      <c r="WRB740" s="1101"/>
      <c r="WRC740" s="1101"/>
      <c r="WRD740" s="1101"/>
      <c r="WRE740" s="1101"/>
      <c r="WRF740" s="1101"/>
      <c r="WRG740" s="1101"/>
      <c r="WRH740" s="1101"/>
      <c r="WRI740" s="1101"/>
      <c r="WRJ740" s="1101"/>
      <c r="WRK740" s="1101"/>
      <c r="WRL740" s="1101"/>
      <c r="WRM740" s="1101"/>
      <c r="WRN740" s="1101"/>
      <c r="WRO740" s="1101"/>
      <c r="WRP740" s="1101"/>
      <c r="WRQ740" s="1101"/>
      <c r="WRR740" s="1101"/>
      <c r="WRS740" s="1101"/>
      <c r="WRT740" s="1101"/>
      <c r="WRU740" s="1101"/>
      <c r="WRV740" s="1101"/>
      <c r="WRW740" s="1101"/>
      <c r="WRX740" s="1101"/>
      <c r="WRY740" s="1101"/>
      <c r="WRZ740" s="1101"/>
      <c r="WSA740" s="1101"/>
      <c r="WSB740" s="1101"/>
      <c r="WSC740" s="1101"/>
      <c r="WSD740" s="1101"/>
      <c r="WSE740" s="1101"/>
      <c r="WSF740" s="1101"/>
      <c r="WSG740" s="1101"/>
      <c r="WSH740" s="1101"/>
      <c r="WSI740" s="1101"/>
      <c r="WSJ740" s="1101"/>
      <c r="WSK740" s="1101"/>
      <c r="WSL740" s="1101"/>
      <c r="WSM740" s="1101"/>
      <c r="WSN740" s="1101"/>
      <c r="WSO740" s="1101"/>
      <c r="WSP740" s="1101"/>
      <c r="WSQ740" s="1101"/>
      <c r="WSR740" s="1101"/>
      <c r="WSS740" s="1101"/>
      <c r="WST740" s="1101"/>
      <c r="WSU740" s="1101"/>
      <c r="WSV740" s="1101"/>
      <c r="WSW740" s="1101"/>
      <c r="WSX740" s="1101"/>
      <c r="WSY740" s="1101"/>
      <c r="WSZ740" s="1101"/>
      <c r="WTA740" s="1101"/>
      <c r="WTB740" s="1101"/>
      <c r="WTC740" s="1101"/>
      <c r="WTD740" s="1101"/>
      <c r="WTE740" s="1101"/>
      <c r="WTF740" s="1101"/>
      <c r="WTG740" s="1101"/>
      <c r="WTH740" s="1101"/>
      <c r="WTI740" s="1101"/>
      <c r="WTJ740" s="1101"/>
      <c r="WTK740" s="1101"/>
      <c r="WTL740" s="1101"/>
      <c r="WTM740" s="1101"/>
      <c r="WTN740" s="1101"/>
      <c r="WTO740" s="1101"/>
      <c r="WTP740" s="1101"/>
      <c r="WTQ740" s="1101"/>
      <c r="WTR740" s="1101"/>
      <c r="WTS740" s="1101"/>
      <c r="WTT740" s="1101"/>
      <c r="WTU740" s="1101"/>
      <c r="WTV740" s="1101"/>
      <c r="WTW740" s="1101"/>
      <c r="WTX740" s="1101"/>
      <c r="WTY740" s="1101"/>
      <c r="WTZ740" s="1101"/>
      <c r="WUA740" s="1101"/>
      <c r="WUB740" s="1101"/>
      <c r="WUC740" s="1101"/>
      <c r="WUD740" s="1101"/>
      <c r="WUE740" s="1101"/>
      <c r="WUF740" s="1101"/>
      <c r="WUG740" s="1101"/>
      <c r="WUH740" s="1101"/>
      <c r="WUI740" s="1101"/>
      <c r="WUJ740" s="1101"/>
      <c r="WUK740" s="1101"/>
      <c r="WUL740" s="1101"/>
      <c r="WUM740" s="1101"/>
      <c r="WUN740" s="1101"/>
      <c r="WUO740" s="1101"/>
      <c r="WUP740" s="1101"/>
      <c r="WUQ740" s="1101"/>
      <c r="WUR740" s="1101"/>
      <c r="WUS740" s="1101"/>
      <c r="WUT740" s="1101"/>
      <c r="WUU740" s="1101"/>
      <c r="WUV740" s="1101"/>
      <c r="WUW740" s="1101"/>
      <c r="WUX740" s="1101"/>
      <c r="WUY740" s="1101"/>
      <c r="WUZ740" s="1101"/>
      <c r="WVA740" s="1101"/>
      <c r="WVB740" s="1101"/>
      <c r="WVC740" s="1101"/>
      <c r="WVD740" s="1101"/>
      <c r="WVE740" s="1101"/>
      <c r="WVF740" s="1101"/>
      <c r="WVG740" s="1101"/>
      <c r="WVH740" s="1101"/>
      <c r="WVI740" s="1101"/>
      <c r="WVJ740" s="1101"/>
      <c r="WVK740" s="1101"/>
      <c r="WVL740" s="1101"/>
      <c r="WVM740" s="1101"/>
      <c r="WVN740" s="1101"/>
      <c r="WVO740" s="1101"/>
      <c r="WVP740" s="1101"/>
      <c r="WVQ740" s="1101"/>
      <c r="WVR740" s="1101"/>
      <c r="WVS740" s="1101"/>
      <c r="WVT740" s="1101"/>
      <c r="WVU740" s="1101"/>
      <c r="WVV740" s="1101"/>
      <c r="WVW740" s="1101"/>
      <c r="WVX740" s="1101"/>
      <c r="WVY740" s="1101"/>
      <c r="WVZ740" s="1101"/>
      <c r="WWA740" s="1101"/>
      <c r="WWB740" s="1101"/>
      <c r="WWC740" s="1101"/>
      <c r="WWD740" s="1101"/>
      <c r="WWE740" s="1101"/>
      <c r="WWF740" s="1101"/>
      <c r="WWG740" s="1101"/>
      <c r="WWH740" s="1101"/>
      <c r="WWI740" s="1101"/>
      <c r="WWJ740" s="1101"/>
      <c r="WWK740" s="1101"/>
      <c r="WWL740" s="1101"/>
      <c r="WWM740" s="1101"/>
      <c r="WWN740" s="1101"/>
      <c r="WWO740" s="1101"/>
      <c r="WWP740" s="1101"/>
      <c r="WWQ740" s="1101"/>
      <c r="WWR740" s="1101"/>
      <c r="WWS740" s="1101"/>
      <c r="WWT740" s="1101"/>
      <c r="WWU740" s="1101"/>
      <c r="WWV740" s="1101"/>
      <c r="WWW740" s="1101"/>
      <c r="WWX740" s="1101"/>
      <c r="WWY740" s="1101"/>
      <c r="WWZ740" s="1101"/>
      <c r="WXA740" s="1101"/>
      <c r="WXB740" s="1101"/>
      <c r="WXC740" s="1101"/>
      <c r="WXD740" s="1101"/>
      <c r="WXE740" s="1101"/>
      <c r="WXF740" s="1101"/>
      <c r="WXG740" s="1101"/>
      <c r="WXH740" s="1101"/>
      <c r="WXI740" s="1101"/>
      <c r="WXJ740" s="1101"/>
      <c r="WXK740" s="1101"/>
      <c r="WXL740" s="1101"/>
      <c r="WXM740" s="1101"/>
      <c r="WXN740" s="1101"/>
      <c r="WXO740" s="1101"/>
      <c r="WXP740" s="1101"/>
      <c r="WXQ740" s="1101"/>
      <c r="WXR740" s="1101"/>
      <c r="WXS740" s="1101"/>
      <c r="WXT740" s="1101"/>
      <c r="WXU740" s="1101"/>
      <c r="WXV740" s="1101"/>
      <c r="WXW740" s="1101"/>
      <c r="WXX740" s="1101"/>
      <c r="WXY740" s="1101"/>
      <c r="WXZ740" s="1101"/>
      <c r="WYA740" s="1101"/>
      <c r="WYB740" s="1101"/>
      <c r="WYC740" s="1101"/>
      <c r="WYD740" s="1101"/>
      <c r="WYE740" s="1101"/>
      <c r="WYF740" s="1101"/>
      <c r="WYG740" s="1101"/>
      <c r="WYH740" s="1101"/>
      <c r="WYI740" s="1101"/>
      <c r="WYJ740" s="1101"/>
      <c r="WYK740" s="1101"/>
      <c r="WYL740" s="1101"/>
      <c r="WYM740" s="1101"/>
      <c r="WYN740" s="1101"/>
      <c r="WYO740" s="1101"/>
      <c r="WYP740" s="1101"/>
      <c r="WYQ740" s="1101"/>
      <c r="WYR740" s="1101"/>
      <c r="WYS740" s="1101"/>
      <c r="WYT740" s="1101"/>
      <c r="WYU740" s="1101"/>
      <c r="WYV740" s="1101"/>
      <c r="WYW740" s="1101"/>
      <c r="WYX740" s="1101"/>
      <c r="WYY740" s="1101"/>
      <c r="WYZ740" s="1101"/>
      <c r="WZA740" s="1101"/>
      <c r="WZB740" s="1101"/>
      <c r="WZC740" s="1101"/>
      <c r="WZD740" s="1101"/>
      <c r="WZE740" s="1101"/>
      <c r="WZF740" s="1101"/>
      <c r="WZG740" s="1101"/>
      <c r="WZH740" s="1101"/>
      <c r="WZI740" s="1101"/>
      <c r="WZJ740" s="1101"/>
      <c r="WZK740" s="1101"/>
      <c r="WZL740" s="1101"/>
      <c r="WZM740" s="1101"/>
      <c r="WZN740" s="1101"/>
      <c r="WZO740" s="1101"/>
      <c r="WZP740" s="1101"/>
      <c r="WZQ740" s="1101"/>
      <c r="WZR740" s="1101"/>
      <c r="WZS740" s="1101"/>
      <c r="WZT740" s="1101"/>
      <c r="WZU740" s="1101"/>
      <c r="WZV740" s="1101"/>
      <c r="WZW740" s="1101"/>
      <c r="WZX740" s="1101"/>
      <c r="WZY740" s="1101"/>
      <c r="WZZ740" s="1101"/>
      <c r="XAA740" s="1101"/>
      <c r="XAB740" s="1101"/>
      <c r="XAC740" s="1101"/>
      <c r="XAD740" s="1101"/>
      <c r="XAE740" s="1101"/>
      <c r="XAF740" s="1101"/>
      <c r="XAG740" s="1101"/>
      <c r="XAH740" s="1101"/>
      <c r="XAI740" s="1101"/>
      <c r="XAJ740" s="1101"/>
      <c r="XAK740" s="1101"/>
      <c r="XAL740" s="1101"/>
      <c r="XAM740" s="1101"/>
      <c r="XAN740" s="1101"/>
      <c r="XAO740" s="1101"/>
      <c r="XAP740" s="1101"/>
      <c r="XAQ740" s="1101"/>
      <c r="XAR740" s="1101"/>
      <c r="XAS740" s="1101"/>
      <c r="XAT740" s="1101"/>
      <c r="XAU740" s="1101"/>
      <c r="XAV740" s="1101"/>
      <c r="XAW740" s="1101"/>
      <c r="XAX740" s="1101"/>
      <c r="XAY740" s="1101"/>
      <c r="XAZ740" s="1101"/>
      <c r="XBA740" s="1101"/>
      <c r="XBB740" s="1101"/>
      <c r="XBC740" s="1101"/>
      <c r="XBD740" s="1101"/>
      <c r="XBE740" s="1101"/>
      <c r="XBF740" s="1101"/>
      <c r="XBG740" s="1101"/>
      <c r="XBH740" s="1101"/>
      <c r="XBI740" s="1101"/>
      <c r="XBJ740" s="1101"/>
      <c r="XBK740" s="1101"/>
      <c r="XBL740" s="1101"/>
      <c r="XBM740" s="1101"/>
      <c r="XBN740" s="1101"/>
      <c r="XBO740" s="1101"/>
      <c r="XBP740" s="1101"/>
      <c r="XBQ740" s="1101"/>
      <c r="XBR740" s="1101"/>
      <c r="XBS740" s="1101"/>
      <c r="XBT740" s="1101"/>
      <c r="XBU740" s="1101"/>
      <c r="XBV740" s="1101"/>
      <c r="XBW740" s="1101"/>
      <c r="XBX740" s="1101"/>
      <c r="XBY740" s="1101"/>
      <c r="XBZ740" s="1101"/>
      <c r="XCA740" s="1101"/>
      <c r="XCB740" s="1101"/>
      <c r="XCC740" s="1101"/>
      <c r="XCD740" s="1101"/>
      <c r="XCE740" s="1101"/>
      <c r="XCF740" s="1101"/>
      <c r="XCG740" s="1101"/>
      <c r="XCH740" s="1101"/>
      <c r="XCI740" s="1101"/>
      <c r="XCJ740" s="1101"/>
      <c r="XCK740" s="1101"/>
      <c r="XCL740" s="1101"/>
      <c r="XCM740" s="1101"/>
      <c r="XCN740" s="1101"/>
      <c r="XCO740" s="1101"/>
      <c r="XCP740" s="1101"/>
      <c r="XCQ740" s="1101"/>
      <c r="XCR740" s="1101"/>
      <c r="XCS740" s="1101"/>
      <c r="XCT740" s="1101"/>
      <c r="XCU740" s="1101"/>
      <c r="XCV740" s="1101"/>
      <c r="XCW740" s="1101"/>
      <c r="XCX740" s="1101"/>
      <c r="XCY740" s="1101"/>
      <c r="XCZ740" s="1101"/>
      <c r="XDA740" s="1101"/>
      <c r="XDB740" s="1101"/>
      <c r="XDC740" s="1101"/>
      <c r="XDD740" s="1101"/>
      <c r="XDE740" s="1101"/>
      <c r="XDF740" s="1101"/>
      <c r="XDG740" s="1101"/>
      <c r="XDH740" s="1101"/>
      <c r="XDI740" s="1101"/>
      <c r="XDJ740" s="1101"/>
      <c r="XDK740" s="1101"/>
      <c r="XDL740" s="1101"/>
      <c r="XDM740" s="1101"/>
      <c r="XDN740" s="1101"/>
      <c r="XDO740" s="1101"/>
      <c r="XDP740" s="1101"/>
      <c r="XDQ740" s="1101"/>
      <c r="XDR740" s="1101"/>
      <c r="XDS740" s="1101"/>
      <c r="XDT740" s="1101"/>
      <c r="XDU740" s="1101"/>
      <c r="XDV740" s="1101"/>
      <c r="XDW740" s="1101"/>
      <c r="XDX740" s="1101"/>
      <c r="XDY740" s="1101"/>
      <c r="XDZ740" s="1101"/>
      <c r="XEA740" s="1101"/>
      <c r="XEB740" s="1101"/>
      <c r="XEC740" s="1101"/>
      <c r="XED740" s="1101"/>
      <c r="XEE740" s="1101"/>
      <c r="XEF740" s="1101"/>
      <c r="XEG740" s="1101"/>
      <c r="XEH740" s="1101"/>
      <c r="XEI740" s="1101"/>
      <c r="XEJ740" s="1101"/>
      <c r="XEK740" s="1101"/>
      <c r="XEL740" s="1101"/>
      <c r="XEM740" s="1101"/>
      <c r="XEN740" s="1101"/>
      <c r="XEO740" s="1101"/>
      <c r="XEP740" s="1101"/>
      <c r="XEQ740" s="1101"/>
      <c r="XER740" s="1101"/>
      <c r="XES740" s="1101"/>
      <c r="XET740" s="1101"/>
      <c r="XEU740" s="1101"/>
      <c r="XEV740" s="1101"/>
      <c r="XEW740" s="1101"/>
      <c r="XEX740" s="1101"/>
      <c r="XEY740" s="1101"/>
      <c r="XEZ740" s="1101"/>
      <c r="XFA740" s="1101"/>
      <c r="XFB740" s="1101"/>
      <c r="XFC740" s="1101"/>
    </row>
    <row r="741" spans="1:16383" ht="12.95" customHeight="1">
      <c r="A741" s="1101"/>
      <c r="B741" s="1313"/>
      <c r="C741" s="1314"/>
      <c r="D741" s="1314"/>
      <c r="E741" s="1314"/>
      <c r="F741" s="1315"/>
      <c r="G741" s="1322"/>
      <c r="H741" s="1323"/>
      <c r="I741" s="1323"/>
      <c r="J741" s="1324"/>
      <c r="K741" s="1513"/>
      <c r="L741" s="1514"/>
      <c r="M741" s="1514"/>
      <c r="N741" s="1515"/>
      <c r="O741" s="1334"/>
      <c r="P741" s="1335"/>
      <c r="Q741" s="1335"/>
      <c r="R741" s="1335"/>
      <c r="S741" s="1336"/>
      <c r="T741" s="1334"/>
      <c r="U741" s="1335"/>
      <c r="V741" s="1335"/>
      <c r="W741" s="1336"/>
      <c r="X741" s="1316">
        <f t="shared" si="59"/>
        <v>0</v>
      </c>
      <c r="Y741" s="1317"/>
      <c r="Z741" s="1317"/>
      <c r="AA741" s="1317"/>
      <c r="AB741" s="1318"/>
      <c r="AC741" s="1337"/>
      <c r="AD741" s="1338"/>
      <c r="AE741" s="1338"/>
      <c r="AF741" s="1338"/>
      <c r="AG741" s="1339"/>
      <c r="AH741" s="1319" t="str">
        <f t="shared" si="60"/>
        <v/>
      </c>
      <c r="AI741" s="1320"/>
      <c r="AJ741" s="1321"/>
      <c r="AK741" s="1313" t="s">
        <v>299</v>
      </c>
      <c r="AL741" s="1314"/>
      <c r="AM741" s="1314"/>
      <c r="AN741" s="1314"/>
      <c r="AO741" s="1315"/>
      <c r="AP741" s="2"/>
      <c r="AQ741" s="2"/>
      <c r="AR741" s="2"/>
      <c r="AS741" s="2"/>
      <c r="AT741" s="1101"/>
      <c r="AU741" s="1101"/>
      <c r="AV741" s="1101"/>
      <c r="AW741" s="1101"/>
      <c r="AX741" s="1101"/>
      <c r="AY741" s="784"/>
      <c r="AZ741" s="784"/>
      <c r="BA741" s="784"/>
      <c r="BB741" s="784"/>
      <c r="BC741" s="784"/>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1101"/>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1101"/>
      <c r="DH741" s="1101"/>
      <c r="DI741" s="1101"/>
      <c r="DJ741" s="1101"/>
      <c r="DK741" s="1101"/>
      <c r="DL741" s="1101"/>
      <c r="DM741" s="1101"/>
      <c r="DN741" s="1101"/>
      <c r="DO741" s="1101"/>
      <c r="DP741" s="1101"/>
      <c r="DQ741" s="1101"/>
      <c r="DR741" s="1101"/>
      <c r="DS741" s="1101"/>
      <c r="DT741" s="1101"/>
      <c r="DU741" s="1101"/>
      <c r="DV741" s="1101"/>
      <c r="DW741" s="1101"/>
      <c r="DX741" s="1101"/>
      <c r="DY741" s="1101"/>
      <c r="DZ741" s="1101"/>
      <c r="EA741" s="1101"/>
      <c r="EB741" s="1101"/>
      <c r="EC741" s="1101"/>
      <c r="ED741" s="1101"/>
      <c r="EE741" s="1101"/>
      <c r="EF741" s="1101"/>
      <c r="EG741" s="1101"/>
      <c r="EH741" s="1101"/>
      <c r="EI741" s="1101"/>
      <c r="EJ741" s="1101"/>
      <c r="EK741" s="1101"/>
      <c r="EL741" s="1101"/>
      <c r="EM741" s="1101"/>
      <c r="EN741" s="1101"/>
      <c r="EO741" s="1101"/>
      <c r="EP741" s="1101"/>
      <c r="EQ741" s="1101"/>
      <c r="ER741" s="1101"/>
      <c r="ES741" s="1101"/>
      <c r="ET741" s="1101"/>
      <c r="EU741" s="1101"/>
      <c r="EV741" s="1101"/>
      <c r="EW741" s="1101"/>
      <c r="EX741" s="1101"/>
      <c r="EY741" s="1101"/>
      <c r="EZ741" s="1101"/>
      <c r="FA741" s="1101"/>
      <c r="FB741" s="1101"/>
      <c r="FC741" s="1101"/>
      <c r="FD741" s="1101"/>
      <c r="FE741" s="1101"/>
      <c r="FF741" s="1101"/>
      <c r="FG741" s="1101"/>
      <c r="FH741" s="1101"/>
      <c r="FI741" s="1101"/>
      <c r="FJ741" s="1101"/>
      <c r="FK741" s="1101"/>
      <c r="FL741" s="1101"/>
      <c r="FM741" s="1101"/>
      <c r="FN741" s="1101"/>
      <c r="FO741" s="1101"/>
      <c r="FP741" s="1101"/>
      <c r="FQ741" s="1101"/>
      <c r="FR741" s="1101"/>
      <c r="FS741" s="1101"/>
      <c r="FT741" s="1101"/>
      <c r="FU741" s="1101"/>
      <c r="FV741" s="1101"/>
      <c r="FW741" s="1101"/>
      <c r="FX741" s="1101"/>
      <c r="FY741" s="1101"/>
      <c r="FZ741" s="1101"/>
      <c r="GA741" s="1101"/>
      <c r="GB741" s="1101"/>
      <c r="GC741" s="1101"/>
      <c r="GD741" s="1101"/>
      <c r="GE741" s="1101"/>
      <c r="GF741" s="1101"/>
      <c r="GG741" s="1101"/>
      <c r="GH741" s="1101"/>
      <c r="GI741" s="1101"/>
      <c r="GJ741" s="1101"/>
      <c r="GK741" s="1101"/>
      <c r="GL741" s="1101"/>
      <c r="GM741" s="1101"/>
      <c r="GN741" s="1101"/>
      <c r="GO741" s="1101"/>
      <c r="GP741" s="1101"/>
      <c r="GQ741" s="1101"/>
      <c r="GR741" s="1101"/>
      <c r="GS741" s="1101"/>
      <c r="GT741" s="1101"/>
      <c r="GU741" s="1101"/>
      <c r="GV741" s="1101"/>
      <c r="GW741" s="1101"/>
      <c r="GX741" s="1101"/>
      <c r="GY741" s="1101"/>
      <c r="GZ741" s="1101"/>
      <c r="HA741" s="1101"/>
      <c r="HB741" s="1101"/>
      <c r="HC741" s="1101"/>
      <c r="HD741" s="1101"/>
      <c r="HE741" s="1101"/>
      <c r="HF741" s="1101"/>
      <c r="HG741" s="1101"/>
      <c r="HH741" s="1101"/>
      <c r="HI741" s="1101"/>
      <c r="HJ741" s="1101"/>
      <c r="HK741" s="1101"/>
      <c r="HL741" s="1101"/>
      <c r="HM741" s="1101"/>
      <c r="HN741" s="1101"/>
      <c r="HO741" s="1101"/>
      <c r="HP741" s="1101"/>
      <c r="HQ741" s="1101"/>
      <c r="HR741" s="1101"/>
      <c r="HS741" s="1101"/>
      <c r="HT741" s="1101"/>
      <c r="HU741" s="1101"/>
      <c r="HV741" s="1101"/>
      <c r="HW741" s="1101"/>
      <c r="HX741" s="1101"/>
      <c r="HY741" s="1101"/>
      <c r="HZ741" s="1101"/>
      <c r="IA741" s="1101"/>
      <c r="IB741" s="1101"/>
      <c r="IC741" s="1101"/>
      <c r="ID741" s="1101"/>
      <c r="IE741" s="1101"/>
      <c r="IF741" s="1101"/>
      <c r="IG741" s="1101"/>
      <c r="IH741" s="1101"/>
      <c r="II741" s="1101"/>
      <c r="IJ741" s="1101"/>
      <c r="IK741" s="1101"/>
      <c r="IL741" s="1101"/>
      <c r="IM741" s="1101"/>
      <c r="IN741" s="1101"/>
      <c r="IO741" s="1101"/>
      <c r="IP741" s="1101"/>
      <c r="IQ741" s="1101"/>
      <c r="IR741" s="1101"/>
      <c r="IS741" s="1101"/>
      <c r="IT741" s="1101"/>
      <c r="IU741" s="1101"/>
      <c r="IV741" s="1101"/>
      <c r="IW741" s="1101"/>
      <c r="IX741" s="1101"/>
      <c r="IY741" s="1101"/>
      <c r="IZ741" s="1101"/>
      <c r="JA741" s="1101"/>
      <c r="JB741" s="1101"/>
      <c r="JC741" s="1101"/>
      <c r="JD741" s="1101"/>
      <c r="JE741" s="1101"/>
      <c r="JF741" s="1101"/>
      <c r="JG741" s="1101"/>
      <c r="JH741" s="1101"/>
      <c r="JI741" s="1101"/>
      <c r="JJ741" s="1101"/>
      <c r="JK741" s="1101"/>
      <c r="JL741" s="1101"/>
      <c r="JM741" s="1101"/>
      <c r="JN741" s="1101"/>
      <c r="JO741" s="1101"/>
      <c r="JP741" s="1101"/>
      <c r="JQ741" s="1101"/>
      <c r="JR741" s="1101"/>
      <c r="JS741" s="1101"/>
      <c r="JT741" s="1101"/>
      <c r="JU741" s="1101"/>
      <c r="JV741" s="1101"/>
      <c r="JW741" s="1101"/>
      <c r="JX741" s="1101"/>
      <c r="JY741" s="1101"/>
      <c r="JZ741" s="1101"/>
      <c r="KA741" s="1101"/>
      <c r="KB741" s="1101"/>
      <c r="KC741" s="1101"/>
      <c r="KD741" s="1101"/>
      <c r="KE741" s="1101"/>
      <c r="KF741" s="1101"/>
      <c r="KG741" s="1101"/>
      <c r="KH741" s="1101"/>
      <c r="KI741" s="1101"/>
      <c r="KJ741" s="1101"/>
      <c r="KK741" s="1101"/>
      <c r="KL741" s="1101"/>
      <c r="KM741" s="1101"/>
      <c r="KN741" s="1101"/>
      <c r="KO741" s="1101"/>
      <c r="KP741" s="1101"/>
      <c r="KQ741" s="1101"/>
      <c r="KR741" s="1101"/>
      <c r="KS741" s="1101"/>
      <c r="KT741" s="1101"/>
      <c r="KU741" s="1101"/>
      <c r="KV741" s="1101"/>
      <c r="KW741" s="1101"/>
      <c r="KX741" s="1101"/>
      <c r="KY741" s="1101"/>
      <c r="KZ741" s="1101"/>
      <c r="LA741" s="1101"/>
      <c r="LB741" s="1101"/>
      <c r="LC741" s="1101"/>
      <c r="LD741" s="1101"/>
      <c r="LE741" s="1101"/>
      <c r="LF741" s="1101"/>
      <c r="LG741" s="1101"/>
      <c r="LH741" s="1101"/>
      <c r="LI741" s="1101"/>
      <c r="LJ741" s="1101"/>
      <c r="LK741" s="1101"/>
      <c r="LL741" s="1101"/>
      <c r="LM741" s="1101"/>
      <c r="LN741" s="1101"/>
      <c r="LO741" s="1101"/>
      <c r="LP741" s="1101"/>
      <c r="LQ741" s="1101"/>
      <c r="LR741" s="1101"/>
      <c r="LS741" s="1101"/>
      <c r="LT741" s="1101"/>
      <c r="LU741" s="1101"/>
      <c r="LV741" s="1101"/>
      <c r="LW741" s="1101"/>
      <c r="LX741" s="1101"/>
      <c r="LY741" s="1101"/>
      <c r="LZ741" s="1101"/>
      <c r="MA741" s="1101"/>
      <c r="MB741" s="1101"/>
      <c r="MC741" s="1101"/>
      <c r="MD741" s="1101"/>
      <c r="ME741" s="1101"/>
      <c r="MF741" s="1101"/>
      <c r="MG741" s="1101"/>
      <c r="MH741" s="1101"/>
      <c r="MI741" s="1101"/>
      <c r="MJ741" s="1101"/>
      <c r="MK741" s="1101"/>
      <c r="ML741" s="1101"/>
      <c r="MM741" s="1101"/>
      <c r="MN741" s="1101"/>
      <c r="MO741" s="1101"/>
      <c r="MP741" s="1101"/>
      <c r="MQ741" s="1101"/>
      <c r="MR741" s="1101"/>
      <c r="MS741" s="1101"/>
      <c r="MT741" s="1101"/>
      <c r="MU741" s="1101"/>
      <c r="MV741" s="1101"/>
      <c r="MW741" s="1101"/>
      <c r="MX741" s="1101"/>
      <c r="MY741" s="1101"/>
      <c r="MZ741" s="1101"/>
      <c r="NA741" s="1101"/>
      <c r="NB741" s="1101"/>
      <c r="NC741" s="1101"/>
      <c r="ND741" s="1101"/>
      <c r="NE741" s="1101"/>
      <c r="NF741" s="1101"/>
      <c r="NG741" s="1101"/>
      <c r="NH741" s="1101"/>
      <c r="NI741" s="1101"/>
      <c r="NJ741" s="1101"/>
      <c r="NK741" s="1101"/>
      <c r="NL741" s="1101"/>
      <c r="NM741" s="1101"/>
      <c r="NN741" s="1101"/>
      <c r="NO741" s="1101"/>
      <c r="NP741" s="1101"/>
      <c r="NQ741" s="1101"/>
      <c r="NR741" s="1101"/>
      <c r="NS741" s="1101"/>
      <c r="NT741" s="1101"/>
      <c r="NU741" s="1101"/>
      <c r="NV741" s="1101"/>
      <c r="NW741" s="1101"/>
      <c r="NX741" s="1101"/>
      <c r="NY741" s="1101"/>
      <c r="NZ741" s="1101"/>
      <c r="OA741" s="1101"/>
      <c r="OB741" s="1101"/>
      <c r="OC741" s="1101"/>
      <c r="OD741" s="1101"/>
      <c r="OE741" s="1101"/>
      <c r="OF741" s="1101"/>
      <c r="OG741" s="1101"/>
      <c r="OH741" s="1101"/>
      <c r="OI741" s="1101"/>
      <c r="OJ741" s="1101"/>
      <c r="OK741" s="1101"/>
      <c r="OL741" s="1101"/>
      <c r="OM741" s="1101"/>
      <c r="ON741" s="1101"/>
      <c r="OO741" s="1101"/>
      <c r="OP741" s="1101"/>
      <c r="OQ741" s="1101"/>
      <c r="OR741" s="1101"/>
      <c r="OS741" s="1101"/>
      <c r="OT741" s="1101"/>
      <c r="OU741" s="1101"/>
      <c r="OV741" s="1101"/>
      <c r="OW741" s="1101"/>
      <c r="OX741" s="1101"/>
      <c r="OY741" s="1101"/>
      <c r="OZ741" s="1101"/>
      <c r="PA741" s="1101"/>
      <c r="PB741" s="1101"/>
      <c r="PC741" s="1101"/>
      <c r="PD741" s="1101"/>
      <c r="PE741" s="1101"/>
      <c r="PF741" s="1101"/>
      <c r="PG741" s="1101"/>
      <c r="PH741" s="1101"/>
      <c r="PI741" s="1101"/>
      <c r="PJ741" s="1101"/>
      <c r="PK741" s="1101"/>
      <c r="PL741" s="1101"/>
      <c r="PM741" s="1101"/>
      <c r="PN741" s="1101"/>
      <c r="PO741" s="1101"/>
      <c r="PP741" s="1101"/>
      <c r="PQ741" s="1101"/>
      <c r="PR741" s="1101"/>
      <c r="PS741" s="1101"/>
      <c r="PT741" s="1101"/>
      <c r="PU741" s="1101"/>
      <c r="PV741" s="1101"/>
      <c r="PW741" s="1101"/>
      <c r="PX741" s="1101"/>
      <c r="PY741" s="1101"/>
      <c r="PZ741" s="1101"/>
      <c r="QA741" s="1101"/>
      <c r="QB741" s="1101"/>
      <c r="QC741" s="1101"/>
      <c r="QD741" s="1101"/>
      <c r="QE741" s="1101"/>
      <c r="QF741" s="1101"/>
      <c r="QG741" s="1101"/>
      <c r="QH741" s="1101"/>
      <c r="QI741" s="1101"/>
      <c r="QJ741" s="1101"/>
      <c r="QK741" s="1101"/>
      <c r="QL741" s="1101"/>
      <c r="QM741" s="1101"/>
      <c r="QN741" s="1101"/>
      <c r="QO741" s="1101"/>
      <c r="QP741" s="1101"/>
      <c r="QQ741" s="1101"/>
      <c r="QR741" s="1101"/>
      <c r="QS741" s="1101"/>
      <c r="QT741" s="1101"/>
      <c r="QU741" s="1101"/>
      <c r="QV741" s="1101"/>
      <c r="QW741" s="1101"/>
      <c r="QX741" s="1101"/>
      <c r="QY741" s="1101"/>
      <c r="QZ741" s="1101"/>
      <c r="RA741" s="1101"/>
      <c r="RB741" s="1101"/>
      <c r="RC741" s="1101"/>
      <c r="RD741" s="1101"/>
      <c r="RE741" s="1101"/>
      <c r="RF741" s="1101"/>
      <c r="RG741" s="1101"/>
      <c r="RH741" s="1101"/>
      <c r="RI741" s="1101"/>
      <c r="RJ741" s="1101"/>
      <c r="RK741" s="1101"/>
      <c r="RL741" s="1101"/>
      <c r="RM741" s="1101"/>
      <c r="RN741" s="1101"/>
      <c r="RO741" s="1101"/>
      <c r="RP741" s="1101"/>
      <c r="RQ741" s="1101"/>
      <c r="RR741" s="1101"/>
      <c r="RS741" s="1101"/>
      <c r="RT741" s="1101"/>
      <c r="RU741" s="1101"/>
      <c r="RV741" s="1101"/>
      <c r="RW741" s="1101"/>
      <c r="RX741" s="1101"/>
      <c r="RY741" s="1101"/>
      <c r="RZ741" s="1101"/>
      <c r="SA741" s="1101"/>
      <c r="SB741" s="1101"/>
      <c r="SC741" s="1101"/>
      <c r="SD741" s="1101"/>
      <c r="SE741" s="1101"/>
      <c r="SF741" s="1101"/>
      <c r="SG741" s="1101"/>
      <c r="SH741" s="1101"/>
      <c r="SI741" s="1101"/>
      <c r="SJ741" s="1101"/>
      <c r="SK741" s="1101"/>
      <c r="SL741" s="1101"/>
      <c r="SM741" s="1101"/>
      <c r="SN741" s="1101"/>
      <c r="SO741" s="1101"/>
      <c r="SP741" s="1101"/>
      <c r="SQ741" s="1101"/>
      <c r="SR741" s="1101"/>
      <c r="SS741" s="1101"/>
      <c r="ST741" s="1101"/>
      <c r="SU741" s="1101"/>
      <c r="SV741" s="1101"/>
      <c r="SW741" s="1101"/>
      <c r="SX741" s="1101"/>
      <c r="SY741" s="1101"/>
      <c r="SZ741" s="1101"/>
      <c r="TA741" s="1101"/>
      <c r="TB741" s="1101"/>
      <c r="TC741" s="1101"/>
      <c r="TD741" s="1101"/>
      <c r="TE741" s="1101"/>
      <c r="TF741" s="1101"/>
      <c r="TG741" s="1101"/>
      <c r="TH741" s="1101"/>
      <c r="TI741" s="1101"/>
      <c r="TJ741" s="1101"/>
      <c r="TK741" s="1101"/>
      <c r="TL741" s="1101"/>
      <c r="TM741" s="1101"/>
      <c r="TN741" s="1101"/>
      <c r="TO741" s="1101"/>
      <c r="TP741" s="1101"/>
      <c r="TQ741" s="1101"/>
      <c r="TR741" s="1101"/>
      <c r="TS741" s="1101"/>
      <c r="TT741" s="1101"/>
      <c r="TU741" s="1101"/>
      <c r="TV741" s="1101"/>
      <c r="TW741" s="1101"/>
      <c r="TX741" s="1101"/>
      <c r="TY741" s="1101"/>
      <c r="TZ741" s="1101"/>
      <c r="UA741" s="1101"/>
      <c r="UB741" s="1101"/>
      <c r="UC741" s="1101"/>
      <c r="UD741" s="1101"/>
      <c r="UE741" s="1101"/>
      <c r="UF741" s="1101"/>
      <c r="UG741" s="1101"/>
      <c r="UH741" s="1101"/>
      <c r="UI741" s="1101"/>
      <c r="UJ741" s="1101"/>
      <c r="UK741" s="1101"/>
      <c r="UL741" s="1101"/>
      <c r="UM741" s="1101"/>
      <c r="UN741" s="1101"/>
      <c r="UO741" s="1101"/>
      <c r="UP741" s="1101"/>
      <c r="UQ741" s="1101"/>
      <c r="UR741" s="1101"/>
      <c r="US741" s="1101"/>
      <c r="UT741" s="1101"/>
      <c r="UU741" s="1101"/>
      <c r="UV741" s="1101"/>
      <c r="UW741" s="1101"/>
      <c r="UX741" s="1101"/>
      <c r="UY741" s="1101"/>
      <c r="UZ741" s="1101"/>
      <c r="VA741" s="1101"/>
      <c r="VB741" s="1101"/>
      <c r="VC741" s="1101"/>
      <c r="VD741" s="1101"/>
      <c r="VE741" s="1101"/>
      <c r="VF741" s="1101"/>
      <c r="VG741" s="1101"/>
      <c r="VH741" s="1101"/>
      <c r="VI741" s="1101"/>
      <c r="VJ741" s="1101"/>
      <c r="VK741" s="1101"/>
      <c r="VL741" s="1101"/>
      <c r="VM741" s="1101"/>
      <c r="VN741" s="1101"/>
      <c r="VO741" s="1101"/>
      <c r="VP741" s="1101"/>
      <c r="VQ741" s="1101"/>
      <c r="VR741" s="1101"/>
      <c r="VS741" s="1101"/>
      <c r="VT741" s="1101"/>
      <c r="VU741" s="1101"/>
      <c r="VV741" s="1101"/>
      <c r="VW741" s="1101"/>
      <c r="VX741" s="1101"/>
      <c r="VY741" s="1101"/>
      <c r="VZ741" s="1101"/>
      <c r="WA741" s="1101"/>
      <c r="WB741" s="1101"/>
      <c r="WC741" s="1101"/>
      <c r="WD741" s="1101"/>
      <c r="WE741" s="1101"/>
      <c r="WF741" s="1101"/>
      <c r="WG741" s="1101"/>
      <c r="WH741" s="1101"/>
      <c r="WI741" s="1101"/>
      <c r="WJ741" s="1101"/>
      <c r="WK741" s="1101"/>
      <c r="WL741" s="1101"/>
      <c r="WM741" s="1101"/>
      <c r="WN741" s="1101"/>
      <c r="WO741" s="1101"/>
      <c r="WP741" s="1101"/>
      <c r="WQ741" s="1101"/>
      <c r="WR741" s="1101"/>
      <c r="WS741" s="1101"/>
      <c r="WT741" s="1101"/>
      <c r="WU741" s="1101"/>
      <c r="WV741" s="1101"/>
      <c r="WW741" s="1101"/>
      <c r="WX741" s="1101"/>
      <c r="WY741" s="1101"/>
      <c r="WZ741" s="1101"/>
      <c r="XA741" s="1101"/>
      <c r="XB741" s="1101"/>
      <c r="XC741" s="1101"/>
      <c r="XD741" s="1101"/>
      <c r="XE741" s="1101"/>
      <c r="XF741" s="1101"/>
      <c r="XG741" s="1101"/>
      <c r="XH741" s="1101"/>
      <c r="XI741" s="1101"/>
      <c r="XJ741" s="1101"/>
      <c r="XK741" s="1101"/>
      <c r="XL741" s="1101"/>
      <c r="XM741" s="1101"/>
      <c r="XN741" s="1101"/>
      <c r="XO741" s="1101"/>
      <c r="XP741" s="1101"/>
      <c r="XQ741" s="1101"/>
      <c r="XR741" s="1101"/>
      <c r="XS741" s="1101"/>
      <c r="XT741" s="1101"/>
      <c r="XU741" s="1101"/>
      <c r="XV741" s="1101"/>
      <c r="XW741" s="1101"/>
      <c r="XX741" s="1101"/>
      <c r="XY741" s="1101"/>
      <c r="XZ741" s="1101"/>
      <c r="YA741" s="1101"/>
      <c r="YB741" s="1101"/>
      <c r="YC741" s="1101"/>
      <c r="YD741" s="1101"/>
      <c r="YE741" s="1101"/>
      <c r="YF741" s="1101"/>
      <c r="YG741" s="1101"/>
      <c r="YH741" s="1101"/>
      <c r="YI741" s="1101"/>
      <c r="YJ741" s="1101"/>
      <c r="YK741" s="1101"/>
      <c r="YL741" s="1101"/>
      <c r="YM741" s="1101"/>
      <c r="YN741" s="1101"/>
      <c r="YO741" s="1101"/>
      <c r="YP741" s="1101"/>
      <c r="YQ741" s="1101"/>
      <c r="YR741" s="1101"/>
      <c r="YS741" s="1101"/>
      <c r="YT741" s="1101"/>
      <c r="YU741" s="1101"/>
      <c r="YV741" s="1101"/>
      <c r="YW741" s="1101"/>
      <c r="YX741" s="1101"/>
      <c r="YY741" s="1101"/>
      <c r="YZ741" s="1101"/>
      <c r="ZA741" s="1101"/>
      <c r="ZB741" s="1101"/>
      <c r="ZC741" s="1101"/>
      <c r="ZD741" s="1101"/>
      <c r="ZE741" s="1101"/>
      <c r="ZF741" s="1101"/>
      <c r="ZG741" s="1101"/>
      <c r="ZH741" s="1101"/>
      <c r="ZI741" s="1101"/>
      <c r="ZJ741" s="1101"/>
      <c r="ZK741" s="1101"/>
      <c r="ZL741" s="1101"/>
      <c r="ZM741" s="1101"/>
      <c r="ZN741" s="1101"/>
      <c r="ZO741" s="1101"/>
      <c r="ZP741" s="1101"/>
      <c r="ZQ741" s="1101"/>
      <c r="ZR741" s="1101"/>
      <c r="ZS741" s="1101"/>
      <c r="ZT741" s="1101"/>
      <c r="ZU741" s="1101"/>
      <c r="ZV741" s="1101"/>
      <c r="ZW741" s="1101"/>
      <c r="ZX741" s="1101"/>
      <c r="ZY741" s="1101"/>
      <c r="ZZ741" s="1101"/>
      <c r="AAA741" s="1101"/>
      <c r="AAB741" s="1101"/>
      <c r="AAC741" s="1101"/>
      <c r="AAD741" s="1101"/>
      <c r="AAE741" s="1101"/>
      <c r="AAF741" s="1101"/>
      <c r="AAG741" s="1101"/>
      <c r="AAH741" s="1101"/>
      <c r="AAI741" s="1101"/>
      <c r="AAJ741" s="1101"/>
      <c r="AAK741" s="1101"/>
      <c r="AAL741" s="1101"/>
      <c r="AAM741" s="1101"/>
      <c r="AAN741" s="1101"/>
      <c r="AAO741" s="1101"/>
      <c r="AAP741" s="1101"/>
      <c r="AAQ741" s="1101"/>
      <c r="AAR741" s="1101"/>
      <c r="AAS741" s="1101"/>
      <c r="AAT741" s="1101"/>
      <c r="AAU741" s="1101"/>
      <c r="AAV741" s="1101"/>
      <c r="AAW741" s="1101"/>
      <c r="AAX741" s="1101"/>
      <c r="AAY741" s="1101"/>
      <c r="AAZ741" s="1101"/>
      <c r="ABA741" s="1101"/>
      <c r="ABB741" s="1101"/>
      <c r="ABC741" s="1101"/>
      <c r="ABD741" s="1101"/>
      <c r="ABE741" s="1101"/>
      <c r="ABF741" s="1101"/>
      <c r="ABG741" s="1101"/>
      <c r="ABH741" s="1101"/>
      <c r="ABI741" s="1101"/>
      <c r="ABJ741" s="1101"/>
      <c r="ABK741" s="1101"/>
      <c r="ABL741" s="1101"/>
      <c r="ABM741" s="1101"/>
      <c r="ABN741" s="1101"/>
      <c r="ABO741" s="1101"/>
      <c r="ABP741" s="1101"/>
      <c r="ABQ741" s="1101"/>
      <c r="ABR741" s="1101"/>
      <c r="ABS741" s="1101"/>
      <c r="ABT741" s="1101"/>
      <c r="ABU741" s="1101"/>
      <c r="ABV741" s="1101"/>
      <c r="ABW741" s="1101"/>
      <c r="ABX741" s="1101"/>
      <c r="ABY741" s="1101"/>
      <c r="ABZ741" s="1101"/>
      <c r="ACA741" s="1101"/>
      <c r="ACB741" s="1101"/>
      <c r="ACC741" s="1101"/>
      <c r="ACD741" s="1101"/>
      <c r="ACE741" s="1101"/>
      <c r="ACF741" s="1101"/>
      <c r="ACG741" s="1101"/>
      <c r="ACH741" s="1101"/>
      <c r="ACI741" s="1101"/>
      <c r="ACJ741" s="1101"/>
      <c r="ACK741" s="1101"/>
      <c r="ACL741" s="1101"/>
      <c r="ACM741" s="1101"/>
      <c r="ACN741" s="1101"/>
      <c r="ACO741" s="1101"/>
      <c r="ACP741" s="1101"/>
      <c r="ACQ741" s="1101"/>
      <c r="ACR741" s="1101"/>
      <c r="ACS741" s="1101"/>
      <c r="ACT741" s="1101"/>
      <c r="ACU741" s="1101"/>
      <c r="ACV741" s="1101"/>
      <c r="ACW741" s="1101"/>
      <c r="ACX741" s="1101"/>
      <c r="ACY741" s="1101"/>
      <c r="ACZ741" s="1101"/>
      <c r="ADA741" s="1101"/>
      <c r="ADB741" s="1101"/>
      <c r="ADC741" s="1101"/>
      <c r="ADD741" s="1101"/>
      <c r="ADE741" s="1101"/>
      <c r="ADF741" s="1101"/>
      <c r="ADG741" s="1101"/>
      <c r="ADH741" s="1101"/>
      <c r="ADI741" s="1101"/>
      <c r="ADJ741" s="1101"/>
      <c r="ADK741" s="1101"/>
      <c r="ADL741" s="1101"/>
      <c r="ADM741" s="1101"/>
      <c r="ADN741" s="1101"/>
      <c r="ADO741" s="1101"/>
      <c r="ADP741" s="1101"/>
      <c r="ADQ741" s="1101"/>
      <c r="ADR741" s="1101"/>
      <c r="ADS741" s="1101"/>
      <c r="ADT741" s="1101"/>
      <c r="ADU741" s="1101"/>
      <c r="ADV741" s="1101"/>
      <c r="ADW741" s="1101"/>
      <c r="ADX741" s="1101"/>
      <c r="ADY741" s="1101"/>
      <c r="ADZ741" s="1101"/>
      <c r="AEA741" s="1101"/>
      <c r="AEB741" s="1101"/>
      <c r="AEC741" s="1101"/>
      <c r="AED741" s="1101"/>
      <c r="AEE741" s="1101"/>
      <c r="AEF741" s="1101"/>
      <c r="AEG741" s="1101"/>
      <c r="AEH741" s="1101"/>
      <c r="AEI741" s="1101"/>
      <c r="AEJ741" s="1101"/>
      <c r="AEK741" s="1101"/>
      <c r="AEL741" s="1101"/>
      <c r="AEM741" s="1101"/>
      <c r="AEN741" s="1101"/>
      <c r="AEO741" s="1101"/>
      <c r="AEP741" s="1101"/>
      <c r="AEQ741" s="1101"/>
      <c r="AER741" s="1101"/>
      <c r="AES741" s="1101"/>
      <c r="AET741" s="1101"/>
      <c r="AEU741" s="1101"/>
      <c r="AEV741" s="1101"/>
      <c r="AEW741" s="1101"/>
      <c r="AEX741" s="1101"/>
      <c r="AEY741" s="1101"/>
      <c r="AEZ741" s="1101"/>
      <c r="AFA741" s="1101"/>
      <c r="AFB741" s="1101"/>
      <c r="AFC741" s="1101"/>
      <c r="AFD741" s="1101"/>
      <c r="AFE741" s="1101"/>
      <c r="AFF741" s="1101"/>
      <c r="AFG741" s="1101"/>
      <c r="AFH741" s="1101"/>
      <c r="AFI741" s="1101"/>
      <c r="AFJ741" s="1101"/>
      <c r="AFK741" s="1101"/>
      <c r="AFL741" s="1101"/>
      <c r="AFM741" s="1101"/>
      <c r="AFN741" s="1101"/>
      <c r="AFO741" s="1101"/>
      <c r="AFP741" s="1101"/>
      <c r="AFQ741" s="1101"/>
      <c r="AFR741" s="1101"/>
      <c r="AFS741" s="1101"/>
      <c r="AFT741" s="1101"/>
      <c r="AFU741" s="1101"/>
      <c r="AFV741" s="1101"/>
      <c r="AFW741" s="1101"/>
      <c r="AFX741" s="1101"/>
      <c r="AFY741" s="1101"/>
      <c r="AFZ741" s="1101"/>
      <c r="AGA741" s="1101"/>
      <c r="AGB741" s="1101"/>
      <c r="AGC741" s="1101"/>
      <c r="AGD741" s="1101"/>
      <c r="AGE741" s="1101"/>
      <c r="AGF741" s="1101"/>
      <c r="AGG741" s="1101"/>
      <c r="AGH741" s="1101"/>
      <c r="AGI741" s="1101"/>
      <c r="AGJ741" s="1101"/>
      <c r="AGK741" s="1101"/>
      <c r="AGL741" s="1101"/>
      <c r="AGM741" s="1101"/>
      <c r="AGN741" s="1101"/>
      <c r="AGO741" s="1101"/>
      <c r="AGP741" s="1101"/>
      <c r="AGQ741" s="1101"/>
      <c r="AGR741" s="1101"/>
      <c r="AGS741" s="1101"/>
      <c r="AGT741" s="1101"/>
      <c r="AGU741" s="1101"/>
      <c r="AGV741" s="1101"/>
      <c r="AGW741" s="1101"/>
      <c r="AGX741" s="1101"/>
      <c r="AGY741" s="1101"/>
      <c r="AGZ741" s="1101"/>
      <c r="AHA741" s="1101"/>
      <c r="AHB741" s="1101"/>
      <c r="AHC741" s="1101"/>
      <c r="AHD741" s="1101"/>
      <c r="AHE741" s="1101"/>
      <c r="AHF741" s="1101"/>
      <c r="AHG741" s="1101"/>
      <c r="AHH741" s="1101"/>
      <c r="AHI741" s="1101"/>
      <c r="AHJ741" s="1101"/>
      <c r="AHK741" s="1101"/>
      <c r="AHL741" s="1101"/>
      <c r="AHM741" s="1101"/>
      <c r="AHN741" s="1101"/>
      <c r="AHO741" s="1101"/>
      <c r="AHP741" s="1101"/>
      <c r="AHQ741" s="1101"/>
      <c r="AHR741" s="1101"/>
      <c r="AHS741" s="1101"/>
      <c r="AHT741" s="1101"/>
      <c r="AHU741" s="1101"/>
      <c r="AHV741" s="1101"/>
      <c r="AHW741" s="1101"/>
      <c r="AHX741" s="1101"/>
      <c r="AHY741" s="1101"/>
      <c r="AHZ741" s="1101"/>
      <c r="AIA741" s="1101"/>
      <c r="AIB741" s="1101"/>
      <c r="AIC741" s="1101"/>
      <c r="AID741" s="1101"/>
      <c r="AIE741" s="1101"/>
      <c r="AIF741" s="1101"/>
      <c r="AIG741" s="1101"/>
      <c r="AIH741" s="1101"/>
      <c r="AII741" s="1101"/>
      <c r="AIJ741" s="1101"/>
      <c r="AIK741" s="1101"/>
      <c r="AIL741" s="1101"/>
      <c r="AIM741" s="1101"/>
      <c r="AIN741" s="1101"/>
      <c r="AIO741" s="1101"/>
      <c r="AIP741" s="1101"/>
      <c r="AIQ741" s="1101"/>
      <c r="AIR741" s="1101"/>
      <c r="AIS741" s="1101"/>
      <c r="AIT741" s="1101"/>
      <c r="AIU741" s="1101"/>
      <c r="AIV741" s="1101"/>
      <c r="AIW741" s="1101"/>
      <c r="AIX741" s="1101"/>
      <c r="AIY741" s="1101"/>
      <c r="AIZ741" s="1101"/>
      <c r="AJA741" s="1101"/>
      <c r="AJB741" s="1101"/>
      <c r="AJC741" s="1101"/>
      <c r="AJD741" s="1101"/>
      <c r="AJE741" s="1101"/>
      <c r="AJF741" s="1101"/>
      <c r="AJG741" s="1101"/>
      <c r="AJH741" s="1101"/>
      <c r="AJI741" s="1101"/>
      <c r="AJJ741" s="1101"/>
      <c r="AJK741" s="1101"/>
      <c r="AJL741" s="1101"/>
      <c r="AJM741" s="1101"/>
      <c r="AJN741" s="1101"/>
      <c r="AJO741" s="1101"/>
      <c r="AJP741" s="1101"/>
      <c r="AJQ741" s="1101"/>
      <c r="AJR741" s="1101"/>
      <c r="AJS741" s="1101"/>
      <c r="AJT741" s="1101"/>
      <c r="AJU741" s="1101"/>
      <c r="AJV741" s="1101"/>
      <c r="AJW741" s="1101"/>
      <c r="AJX741" s="1101"/>
      <c r="AJY741" s="1101"/>
      <c r="AJZ741" s="1101"/>
      <c r="AKA741" s="1101"/>
      <c r="AKB741" s="1101"/>
      <c r="AKC741" s="1101"/>
      <c r="AKD741" s="1101"/>
      <c r="AKE741" s="1101"/>
      <c r="AKF741" s="1101"/>
      <c r="AKG741" s="1101"/>
      <c r="AKH741" s="1101"/>
      <c r="AKI741" s="1101"/>
      <c r="AKJ741" s="1101"/>
      <c r="AKK741" s="1101"/>
      <c r="AKL741" s="1101"/>
      <c r="AKM741" s="1101"/>
      <c r="AKN741" s="1101"/>
      <c r="AKO741" s="1101"/>
      <c r="AKP741" s="1101"/>
      <c r="AKQ741" s="1101"/>
      <c r="AKR741" s="1101"/>
      <c r="AKS741" s="1101"/>
      <c r="AKT741" s="1101"/>
      <c r="AKU741" s="1101"/>
      <c r="AKV741" s="1101"/>
      <c r="AKW741" s="1101"/>
      <c r="AKX741" s="1101"/>
      <c r="AKY741" s="1101"/>
      <c r="AKZ741" s="1101"/>
      <c r="ALA741" s="1101"/>
      <c r="ALB741" s="1101"/>
      <c r="ALC741" s="1101"/>
      <c r="ALD741" s="1101"/>
      <c r="ALE741" s="1101"/>
      <c r="ALF741" s="1101"/>
      <c r="ALG741" s="1101"/>
      <c r="ALH741" s="1101"/>
      <c r="ALI741" s="1101"/>
      <c r="ALJ741" s="1101"/>
      <c r="ALK741" s="1101"/>
      <c r="ALL741" s="1101"/>
      <c r="ALM741" s="1101"/>
      <c r="ALN741" s="1101"/>
      <c r="ALO741" s="1101"/>
      <c r="ALP741" s="1101"/>
      <c r="ALQ741" s="1101"/>
      <c r="ALR741" s="1101"/>
      <c r="ALS741" s="1101"/>
      <c r="ALT741" s="1101"/>
      <c r="ALU741" s="1101"/>
      <c r="ALV741" s="1101"/>
      <c r="ALW741" s="1101"/>
      <c r="ALX741" s="1101"/>
      <c r="ALY741" s="1101"/>
      <c r="ALZ741" s="1101"/>
      <c r="AMA741" s="1101"/>
      <c r="AMB741" s="1101"/>
      <c r="AMC741" s="1101"/>
      <c r="AMD741" s="1101"/>
      <c r="AME741" s="1101"/>
      <c r="AMF741" s="1101"/>
      <c r="AMG741" s="1101"/>
      <c r="AMH741" s="1101"/>
      <c r="AMI741" s="1101"/>
      <c r="AMJ741" s="1101"/>
      <c r="AMK741" s="1101"/>
      <c r="AML741" s="1101"/>
      <c r="AMM741" s="1101"/>
      <c r="AMN741" s="1101"/>
      <c r="AMO741" s="1101"/>
      <c r="AMP741" s="1101"/>
      <c r="AMQ741" s="1101"/>
      <c r="AMR741" s="1101"/>
      <c r="AMS741" s="1101"/>
      <c r="AMT741" s="1101"/>
      <c r="AMU741" s="1101"/>
      <c r="AMV741" s="1101"/>
      <c r="AMW741" s="1101"/>
      <c r="AMX741" s="1101"/>
      <c r="AMY741" s="1101"/>
      <c r="AMZ741" s="1101"/>
      <c r="ANA741" s="1101"/>
      <c r="ANB741" s="1101"/>
      <c r="ANC741" s="1101"/>
      <c r="AND741" s="1101"/>
      <c r="ANE741" s="1101"/>
      <c r="ANF741" s="1101"/>
      <c r="ANG741" s="1101"/>
      <c r="ANH741" s="1101"/>
      <c r="ANI741" s="1101"/>
      <c r="ANJ741" s="1101"/>
      <c r="ANK741" s="1101"/>
      <c r="ANL741" s="1101"/>
      <c r="ANM741" s="1101"/>
      <c r="ANN741" s="1101"/>
      <c r="ANO741" s="1101"/>
      <c r="ANP741" s="1101"/>
      <c r="ANQ741" s="1101"/>
      <c r="ANR741" s="1101"/>
      <c r="ANS741" s="1101"/>
      <c r="ANT741" s="1101"/>
      <c r="ANU741" s="1101"/>
      <c r="ANV741" s="1101"/>
      <c r="ANW741" s="1101"/>
      <c r="ANX741" s="1101"/>
      <c r="ANY741" s="1101"/>
      <c r="ANZ741" s="1101"/>
      <c r="AOA741" s="1101"/>
      <c r="AOB741" s="1101"/>
      <c r="AOC741" s="1101"/>
      <c r="AOD741" s="1101"/>
      <c r="AOE741" s="1101"/>
      <c r="AOF741" s="1101"/>
      <c r="AOG741" s="1101"/>
      <c r="AOH741" s="1101"/>
      <c r="AOI741" s="1101"/>
      <c r="AOJ741" s="1101"/>
      <c r="AOK741" s="1101"/>
      <c r="AOL741" s="1101"/>
      <c r="AOM741" s="1101"/>
      <c r="AON741" s="1101"/>
      <c r="AOO741" s="1101"/>
      <c r="AOP741" s="1101"/>
      <c r="AOQ741" s="1101"/>
      <c r="AOR741" s="1101"/>
      <c r="AOS741" s="1101"/>
      <c r="AOT741" s="1101"/>
      <c r="AOU741" s="1101"/>
      <c r="AOV741" s="1101"/>
      <c r="AOW741" s="1101"/>
      <c r="AOX741" s="1101"/>
      <c r="AOY741" s="1101"/>
      <c r="AOZ741" s="1101"/>
      <c r="APA741" s="1101"/>
      <c r="APB741" s="1101"/>
      <c r="APC741" s="1101"/>
      <c r="APD741" s="1101"/>
      <c r="APE741" s="1101"/>
      <c r="APF741" s="1101"/>
      <c r="APG741" s="1101"/>
      <c r="APH741" s="1101"/>
      <c r="API741" s="1101"/>
      <c r="APJ741" s="1101"/>
      <c r="APK741" s="1101"/>
      <c r="APL741" s="1101"/>
      <c r="APM741" s="1101"/>
      <c r="APN741" s="1101"/>
      <c r="APO741" s="1101"/>
      <c r="APP741" s="1101"/>
      <c r="APQ741" s="1101"/>
      <c r="APR741" s="1101"/>
      <c r="APS741" s="1101"/>
      <c r="APT741" s="1101"/>
      <c r="APU741" s="1101"/>
      <c r="APV741" s="1101"/>
      <c r="APW741" s="1101"/>
      <c r="APX741" s="1101"/>
      <c r="APY741" s="1101"/>
      <c r="APZ741" s="1101"/>
      <c r="AQA741" s="1101"/>
      <c r="AQB741" s="1101"/>
      <c r="AQC741" s="1101"/>
      <c r="AQD741" s="1101"/>
      <c r="AQE741" s="1101"/>
      <c r="AQF741" s="1101"/>
      <c r="AQG741" s="1101"/>
      <c r="AQH741" s="1101"/>
      <c r="AQI741" s="1101"/>
      <c r="AQJ741" s="1101"/>
      <c r="AQK741" s="1101"/>
      <c r="AQL741" s="1101"/>
      <c r="AQM741" s="1101"/>
      <c r="AQN741" s="1101"/>
      <c r="AQO741" s="1101"/>
      <c r="AQP741" s="1101"/>
      <c r="AQQ741" s="1101"/>
      <c r="AQR741" s="1101"/>
      <c r="AQS741" s="1101"/>
      <c r="AQT741" s="1101"/>
      <c r="AQU741" s="1101"/>
      <c r="AQV741" s="1101"/>
      <c r="AQW741" s="1101"/>
      <c r="AQX741" s="1101"/>
      <c r="AQY741" s="1101"/>
      <c r="AQZ741" s="1101"/>
      <c r="ARA741" s="1101"/>
      <c r="ARB741" s="1101"/>
      <c r="ARC741" s="1101"/>
      <c r="ARD741" s="1101"/>
      <c r="ARE741" s="1101"/>
      <c r="ARF741" s="1101"/>
      <c r="ARG741" s="1101"/>
      <c r="ARH741" s="1101"/>
      <c r="ARI741" s="1101"/>
      <c r="ARJ741" s="1101"/>
      <c r="ARK741" s="1101"/>
      <c r="ARL741" s="1101"/>
      <c r="ARM741" s="1101"/>
      <c r="ARN741" s="1101"/>
      <c r="ARO741" s="1101"/>
      <c r="ARP741" s="1101"/>
      <c r="ARQ741" s="1101"/>
      <c r="ARR741" s="1101"/>
      <c r="ARS741" s="1101"/>
      <c r="ART741" s="1101"/>
      <c r="ARU741" s="1101"/>
      <c r="ARV741" s="1101"/>
      <c r="ARW741" s="1101"/>
      <c r="ARX741" s="1101"/>
      <c r="ARY741" s="1101"/>
      <c r="ARZ741" s="1101"/>
      <c r="ASA741" s="1101"/>
      <c r="ASB741" s="1101"/>
      <c r="ASC741" s="1101"/>
      <c r="ASD741" s="1101"/>
      <c r="ASE741" s="1101"/>
      <c r="ASF741" s="1101"/>
      <c r="ASG741" s="1101"/>
      <c r="ASH741" s="1101"/>
      <c r="ASI741" s="1101"/>
      <c r="ASJ741" s="1101"/>
      <c r="ASK741" s="1101"/>
      <c r="ASL741" s="1101"/>
      <c r="ASM741" s="1101"/>
      <c r="ASN741" s="1101"/>
      <c r="ASO741" s="1101"/>
      <c r="ASP741" s="1101"/>
      <c r="ASQ741" s="1101"/>
      <c r="ASR741" s="1101"/>
      <c r="ASS741" s="1101"/>
      <c r="AST741" s="1101"/>
      <c r="ASU741" s="1101"/>
      <c r="ASV741" s="1101"/>
      <c r="ASW741" s="1101"/>
      <c r="ASX741" s="1101"/>
      <c r="ASY741" s="1101"/>
      <c r="ASZ741" s="1101"/>
      <c r="ATA741" s="1101"/>
      <c r="ATB741" s="1101"/>
      <c r="ATC741" s="1101"/>
      <c r="ATD741" s="1101"/>
      <c r="ATE741" s="1101"/>
      <c r="ATF741" s="1101"/>
      <c r="ATG741" s="1101"/>
      <c r="ATH741" s="1101"/>
      <c r="ATI741" s="1101"/>
      <c r="ATJ741" s="1101"/>
      <c r="ATK741" s="1101"/>
      <c r="ATL741" s="1101"/>
      <c r="ATM741" s="1101"/>
      <c r="ATN741" s="1101"/>
      <c r="ATO741" s="1101"/>
      <c r="ATP741" s="1101"/>
      <c r="ATQ741" s="1101"/>
      <c r="ATR741" s="1101"/>
      <c r="ATS741" s="1101"/>
      <c r="ATT741" s="1101"/>
      <c r="ATU741" s="1101"/>
      <c r="ATV741" s="1101"/>
      <c r="ATW741" s="1101"/>
      <c r="ATX741" s="1101"/>
      <c r="ATY741" s="1101"/>
      <c r="ATZ741" s="1101"/>
      <c r="AUA741" s="1101"/>
      <c r="AUB741" s="1101"/>
      <c r="AUC741" s="1101"/>
      <c r="AUD741" s="1101"/>
      <c r="AUE741" s="1101"/>
      <c r="AUF741" s="1101"/>
      <c r="AUG741" s="1101"/>
      <c r="AUH741" s="1101"/>
      <c r="AUI741" s="1101"/>
      <c r="AUJ741" s="1101"/>
      <c r="AUK741" s="1101"/>
      <c r="AUL741" s="1101"/>
      <c r="AUM741" s="1101"/>
      <c r="AUN741" s="1101"/>
      <c r="AUO741" s="1101"/>
      <c r="AUP741" s="1101"/>
      <c r="AUQ741" s="1101"/>
      <c r="AUR741" s="1101"/>
      <c r="AUS741" s="1101"/>
      <c r="AUT741" s="1101"/>
      <c r="AUU741" s="1101"/>
      <c r="AUV741" s="1101"/>
      <c r="AUW741" s="1101"/>
      <c r="AUX741" s="1101"/>
      <c r="AUY741" s="1101"/>
      <c r="AUZ741" s="1101"/>
      <c r="AVA741" s="1101"/>
      <c r="AVB741" s="1101"/>
      <c r="AVC741" s="1101"/>
      <c r="AVD741" s="1101"/>
      <c r="AVE741" s="1101"/>
      <c r="AVF741" s="1101"/>
      <c r="AVG741" s="1101"/>
      <c r="AVH741" s="1101"/>
      <c r="AVI741" s="1101"/>
      <c r="AVJ741" s="1101"/>
      <c r="AVK741" s="1101"/>
      <c r="AVL741" s="1101"/>
      <c r="AVM741" s="1101"/>
      <c r="AVN741" s="1101"/>
      <c r="AVO741" s="1101"/>
      <c r="AVP741" s="1101"/>
      <c r="AVQ741" s="1101"/>
      <c r="AVR741" s="1101"/>
      <c r="AVS741" s="1101"/>
      <c r="AVT741" s="1101"/>
      <c r="AVU741" s="1101"/>
      <c r="AVV741" s="1101"/>
      <c r="AVW741" s="1101"/>
      <c r="AVX741" s="1101"/>
      <c r="AVY741" s="1101"/>
      <c r="AVZ741" s="1101"/>
      <c r="AWA741" s="1101"/>
      <c r="AWB741" s="1101"/>
      <c r="AWC741" s="1101"/>
      <c r="AWD741" s="1101"/>
      <c r="AWE741" s="1101"/>
      <c r="AWF741" s="1101"/>
      <c r="AWG741" s="1101"/>
      <c r="AWH741" s="1101"/>
      <c r="AWI741" s="1101"/>
      <c r="AWJ741" s="1101"/>
      <c r="AWK741" s="1101"/>
      <c r="AWL741" s="1101"/>
      <c r="AWM741" s="1101"/>
      <c r="AWN741" s="1101"/>
      <c r="AWO741" s="1101"/>
      <c r="AWP741" s="1101"/>
      <c r="AWQ741" s="1101"/>
      <c r="AWR741" s="1101"/>
      <c r="AWS741" s="1101"/>
      <c r="AWT741" s="1101"/>
      <c r="AWU741" s="1101"/>
      <c r="AWV741" s="1101"/>
      <c r="AWW741" s="1101"/>
      <c r="AWX741" s="1101"/>
      <c r="AWY741" s="1101"/>
      <c r="AWZ741" s="1101"/>
      <c r="AXA741" s="1101"/>
      <c r="AXB741" s="1101"/>
      <c r="AXC741" s="1101"/>
      <c r="AXD741" s="1101"/>
      <c r="AXE741" s="1101"/>
      <c r="AXF741" s="1101"/>
      <c r="AXG741" s="1101"/>
      <c r="AXH741" s="1101"/>
      <c r="AXI741" s="1101"/>
      <c r="AXJ741" s="1101"/>
      <c r="AXK741" s="1101"/>
      <c r="AXL741" s="1101"/>
      <c r="AXM741" s="1101"/>
      <c r="AXN741" s="1101"/>
      <c r="AXO741" s="1101"/>
      <c r="AXP741" s="1101"/>
      <c r="AXQ741" s="1101"/>
      <c r="AXR741" s="1101"/>
      <c r="AXS741" s="1101"/>
      <c r="AXT741" s="1101"/>
      <c r="AXU741" s="1101"/>
      <c r="AXV741" s="1101"/>
      <c r="AXW741" s="1101"/>
      <c r="AXX741" s="1101"/>
      <c r="AXY741" s="1101"/>
      <c r="AXZ741" s="1101"/>
      <c r="AYA741" s="1101"/>
      <c r="AYB741" s="1101"/>
      <c r="AYC741" s="1101"/>
      <c r="AYD741" s="1101"/>
      <c r="AYE741" s="1101"/>
      <c r="AYF741" s="1101"/>
      <c r="AYG741" s="1101"/>
      <c r="AYH741" s="1101"/>
      <c r="AYI741" s="1101"/>
      <c r="AYJ741" s="1101"/>
      <c r="AYK741" s="1101"/>
      <c r="AYL741" s="1101"/>
      <c r="AYM741" s="1101"/>
      <c r="AYN741" s="1101"/>
      <c r="AYO741" s="1101"/>
      <c r="AYP741" s="1101"/>
      <c r="AYQ741" s="1101"/>
      <c r="AYR741" s="1101"/>
      <c r="AYS741" s="1101"/>
      <c r="AYT741" s="1101"/>
      <c r="AYU741" s="1101"/>
      <c r="AYV741" s="1101"/>
      <c r="AYW741" s="1101"/>
      <c r="AYX741" s="1101"/>
      <c r="AYY741" s="1101"/>
      <c r="AYZ741" s="1101"/>
      <c r="AZA741" s="1101"/>
      <c r="AZB741" s="1101"/>
      <c r="AZC741" s="1101"/>
      <c r="AZD741" s="1101"/>
      <c r="AZE741" s="1101"/>
      <c r="AZF741" s="1101"/>
      <c r="AZG741" s="1101"/>
      <c r="AZH741" s="1101"/>
      <c r="AZI741" s="1101"/>
      <c r="AZJ741" s="1101"/>
      <c r="AZK741" s="1101"/>
      <c r="AZL741" s="1101"/>
      <c r="AZM741" s="1101"/>
      <c r="AZN741" s="1101"/>
      <c r="AZO741" s="1101"/>
      <c r="AZP741" s="1101"/>
      <c r="AZQ741" s="1101"/>
      <c r="AZR741" s="1101"/>
      <c r="AZS741" s="1101"/>
      <c r="AZT741" s="1101"/>
      <c r="AZU741" s="1101"/>
      <c r="AZV741" s="1101"/>
      <c r="AZW741" s="1101"/>
      <c r="AZX741" s="1101"/>
      <c r="AZY741" s="1101"/>
      <c r="AZZ741" s="1101"/>
      <c r="BAA741" s="1101"/>
      <c r="BAB741" s="1101"/>
      <c r="BAC741" s="1101"/>
      <c r="BAD741" s="1101"/>
      <c r="BAE741" s="1101"/>
      <c r="BAF741" s="1101"/>
      <c r="BAG741" s="1101"/>
      <c r="BAH741" s="1101"/>
      <c r="BAI741" s="1101"/>
      <c r="BAJ741" s="1101"/>
      <c r="BAK741" s="1101"/>
      <c r="BAL741" s="1101"/>
      <c r="BAM741" s="1101"/>
      <c r="BAN741" s="1101"/>
      <c r="BAO741" s="1101"/>
      <c r="BAP741" s="1101"/>
      <c r="BAQ741" s="1101"/>
      <c r="BAR741" s="1101"/>
      <c r="BAS741" s="1101"/>
      <c r="BAT741" s="1101"/>
      <c r="BAU741" s="1101"/>
      <c r="BAV741" s="1101"/>
      <c r="BAW741" s="1101"/>
      <c r="BAX741" s="1101"/>
      <c r="BAY741" s="1101"/>
      <c r="BAZ741" s="1101"/>
      <c r="BBA741" s="1101"/>
      <c r="BBB741" s="1101"/>
      <c r="BBC741" s="1101"/>
      <c r="BBD741" s="1101"/>
      <c r="BBE741" s="1101"/>
      <c r="BBF741" s="1101"/>
      <c r="BBG741" s="1101"/>
      <c r="BBH741" s="1101"/>
      <c r="BBI741" s="1101"/>
      <c r="BBJ741" s="1101"/>
      <c r="BBK741" s="1101"/>
      <c r="BBL741" s="1101"/>
      <c r="BBM741" s="1101"/>
      <c r="BBN741" s="1101"/>
      <c r="BBO741" s="1101"/>
      <c r="BBP741" s="1101"/>
      <c r="BBQ741" s="1101"/>
      <c r="BBR741" s="1101"/>
      <c r="BBS741" s="1101"/>
      <c r="BBT741" s="1101"/>
      <c r="BBU741" s="1101"/>
      <c r="BBV741" s="1101"/>
      <c r="BBW741" s="1101"/>
      <c r="BBX741" s="1101"/>
      <c r="BBY741" s="1101"/>
      <c r="BBZ741" s="1101"/>
      <c r="BCA741" s="1101"/>
      <c r="BCB741" s="1101"/>
      <c r="BCC741" s="1101"/>
      <c r="BCD741" s="1101"/>
      <c r="BCE741" s="1101"/>
      <c r="BCF741" s="1101"/>
      <c r="BCG741" s="1101"/>
      <c r="BCH741" s="1101"/>
      <c r="BCI741" s="1101"/>
      <c r="BCJ741" s="1101"/>
      <c r="BCK741" s="1101"/>
      <c r="BCL741" s="1101"/>
      <c r="BCM741" s="1101"/>
      <c r="BCN741" s="1101"/>
      <c r="BCO741" s="1101"/>
      <c r="BCP741" s="1101"/>
      <c r="BCQ741" s="1101"/>
      <c r="BCR741" s="1101"/>
      <c r="BCS741" s="1101"/>
      <c r="BCT741" s="1101"/>
      <c r="BCU741" s="1101"/>
      <c r="BCV741" s="1101"/>
      <c r="BCW741" s="1101"/>
      <c r="BCX741" s="1101"/>
      <c r="BCY741" s="1101"/>
      <c r="BCZ741" s="1101"/>
      <c r="BDA741" s="1101"/>
      <c r="BDB741" s="1101"/>
      <c r="BDC741" s="1101"/>
      <c r="BDD741" s="1101"/>
      <c r="BDE741" s="1101"/>
      <c r="BDF741" s="1101"/>
      <c r="BDG741" s="1101"/>
      <c r="BDH741" s="1101"/>
      <c r="BDI741" s="1101"/>
      <c r="BDJ741" s="1101"/>
      <c r="BDK741" s="1101"/>
      <c r="BDL741" s="1101"/>
      <c r="BDM741" s="1101"/>
      <c r="BDN741" s="1101"/>
      <c r="BDO741" s="1101"/>
      <c r="BDP741" s="1101"/>
      <c r="BDQ741" s="1101"/>
      <c r="BDR741" s="1101"/>
      <c r="BDS741" s="1101"/>
      <c r="BDT741" s="1101"/>
      <c r="BDU741" s="1101"/>
      <c r="BDV741" s="1101"/>
      <c r="BDW741" s="1101"/>
      <c r="BDX741" s="1101"/>
      <c r="BDY741" s="1101"/>
      <c r="BDZ741" s="1101"/>
      <c r="BEA741" s="1101"/>
      <c r="BEB741" s="1101"/>
      <c r="BEC741" s="1101"/>
      <c r="BED741" s="1101"/>
      <c r="BEE741" s="1101"/>
      <c r="BEF741" s="1101"/>
      <c r="BEG741" s="1101"/>
      <c r="BEH741" s="1101"/>
      <c r="BEI741" s="1101"/>
      <c r="BEJ741" s="1101"/>
      <c r="BEK741" s="1101"/>
      <c r="BEL741" s="1101"/>
      <c r="BEM741" s="1101"/>
      <c r="BEN741" s="1101"/>
      <c r="BEO741" s="1101"/>
      <c r="BEP741" s="1101"/>
      <c r="BEQ741" s="1101"/>
      <c r="BER741" s="1101"/>
      <c r="BES741" s="1101"/>
      <c r="BET741" s="1101"/>
      <c r="BEU741" s="1101"/>
      <c r="BEV741" s="1101"/>
      <c r="BEW741" s="1101"/>
      <c r="BEX741" s="1101"/>
      <c r="BEY741" s="1101"/>
      <c r="BEZ741" s="1101"/>
      <c r="BFA741" s="1101"/>
      <c r="BFB741" s="1101"/>
      <c r="BFC741" s="1101"/>
      <c r="BFD741" s="1101"/>
      <c r="BFE741" s="1101"/>
      <c r="BFF741" s="1101"/>
      <c r="BFG741" s="1101"/>
      <c r="BFH741" s="1101"/>
      <c r="BFI741" s="1101"/>
      <c r="BFJ741" s="1101"/>
      <c r="BFK741" s="1101"/>
      <c r="BFL741" s="1101"/>
      <c r="BFM741" s="1101"/>
      <c r="BFN741" s="1101"/>
      <c r="BFO741" s="1101"/>
      <c r="BFP741" s="1101"/>
      <c r="BFQ741" s="1101"/>
      <c r="BFR741" s="1101"/>
      <c r="BFS741" s="1101"/>
      <c r="BFT741" s="1101"/>
      <c r="BFU741" s="1101"/>
      <c r="BFV741" s="1101"/>
      <c r="BFW741" s="1101"/>
      <c r="BFX741" s="1101"/>
      <c r="BFY741" s="1101"/>
      <c r="BFZ741" s="1101"/>
      <c r="BGA741" s="1101"/>
      <c r="BGB741" s="1101"/>
      <c r="BGC741" s="1101"/>
      <c r="BGD741" s="1101"/>
      <c r="BGE741" s="1101"/>
      <c r="BGF741" s="1101"/>
      <c r="BGG741" s="1101"/>
      <c r="BGH741" s="1101"/>
      <c r="BGI741" s="1101"/>
      <c r="BGJ741" s="1101"/>
      <c r="BGK741" s="1101"/>
      <c r="BGL741" s="1101"/>
      <c r="BGM741" s="1101"/>
      <c r="BGN741" s="1101"/>
      <c r="BGO741" s="1101"/>
      <c r="BGP741" s="1101"/>
      <c r="BGQ741" s="1101"/>
      <c r="BGR741" s="1101"/>
      <c r="BGS741" s="1101"/>
      <c r="BGT741" s="1101"/>
      <c r="BGU741" s="1101"/>
      <c r="BGV741" s="1101"/>
      <c r="BGW741" s="1101"/>
      <c r="BGX741" s="1101"/>
      <c r="BGY741" s="1101"/>
      <c r="BGZ741" s="1101"/>
      <c r="BHA741" s="1101"/>
      <c r="BHB741" s="1101"/>
      <c r="BHC741" s="1101"/>
      <c r="BHD741" s="1101"/>
      <c r="BHE741" s="1101"/>
      <c r="BHF741" s="1101"/>
      <c r="BHG741" s="1101"/>
      <c r="BHH741" s="1101"/>
      <c r="BHI741" s="1101"/>
      <c r="BHJ741" s="1101"/>
      <c r="BHK741" s="1101"/>
      <c r="BHL741" s="1101"/>
      <c r="BHM741" s="1101"/>
      <c r="BHN741" s="1101"/>
      <c r="BHO741" s="1101"/>
      <c r="BHP741" s="1101"/>
      <c r="BHQ741" s="1101"/>
      <c r="BHR741" s="1101"/>
      <c r="BHS741" s="1101"/>
      <c r="BHT741" s="1101"/>
      <c r="BHU741" s="1101"/>
      <c r="BHV741" s="1101"/>
      <c r="BHW741" s="1101"/>
      <c r="BHX741" s="1101"/>
      <c r="BHY741" s="1101"/>
      <c r="BHZ741" s="1101"/>
      <c r="BIA741" s="1101"/>
      <c r="BIB741" s="1101"/>
      <c r="BIC741" s="1101"/>
      <c r="BID741" s="1101"/>
      <c r="BIE741" s="1101"/>
      <c r="BIF741" s="1101"/>
      <c r="BIG741" s="1101"/>
      <c r="BIH741" s="1101"/>
      <c r="BII741" s="1101"/>
      <c r="BIJ741" s="1101"/>
      <c r="BIK741" s="1101"/>
      <c r="BIL741" s="1101"/>
      <c r="BIM741" s="1101"/>
      <c r="BIN741" s="1101"/>
      <c r="BIO741" s="1101"/>
      <c r="BIP741" s="1101"/>
      <c r="BIQ741" s="1101"/>
      <c r="BIR741" s="1101"/>
      <c r="BIS741" s="1101"/>
      <c r="BIT741" s="1101"/>
      <c r="BIU741" s="1101"/>
      <c r="BIV741" s="1101"/>
      <c r="BIW741" s="1101"/>
      <c r="BIX741" s="1101"/>
      <c r="BIY741" s="1101"/>
      <c r="BIZ741" s="1101"/>
      <c r="BJA741" s="1101"/>
      <c r="BJB741" s="1101"/>
      <c r="BJC741" s="1101"/>
      <c r="BJD741" s="1101"/>
      <c r="BJE741" s="1101"/>
      <c r="BJF741" s="1101"/>
      <c r="BJG741" s="1101"/>
      <c r="BJH741" s="1101"/>
      <c r="BJI741" s="1101"/>
      <c r="BJJ741" s="1101"/>
      <c r="BJK741" s="1101"/>
      <c r="BJL741" s="1101"/>
      <c r="BJM741" s="1101"/>
      <c r="BJN741" s="1101"/>
      <c r="BJO741" s="1101"/>
      <c r="BJP741" s="1101"/>
      <c r="BJQ741" s="1101"/>
      <c r="BJR741" s="1101"/>
      <c r="BJS741" s="1101"/>
      <c r="BJT741" s="1101"/>
      <c r="BJU741" s="1101"/>
      <c r="BJV741" s="1101"/>
      <c r="BJW741" s="1101"/>
      <c r="BJX741" s="1101"/>
      <c r="BJY741" s="1101"/>
      <c r="BJZ741" s="1101"/>
      <c r="BKA741" s="1101"/>
      <c r="BKB741" s="1101"/>
      <c r="BKC741" s="1101"/>
      <c r="BKD741" s="1101"/>
      <c r="BKE741" s="1101"/>
      <c r="BKF741" s="1101"/>
      <c r="BKG741" s="1101"/>
      <c r="BKH741" s="1101"/>
      <c r="BKI741" s="1101"/>
      <c r="BKJ741" s="1101"/>
      <c r="BKK741" s="1101"/>
      <c r="BKL741" s="1101"/>
      <c r="BKM741" s="1101"/>
      <c r="BKN741" s="1101"/>
      <c r="BKO741" s="1101"/>
      <c r="BKP741" s="1101"/>
      <c r="BKQ741" s="1101"/>
      <c r="BKR741" s="1101"/>
      <c r="BKS741" s="1101"/>
      <c r="BKT741" s="1101"/>
      <c r="BKU741" s="1101"/>
      <c r="BKV741" s="1101"/>
      <c r="BKW741" s="1101"/>
      <c r="BKX741" s="1101"/>
      <c r="BKY741" s="1101"/>
      <c r="BKZ741" s="1101"/>
      <c r="BLA741" s="1101"/>
      <c r="BLB741" s="1101"/>
      <c r="BLC741" s="1101"/>
      <c r="BLD741" s="1101"/>
      <c r="BLE741" s="1101"/>
      <c r="BLF741" s="1101"/>
      <c r="BLG741" s="1101"/>
      <c r="BLH741" s="1101"/>
      <c r="BLI741" s="1101"/>
      <c r="BLJ741" s="1101"/>
      <c r="BLK741" s="1101"/>
      <c r="BLL741" s="1101"/>
      <c r="BLM741" s="1101"/>
      <c r="BLN741" s="1101"/>
      <c r="BLO741" s="1101"/>
      <c r="BLP741" s="1101"/>
      <c r="BLQ741" s="1101"/>
      <c r="BLR741" s="1101"/>
      <c r="BLS741" s="1101"/>
      <c r="BLT741" s="1101"/>
      <c r="BLU741" s="1101"/>
      <c r="BLV741" s="1101"/>
      <c r="BLW741" s="1101"/>
      <c r="BLX741" s="1101"/>
      <c r="BLY741" s="1101"/>
      <c r="BLZ741" s="1101"/>
      <c r="BMA741" s="1101"/>
      <c r="BMB741" s="1101"/>
      <c r="BMC741" s="1101"/>
      <c r="BMD741" s="1101"/>
      <c r="BME741" s="1101"/>
      <c r="BMF741" s="1101"/>
      <c r="BMG741" s="1101"/>
      <c r="BMH741" s="1101"/>
      <c r="BMI741" s="1101"/>
      <c r="BMJ741" s="1101"/>
      <c r="BMK741" s="1101"/>
      <c r="BML741" s="1101"/>
      <c r="BMM741" s="1101"/>
      <c r="BMN741" s="1101"/>
      <c r="BMO741" s="1101"/>
      <c r="BMP741" s="1101"/>
      <c r="BMQ741" s="1101"/>
      <c r="BMR741" s="1101"/>
      <c r="BMS741" s="1101"/>
      <c r="BMT741" s="1101"/>
      <c r="BMU741" s="1101"/>
      <c r="BMV741" s="1101"/>
      <c r="BMW741" s="1101"/>
      <c r="BMX741" s="1101"/>
      <c r="BMY741" s="1101"/>
      <c r="BMZ741" s="1101"/>
      <c r="BNA741" s="1101"/>
      <c r="BNB741" s="1101"/>
      <c r="BNC741" s="1101"/>
      <c r="BND741" s="1101"/>
      <c r="BNE741" s="1101"/>
      <c r="BNF741" s="1101"/>
      <c r="BNG741" s="1101"/>
      <c r="BNH741" s="1101"/>
      <c r="BNI741" s="1101"/>
      <c r="BNJ741" s="1101"/>
      <c r="BNK741" s="1101"/>
      <c r="BNL741" s="1101"/>
      <c r="BNM741" s="1101"/>
      <c r="BNN741" s="1101"/>
      <c r="BNO741" s="1101"/>
      <c r="BNP741" s="1101"/>
      <c r="BNQ741" s="1101"/>
      <c r="BNR741" s="1101"/>
      <c r="BNS741" s="1101"/>
      <c r="BNT741" s="1101"/>
      <c r="BNU741" s="1101"/>
      <c r="BNV741" s="1101"/>
      <c r="BNW741" s="1101"/>
      <c r="BNX741" s="1101"/>
      <c r="BNY741" s="1101"/>
      <c r="BNZ741" s="1101"/>
      <c r="BOA741" s="1101"/>
      <c r="BOB741" s="1101"/>
      <c r="BOC741" s="1101"/>
      <c r="BOD741" s="1101"/>
      <c r="BOE741" s="1101"/>
      <c r="BOF741" s="1101"/>
      <c r="BOG741" s="1101"/>
      <c r="BOH741" s="1101"/>
      <c r="BOI741" s="1101"/>
      <c r="BOJ741" s="1101"/>
      <c r="BOK741" s="1101"/>
      <c r="BOL741" s="1101"/>
      <c r="BOM741" s="1101"/>
      <c r="BON741" s="1101"/>
      <c r="BOO741" s="1101"/>
      <c r="BOP741" s="1101"/>
      <c r="BOQ741" s="1101"/>
      <c r="BOR741" s="1101"/>
      <c r="BOS741" s="1101"/>
      <c r="BOT741" s="1101"/>
      <c r="BOU741" s="1101"/>
      <c r="BOV741" s="1101"/>
      <c r="BOW741" s="1101"/>
      <c r="BOX741" s="1101"/>
      <c r="BOY741" s="1101"/>
      <c r="BOZ741" s="1101"/>
      <c r="BPA741" s="1101"/>
      <c r="BPB741" s="1101"/>
      <c r="BPC741" s="1101"/>
      <c r="BPD741" s="1101"/>
      <c r="BPE741" s="1101"/>
      <c r="BPF741" s="1101"/>
      <c r="BPG741" s="1101"/>
      <c r="BPH741" s="1101"/>
      <c r="BPI741" s="1101"/>
      <c r="BPJ741" s="1101"/>
      <c r="BPK741" s="1101"/>
      <c r="BPL741" s="1101"/>
      <c r="BPM741" s="1101"/>
      <c r="BPN741" s="1101"/>
      <c r="BPO741" s="1101"/>
      <c r="BPP741" s="1101"/>
      <c r="BPQ741" s="1101"/>
      <c r="BPR741" s="1101"/>
      <c r="BPS741" s="1101"/>
      <c r="BPT741" s="1101"/>
      <c r="BPU741" s="1101"/>
      <c r="BPV741" s="1101"/>
      <c r="BPW741" s="1101"/>
      <c r="BPX741" s="1101"/>
      <c r="BPY741" s="1101"/>
      <c r="BPZ741" s="1101"/>
      <c r="BQA741" s="1101"/>
      <c r="BQB741" s="1101"/>
      <c r="BQC741" s="1101"/>
      <c r="BQD741" s="1101"/>
      <c r="BQE741" s="1101"/>
      <c r="BQF741" s="1101"/>
      <c r="BQG741" s="1101"/>
      <c r="BQH741" s="1101"/>
      <c r="BQI741" s="1101"/>
      <c r="BQJ741" s="1101"/>
      <c r="BQK741" s="1101"/>
      <c r="BQL741" s="1101"/>
      <c r="BQM741" s="1101"/>
      <c r="BQN741" s="1101"/>
      <c r="BQO741" s="1101"/>
      <c r="BQP741" s="1101"/>
      <c r="BQQ741" s="1101"/>
      <c r="BQR741" s="1101"/>
      <c r="BQS741" s="1101"/>
      <c r="BQT741" s="1101"/>
      <c r="BQU741" s="1101"/>
      <c r="BQV741" s="1101"/>
      <c r="BQW741" s="1101"/>
      <c r="BQX741" s="1101"/>
      <c r="BQY741" s="1101"/>
      <c r="BQZ741" s="1101"/>
      <c r="BRA741" s="1101"/>
      <c r="BRB741" s="1101"/>
      <c r="BRC741" s="1101"/>
      <c r="BRD741" s="1101"/>
      <c r="BRE741" s="1101"/>
      <c r="BRF741" s="1101"/>
      <c r="BRG741" s="1101"/>
      <c r="BRH741" s="1101"/>
      <c r="BRI741" s="1101"/>
      <c r="BRJ741" s="1101"/>
      <c r="BRK741" s="1101"/>
      <c r="BRL741" s="1101"/>
      <c r="BRM741" s="1101"/>
      <c r="BRN741" s="1101"/>
      <c r="BRO741" s="1101"/>
      <c r="BRP741" s="1101"/>
      <c r="BRQ741" s="1101"/>
      <c r="BRR741" s="1101"/>
      <c r="BRS741" s="1101"/>
      <c r="BRT741" s="1101"/>
      <c r="BRU741" s="1101"/>
      <c r="BRV741" s="1101"/>
      <c r="BRW741" s="1101"/>
      <c r="BRX741" s="1101"/>
      <c r="BRY741" s="1101"/>
      <c r="BRZ741" s="1101"/>
      <c r="BSA741" s="1101"/>
      <c r="BSB741" s="1101"/>
      <c r="BSC741" s="1101"/>
      <c r="BSD741" s="1101"/>
      <c r="BSE741" s="1101"/>
      <c r="BSF741" s="1101"/>
      <c r="BSG741" s="1101"/>
      <c r="BSH741" s="1101"/>
      <c r="BSI741" s="1101"/>
      <c r="BSJ741" s="1101"/>
      <c r="BSK741" s="1101"/>
      <c r="BSL741" s="1101"/>
      <c r="BSM741" s="1101"/>
      <c r="BSN741" s="1101"/>
      <c r="BSO741" s="1101"/>
      <c r="BSP741" s="1101"/>
      <c r="BSQ741" s="1101"/>
      <c r="BSR741" s="1101"/>
      <c r="BSS741" s="1101"/>
      <c r="BST741" s="1101"/>
      <c r="BSU741" s="1101"/>
      <c r="BSV741" s="1101"/>
      <c r="BSW741" s="1101"/>
      <c r="BSX741" s="1101"/>
      <c r="BSY741" s="1101"/>
      <c r="BSZ741" s="1101"/>
      <c r="BTA741" s="1101"/>
      <c r="BTB741" s="1101"/>
      <c r="BTC741" s="1101"/>
      <c r="BTD741" s="1101"/>
      <c r="BTE741" s="1101"/>
      <c r="BTF741" s="1101"/>
      <c r="BTG741" s="1101"/>
      <c r="BTH741" s="1101"/>
      <c r="BTI741" s="1101"/>
      <c r="BTJ741" s="1101"/>
      <c r="BTK741" s="1101"/>
      <c r="BTL741" s="1101"/>
      <c r="BTM741" s="1101"/>
      <c r="BTN741" s="1101"/>
      <c r="BTO741" s="1101"/>
      <c r="BTP741" s="1101"/>
      <c r="BTQ741" s="1101"/>
      <c r="BTR741" s="1101"/>
      <c r="BTS741" s="1101"/>
      <c r="BTT741" s="1101"/>
      <c r="BTU741" s="1101"/>
      <c r="BTV741" s="1101"/>
      <c r="BTW741" s="1101"/>
      <c r="BTX741" s="1101"/>
      <c r="BTY741" s="1101"/>
      <c r="BTZ741" s="1101"/>
      <c r="BUA741" s="1101"/>
      <c r="BUB741" s="1101"/>
      <c r="BUC741" s="1101"/>
      <c r="BUD741" s="1101"/>
      <c r="BUE741" s="1101"/>
      <c r="BUF741" s="1101"/>
      <c r="BUG741" s="1101"/>
      <c r="BUH741" s="1101"/>
      <c r="BUI741" s="1101"/>
      <c r="BUJ741" s="1101"/>
      <c r="BUK741" s="1101"/>
      <c r="BUL741" s="1101"/>
      <c r="BUM741" s="1101"/>
      <c r="BUN741" s="1101"/>
      <c r="BUO741" s="1101"/>
      <c r="BUP741" s="1101"/>
      <c r="BUQ741" s="1101"/>
      <c r="BUR741" s="1101"/>
      <c r="BUS741" s="1101"/>
      <c r="BUT741" s="1101"/>
      <c r="BUU741" s="1101"/>
      <c r="BUV741" s="1101"/>
      <c r="BUW741" s="1101"/>
      <c r="BUX741" s="1101"/>
      <c r="BUY741" s="1101"/>
      <c r="BUZ741" s="1101"/>
      <c r="BVA741" s="1101"/>
      <c r="BVB741" s="1101"/>
      <c r="BVC741" s="1101"/>
      <c r="BVD741" s="1101"/>
      <c r="BVE741" s="1101"/>
      <c r="BVF741" s="1101"/>
      <c r="BVG741" s="1101"/>
      <c r="BVH741" s="1101"/>
      <c r="BVI741" s="1101"/>
      <c r="BVJ741" s="1101"/>
      <c r="BVK741" s="1101"/>
      <c r="BVL741" s="1101"/>
      <c r="BVM741" s="1101"/>
      <c r="BVN741" s="1101"/>
      <c r="BVO741" s="1101"/>
      <c r="BVP741" s="1101"/>
      <c r="BVQ741" s="1101"/>
      <c r="BVR741" s="1101"/>
      <c r="BVS741" s="1101"/>
      <c r="BVT741" s="1101"/>
      <c r="BVU741" s="1101"/>
      <c r="BVV741" s="1101"/>
      <c r="BVW741" s="1101"/>
      <c r="BVX741" s="1101"/>
      <c r="BVY741" s="1101"/>
      <c r="BVZ741" s="1101"/>
      <c r="BWA741" s="1101"/>
      <c r="BWB741" s="1101"/>
      <c r="BWC741" s="1101"/>
      <c r="BWD741" s="1101"/>
      <c r="BWE741" s="1101"/>
      <c r="BWF741" s="1101"/>
      <c r="BWG741" s="1101"/>
      <c r="BWH741" s="1101"/>
      <c r="BWI741" s="1101"/>
      <c r="BWJ741" s="1101"/>
      <c r="BWK741" s="1101"/>
      <c r="BWL741" s="1101"/>
      <c r="BWM741" s="1101"/>
      <c r="BWN741" s="1101"/>
      <c r="BWO741" s="1101"/>
      <c r="BWP741" s="1101"/>
      <c r="BWQ741" s="1101"/>
      <c r="BWR741" s="1101"/>
      <c r="BWS741" s="1101"/>
      <c r="BWT741" s="1101"/>
      <c r="BWU741" s="1101"/>
      <c r="BWV741" s="1101"/>
      <c r="BWW741" s="1101"/>
      <c r="BWX741" s="1101"/>
      <c r="BWY741" s="1101"/>
      <c r="BWZ741" s="1101"/>
      <c r="BXA741" s="1101"/>
      <c r="BXB741" s="1101"/>
      <c r="BXC741" s="1101"/>
      <c r="BXD741" s="1101"/>
      <c r="BXE741" s="1101"/>
      <c r="BXF741" s="1101"/>
      <c r="BXG741" s="1101"/>
      <c r="BXH741" s="1101"/>
      <c r="BXI741" s="1101"/>
      <c r="BXJ741" s="1101"/>
      <c r="BXK741" s="1101"/>
      <c r="BXL741" s="1101"/>
      <c r="BXM741" s="1101"/>
      <c r="BXN741" s="1101"/>
      <c r="BXO741" s="1101"/>
      <c r="BXP741" s="1101"/>
      <c r="BXQ741" s="1101"/>
      <c r="BXR741" s="1101"/>
      <c r="BXS741" s="1101"/>
      <c r="BXT741" s="1101"/>
      <c r="BXU741" s="1101"/>
      <c r="BXV741" s="1101"/>
      <c r="BXW741" s="1101"/>
      <c r="BXX741" s="1101"/>
      <c r="BXY741" s="1101"/>
      <c r="BXZ741" s="1101"/>
      <c r="BYA741" s="1101"/>
      <c r="BYB741" s="1101"/>
      <c r="BYC741" s="1101"/>
      <c r="BYD741" s="1101"/>
      <c r="BYE741" s="1101"/>
      <c r="BYF741" s="1101"/>
      <c r="BYG741" s="1101"/>
      <c r="BYH741" s="1101"/>
      <c r="BYI741" s="1101"/>
      <c r="BYJ741" s="1101"/>
      <c r="BYK741" s="1101"/>
      <c r="BYL741" s="1101"/>
      <c r="BYM741" s="1101"/>
      <c r="BYN741" s="1101"/>
      <c r="BYO741" s="1101"/>
      <c r="BYP741" s="1101"/>
      <c r="BYQ741" s="1101"/>
      <c r="BYR741" s="1101"/>
      <c r="BYS741" s="1101"/>
      <c r="BYT741" s="1101"/>
      <c r="BYU741" s="1101"/>
      <c r="BYV741" s="1101"/>
      <c r="BYW741" s="1101"/>
      <c r="BYX741" s="1101"/>
      <c r="BYY741" s="1101"/>
      <c r="BYZ741" s="1101"/>
      <c r="BZA741" s="1101"/>
      <c r="BZB741" s="1101"/>
      <c r="BZC741" s="1101"/>
      <c r="BZD741" s="1101"/>
      <c r="BZE741" s="1101"/>
      <c r="BZF741" s="1101"/>
      <c r="BZG741" s="1101"/>
      <c r="BZH741" s="1101"/>
      <c r="BZI741" s="1101"/>
      <c r="BZJ741" s="1101"/>
      <c r="BZK741" s="1101"/>
      <c r="BZL741" s="1101"/>
      <c r="BZM741" s="1101"/>
      <c r="BZN741" s="1101"/>
      <c r="BZO741" s="1101"/>
      <c r="BZP741" s="1101"/>
      <c r="BZQ741" s="1101"/>
      <c r="BZR741" s="1101"/>
      <c r="BZS741" s="1101"/>
      <c r="BZT741" s="1101"/>
      <c r="BZU741" s="1101"/>
      <c r="BZV741" s="1101"/>
      <c r="BZW741" s="1101"/>
      <c r="BZX741" s="1101"/>
      <c r="BZY741" s="1101"/>
      <c r="BZZ741" s="1101"/>
      <c r="CAA741" s="1101"/>
      <c r="CAB741" s="1101"/>
      <c r="CAC741" s="1101"/>
      <c r="CAD741" s="1101"/>
      <c r="CAE741" s="1101"/>
      <c r="CAF741" s="1101"/>
      <c r="CAG741" s="1101"/>
      <c r="CAH741" s="1101"/>
      <c r="CAI741" s="1101"/>
      <c r="CAJ741" s="1101"/>
      <c r="CAK741" s="1101"/>
      <c r="CAL741" s="1101"/>
      <c r="CAM741" s="1101"/>
      <c r="CAN741" s="1101"/>
      <c r="CAO741" s="1101"/>
      <c r="CAP741" s="1101"/>
      <c r="CAQ741" s="1101"/>
      <c r="CAR741" s="1101"/>
      <c r="CAS741" s="1101"/>
      <c r="CAT741" s="1101"/>
      <c r="CAU741" s="1101"/>
      <c r="CAV741" s="1101"/>
      <c r="CAW741" s="1101"/>
      <c r="CAX741" s="1101"/>
      <c r="CAY741" s="1101"/>
      <c r="CAZ741" s="1101"/>
      <c r="CBA741" s="1101"/>
      <c r="CBB741" s="1101"/>
      <c r="CBC741" s="1101"/>
      <c r="CBD741" s="1101"/>
      <c r="CBE741" s="1101"/>
      <c r="CBF741" s="1101"/>
      <c r="CBG741" s="1101"/>
      <c r="CBH741" s="1101"/>
      <c r="CBI741" s="1101"/>
      <c r="CBJ741" s="1101"/>
      <c r="CBK741" s="1101"/>
      <c r="CBL741" s="1101"/>
      <c r="CBM741" s="1101"/>
      <c r="CBN741" s="1101"/>
      <c r="CBO741" s="1101"/>
      <c r="CBP741" s="1101"/>
      <c r="CBQ741" s="1101"/>
      <c r="CBR741" s="1101"/>
      <c r="CBS741" s="1101"/>
      <c r="CBT741" s="1101"/>
      <c r="CBU741" s="1101"/>
      <c r="CBV741" s="1101"/>
      <c r="CBW741" s="1101"/>
      <c r="CBX741" s="1101"/>
      <c r="CBY741" s="1101"/>
      <c r="CBZ741" s="1101"/>
      <c r="CCA741" s="1101"/>
      <c r="CCB741" s="1101"/>
      <c r="CCC741" s="1101"/>
      <c r="CCD741" s="1101"/>
      <c r="CCE741" s="1101"/>
      <c r="CCF741" s="1101"/>
      <c r="CCG741" s="1101"/>
      <c r="CCH741" s="1101"/>
      <c r="CCI741" s="1101"/>
      <c r="CCJ741" s="1101"/>
      <c r="CCK741" s="1101"/>
      <c r="CCL741" s="1101"/>
      <c r="CCM741" s="1101"/>
      <c r="CCN741" s="1101"/>
      <c r="CCO741" s="1101"/>
      <c r="CCP741" s="1101"/>
      <c r="CCQ741" s="1101"/>
      <c r="CCR741" s="1101"/>
      <c r="CCS741" s="1101"/>
      <c r="CCT741" s="1101"/>
      <c r="CCU741" s="1101"/>
      <c r="CCV741" s="1101"/>
      <c r="CCW741" s="1101"/>
      <c r="CCX741" s="1101"/>
      <c r="CCY741" s="1101"/>
      <c r="CCZ741" s="1101"/>
      <c r="CDA741" s="1101"/>
      <c r="CDB741" s="1101"/>
      <c r="CDC741" s="1101"/>
      <c r="CDD741" s="1101"/>
      <c r="CDE741" s="1101"/>
      <c r="CDF741" s="1101"/>
      <c r="CDG741" s="1101"/>
      <c r="CDH741" s="1101"/>
      <c r="CDI741" s="1101"/>
      <c r="CDJ741" s="1101"/>
      <c r="CDK741" s="1101"/>
      <c r="CDL741" s="1101"/>
      <c r="CDM741" s="1101"/>
      <c r="CDN741" s="1101"/>
      <c r="CDO741" s="1101"/>
      <c r="CDP741" s="1101"/>
      <c r="CDQ741" s="1101"/>
      <c r="CDR741" s="1101"/>
      <c r="CDS741" s="1101"/>
      <c r="CDT741" s="1101"/>
      <c r="CDU741" s="1101"/>
      <c r="CDV741" s="1101"/>
      <c r="CDW741" s="1101"/>
      <c r="CDX741" s="1101"/>
      <c r="CDY741" s="1101"/>
      <c r="CDZ741" s="1101"/>
      <c r="CEA741" s="1101"/>
      <c r="CEB741" s="1101"/>
      <c r="CEC741" s="1101"/>
      <c r="CED741" s="1101"/>
      <c r="CEE741" s="1101"/>
      <c r="CEF741" s="1101"/>
      <c r="CEG741" s="1101"/>
      <c r="CEH741" s="1101"/>
      <c r="CEI741" s="1101"/>
      <c r="CEJ741" s="1101"/>
      <c r="CEK741" s="1101"/>
      <c r="CEL741" s="1101"/>
      <c r="CEM741" s="1101"/>
      <c r="CEN741" s="1101"/>
      <c r="CEO741" s="1101"/>
      <c r="CEP741" s="1101"/>
      <c r="CEQ741" s="1101"/>
      <c r="CER741" s="1101"/>
      <c r="CES741" s="1101"/>
      <c r="CET741" s="1101"/>
      <c r="CEU741" s="1101"/>
      <c r="CEV741" s="1101"/>
      <c r="CEW741" s="1101"/>
      <c r="CEX741" s="1101"/>
      <c r="CEY741" s="1101"/>
      <c r="CEZ741" s="1101"/>
      <c r="CFA741" s="1101"/>
      <c r="CFB741" s="1101"/>
      <c r="CFC741" s="1101"/>
      <c r="CFD741" s="1101"/>
      <c r="CFE741" s="1101"/>
      <c r="CFF741" s="1101"/>
      <c r="CFG741" s="1101"/>
      <c r="CFH741" s="1101"/>
      <c r="CFI741" s="1101"/>
      <c r="CFJ741" s="1101"/>
      <c r="CFK741" s="1101"/>
      <c r="CFL741" s="1101"/>
      <c r="CFM741" s="1101"/>
      <c r="CFN741" s="1101"/>
      <c r="CFO741" s="1101"/>
      <c r="CFP741" s="1101"/>
      <c r="CFQ741" s="1101"/>
      <c r="CFR741" s="1101"/>
      <c r="CFS741" s="1101"/>
      <c r="CFT741" s="1101"/>
      <c r="CFU741" s="1101"/>
      <c r="CFV741" s="1101"/>
      <c r="CFW741" s="1101"/>
      <c r="CFX741" s="1101"/>
      <c r="CFY741" s="1101"/>
      <c r="CFZ741" s="1101"/>
      <c r="CGA741" s="1101"/>
      <c r="CGB741" s="1101"/>
      <c r="CGC741" s="1101"/>
      <c r="CGD741" s="1101"/>
      <c r="CGE741" s="1101"/>
      <c r="CGF741" s="1101"/>
      <c r="CGG741" s="1101"/>
      <c r="CGH741" s="1101"/>
      <c r="CGI741" s="1101"/>
      <c r="CGJ741" s="1101"/>
      <c r="CGK741" s="1101"/>
      <c r="CGL741" s="1101"/>
      <c r="CGM741" s="1101"/>
      <c r="CGN741" s="1101"/>
      <c r="CGO741" s="1101"/>
      <c r="CGP741" s="1101"/>
      <c r="CGQ741" s="1101"/>
      <c r="CGR741" s="1101"/>
      <c r="CGS741" s="1101"/>
      <c r="CGT741" s="1101"/>
      <c r="CGU741" s="1101"/>
      <c r="CGV741" s="1101"/>
      <c r="CGW741" s="1101"/>
      <c r="CGX741" s="1101"/>
      <c r="CGY741" s="1101"/>
      <c r="CGZ741" s="1101"/>
      <c r="CHA741" s="1101"/>
      <c r="CHB741" s="1101"/>
      <c r="CHC741" s="1101"/>
      <c r="CHD741" s="1101"/>
      <c r="CHE741" s="1101"/>
      <c r="CHF741" s="1101"/>
      <c r="CHG741" s="1101"/>
      <c r="CHH741" s="1101"/>
      <c r="CHI741" s="1101"/>
      <c r="CHJ741" s="1101"/>
      <c r="CHK741" s="1101"/>
      <c r="CHL741" s="1101"/>
      <c r="CHM741" s="1101"/>
      <c r="CHN741" s="1101"/>
      <c r="CHO741" s="1101"/>
      <c r="CHP741" s="1101"/>
      <c r="CHQ741" s="1101"/>
      <c r="CHR741" s="1101"/>
      <c r="CHS741" s="1101"/>
      <c r="CHT741" s="1101"/>
      <c r="CHU741" s="1101"/>
      <c r="CHV741" s="1101"/>
      <c r="CHW741" s="1101"/>
      <c r="CHX741" s="1101"/>
      <c r="CHY741" s="1101"/>
      <c r="CHZ741" s="1101"/>
      <c r="CIA741" s="1101"/>
      <c r="CIB741" s="1101"/>
      <c r="CIC741" s="1101"/>
      <c r="CID741" s="1101"/>
      <c r="CIE741" s="1101"/>
      <c r="CIF741" s="1101"/>
      <c r="CIG741" s="1101"/>
      <c r="CIH741" s="1101"/>
      <c r="CII741" s="1101"/>
      <c r="CIJ741" s="1101"/>
      <c r="CIK741" s="1101"/>
      <c r="CIL741" s="1101"/>
      <c r="CIM741" s="1101"/>
      <c r="CIN741" s="1101"/>
      <c r="CIO741" s="1101"/>
      <c r="CIP741" s="1101"/>
      <c r="CIQ741" s="1101"/>
      <c r="CIR741" s="1101"/>
      <c r="CIS741" s="1101"/>
      <c r="CIT741" s="1101"/>
      <c r="CIU741" s="1101"/>
      <c r="CIV741" s="1101"/>
      <c r="CIW741" s="1101"/>
      <c r="CIX741" s="1101"/>
      <c r="CIY741" s="1101"/>
      <c r="CIZ741" s="1101"/>
      <c r="CJA741" s="1101"/>
      <c r="CJB741" s="1101"/>
      <c r="CJC741" s="1101"/>
      <c r="CJD741" s="1101"/>
      <c r="CJE741" s="1101"/>
      <c r="CJF741" s="1101"/>
      <c r="CJG741" s="1101"/>
      <c r="CJH741" s="1101"/>
      <c r="CJI741" s="1101"/>
      <c r="CJJ741" s="1101"/>
      <c r="CJK741" s="1101"/>
      <c r="CJL741" s="1101"/>
      <c r="CJM741" s="1101"/>
      <c r="CJN741" s="1101"/>
      <c r="CJO741" s="1101"/>
      <c r="CJP741" s="1101"/>
      <c r="CJQ741" s="1101"/>
      <c r="CJR741" s="1101"/>
      <c r="CJS741" s="1101"/>
      <c r="CJT741" s="1101"/>
      <c r="CJU741" s="1101"/>
      <c r="CJV741" s="1101"/>
      <c r="CJW741" s="1101"/>
      <c r="CJX741" s="1101"/>
      <c r="CJY741" s="1101"/>
      <c r="CJZ741" s="1101"/>
      <c r="CKA741" s="1101"/>
      <c r="CKB741" s="1101"/>
      <c r="CKC741" s="1101"/>
      <c r="CKD741" s="1101"/>
      <c r="CKE741" s="1101"/>
      <c r="CKF741" s="1101"/>
      <c r="CKG741" s="1101"/>
      <c r="CKH741" s="1101"/>
      <c r="CKI741" s="1101"/>
      <c r="CKJ741" s="1101"/>
      <c r="CKK741" s="1101"/>
      <c r="CKL741" s="1101"/>
      <c r="CKM741" s="1101"/>
      <c r="CKN741" s="1101"/>
      <c r="CKO741" s="1101"/>
      <c r="CKP741" s="1101"/>
      <c r="CKQ741" s="1101"/>
      <c r="CKR741" s="1101"/>
      <c r="CKS741" s="1101"/>
      <c r="CKT741" s="1101"/>
      <c r="CKU741" s="1101"/>
      <c r="CKV741" s="1101"/>
      <c r="CKW741" s="1101"/>
      <c r="CKX741" s="1101"/>
      <c r="CKY741" s="1101"/>
      <c r="CKZ741" s="1101"/>
      <c r="CLA741" s="1101"/>
      <c r="CLB741" s="1101"/>
      <c r="CLC741" s="1101"/>
      <c r="CLD741" s="1101"/>
      <c r="CLE741" s="1101"/>
      <c r="CLF741" s="1101"/>
      <c r="CLG741" s="1101"/>
      <c r="CLH741" s="1101"/>
      <c r="CLI741" s="1101"/>
      <c r="CLJ741" s="1101"/>
      <c r="CLK741" s="1101"/>
      <c r="CLL741" s="1101"/>
      <c r="CLM741" s="1101"/>
      <c r="CLN741" s="1101"/>
      <c r="CLO741" s="1101"/>
      <c r="CLP741" s="1101"/>
      <c r="CLQ741" s="1101"/>
      <c r="CLR741" s="1101"/>
      <c r="CLS741" s="1101"/>
      <c r="CLT741" s="1101"/>
      <c r="CLU741" s="1101"/>
      <c r="CLV741" s="1101"/>
      <c r="CLW741" s="1101"/>
      <c r="CLX741" s="1101"/>
      <c r="CLY741" s="1101"/>
      <c r="CLZ741" s="1101"/>
      <c r="CMA741" s="1101"/>
      <c r="CMB741" s="1101"/>
      <c r="CMC741" s="1101"/>
      <c r="CMD741" s="1101"/>
      <c r="CME741" s="1101"/>
      <c r="CMF741" s="1101"/>
      <c r="CMG741" s="1101"/>
      <c r="CMH741" s="1101"/>
      <c r="CMI741" s="1101"/>
      <c r="CMJ741" s="1101"/>
      <c r="CMK741" s="1101"/>
      <c r="CML741" s="1101"/>
      <c r="CMM741" s="1101"/>
      <c r="CMN741" s="1101"/>
      <c r="CMO741" s="1101"/>
      <c r="CMP741" s="1101"/>
      <c r="CMQ741" s="1101"/>
      <c r="CMR741" s="1101"/>
      <c r="CMS741" s="1101"/>
      <c r="CMT741" s="1101"/>
      <c r="CMU741" s="1101"/>
      <c r="CMV741" s="1101"/>
      <c r="CMW741" s="1101"/>
      <c r="CMX741" s="1101"/>
      <c r="CMY741" s="1101"/>
      <c r="CMZ741" s="1101"/>
      <c r="CNA741" s="1101"/>
      <c r="CNB741" s="1101"/>
      <c r="CNC741" s="1101"/>
      <c r="CND741" s="1101"/>
      <c r="CNE741" s="1101"/>
      <c r="CNF741" s="1101"/>
      <c r="CNG741" s="1101"/>
      <c r="CNH741" s="1101"/>
      <c r="CNI741" s="1101"/>
      <c r="CNJ741" s="1101"/>
      <c r="CNK741" s="1101"/>
      <c r="CNL741" s="1101"/>
      <c r="CNM741" s="1101"/>
      <c r="CNN741" s="1101"/>
      <c r="CNO741" s="1101"/>
      <c r="CNP741" s="1101"/>
      <c r="CNQ741" s="1101"/>
      <c r="CNR741" s="1101"/>
      <c r="CNS741" s="1101"/>
      <c r="CNT741" s="1101"/>
      <c r="CNU741" s="1101"/>
      <c r="CNV741" s="1101"/>
      <c r="CNW741" s="1101"/>
      <c r="CNX741" s="1101"/>
      <c r="CNY741" s="1101"/>
      <c r="CNZ741" s="1101"/>
      <c r="COA741" s="1101"/>
      <c r="COB741" s="1101"/>
      <c r="COC741" s="1101"/>
      <c r="COD741" s="1101"/>
      <c r="COE741" s="1101"/>
      <c r="COF741" s="1101"/>
      <c r="COG741" s="1101"/>
      <c r="COH741" s="1101"/>
      <c r="COI741" s="1101"/>
      <c r="COJ741" s="1101"/>
      <c r="COK741" s="1101"/>
      <c r="COL741" s="1101"/>
      <c r="COM741" s="1101"/>
      <c r="CON741" s="1101"/>
      <c r="COO741" s="1101"/>
      <c r="COP741" s="1101"/>
      <c r="COQ741" s="1101"/>
      <c r="COR741" s="1101"/>
      <c r="COS741" s="1101"/>
      <c r="COT741" s="1101"/>
      <c r="COU741" s="1101"/>
      <c r="COV741" s="1101"/>
      <c r="COW741" s="1101"/>
      <c r="COX741" s="1101"/>
      <c r="COY741" s="1101"/>
      <c r="COZ741" s="1101"/>
      <c r="CPA741" s="1101"/>
      <c r="CPB741" s="1101"/>
      <c r="CPC741" s="1101"/>
      <c r="CPD741" s="1101"/>
      <c r="CPE741" s="1101"/>
      <c r="CPF741" s="1101"/>
      <c r="CPG741" s="1101"/>
      <c r="CPH741" s="1101"/>
      <c r="CPI741" s="1101"/>
      <c r="CPJ741" s="1101"/>
      <c r="CPK741" s="1101"/>
      <c r="CPL741" s="1101"/>
      <c r="CPM741" s="1101"/>
      <c r="CPN741" s="1101"/>
      <c r="CPO741" s="1101"/>
      <c r="CPP741" s="1101"/>
      <c r="CPQ741" s="1101"/>
      <c r="CPR741" s="1101"/>
      <c r="CPS741" s="1101"/>
      <c r="CPT741" s="1101"/>
      <c r="CPU741" s="1101"/>
      <c r="CPV741" s="1101"/>
      <c r="CPW741" s="1101"/>
      <c r="CPX741" s="1101"/>
      <c r="CPY741" s="1101"/>
      <c r="CPZ741" s="1101"/>
      <c r="CQA741" s="1101"/>
      <c r="CQB741" s="1101"/>
      <c r="CQC741" s="1101"/>
      <c r="CQD741" s="1101"/>
      <c r="CQE741" s="1101"/>
      <c r="CQF741" s="1101"/>
      <c r="CQG741" s="1101"/>
      <c r="CQH741" s="1101"/>
      <c r="CQI741" s="1101"/>
      <c r="CQJ741" s="1101"/>
      <c r="CQK741" s="1101"/>
      <c r="CQL741" s="1101"/>
      <c r="CQM741" s="1101"/>
      <c r="CQN741" s="1101"/>
      <c r="CQO741" s="1101"/>
      <c r="CQP741" s="1101"/>
      <c r="CQQ741" s="1101"/>
      <c r="CQR741" s="1101"/>
      <c r="CQS741" s="1101"/>
      <c r="CQT741" s="1101"/>
      <c r="CQU741" s="1101"/>
      <c r="CQV741" s="1101"/>
      <c r="CQW741" s="1101"/>
      <c r="CQX741" s="1101"/>
      <c r="CQY741" s="1101"/>
      <c r="CQZ741" s="1101"/>
      <c r="CRA741" s="1101"/>
      <c r="CRB741" s="1101"/>
      <c r="CRC741" s="1101"/>
      <c r="CRD741" s="1101"/>
      <c r="CRE741" s="1101"/>
      <c r="CRF741" s="1101"/>
      <c r="CRG741" s="1101"/>
      <c r="CRH741" s="1101"/>
      <c r="CRI741" s="1101"/>
      <c r="CRJ741" s="1101"/>
      <c r="CRK741" s="1101"/>
      <c r="CRL741" s="1101"/>
      <c r="CRM741" s="1101"/>
      <c r="CRN741" s="1101"/>
      <c r="CRO741" s="1101"/>
      <c r="CRP741" s="1101"/>
      <c r="CRQ741" s="1101"/>
      <c r="CRR741" s="1101"/>
      <c r="CRS741" s="1101"/>
      <c r="CRT741" s="1101"/>
      <c r="CRU741" s="1101"/>
      <c r="CRV741" s="1101"/>
      <c r="CRW741" s="1101"/>
      <c r="CRX741" s="1101"/>
      <c r="CRY741" s="1101"/>
      <c r="CRZ741" s="1101"/>
      <c r="CSA741" s="1101"/>
      <c r="CSB741" s="1101"/>
      <c r="CSC741" s="1101"/>
      <c r="CSD741" s="1101"/>
      <c r="CSE741" s="1101"/>
      <c r="CSF741" s="1101"/>
      <c r="CSG741" s="1101"/>
      <c r="CSH741" s="1101"/>
      <c r="CSI741" s="1101"/>
      <c r="CSJ741" s="1101"/>
      <c r="CSK741" s="1101"/>
      <c r="CSL741" s="1101"/>
      <c r="CSM741" s="1101"/>
      <c r="CSN741" s="1101"/>
      <c r="CSO741" s="1101"/>
      <c r="CSP741" s="1101"/>
      <c r="CSQ741" s="1101"/>
      <c r="CSR741" s="1101"/>
      <c r="CSS741" s="1101"/>
      <c r="CST741" s="1101"/>
      <c r="CSU741" s="1101"/>
      <c r="CSV741" s="1101"/>
      <c r="CSW741" s="1101"/>
      <c r="CSX741" s="1101"/>
      <c r="CSY741" s="1101"/>
      <c r="CSZ741" s="1101"/>
      <c r="CTA741" s="1101"/>
      <c r="CTB741" s="1101"/>
      <c r="CTC741" s="1101"/>
      <c r="CTD741" s="1101"/>
      <c r="CTE741" s="1101"/>
      <c r="CTF741" s="1101"/>
      <c r="CTG741" s="1101"/>
      <c r="CTH741" s="1101"/>
      <c r="CTI741" s="1101"/>
      <c r="CTJ741" s="1101"/>
      <c r="CTK741" s="1101"/>
      <c r="CTL741" s="1101"/>
      <c r="CTM741" s="1101"/>
      <c r="CTN741" s="1101"/>
      <c r="CTO741" s="1101"/>
      <c r="CTP741" s="1101"/>
      <c r="CTQ741" s="1101"/>
      <c r="CTR741" s="1101"/>
      <c r="CTS741" s="1101"/>
      <c r="CTT741" s="1101"/>
      <c r="CTU741" s="1101"/>
      <c r="CTV741" s="1101"/>
      <c r="CTW741" s="1101"/>
      <c r="CTX741" s="1101"/>
      <c r="CTY741" s="1101"/>
      <c r="CTZ741" s="1101"/>
      <c r="CUA741" s="1101"/>
      <c r="CUB741" s="1101"/>
      <c r="CUC741" s="1101"/>
      <c r="CUD741" s="1101"/>
      <c r="CUE741" s="1101"/>
      <c r="CUF741" s="1101"/>
      <c r="CUG741" s="1101"/>
      <c r="CUH741" s="1101"/>
      <c r="CUI741" s="1101"/>
      <c r="CUJ741" s="1101"/>
      <c r="CUK741" s="1101"/>
      <c r="CUL741" s="1101"/>
      <c r="CUM741" s="1101"/>
      <c r="CUN741" s="1101"/>
      <c r="CUO741" s="1101"/>
      <c r="CUP741" s="1101"/>
      <c r="CUQ741" s="1101"/>
      <c r="CUR741" s="1101"/>
      <c r="CUS741" s="1101"/>
      <c r="CUT741" s="1101"/>
      <c r="CUU741" s="1101"/>
      <c r="CUV741" s="1101"/>
      <c r="CUW741" s="1101"/>
      <c r="CUX741" s="1101"/>
      <c r="CUY741" s="1101"/>
      <c r="CUZ741" s="1101"/>
      <c r="CVA741" s="1101"/>
      <c r="CVB741" s="1101"/>
      <c r="CVC741" s="1101"/>
      <c r="CVD741" s="1101"/>
      <c r="CVE741" s="1101"/>
      <c r="CVF741" s="1101"/>
      <c r="CVG741" s="1101"/>
      <c r="CVH741" s="1101"/>
      <c r="CVI741" s="1101"/>
      <c r="CVJ741" s="1101"/>
      <c r="CVK741" s="1101"/>
      <c r="CVL741" s="1101"/>
      <c r="CVM741" s="1101"/>
      <c r="CVN741" s="1101"/>
      <c r="CVO741" s="1101"/>
      <c r="CVP741" s="1101"/>
      <c r="CVQ741" s="1101"/>
      <c r="CVR741" s="1101"/>
      <c r="CVS741" s="1101"/>
      <c r="CVT741" s="1101"/>
      <c r="CVU741" s="1101"/>
      <c r="CVV741" s="1101"/>
      <c r="CVW741" s="1101"/>
      <c r="CVX741" s="1101"/>
      <c r="CVY741" s="1101"/>
      <c r="CVZ741" s="1101"/>
      <c r="CWA741" s="1101"/>
      <c r="CWB741" s="1101"/>
      <c r="CWC741" s="1101"/>
      <c r="CWD741" s="1101"/>
      <c r="CWE741" s="1101"/>
      <c r="CWF741" s="1101"/>
      <c r="CWG741" s="1101"/>
      <c r="CWH741" s="1101"/>
      <c r="CWI741" s="1101"/>
      <c r="CWJ741" s="1101"/>
      <c r="CWK741" s="1101"/>
      <c r="CWL741" s="1101"/>
      <c r="CWM741" s="1101"/>
      <c r="CWN741" s="1101"/>
      <c r="CWO741" s="1101"/>
      <c r="CWP741" s="1101"/>
      <c r="CWQ741" s="1101"/>
      <c r="CWR741" s="1101"/>
      <c r="CWS741" s="1101"/>
      <c r="CWT741" s="1101"/>
      <c r="CWU741" s="1101"/>
      <c r="CWV741" s="1101"/>
      <c r="CWW741" s="1101"/>
      <c r="CWX741" s="1101"/>
      <c r="CWY741" s="1101"/>
      <c r="CWZ741" s="1101"/>
      <c r="CXA741" s="1101"/>
      <c r="CXB741" s="1101"/>
      <c r="CXC741" s="1101"/>
      <c r="CXD741" s="1101"/>
      <c r="CXE741" s="1101"/>
      <c r="CXF741" s="1101"/>
      <c r="CXG741" s="1101"/>
      <c r="CXH741" s="1101"/>
      <c r="CXI741" s="1101"/>
      <c r="CXJ741" s="1101"/>
      <c r="CXK741" s="1101"/>
      <c r="CXL741" s="1101"/>
      <c r="CXM741" s="1101"/>
      <c r="CXN741" s="1101"/>
      <c r="CXO741" s="1101"/>
      <c r="CXP741" s="1101"/>
      <c r="CXQ741" s="1101"/>
      <c r="CXR741" s="1101"/>
      <c r="CXS741" s="1101"/>
      <c r="CXT741" s="1101"/>
      <c r="CXU741" s="1101"/>
      <c r="CXV741" s="1101"/>
      <c r="CXW741" s="1101"/>
      <c r="CXX741" s="1101"/>
      <c r="CXY741" s="1101"/>
      <c r="CXZ741" s="1101"/>
      <c r="CYA741" s="1101"/>
      <c r="CYB741" s="1101"/>
      <c r="CYC741" s="1101"/>
      <c r="CYD741" s="1101"/>
      <c r="CYE741" s="1101"/>
      <c r="CYF741" s="1101"/>
      <c r="CYG741" s="1101"/>
      <c r="CYH741" s="1101"/>
      <c r="CYI741" s="1101"/>
      <c r="CYJ741" s="1101"/>
      <c r="CYK741" s="1101"/>
      <c r="CYL741" s="1101"/>
      <c r="CYM741" s="1101"/>
      <c r="CYN741" s="1101"/>
      <c r="CYO741" s="1101"/>
      <c r="CYP741" s="1101"/>
      <c r="CYQ741" s="1101"/>
      <c r="CYR741" s="1101"/>
      <c r="CYS741" s="1101"/>
      <c r="CYT741" s="1101"/>
      <c r="CYU741" s="1101"/>
      <c r="CYV741" s="1101"/>
      <c r="CYW741" s="1101"/>
      <c r="CYX741" s="1101"/>
      <c r="CYY741" s="1101"/>
      <c r="CYZ741" s="1101"/>
      <c r="CZA741" s="1101"/>
      <c r="CZB741" s="1101"/>
      <c r="CZC741" s="1101"/>
      <c r="CZD741" s="1101"/>
      <c r="CZE741" s="1101"/>
      <c r="CZF741" s="1101"/>
      <c r="CZG741" s="1101"/>
      <c r="CZH741" s="1101"/>
      <c r="CZI741" s="1101"/>
      <c r="CZJ741" s="1101"/>
      <c r="CZK741" s="1101"/>
      <c r="CZL741" s="1101"/>
      <c r="CZM741" s="1101"/>
      <c r="CZN741" s="1101"/>
      <c r="CZO741" s="1101"/>
      <c r="CZP741" s="1101"/>
      <c r="CZQ741" s="1101"/>
      <c r="CZR741" s="1101"/>
      <c r="CZS741" s="1101"/>
      <c r="CZT741" s="1101"/>
      <c r="CZU741" s="1101"/>
      <c r="CZV741" s="1101"/>
      <c r="CZW741" s="1101"/>
      <c r="CZX741" s="1101"/>
      <c r="CZY741" s="1101"/>
      <c r="CZZ741" s="1101"/>
      <c r="DAA741" s="1101"/>
      <c r="DAB741" s="1101"/>
      <c r="DAC741" s="1101"/>
      <c r="DAD741" s="1101"/>
      <c r="DAE741" s="1101"/>
      <c r="DAF741" s="1101"/>
      <c r="DAG741" s="1101"/>
      <c r="DAH741" s="1101"/>
      <c r="DAI741" s="1101"/>
      <c r="DAJ741" s="1101"/>
      <c r="DAK741" s="1101"/>
      <c r="DAL741" s="1101"/>
      <c r="DAM741" s="1101"/>
      <c r="DAN741" s="1101"/>
      <c r="DAO741" s="1101"/>
      <c r="DAP741" s="1101"/>
      <c r="DAQ741" s="1101"/>
      <c r="DAR741" s="1101"/>
      <c r="DAS741" s="1101"/>
      <c r="DAT741" s="1101"/>
      <c r="DAU741" s="1101"/>
      <c r="DAV741" s="1101"/>
      <c r="DAW741" s="1101"/>
      <c r="DAX741" s="1101"/>
      <c r="DAY741" s="1101"/>
      <c r="DAZ741" s="1101"/>
      <c r="DBA741" s="1101"/>
      <c r="DBB741" s="1101"/>
      <c r="DBC741" s="1101"/>
      <c r="DBD741" s="1101"/>
      <c r="DBE741" s="1101"/>
      <c r="DBF741" s="1101"/>
      <c r="DBG741" s="1101"/>
      <c r="DBH741" s="1101"/>
      <c r="DBI741" s="1101"/>
      <c r="DBJ741" s="1101"/>
      <c r="DBK741" s="1101"/>
      <c r="DBL741" s="1101"/>
      <c r="DBM741" s="1101"/>
      <c r="DBN741" s="1101"/>
      <c r="DBO741" s="1101"/>
      <c r="DBP741" s="1101"/>
      <c r="DBQ741" s="1101"/>
      <c r="DBR741" s="1101"/>
      <c r="DBS741" s="1101"/>
      <c r="DBT741" s="1101"/>
      <c r="DBU741" s="1101"/>
      <c r="DBV741" s="1101"/>
      <c r="DBW741" s="1101"/>
      <c r="DBX741" s="1101"/>
      <c r="DBY741" s="1101"/>
      <c r="DBZ741" s="1101"/>
      <c r="DCA741" s="1101"/>
      <c r="DCB741" s="1101"/>
      <c r="DCC741" s="1101"/>
      <c r="DCD741" s="1101"/>
      <c r="DCE741" s="1101"/>
      <c r="DCF741" s="1101"/>
      <c r="DCG741" s="1101"/>
      <c r="DCH741" s="1101"/>
      <c r="DCI741" s="1101"/>
      <c r="DCJ741" s="1101"/>
      <c r="DCK741" s="1101"/>
      <c r="DCL741" s="1101"/>
      <c r="DCM741" s="1101"/>
      <c r="DCN741" s="1101"/>
      <c r="DCO741" s="1101"/>
      <c r="DCP741" s="1101"/>
      <c r="DCQ741" s="1101"/>
      <c r="DCR741" s="1101"/>
      <c r="DCS741" s="1101"/>
      <c r="DCT741" s="1101"/>
      <c r="DCU741" s="1101"/>
      <c r="DCV741" s="1101"/>
      <c r="DCW741" s="1101"/>
      <c r="DCX741" s="1101"/>
      <c r="DCY741" s="1101"/>
      <c r="DCZ741" s="1101"/>
      <c r="DDA741" s="1101"/>
      <c r="DDB741" s="1101"/>
      <c r="DDC741" s="1101"/>
      <c r="DDD741" s="1101"/>
      <c r="DDE741" s="1101"/>
      <c r="DDF741" s="1101"/>
      <c r="DDG741" s="1101"/>
      <c r="DDH741" s="1101"/>
      <c r="DDI741" s="1101"/>
      <c r="DDJ741" s="1101"/>
      <c r="DDK741" s="1101"/>
      <c r="DDL741" s="1101"/>
      <c r="DDM741" s="1101"/>
      <c r="DDN741" s="1101"/>
      <c r="DDO741" s="1101"/>
      <c r="DDP741" s="1101"/>
      <c r="DDQ741" s="1101"/>
      <c r="DDR741" s="1101"/>
      <c r="DDS741" s="1101"/>
      <c r="DDT741" s="1101"/>
      <c r="DDU741" s="1101"/>
      <c r="DDV741" s="1101"/>
      <c r="DDW741" s="1101"/>
      <c r="DDX741" s="1101"/>
      <c r="DDY741" s="1101"/>
      <c r="DDZ741" s="1101"/>
      <c r="DEA741" s="1101"/>
      <c r="DEB741" s="1101"/>
      <c r="DEC741" s="1101"/>
      <c r="DED741" s="1101"/>
      <c r="DEE741" s="1101"/>
      <c r="DEF741" s="1101"/>
      <c r="DEG741" s="1101"/>
      <c r="DEH741" s="1101"/>
      <c r="DEI741" s="1101"/>
      <c r="DEJ741" s="1101"/>
      <c r="DEK741" s="1101"/>
      <c r="DEL741" s="1101"/>
      <c r="DEM741" s="1101"/>
      <c r="DEN741" s="1101"/>
      <c r="DEO741" s="1101"/>
      <c r="DEP741" s="1101"/>
      <c r="DEQ741" s="1101"/>
      <c r="DER741" s="1101"/>
      <c r="DES741" s="1101"/>
      <c r="DET741" s="1101"/>
      <c r="DEU741" s="1101"/>
      <c r="DEV741" s="1101"/>
      <c r="DEW741" s="1101"/>
      <c r="DEX741" s="1101"/>
      <c r="DEY741" s="1101"/>
      <c r="DEZ741" s="1101"/>
      <c r="DFA741" s="1101"/>
      <c r="DFB741" s="1101"/>
      <c r="DFC741" s="1101"/>
      <c r="DFD741" s="1101"/>
      <c r="DFE741" s="1101"/>
      <c r="DFF741" s="1101"/>
      <c r="DFG741" s="1101"/>
      <c r="DFH741" s="1101"/>
      <c r="DFI741" s="1101"/>
      <c r="DFJ741" s="1101"/>
      <c r="DFK741" s="1101"/>
      <c r="DFL741" s="1101"/>
      <c r="DFM741" s="1101"/>
      <c r="DFN741" s="1101"/>
      <c r="DFO741" s="1101"/>
      <c r="DFP741" s="1101"/>
      <c r="DFQ741" s="1101"/>
      <c r="DFR741" s="1101"/>
      <c r="DFS741" s="1101"/>
      <c r="DFT741" s="1101"/>
      <c r="DFU741" s="1101"/>
      <c r="DFV741" s="1101"/>
      <c r="DFW741" s="1101"/>
      <c r="DFX741" s="1101"/>
      <c r="DFY741" s="1101"/>
      <c r="DFZ741" s="1101"/>
      <c r="DGA741" s="1101"/>
      <c r="DGB741" s="1101"/>
      <c r="DGC741" s="1101"/>
      <c r="DGD741" s="1101"/>
      <c r="DGE741" s="1101"/>
      <c r="DGF741" s="1101"/>
      <c r="DGG741" s="1101"/>
      <c r="DGH741" s="1101"/>
      <c r="DGI741" s="1101"/>
      <c r="DGJ741" s="1101"/>
      <c r="DGK741" s="1101"/>
      <c r="DGL741" s="1101"/>
      <c r="DGM741" s="1101"/>
      <c r="DGN741" s="1101"/>
      <c r="DGO741" s="1101"/>
      <c r="DGP741" s="1101"/>
      <c r="DGQ741" s="1101"/>
      <c r="DGR741" s="1101"/>
      <c r="DGS741" s="1101"/>
      <c r="DGT741" s="1101"/>
      <c r="DGU741" s="1101"/>
      <c r="DGV741" s="1101"/>
      <c r="DGW741" s="1101"/>
      <c r="DGX741" s="1101"/>
      <c r="DGY741" s="1101"/>
      <c r="DGZ741" s="1101"/>
      <c r="DHA741" s="1101"/>
      <c r="DHB741" s="1101"/>
      <c r="DHC741" s="1101"/>
      <c r="DHD741" s="1101"/>
      <c r="DHE741" s="1101"/>
      <c r="DHF741" s="1101"/>
      <c r="DHG741" s="1101"/>
      <c r="DHH741" s="1101"/>
      <c r="DHI741" s="1101"/>
      <c r="DHJ741" s="1101"/>
      <c r="DHK741" s="1101"/>
      <c r="DHL741" s="1101"/>
      <c r="DHM741" s="1101"/>
      <c r="DHN741" s="1101"/>
      <c r="DHO741" s="1101"/>
      <c r="DHP741" s="1101"/>
      <c r="DHQ741" s="1101"/>
      <c r="DHR741" s="1101"/>
      <c r="DHS741" s="1101"/>
      <c r="DHT741" s="1101"/>
      <c r="DHU741" s="1101"/>
      <c r="DHV741" s="1101"/>
      <c r="DHW741" s="1101"/>
      <c r="DHX741" s="1101"/>
      <c r="DHY741" s="1101"/>
      <c r="DHZ741" s="1101"/>
      <c r="DIA741" s="1101"/>
      <c r="DIB741" s="1101"/>
      <c r="DIC741" s="1101"/>
      <c r="DID741" s="1101"/>
      <c r="DIE741" s="1101"/>
      <c r="DIF741" s="1101"/>
      <c r="DIG741" s="1101"/>
      <c r="DIH741" s="1101"/>
      <c r="DII741" s="1101"/>
      <c r="DIJ741" s="1101"/>
      <c r="DIK741" s="1101"/>
      <c r="DIL741" s="1101"/>
      <c r="DIM741" s="1101"/>
      <c r="DIN741" s="1101"/>
      <c r="DIO741" s="1101"/>
      <c r="DIP741" s="1101"/>
      <c r="DIQ741" s="1101"/>
      <c r="DIR741" s="1101"/>
      <c r="DIS741" s="1101"/>
      <c r="DIT741" s="1101"/>
      <c r="DIU741" s="1101"/>
      <c r="DIV741" s="1101"/>
      <c r="DIW741" s="1101"/>
      <c r="DIX741" s="1101"/>
      <c r="DIY741" s="1101"/>
      <c r="DIZ741" s="1101"/>
      <c r="DJA741" s="1101"/>
      <c r="DJB741" s="1101"/>
      <c r="DJC741" s="1101"/>
      <c r="DJD741" s="1101"/>
      <c r="DJE741" s="1101"/>
      <c r="DJF741" s="1101"/>
      <c r="DJG741" s="1101"/>
      <c r="DJH741" s="1101"/>
      <c r="DJI741" s="1101"/>
      <c r="DJJ741" s="1101"/>
      <c r="DJK741" s="1101"/>
      <c r="DJL741" s="1101"/>
      <c r="DJM741" s="1101"/>
      <c r="DJN741" s="1101"/>
      <c r="DJO741" s="1101"/>
      <c r="DJP741" s="1101"/>
      <c r="DJQ741" s="1101"/>
      <c r="DJR741" s="1101"/>
      <c r="DJS741" s="1101"/>
      <c r="DJT741" s="1101"/>
      <c r="DJU741" s="1101"/>
      <c r="DJV741" s="1101"/>
      <c r="DJW741" s="1101"/>
      <c r="DJX741" s="1101"/>
      <c r="DJY741" s="1101"/>
      <c r="DJZ741" s="1101"/>
      <c r="DKA741" s="1101"/>
      <c r="DKB741" s="1101"/>
      <c r="DKC741" s="1101"/>
      <c r="DKD741" s="1101"/>
      <c r="DKE741" s="1101"/>
      <c r="DKF741" s="1101"/>
      <c r="DKG741" s="1101"/>
      <c r="DKH741" s="1101"/>
      <c r="DKI741" s="1101"/>
      <c r="DKJ741" s="1101"/>
      <c r="DKK741" s="1101"/>
      <c r="DKL741" s="1101"/>
      <c r="DKM741" s="1101"/>
      <c r="DKN741" s="1101"/>
      <c r="DKO741" s="1101"/>
      <c r="DKP741" s="1101"/>
      <c r="DKQ741" s="1101"/>
      <c r="DKR741" s="1101"/>
      <c r="DKS741" s="1101"/>
      <c r="DKT741" s="1101"/>
      <c r="DKU741" s="1101"/>
      <c r="DKV741" s="1101"/>
      <c r="DKW741" s="1101"/>
      <c r="DKX741" s="1101"/>
      <c r="DKY741" s="1101"/>
      <c r="DKZ741" s="1101"/>
      <c r="DLA741" s="1101"/>
      <c r="DLB741" s="1101"/>
      <c r="DLC741" s="1101"/>
      <c r="DLD741" s="1101"/>
      <c r="DLE741" s="1101"/>
      <c r="DLF741" s="1101"/>
      <c r="DLG741" s="1101"/>
      <c r="DLH741" s="1101"/>
      <c r="DLI741" s="1101"/>
      <c r="DLJ741" s="1101"/>
      <c r="DLK741" s="1101"/>
      <c r="DLL741" s="1101"/>
      <c r="DLM741" s="1101"/>
      <c r="DLN741" s="1101"/>
      <c r="DLO741" s="1101"/>
      <c r="DLP741" s="1101"/>
      <c r="DLQ741" s="1101"/>
      <c r="DLR741" s="1101"/>
      <c r="DLS741" s="1101"/>
      <c r="DLT741" s="1101"/>
      <c r="DLU741" s="1101"/>
      <c r="DLV741" s="1101"/>
      <c r="DLW741" s="1101"/>
      <c r="DLX741" s="1101"/>
      <c r="DLY741" s="1101"/>
      <c r="DLZ741" s="1101"/>
      <c r="DMA741" s="1101"/>
      <c r="DMB741" s="1101"/>
      <c r="DMC741" s="1101"/>
      <c r="DMD741" s="1101"/>
      <c r="DME741" s="1101"/>
      <c r="DMF741" s="1101"/>
      <c r="DMG741" s="1101"/>
      <c r="DMH741" s="1101"/>
      <c r="DMI741" s="1101"/>
      <c r="DMJ741" s="1101"/>
      <c r="DMK741" s="1101"/>
      <c r="DML741" s="1101"/>
      <c r="DMM741" s="1101"/>
      <c r="DMN741" s="1101"/>
      <c r="DMO741" s="1101"/>
      <c r="DMP741" s="1101"/>
      <c r="DMQ741" s="1101"/>
      <c r="DMR741" s="1101"/>
      <c r="DMS741" s="1101"/>
      <c r="DMT741" s="1101"/>
      <c r="DMU741" s="1101"/>
      <c r="DMV741" s="1101"/>
      <c r="DMW741" s="1101"/>
      <c r="DMX741" s="1101"/>
      <c r="DMY741" s="1101"/>
      <c r="DMZ741" s="1101"/>
      <c r="DNA741" s="1101"/>
      <c r="DNB741" s="1101"/>
      <c r="DNC741" s="1101"/>
      <c r="DND741" s="1101"/>
      <c r="DNE741" s="1101"/>
      <c r="DNF741" s="1101"/>
      <c r="DNG741" s="1101"/>
      <c r="DNH741" s="1101"/>
      <c r="DNI741" s="1101"/>
      <c r="DNJ741" s="1101"/>
      <c r="DNK741" s="1101"/>
      <c r="DNL741" s="1101"/>
      <c r="DNM741" s="1101"/>
      <c r="DNN741" s="1101"/>
      <c r="DNO741" s="1101"/>
      <c r="DNP741" s="1101"/>
      <c r="DNQ741" s="1101"/>
      <c r="DNR741" s="1101"/>
      <c r="DNS741" s="1101"/>
      <c r="DNT741" s="1101"/>
      <c r="DNU741" s="1101"/>
      <c r="DNV741" s="1101"/>
      <c r="DNW741" s="1101"/>
      <c r="DNX741" s="1101"/>
      <c r="DNY741" s="1101"/>
      <c r="DNZ741" s="1101"/>
      <c r="DOA741" s="1101"/>
      <c r="DOB741" s="1101"/>
      <c r="DOC741" s="1101"/>
      <c r="DOD741" s="1101"/>
      <c r="DOE741" s="1101"/>
      <c r="DOF741" s="1101"/>
      <c r="DOG741" s="1101"/>
      <c r="DOH741" s="1101"/>
      <c r="DOI741" s="1101"/>
      <c r="DOJ741" s="1101"/>
      <c r="DOK741" s="1101"/>
      <c r="DOL741" s="1101"/>
      <c r="DOM741" s="1101"/>
      <c r="DON741" s="1101"/>
      <c r="DOO741" s="1101"/>
      <c r="DOP741" s="1101"/>
      <c r="DOQ741" s="1101"/>
      <c r="DOR741" s="1101"/>
      <c r="DOS741" s="1101"/>
      <c r="DOT741" s="1101"/>
      <c r="DOU741" s="1101"/>
      <c r="DOV741" s="1101"/>
      <c r="DOW741" s="1101"/>
      <c r="DOX741" s="1101"/>
      <c r="DOY741" s="1101"/>
      <c r="DOZ741" s="1101"/>
      <c r="DPA741" s="1101"/>
      <c r="DPB741" s="1101"/>
      <c r="DPC741" s="1101"/>
      <c r="DPD741" s="1101"/>
      <c r="DPE741" s="1101"/>
      <c r="DPF741" s="1101"/>
      <c r="DPG741" s="1101"/>
      <c r="DPH741" s="1101"/>
      <c r="DPI741" s="1101"/>
      <c r="DPJ741" s="1101"/>
      <c r="DPK741" s="1101"/>
      <c r="DPL741" s="1101"/>
      <c r="DPM741" s="1101"/>
      <c r="DPN741" s="1101"/>
      <c r="DPO741" s="1101"/>
      <c r="DPP741" s="1101"/>
      <c r="DPQ741" s="1101"/>
      <c r="DPR741" s="1101"/>
      <c r="DPS741" s="1101"/>
      <c r="DPT741" s="1101"/>
      <c r="DPU741" s="1101"/>
      <c r="DPV741" s="1101"/>
      <c r="DPW741" s="1101"/>
      <c r="DPX741" s="1101"/>
      <c r="DPY741" s="1101"/>
      <c r="DPZ741" s="1101"/>
      <c r="DQA741" s="1101"/>
      <c r="DQB741" s="1101"/>
      <c r="DQC741" s="1101"/>
      <c r="DQD741" s="1101"/>
      <c r="DQE741" s="1101"/>
      <c r="DQF741" s="1101"/>
      <c r="DQG741" s="1101"/>
      <c r="DQH741" s="1101"/>
      <c r="DQI741" s="1101"/>
      <c r="DQJ741" s="1101"/>
      <c r="DQK741" s="1101"/>
      <c r="DQL741" s="1101"/>
      <c r="DQM741" s="1101"/>
      <c r="DQN741" s="1101"/>
      <c r="DQO741" s="1101"/>
      <c r="DQP741" s="1101"/>
      <c r="DQQ741" s="1101"/>
      <c r="DQR741" s="1101"/>
      <c r="DQS741" s="1101"/>
      <c r="DQT741" s="1101"/>
      <c r="DQU741" s="1101"/>
      <c r="DQV741" s="1101"/>
      <c r="DQW741" s="1101"/>
      <c r="DQX741" s="1101"/>
      <c r="DQY741" s="1101"/>
      <c r="DQZ741" s="1101"/>
      <c r="DRA741" s="1101"/>
      <c r="DRB741" s="1101"/>
      <c r="DRC741" s="1101"/>
      <c r="DRD741" s="1101"/>
      <c r="DRE741" s="1101"/>
      <c r="DRF741" s="1101"/>
      <c r="DRG741" s="1101"/>
      <c r="DRH741" s="1101"/>
      <c r="DRI741" s="1101"/>
      <c r="DRJ741" s="1101"/>
      <c r="DRK741" s="1101"/>
      <c r="DRL741" s="1101"/>
      <c r="DRM741" s="1101"/>
      <c r="DRN741" s="1101"/>
      <c r="DRO741" s="1101"/>
      <c r="DRP741" s="1101"/>
      <c r="DRQ741" s="1101"/>
      <c r="DRR741" s="1101"/>
      <c r="DRS741" s="1101"/>
      <c r="DRT741" s="1101"/>
      <c r="DRU741" s="1101"/>
      <c r="DRV741" s="1101"/>
      <c r="DRW741" s="1101"/>
      <c r="DRX741" s="1101"/>
      <c r="DRY741" s="1101"/>
      <c r="DRZ741" s="1101"/>
      <c r="DSA741" s="1101"/>
      <c r="DSB741" s="1101"/>
      <c r="DSC741" s="1101"/>
      <c r="DSD741" s="1101"/>
      <c r="DSE741" s="1101"/>
      <c r="DSF741" s="1101"/>
      <c r="DSG741" s="1101"/>
      <c r="DSH741" s="1101"/>
      <c r="DSI741" s="1101"/>
      <c r="DSJ741" s="1101"/>
      <c r="DSK741" s="1101"/>
      <c r="DSL741" s="1101"/>
      <c r="DSM741" s="1101"/>
      <c r="DSN741" s="1101"/>
      <c r="DSO741" s="1101"/>
      <c r="DSP741" s="1101"/>
      <c r="DSQ741" s="1101"/>
      <c r="DSR741" s="1101"/>
      <c r="DSS741" s="1101"/>
      <c r="DST741" s="1101"/>
      <c r="DSU741" s="1101"/>
      <c r="DSV741" s="1101"/>
      <c r="DSW741" s="1101"/>
      <c r="DSX741" s="1101"/>
      <c r="DSY741" s="1101"/>
      <c r="DSZ741" s="1101"/>
      <c r="DTA741" s="1101"/>
      <c r="DTB741" s="1101"/>
      <c r="DTC741" s="1101"/>
      <c r="DTD741" s="1101"/>
      <c r="DTE741" s="1101"/>
      <c r="DTF741" s="1101"/>
      <c r="DTG741" s="1101"/>
      <c r="DTH741" s="1101"/>
      <c r="DTI741" s="1101"/>
      <c r="DTJ741" s="1101"/>
      <c r="DTK741" s="1101"/>
      <c r="DTL741" s="1101"/>
      <c r="DTM741" s="1101"/>
      <c r="DTN741" s="1101"/>
      <c r="DTO741" s="1101"/>
      <c r="DTP741" s="1101"/>
      <c r="DTQ741" s="1101"/>
      <c r="DTR741" s="1101"/>
      <c r="DTS741" s="1101"/>
      <c r="DTT741" s="1101"/>
      <c r="DTU741" s="1101"/>
      <c r="DTV741" s="1101"/>
      <c r="DTW741" s="1101"/>
      <c r="DTX741" s="1101"/>
      <c r="DTY741" s="1101"/>
      <c r="DTZ741" s="1101"/>
      <c r="DUA741" s="1101"/>
      <c r="DUB741" s="1101"/>
      <c r="DUC741" s="1101"/>
      <c r="DUD741" s="1101"/>
      <c r="DUE741" s="1101"/>
      <c r="DUF741" s="1101"/>
      <c r="DUG741" s="1101"/>
      <c r="DUH741" s="1101"/>
      <c r="DUI741" s="1101"/>
      <c r="DUJ741" s="1101"/>
      <c r="DUK741" s="1101"/>
      <c r="DUL741" s="1101"/>
      <c r="DUM741" s="1101"/>
      <c r="DUN741" s="1101"/>
      <c r="DUO741" s="1101"/>
      <c r="DUP741" s="1101"/>
      <c r="DUQ741" s="1101"/>
      <c r="DUR741" s="1101"/>
      <c r="DUS741" s="1101"/>
      <c r="DUT741" s="1101"/>
      <c r="DUU741" s="1101"/>
      <c r="DUV741" s="1101"/>
      <c r="DUW741" s="1101"/>
      <c r="DUX741" s="1101"/>
      <c r="DUY741" s="1101"/>
      <c r="DUZ741" s="1101"/>
      <c r="DVA741" s="1101"/>
      <c r="DVB741" s="1101"/>
      <c r="DVC741" s="1101"/>
      <c r="DVD741" s="1101"/>
      <c r="DVE741" s="1101"/>
      <c r="DVF741" s="1101"/>
      <c r="DVG741" s="1101"/>
      <c r="DVH741" s="1101"/>
      <c r="DVI741" s="1101"/>
      <c r="DVJ741" s="1101"/>
      <c r="DVK741" s="1101"/>
      <c r="DVL741" s="1101"/>
      <c r="DVM741" s="1101"/>
      <c r="DVN741" s="1101"/>
      <c r="DVO741" s="1101"/>
      <c r="DVP741" s="1101"/>
      <c r="DVQ741" s="1101"/>
      <c r="DVR741" s="1101"/>
      <c r="DVS741" s="1101"/>
      <c r="DVT741" s="1101"/>
      <c r="DVU741" s="1101"/>
      <c r="DVV741" s="1101"/>
      <c r="DVW741" s="1101"/>
      <c r="DVX741" s="1101"/>
      <c r="DVY741" s="1101"/>
      <c r="DVZ741" s="1101"/>
      <c r="DWA741" s="1101"/>
      <c r="DWB741" s="1101"/>
      <c r="DWC741" s="1101"/>
      <c r="DWD741" s="1101"/>
      <c r="DWE741" s="1101"/>
      <c r="DWF741" s="1101"/>
      <c r="DWG741" s="1101"/>
      <c r="DWH741" s="1101"/>
      <c r="DWI741" s="1101"/>
      <c r="DWJ741" s="1101"/>
      <c r="DWK741" s="1101"/>
      <c r="DWL741" s="1101"/>
      <c r="DWM741" s="1101"/>
      <c r="DWN741" s="1101"/>
      <c r="DWO741" s="1101"/>
      <c r="DWP741" s="1101"/>
      <c r="DWQ741" s="1101"/>
      <c r="DWR741" s="1101"/>
      <c r="DWS741" s="1101"/>
      <c r="DWT741" s="1101"/>
      <c r="DWU741" s="1101"/>
      <c r="DWV741" s="1101"/>
      <c r="DWW741" s="1101"/>
      <c r="DWX741" s="1101"/>
      <c r="DWY741" s="1101"/>
      <c r="DWZ741" s="1101"/>
      <c r="DXA741" s="1101"/>
      <c r="DXB741" s="1101"/>
      <c r="DXC741" s="1101"/>
      <c r="DXD741" s="1101"/>
      <c r="DXE741" s="1101"/>
      <c r="DXF741" s="1101"/>
      <c r="DXG741" s="1101"/>
      <c r="DXH741" s="1101"/>
      <c r="DXI741" s="1101"/>
      <c r="DXJ741" s="1101"/>
      <c r="DXK741" s="1101"/>
      <c r="DXL741" s="1101"/>
      <c r="DXM741" s="1101"/>
      <c r="DXN741" s="1101"/>
      <c r="DXO741" s="1101"/>
      <c r="DXP741" s="1101"/>
      <c r="DXQ741" s="1101"/>
      <c r="DXR741" s="1101"/>
      <c r="DXS741" s="1101"/>
      <c r="DXT741" s="1101"/>
      <c r="DXU741" s="1101"/>
      <c r="DXV741" s="1101"/>
      <c r="DXW741" s="1101"/>
      <c r="DXX741" s="1101"/>
      <c r="DXY741" s="1101"/>
      <c r="DXZ741" s="1101"/>
      <c r="DYA741" s="1101"/>
      <c r="DYB741" s="1101"/>
      <c r="DYC741" s="1101"/>
      <c r="DYD741" s="1101"/>
      <c r="DYE741" s="1101"/>
      <c r="DYF741" s="1101"/>
      <c r="DYG741" s="1101"/>
      <c r="DYH741" s="1101"/>
      <c r="DYI741" s="1101"/>
      <c r="DYJ741" s="1101"/>
      <c r="DYK741" s="1101"/>
      <c r="DYL741" s="1101"/>
      <c r="DYM741" s="1101"/>
      <c r="DYN741" s="1101"/>
      <c r="DYO741" s="1101"/>
      <c r="DYP741" s="1101"/>
      <c r="DYQ741" s="1101"/>
      <c r="DYR741" s="1101"/>
      <c r="DYS741" s="1101"/>
      <c r="DYT741" s="1101"/>
      <c r="DYU741" s="1101"/>
      <c r="DYV741" s="1101"/>
      <c r="DYW741" s="1101"/>
      <c r="DYX741" s="1101"/>
      <c r="DYY741" s="1101"/>
      <c r="DYZ741" s="1101"/>
      <c r="DZA741" s="1101"/>
      <c r="DZB741" s="1101"/>
      <c r="DZC741" s="1101"/>
      <c r="DZD741" s="1101"/>
      <c r="DZE741" s="1101"/>
      <c r="DZF741" s="1101"/>
      <c r="DZG741" s="1101"/>
      <c r="DZH741" s="1101"/>
      <c r="DZI741" s="1101"/>
      <c r="DZJ741" s="1101"/>
      <c r="DZK741" s="1101"/>
      <c r="DZL741" s="1101"/>
      <c r="DZM741" s="1101"/>
      <c r="DZN741" s="1101"/>
      <c r="DZO741" s="1101"/>
      <c r="DZP741" s="1101"/>
      <c r="DZQ741" s="1101"/>
      <c r="DZR741" s="1101"/>
      <c r="DZS741" s="1101"/>
      <c r="DZT741" s="1101"/>
      <c r="DZU741" s="1101"/>
      <c r="DZV741" s="1101"/>
      <c r="DZW741" s="1101"/>
      <c r="DZX741" s="1101"/>
      <c r="DZY741" s="1101"/>
      <c r="DZZ741" s="1101"/>
      <c r="EAA741" s="1101"/>
      <c r="EAB741" s="1101"/>
      <c r="EAC741" s="1101"/>
      <c r="EAD741" s="1101"/>
      <c r="EAE741" s="1101"/>
      <c r="EAF741" s="1101"/>
      <c r="EAG741" s="1101"/>
      <c r="EAH741" s="1101"/>
      <c r="EAI741" s="1101"/>
      <c r="EAJ741" s="1101"/>
      <c r="EAK741" s="1101"/>
      <c r="EAL741" s="1101"/>
      <c r="EAM741" s="1101"/>
      <c r="EAN741" s="1101"/>
      <c r="EAO741" s="1101"/>
      <c r="EAP741" s="1101"/>
      <c r="EAQ741" s="1101"/>
      <c r="EAR741" s="1101"/>
      <c r="EAS741" s="1101"/>
      <c r="EAT741" s="1101"/>
      <c r="EAU741" s="1101"/>
      <c r="EAV741" s="1101"/>
      <c r="EAW741" s="1101"/>
      <c r="EAX741" s="1101"/>
      <c r="EAY741" s="1101"/>
      <c r="EAZ741" s="1101"/>
      <c r="EBA741" s="1101"/>
      <c r="EBB741" s="1101"/>
      <c r="EBC741" s="1101"/>
      <c r="EBD741" s="1101"/>
      <c r="EBE741" s="1101"/>
      <c r="EBF741" s="1101"/>
      <c r="EBG741" s="1101"/>
      <c r="EBH741" s="1101"/>
      <c r="EBI741" s="1101"/>
      <c r="EBJ741" s="1101"/>
      <c r="EBK741" s="1101"/>
      <c r="EBL741" s="1101"/>
      <c r="EBM741" s="1101"/>
      <c r="EBN741" s="1101"/>
      <c r="EBO741" s="1101"/>
      <c r="EBP741" s="1101"/>
      <c r="EBQ741" s="1101"/>
      <c r="EBR741" s="1101"/>
      <c r="EBS741" s="1101"/>
      <c r="EBT741" s="1101"/>
      <c r="EBU741" s="1101"/>
      <c r="EBV741" s="1101"/>
      <c r="EBW741" s="1101"/>
      <c r="EBX741" s="1101"/>
      <c r="EBY741" s="1101"/>
      <c r="EBZ741" s="1101"/>
      <c r="ECA741" s="1101"/>
      <c r="ECB741" s="1101"/>
      <c r="ECC741" s="1101"/>
      <c r="ECD741" s="1101"/>
      <c r="ECE741" s="1101"/>
      <c r="ECF741" s="1101"/>
      <c r="ECG741" s="1101"/>
      <c r="ECH741" s="1101"/>
      <c r="ECI741" s="1101"/>
      <c r="ECJ741" s="1101"/>
      <c r="ECK741" s="1101"/>
      <c r="ECL741" s="1101"/>
      <c r="ECM741" s="1101"/>
      <c r="ECN741" s="1101"/>
      <c r="ECO741" s="1101"/>
      <c r="ECP741" s="1101"/>
      <c r="ECQ741" s="1101"/>
      <c r="ECR741" s="1101"/>
      <c r="ECS741" s="1101"/>
      <c r="ECT741" s="1101"/>
      <c r="ECU741" s="1101"/>
      <c r="ECV741" s="1101"/>
      <c r="ECW741" s="1101"/>
      <c r="ECX741" s="1101"/>
      <c r="ECY741" s="1101"/>
      <c r="ECZ741" s="1101"/>
      <c r="EDA741" s="1101"/>
      <c r="EDB741" s="1101"/>
      <c r="EDC741" s="1101"/>
      <c r="EDD741" s="1101"/>
      <c r="EDE741" s="1101"/>
      <c r="EDF741" s="1101"/>
      <c r="EDG741" s="1101"/>
      <c r="EDH741" s="1101"/>
      <c r="EDI741" s="1101"/>
      <c r="EDJ741" s="1101"/>
      <c r="EDK741" s="1101"/>
      <c r="EDL741" s="1101"/>
      <c r="EDM741" s="1101"/>
      <c r="EDN741" s="1101"/>
      <c r="EDO741" s="1101"/>
      <c r="EDP741" s="1101"/>
      <c r="EDQ741" s="1101"/>
      <c r="EDR741" s="1101"/>
      <c r="EDS741" s="1101"/>
      <c r="EDT741" s="1101"/>
      <c r="EDU741" s="1101"/>
      <c r="EDV741" s="1101"/>
      <c r="EDW741" s="1101"/>
      <c r="EDX741" s="1101"/>
      <c r="EDY741" s="1101"/>
      <c r="EDZ741" s="1101"/>
      <c r="EEA741" s="1101"/>
      <c r="EEB741" s="1101"/>
      <c r="EEC741" s="1101"/>
      <c r="EED741" s="1101"/>
      <c r="EEE741" s="1101"/>
      <c r="EEF741" s="1101"/>
      <c r="EEG741" s="1101"/>
      <c r="EEH741" s="1101"/>
      <c r="EEI741" s="1101"/>
      <c r="EEJ741" s="1101"/>
      <c r="EEK741" s="1101"/>
      <c r="EEL741" s="1101"/>
      <c r="EEM741" s="1101"/>
      <c r="EEN741" s="1101"/>
      <c r="EEO741" s="1101"/>
      <c r="EEP741" s="1101"/>
      <c r="EEQ741" s="1101"/>
      <c r="EER741" s="1101"/>
      <c r="EES741" s="1101"/>
      <c r="EET741" s="1101"/>
      <c r="EEU741" s="1101"/>
      <c r="EEV741" s="1101"/>
      <c r="EEW741" s="1101"/>
      <c r="EEX741" s="1101"/>
      <c r="EEY741" s="1101"/>
      <c r="EEZ741" s="1101"/>
      <c r="EFA741" s="1101"/>
      <c r="EFB741" s="1101"/>
      <c r="EFC741" s="1101"/>
      <c r="EFD741" s="1101"/>
      <c r="EFE741" s="1101"/>
      <c r="EFF741" s="1101"/>
      <c r="EFG741" s="1101"/>
      <c r="EFH741" s="1101"/>
      <c r="EFI741" s="1101"/>
      <c r="EFJ741" s="1101"/>
      <c r="EFK741" s="1101"/>
      <c r="EFL741" s="1101"/>
      <c r="EFM741" s="1101"/>
      <c r="EFN741" s="1101"/>
      <c r="EFO741" s="1101"/>
      <c r="EFP741" s="1101"/>
      <c r="EFQ741" s="1101"/>
      <c r="EFR741" s="1101"/>
      <c r="EFS741" s="1101"/>
      <c r="EFT741" s="1101"/>
      <c r="EFU741" s="1101"/>
      <c r="EFV741" s="1101"/>
      <c r="EFW741" s="1101"/>
      <c r="EFX741" s="1101"/>
      <c r="EFY741" s="1101"/>
      <c r="EFZ741" s="1101"/>
      <c r="EGA741" s="1101"/>
      <c r="EGB741" s="1101"/>
      <c r="EGC741" s="1101"/>
      <c r="EGD741" s="1101"/>
      <c r="EGE741" s="1101"/>
      <c r="EGF741" s="1101"/>
      <c r="EGG741" s="1101"/>
      <c r="EGH741" s="1101"/>
      <c r="EGI741" s="1101"/>
      <c r="EGJ741" s="1101"/>
      <c r="EGK741" s="1101"/>
      <c r="EGL741" s="1101"/>
      <c r="EGM741" s="1101"/>
      <c r="EGN741" s="1101"/>
      <c r="EGO741" s="1101"/>
      <c r="EGP741" s="1101"/>
      <c r="EGQ741" s="1101"/>
      <c r="EGR741" s="1101"/>
      <c r="EGS741" s="1101"/>
      <c r="EGT741" s="1101"/>
      <c r="EGU741" s="1101"/>
      <c r="EGV741" s="1101"/>
      <c r="EGW741" s="1101"/>
      <c r="EGX741" s="1101"/>
      <c r="EGY741" s="1101"/>
      <c r="EGZ741" s="1101"/>
      <c r="EHA741" s="1101"/>
      <c r="EHB741" s="1101"/>
      <c r="EHC741" s="1101"/>
      <c r="EHD741" s="1101"/>
      <c r="EHE741" s="1101"/>
      <c r="EHF741" s="1101"/>
      <c r="EHG741" s="1101"/>
      <c r="EHH741" s="1101"/>
      <c r="EHI741" s="1101"/>
      <c r="EHJ741" s="1101"/>
      <c r="EHK741" s="1101"/>
      <c r="EHL741" s="1101"/>
      <c r="EHM741" s="1101"/>
      <c r="EHN741" s="1101"/>
      <c r="EHO741" s="1101"/>
      <c r="EHP741" s="1101"/>
      <c r="EHQ741" s="1101"/>
      <c r="EHR741" s="1101"/>
      <c r="EHS741" s="1101"/>
      <c r="EHT741" s="1101"/>
      <c r="EHU741" s="1101"/>
      <c r="EHV741" s="1101"/>
      <c r="EHW741" s="1101"/>
      <c r="EHX741" s="1101"/>
      <c r="EHY741" s="1101"/>
      <c r="EHZ741" s="1101"/>
      <c r="EIA741" s="1101"/>
      <c r="EIB741" s="1101"/>
      <c r="EIC741" s="1101"/>
      <c r="EID741" s="1101"/>
      <c r="EIE741" s="1101"/>
      <c r="EIF741" s="1101"/>
      <c r="EIG741" s="1101"/>
      <c r="EIH741" s="1101"/>
      <c r="EII741" s="1101"/>
      <c r="EIJ741" s="1101"/>
      <c r="EIK741" s="1101"/>
      <c r="EIL741" s="1101"/>
      <c r="EIM741" s="1101"/>
      <c r="EIN741" s="1101"/>
      <c r="EIO741" s="1101"/>
      <c r="EIP741" s="1101"/>
      <c r="EIQ741" s="1101"/>
      <c r="EIR741" s="1101"/>
      <c r="EIS741" s="1101"/>
      <c r="EIT741" s="1101"/>
      <c r="EIU741" s="1101"/>
      <c r="EIV741" s="1101"/>
      <c r="EIW741" s="1101"/>
      <c r="EIX741" s="1101"/>
      <c r="EIY741" s="1101"/>
      <c r="EIZ741" s="1101"/>
      <c r="EJA741" s="1101"/>
      <c r="EJB741" s="1101"/>
      <c r="EJC741" s="1101"/>
      <c r="EJD741" s="1101"/>
      <c r="EJE741" s="1101"/>
      <c r="EJF741" s="1101"/>
      <c r="EJG741" s="1101"/>
      <c r="EJH741" s="1101"/>
      <c r="EJI741" s="1101"/>
      <c r="EJJ741" s="1101"/>
      <c r="EJK741" s="1101"/>
      <c r="EJL741" s="1101"/>
      <c r="EJM741" s="1101"/>
      <c r="EJN741" s="1101"/>
      <c r="EJO741" s="1101"/>
      <c r="EJP741" s="1101"/>
      <c r="EJQ741" s="1101"/>
      <c r="EJR741" s="1101"/>
      <c r="EJS741" s="1101"/>
      <c r="EJT741" s="1101"/>
      <c r="EJU741" s="1101"/>
      <c r="EJV741" s="1101"/>
      <c r="EJW741" s="1101"/>
      <c r="EJX741" s="1101"/>
      <c r="EJY741" s="1101"/>
      <c r="EJZ741" s="1101"/>
      <c r="EKA741" s="1101"/>
      <c r="EKB741" s="1101"/>
      <c r="EKC741" s="1101"/>
      <c r="EKD741" s="1101"/>
      <c r="EKE741" s="1101"/>
      <c r="EKF741" s="1101"/>
      <c r="EKG741" s="1101"/>
      <c r="EKH741" s="1101"/>
      <c r="EKI741" s="1101"/>
      <c r="EKJ741" s="1101"/>
      <c r="EKK741" s="1101"/>
      <c r="EKL741" s="1101"/>
      <c r="EKM741" s="1101"/>
      <c r="EKN741" s="1101"/>
      <c r="EKO741" s="1101"/>
      <c r="EKP741" s="1101"/>
      <c r="EKQ741" s="1101"/>
      <c r="EKR741" s="1101"/>
      <c r="EKS741" s="1101"/>
      <c r="EKT741" s="1101"/>
      <c r="EKU741" s="1101"/>
      <c r="EKV741" s="1101"/>
      <c r="EKW741" s="1101"/>
      <c r="EKX741" s="1101"/>
      <c r="EKY741" s="1101"/>
      <c r="EKZ741" s="1101"/>
      <c r="ELA741" s="1101"/>
      <c r="ELB741" s="1101"/>
      <c r="ELC741" s="1101"/>
      <c r="ELD741" s="1101"/>
      <c r="ELE741" s="1101"/>
      <c r="ELF741" s="1101"/>
      <c r="ELG741" s="1101"/>
      <c r="ELH741" s="1101"/>
      <c r="ELI741" s="1101"/>
      <c r="ELJ741" s="1101"/>
      <c r="ELK741" s="1101"/>
      <c r="ELL741" s="1101"/>
      <c r="ELM741" s="1101"/>
      <c r="ELN741" s="1101"/>
      <c r="ELO741" s="1101"/>
      <c r="ELP741" s="1101"/>
      <c r="ELQ741" s="1101"/>
      <c r="ELR741" s="1101"/>
      <c r="ELS741" s="1101"/>
      <c r="ELT741" s="1101"/>
      <c r="ELU741" s="1101"/>
      <c r="ELV741" s="1101"/>
      <c r="ELW741" s="1101"/>
      <c r="ELX741" s="1101"/>
      <c r="ELY741" s="1101"/>
      <c r="ELZ741" s="1101"/>
      <c r="EMA741" s="1101"/>
      <c r="EMB741" s="1101"/>
      <c r="EMC741" s="1101"/>
      <c r="EMD741" s="1101"/>
      <c r="EME741" s="1101"/>
      <c r="EMF741" s="1101"/>
      <c r="EMG741" s="1101"/>
      <c r="EMH741" s="1101"/>
      <c r="EMI741" s="1101"/>
      <c r="EMJ741" s="1101"/>
      <c r="EMK741" s="1101"/>
      <c r="EML741" s="1101"/>
      <c r="EMM741" s="1101"/>
      <c r="EMN741" s="1101"/>
      <c r="EMO741" s="1101"/>
      <c r="EMP741" s="1101"/>
      <c r="EMQ741" s="1101"/>
      <c r="EMR741" s="1101"/>
      <c r="EMS741" s="1101"/>
      <c r="EMT741" s="1101"/>
      <c r="EMU741" s="1101"/>
      <c r="EMV741" s="1101"/>
      <c r="EMW741" s="1101"/>
      <c r="EMX741" s="1101"/>
      <c r="EMY741" s="1101"/>
      <c r="EMZ741" s="1101"/>
      <c r="ENA741" s="1101"/>
      <c r="ENB741" s="1101"/>
      <c r="ENC741" s="1101"/>
      <c r="END741" s="1101"/>
      <c r="ENE741" s="1101"/>
      <c r="ENF741" s="1101"/>
      <c r="ENG741" s="1101"/>
      <c r="ENH741" s="1101"/>
      <c r="ENI741" s="1101"/>
      <c r="ENJ741" s="1101"/>
      <c r="ENK741" s="1101"/>
      <c r="ENL741" s="1101"/>
      <c r="ENM741" s="1101"/>
      <c r="ENN741" s="1101"/>
      <c r="ENO741" s="1101"/>
      <c r="ENP741" s="1101"/>
      <c r="ENQ741" s="1101"/>
      <c r="ENR741" s="1101"/>
      <c r="ENS741" s="1101"/>
      <c r="ENT741" s="1101"/>
      <c r="ENU741" s="1101"/>
      <c r="ENV741" s="1101"/>
      <c r="ENW741" s="1101"/>
      <c r="ENX741" s="1101"/>
      <c r="ENY741" s="1101"/>
      <c r="ENZ741" s="1101"/>
      <c r="EOA741" s="1101"/>
      <c r="EOB741" s="1101"/>
      <c r="EOC741" s="1101"/>
      <c r="EOD741" s="1101"/>
      <c r="EOE741" s="1101"/>
      <c r="EOF741" s="1101"/>
      <c r="EOG741" s="1101"/>
      <c r="EOH741" s="1101"/>
      <c r="EOI741" s="1101"/>
      <c r="EOJ741" s="1101"/>
      <c r="EOK741" s="1101"/>
      <c r="EOL741" s="1101"/>
      <c r="EOM741" s="1101"/>
      <c r="EON741" s="1101"/>
      <c r="EOO741" s="1101"/>
      <c r="EOP741" s="1101"/>
      <c r="EOQ741" s="1101"/>
      <c r="EOR741" s="1101"/>
      <c r="EOS741" s="1101"/>
      <c r="EOT741" s="1101"/>
      <c r="EOU741" s="1101"/>
      <c r="EOV741" s="1101"/>
      <c r="EOW741" s="1101"/>
      <c r="EOX741" s="1101"/>
      <c r="EOY741" s="1101"/>
      <c r="EOZ741" s="1101"/>
      <c r="EPA741" s="1101"/>
      <c r="EPB741" s="1101"/>
      <c r="EPC741" s="1101"/>
      <c r="EPD741" s="1101"/>
      <c r="EPE741" s="1101"/>
      <c r="EPF741" s="1101"/>
      <c r="EPG741" s="1101"/>
      <c r="EPH741" s="1101"/>
      <c r="EPI741" s="1101"/>
      <c r="EPJ741" s="1101"/>
      <c r="EPK741" s="1101"/>
      <c r="EPL741" s="1101"/>
      <c r="EPM741" s="1101"/>
      <c r="EPN741" s="1101"/>
      <c r="EPO741" s="1101"/>
      <c r="EPP741" s="1101"/>
      <c r="EPQ741" s="1101"/>
      <c r="EPR741" s="1101"/>
      <c r="EPS741" s="1101"/>
      <c r="EPT741" s="1101"/>
      <c r="EPU741" s="1101"/>
      <c r="EPV741" s="1101"/>
      <c r="EPW741" s="1101"/>
      <c r="EPX741" s="1101"/>
      <c r="EPY741" s="1101"/>
      <c r="EPZ741" s="1101"/>
      <c r="EQA741" s="1101"/>
      <c r="EQB741" s="1101"/>
      <c r="EQC741" s="1101"/>
      <c r="EQD741" s="1101"/>
      <c r="EQE741" s="1101"/>
      <c r="EQF741" s="1101"/>
      <c r="EQG741" s="1101"/>
      <c r="EQH741" s="1101"/>
      <c r="EQI741" s="1101"/>
      <c r="EQJ741" s="1101"/>
      <c r="EQK741" s="1101"/>
      <c r="EQL741" s="1101"/>
      <c r="EQM741" s="1101"/>
      <c r="EQN741" s="1101"/>
      <c r="EQO741" s="1101"/>
      <c r="EQP741" s="1101"/>
      <c r="EQQ741" s="1101"/>
      <c r="EQR741" s="1101"/>
      <c r="EQS741" s="1101"/>
      <c r="EQT741" s="1101"/>
      <c r="EQU741" s="1101"/>
      <c r="EQV741" s="1101"/>
      <c r="EQW741" s="1101"/>
      <c r="EQX741" s="1101"/>
      <c r="EQY741" s="1101"/>
      <c r="EQZ741" s="1101"/>
      <c r="ERA741" s="1101"/>
      <c r="ERB741" s="1101"/>
      <c r="ERC741" s="1101"/>
      <c r="ERD741" s="1101"/>
      <c r="ERE741" s="1101"/>
      <c r="ERF741" s="1101"/>
      <c r="ERG741" s="1101"/>
      <c r="ERH741" s="1101"/>
      <c r="ERI741" s="1101"/>
      <c r="ERJ741" s="1101"/>
      <c r="ERK741" s="1101"/>
      <c r="ERL741" s="1101"/>
      <c r="ERM741" s="1101"/>
      <c r="ERN741" s="1101"/>
      <c r="ERO741" s="1101"/>
      <c r="ERP741" s="1101"/>
      <c r="ERQ741" s="1101"/>
      <c r="ERR741" s="1101"/>
      <c r="ERS741" s="1101"/>
      <c r="ERT741" s="1101"/>
      <c r="ERU741" s="1101"/>
      <c r="ERV741" s="1101"/>
      <c r="ERW741" s="1101"/>
      <c r="ERX741" s="1101"/>
      <c r="ERY741" s="1101"/>
      <c r="ERZ741" s="1101"/>
      <c r="ESA741" s="1101"/>
      <c r="ESB741" s="1101"/>
      <c r="ESC741" s="1101"/>
      <c r="ESD741" s="1101"/>
      <c r="ESE741" s="1101"/>
      <c r="ESF741" s="1101"/>
      <c r="ESG741" s="1101"/>
      <c r="ESH741" s="1101"/>
      <c r="ESI741" s="1101"/>
      <c r="ESJ741" s="1101"/>
      <c r="ESK741" s="1101"/>
      <c r="ESL741" s="1101"/>
      <c r="ESM741" s="1101"/>
      <c r="ESN741" s="1101"/>
      <c r="ESO741" s="1101"/>
      <c r="ESP741" s="1101"/>
      <c r="ESQ741" s="1101"/>
      <c r="ESR741" s="1101"/>
      <c r="ESS741" s="1101"/>
      <c r="EST741" s="1101"/>
      <c r="ESU741" s="1101"/>
      <c r="ESV741" s="1101"/>
      <c r="ESW741" s="1101"/>
      <c r="ESX741" s="1101"/>
      <c r="ESY741" s="1101"/>
      <c r="ESZ741" s="1101"/>
      <c r="ETA741" s="1101"/>
      <c r="ETB741" s="1101"/>
      <c r="ETC741" s="1101"/>
      <c r="ETD741" s="1101"/>
      <c r="ETE741" s="1101"/>
      <c r="ETF741" s="1101"/>
      <c r="ETG741" s="1101"/>
      <c r="ETH741" s="1101"/>
      <c r="ETI741" s="1101"/>
      <c r="ETJ741" s="1101"/>
      <c r="ETK741" s="1101"/>
      <c r="ETL741" s="1101"/>
      <c r="ETM741" s="1101"/>
      <c r="ETN741" s="1101"/>
      <c r="ETO741" s="1101"/>
      <c r="ETP741" s="1101"/>
      <c r="ETQ741" s="1101"/>
      <c r="ETR741" s="1101"/>
      <c r="ETS741" s="1101"/>
      <c r="ETT741" s="1101"/>
      <c r="ETU741" s="1101"/>
      <c r="ETV741" s="1101"/>
      <c r="ETW741" s="1101"/>
      <c r="ETX741" s="1101"/>
      <c r="ETY741" s="1101"/>
      <c r="ETZ741" s="1101"/>
      <c r="EUA741" s="1101"/>
      <c r="EUB741" s="1101"/>
      <c r="EUC741" s="1101"/>
      <c r="EUD741" s="1101"/>
      <c r="EUE741" s="1101"/>
      <c r="EUF741" s="1101"/>
      <c r="EUG741" s="1101"/>
      <c r="EUH741" s="1101"/>
      <c r="EUI741" s="1101"/>
      <c r="EUJ741" s="1101"/>
      <c r="EUK741" s="1101"/>
      <c r="EUL741" s="1101"/>
      <c r="EUM741" s="1101"/>
      <c r="EUN741" s="1101"/>
      <c r="EUO741" s="1101"/>
      <c r="EUP741" s="1101"/>
      <c r="EUQ741" s="1101"/>
      <c r="EUR741" s="1101"/>
      <c r="EUS741" s="1101"/>
      <c r="EUT741" s="1101"/>
      <c r="EUU741" s="1101"/>
      <c r="EUV741" s="1101"/>
      <c r="EUW741" s="1101"/>
      <c r="EUX741" s="1101"/>
      <c r="EUY741" s="1101"/>
      <c r="EUZ741" s="1101"/>
      <c r="EVA741" s="1101"/>
      <c r="EVB741" s="1101"/>
      <c r="EVC741" s="1101"/>
      <c r="EVD741" s="1101"/>
      <c r="EVE741" s="1101"/>
      <c r="EVF741" s="1101"/>
      <c r="EVG741" s="1101"/>
      <c r="EVH741" s="1101"/>
      <c r="EVI741" s="1101"/>
      <c r="EVJ741" s="1101"/>
      <c r="EVK741" s="1101"/>
      <c r="EVL741" s="1101"/>
      <c r="EVM741" s="1101"/>
      <c r="EVN741" s="1101"/>
      <c r="EVO741" s="1101"/>
      <c r="EVP741" s="1101"/>
      <c r="EVQ741" s="1101"/>
      <c r="EVR741" s="1101"/>
      <c r="EVS741" s="1101"/>
      <c r="EVT741" s="1101"/>
      <c r="EVU741" s="1101"/>
      <c r="EVV741" s="1101"/>
      <c r="EVW741" s="1101"/>
      <c r="EVX741" s="1101"/>
      <c r="EVY741" s="1101"/>
      <c r="EVZ741" s="1101"/>
      <c r="EWA741" s="1101"/>
      <c r="EWB741" s="1101"/>
      <c r="EWC741" s="1101"/>
      <c r="EWD741" s="1101"/>
      <c r="EWE741" s="1101"/>
      <c r="EWF741" s="1101"/>
      <c r="EWG741" s="1101"/>
      <c r="EWH741" s="1101"/>
      <c r="EWI741" s="1101"/>
      <c r="EWJ741" s="1101"/>
      <c r="EWK741" s="1101"/>
      <c r="EWL741" s="1101"/>
      <c r="EWM741" s="1101"/>
      <c r="EWN741" s="1101"/>
      <c r="EWO741" s="1101"/>
      <c r="EWP741" s="1101"/>
      <c r="EWQ741" s="1101"/>
      <c r="EWR741" s="1101"/>
      <c r="EWS741" s="1101"/>
      <c r="EWT741" s="1101"/>
      <c r="EWU741" s="1101"/>
      <c r="EWV741" s="1101"/>
      <c r="EWW741" s="1101"/>
      <c r="EWX741" s="1101"/>
      <c r="EWY741" s="1101"/>
      <c r="EWZ741" s="1101"/>
      <c r="EXA741" s="1101"/>
      <c r="EXB741" s="1101"/>
      <c r="EXC741" s="1101"/>
      <c r="EXD741" s="1101"/>
      <c r="EXE741" s="1101"/>
      <c r="EXF741" s="1101"/>
      <c r="EXG741" s="1101"/>
      <c r="EXH741" s="1101"/>
      <c r="EXI741" s="1101"/>
      <c r="EXJ741" s="1101"/>
      <c r="EXK741" s="1101"/>
      <c r="EXL741" s="1101"/>
      <c r="EXM741" s="1101"/>
      <c r="EXN741" s="1101"/>
      <c r="EXO741" s="1101"/>
      <c r="EXP741" s="1101"/>
      <c r="EXQ741" s="1101"/>
      <c r="EXR741" s="1101"/>
      <c r="EXS741" s="1101"/>
      <c r="EXT741" s="1101"/>
      <c r="EXU741" s="1101"/>
      <c r="EXV741" s="1101"/>
      <c r="EXW741" s="1101"/>
      <c r="EXX741" s="1101"/>
      <c r="EXY741" s="1101"/>
      <c r="EXZ741" s="1101"/>
      <c r="EYA741" s="1101"/>
      <c r="EYB741" s="1101"/>
      <c r="EYC741" s="1101"/>
      <c r="EYD741" s="1101"/>
      <c r="EYE741" s="1101"/>
      <c r="EYF741" s="1101"/>
      <c r="EYG741" s="1101"/>
      <c r="EYH741" s="1101"/>
      <c r="EYI741" s="1101"/>
      <c r="EYJ741" s="1101"/>
      <c r="EYK741" s="1101"/>
      <c r="EYL741" s="1101"/>
      <c r="EYM741" s="1101"/>
      <c r="EYN741" s="1101"/>
      <c r="EYO741" s="1101"/>
      <c r="EYP741" s="1101"/>
      <c r="EYQ741" s="1101"/>
      <c r="EYR741" s="1101"/>
      <c r="EYS741" s="1101"/>
      <c r="EYT741" s="1101"/>
      <c r="EYU741" s="1101"/>
      <c r="EYV741" s="1101"/>
      <c r="EYW741" s="1101"/>
      <c r="EYX741" s="1101"/>
      <c r="EYY741" s="1101"/>
      <c r="EYZ741" s="1101"/>
      <c r="EZA741" s="1101"/>
      <c r="EZB741" s="1101"/>
      <c r="EZC741" s="1101"/>
      <c r="EZD741" s="1101"/>
      <c r="EZE741" s="1101"/>
      <c r="EZF741" s="1101"/>
      <c r="EZG741" s="1101"/>
      <c r="EZH741" s="1101"/>
      <c r="EZI741" s="1101"/>
      <c r="EZJ741" s="1101"/>
      <c r="EZK741" s="1101"/>
      <c r="EZL741" s="1101"/>
      <c r="EZM741" s="1101"/>
      <c r="EZN741" s="1101"/>
      <c r="EZO741" s="1101"/>
      <c r="EZP741" s="1101"/>
      <c r="EZQ741" s="1101"/>
      <c r="EZR741" s="1101"/>
      <c r="EZS741" s="1101"/>
      <c r="EZT741" s="1101"/>
      <c r="EZU741" s="1101"/>
      <c r="EZV741" s="1101"/>
      <c r="EZW741" s="1101"/>
      <c r="EZX741" s="1101"/>
      <c r="EZY741" s="1101"/>
      <c r="EZZ741" s="1101"/>
      <c r="FAA741" s="1101"/>
      <c r="FAB741" s="1101"/>
      <c r="FAC741" s="1101"/>
      <c r="FAD741" s="1101"/>
      <c r="FAE741" s="1101"/>
      <c r="FAF741" s="1101"/>
      <c r="FAG741" s="1101"/>
      <c r="FAH741" s="1101"/>
      <c r="FAI741" s="1101"/>
      <c r="FAJ741" s="1101"/>
      <c r="FAK741" s="1101"/>
      <c r="FAL741" s="1101"/>
      <c r="FAM741" s="1101"/>
      <c r="FAN741" s="1101"/>
      <c r="FAO741" s="1101"/>
      <c r="FAP741" s="1101"/>
      <c r="FAQ741" s="1101"/>
      <c r="FAR741" s="1101"/>
      <c r="FAS741" s="1101"/>
      <c r="FAT741" s="1101"/>
      <c r="FAU741" s="1101"/>
      <c r="FAV741" s="1101"/>
      <c r="FAW741" s="1101"/>
      <c r="FAX741" s="1101"/>
      <c r="FAY741" s="1101"/>
      <c r="FAZ741" s="1101"/>
      <c r="FBA741" s="1101"/>
      <c r="FBB741" s="1101"/>
      <c r="FBC741" s="1101"/>
      <c r="FBD741" s="1101"/>
      <c r="FBE741" s="1101"/>
      <c r="FBF741" s="1101"/>
      <c r="FBG741" s="1101"/>
      <c r="FBH741" s="1101"/>
      <c r="FBI741" s="1101"/>
      <c r="FBJ741" s="1101"/>
      <c r="FBK741" s="1101"/>
      <c r="FBL741" s="1101"/>
      <c r="FBM741" s="1101"/>
      <c r="FBN741" s="1101"/>
      <c r="FBO741" s="1101"/>
      <c r="FBP741" s="1101"/>
      <c r="FBQ741" s="1101"/>
      <c r="FBR741" s="1101"/>
      <c r="FBS741" s="1101"/>
      <c r="FBT741" s="1101"/>
      <c r="FBU741" s="1101"/>
      <c r="FBV741" s="1101"/>
      <c r="FBW741" s="1101"/>
      <c r="FBX741" s="1101"/>
      <c r="FBY741" s="1101"/>
      <c r="FBZ741" s="1101"/>
      <c r="FCA741" s="1101"/>
      <c r="FCB741" s="1101"/>
      <c r="FCC741" s="1101"/>
      <c r="FCD741" s="1101"/>
      <c r="FCE741" s="1101"/>
      <c r="FCF741" s="1101"/>
      <c r="FCG741" s="1101"/>
      <c r="FCH741" s="1101"/>
      <c r="FCI741" s="1101"/>
      <c r="FCJ741" s="1101"/>
      <c r="FCK741" s="1101"/>
      <c r="FCL741" s="1101"/>
      <c r="FCM741" s="1101"/>
      <c r="FCN741" s="1101"/>
      <c r="FCO741" s="1101"/>
      <c r="FCP741" s="1101"/>
      <c r="FCQ741" s="1101"/>
      <c r="FCR741" s="1101"/>
      <c r="FCS741" s="1101"/>
      <c r="FCT741" s="1101"/>
      <c r="FCU741" s="1101"/>
      <c r="FCV741" s="1101"/>
      <c r="FCW741" s="1101"/>
      <c r="FCX741" s="1101"/>
      <c r="FCY741" s="1101"/>
      <c r="FCZ741" s="1101"/>
      <c r="FDA741" s="1101"/>
      <c r="FDB741" s="1101"/>
      <c r="FDC741" s="1101"/>
      <c r="FDD741" s="1101"/>
      <c r="FDE741" s="1101"/>
      <c r="FDF741" s="1101"/>
      <c r="FDG741" s="1101"/>
      <c r="FDH741" s="1101"/>
      <c r="FDI741" s="1101"/>
      <c r="FDJ741" s="1101"/>
      <c r="FDK741" s="1101"/>
      <c r="FDL741" s="1101"/>
      <c r="FDM741" s="1101"/>
      <c r="FDN741" s="1101"/>
      <c r="FDO741" s="1101"/>
      <c r="FDP741" s="1101"/>
      <c r="FDQ741" s="1101"/>
      <c r="FDR741" s="1101"/>
      <c r="FDS741" s="1101"/>
      <c r="FDT741" s="1101"/>
      <c r="FDU741" s="1101"/>
      <c r="FDV741" s="1101"/>
      <c r="FDW741" s="1101"/>
      <c r="FDX741" s="1101"/>
      <c r="FDY741" s="1101"/>
      <c r="FDZ741" s="1101"/>
      <c r="FEA741" s="1101"/>
      <c r="FEB741" s="1101"/>
      <c r="FEC741" s="1101"/>
      <c r="FED741" s="1101"/>
      <c r="FEE741" s="1101"/>
      <c r="FEF741" s="1101"/>
      <c r="FEG741" s="1101"/>
      <c r="FEH741" s="1101"/>
      <c r="FEI741" s="1101"/>
      <c r="FEJ741" s="1101"/>
      <c r="FEK741" s="1101"/>
      <c r="FEL741" s="1101"/>
      <c r="FEM741" s="1101"/>
      <c r="FEN741" s="1101"/>
      <c r="FEO741" s="1101"/>
      <c r="FEP741" s="1101"/>
      <c r="FEQ741" s="1101"/>
      <c r="FER741" s="1101"/>
      <c r="FES741" s="1101"/>
      <c r="FET741" s="1101"/>
      <c r="FEU741" s="1101"/>
      <c r="FEV741" s="1101"/>
      <c r="FEW741" s="1101"/>
      <c r="FEX741" s="1101"/>
      <c r="FEY741" s="1101"/>
      <c r="FEZ741" s="1101"/>
      <c r="FFA741" s="1101"/>
      <c r="FFB741" s="1101"/>
      <c r="FFC741" s="1101"/>
      <c r="FFD741" s="1101"/>
      <c r="FFE741" s="1101"/>
      <c r="FFF741" s="1101"/>
      <c r="FFG741" s="1101"/>
      <c r="FFH741" s="1101"/>
      <c r="FFI741" s="1101"/>
      <c r="FFJ741" s="1101"/>
      <c r="FFK741" s="1101"/>
      <c r="FFL741" s="1101"/>
      <c r="FFM741" s="1101"/>
      <c r="FFN741" s="1101"/>
      <c r="FFO741" s="1101"/>
      <c r="FFP741" s="1101"/>
      <c r="FFQ741" s="1101"/>
      <c r="FFR741" s="1101"/>
      <c r="FFS741" s="1101"/>
      <c r="FFT741" s="1101"/>
      <c r="FFU741" s="1101"/>
      <c r="FFV741" s="1101"/>
      <c r="FFW741" s="1101"/>
      <c r="FFX741" s="1101"/>
      <c r="FFY741" s="1101"/>
      <c r="FFZ741" s="1101"/>
      <c r="FGA741" s="1101"/>
      <c r="FGB741" s="1101"/>
      <c r="FGC741" s="1101"/>
      <c r="FGD741" s="1101"/>
      <c r="FGE741" s="1101"/>
      <c r="FGF741" s="1101"/>
      <c r="FGG741" s="1101"/>
      <c r="FGH741" s="1101"/>
      <c r="FGI741" s="1101"/>
      <c r="FGJ741" s="1101"/>
      <c r="FGK741" s="1101"/>
      <c r="FGL741" s="1101"/>
      <c r="FGM741" s="1101"/>
      <c r="FGN741" s="1101"/>
      <c r="FGO741" s="1101"/>
      <c r="FGP741" s="1101"/>
      <c r="FGQ741" s="1101"/>
      <c r="FGR741" s="1101"/>
      <c r="FGS741" s="1101"/>
      <c r="FGT741" s="1101"/>
      <c r="FGU741" s="1101"/>
      <c r="FGV741" s="1101"/>
      <c r="FGW741" s="1101"/>
      <c r="FGX741" s="1101"/>
      <c r="FGY741" s="1101"/>
      <c r="FGZ741" s="1101"/>
      <c r="FHA741" s="1101"/>
      <c r="FHB741" s="1101"/>
      <c r="FHC741" s="1101"/>
      <c r="FHD741" s="1101"/>
      <c r="FHE741" s="1101"/>
      <c r="FHF741" s="1101"/>
      <c r="FHG741" s="1101"/>
      <c r="FHH741" s="1101"/>
      <c r="FHI741" s="1101"/>
      <c r="FHJ741" s="1101"/>
      <c r="FHK741" s="1101"/>
      <c r="FHL741" s="1101"/>
      <c r="FHM741" s="1101"/>
      <c r="FHN741" s="1101"/>
      <c r="FHO741" s="1101"/>
      <c r="FHP741" s="1101"/>
      <c r="FHQ741" s="1101"/>
      <c r="FHR741" s="1101"/>
      <c r="FHS741" s="1101"/>
      <c r="FHT741" s="1101"/>
      <c r="FHU741" s="1101"/>
      <c r="FHV741" s="1101"/>
      <c r="FHW741" s="1101"/>
      <c r="FHX741" s="1101"/>
      <c r="FHY741" s="1101"/>
      <c r="FHZ741" s="1101"/>
      <c r="FIA741" s="1101"/>
      <c r="FIB741" s="1101"/>
      <c r="FIC741" s="1101"/>
      <c r="FID741" s="1101"/>
      <c r="FIE741" s="1101"/>
      <c r="FIF741" s="1101"/>
      <c r="FIG741" s="1101"/>
      <c r="FIH741" s="1101"/>
      <c r="FII741" s="1101"/>
      <c r="FIJ741" s="1101"/>
      <c r="FIK741" s="1101"/>
      <c r="FIL741" s="1101"/>
      <c r="FIM741" s="1101"/>
      <c r="FIN741" s="1101"/>
      <c r="FIO741" s="1101"/>
      <c r="FIP741" s="1101"/>
      <c r="FIQ741" s="1101"/>
      <c r="FIR741" s="1101"/>
      <c r="FIS741" s="1101"/>
      <c r="FIT741" s="1101"/>
      <c r="FIU741" s="1101"/>
      <c r="FIV741" s="1101"/>
      <c r="FIW741" s="1101"/>
      <c r="FIX741" s="1101"/>
      <c r="FIY741" s="1101"/>
      <c r="FIZ741" s="1101"/>
      <c r="FJA741" s="1101"/>
      <c r="FJB741" s="1101"/>
      <c r="FJC741" s="1101"/>
      <c r="FJD741" s="1101"/>
      <c r="FJE741" s="1101"/>
      <c r="FJF741" s="1101"/>
      <c r="FJG741" s="1101"/>
      <c r="FJH741" s="1101"/>
      <c r="FJI741" s="1101"/>
      <c r="FJJ741" s="1101"/>
      <c r="FJK741" s="1101"/>
      <c r="FJL741" s="1101"/>
      <c r="FJM741" s="1101"/>
      <c r="FJN741" s="1101"/>
      <c r="FJO741" s="1101"/>
      <c r="FJP741" s="1101"/>
      <c r="FJQ741" s="1101"/>
      <c r="FJR741" s="1101"/>
      <c r="FJS741" s="1101"/>
      <c r="FJT741" s="1101"/>
      <c r="FJU741" s="1101"/>
      <c r="FJV741" s="1101"/>
      <c r="FJW741" s="1101"/>
      <c r="FJX741" s="1101"/>
      <c r="FJY741" s="1101"/>
      <c r="FJZ741" s="1101"/>
      <c r="FKA741" s="1101"/>
      <c r="FKB741" s="1101"/>
      <c r="FKC741" s="1101"/>
      <c r="FKD741" s="1101"/>
      <c r="FKE741" s="1101"/>
      <c r="FKF741" s="1101"/>
      <c r="FKG741" s="1101"/>
      <c r="FKH741" s="1101"/>
      <c r="FKI741" s="1101"/>
      <c r="FKJ741" s="1101"/>
      <c r="FKK741" s="1101"/>
      <c r="FKL741" s="1101"/>
      <c r="FKM741" s="1101"/>
      <c r="FKN741" s="1101"/>
      <c r="FKO741" s="1101"/>
      <c r="FKP741" s="1101"/>
      <c r="FKQ741" s="1101"/>
      <c r="FKR741" s="1101"/>
      <c r="FKS741" s="1101"/>
      <c r="FKT741" s="1101"/>
      <c r="FKU741" s="1101"/>
      <c r="FKV741" s="1101"/>
      <c r="FKW741" s="1101"/>
      <c r="FKX741" s="1101"/>
      <c r="FKY741" s="1101"/>
      <c r="FKZ741" s="1101"/>
      <c r="FLA741" s="1101"/>
      <c r="FLB741" s="1101"/>
      <c r="FLC741" s="1101"/>
      <c r="FLD741" s="1101"/>
      <c r="FLE741" s="1101"/>
      <c r="FLF741" s="1101"/>
      <c r="FLG741" s="1101"/>
      <c r="FLH741" s="1101"/>
      <c r="FLI741" s="1101"/>
      <c r="FLJ741" s="1101"/>
      <c r="FLK741" s="1101"/>
      <c r="FLL741" s="1101"/>
      <c r="FLM741" s="1101"/>
      <c r="FLN741" s="1101"/>
      <c r="FLO741" s="1101"/>
      <c r="FLP741" s="1101"/>
      <c r="FLQ741" s="1101"/>
      <c r="FLR741" s="1101"/>
      <c r="FLS741" s="1101"/>
      <c r="FLT741" s="1101"/>
      <c r="FLU741" s="1101"/>
      <c r="FLV741" s="1101"/>
      <c r="FLW741" s="1101"/>
      <c r="FLX741" s="1101"/>
      <c r="FLY741" s="1101"/>
      <c r="FLZ741" s="1101"/>
      <c r="FMA741" s="1101"/>
      <c r="FMB741" s="1101"/>
      <c r="FMC741" s="1101"/>
      <c r="FMD741" s="1101"/>
      <c r="FME741" s="1101"/>
      <c r="FMF741" s="1101"/>
      <c r="FMG741" s="1101"/>
      <c r="FMH741" s="1101"/>
      <c r="FMI741" s="1101"/>
      <c r="FMJ741" s="1101"/>
      <c r="FMK741" s="1101"/>
      <c r="FML741" s="1101"/>
      <c r="FMM741" s="1101"/>
      <c r="FMN741" s="1101"/>
      <c r="FMO741" s="1101"/>
      <c r="FMP741" s="1101"/>
      <c r="FMQ741" s="1101"/>
      <c r="FMR741" s="1101"/>
      <c r="FMS741" s="1101"/>
      <c r="FMT741" s="1101"/>
      <c r="FMU741" s="1101"/>
      <c r="FMV741" s="1101"/>
      <c r="FMW741" s="1101"/>
      <c r="FMX741" s="1101"/>
      <c r="FMY741" s="1101"/>
      <c r="FMZ741" s="1101"/>
      <c r="FNA741" s="1101"/>
      <c r="FNB741" s="1101"/>
      <c r="FNC741" s="1101"/>
      <c r="FND741" s="1101"/>
      <c r="FNE741" s="1101"/>
      <c r="FNF741" s="1101"/>
      <c r="FNG741" s="1101"/>
      <c r="FNH741" s="1101"/>
      <c r="FNI741" s="1101"/>
      <c r="FNJ741" s="1101"/>
      <c r="FNK741" s="1101"/>
      <c r="FNL741" s="1101"/>
      <c r="FNM741" s="1101"/>
      <c r="FNN741" s="1101"/>
      <c r="FNO741" s="1101"/>
      <c r="FNP741" s="1101"/>
      <c r="FNQ741" s="1101"/>
      <c r="FNR741" s="1101"/>
      <c r="FNS741" s="1101"/>
      <c r="FNT741" s="1101"/>
      <c r="FNU741" s="1101"/>
      <c r="FNV741" s="1101"/>
      <c r="FNW741" s="1101"/>
      <c r="FNX741" s="1101"/>
      <c r="FNY741" s="1101"/>
      <c r="FNZ741" s="1101"/>
      <c r="FOA741" s="1101"/>
      <c r="FOB741" s="1101"/>
      <c r="FOC741" s="1101"/>
      <c r="FOD741" s="1101"/>
      <c r="FOE741" s="1101"/>
      <c r="FOF741" s="1101"/>
      <c r="FOG741" s="1101"/>
      <c r="FOH741" s="1101"/>
      <c r="FOI741" s="1101"/>
      <c r="FOJ741" s="1101"/>
      <c r="FOK741" s="1101"/>
      <c r="FOL741" s="1101"/>
      <c r="FOM741" s="1101"/>
      <c r="FON741" s="1101"/>
      <c r="FOO741" s="1101"/>
      <c r="FOP741" s="1101"/>
      <c r="FOQ741" s="1101"/>
      <c r="FOR741" s="1101"/>
      <c r="FOS741" s="1101"/>
      <c r="FOT741" s="1101"/>
      <c r="FOU741" s="1101"/>
      <c r="FOV741" s="1101"/>
      <c r="FOW741" s="1101"/>
      <c r="FOX741" s="1101"/>
      <c r="FOY741" s="1101"/>
      <c r="FOZ741" s="1101"/>
      <c r="FPA741" s="1101"/>
      <c r="FPB741" s="1101"/>
      <c r="FPC741" s="1101"/>
      <c r="FPD741" s="1101"/>
      <c r="FPE741" s="1101"/>
      <c r="FPF741" s="1101"/>
      <c r="FPG741" s="1101"/>
      <c r="FPH741" s="1101"/>
      <c r="FPI741" s="1101"/>
      <c r="FPJ741" s="1101"/>
      <c r="FPK741" s="1101"/>
      <c r="FPL741" s="1101"/>
      <c r="FPM741" s="1101"/>
      <c r="FPN741" s="1101"/>
      <c r="FPO741" s="1101"/>
      <c r="FPP741" s="1101"/>
      <c r="FPQ741" s="1101"/>
      <c r="FPR741" s="1101"/>
      <c r="FPS741" s="1101"/>
      <c r="FPT741" s="1101"/>
      <c r="FPU741" s="1101"/>
      <c r="FPV741" s="1101"/>
      <c r="FPW741" s="1101"/>
      <c r="FPX741" s="1101"/>
      <c r="FPY741" s="1101"/>
      <c r="FPZ741" s="1101"/>
      <c r="FQA741" s="1101"/>
      <c r="FQB741" s="1101"/>
      <c r="FQC741" s="1101"/>
      <c r="FQD741" s="1101"/>
      <c r="FQE741" s="1101"/>
      <c r="FQF741" s="1101"/>
      <c r="FQG741" s="1101"/>
      <c r="FQH741" s="1101"/>
      <c r="FQI741" s="1101"/>
      <c r="FQJ741" s="1101"/>
      <c r="FQK741" s="1101"/>
      <c r="FQL741" s="1101"/>
      <c r="FQM741" s="1101"/>
      <c r="FQN741" s="1101"/>
      <c r="FQO741" s="1101"/>
      <c r="FQP741" s="1101"/>
      <c r="FQQ741" s="1101"/>
      <c r="FQR741" s="1101"/>
      <c r="FQS741" s="1101"/>
      <c r="FQT741" s="1101"/>
      <c r="FQU741" s="1101"/>
      <c r="FQV741" s="1101"/>
      <c r="FQW741" s="1101"/>
      <c r="FQX741" s="1101"/>
      <c r="FQY741" s="1101"/>
      <c r="FQZ741" s="1101"/>
      <c r="FRA741" s="1101"/>
      <c r="FRB741" s="1101"/>
      <c r="FRC741" s="1101"/>
      <c r="FRD741" s="1101"/>
      <c r="FRE741" s="1101"/>
      <c r="FRF741" s="1101"/>
      <c r="FRG741" s="1101"/>
      <c r="FRH741" s="1101"/>
      <c r="FRI741" s="1101"/>
      <c r="FRJ741" s="1101"/>
      <c r="FRK741" s="1101"/>
      <c r="FRL741" s="1101"/>
      <c r="FRM741" s="1101"/>
      <c r="FRN741" s="1101"/>
      <c r="FRO741" s="1101"/>
      <c r="FRP741" s="1101"/>
      <c r="FRQ741" s="1101"/>
      <c r="FRR741" s="1101"/>
      <c r="FRS741" s="1101"/>
      <c r="FRT741" s="1101"/>
      <c r="FRU741" s="1101"/>
      <c r="FRV741" s="1101"/>
      <c r="FRW741" s="1101"/>
      <c r="FRX741" s="1101"/>
      <c r="FRY741" s="1101"/>
      <c r="FRZ741" s="1101"/>
      <c r="FSA741" s="1101"/>
      <c r="FSB741" s="1101"/>
      <c r="FSC741" s="1101"/>
      <c r="FSD741" s="1101"/>
      <c r="FSE741" s="1101"/>
      <c r="FSF741" s="1101"/>
      <c r="FSG741" s="1101"/>
      <c r="FSH741" s="1101"/>
      <c r="FSI741" s="1101"/>
      <c r="FSJ741" s="1101"/>
      <c r="FSK741" s="1101"/>
      <c r="FSL741" s="1101"/>
      <c r="FSM741" s="1101"/>
      <c r="FSN741" s="1101"/>
      <c r="FSO741" s="1101"/>
      <c r="FSP741" s="1101"/>
      <c r="FSQ741" s="1101"/>
      <c r="FSR741" s="1101"/>
      <c r="FSS741" s="1101"/>
      <c r="FST741" s="1101"/>
      <c r="FSU741" s="1101"/>
      <c r="FSV741" s="1101"/>
      <c r="FSW741" s="1101"/>
      <c r="FSX741" s="1101"/>
      <c r="FSY741" s="1101"/>
      <c r="FSZ741" s="1101"/>
      <c r="FTA741" s="1101"/>
      <c r="FTB741" s="1101"/>
      <c r="FTC741" s="1101"/>
      <c r="FTD741" s="1101"/>
      <c r="FTE741" s="1101"/>
      <c r="FTF741" s="1101"/>
      <c r="FTG741" s="1101"/>
      <c r="FTH741" s="1101"/>
      <c r="FTI741" s="1101"/>
      <c r="FTJ741" s="1101"/>
      <c r="FTK741" s="1101"/>
      <c r="FTL741" s="1101"/>
      <c r="FTM741" s="1101"/>
      <c r="FTN741" s="1101"/>
      <c r="FTO741" s="1101"/>
      <c r="FTP741" s="1101"/>
      <c r="FTQ741" s="1101"/>
      <c r="FTR741" s="1101"/>
      <c r="FTS741" s="1101"/>
      <c r="FTT741" s="1101"/>
      <c r="FTU741" s="1101"/>
      <c r="FTV741" s="1101"/>
      <c r="FTW741" s="1101"/>
      <c r="FTX741" s="1101"/>
      <c r="FTY741" s="1101"/>
      <c r="FTZ741" s="1101"/>
      <c r="FUA741" s="1101"/>
      <c r="FUB741" s="1101"/>
      <c r="FUC741" s="1101"/>
      <c r="FUD741" s="1101"/>
      <c r="FUE741" s="1101"/>
      <c r="FUF741" s="1101"/>
      <c r="FUG741" s="1101"/>
      <c r="FUH741" s="1101"/>
      <c r="FUI741" s="1101"/>
      <c r="FUJ741" s="1101"/>
      <c r="FUK741" s="1101"/>
      <c r="FUL741" s="1101"/>
      <c r="FUM741" s="1101"/>
      <c r="FUN741" s="1101"/>
      <c r="FUO741" s="1101"/>
      <c r="FUP741" s="1101"/>
      <c r="FUQ741" s="1101"/>
      <c r="FUR741" s="1101"/>
      <c r="FUS741" s="1101"/>
      <c r="FUT741" s="1101"/>
      <c r="FUU741" s="1101"/>
      <c r="FUV741" s="1101"/>
      <c r="FUW741" s="1101"/>
      <c r="FUX741" s="1101"/>
      <c r="FUY741" s="1101"/>
      <c r="FUZ741" s="1101"/>
      <c r="FVA741" s="1101"/>
      <c r="FVB741" s="1101"/>
      <c r="FVC741" s="1101"/>
      <c r="FVD741" s="1101"/>
      <c r="FVE741" s="1101"/>
      <c r="FVF741" s="1101"/>
      <c r="FVG741" s="1101"/>
      <c r="FVH741" s="1101"/>
      <c r="FVI741" s="1101"/>
      <c r="FVJ741" s="1101"/>
      <c r="FVK741" s="1101"/>
      <c r="FVL741" s="1101"/>
      <c r="FVM741" s="1101"/>
      <c r="FVN741" s="1101"/>
      <c r="FVO741" s="1101"/>
      <c r="FVP741" s="1101"/>
      <c r="FVQ741" s="1101"/>
      <c r="FVR741" s="1101"/>
      <c r="FVS741" s="1101"/>
      <c r="FVT741" s="1101"/>
      <c r="FVU741" s="1101"/>
      <c r="FVV741" s="1101"/>
      <c r="FVW741" s="1101"/>
      <c r="FVX741" s="1101"/>
      <c r="FVY741" s="1101"/>
      <c r="FVZ741" s="1101"/>
      <c r="FWA741" s="1101"/>
      <c r="FWB741" s="1101"/>
      <c r="FWC741" s="1101"/>
      <c r="FWD741" s="1101"/>
      <c r="FWE741" s="1101"/>
      <c r="FWF741" s="1101"/>
      <c r="FWG741" s="1101"/>
      <c r="FWH741" s="1101"/>
      <c r="FWI741" s="1101"/>
      <c r="FWJ741" s="1101"/>
      <c r="FWK741" s="1101"/>
      <c r="FWL741" s="1101"/>
      <c r="FWM741" s="1101"/>
      <c r="FWN741" s="1101"/>
      <c r="FWO741" s="1101"/>
      <c r="FWP741" s="1101"/>
      <c r="FWQ741" s="1101"/>
      <c r="FWR741" s="1101"/>
      <c r="FWS741" s="1101"/>
      <c r="FWT741" s="1101"/>
      <c r="FWU741" s="1101"/>
      <c r="FWV741" s="1101"/>
      <c r="FWW741" s="1101"/>
      <c r="FWX741" s="1101"/>
      <c r="FWY741" s="1101"/>
      <c r="FWZ741" s="1101"/>
      <c r="FXA741" s="1101"/>
      <c r="FXB741" s="1101"/>
      <c r="FXC741" s="1101"/>
      <c r="FXD741" s="1101"/>
      <c r="FXE741" s="1101"/>
      <c r="FXF741" s="1101"/>
      <c r="FXG741" s="1101"/>
      <c r="FXH741" s="1101"/>
      <c r="FXI741" s="1101"/>
      <c r="FXJ741" s="1101"/>
      <c r="FXK741" s="1101"/>
      <c r="FXL741" s="1101"/>
      <c r="FXM741" s="1101"/>
      <c r="FXN741" s="1101"/>
      <c r="FXO741" s="1101"/>
      <c r="FXP741" s="1101"/>
      <c r="FXQ741" s="1101"/>
      <c r="FXR741" s="1101"/>
      <c r="FXS741" s="1101"/>
      <c r="FXT741" s="1101"/>
      <c r="FXU741" s="1101"/>
      <c r="FXV741" s="1101"/>
      <c r="FXW741" s="1101"/>
      <c r="FXX741" s="1101"/>
      <c r="FXY741" s="1101"/>
      <c r="FXZ741" s="1101"/>
      <c r="FYA741" s="1101"/>
      <c r="FYB741" s="1101"/>
      <c r="FYC741" s="1101"/>
      <c r="FYD741" s="1101"/>
      <c r="FYE741" s="1101"/>
      <c r="FYF741" s="1101"/>
      <c r="FYG741" s="1101"/>
      <c r="FYH741" s="1101"/>
      <c r="FYI741" s="1101"/>
      <c r="FYJ741" s="1101"/>
      <c r="FYK741" s="1101"/>
      <c r="FYL741" s="1101"/>
      <c r="FYM741" s="1101"/>
      <c r="FYN741" s="1101"/>
      <c r="FYO741" s="1101"/>
      <c r="FYP741" s="1101"/>
      <c r="FYQ741" s="1101"/>
      <c r="FYR741" s="1101"/>
      <c r="FYS741" s="1101"/>
      <c r="FYT741" s="1101"/>
      <c r="FYU741" s="1101"/>
      <c r="FYV741" s="1101"/>
      <c r="FYW741" s="1101"/>
      <c r="FYX741" s="1101"/>
      <c r="FYY741" s="1101"/>
      <c r="FYZ741" s="1101"/>
      <c r="FZA741" s="1101"/>
      <c r="FZB741" s="1101"/>
      <c r="FZC741" s="1101"/>
      <c r="FZD741" s="1101"/>
      <c r="FZE741" s="1101"/>
      <c r="FZF741" s="1101"/>
      <c r="FZG741" s="1101"/>
      <c r="FZH741" s="1101"/>
      <c r="FZI741" s="1101"/>
      <c r="FZJ741" s="1101"/>
      <c r="FZK741" s="1101"/>
      <c r="FZL741" s="1101"/>
      <c r="FZM741" s="1101"/>
      <c r="FZN741" s="1101"/>
      <c r="FZO741" s="1101"/>
      <c r="FZP741" s="1101"/>
      <c r="FZQ741" s="1101"/>
      <c r="FZR741" s="1101"/>
      <c r="FZS741" s="1101"/>
      <c r="FZT741" s="1101"/>
      <c r="FZU741" s="1101"/>
      <c r="FZV741" s="1101"/>
      <c r="FZW741" s="1101"/>
      <c r="FZX741" s="1101"/>
      <c r="FZY741" s="1101"/>
      <c r="FZZ741" s="1101"/>
      <c r="GAA741" s="1101"/>
      <c r="GAB741" s="1101"/>
      <c r="GAC741" s="1101"/>
      <c r="GAD741" s="1101"/>
      <c r="GAE741" s="1101"/>
      <c r="GAF741" s="1101"/>
      <c r="GAG741" s="1101"/>
      <c r="GAH741" s="1101"/>
      <c r="GAI741" s="1101"/>
      <c r="GAJ741" s="1101"/>
      <c r="GAK741" s="1101"/>
      <c r="GAL741" s="1101"/>
      <c r="GAM741" s="1101"/>
      <c r="GAN741" s="1101"/>
      <c r="GAO741" s="1101"/>
      <c r="GAP741" s="1101"/>
      <c r="GAQ741" s="1101"/>
      <c r="GAR741" s="1101"/>
      <c r="GAS741" s="1101"/>
      <c r="GAT741" s="1101"/>
      <c r="GAU741" s="1101"/>
      <c r="GAV741" s="1101"/>
      <c r="GAW741" s="1101"/>
      <c r="GAX741" s="1101"/>
      <c r="GAY741" s="1101"/>
      <c r="GAZ741" s="1101"/>
      <c r="GBA741" s="1101"/>
      <c r="GBB741" s="1101"/>
      <c r="GBC741" s="1101"/>
      <c r="GBD741" s="1101"/>
      <c r="GBE741" s="1101"/>
      <c r="GBF741" s="1101"/>
      <c r="GBG741" s="1101"/>
      <c r="GBH741" s="1101"/>
      <c r="GBI741" s="1101"/>
      <c r="GBJ741" s="1101"/>
      <c r="GBK741" s="1101"/>
      <c r="GBL741" s="1101"/>
      <c r="GBM741" s="1101"/>
      <c r="GBN741" s="1101"/>
      <c r="GBO741" s="1101"/>
      <c r="GBP741" s="1101"/>
      <c r="GBQ741" s="1101"/>
      <c r="GBR741" s="1101"/>
      <c r="GBS741" s="1101"/>
      <c r="GBT741" s="1101"/>
      <c r="GBU741" s="1101"/>
      <c r="GBV741" s="1101"/>
      <c r="GBW741" s="1101"/>
      <c r="GBX741" s="1101"/>
      <c r="GBY741" s="1101"/>
      <c r="GBZ741" s="1101"/>
      <c r="GCA741" s="1101"/>
      <c r="GCB741" s="1101"/>
      <c r="GCC741" s="1101"/>
      <c r="GCD741" s="1101"/>
      <c r="GCE741" s="1101"/>
      <c r="GCF741" s="1101"/>
      <c r="GCG741" s="1101"/>
      <c r="GCH741" s="1101"/>
      <c r="GCI741" s="1101"/>
      <c r="GCJ741" s="1101"/>
      <c r="GCK741" s="1101"/>
      <c r="GCL741" s="1101"/>
      <c r="GCM741" s="1101"/>
      <c r="GCN741" s="1101"/>
      <c r="GCO741" s="1101"/>
      <c r="GCP741" s="1101"/>
      <c r="GCQ741" s="1101"/>
      <c r="GCR741" s="1101"/>
      <c r="GCS741" s="1101"/>
      <c r="GCT741" s="1101"/>
      <c r="GCU741" s="1101"/>
      <c r="GCV741" s="1101"/>
      <c r="GCW741" s="1101"/>
      <c r="GCX741" s="1101"/>
      <c r="GCY741" s="1101"/>
      <c r="GCZ741" s="1101"/>
      <c r="GDA741" s="1101"/>
      <c r="GDB741" s="1101"/>
      <c r="GDC741" s="1101"/>
      <c r="GDD741" s="1101"/>
      <c r="GDE741" s="1101"/>
      <c r="GDF741" s="1101"/>
      <c r="GDG741" s="1101"/>
      <c r="GDH741" s="1101"/>
      <c r="GDI741" s="1101"/>
      <c r="GDJ741" s="1101"/>
      <c r="GDK741" s="1101"/>
      <c r="GDL741" s="1101"/>
      <c r="GDM741" s="1101"/>
      <c r="GDN741" s="1101"/>
      <c r="GDO741" s="1101"/>
      <c r="GDP741" s="1101"/>
      <c r="GDQ741" s="1101"/>
      <c r="GDR741" s="1101"/>
      <c r="GDS741" s="1101"/>
      <c r="GDT741" s="1101"/>
      <c r="GDU741" s="1101"/>
      <c r="GDV741" s="1101"/>
      <c r="GDW741" s="1101"/>
      <c r="GDX741" s="1101"/>
      <c r="GDY741" s="1101"/>
      <c r="GDZ741" s="1101"/>
      <c r="GEA741" s="1101"/>
      <c r="GEB741" s="1101"/>
      <c r="GEC741" s="1101"/>
      <c r="GED741" s="1101"/>
      <c r="GEE741" s="1101"/>
      <c r="GEF741" s="1101"/>
      <c r="GEG741" s="1101"/>
      <c r="GEH741" s="1101"/>
      <c r="GEI741" s="1101"/>
      <c r="GEJ741" s="1101"/>
      <c r="GEK741" s="1101"/>
      <c r="GEL741" s="1101"/>
      <c r="GEM741" s="1101"/>
      <c r="GEN741" s="1101"/>
      <c r="GEO741" s="1101"/>
      <c r="GEP741" s="1101"/>
      <c r="GEQ741" s="1101"/>
      <c r="GER741" s="1101"/>
      <c r="GES741" s="1101"/>
      <c r="GET741" s="1101"/>
      <c r="GEU741" s="1101"/>
      <c r="GEV741" s="1101"/>
      <c r="GEW741" s="1101"/>
      <c r="GEX741" s="1101"/>
      <c r="GEY741" s="1101"/>
      <c r="GEZ741" s="1101"/>
      <c r="GFA741" s="1101"/>
      <c r="GFB741" s="1101"/>
      <c r="GFC741" s="1101"/>
      <c r="GFD741" s="1101"/>
      <c r="GFE741" s="1101"/>
      <c r="GFF741" s="1101"/>
      <c r="GFG741" s="1101"/>
      <c r="GFH741" s="1101"/>
      <c r="GFI741" s="1101"/>
      <c r="GFJ741" s="1101"/>
      <c r="GFK741" s="1101"/>
      <c r="GFL741" s="1101"/>
      <c r="GFM741" s="1101"/>
      <c r="GFN741" s="1101"/>
      <c r="GFO741" s="1101"/>
      <c r="GFP741" s="1101"/>
      <c r="GFQ741" s="1101"/>
      <c r="GFR741" s="1101"/>
      <c r="GFS741" s="1101"/>
      <c r="GFT741" s="1101"/>
      <c r="GFU741" s="1101"/>
      <c r="GFV741" s="1101"/>
      <c r="GFW741" s="1101"/>
      <c r="GFX741" s="1101"/>
      <c r="GFY741" s="1101"/>
      <c r="GFZ741" s="1101"/>
      <c r="GGA741" s="1101"/>
      <c r="GGB741" s="1101"/>
      <c r="GGC741" s="1101"/>
      <c r="GGD741" s="1101"/>
      <c r="GGE741" s="1101"/>
      <c r="GGF741" s="1101"/>
      <c r="GGG741" s="1101"/>
      <c r="GGH741" s="1101"/>
      <c r="GGI741" s="1101"/>
      <c r="GGJ741" s="1101"/>
      <c r="GGK741" s="1101"/>
      <c r="GGL741" s="1101"/>
      <c r="GGM741" s="1101"/>
      <c r="GGN741" s="1101"/>
      <c r="GGO741" s="1101"/>
      <c r="GGP741" s="1101"/>
      <c r="GGQ741" s="1101"/>
      <c r="GGR741" s="1101"/>
      <c r="GGS741" s="1101"/>
      <c r="GGT741" s="1101"/>
      <c r="GGU741" s="1101"/>
      <c r="GGV741" s="1101"/>
      <c r="GGW741" s="1101"/>
      <c r="GGX741" s="1101"/>
      <c r="GGY741" s="1101"/>
      <c r="GGZ741" s="1101"/>
      <c r="GHA741" s="1101"/>
      <c r="GHB741" s="1101"/>
      <c r="GHC741" s="1101"/>
      <c r="GHD741" s="1101"/>
      <c r="GHE741" s="1101"/>
      <c r="GHF741" s="1101"/>
      <c r="GHG741" s="1101"/>
      <c r="GHH741" s="1101"/>
      <c r="GHI741" s="1101"/>
      <c r="GHJ741" s="1101"/>
      <c r="GHK741" s="1101"/>
      <c r="GHL741" s="1101"/>
      <c r="GHM741" s="1101"/>
      <c r="GHN741" s="1101"/>
      <c r="GHO741" s="1101"/>
      <c r="GHP741" s="1101"/>
      <c r="GHQ741" s="1101"/>
      <c r="GHR741" s="1101"/>
      <c r="GHS741" s="1101"/>
      <c r="GHT741" s="1101"/>
      <c r="GHU741" s="1101"/>
      <c r="GHV741" s="1101"/>
      <c r="GHW741" s="1101"/>
      <c r="GHX741" s="1101"/>
      <c r="GHY741" s="1101"/>
      <c r="GHZ741" s="1101"/>
      <c r="GIA741" s="1101"/>
      <c r="GIB741" s="1101"/>
      <c r="GIC741" s="1101"/>
      <c r="GID741" s="1101"/>
      <c r="GIE741" s="1101"/>
      <c r="GIF741" s="1101"/>
      <c r="GIG741" s="1101"/>
      <c r="GIH741" s="1101"/>
      <c r="GII741" s="1101"/>
      <c r="GIJ741" s="1101"/>
      <c r="GIK741" s="1101"/>
      <c r="GIL741" s="1101"/>
      <c r="GIM741" s="1101"/>
      <c r="GIN741" s="1101"/>
      <c r="GIO741" s="1101"/>
      <c r="GIP741" s="1101"/>
      <c r="GIQ741" s="1101"/>
      <c r="GIR741" s="1101"/>
      <c r="GIS741" s="1101"/>
      <c r="GIT741" s="1101"/>
      <c r="GIU741" s="1101"/>
      <c r="GIV741" s="1101"/>
      <c r="GIW741" s="1101"/>
      <c r="GIX741" s="1101"/>
      <c r="GIY741" s="1101"/>
      <c r="GIZ741" s="1101"/>
      <c r="GJA741" s="1101"/>
      <c r="GJB741" s="1101"/>
      <c r="GJC741" s="1101"/>
      <c r="GJD741" s="1101"/>
      <c r="GJE741" s="1101"/>
      <c r="GJF741" s="1101"/>
      <c r="GJG741" s="1101"/>
      <c r="GJH741" s="1101"/>
      <c r="GJI741" s="1101"/>
      <c r="GJJ741" s="1101"/>
      <c r="GJK741" s="1101"/>
      <c r="GJL741" s="1101"/>
      <c r="GJM741" s="1101"/>
      <c r="GJN741" s="1101"/>
      <c r="GJO741" s="1101"/>
      <c r="GJP741" s="1101"/>
      <c r="GJQ741" s="1101"/>
      <c r="GJR741" s="1101"/>
      <c r="GJS741" s="1101"/>
      <c r="GJT741" s="1101"/>
      <c r="GJU741" s="1101"/>
      <c r="GJV741" s="1101"/>
      <c r="GJW741" s="1101"/>
      <c r="GJX741" s="1101"/>
      <c r="GJY741" s="1101"/>
      <c r="GJZ741" s="1101"/>
      <c r="GKA741" s="1101"/>
      <c r="GKB741" s="1101"/>
      <c r="GKC741" s="1101"/>
      <c r="GKD741" s="1101"/>
      <c r="GKE741" s="1101"/>
      <c r="GKF741" s="1101"/>
      <c r="GKG741" s="1101"/>
      <c r="GKH741" s="1101"/>
      <c r="GKI741" s="1101"/>
      <c r="GKJ741" s="1101"/>
      <c r="GKK741" s="1101"/>
      <c r="GKL741" s="1101"/>
      <c r="GKM741" s="1101"/>
      <c r="GKN741" s="1101"/>
      <c r="GKO741" s="1101"/>
      <c r="GKP741" s="1101"/>
      <c r="GKQ741" s="1101"/>
      <c r="GKR741" s="1101"/>
      <c r="GKS741" s="1101"/>
      <c r="GKT741" s="1101"/>
      <c r="GKU741" s="1101"/>
      <c r="GKV741" s="1101"/>
      <c r="GKW741" s="1101"/>
      <c r="GKX741" s="1101"/>
      <c r="GKY741" s="1101"/>
      <c r="GKZ741" s="1101"/>
      <c r="GLA741" s="1101"/>
      <c r="GLB741" s="1101"/>
      <c r="GLC741" s="1101"/>
      <c r="GLD741" s="1101"/>
      <c r="GLE741" s="1101"/>
      <c r="GLF741" s="1101"/>
      <c r="GLG741" s="1101"/>
      <c r="GLH741" s="1101"/>
      <c r="GLI741" s="1101"/>
      <c r="GLJ741" s="1101"/>
      <c r="GLK741" s="1101"/>
      <c r="GLL741" s="1101"/>
      <c r="GLM741" s="1101"/>
      <c r="GLN741" s="1101"/>
      <c r="GLO741" s="1101"/>
      <c r="GLP741" s="1101"/>
      <c r="GLQ741" s="1101"/>
      <c r="GLR741" s="1101"/>
      <c r="GLS741" s="1101"/>
      <c r="GLT741" s="1101"/>
      <c r="GLU741" s="1101"/>
      <c r="GLV741" s="1101"/>
      <c r="GLW741" s="1101"/>
      <c r="GLX741" s="1101"/>
      <c r="GLY741" s="1101"/>
      <c r="GLZ741" s="1101"/>
      <c r="GMA741" s="1101"/>
      <c r="GMB741" s="1101"/>
      <c r="GMC741" s="1101"/>
      <c r="GMD741" s="1101"/>
      <c r="GME741" s="1101"/>
      <c r="GMF741" s="1101"/>
      <c r="GMG741" s="1101"/>
      <c r="GMH741" s="1101"/>
      <c r="GMI741" s="1101"/>
      <c r="GMJ741" s="1101"/>
      <c r="GMK741" s="1101"/>
      <c r="GML741" s="1101"/>
      <c r="GMM741" s="1101"/>
      <c r="GMN741" s="1101"/>
      <c r="GMO741" s="1101"/>
      <c r="GMP741" s="1101"/>
      <c r="GMQ741" s="1101"/>
      <c r="GMR741" s="1101"/>
      <c r="GMS741" s="1101"/>
      <c r="GMT741" s="1101"/>
      <c r="GMU741" s="1101"/>
      <c r="GMV741" s="1101"/>
      <c r="GMW741" s="1101"/>
      <c r="GMX741" s="1101"/>
      <c r="GMY741" s="1101"/>
      <c r="GMZ741" s="1101"/>
      <c r="GNA741" s="1101"/>
      <c r="GNB741" s="1101"/>
      <c r="GNC741" s="1101"/>
      <c r="GND741" s="1101"/>
      <c r="GNE741" s="1101"/>
      <c r="GNF741" s="1101"/>
      <c r="GNG741" s="1101"/>
      <c r="GNH741" s="1101"/>
      <c r="GNI741" s="1101"/>
      <c r="GNJ741" s="1101"/>
      <c r="GNK741" s="1101"/>
      <c r="GNL741" s="1101"/>
      <c r="GNM741" s="1101"/>
      <c r="GNN741" s="1101"/>
      <c r="GNO741" s="1101"/>
      <c r="GNP741" s="1101"/>
      <c r="GNQ741" s="1101"/>
      <c r="GNR741" s="1101"/>
      <c r="GNS741" s="1101"/>
      <c r="GNT741" s="1101"/>
      <c r="GNU741" s="1101"/>
      <c r="GNV741" s="1101"/>
      <c r="GNW741" s="1101"/>
      <c r="GNX741" s="1101"/>
      <c r="GNY741" s="1101"/>
      <c r="GNZ741" s="1101"/>
      <c r="GOA741" s="1101"/>
      <c r="GOB741" s="1101"/>
      <c r="GOC741" s="1101"/>
      <c r="GOD741" s="1101"/>
      <c r="GOE741" s="1101"/>
      <c r="GOF741" s="1101"/>
      <c r="GOG741" s="1101"/>
      <c r="GOH741" s="1101"/>
      <c r="GOI741" s="1101"/>
      <c r="GOJ741" s="1101"/>
      <c r="GOK741" s="1101"/>
      <c r="GOL741" s="1101"/>
      <c r="GOM741" s="1101"/>
      <c r="GON741" s="1101"/>
      <c r="GOO741" s="1101"/>
      <c r="GOP741" s="1101"/>
      <c r="GOQ741" s="1101"/>
      <c r="GOR741" s="1101"/>
      <c r="GOS741" s="1101"/>
      <c r="GOT741" s="1101"/>
      <c r="GOU741" s="1101"/>
      <c r="GOV741" s="1101"/>
      <c r="GOW741" s="1101"/>
      <c r="GOX741" s="1101"/>
      <c r="GOY741" s="1101"/>
      <c r="GOZ741" s="1101"/>
      <c r="GPA741" s="1101"/>
      <c r="GPB741" s="1101"/>
      <c r="GPC741" s="1101"/>
      <c r="GPD741" s="1101"/>
      <c r="GPE741" s="1101"/>
      <c r="GPF741" s="1101"/>
      <c r="GPG741" s="1101"/>
      <c r="GPH741" s="1101"/>
      <c r="GPI741" s="1101"/>
      <c r="GPJ741" s="1101"/>
      <c r="GPK741" s="1101"/>
      <c r="GPL741" s="1101"/>
      <c r="GPM741" s="1101"/>
      <c r="GPN741" s="1101"/>
      <c r="GPO741" s="1101"/>
      <c r="GPP741" s="1101"/>
      <c r="GPQ741" s="1101"/>
      <c r="GPR741" s="1101"/>
      <c r="GPS741" s="1101"/>
      <c r="GPT741" s="1101"/>
      <c r="GPU741" s="1101"/>
      <c r="GPV741" s="1101"/>
      <c r="GPW741" s="1101"/>
      <c r="GPX741" s="1101"/>
      <c r="GPY741" s="1101"/>
      <c r="GPZ741" s="1101"/>
      <c r="GQA741" s="1101"/>
      <c r="GQB741" s="1101"/>
      <c r="GQC741" s="1101"/>
      <c r="GQD741" s="1101"/>
      <c r="GQE741" s="1101"/>
      <c r="GQF741" s="1101"/>
      <c r="GQG741" s="1101"/>
      <c r="GQH741" s="1101"/>
      <c r="GQI741" s="1101"/>
      <c r="GQJ741" s="1101"/>
      <c r="GQK741" s="1101"/>
      <c r="GQL741" s="1101"/>
      <c r="GQM741" s="1101"/>
      <c r="GQN741" s="1101"/>
      <c r="GQO741" s="1101"/>
      <c r="GQP741" s="1101"/>
      <c r="GQQ741" s="1101"/>
      <c r="GQR741" s="1101"/>
      <c r="GQS741" s="1101"/>
      <c r="GQT741" s="1101"/>
      <c r="GQU741" s="1101"/>
      <c r="GQV741" s="1101"/>
      <c r="GQW741" s="1101"/>
      <c r="GQX741" s="1101"/>
      <c r="GQY741" s="1101"/>
      <c r="GQZ741" s="1101"/>
      <c r="GRA741" s="1101"/>
      <c r="GRB741" s="1101"/>
      <c r="GRC741" s="1101"/>
      <c r="GRD741" s="1101"/>
      <c r="GRE741" s="1101"/>
      <c r="GRF741" s="1101"/>
      <c r="GRG741" s="1101"/>
      <c r="GRH741" s="1101"/>
      <c r="GRI741" s="1101"/>
      <c r="GRJ741" s="1101"/>
      <c r="GRK741" s="1101"/>
      <c r="GRL741" s="1101"/>
      <c r="GRM741" s="1101"/>
      <c r="GRN741" s="1101"/>
      <c r="GRO741" s="1101"/>
      <c r="GRP741" s="1101"/>
      <c r="GRQ741" s="1101"/>
      <c r="GRR741" s="1101"/>
      <c r="GRS741" s="1101"/>
      <c r="GRT741" s="1101"/>
      <c r="GRU741" s="1101"/>
      <c r="GRV741" s="1101"/>
      <c r="GRW741" s="1101"/>
      <c r="GRX741" s="1101"/>
      <c r="GRY741" s="1101"/>
      <c r="GRZ741" s="1101"/>
      <c r="GSA741" s="1101"/>
      <c r="GSB741" s="1101"/>
      <c r="GSC741" s="1101"/>
      <c r="GSD741" s="1101"/>
      <c r="GSE741" s="1101"/>
      <c r="GSF741" s="1101"/>
      <c r="GSG741" s="1101"/>
      <c r="GSH741" s="1101"/>
      <c r="GSI741" s="1101"/>
      <c r="GSJ741" s="1101"/>
      <c r="GSK741" s="1101"/>
      <c r="GSL741" s="1101"/>
      <c r="GSM741" s="1101"/>
      <c r="GSN741" s="1101"/>
      <c r="GSO741" s="1101"/>
      <c r="GSP741" s="1101"/>
      <c r="GSQ741" s="1101"/>
      <c r="GSR741" s="1101"/>
      <c r="GSS741" s="1101"/>
      <c r="GST741" s="1101"/>
      <c r="GSU741" s="1101"/>
      <c r="GSV741" s="1101"/>
      <c r="GSW741" s="1101"/>
      <c r="GSX741" s="1101"/>
      <c r="GSY741" s="1101"/>
      <c r="GSZ741" s="1101"/>
      <c r="GTA741" s="1101"/>
      <c r="GTB741" s="1101"/>
      <c r="GTC741" s="1101"/>
      <c r="GTD741" s="1101"/>
      <c r="GTE741" s="1101"/>
      <c r="GTF741" s="1101"/>
      <c r="GTG741" s="1101"/>
      <c r="GTH741" s="1101"/>
      <c r="GTI741" s="1101"/>
      <c r="GTJ741" s="1101"/>
      <c r="GTK741" s="1101"/>
      <c r="GTL741" s="1101"/>
      <c r="GTM741" s="1101"/>
      <c r="GTN741" s="1101"/>
      <c r="GTO741" s="1101"/>
      <c r="GTP741" s="1101"/>
      <c r="GTQ741" s="1101"/>
      <c r="GTR741" s="1101"/>
      <c r="GTS741" s="1101"/>
      <c r="GTT741" s="1101"/>
      <c r="GTU741" s="1101"/>
      <c r="GTV741" s="1101"/>
      <c r="GTW741" s="1101"/>
      <c r="GTX741" s="1101"/>
      <c r="GTY741" s="1101"/>
      <c r="GTZ741" s="1101"/>
      <c r="GUA741" s="1101"/>
      <c r="GUB741" s="1101"/>
      <c r="GUC741" s="1101"/>
      <c r="GUD741" s="1101"/>
      <c r="GUE741" s="1101"/>
      <c r="GUF741" s="1101"/>
      <c r="GUG741" s="1101"/>
      <c r="GUH741" s="1101"/>
      <c r="GUI741" s="1101"/>
      <c r="GUJ741" s="1101"/>
      <c r="GUK741" s="1101"/>
      <c r="GUL741" s="1101"/>
      <c r="GUM741" s="1101"/>
      <c r="GUN741" s="1101"/>
      <c r="GUO741" s="1101"/>
      <c r="GUP741" s="1101"/>
      <c r="GUQ741" s="1101"/>
      <c r="GUR741" s="1101"/>
      <c r="GUS741" s="1101"/>
      <c r="GUT741" s="1101"/>
      <c r="GUU741" s="1101"/>
      <c r="GUV741" s="1101"/>
      <c r="GUW741" s="1101"/>
      <c r="GUX741" s="1101"/>
      <c r="GUY741" s="1101"/>
      <c r="GUZ741" s="1101"/>
      <c r="GVA741" s="1101"/>
      <c r="GVB741" s="1101"/>
      <c r="GVC741" s="1101"/>
      <c r="GVD741" s="1101"/>
      <c r="GVE741" s="1101"/>
      <c r="GVF741" s="1101"/>
      <c r="GVG741" s="1101"/>
      <c r="GVH741" s="1101"/>
      <c r="GVI741" s="1101"/>
      <c r="GVJ741" s="1101"/>
      <c r="GVK741" s="1101"/>
      <c r="GVL741" s="1101"/>
      <c r="GVM741" s="1101"/>
      <c r="GVN741" s="1101"/>
      <c r="GVO741" s="1101"/>
      <c r="GVP741" s="1101"/>
      <c r="GVQ741" s="1101"/>
      <c r="GVR741" s="1101"/>
      <c r="GVS741" s="1101"/>
      <c r="GVT741" s="1101"/>
      <c r="GVU741" s="1101"/>
      <c r="GVV741" s="1101"/>
      <c r="GVW741" s="1101"/>
      <c r="GVX741" s="1101"/>
      <c r="GVY741" s="1101"/>
      <c r="GVZ741" s="1101"/>
      <c r="GWA741" s="1101"/>
      <c r="GWB741" s="1101"/>
      <c r="GWC741" s="1101"/>
      <c r="GWD741" s="1101"/>
      <c r="GWE741" s="1101"/>
      <c r="GWF741" s="1101"/>
      <c r="GWG741" s="1101"/>
      <c r="GWH741" s="1101"/>
      <c r="GWI741" s="1101"/>
      <c r="GWJ741" s="1101"/>
      <c r="GWK741" s="1101"/>
      <c r="GWL741" s="1101"/>
      <c r="GWM741" s="1101"/>
      <c r="GWN741" s="1101"/>
      <c r="GWO741" s="1101"/>
      <c r="GWP741" s="1101"/>
      <c r="GWQ741" s="1101"/>
      <c r="GWR741" s="1101"/>
      <c r="GWS741" s="1101"/>
      <c r="GWT741" s="1101"/>
      <c r="GWU741" s="1101"/>
      <c r="GWV741" s="1101"/>
      <c r="GWW741" s="1101"/>
      <c r="GWX741" s="1101"/>
      <c r="GWY741" s="1101"/>
      <c r="GWZ741" s="1101"/>
      <c r="GXA741" s="1101"/>
      <c r="GXB741" s="1101"/>
      <c r="GXC741" s="1101"/>
      <c r="GXD741" s="1101"/>
      <c r="GXE741" s="1101"/>
      <c r="GXF741" s="1101"/>
      <c r="GXG741" s="1101"/>
      <c r="GXH741" s="1101"/>
      <c r="GXI741" s="1101"/>
      <c r="GXJ741" s="1101"/>
      <c r="GXK741" s="1101"/>
      <c r="GXL741" s="1101"/>
      <c r="GXM741" s="1101"/>
      <c r="GXN741" s="1101"/>
      <c r="GXO741" s="1101"/>
      <c r="GXP741" s="1101"/>
      <c r="GXQ741" s="1101"/>
      <c r="GXR741" s="1101"/>
      <c r="GXS741" s="1101"/>
      <c r="GXT741" s="1101"/>
      <c r="GXU741" s="1101"/>
      <c r="GXV741" s="1101"/>
      <c r="GXW741" s="1101"/>
      <c r="GXX741" s="1101"/>
      <c r="GXY741" s="1101"/>
      <c r="GXZ741" s="1101"/>
      <c r="GYA741" s="1101"/>
      <c r="GYB741" s="1101"/>
      <c r="GYC741" s="1101"/>
      <c r="GYD741" s="1101"/>
      <c r="GYE741" s="1101"/>
      <c r="GYF741" s="1101"/>
      <c r="GYG741" s="1101"/>
      <c r="GYH741" s="1101"/>
      <c r="GYI741" s="1101"/>
      <c r="GYJ741" s="1101"/>
      <c r="GYK741" s="1101"/>
      <c r="GYL741" s="1101"/>
      <c r="GYM741" s="1101"/>
      <c r="GYN741" s="1101"/>
      <c r="GYO741" s="1101"/>
      <c r="GYP741" s="1101"/>
      <c r="GYQ741" s="1101"/>
      <c r="GYR741" s="1101"/>
      <c r="GYS741" s="1101"/>
      <c r="GYT741" s="1101"/>
      <c r="GYU741" s="1101"/>
      <c r="GYV741" s="1101"/>
      <c r="GYW741" s="1101"/>
      <c r="GYX741" s="1101"/>
      <c r="GYY741" s="1101"/>
      <c r="GYZ741" s="1101"/>
      <c r="GZA741" s="1101"/>
      <c r="GZB741" s="1101"/>
      <c r="GZC741" s="1101"/>
      <c r="GZD741" s="1101"/>
      <c r="GZE741" s="1101"/>
      <c r="GZF741" s="1101"/>
      <c r="GZG741" s="1101"/>
      <c r="GZH741" s="1101"/>
      <c r="GZI741" s="1101"/>
      <c r="GZJ741" s="1101"/>
      <c r="GZK741" s="1101"/>
      <c r="GZL741" s="1101"/>
      <c r="GZM741" s="1101"/>
      <c r="GZN741" s="1101"/>
      <c r="GZO741" s="1101"/>
      <c r="GZP741" s="1101"/>
      <c r="GZQ741" s="1101"/>
      <c r="GZR741" s="1101"/>
      <c r="GZS741" s="1101"/>
      <c r="GZT741" s="1101"/>
      <c r="GZU741" s="1101"/>
      <c r="GZV741" s="1101"/>
      <c r="GZW741" s="1101"/>
      <c r="GZX741" s="1101"/>
      <c r="GZY741" s="1101"/>
      <c r="GZZ741" s="1101"/>
      <c r="HAA741" s="1101"/>
      <c r="HAB741" s="1101"/>
      <c r="HAC741" s="1101"/>
      <c r="HAD741" s="1101"/>
      <c r="HAE741" s="1101"/>
      <c r="HAF741" s="1101"/>
      <c r="HAG741" s="1101"/>
      <c r="HAH741" s="1101"/>
      <c r="HAI741" s="1101"/>
      <c r="HAJ741" s="1101"/>
      <c r="HAK741" s="1101"/>
      <c r="HAL741" s="1101"/>
      <c r="HAM741" s="1101"/>
      <c r="HAN741" s="1101"/>
      <c r="HAO741" s="1101"/>
      <c r="HAP741" s="1101"/>
      <c r="HAQ741" s="1101"/>
      <c r="HAR741" s="1101"/>
      <c r="HAS741" s="1101"/>
      <c r="HAT741" s="1101"/>
      <c r="HAU741" s="1101"/>
      <c r="HAV741" s="1101"/>
      <c r="HAW741" s="1101"/>
      <c r="HAX741" s="1101"/>
      <c r="HAY741" s="1101"/>
      <c r="HAZ741" s="1101"/>
      <c r="HBA741" s="1101"/>
      <c r="HBB741" s="1101"/>
      <c r="HBC741" s="1101"/>
      <c r="HBD741" s="1101"/>
      <c r="HBE741" s="1101"/>
      <c r="HBF741" s="1101"/>
      <c r="HBG741" s="1101"/>
      <c r="HBH741" s="1101"/>
      <c r="HBI741" s="1101"/>
      <c r="HBJ741" s="1101"/>
      <c r="HBK741" s="1101"/>
      <c r="HBL741" s="1101"/>
      <c r="HBM741" s="1101"/>
      <c r="HBN741" s="1101"/>
      <c r="HBO741" s="1101"/>
      <c r="HBP741" s="1101"/>
      <c r="HBQ741" s="1101"/>
      <c r="HBR741" s="1101"/>
      <c r="HBS741" s="1101"/>
      <c r="HBT741" s="1101"/>
      <c r="HBU741" s="1101"/>
      <c r="HBV741" s="1101"/>
      <c r="HBW741" s="1101"/>
      <c r="HBX741" s="1101"/>
      <c r="HBY741" s="1101"/>
      <c r="HBZ741" s="1101"/>
      <c r="HCA741" s="1101"/>
      <c r="HCB741" s="1101"/>
      <c r="HCC741" s="1101"/>
      <c r="HCD741" s="1101"/>
      <c r="HCE741" s="1101"/>
      <c r="HCF741" s="1101"/>
      <c r="HCG741" s="1101"/>
      <c r="HCH741" s="1101"/>
      <c r="HCI741" s="1101"/>
      <c r="HCJ741" s="1101"/>
      <c r="HCK741" s="1101"/>
      <c r="HCL741" s="1101"/>
      <c r="HCM741" s="1101"/>
      <c r="HCN741" s="1101"/>
      <c r="HCO741" s="1101"/>
      <c r="HCP741" s="1101"/>
      <c r="HCQ741" s="1101"/>
      <c r="HCR741" s="1101"/>
      <c r="HCS741" s="1101"/>
      <c r="HCT741" s="1101"/>
      <c r="HCU741" s="1101"/>
      <c r="HCV741" s="1101"/>
      <c r="HCW741" s="1101"/>
      <c r="HCX741" s="1101"/>
      <c r="HCY741" s="1101"/>
      <c r="HCZ741" s="1101"/>
      <c r="HDA741" s="1101"/>
      <c r="HDB741" s="1101"/>
      <c r="HDC741" s="1101"/>
      <c r="HDD741" s="1101"/>
      <c r="HDE741" s="1101"/>
      <c r="HDF741" s="1101"/>
      <c r="HDG741" s="1101"/>
      <c r="HDH741" s="1101"/>
      <c r="HDI741" s="1101"/>
      <c r="HDJ741" s="1101"/>
      <c r="HDK741" s="1101"/>
      <c r="HDL741" s="1101"/>
      <c r="HDM741" s="1101"/>
      <c r="HDN741" s="1101"/>
      <c r="HDO741" s="1101"/>
      <c r="HDP741" s="1101"/>
      <c r="HDQ741" s="1101"/>
      <c r="HDR741" s="1101"/>
      <c r="HDS741" s="1101"/>
      <c r="HDT741" s="1101"/>
      <c r="HDU741" s="1101"/>
      <c r="HDV741" s="1101"/>
      <c r="HDW741" s="1101"/>
      <c r="HDX741" s="1101"/>
      <c r="HDY741" s="1101"/>
      <c r="HDZ741" s="1101"/>
      <c r="HEA741" s="1101"/>
      <c r="HEB741" s="1101"/>
      <c r="HEC741" s="1101"/>
      <c r="HED741" s="1101"/>
      <c r="HEE741" s="1101"/>
      <c r="HEF741" s="1101"/>
      <c r="HEG741" s="1101"/>
      <c r="HEH741" s="1101"/>
      <c r="HEI741" s="1101"/>
      <c r="HEJ741" s="1101"/>
      <c r="HEK741" s="1101"/>
      <c r="HEL741" s="1101"/>
      <c r="HEM741" s="1101"/>
      <c r="HEN741" s="1101"/>
      <c r="HEO741" s="1101"/>
      <c r="HEP741" s="1101"/>
      <c r="HEQ741" s="1101"/>
      <c r="HER741" s="1101"/>
      <c r="HES741" s="1101"/>
      <c r="HET741" s="1101"/>
      <c r="HEU741" s="1101"/>
      <c r="HEV741" s="1101"/>
      <c r="HEW741" s="1101"/>
      <c r="HEX741" s="1101"/>
      <c r="HEY741" s="1101"/>
      <c r="HEZ741" s="1101"/>
      <c r="HFA741" s="1101"/>
      <c r="HFB741" s="1101"/>
      <c r="HFC741" s="1101"/>
      <c r="HFD741" s="1101"/>
      <c r="HFE741" s="1101"/>
      <c r="HFF741" s="1101"/>
      <c r="HFG741" s="1101"/>
      <c r="HFH741" s="1101"/>
      <c r="HFI741" s="1101"/>
      <c r="HFJ741" s="1101"/>
      <c r="HFK741" s="1101"/>
      <c r="HFL741" s="1101"/>
      <c r="HFM741" s="1101"/>
      <c r="HFN741" s="1101"/>
      <c r="HFO741" s="1101"/>
      <c r="HFP741" s="1101"/>
      <c r="HFQ741" s="1101"/>
      <c r="HFR741" s="1101"/>
      <c r="HFS741" s="1101"/>
      <c r="HFT741" s="1101"/>
      <c r="HFU741" s="1101"/>
      <c r="HFV741" s="1101"/>
      <c r="HFW741" s="1101"/>
      <c r="HFX741" s="1101"/>
      <c r="HFY741" s="1101"/>
      <c r="HFZ741" s="1101"/>
      <c r="HGA741" s="1101"/>
      <c r="HGB741" s="1101"/>
      <c r="HGC741" s="1101"/>
      <c r="HGD741" s="1101"/>
      <c r="HGE741" s="1101"/>
      <c r="HGF741" s="1101"/>
      <c r="HGG741" s="1101"/>
      <c r="HGH741" s="1101"/>
      <c r="HGI741" s="1101"/>
      <c r="HGJ741" s="1101"/>
      <c r="HGK741" s="1101"/>
      <c r="HGL741" s="1101"/>
      <c r="HGM741" s="1101"/>
      <c r="HGN741" s="1101"/>
      <c r="HGO741" s="1101"/>
      <c r="HGP741" s="1101"/>
      <c r="HGQ741" s="1101"/>
      <c r="HGR741" s="1101"/>
      <c r="HGS741" s="1101"/>
      <c r="HGT741" s="1101"/>
      <c r="HGU741" s="1101"/>
      <c r="HGV741" s="1101"/>
      <c r="HGW741" s="1101"/>
      <c r="HGX741" s="1101"/>
      <c r="HGY741" s="1101"/>
      <c r="HGZ741" s="1101"/>
      <c r="HHA741" s="1101"/>
      <c r="HHB741" s="1101"/>
      <c r="HHC741" s="1101"/>
      <c r="HHD741" s="1101"/>
      <c r="HHE741" s="1101"/>
      <c r="HHF741" s="1101"/>
      <c r="HHG741" s="1101"/>
      <c r="HHH741" s="1101"/>
      <c r="HHI741" s="1101"/>
      <c r="HHJ741" s="1101"/>
      <c r="HHK741" s="1101"/>
      <c r="HHL741" s="1101"/>
      <c r="HHM741" s="1101"/>
      <c r="HHN741" s="1101"/>
      <c r="HHO741" s="1101"/>
      <c r="HHP741" s="1101"/>
      <c r="HHQ741" s="1101"/>
      <c r="HHR741" s="1101"/>
      <c r="HHS741" s="1101"/>
      <c r="HHT741" s="1101"/>
      <c r="HHU741" s="1101"/>
      <c r="HHV741" s="1101"/>
      <c r="HHW741" s="1101"/>
      <c r="HHX741" s="1101"/>
      <c r="HHY741" s="1101"/>
      <c r="HHZ741" s="1101"/>
      <c r="HIA741" s="1101"/>
      <c r="HIB741" s="1101"/>
      <c r="HIC741" s="1101"/>
      <c r="HID741" s="1101"/>
      <c r="HIE741" s="1101"/>
      <c r="HIF741" s="1101"/>
      <c r="HIG741" s="1101"/>
      <c r="HIH741" s="1101"/>
      <c r="HII741" s="1101"/>
      <c r="HIJ741" s="1101"/>
      <c r="HIK741" s="1101"/>
      <c r="HIL741" s="1101"/>
      <c r="HIM741" s="1101"/>
      <c r="HIN741" s="1101"/>
      <c r="HIO741" s="1101"/>
      <c r="HIP741" s="1101"/>
      <c r="HIQ741" s="1101"/>
      <c r="HIR741" s="1101"/>
      <c r="HIS741" s="1101"/>
      <c r="HIT741" s="1101"/>
      <c r="HIU741" s="1101"/>
      <c r="HIV741" s="1101"/>
      <c r="HIW741" s="1101"/>
      <c r="HIX741" s="1101"/>
      <c r="HIY741" s="1101"/>
      <c r="HIZ741" s="1101"/>
      <c r="HJA741" s="1101"/>
      <c r="HJB741" s="1101"/>
      <c r="HJC741" s="1101"/>
      <c r="HJD741" s="1101"/>
      <c r="HJE741" s="1101"/>
      <c r="HJF741" s="1101"/>
      <c r="HJG741" s="1101"/>
      <c r="HJH741" s="1101"/>
      <c r="HJI741" s="1101"/>
      <c r="HJJ741" s="1101"/>
      <c r="HJK741" s="1101"/>
      <c r="HJL741" s="1101"/>
      <c r="HJM741" s="1101"/>
      <c r="HJN741" s="1101"/>
      <c r="HJO741" s="1101"/>
      <c r="HJP741" s="1101"/>
      <c r="HJQ741" s="1101"/>
      <c r="HJR741" s="1101"/>
      <c r="HJS741" s="1101"/>
      <c r="HJT741" s="1101"/>
      <c r="HJU741" s="1101"/>
      <c r="HJV741" s="1101"/>
      <c r="HJW741" s="1101"/>
      <c r="HJX741" s="1101"/>
      <c r="HJY741" s="1101"/>
      <c r="HJZ741" s="1101"/>
      <c r="HKA741" s="1101"/>
      <c r="HKB741" s="1101"/>
      <c r="HKC741" s="1101"/>
      <c r="HKD741" s="1101"/>
      <c r="HKE741" s="1101"/>
      <c r="HKF741" s="1101"/>
      <c r="HKG741" s="1101"/>
      <c r="HKH741" s="1101"/>
      <c r="HKI741" s="1101"/>
      <c r="HKJ741" s="1101"/>
      <c r="HKK741" s="1101"/>
      <c r="HKL741" s="1101"/>
      <c r="HKM741" s="1101"/>
      <c r="HKN741" s="1101"/>
      <c r="HKO741" s="1101"/>
      <c r="HKP741" s="1101"/>
      <c r="HKQ741" s="1101"/>
      <c r="HKR741" s="1101"/>
      <c r="HKS741" s="1101"/>
      <c r="HKT741" s="1101"/>
      <c r="HKU741" s="1101"/>
      <c r="HKV741" s="1101"/>
      <c r="HKW741" s="1101"/>
      <c r="HKX741" s="1101"/>
      <c r="HKY741" s="1101"/>
      <c r="HKZ741" s="1101"/>
      <c r="HLA741" s="1101"/>
      <c r="HLB741" s="1101"/>
      <c r="HLC741" s="1101"/>
      <c r="HLD741" s="1101"/>
      <c r="HLE741" s="1101"/>
      <c r="HLF741" s="1101"/>
      <c r="HLG741" s="1101"/>
      <c r="HLH741" s="1101"/>
      <c r="HLI741" s="1101"/>
      <c r="HLJ741" s="1101"/>
      <c r="HLK741" s="1101"/>
      <c r="HLL741" s="1101"/>
      <c r="HLM741" s="1101"/>
      <c r="HLN741" s="1101"/>
      <c r="HLO741" s="1101"/>
      <c r="HLP741" s="1101"/>
      <c r="HLQ741" s="1101"/>
      <c r="HLR741" s="1101"/>
      <c r="HLS741" s="1101"/>
      <c r="HLT741" s="1101"/>
      <c r="HLU741" s="1101"/>
      <c r="HLV741" s="1101"/>
      <c r="HLW741" s="1101"/>
      <c r="HLX741" s="1101"/>
      <c r="HLY741" s="1101"/>
      <c r="HLZ741" s="1101"/>
      <c r="HMA741" s="1101"/>
      <c r="HMB741" s="1101"/>
      <c r="HMC741" s="1101"/>
      <c r="HMD741" s="1101"/>
      <c r="HME741" s="1101"/>
      <c r="HMF741" s="1101"/>
      <c r="HMG741" s="1101"/>
      <c r="HMH741" s="1101"/>
      <c r="HMI741" s="1101"/>
      <c r="HMJ741" s="1101"/>
      <c r="HMK741" s="1101"/>
      <c r="HML741" s="1101"/>
      <c r="HMM741" s="1101"/>
      <c r="HMN741" s="1101"/>
      <c r="HMO741" s="1101"/>
      <c r="HMP741" s="1101"/>
      <c r="HMQ741" s="1101"/>
      <c r="HMR741" s="1101"/>
      <c r="HMS741" s="1101"/>
      <c r="HMT741" s="1101"/>
      <c r="HMU741" s="1101"/>
      <c r="HMV741" s="1101"/>
      <c r="HMW741" s="1101"/>
      <c r="HMX741" s="1101"/>
      <c r="HMY741" s="1101"/>
      <c r="HMZ741" s="1101"/>
      <c r="HNA741" s="1101"/>
      <c r="HNB741" s="1101"/>
      <c r="HNC741" s="1101"/>
      <c r="HND741" s="1101"/>
      <c r="HNE741" s="1101"/>
      <c r="HNF741" s="1101"/>
      <c r="HNG741" s="1101"/>
      <c r="HNH741" s="1101"/>
      <c r="HNI741" s="1101"/>
      <c r="HNJ741" s="1101"/>
      <c r="HNK741" s="1101"/>
      <c r="HNL741" s="1101"/>
      <c r="HNM741" s="1101"/>
      <c r="HNN741" s="1101"/>
      <c r="HNO741" s="1101"/>
      <c r="HNP741" s="1101"/>
      <c r="HNQ741" s="1101"/>
      <c r="HNR741" s="1101"/>
      <c r="HNS741" s="1101"/>
      <c r="HNT741" s="1101"/>
      <c r="HNU741" s="1101"/>
      <c r="HNV741" s="1101"/>
      <c r="HNW741" s="1101"/>
      <c r="HNX741" s="1101"/>
      <c r="HNY741" s="1101"/>
      <c r="HNZ741" s="1101"/>
      <c r="HOA741" s="1101"/>
      <c r="HOB741" s="1101"/>
      <c r="HOC741" s="1101"/>
      <c r="HOD741" s="1101"/>
      <c r="HOE741" s="1101"/>
      <c r="HOF741" s="1101"/>
      <c r="HOG741" s="1101"/>
      <c r="HOH741" s="1101"/>
      <c r="HOI741" s="1101"/>
      <c r="HOJ741" s="1101"/>
      <c r="HOK741" s="1101"/>
      <c r="HOL741" s="1101"/>
      <c r="HOM741" s="1101"/>
      <c r="HON741" s="1101"/>
      <c r="HOO741" s="1101"/>
      <c r="HOP741" s="1101"/>
      <c r="HOQ741" s="1101"/>
      <c r="HOR741" s="1101"/>
      <c r="HOS741" s="1101"/>
      <c r="HOT741" s="1101"/>
      <c r="HOU741" s="1101"/>
      <c r="HOV741" s="1101"/>
      <c r="HOW741" s="1101"/>
      <c r="HOX741" s="1101"/>
      <c r="HOY741" s="1101"/>
      <c r="HOZ741" s="1101"/>
      <c r="HPA741" s="1101"/>
      <c r="HPB741" s="1101"/>
      <c r="HPC741" s="1101"/>
      <c r="HPD741" s="1101"/>
      <c r="HPE741" s="1101"/>
      <c r="HPF741" s="1101"/>
      <c r="HPG741" s="1101"/>
      <c r="HPH741" s="1101"/>
      <c r="HPI741" s="1101"/>
      <c r="HPJ741" s="1101"/>
      <c r="HPK741" s="1101"/>
      <c r="HPL741" s="1101"/>
      <c r="HPM741" s="1101"/>
      <c r="HPN741" s="1101"/>
      <c r="HPO741" s="1101"/>
      <c r="HPP741" s="1101"/>
      <c r="HPQ741" s="1101"/>
      <c r="HPR741" s="1101"/>
      <c r="HPS741" s="1101"/>
      <c r="HPT741" s="1101"/>
      <c r="HPU741" s="1101"/>
      <c r="HPV741" s="1101"/>
      <c r="HPW741" s="1101"/>
      <c r="HPX741" s="1101"/>
      <c r="HPY741" s="1101"/>
      <c r="HPZ741" s="1101"/>
      <c r="HQA741" s="1101"/>
      <c r="HQB741" s="1101"/>
      <c r="HQC741" s="1101"/>
      <c r="HQD741" s="1101"/>
      <c r="HQE741" s="1101"/>
      <c r="HQF741" s="1101"/>
      <c r="HQG741" s="1101"/>
      <c r="HQH741" s="1101"/>
      <c r="HQI741" s="1101"/>
      <c r="HQJ741" s="1101"/>
      <c r="HQK741" s="1101"/>
      <c r="HQL741" s="1101"/>
      <c r="HQM741" s="1101"/>
      <c r="HQN741" s="1101"/>
      <c r="HQO741" s="1101"/>
      <c r="HQP741" s="1101"/>
      <c r="HQQ741" s="1101"/>
      <c r="HQR741" s="1101"/>
      <c r="HQS741" s="1101"/>
      <c r="HQT741" s="1101"/>
      <c r="HQU741" s="1101"/>
      <c r="HQV741" s="1101"/>
      <c r="HQW741" s="1101"/>
      <c r="HQX741" s="1101"/>
      <c r="HQY741" s="1101"/>
      <c r="HQZ741" s="1101"/>
      <c r="HRA741" s="1101"/>
      <c r="HRB741" s="1101"/>
      <c r="HRC741" s="1101"/>
      <c r="HRD741" s="1101"/>
      <c r="HRE741" s="1101"/>
      <c r="HRF741" s="1101"/>
      <c r="HRG741" s="1101"/>
      <c r="HRH741" s="1101"/>
      <c r="HRI741" s="1101"/>
      <c r="HRJ741" s="1101"/>
      <c r="HRK741" s="1101"/>
      <c r="HRL741" s="1101"/>
      <c r="HRM741" s="1101"/>
      <c r="HRN741" s="1101"/>
      <c r="HRO741" s="1101"/>
      <c r="HRP741" s="1101"/>
      <c r="HRQ741" s="1101"/>
      <c r="HRR741" s="1101"/>
      <c r="HRS741" s="1101"/>
      <c r="HRT741" s="1101"/>
      <c r="HRU741" s="1101"/>
      <c r="HRV741" s="1101"/>
      <c r="HRW741" s="1101"/>
      <c r="HRX741" s="1101"/>
      <c r="HRY741" s="1101"/>
      <c r="HRZ741" s="1101"/>
      <c r="HSA741" s="1101"/>
      <c r="HSB741" s="1101"/>
      <c r="HSC741" s="1101"/>
      <c r="HSD741" s="1101"/>
      <c r="HSE741" s="1101"/>
      <c r="HSF741" s="1101"/>
      <c r="HSG741" s="1101"/>
      <c r="HSH741" s="1101"/>
      <c r="HSI741" s="1101"/>
      <c r="HSJ741" s="1101"/>
      <c r="HSK741" s="1101"/>
      <c r="HSL741" s="1101"/>
      <c r="HSM741" s="1101"/>
      <c r="HSN741" s="1101"/>
      <c r="HSO741" s="1101"/>
      <c r="HSP741" s="1101"/>
      <c r="HSQ741" s="1101"/>
      <c r="HSR741" s="1101"/>
      <c r="HSS741" s="1101"/>
      <c r="HST741" s="1101"/>
      <c r="HSU741" s="1101"/>
      <c r="HSV741" s="1101"/>
      <c r="HSW741" s="1101"/>
      <c r="HSX741" s="1101"/>
      <c r="HSY741" s="1101"/>
      <c r="HSZ741" s="1101"/>
      <c r="HTA741" s="1101"/>
      <c r="HTB741" s="1101"/>
      <c r="HTC741" s="1101"/>
      <c r="HTD741" s="1101"/>
      <c r="HTE741" s="1101"/>
      <c r="HTF741" s="1101"/>
      <c r="HTG741" s="1101"/>
      <c r="HTH741" s="1101"/>
      <c r="HTI741" s="1101"/>
      <c r="HTJ741" s="1101"/>
      <c r="HTK741" s="1101"/>
      <c r="HTL741" s="1101"/>
      <c r="HTM741" s="1101"/>
      <c r="HTN741" s="1101"/>
      <c r="HTO741" s="1101"/>
      <c r="HTP741" s="1101"/>
      <c r="HTQ741" s="1101"/>
      <c r="HTR741" s="1101"/>
      <c r="HTS741" s="1101"/>
      <c r="HTT741" s="1101"/>
      <c r="HTU741" s="1101"/>
      <c r="HTV741" s="1101"/>
      <c r="HTW741" s="1101"/>
      <c r="HTX741" s="1101"/>
      <c r="HTY741" s="1101"/>
      <c r="HTZ741" s="1101"/>
      <c r="HUA741" s="1101"/>
      <c r="HUB741" s="1101"/>
      <c r="HUC741" s="1101"/>
      <c r="HUD741" s="1101"/>
      <c r="HUE741" s="1101"/>
      <c r="HUF741" s="1101"/>
      <c r="HUG741" s="1101"/>
      <c r="HUH741" s="1101"/>
      <c r="HUI741" s="1101"/>
      <c r="HUJ741" s="1101"/>
      <c r="HUK741" s="1101"/>
      <c r="HUL741" s="1101"/>
      <c r="HUM741" s="1101"/>
      <c r="HUN741" s="1101"/>
      <c r="HUO741" s="1101"/>
      <c r="HUP741" s="1101"/>
      <c r="HUQ741" s="1101"/>
      <c r="HUR741" s="1101"/>
      <c r="HUS741" s="1101"/>
      <c r="HUT741" s="1101"/>
      <c r="HUU741" s="1101"/>
      <c r="HUV741" s="1101"/>
      <c r="HUW741" s="1101"/>
      <c r="HUX741" s="1101"/>
      <c r="HUY741" s="1101"/>
      <c r="HUZ741" s="1101"/>
      <c r="HVA741" s="1101"/>
      <c r="HVB741" s="1101"/>
      <c r="HVC741" s="1101"/>
      <c r="HVD741" s="1101"/>
      <c r="HVE741" s="1101"/>
      <c r="HVF741" s="1101"/>
      <c r="HVG741" s="1101"/>
      <c r="HVH741" s="1101"/>
      <c r="HVI741" s="1101"/>
      <c r="HVJ741" s="1101"/>
      <c r="HVK741" s="1101"/>
      <c r="HVL741" s="1101"/>
      <c r="HVM741" s="1101"/>
      <c r="HVN741" s="1101"/>
      <c r="HVO741" s="1101"/>
      <c r="HVP741" s="1101"/>
      <c r="HVQ741" s="1101"/>
      <c r="HVR741" s="1101"/>
      <c r="HVS741" s="1101"/>
      <c r="HVT741" s="1101"/>
      <c r="HVU741" s="1101"/>
      <c r="HVV741" s="1101"/>
      <c r="HVW741" s="1101"/>
      <c r="HVX741" s="1101"/>
      <c r="HVY741" s="1101"/>
      <c r="HVZ741" s="1101"/>
      <c r="HWA741" s="1101"/>
      <c r="HWB741" s="1101"/>
      <c r="HWC741" s="1101"/>
      <c r="HWD741" s="1101"/>
      <c r="HWE741" s="1101"/>
      <c r="HWF741" s="1101"/>
      <c r="HWG741" s="1101"/>
      <c r="HWH741" s="1101"/>
      <c r="HWI741" s="1101"/>
      <c r="HWJ741" s="1101"/>
      <c r="HWK741" s="1101"/>
      <c r="HWL741" s="1101"/>
      <c r="HWM741" s="1101"/>
      <c r="HWN741" s="1101"/>
      <c r="HWO741" s="1101"/>
      <c r="HWP741" s="1101"/>
      <c r="HWQ741" s="1101"/>
      <c r="HWR741" s="1101"/>
      <c r="HWS741" s="1101"/>
      <c r="HWT741" s="1101"/>
      <c r="HWU741" s="1101"/>
      <c r="HWV741" s="1101"/>
      <c r="HWW741" s="1101"/>
      <c r="HWX741" s="1101"/>
      <c r="HWY741" s="1101"/>
      <c r="HWZ741" s="1101"/>
      <c r="HXA741" s="1101"/>
      <c r="HXB741" s="1101"/>
      <c r="HXC741" s="1101"/>
      <c r="HXD741" s="1101"/>
      <c r="HXE741" s="1101"/>
      <c r="HXF741" s="1101"/>
      <c r="HXG741" s="1101"/>
      <c r="HXH741" s="1101"/>
      <c r="HXI741" s="1101"/>
      <c r="HXJ741" s="1101"/>
      <c r="HXK741" s="1101"/>
      <c r="HXL741" s="1101"/>
      <c r="HXM741" s="1101"/>
      <c r="HXN741" s="1101"/>
      <c r="HXO741" s="1101"/>
      <c r="HXP741" s="1101"/>
      <c r="HXQ741" s="1101"/>
      <c r="HXR741" s="1101"/>
      <c r="HXS741" s="1101"/>
      <c r="HXT741" s="1101"/>
      <c r="HXU741" s="1101"/>
      <c r="HXV741" s="1101"/>
      <c r="HXW741" s="1101"/>
      <c r="HXX741" s="1101"/>
      <c r="HXY741" s="1101"/>
      <c r="HXZ741" s="1101"/>
      <c r="HYA741" s="1101"/>
      <c r="HYB741" s="1101"/>
      <c r="HYC741" s="1101"/>
      <c r="HYD741" s="1101"/>
      <c r="HYE741" s="1101"/>
      <c r="HYF741" s="1101"/>
      <c r="HYG741" s="1101"/>
      <c r="HYH741" s="1101"/>
      <c r="HYI741" s="1101"/>
      <c r="HYJ741" s="1101"/>
      <c r="HYK741" s="1101"/>
      <c r="HYL741" s="1101"/>
      <c r="HYM741" s="1101"/>
      <c r="HYN741" s="1101"/>
      <c r="HYO741" s="1101"/>
      <c r="HYP741" s="1101"/>
      <c r="HYQ741" s="1101"/>
      <c r="HYR741" s="1101"/>
      <c r="HYS741" s="1101"/>
      <c r="HYT741" s="1101"/>
      <c r="HYU741" s="1101"/>
      <c r="HYV741" s="1101"/>
      <c r="HYW741" s="1101"/>
      <c r="HYX741" s="1101"/>
      <c r="HYY741" s="1101"/>
      <c r="HYZ741" s="1101"/>
      <c r="HZA741" s="1101"/>
      <c r="HZB741" s="1101"/>
      <c r="HZC741" s="1101"/>
      <c r="HZD741" s="1101"/>
      <c r="HZE741" s="1101"/>
      <c r="HZF741" s="1101"/>
      <c r="HZG741" s="1101"/>
      <c r="HZH741" s="1101"/>
      <c r="HZI741" s="1101"/>
      <c r="HZJ741" s="1101"/>
      <c r="HZK741" s="1101"/>
      <c r="HZL741" s="1101"/>
      <c r="HZM741" s="1101"/>
      <c r="HZN741" s="1101"/>
      <c r="HZO741" s="1101"/>
      <c r="HZP741" s="1101"/>
      <c r="HZQ741" s="1101"/>
      <c r="HZR741" s="1101"/>
      <c r="HZS741" s="1101"/>
      <c r="HZT741" s="1101"/>
      <c r="HZU741" s="1101"/>
      <c r="HZV741" s="1101"/>
      <c r="HZW741" s="1101"/>
      <c r="HZX741" s="1101"/>
      <c r="HZY741" s="1101"/>
      <c r="HZZ741" s="1101"/>
      <c r="IAA741" s="1101"/>
      <c r="IAB741" s="1101"/>
      <c r="IAC741" s="1101"/>
      <c r="IAD741" s="1101"/>
      <c r="IAE741" s="1101"/>
      <c r="IAF741" s="1101"/>
      <c r="IAG741" s="1101"/>
      <c r="IAH741" s="1101"/>
      <c r="IAI741" s="1101"/>
      <c r="IAJ741" s="1101"/>
      <c r="IAK741" s="1101"/>
      <c r="IAL741" s="1101"/>
      <c r="IAM741" s="1101"/>
      <c r="IAN741" s="1101"/>
      <c r="IAO741" s="1101"/>
      <c r="IAP741" s="1101"/>
      <c r="IAQ741" s="1101"/>
      <c r="IAR741" s="1101"/>
      <c r="IAS741" s="1101"/>
      <c r="IAT741" s="1101"/>
      <c r="IAU741" s="1101"/>
      <c r="IAV741" s="1101"/>
      <c r="IAW741" s="1101"/>
      <c r="IAX741" s="1101"/>
      <c r="IAY741" s="1101"/>
      <c r="IAZ741" s="1101"/>
      <c r="IBA741" s="1101"/>
      <c r="IBB741" s="1101"/>
      <c r="IBC741" s="1101"/>
      <c r="IBD741" s="1101"/>
      <c r="IBE741" s="1101"/>
      <c r="IBF741" s="1101"/>
      <c r="IBG741" s="1101"/>
      <c r="IBH741" s="1101"/>
      <c r="IBI741" s="1101"/>
      <c r="IBJ741" s="1101"/>
      <c r="IBK741" s="1101"/>
      <c r="IBL741" s="1101"/>
      <c r="IBM741" s="1101"/>
      <c r="IBN741" s="1101"/>
      <c r="IBO741" s="1101"/>
      <c r="IBP741" s="1101"/>
      <c r="IBQ741" s="1101"/>
      <c r="IBR741" s="1101"/>
      <c r="IBS741" s="1101"/>
      <c r="IBT741" s="1101"/>
      <c r="IBU741" s="1101"/>
      <c r="IBV741" s="1101"/>
      <c r="IBW741" s="1101"/>
      <c r="IBX741" s="1101"/>
      <c r="IBY741" s="1101"/>
      <c r="IBZ741" s="1101"/>
      <c r="ICA741" s="1101"/>
      <c r="ICB741" s="1101"/>
      <c r="ICC741" s="1101"/>
      <c r="ICD741" s="1101"/>
      <c r="ICE741" s="1101"/>
      <c r="ICF741" s="1101"/>
      <c r="ICG741" s="1101"/>
      <c r="ICH741" s="1101"/>
      <c r="ICI741" s="1101"/>
      <c r="ICJ741" s="1101"/>
      <c r="ICK741" s="1101"/>
      <c r="ICL741" s="1101"/>
      <c r="ICM741" s="1101"/>
      <c r="ICN741" s="1101"/>
      <c r="ICO741" s="1101"/>
      <c r="ICP741" s="1101"/>
      <c r="ICQ741" s="1101"/>
      <c r="ICR741" s="1101"/>
      <c r="ICS741" s="1101"/>
      <c r="ICT741" s="1101"/>
      <c r="ICU741" s="1101"/>
      <c r="ICV741" s="1101"/>
      <c r="ICW741" s="1101"/>
      <c r="ICX741" s="1101"/>
      <c r="ICY741" s="1101"/>
      <c r="ICZ741" s="1101"/>
      <c r="IDA741" s="1101"/>
      <c r="IDB741" s="1101"/>
      <c r="IDC741" s="1101"/>
      <c r="IDD741" s="1101"/>
      <c r="IDE741" s="1101"/>
      <c r="IDF741" s="1101"/>
      <c r="IDG741" s="1101"/>
      <c r="IDH741" s="1101"/>
      <c r="IDI741" s="1101"/>
      <c r="IDJ741" s="1101"/>
      <c r="IDK741" s="1101"/>
      <c r="IDL741" s="1101"/>
      <c r="IDM741" s="1101"/>
      <c r="IDN741" s="1101"/>
      <c r="IDO741" s="1101"/>
      <c r="IDP741" s="1101"/>
      <c r="IDQ741" s="1101"/>
      <c r="IDR741" s="1101"/>
      <c r="IDS741" s="1101"/>
      <c r="IDT741" s="1101"/>
      <c r="IDU741" s="1101"/>
      <c r="IDV741" s="1101"/>
      <c r="IDW741" s="1101"/>
      <c r="IDX741" s="1101"/>
      <c r="IDY741" s="1101"/>
      <c r="IDZ741" s="1101"/>
      <c r="IEA741" s="1101"/>
      <c r="IEB741" s="1101"/>
      <c r="IEC741" s="1101"/>
      <c r="IED741" s="1101"/>
      <c r="IEE741" s="1101"/>
      <c r="IEF741" s="1101"/>
      <c r="IEG741" s="1101"/>
      <c r="IEH741" s="1101"/>
      <c r="IEI741" s="1101"/>
      <c r="IEJ741" s="1101"/>
      <c r="IEK741" s="1101"/>
      <c r="IEL741" s="1101"/>
      <c r="IEM741" s="1101"/>
      <c r="IEN741" s="1101"/>
      <c r="IEO741" s="1101"/>
      <c r="IEP741" s="1101"/>
      <c r="IEQ741" s="1101"/>
      <c r="IER741" s="1101"/>
      <c r="IES741" s="1101"/>
      <c r="IET741" s="1101"/>
      <c r="IEU741" s="1101"/>
      <c r="IEV741" s="1101"/>
      <c r="IEW741" s="1101"/>
      <c r="IEX741" s="1101"/>
      <c r="IEY741" s="1101"/>
      <c r="IEZ741" s="1101"/>
      <c r="IFA741" s="1101"/>
      <c r="IFB741" s="1101"/>
      <c r="IFC741" s="1101"/>
      <c r="IFD741" s="1101"/>
      <c r="IFE741" s="1101"/>
      <c r="IFF741" s="1101"/>
      <c r="IFG741" s="1101"/>
      <c r="IFH741" s="1101"/>
      <c r="IFI741" s="1101"/>
      <c r="IFJ741" s="1101"/>
      <c r="IFK741" s="1101"/>
      <c r="IFL741" s="1101"/>
      <c r="IFM741" s="1101"/>
      <c r="IFN741" s="1101"/>
      <c r="IFO741" s="1101"/>
      <c r="IFP741" s="1101"/>
      <c r="IFQ741" s="1101"/>
      <c r="IFR741" s="1101"/>
      <c r="IFS741" s="1101"/>
      <c r="IFT741" s="1101"/>
      <c r="IFU741" s="1101"/>
      <c r="IFV741" s="1101"/>
      <c r="IFW741" s="1101"/>
      <c r="IFX741" s="1101"/>
      <c r="IFY741" s="1101"/>
      <c r="IFZ741" s="1101"/>
      <c r="IGA741" s="1101"/>
      <c r="IGB741" s="1101"/>
      <c r="IGC741" s="1101"/>
      <c r="IGD741" s="1101"/>
      <c r="IGE741" s="1101"/>
      <c r="IGF741" s="1101"/>
      <c r="IGG741" s="1101"/>
      <c r="IGH741" s="1101"/>
      <c r="IGI741" s="1101"/>
      <c r="IGJ741" s="1101"/>
      <c r="IGK741" s="1101"/>
      <c r="IGL741" s="1101"/>
      <c r="IGM741" s="1101"/>
      <c r="IGN741" s="1101"/>
      <c r="IGO741" s="1101"/>
      <c r="IGP741" s="1101"/>
      <c r="IGQ741" s="1101"/>
      <c r="IGR741" s="1101"/>
      <c r="IGS741" s="1101"/>
      <c r="IGT741" s="1101"/>
      <c r="IGU741" s="1101"/>
      <c r="IGV741" s="1101"/>
      <c r="IGW741" s="1101"/>
      <c r="IGX741" s="1101"/>
      <c r="IGY741" s="1101"/>
      <c r="IGZ741" s="1101"/>
      <c r="IHA741" s="1101"/>
      <c r="IHB741" s="1101"/>
      <c r="IHC741" s="1101"/>
      <c r="IHD741" s="1101"/>
      <c r="IHE741" s="1101"/>
      <c r="IHF741" s="1101"/>
      <c r="IHG741" s="1101"/>
      <c r="IHH741" s="1101"/>
      <c r="IHI741" s="1101"/>
      <c r="IHJ741" s="1101"/>
      <c r="IHK741" s="1101"/>
      <c r="IHL741" s="1101"/>
      <c r="IHM741" s="1101"/>
      <c r="IHN741" s="1101"/>
      <c r="IHO741" s="1101"/>
      <c r="IHP741" s="1101"/>
      <c r="IHQ741" s="1101"/>
      <c r="IHR741" s="1101"/>
      <c r="IHS741" s="1101"/>
      <c r="IHT741" s="1101"/>
      <c r="IHU741" s="1101"/>
      <c r="IHV741" s="1101"/>
      <c r="IHW741" s="1101"/>
      <c r="IHX741" s="1101"/>
      <c r="IHY741" s="1101"/>
      <c r="IHZ741" s="1101"/>
      <c r="IIA741" s="1101"/>
      <c r="IIB741" s="1101"/>
      <c r="IIC741" s="1101"/>
      <c r="IID741" s="1101"/>
      <c r="IIE741" s="1101"/>
      <c r="IIF741" s="1101"/>
      <c r="IIG741" s="1101"/>
      <c r="IIH741" s="1101"/>
      <c r="III741" s="1101"/>
      <c r="IIJ741" s="1101"/>
      <c r="IIK741" s="1101"/>
      <c r="IIL741" s="1101"/>
      <c r="IIM741" s="1101"/>
      <c r="IIN741" s="1101"/>
      <c r="IIO741" s="1101"/>
      <c r="IIP741" s="1101"/>
      <c r="IIQ741" s="1101"/>
      <c r="IIR741" s="1101"/>
      <c r="IIS741" s="1101"/>
      <c r="IIT741" s="1101"/>
      <c r="IIU741" s="1101"/>
      <c r="IIV741" s="1101"/>
      <c r="IIW741" s="1101"/>
      <c r="IIX741" s="1101"/>
      <c r="IIY741" s="1101"/>
      <c r="IIZ741" s="1101"/>
      <c r="IJA741" s="1101"/>
      <c r="IJB741" s="1101"/>
      <c r="IJC741" s="1101"/>
      <c r="IJD741" s="1101"/>
      <c r="IJE741" s="1101"/>
      <c r="IJF741" s="1101"/>
      <c r="IJG741" s="1101"/>
      <c r="IJH741" s="1101"/>
      <c r="IJI741" s="1101"/>
      <c r="IJJ741" s="1101"/>
      <c r="IJK741" s="1101"/>
      <c r="IJL741" s="1101"/>
      <c r="IJM741" s="1101"/>
      <c r="IJN741" s="1101"/>
      <c r="IJO741" s="1101"/>
      <c r="IJP741" s="1101"/>
      <c r="IJQ741" s="1101"/>
      <c r="IJR741" s="1101"/>
      <c r="IJS741" s="1101"/>
      <c r="IJT741" s="1101"/>
      <c r="IJU741" s="1101"/>
      <c r="IJV741" s="1101"/>
      <c r="IJW741" s="1101"/>
      <c r="IJX741" s="1101"/>
      <c r="IJY741" s="1101"/>
      <c r="IJZ741" s="1101"/>
      <c r="IKA741" s="1101"/>
      <c r="IKB741" s="1101"/>
      <c r="IKC741" s="1101"/>
      <c r="IKD741" s="1101"/>
      <c r="IKE741" s="1101"/>
      <c r="IKF741" s="1101"/>
      <c r="IKG741" s="1101"/>
      <c r="IKH741" s="1101"/>
      <c r="IKI741" s="1101"/>
      <c r="IKJ741" s="1101"/>
      <c r="IKK741" s="1101"/>
      <c r="IKL741" s="1101"/>
      <c r="IKM741" s="1101"/>
      <c r="IKN741" s="1101"/>
      <c r="IKO741" s="1101"/>
      <c r="IKP741" s="1101"/>
      <c r="IKQ741" s="1101"/>
      <c r="IKR741" s="1101"/>
      <c r="IKS741" s="1101"/>
      <c r="IKT741" s="1101"/>
      <c r="IKU741" s="1101"/>
      <c r="IKV741" s="1101"/>
      <c r="IKW741" s="1101"/>
      <c r="IKX741" s="1101"/>
      <c r="IKY741" s="1101"/>
      <c r="IKZ741" s="1101"/>
      <c r="ILA741" s="1101"/>
      <c r="ILB741" s="1101"/>
      <c r="ILC741" s="1101"/>
      <c r="ILD741" s="1101"/>
      <c r="ILE741" s="1101"/>
      <c r="ILF741" s="1101"/>
      <c r="ILG741" s="1101"/>
      <c r="ILH741" s="1101"/>
      <c r="ILI741" s="1101"/>
      <c r="ILJ741" s="1101"/>
      <c r="ILK741" s="1101"/>
      <c r="ILL741" s="1101"/>
      <c r="ILM741" s="1101"/>
      <c r="ILN741" s="1101"/>
      <c r="ILO741" s="1101"/>
      <c r="ILP741" s="1101"/>
      <c r="ILQ741" s="1101"/>
      <c r="ILR741" s="1101"/>
      <c r="ILS741" s="1101"/>
      <c r="ILT741" s="1101"/>
      <c r="ILU741" s="1101"/>
      <c r="ILV741" s="1101"/>
      <c r="ILW741" s="1101"/>
      <c r="ILX741" s="1101"/>
      <c r="ILY741" s="1101"/>
      <c r="ILZ741" s="1101"/>
      <c r="IMA741" s="1101"/>
      <c r="IMB741" s="1101"/>
      <c r="IMC741" s="1101"/>
      <c r="IMD741" s="1101"/>
      <c r="IME741" s="1101"/>
      <c r="IMF741" s="1101"/>
      <c r="IMG741" s="1101"/>
      <c r="IMH741" s="1101"/>
      <c r="IMI741" s="1101"/>
      <c r="IMJ741" s="1101"/>
      <c r="IMK741" s="1101"/>
      <c r="IML741" s="1101"/>
      <c r="IMM741" s="1101"/>
      <c r="IMN741" s="1101"/>
      <c r="IMO741" s="1101"/>
      <c r="IMP741" s="1101"/>
      <c r="IMQ741" s="1101"/>
      <c r="IMR741" s="1101"/>
      <c r="IMS741" s="1101"/>
      <c r="IMT741" s="1101"/>
      <c r="IMU741" s="1101"/>
      <c r="IMV741" s="1101"/>
      <c r="IMW741" s="1101"/>
      <c r="IMX741" s="1101"/>
      <c r="IMY741" s="1101"/>
      <c r="IMZ741" s="1101"/>
      <c r="INA741" s="1101"/>
      <c r="INB741" s="1101"/>
      <c r="INC741" s="1101"/>
      <c r="IND741" s="1101"/>
      <c r="INE741" s="1101"/>
      <c r="INF741" s="1101"/>
      <c r="ING741" s="1101"/>
      <c r="INH741" s="1101"/>
      <c r="INI741" s="1101"/>
      <c r="INJ741" s="1101"/>
      <c r="INK741" s="1101"/>
      <c r="INL741" s="1101"/>
      <c r="INM741" s="1101"/>
      <c r="INN741" s="1101"/>
      <c r="INO741" s="1101"/>
      <c r="INP741" s="1101"/>
      <c r="INQ741" s="1101"/>
      <c r="INR741" s="1101"/>
      <c r="INS741" s="1101"/>
      <c r="INT741" s="1101"/>
      <c r="INU741" s="1101"/>
      <c r="INV741" s="1101"/>
      <c r="INW741" s="1101"/>
      <c r="INX741" s="1101"/>
      <c r="INY741" s="1101"/>
      <c r="INZ741" s="1101"/>
      <c r="IOA741" s="1101"/>
      <c r="IOB741" s="1101"/>
      <c r="IOC741" s="1101"/>
      <c r="IOD741" s="1101"/>
      <c r="IOE741" s="1101"/>
      <c r="IOF741" s="1101"/>
      <c r="IOG741" s="1101"/>
      <c r="IOH741" s="1101"/>
      <c r="IOI741" s="1101"/>
      <c r="IOJ741" s="1101"/>
      <c r="IOK741" s="1101"/>
      <c r="IOL741" s="1101"/>
      <c r="IOM741" s="1101"/>
      <c r="ION741" s="1101"/>
      <c r="IOO741" s="1101"/>
      <c r="IOP741" s="1101"/>
      <c r="IOQ741" s="1101"/>
      <c r="IOR741" s="1101"/>
      <c r="IOS741" s="1101"/>
      <c r="IOT741" s="1101"/>
      <c r="IOU741" s="1101"/>
      <c r="IOV741" s="1101"/>
      <c r="IOW741" s="1101"/>
      <c r="IOX741" s="1101"/>
      <c r="IOY741" s="1101"/>
      <c r="IOZ741" s="1101"/>
      <c r="IPA741" s="1101"/>
      <c r="IPB741" s="1101"/>
      <c r="IPC741" s="1101"/>
      <c r="IPD741" s="1101"/>
      <c r="IPE741" s="1101"/>
      <c r="IPF741" s="1101"/>
      <c r="IPG741" s="1101"/>
      <c r="IPH741" s="1101"/>
      <c r="IPI741" s="1101"/>
      <c r="IPJ741" s="1101"/>
      <c r="IPK741" s="1101"/>
      <c r="IPL741" s="1101"/>
      <c r="IPM741" s="1101"/>
      <c r="IPN741" s="1101"/>
      <c r="IPO741" s="1101"/>
      <c r="IPP741" s="1101"/>
      <c r="IPQ741" s="1101"/>
      <c r="IPR741" s="1101"/>
      <c r="IPS741" s="1101"/>
      <c r="IPT741" s="1101"/>
      <c r="IPU741" s="1101"/>
      <c r="IPV741" s="1101"/>
      <c r="IPW741" s="1101"/>
      <c r="IPX741" s="1101"/>
      <c r="IPY741" s="1101"/>
      <c r="IPZ741" s="1101"/>
      <c r="IQA741" s="1101"/>
      <c r="IQB741" s="1101"/>
      <c r="IQC741" s="1101"/>
      <c r="IQD741" s="1101"/>
      <c r="IQE741" s="1101"/>
      <c r="IQF741" s="1101"/>
      <c r="IQG741" s="1101"/>
      <c r="IQH741" s="1101"/>
      <c r="IQI741" s="1101"/>
      <c r="IQJ741" s="1101"/>
      <c r="IQK741" s="1101"/>
      <c r="IQL741" s="1101"/>
      <c r="IQM741" s="1101"/>
      <c r="IQN741" s="1101"/>
      <c r="IQO741" s="1101"/>
      <c r="IQP741" s="1101"/>
      <c r="IQQ741" s="1101"/>
      <c r="IQR741" s="1101"/>
      <c r="IQS741" s="1101"/>
      <c r="IQT741" s="1101"/>
      <c r="IQU741" s="1101"/>
      <c r="IQV741" s="1101"/>
      <c r="IQW741" s="1101"/>
      <c r="IQX741" s="1101"/>
      <c r="IQY741" s="1101"/>
      <c r="IQZ741" s="1101"/>
      <c r="IRA741" s="1101"/>
      <c r="IRB741" s="1101"/>
      <c r="IRC741" s="1101"/>
      <c r="IRD741" s="1101"/>
      <c r="IRE741" s="1101"/>
      <c r="IRF741" s="1101"/>
      <c r="IRG741" s="1101"/>
      <c r="IRH741" s="1101"/>
      <c r="IRI741" s="1101"/>
      <c r="IRJ741" s="1101"/>
      <c r="IRK741" s="1101"/>
      <c r="IRL741" s="1101"/>
      <c r="IRM741" s="1101"/>
      <c r="IRN741" s="1101"/>
      <c r="IRO741" s="1101"/>
      <c r="IRP741" s="1101"/>
      <c r="IRQ741" s="1101"/>
      <c r="IRR741" s="1101"/>
      <c r="IRS741" s="1101"/>
      <c r="IRT741" s="1101"/>
      <c r="IRU741" s="1101"/>
      <c r="IRV741" s="1101"/>
      <c r="IRW741" s="1101"/>
      <c r="IRX741" s="1101"/>
      <c r="IRY741" s="1101"/>
      <c r="IRZ741" s="1101"/>
      <c r="ISA741" s="1101"/>
      <c r="ISB741" s="1101"/>
      <c r="ISC741" s="1101"/>
      <c r="ISD741" s="1101"/>
      <c r="ISE741" s="1101"/>
      <c r="ISF741" s="1101"/>
      <c r="ISG741" s="1101"/>
      <c r="ISH741" s="1101"/>
      <c r="ISI741" s="1101"/>
      <c r="ISJ741" s="1101"/>
      <c r="ISK741" s="1101"/>
      <c r="ISL741" s="1101"/>
      <c r="ISM741" s="1101"/>
      <c r="ISN741" s="1101"/>
      <c r="ISO741" s="1101"/>
      <c r="ISP741" s="1101"/>
      <c r="ISQ741" s="1101"/>
      <c r="ISR741" s="1101"/>
      <c r="ISS741" s="1101"/>
      <c r="IST741" s="1101"/>
      <c r="ISU741" s="1101"/>
      <c r="ISV741" s="1101"/>
      <c r="ISW741" s="1101"/>
      <c r="ISX741" s="1101"/>
      <c r="ISY741" s="1101"/>
      <c r="ISZ741" s="1101"/>
      <c r="ITA741" s="1101"/>
      <c r="ITB741" s="1101"/>
      <c r="ITC741" s="1101"/>
      <c r="ITD741" s="1101"/>
      <c r="ITE741" s="1101"/>
      <c r="ITF741" s="1101"/>
      <c r="ITG741" s="1101"/>
      <c r="ITH741" s="1101"/>
      <c r="ITI741" s="1101"/>
      <c r="ITJ741" s="1101"/>
      <c r="ITK741" s="1101"/>
      <c r="ITL741" s="1101"/>
      <c r="ITM741" s="1101"/>
      <c r="ITN741" s="1101"/>
      <c r="ITO741" s="1101"/>
      <c r="ITP741" s="1101"/>
      <c r="ITQ741" s="1101"/>
      <c r="ITR741" s="1101"/>
      <c r="ITS741" s="1101"/>
      <c r="ITT741" s="1101"/>
      <c r="ITU741" s="1101"/>
      <c r="ITV741" s="1101"/>
      <c r="ITW741" s="1101"/>
      <c r="ITX741" s="1101"/>
      <c r="ITY741" s="1101"/>
      <c r="ITZ741" s="1101"/>
      <c r="IUA741" s="1101"/>
      <c r="IUB741" s="1101"/>
      <c r="IUC741" s="1101"/>
      <c r="IUD741" s="1101"/>
      <c r="IUE741" s="1101"/>
      <c r="IUF741" s="1101"/>
      <c r="IUG741" s="1101"/>
      <c r="IUH741" s="1101"/>
      <c r="IUI741" s="1101"/>
      <c r="IUJ741" s="1101"/>
      <c r="IUK741" s="1101"/>
      <c r="IUL741" s="1101"/>
      <c r="IUM741" s="1101"/>
      <c r="IUN741" s="1101"/>
      <c r="IUO741" s="1101"/>
      <c r="IUP741" s="1101"/>
      <c r="IUQ741" s="1101"/>
      <c r="IUR741" s="1101"/>
      <c r="IUS741" s="1101"/>
      <c r="IUT741" s="1101"/>
      <c r="IUU741" s="1101"/>
      <c r="IUV741" s="1101"/>
      <c r="IUW741" s="1101"/>
      <c r="IUX741" s="1101"/>
      <c r="IUY741" s="1101"/>
      <c r="IUZ741" s="1101"/>
      <c r="IVA741" s="1101"/>
      <c r="IVB741" s="1101"/>
      <c r="IVC741" s="1101"/>
      <c r="IVD741" s="1101"/>
      <c r="IVE741" s="1101"/>
      <c r="IVF741" s="1101"/>
      <c r="IVG741" s="1101"/>
      <c r="IVH741" s="1101"/>
      <c r="IVI741" s="1101"/>
      <c r="IVJ741" s="1101"/>
      <c r="IVK741" s="1101"/>
      <c r="IVL741" s="1101"/>
      <c r="IVM741" s="1101"/>
      <c r="IVN741" s="1101"/>
      <c r="IVO741" s="1101"/>
      <c r="IVP741" s="1101"/>
      <c r="IVQ741" s="1101"/>
      <c r="IVR741" s="1101"/>
      <c r="IVS741" s="1101"/>
      <c r="IVT741" s="1101"/>
      <c r="IVU741" s="1101"/>
      <c r="IVV741" s="1101"/>
      <c r="IVW741" s="1101"/>
      <c r="IVX741" s="1101"/>
      <c r="IVY741" s="1101"/>
      <c r="IVZ741" s="1101"/>
      <c r="IWA741" s="1101"/>
      <c r="IWB741" s="1101"/>
      <c r="IWC741" s="1101"/>
      <c r="IWD741" s="1101"/>
      <c r="IWE741" s="1101"/>
      <c r="IWF741" s="1101"/>
      <c r="IWG741" s="1101"/>
      <c r="IWH741" s="1101"/>
      <c r="IWI741" s="1101"/>
      <c r="IWJ741" s="1101"/>
      <c r="IWK741" s="1101"/>
      <c r="IWL741" s="1101"/>
      <c r="IWM741" s="1101"/>
      <c r="IWN741" s="1101"/>
      <c r="IWO741" s="1101"/>
      <c r="IWP741" s="1101"/>
      <c r="IWQ741" s="1101"/>
      <c r="IWR741" s="1101"/>
      <c r="IWS741" s="1101"/>
      <c r="IWT741" s="1101"/>
      <c r="IWU741" s="1101"/>
      <c r="IWV741" s="1101"/>
      <c r="IWW741" s="1101"/>
      <c r="IWX741" s="1101"/>
      <c r="IWY741" s="1101"/>
      <c r="IWZ741" s="1101"/>
      <c r="IXA741" s="1101"/>
      <c r="IXB741" s="1101"/>
      <c r="IXC741" s="1101"/>
      <c r="IXD741" s="1101"/>
      <c r="IXE741" s="1101"/>
      <c r="IXF741" s="1101"/>
      <c r="IXG741" s="1101"/>
      <c r="IXH741" s="1101"/>
      <c r="IXI741" s="1101"/>
      <c r="IXJ741" s="1101"/>
      <c r="IXK741" s="1101"/>
      <c r="IXL741" s="1101"/>
      <c r="IXM741" s="1101"/>
      <c r="IXN741" s="1101"/>
      <c r="IXO741" s="1101"/>
      <c r="IXP741" s="1101"/>
      <c r="IXQ741" s="1101"/>
      <c r="IXR741" s="1101"/>
      <c r="IXS741" s="1101"/>
      <c r="IXT741" s="1101"/>
      <c r="IXU741" s="1101"/>
      <c r="IXV741" s="1101"/>
      <c r="IXW741" s="1101"/>
      <c r="IXX741" s="1101"/>
      <c r="IXY741" s="1101"/>
      <c r="IXZ741" s="1101"/>
      <c r="IYA741" s="1101"/>
      <c r="IYB741" s="1101"/>
      <c r="IYC741" s="1101"/>
      <c r="IYD741" s="1101"/>
      <c r="IYE741" s="1101"/>
      <c r="IYF741" s="1101"/>
      <c r="IYG741" s="1101"/>
      <c r="IYH741" s="1101"/>
      <c r="IYI741" s="1101"/>
      <c r="IYJ741" s="1101"/>
      <c r="IYK741" s="1101"/>
      <c r="IYL741" s="1101"/>
      <c r="IYM741" s="1101"/>
      <c r="IYN741" s="1101"/>
      <c r="IYO741" s="1101"/>
      <c r="IYP741" s="1101"/>
      <c r="IYQ741" s="1101"/>
      <c r="IYR741" s="1101"/>
      <c r="IYS741" s="1101"/>
      <c r="IYT741" s="1101"/>
      <c r="IYU741" s="1101"/>
      <c r="IYV741" s="1101"/>
      <c r="IYW741" s="1101"/>
      <c r="IYX741" s="1101"/>
      <c r="IYY741" s="1101"/>
      <c r="IYZ741" s="1101"/>
      <c r="IZA741" s="1101"/>
      <c r="IZB741" s="1101"/>
      <c r="IZC741" s="1101"/>
      <c r="IZD741" s="1101"/>
      <c r="IZE741" s="1101"/>
      <c r="IZF741" s="1101"/>
      <c r="IZG741" s="1101"/>
      <c r="IZH741" s="1101"/>
      <c r="IZI741" s="1101"/>
      <c r="IZJ741" s="1101"/>
      <c r="IZK741" s="1101"/>
      <c r="IZL741" s="1101"/>
      <c r="IZM741" s="1101"/>
      <c r="IZN741" s="1101"/>
      <c r="IZO741" s="1101"/>
      <c r="IZP741" s="1101"/>
      <c r="IZQ741" s="1101"/>
      <c r="IZR741" s="1101"/>
      <c r="IZS741" s="1101"/>
      <c r="IZT741" s="1101"/>
      <c r="IZU741" s="1101"/>
      <c r="IZV741" s="1101"/>
      <c r="IZW741" s="1101"/>
      <c r="IZX741" s="1101"/>
      <c r="IZY741" s="1101"/>
      <c r="IZZ741" s="1101"/>
      <c r="JAA741" s="1101"/>
      <c r="JAB741" s="1101"/>
      <c r="JAC741" s="1101"/>
      <c r="JAD741" s="1101"/>
      <c r="JAE741" s="1101"/>
      <c r="JAF741" s="1101"/>
      <c r="JAG741" s="1101"/>
      <c r="JAH741" s="1101"/>
      <c r="JAI741" s="1101"/>
      <c r="JAJ741" s="1101"/>
      <c r="JAK741" s="1101"/>
      <c r="JAL741" s="1101"/>
      <c r="JAM741" s="1101"/>
      <c r="JAN741" s="1101"/>
      <c r="JAO741" s="1101"/>
      <c r="JAP741" s="1101"/>
      <c r="JAQ741" s="1101"/>
      <c r="JAR741" s="1101"/>
      <c r="JAS741" s="1101"/>
      <c r="JAT741" s="1101"/>
      <c r="JAU741" s="1101"/>
      <c r="JAV741" s="1101"/>
      <c r="JAW741" s="1101"/>
      <c r="JAX741" s="1101"/>
      <c r="JAY741" s="1101"/>
      <c r="JAZ741" s="1101"/>
      <c r="JBA741" s="1101"/>
      <c r="JBB741" s="1101"/>
      <c r="JBC741" s="1101"/>
      <c r="JBD741" s="1101"/>
      <c r="JBE741" s="1101"/>
      <c r="JBF741" s="1101"/>
      <c r="JBG741" s="1101"/>
      <c r="JBH741" s="1101"/>
      <c r="JBI741" s="1101"/>
      <c r="JBJ741" s="1101"/>
      <c r="JBK741" s="1101"/>
      <c r="JBL741" s="1101"/>
      <c r="JBM741" s="1101"/>
      <c r="JBN741" s="1101"/>
      <c r="JBO741" s="1101"/>
      <c r="JBP741" s="1101"/>
      <c r="JBQ741" s="1101"/>
      <c r="JBR741" s="1101"/>
      <c r="JBS741" s="1101"/>
      <c r="JBT741" s="1101"/>
      <c r="JBU741" s="1101"/>
      <c r="JBV741" s="1101"/>
      <c r="JBW741" s="1101"/>
      <c r="JBX741" s="1101"/>
      <c r="JBY741" s="1101"/>
      <c r="JBZ741" s="1101"/>
      <c r="JCA741" s="1101"/>
      <c r="JCB741" s="1101"/>
      <c r="JCC741" s="1101"/>
      <c r="JCD741" s="1101"/>
      <c r="JCE741" s="1101"/>
      <c r="JCF741" s="1101"/>
      <c r="JCG741" s="1101"/>
      <c r="JCH741" s="1101"/>
      <c r="JCI741" s="1101"/>
      <c r="JCJ741" s="1101"/>
      <c r="JCK741" s="1101"/>
      <c r="JCL741" s="1101"/>
      <c r="JCM741" s="1101"/>
      <c r="JCN741" s="1101"/>
      <c r="JCO741" s="1101"/>
      <c r="JCP741" s="1101"/>
      <c r="JCQ741" s="1101"/>
      <c r="JCR741" s="1101"/>
      <c r="JCS741" s="1101"/>
      <c r="JCT741" s="1101"/>
      <c r="JCU741" s="1101"/>
      <c r="JCV741" s="1101"/>
      <c r="JCW741" s="1101"/>
      <c r="JCX741" s="1101"/>
      <c r="JCY741" s="1101"/>
      <c r="JCZ741" s="1101"/>
      <c r="JDA741" s="1101"/>
      <c r="JDB741" s="1101"/>
      <c r="JDC741" s="1101"/>
      <c r="JDD741" s="1101"/>
      <c r="JDE741" s="1101"/>
      <c r="JDF741" s="1101"/>
      <c r="JDG741" s="1101"/>
      <c r="JDH741" s="1101"/>
      <c r="JDI741" s="1101"/>
      <c r="JDJ741" s="1101"/>
      <c r="JDK741" s="1101"/>
      <c r="JDL741" s="1101"/>
      <c r="JDM741" s="1101"/>
      <c r="JDN741" s="1101"/>
      <c r="JDO741" s="1101"/>
      <c r="JDP741" s="1101"/>
      <c r="JDQ741" s="1101"/>
      <c r="JDR741" s="1101"/>
      <c r="JDS741" s="1101"/>
      <c r="JDT741" s="1101"/>
      <c r="JDU741" s="1101"/>
      <c r="JDV741" s="1101"/>
      <c r="JDW741" s="1101"/>
      <c r="JDX741" s="1101"/>
      <c r="JDY741" s="1101"/>
      <c r="JDZ741" s="1101"/>
      <c r="JEA741" s="1101"/>
      <c r="JEB741" s="1101"/>
      <c r="JEC741" s="1101"/>
      <c r="JED741" s="1101"/>
      <c r="JEE741" s="1101"/>
      <c r="JEF741" s="1101"/>
      <c r="JEG741" s="1101"/>
      <c r="JEH741" s="1101"/>
      <c r="JEI741" s="1101"/>
      <c r="JEJ741" s="1101"/>
      <c r="JEK741" s="1101"/>
      <c r="JEL741" s="1101"/>
      <c r="JEM741" s="1101"/>
      <c r="JEN741" s="1101"/>
      <c r="JEO741" s="1101"/>
      <c r="JEP741" s="1101"/>
      <c r="JEQ741" s="1101"/>
      <c r="JER741" s="1101"/>
      <c r="JES741" s="1101"/>
      <c r="JET741" s="1101"/>
      <c r="JEU741" s="1101"/>
      <c r="JEV741" s="1101"/>
      <c r="JEW741" s="1101"/>
      <c r="JEX741" s="1101"/>
      <c r="JEY741" s="1101"/>
      <c r="JEZ741" s="1101"/>
      <c r="JFA741" s="1101"/>
      <c r="JFB741" s="1101"/>
      <c r="JFC741" s="1101"/>
      <c r="JFD741" s="1101"/>
      <c r="JFE741" s="1101"/>
      <c r="JFF741" s="1101"/>
      <c r="JFG741" s="1101"/>
      <c r="JFH741" s="1101"/>
      <c r="JFI741" s="1101"/>
      <c r="JFJ741" s="1101"/>
      <c r="JFK741" s="1101"/>
      <c r="JFL741" s="1101"/>
      <c r="JFM741" s="1101"/>
      <c r="JFN741" s="1101"/>
      <c r="JFO741" s="1101"/>
      <c r="JFP741" s="1101"/>
      <c r="JFQ741" s="1101"/>
      <c r="JFR741" s="1101"/>
      <c r="JFS741" s="1101"/>
      <c r="JFT741" s="1101"/>
      <c r="JFU741" s="1101"/>
      <c r="JFV741" s="1101"/>
      <c r="JFW741" s="1101"/>
      <c r="JFX741" s="1101"/>
      <c r="JFY741" s="1101"/>
      <c r="JFZ741" s="1101"/>
      <c r="JGA741" s="1101"/>
      <c r="JGB741" s="1101"/>
      <c r="JGC741" s="1101"/>
      <c r="JGD741" s="1101"/>
      <c r="JGE741" s="1101"/>
      <c r="JGF741" s="1101"/>
      <c r="JGG741" s="1101"/>
      <c r="JGH741" s="1101"/>
      <c r="JGI741" s="1101"/>
      <c r="JGJ741" s="1101"/>
      <c r="JGK741" s="1101"/>
      <c r="JGL741" s="1101"/>
      <c r="JGM741" s="1101"/>
      <c r="JGN741" s="1101"/>
      <c r="JGO741" s="1101"/>
      <c r="JGP741" s="1101"/>
      <c r="JGQ741" s="1101"/>
      <c r="JGR741" s="1101"/>
      <c r="JGS741" s="1101"/>
      <c r="JGT741" s="1101"/>
      <c r="JGU741" s="1101"/>
      <c r="JGV741" s="1101"/>
      <c r="JGW741" s="1101"/>
      <c r="JGX741" s="1101"/>
      <c r="JGY741" s="1101"/>
      <c r="JGZ741" s="1101"/>
      <c r="JHA741" s="1101"/>
      <c r="JHB741" s="1101"/>
      <c r="JHC741" s="1101"/>
      <c r="JHD741" s="1101"/>
      <c r="JHE741" s="1101"/>
      <c r="JHF741" s="1101"/>
      <c r="JHG741" s="1101"/>
      <c r="JHH741" s="1101"/>
      <c r="JHI741" s="1101"/>
      <c r="JHJ741" s="1101"/>
      <c r="JHK741" s="1101"/>
      <c r="JHL741" s="1101"/>
      <c r="JHM741" s="1101"/>
      <c r="JHN741" s="1101"/>
      <c r="JHO741" s="1101"/>
      <c r="JHP741" s="1101"/>
      <c r="JHQ741" s="1101"/>
      <c r="JHR741" s="1101"/>
      <c r="JHS741" s="1101"/>
      <c r="JHT741" s="1101"/>
      <c r="JHU741" s="1101"/>
      <c r="JHV741" s="1101"/>
      <c r="JHW741" s="1101"/>
      <c r="JHX741" s="1101"/>
      <c r="JHY741" s="1101"/>
      <c r="JHZ741" s="1101"/>
      <c r="JIA741" s="1101"/>
      <c r="JIB741" s="1101"/>
      <c r="JIC741" s="1101"/>
      <c r="JID741" s="1101"/>
      <c r="JIE741" s="1101"/>
      <c r="JIF741" s="1101"/>
      <c r="JIG741" s="1101"/>
      <c r="JIH741" s="1101"/>
      <c r="JII741" s="1101"/>
      <c r="JIJ741" s="1101"/>
      <c r="JIK741" s="1101"/>
      <c r="JIL741" s="1101"/>
      <c r="JIM741" s="1101"/>
      <c r="JIN741" s="1101"/>
      <c r="JIO741" s="1101"/>
      <c r="JIP741" s="1101"/>
      <c r="JIQ741" s="1101"/>
      <c r="JIR741" s="1101"/>
      <c r="JIS741" s="1101"/>
      <c r="JIT741" s="1101"/>
      <c r="JIU741" s="1101"/>
      <c r="JIV741" s="1101"/>
      <c r="JIW741" s="1101"/>
      <c r="JIX741" s="1101"/>
      <c r="JIY741" s="1101"/>
      <c r="JIZ741" s="1101"/>
      <c r="JJA741" s="1101"/>
      <c r="JJB741" s="1101"/>
      <c r="JJC741" s="1101"/>
      <c r="JJD741" s="1101"/>
      <c r="JJE741" s="1101"/>
      <c r="JJF741" s="1101"/>
      <c r="JJG741" s="1101"/>
      <c r="JJH741" s="1101"/>
      <c r="JJI741" s="1101"/>
      <c r="JJJ741" s="1101"/>
      <c r="JJK741" s="1101"/>
      <c r="JJL741" s="1101"/>
      <c r="JJM741" s="1101"/>
      <c r="JJN741" s="1101"/>
      <c r="JJO741" s="1101"/>
      <c r="JJP741" s="1101"/>
      <c r="JJQ741" s="1101"/>
      <c r="JJR741" s="1101"/>
      <c r="JJS741" s="1101"/>
      <c r="JJT741" s="1101"/>
      <c r="JJU741" s="1101"/>
      <c r="JJV741" s="1101"/>
      <c r="JJW741" s="1101"/>
      <c r="JJX741" s="1101"/>
      <c r="JJY741" s="1101"/>
      <c r="JJZ741" s="1101"/>
      <c r="JKA741" s="1101"/>
      <c r="JKB741" s="1101"/>
      <c r="JKC741" s="1101"/>
      <c r="JKD741" s="1101"/>
      <c r="JKE741" s="1101"/>
      <c r="JKF741" s="1101"/>
      <c r="JKG741" s="1101"/>
      <c r="JKH741" s="1101"/>
      <c r="JKI741" s="1101"/>
      <c r="JKJ741" s="1101"/>
      <c r="JKK741" s="1101"/>
      <c r="JKL741" s="1101"/>
      <c r="JKM741" s="1101"/>
      <c r="JKN741" s="1101"/>
      <c r="JKO741" s="1101"/>
      <c r="JKP741" s="1101"/>
      <c r="JKQ741" s="1101"/>
      <c r="JKR741" s="1101"/>
      <c r="JKS741" s="1101"/>
      <c r="JKT741" s="1101"/>
      <c r="JKU741" s="1101"/>
      <c r="JKV741" s="1101"/>
      <c r="JKW741" s="1101"/>
      <c r="JKX741" s="1101"/>
      <c r="JKY741" s="1101"/>
      <c r="JKZ741" s="1101"/>
      <c r="JLA741" s="1101"/>
      <c r="JLB741" s="1101"/>
      <c r="JLC741" s="1101"/>
      <c r="JLD741" s="1101"/>
      <c r="JLE741" s="1101"/>
      <c r="JLF741" s="1101"/>
      <c r="JLG741" s="1101"/>
      <c r="JLH741" s="1101"/>
      <c r="JLI741" s="1101"/>
      <c r="JLJ741" s="1101"/>
      <c r="JLK741" s="1101"/>
      <c r="JLL741" s="1101"/>
      <c r="JLM741" s="1101"/>
      <c r="JLN741" s="1101"/>
      <c r="JLO741" s="1101"/>
      <c r="JLP741" s="1101"/>
      <c r="JLQ741" s="1101"/>
      <c r="JLR741" s="1101"/>
      <c r="JLS741" s="1101"/>
      <c r="JLT741" s="1101"/>
      <c r="JLU741" s="1101"/>
      <c r="JLV741" s="1101"/>
      <c r="JLW741" s="1101"/>
      <c r="JLX741" s="1101"/>
      <c r="JLY741" s="1101"/>
      <c r="JLZ741" s="1101"/>
      <c r="JMA741" s="1101"/>
      <c r="JMB741" s="1101"/>
      <c r="JMC741" s="1101"/>
      <c r="JMD741" s="1101"/>
      <c r="JME741" s="1101"/>
      <c r="JMF741" s="1101"/>
      <c r="JMG741" s="1101"/>
      <c r="JMH741" s="1101"/>
      <c r="JMI741" s="1101"/>
      <c r="JMJ741" s="1101"/>
      <c r="JMK741" s="1101"/>
      <c r="JML741" s="1101"/>
      <c r="JMM741" s="1101"/>
      <c r="JMN741" s="1101"/>
      <c r="JMO741" s="1101"/>
      <c r="JMP741" s="1101"/>
      <c r="JMQ741" s="1101"/>
      <c r="JMR741" s="1101"/>
      <c r="JMS741" s="1101"/>
      <c r="JMT741" s="1101"/>
      <c r="JMU741" s="1101"/>
      <c r="JMV741" s="1101"/>
      <c r="JMW741" s="1101"/>
      <c r="JMX741" s="1101"/>
      <c r="JMY741" s="1101"/>
      <c r="JMZ741" s="1101"/>
      <c r="JNA741" s="1101"/>
      <c r="JNB741" s="1101"/>
      <c r="JNC741" s="1101"/>
      <c r="JND741" s="1101"/>
      <c r="JNE741" s="1101"/>
      <c r="JNF741" s="1101"/>
      <c r="JNG741" s="1101"/>
      <c r="JNH741" s="1101"/>
      <c r="JNI741" s="1101"/>
      <c r="JNJ741" s="1101"/>
      <c r="JNK741" s="1101"/>
      <c r="JNL741" s="1101"/>
      <c r="JNM741" s="1101"/>
      <c r="JNN741" s="1101"/>
      <c r="JNO741" s="1101"/>
      <c r="JNP741" s="1101"/>
      <c r="JNQ741" s="1101"/>
      <c r="JNR741" s="1101"/>
      <c r="JNS741" s="1101"/>
      <c r="JNT741" s="1101"/>
      <c r="JNU741" s="1101"/>
      <c r="JNV741" s="1101"/>
      <c r="JNW741" s="1101"/>
      <c r="JNX741" s="1101"/>
      <c r="JNY741" s="1101"/>
      <c r="JNZ741" s="1101"/>
      <c r="JOA741" s="1101"/>
      <c r="JOB741" s="1101"/>
      <c r="JOC741" s="1101"/>
      <c r="JOD741" s="1101"/>
      <c r="JOE741" s="1101"/>
      <c r="JOF741" s="1101"/>
      <c r="JOG741" s="1101"/>
      <c r="JOH741" s="1101"/>
      <c r="JOI741" s="1101"/>
      <c r="JOJ741" s="1101"/>
      <c r="JOK741" s="1101"/>
      <c r="JOL741" s="1101"/>
      <c r="JOM741" s="1101"/>
      <c r="JON741" s="1101"/>
      <c r="JOO741" s="1101"/>
      <c r="JOP741" s="1101"/>
      <c r="JOQ741" s="1101"/>
      <c r="JOR741" s="1101"/>
      <c r="JOS741" s="1101"/>
      <c r="JOT741" s="1101"/>
      <c r="JOU741" s="1101"/>
      <c r="JOV741" s="1101"/>
      <c r="JOW741" s="1101"/>
      <c r="JOX741" s="1101"/>
      <c r="JOY741" s="1101"/>
      <c r="JOZ741" s="1101"/>
      <c r="JPA741" s="1101"/>
      <c r="JPB741" s="1101"/>
      <c r="JPC741" s="1101"/>
      <c r="JPD741" s="1101"/>
      <c r="JPE741" s="1101"/>
      <c r="JPF741" s="1101"/>
      <c r="JPG741" s="1101"/>
      <c r="JPH741" s="1101"/>
      <c r="JPI741" s="1101"/>
      <c r="JPJ741" s="1101"/>
      <c r="JPK741" s="1101"/>
      <c r="JPL741" s="1101"/>
      <c r="JPM741" s="1101"/>
      <c r="JPN741" s="1101"/>
      <c r="JPO741" s="1101"/>
      <c r="JPP741" s="1101"/>
      <c r="JPQ741" s="1101"/>
      <c r="JPR741" s="1101"/>
      <c r="JPS741" s="1101"/>
      <c r="JPT741" s="1101"/>
      <c r="JPU741" s="1101"/>
      <c r="JPV741" s="1101"/>
      <c r="JPW741" s="1101"/>
      <c r="JPX741" s="1101"/>
      <c r="JPY741" s="1101"/>
      <c r="JPZ741" s="1101"/>
      <c r="JQA741" s="1101"/>
      <c r="JQB741" s="1101"/>
      <c r="JQC741" s="1101"/>
      <c r="JQD741" s="1101"/>
      <c r="JQE741" s="1101"/>
      <c r="JQF741" s="1101"/>
      <c r="JQG741" s="1101"/>
      <c r="JQH741" s="1101"/>
      <c r="JQI741" s="1101"/>
      <c r="JQJ741" s="1101"/>
      <c r="JQK741" s="1101"/>
      <c r="JQL741" s="1101"/>
      <c r="JQM741" s="1101"/>
      <c r="JQN741" s="1101"/>
      <c r="JQO741" s="1101"/>
      <c r="JQP741" s="1101"/>
      <c r="JQQ741" s="1101"/>
      <c r="JQR741" s="1101"/>
      <c r="JQS741" s="1101"/>
      <c r="JQT741" s="1101"/>
      <c r="JQU741" s="1101"/>
      <c r="JQV741" s="1101"/>
      <c r="JQW741" s="1101"/>
      <c r="JQX741" s="1101"/>
      <c r="JQY741" s="1101"/>
      <c r="JQZ741" s="1101"/>
      <c r="JRA741" s="1101"/>
      <c r="JRB741" s="1101"/>
      <c r="JRC741" s="1101"/>
      <c r="JRD741" s="1101"/>
      <c r="JRE741" s="1101"/>
      <c r="JRF741" s="1101"/>
      <c r="JRG741" s="1101"/>
      <c r="JRH741" s="1101"/>
      <c r="JRI741" s="1101"/>
      <c r="JRJ741" s="1101"/>
      <c r="JRK741" s="1101"/>
      <c r="JRL741" s="1101"/>
      <c r="JRM741" s="1101"/>
      <c r="JRN741" s="1101"/>
      <c r="JRO741" s="1101"/>
      <c r="JRP741" s="1101"/>
      <c r="JRQ741" s="1101"/>
      <c r="JRR741" s="1101"/>
      <c r="JRS741" s="1101"/>
      <c r="JRT741" s="1101"/>
      <c r="JRU741" s="1101"/>
      <c r="JRV741" s="1101"/>
      <c r="JRW741" s="1101"/>
      <c r="JRX741" s="1101"/>
      <c r="JRY741" s="1101"/>
      <c r="JRZ741" s="1101"/>
      <c r="JSA741" s="1101"/>
      <c r="JSB741" s="1101"/>
      <c r="JSC741" s="1101"/>
      <c r="JSD741" s="1101"/>
      <c r="JSE741" s="1101"/>
      <c r="JSF741" s="1101"/>
      <c r="JSG741" s="1101"/>
      <c r="JSH741" s="1101"/>
      <c r="JSI741" s="1101"/>
      <c r="JSJ741" s="1101"/>
      <c r="JSK741" s="1101"/>
      <c r="JSL741" s="1101"/>
      <c r="JSM741" s="1101"/>
      <c r="JSN741" s="1101"/>
      <c r="JSO741" s="1101"/>
      <c r="JSP741" s="1101"/>
      <c r="JSQ741" s="1101"/>
      <c r="JSR741" s="1101"/>
      <c r="JSS741" s="1101"/>
      <c r="JST741" s="1101"/>
      <c r="JSU741" s="1101"/>
      <c r="JSV741" s="1101"/>
      <c r="JSW741" s="1101"/>
      <c r="JSX741" s="1101"/>
      <c r="JSY741" s="1101"/>
      <c r="JSZ741" s="1101"/>
      <c r="JTA741" s="1101"/>
      <c r="JTB741" s="1101"/>
      <c r="JTC741" s="1101"/>
      <c r="JTD741" s="1101"/>
      <c r="JTE741" s="1101"/>
      <c r="JTF741" s="1101"/>
      <c r="JTG741" s="1101"/>
      <c r="JTH741" s="1101"/>
      <c r="JTI741" s="1101"/>
      <c r="JTJ741" s="1101"/>
      <c r="JTK741" s="1101"/>
      <c r="JTL741" s="1101"/>
      <c r="JTM741" s="1101"/>
      <c r="JTN741" s="1101"/>
      <c r="JTO741" s="1101"/>
      <c r="JTP741" s="1101"/>
      <c r="JTQ741" s="1101"/>
      <c r="JTR741" s="1101"/>
      <c r="JTS741" s="1101"/>
      <c r="JTT741" s="1101"/>
      <c r="JTU741" s="1101"/>
      <c r="JTV741" s="1101"/>
      <c r="JTW741" s="1101"/>
      <c r="JTX741" s="1101"/>
      <c r="JTY741" s="1101"/>
      <c r="JTZ741" s="1101"/>
      <c r="JUA741" s="1101"/>
      <c r="JUB741" s="1101"/>
      <c r="JUC741" s="1101"/>
      <c r="JUD741" s="1101"/>
      <c r="JUE741" s="1101"/>
      <c r="JUF741" s="1101"/>
      <c r="JUG741" s="1101"/>
      <c r="JUH741" s="1101"/>
      <c r="JUI741" s="1101"/>
      <c r="JUJ741" s="1101"/>
      <c r="JUK741" s="1101"/>
      <c r="JUL741" s="1101"/>
      <c r="JUM741" s="1101"/>
      <c r="JUN741" s="1101"/>
      <c r="JUO741" s="1101"/>
      <c r="JUP741" s="1101"/>
      <c r="JUQ741" s="1101"/>
      <c r="JUR741" s="1101"/>
      <c r="JUS741" s="1101"/>
      <c r="JUT741" s="1101"/>
      <c r="JUU741" s="1101"/>
      <c r="JUV741" s="1101"/>
      <c r="JUW741" s="1101"/>
      <c r="JUX741" s="1101"/>
      <c r="JUY741" s="1101"/>
      <c r="JUZ741" s="1101"/>
      <c r="JVA741" s="1101"/>
      <c r="JVB741" s="1101"/>
      <c r="JVC741" s="1101"/>
      <c r="JVD741" s="1101"/>
      <c r="JVE741" s="1101"/>
      <c r="JVF741" s="1101"/>
      <c r="JVG741" s="1101"/>
      <c r="JVH741" s="1101"/>
      <c r="JVI741" s="1101"/>
      <c r="JVJ741" s="1101"/>
      <c r="JVK741" s="1101"/>
      <c r="JVL741" s="1101"/>
      <c r="JVM741" s="1101"/>
      <c r="JVN741" s="1101"/>
      <c r="JVO741" s="1101"/>
      <c r="JVP741" s="1101"/>
      <c r="JVQ741" s="1101"/>
      <c r="JVR741" s="1101"/>
      <c r="JVS741" s="1101"/>
      <c r="JVT741" s="1101"/>
      <c r="JVU741" s="1101"/>
      <c r="JVV741" s="1101"/>
      <c r="JVW741" s="1101"/>
      <c r="JVX741" s="1101"/>
      <c r="JVY741" s="1101"/>
      <c r="JVZ741" s="1101"/>
      <c r="JWA741" s="1101"/>
      <c r="JWB741" s="1101"/>
      <c r="JWC741" s="1101"/>
      <c r="JWD741" s="1101"/>
      <c r="JWE741" s="1101"/>
      <c r="JWF741" s="1101"/>
      <c r="JWG741" s="1101"/>
      <c r="JWH741" s="1101"/>
      <c r="JWI741" s="1101"/>
      <c r="JWJ741" s="1101"/>
      <c r="JWK741" s="1101"/>
      <c r="JWL741" s="1101"/>
      <c r="JWM741" s="1101"/>
      <c r="JWN741" s="1101"/>
      <c r="JWO741" s="1101"/>
      <c r="JWP741" s="1101"/>
      <c r="JWQ741" s="1101"/>
      <c r="JWR741" s="1101"/>
      <c r="JWS741" s="1101"/>
      <c r="JWT741" s="1101"/>
      <c r="JWU741" s="1101"/>
      <c r="JWV741" s="1101"/>
      <c r="JWW741" s="1101"/>
      <c r="JWX741" s="1101"/>
      <c r="JWY741" s="1101"/>
      <c r="JWZ741" s="1101"/>
      <c r="JXA741" s="1101"/>
      <c r="JXB741" s="1101"/>
      <c r="JXC741" s="1101"/>
      <c r="JXD741" s="1101"/>
      <c r="JXE741" s="1101"/>
      <c r="JXF741" s="1101"/>
      <c r="JXG741" s="1101"/>
      <c r="JXH741" s="1101"/>
      <c r="JXI741" s="1101"/>
      <c r="JXJ741" s="1101"/>
      <c r="JXK741" s="1101"/>
      <c r="JXL741" s="1101"/>
      <c r="JXM741" s="1101"/>
      <c r="JXN741" s="1101"/>
      <c r="JXO741" s="1101"/>
      <c r="JXP741" s="1101"/>
      <c r="JXQ741" s="1101"/>
      <c r="JXR741" s="1101"/>
      <c r="JXS741" s="1101"/>
      <c r="JXT741" s="1101"/>
      <c r="JXU741" s="1101"/>
      <c r="JXV741" s="1101"/>
      <c r="JXW741" s="1101"/>
      <c r="JXX741" s="1101"/>
      <c r="JXY741" s="1101"/>
      <c r="JXZ741" s="1101"/>
      <c r="JYA741" s="1101"/>
      <c r="JYB741" s="1101"/>
      <c r="JYC741" s="1101"/>
      <c r="JYD741" s="1101"/>
      <c r="JYE741" s="1101"/>
      <c r="JYF741" s="1101"/>
      <c r="JYG741" s="1101"/>
      <c r="JYH741" s="1101"/>
      <c r="JYI741" s="1101"/>
      <c r="JYJ741" s="1101"/>
      <c r="JYK741" s="1101"/>
      <c r="JYL741" s="1101"/>
      <c r="JYM741" s="1101"/>
      <c r="JYN741" s="1101"/>
      <c r="JYO741" s="1101"/>
      <c r="JYP741" s="1101"/>
      <c r="JYQ741" s="1101"/>
      <c r="JYR741" s="1101"/>
      <c r="JYS741" s="1101"/>
      <c r="JYT741" s="1101"/>
      <c r="JYU741" s="1101"/>
      <c r="JYV741" s="1101"/>
      <c r="JYW741" s="1101"/>
      <c r="JYX741" s="1101"/>
      <c r="JYY741" s="1101"/>
      <c r="JYZ741" s="1101"/>
      <c r="JZA741" s="1101"/>
      <c r="JZB741" s="1101"/>
      <c r="JZC741" s="1101"/>
      <c r="JZD741" s="1101"/>
      <c r="JZE741" s="1101"/>
      <c r="JZF741" s="1101"/>
      <c r="JZG741" s="1101"/>
      <c r="JZH741" s="1101"/>
      <c r="JZI741" s="1101"/>
      <c r="JZJ741" s="1101"/>
      <c r="JZK741" s="1101"/>
      <c r="JZL741" s="1101"/>
      <c r="JZM741" s="1101"/>
      <c r="JZN741" s="1101"/>
      <c r="JZO741" s="1101"/>
      <c r="JZP741" s="1101"/>
      <c r="JZQ741" s="1101"/>
      <c r="JZR741" s="1101"/>
      <c r="JZS741" s="1101"/>
      <c r="JZT741" s="1101"/>
      <c r="JZU741" s="1101"/>
      <c r="JZV741" s="1101"/>
      <c r="JZW741" s="1101"/>
      <c r="JZX741" s="1101"/>
      <c r="JZY741" s="1101"/>
      <c r="JZZ741" s="1101"/>
      <c r="KAA741" s="1101"/>
      <c r="KAB741" s="1101"/>
      <c r="KAC741" s="1101"/>
      <c r="KAD741" s="1101"/>
      <c r="KAE741" s="1101"/>
      <c r="KAF741" s="1101"/>
      <c r="KAG741" s="1101"/>
      <c r="KAH741" s="1101"/>
      <c r="KAI741" s="1101"/>
      <c r="KAJ741" s="1101"/>
      <c r="KAK741" s="1101"/>
      <c r="KAL741" s="1101"/>
      <c r="KAM741" s="1101"/>
      <c r="KAN741" s="1101"/>
      <c r="KAO741" s="1101"/>
      <c r="KAP741" s="1101"/>
      <c r="KAQ741" s="1101"/>
      <c r="KAR741" s="1101"/>
      <c r="KAS741" s="1101"/>
      <c r="KAT741" s="1101"/>
      <c r="KAU741" s="1101"/>
      <c r="KAV741" s="1101"/>
      <c r="KAW741" s="1101"/>
      <c r="KAX741" s="1101"/>
      <c r="KAY741" s="1101"/>
      <c r="KAZ741" s="1101"/>
      <c r="KBA741" s="1101"/>
      <c r="KBB741" s="1101"/>
      <c r="KBC741" s="1101"/>
      <c r="KBD741" s="1101"/>
      <c r="KBE741" s="1101"/>
      <c r="KBF741" s="1101"/>
      <c r="KBG741" s="1101"/>
      <c r="KBH741" s="1101"/>
      <c r="KBI741" s="1101"/>
      <c r="KBJ741" s="1101"/>
      <c r="KBK741" s="1101"/>
      <c r="KBL741" s="1101"/>
      <c r="KBM741" s="1101"/>
      <c r="KBN741" s="1101"/>
      <c r="KBO741" s="1101"/>
      <c r="KBP741" s="1101"/>
      <c r="KBQ741" s="1101"/>
      <c r="KBR741" s="1101"/>
      <c r="KBS741" s="1101"/>
      <c r="KBT741" s="1101"/>
      <c r="KBU741" s="1101"/>
      <c r="KBV741" s="1101"/>
      <c r="KBW741" s="1101"/>
      <c r="KBX741" s="1101"/>
      <c r="KBY741" s="1101"/>
      <c r="KBZ741" s="1101"/>
      <c r="KCA741" s="1101"/>
      <c r="KCB741" s="1101"/>
      <c r="KCC741" s="1101"/>
      <c r="KCD741" s="1101"/>
      <c r="KCE741" s="1101"/>
      <c r="KCF741" s="1101"/>
      <c r="KCG741" s="1101"/>
      <c r="KCH741" s="1101"/>
      <c r="KCI741" s="1101"/>
      <c r="KCJ741" s="1101"/>
      <c r="KCK741" s="1101"/>
      <c r="KCL741" s="1101"/>
      <c r="KCM741" s="1101"/>
      <c r="KCN741" s="1101"/>
      <c r="KCO741" s="1101"/>
      <c r="KCP741" s="1101"/>
      <c r="KCQ741" s="1101"/>
      <c r="KCR741" s="1101"/>
      <c r="KCS741" s="1101"/>
      <c r="KCT741" s="1101"/>
      <c r="KCU741" s="1101"/>
      <c r="KCV741" s="1101"/>
      <c r="KCW741" s="1101"/>
      <c r="KCX741" s="1101"/>
      <c r="KCY741" s="1101"/>
      <c r="KCZ741" s="1101"/>
      <c r="KDA741" s="1101"/>
      <c r="KDB741" s="1101"/>
      <c r="KDC741" s="1101"/>
      <c r="KDD741" s="1101"/>
      <c r="KDE741" s="1101"/>
      <c r="KDF741" s="1101"/>
      <c r="KDG741" s="1101"/>
      <c r="KDH741" s="1101"/>
      <c r="KDI741" s="1101"/>
      <c r="KDJ741" s="1101"/>
      <c r="KDK741" s="1101"/>
      <c r="KDL741" s="1101"/>
      <c r="KDM741" s="1101"/>
      <c r="KDN741" s="1101"/>
      <c r="KDO741" s="1101"/>
      <c r="KDP741" s="1101"/>
      <c r="KDQ741" s="1101"/>
      <c r="KDR741" s="1101"/>
      <c r="KDS741" s="1101"/>
      <c r="KDT741" s="1101"/>
      <c r="KDU741" s="1101"/>
      <c r="KDV741" s="1101"/>
      <c r="KDW741" s="1101"/>
      <c r="KDX741" s="1101"/>
      <c r="KDY741" s="1101"/>
      <c r="KDZ741" s="1101"/>
      <c r="KEA741" s="1101"/>
      <c r="KEB741" s="1101"/>
      <c r="KEC741" s="1101"/>
      <c r="KED741" s="1101"/>
      <c r="KEE741" s="1101"/>
      <c r="KEF741" s="1101"/>
      <c r="KEG741" s="1101"/>
      <c r="KEH741" s="1101"/>
      <c r="KEI741" s="1101"/>
      <c r="KEJ741" s="1101"/>
      <c r="KEK741" s="1101"/>
      <c r="KEL741" s="1101"/>
      <c r="KEM741" s="1101"/>
      <c r="KEN741" s="1101"/>
      <c r="KEO741" s="1101"/>
      <c r="KEP741" s="1101"/>
      <c r="KEQ741" s="1101"/>
      <c r="KER741" s="1101"/>
      <c r="KES741" s="1101"/>
      <c r="KET741" s="1101"/>
      <c r="KEU741" s="1101"/>
      <c r="KEV741" s="1101"/>
      <c r="KEW741" s="1101"/>
      <c r="KEX741" s="1101"/>
      <c r="KEY741" s="1101"/>
      <c r="KEZ741" s="1101"/>
      <c r="KFA741" s="1101"/>
      <c r="KFB741" s="1101"/>
      <c r="KFC741" s="1101"/>
      <c r="KFD741" s="1101"/>
      <c r="KFE741" s="1101"/>
      <c r="KFF741" s="1101"/>
      <c r="KFG741" s="1101"/>
      <c r="KFH741" s="1101"/>
      <c r="KFI741" s="1101"/>
      <c r="KFJ741" s="1101"/>
      <c r="KFK741" s="1101"/>
      <c r="KFL741" s="1101"/>
      <c r="KFM741" s="1101"/>
      <c r="KFN741" s="1101"/>
      <c r="KFO741" s="1101"/>
      <c r="KFP741" s="1101"/>
      <c r="KFQ741" s="1101"/>
      <c r="KFR741" s="1101"/>
      <c r="KFS741" s="1101"/>
      <c r="KFT741" s="1101"/>
      <c r="KFU741" s="1101"/>
      <c r="KFV741" s="1101"/>
      <c r="KFW741" s="1101"/>
      <c r="KFX741" s="1101"/>
      <c r="KFY741" s="1101"/>
      <c r="KFZ741" s="1101"/>
      <c r="KGA741" s="1101"/>
      <c r="KGB741" s="1101"/>
      <c r="KGC741" s="1101"/>
      <c r="KGD741" s="1101"/>
      <c r="KGE741" s="1101"/>
      <c r="KGF741" s="1101"/>
      <c r="KGG741" s="1101"/>
      <c r="KGH741" s="1101"/>
      <c r="KGI741" s="1101"/>
      <c r="KGJ741" s="1101"/>
      <c r="KGK741" s="1101"/>
      <c r="KGL741" s="1101"/>
      <c r="KGM741" s="1101"/>
      <c r="KGN741" s="1101"/>
      <c r="KGO741" s="1101"/>
      <c r="KGP741" s="1101"/>
      <c r="KGQ741" s="1101"/>
      <c r="KGR741" s="1101"/>
      <c r="KGS741" s="1101"/>
      <c r="KGT741" s="1101"/>
      <c r="KGU741" s="1101"/>
      <c r="KGV741" s="1101"/>
      <c r="KGW741" s="1101"/>
      <c r="KGX741" s="1101"/>
      <c r="KGY741" s="1101"/>
      <c r="KGZ741" s="1101"/>
      <c r="KHA741" s="1101"/>
      <c r="KHB741" s="1101"/>
      <c r="KHC741" s="1101"/>
      <c r="KHD741" s="1101"/>
      <c r="KHE741" s="1101"/>
      <c r="KHF741" s="1101"/>
      <c r="KHG741" s="1101"/>
      <c r="KHH741" s="1101"/>
      <c r="KHI741" s="1101"/>
      <c r="KHJ741" s="1101"/>
      <c r="KHK741" s="1101"/>
      <c r="KHL741" s="1101"/>
      <c r="KHM741" s="1101"/>
      <c r="KHN741" s="1101"/>
      <c r="KHO741" s="1101"/>
      <c r="KHP741" s="1101"/>
      <c r="KHQ741" s="1101"/>
      <c r="KHR741" s="1101"/>
      <c r="KHS741" s="1101"/>
      <c r="KHT741" s="1101"/>
      <c r="KHU741" s="1101"/>
      <c r="KHV741" s="1101"/>
      <c r="KHW741" s="1101"/>
      <c r="KHX741" s="1101"/>
      <c r="KHY741" s="1101"/>
      <c r="KHZ741" s="1101"/>
      <c r="KIA741" s="1101"/>
      <c r="KIB741" s="1101"/>
      <c r="KIC741" s="1101"/>
      <c r="KID741" s="1101"/>
      <c r="KIE741" s="1101"/>
      <c r="KIF741" s="1101"/>
      <c r="KIG741" s="1101"/>
      <c r="KIH741" s="1101"/>
      <c r="KII741" s="1101"/>
      <c r="KIJ741" s="1101"/>
      <c r="KIK741" s="1101"/>
      <c r="KIL741" s="1101"/>
      <c r="KIM741" s="1101"/>
      <c r="KIN741" s="1101"/>
      <c r="KIO741" s="1101"/>
      <c r="KIP741" s="1101"/>
      <c r="KIQ741" s="1101"/>
      <c r="KIR741" s="1101"/>
      <c r="KIS741" s="1101"/>
      <c r="KIT741" s="1101"/>
      <c r="KIU741" s="1101"/>
      <c r="KIV741" s="1101"/>
      <c r="KIW741" s="1101"/>
      <c r="KIX741" s="1101"/>
      <c r="KIY741" s="1101"/>
      <c r="KIZ741" s="1101"/>
      <c r="KJA741" s="1101"/>
      <c r="KJB741" s="1101"/>
      <c r="KJC741" s="1101"/>
      <c r="KJD741" s="1101"/>
      <c r="KJE741" s="1101"/>
      <c r="KJF741" s="1101"/>
      <c r="KJG741" s="1101"/>
      <c r="KJH741" s="1101"/>
      <c r="KJI741" s="1101"/>
      <c r="KJJ741" s="1101"/>
      <c r="KJK741" s="1101"/>
      <c r="KJL741" s="1101"/>
      <c r="KJM741" s="1101"/>
      <c r="KJN741" s="1101"/>
      <c r="KJO741" s="1101"/>
      <c r="KJP741" s="1101"/>
      <c r="KJQ741" s="1101"/>
      <c r="KJR741" s="1101"/>
      <c r="KJS741" s="1101"/>
      <c r="KJT741" s="1101"/>
      <c r="KJU741" s="1101"/>
      <c r="KJV741" s="1101"/>
      <c r="KJW741" s="1101"/>
      <c r="KJX741" s="1101"/>
      <c r="KJY741" s="1101"/>
      <c r="KJZ741" s="1101"/>
      <c r="KKA741" s="1101"/>
      <c r="KKB741" s="1101"/>
      <c r="KKC741" s="1101"/>
      <c r="KKD741" s="1101"/>
      <c r="KKE741" s="1101"/>
      <c r="KKF741" s="1101"/>
      <c r="KKG741" s="1101"/>
      <c r="KKH741" s="1101"/>
      <c r="KKI741" s="1101"/>
      <c r="KKJ741" s="1101"/>
      <c r="KKK741" s="1101"/>
      <c r="KKL741" s="1101"/>
      <c r="KKM741" s="1101"/>
      <c r="KKN741" s="1101"/>
      <c r="KKO741" s="1101"/>
      <c r="KKP741" s="1101"/>
      <c r="KKQ741" s="1101"/>
      <c r="KKR741" s="1101"/>
      <c r="KKS741" s="1101"/>
      <c r="KKT741" s="1101"/>
      <c r="KKU741" s="1101"/>
      <c r="KKV741" s="1101"/>
      <c r="KKW741" s="1101"/>
      <c r="KKX741" s="1101"/>
      <c r="KKY741" s="1101"/>
      <c r="KKZ741" s="1101"/>
      <c r="KLA741" s="1101"/>
      <c r="KLB741" s="1101"/>
      <c r="KLC741" s="1101"/>
      <c r="KLD741" s="1101"/>
      <c r="KLE741" s="1101"/>
      <c r="KLF741" s="1101"/>
      <c r="KLG741" s="1101"/>
      <c r="KLH741" s="1101"/>
      <c r="KLI741" s="1101"/>
      <c r="KLJ741" s="1101"/>
      <c r="KLK741" s="1101"/>
      <c r="KLL741" s="1101"/>
      <c r="KLM741" s="1101"/>
      <c r="KLN741" s="1101"/>
      <c r="KLO741" s="1101"/>
      <c r="KLP741" s="1101"/>
      <c r="KLQ741" s="1101"/>
      <c r="KLR741" s="1101"/>
      <c r="KLS741" s="1101"/>
      <c r="KLT741" s="1101"/>
      <c r="KLU741" s="1101"/>
      <c r="KLV741" s="1101"/>
      <c r="KLW741" s="1101"/>
      <c r="KLX741" s="1101"/>
      <c r="KLY741" s="1101"/>
      <c r="KLZ741" s="1101"/>
      <c r="KMA741" s="1101"/>
      <c r="KMB741" s="1101"/>
      <c r="KMC741" s="1101"/>
      <c r="KMD741" s="1101"/>
      <c r="KME741" s="1101"/>
      <c r="KMF741" s="1101"/>
      <c r="KMG741" s="1101"/>
      <c r="KMH741" s="1101"/>
      <c r="KMI741" s="1101"/>
      <c r="KMJ741" s="1101"/>
      <c r="KMK741" s="1101"/>
      <c r="KML741" s="1101"/>
      <c r="KMM741" s="1101"/>
      <c r="KMN741" s="1101"/>
      <c r="KMO741" s="1101"/>
      <c r="KMP741" s="1101"/>
      <c r="KMQ741" s="1101"/>
      <c r="KMR741" s="1101"/>
      <c r="KMS741" s="1101"/>
      <c r="KMT741" s="1101"/>
      <c r="KMU741" s="1101"/>
      <c r="KMV741" s="1101"/>
      <c r="KMW741" s="1101"/>
      <c r="KMX741" s="1101"/>
      <c r="KMY741" s="1101"/>
      <c r="KMZ741" s="1101"/>
      <c r="KNA741" s="1101"/>
      <c r="KNB741" s="1101"/>
      <c r="KNC741" s="1101"/>
      <c r="KND741" s="1101"/>
      <c r="KNE741" s="1101"/>
      <c r="KNF741" s="1101"/>
      <c r="KNG741" s="1101"/>
      <c r="KNH741" s="1101"/>
      <c r="KNI741" s="1101"/>
      <c r="KNJ741" s="1101"/>
      <c r="KNK741" s="1101"/>
      <c r="KNL741" s="1101"/>
      <c r="KNM741" s="1101"/>
      <c r="KNN741" s="1101"/>
      <c r="KNO741" s="1101"/>
      <c r="KNP741" s="1101"/>
      <c r="KNQ741" s="1101"/>
      <c r="KNR741" s="1101"/>
      <c r="KNS741" s="1101"/>
      <c r="KNT741" s="1101"/>
      <c r="KNU741" s="1101"/>
      <c r="KNV741" s="1101"/>
      <c r="KNW741" s="1101"/>
      <c r="KNX741" s="1101"/>
      <c r="KNY741" s="1101"/>
      <c r="KNZ741" s="1101"/>
      <c r="KOA741" s="1101"/>
      <c r="KOB741" s="1101"/>
      <c r="KOC741" s="1101"/>
      <c r="KOD741" s="1101"/>
      <c r="KOE741" s="1101"/>
      <c r="KOF741" s="1101"/>
      <c r="KOG741" s="1101"/>
      <c r="KOH741" s="1101"/>
      <c r="KOI741" s="1101"/>
      <c r="KOJ741" s="1101"/>
      <c r="KOK741" s="1101"/>
      <c r="KOL741" s="1101"/>
      <c r="KOM741" s="1101"/>
      <c r="KON741" s="1101"/>
      <c r="KOO741" s="1101"/>
      <c r="KOP741" s="1101"/>
      <c r="KOQ741" s="1101"/>
      <c r="KOR741" s="1101"/>
      <c r="KOS741" s="1101"/>
      <c r="KOT741" s="1101"/>
      <c r="KOU741" s="1101"/>
      <c r="KOV741" s="1101"/>
      <c r="KOW741" s="1101"/>
      <c r="KOX741" s="1101"/>
      <c r="KOY741" s="1101"/>
      <c r="KOZ741" s="1101"/>
      <c r="KPA741" s="1101"/>
      <c r="KPB741" s="1101"/>
      <c r="KPC741" s="1101"/>
      <c r="KPD741" s="1101"/>
      <c r="KPE741" s="1101"/>
      <c r="KPF741" s="1101"/>
      <c r="KPG741" s="1101"/>
      <c r="KPH741" s="1101"/>
      <c r="KPI741" s="1101"/>
      <c r="KPJ741" s="1101"/>
      <c r="KPK741" s="1101"/>
      <c r="KPL741" s="1101"/>
      <c r="KPM741" s="1101"/>
      <c r="KPN741" s="1101"/>
      <c r="KPO741" s="1101"/>
      <c r="KPP741" s="1101"/>
      <c r="KPQ741" s="1101"/>
      <c r="KPR741" s="1101"/>
      <c r="KPS741" s="1101"/>
      <c r="KPT741" s="1101"/>
      <c r="KPU741" s="1101"/>
      <c r="KPV741" s="1101"/>
      <c r="KPW741" s="1101"/>
      <c r="KPX741" s="1101"/>
      <c r="KPY741" s="1101"/>
      <c r="KPZ741" s="1101"/>
      <c r="KQA741" s="1101"/>
      <c r="KQB741" s="1101"/>
      <c r="KQC741" s="1101"/>
      <c r="KQD741" s="1101"/>
      <c r="KQE741" s="1101"/>
      <c r="KQF741" s="1101"/>
      <c r="KQG741" s="1101"/>
      <c r="KQH741" s="1101"/>
      <c r="KQI741" s="1101"/>
      <c r="KQJ741" s="1101"/>
      <c r="KQK741" s="1101"/>
      <c r="KQL741" s="1101"/>
      <c r="KQM741" s="1101"/>
      <c r="KQN741" s="1101"/>
      <c r="KQO741" s="1101"/>
      <c r="KQP741" s="1101"/>
      <c r="KQQ741" s="1101"/>
      <c r="KQR741" s="1101"/>
      <c r="KQS741" s="1101"/>
      <c r="KQT741" s="1101"/>
      <c r="KQU741" s="1101"/>
      <c r="KQV741" s="1101"/>
      <c r="KQW741" s="1101"/>
      <c r="KQX741" s="1101"/>
      <c r="KQY741" s="1101"/>
      <c r="KQZ741" s="1101"/>
      <c r="KRA741" s="1101"/>
      <c r="KRB741" s="1101"/>
      <c r="KRC741" s="1101"/>
      <c r="KRD741" s="1101"/>
      <c r="KRE741" s="1101"/>
      <c r="KRF741" s="1101"/>
      <c r="KRG741" s="1101"/>
      <c r="KRH741" s="1101"/>
      <c r="KRI741" s="1101"/>
      <c r="KRJ741" s="1101"/>
      <c r="KRK741" s="1101"/>
      <c r="KRL741" s="1101"/>
      <c r="KRM741" s="1101"/>
      <c r="KRN741" s="1101"/>
      <c r="KRO741" s="1101"/>
      <c r="KRP741" s="1101"/>
      <c r="KRQ741" s="1101"/>
      <c r="KRR741" s="1101"/>
      <c r="KRS741" s="1101"/>
      <c r="KRT741" s="1101"/>
      <c r="KRU741" s="1101"/>
      <c r="KRV741" s="1101"/>
      <c r="KRW741" s="1101"/>
      <c r="KRX741" s="1101"/>
      <c r="KRY741" s="1101"/>
      <c r="KRZ741" s="1101"/>
      <c r="KSA741" s="1101"/>
      <c r="KSB741" s="1101"/>
      <c r="KSC741" s="1101"/>
      <c r="KSD741" s="1101"/>
      <c r="KSE741" s="1101"/>
      <c r="KSF741" s="1101"/>
      <c r="KSG741" s="1101"/>
      <c r="KSH741" s="1101"/>
      <c r="KSI741" s="1101"/>
      <c r="KSJ741" s="1101"/>
      <c r="KSK741" s="1101"/>
      <c r="KSL741" s="1101"/>
      <c r="KSM741" s="1101"/>
      <c r="KSN741" s="1101"/>
      <c r="KSO741" s="1101"/>
      <c r="KSP741" s="1101"/>
      <c r="KSQ741" s="1101"/>
      <c r="KSR741" s="1101"/>
      <c r="KSS741" s="1101"/>
      <c r="KST741" s="1101"/>
      <c r="KSU741" s="1101"/>
      <c r="KSV741" s="1101"/>
      <c r="KSW741" s="1101"/>
      <c r="KSX741" s="1101"/>
      <c r="KSY741" s="1101"/>
      <c r="KSZ741" s="1101"/>
      <c r="KTA741" s="1101"/>
      <c r="KTB741" s="1101"/>
      <c r="KTC741" s="1101"/>
      <c r="KTD741" s="1101"/>
      <c r="KTE741" s="1101"/>
      <c r="KTF741" s="1101"/>
      <c r="KTG741" s="1101"/>
      <c r="KTH741" s="1101"/>
      <c r="KTI741" s="1101"/>
      <c r="KTJ741" s="1101"/>
      <c r="KTK741" s="1101"/>
      <c r="KTL741" s="1101"/>
      <c r="KTM741" s="1101"/>
      <c r="KTN741" s="1101"/>
      <c r="KTO741" s="1101"/>
      <c r="KTP741" s="1101"/>
      <c r="KTQ741" s="1101"/>
      <c r="KTR741" s="1101"/>
      <c r="KTS741" s="1101"/>
      <c r="KTT741" s="1101"/>
      <c r="KTU741" s="1101"/>
      <c r="KTV741" s="1101"/>
      <c r="KTW741" s="1101"/>
      <c r="KTX741" s="1101"/>
      <c r="KTY741" s="1101"/>
      <c r="KTZ741" s="1101"/>
      <c r="KUA741" s="1101"/>
      <c r="KUB741" s="1101"/>
      <c r="KUC741" s="1101"/>
      <c r="KUD741" s="1101"/>
      <c r="KUE741" s="1101"/>
      <c r="KUF741" s="1101"/>
      <c r="KUG741" s="1101"/>
      <c r="KUH741" s="1101"/>
      <c r="KUI741" s="1101"/>
      <c r="KUJ741" s="1101"/>
      <c r="KUK741" s="1101"/>
      <c r="KUL741" s="1101"/>
      <c r="KUM741" s="1101"/>
      <c r="KUN741" s="1101"/>
      <c r="KUO741" s="1101"/>
      <c r="KUP741" s="1101"/>
      <c r="KUQ741" s="1101"/>
      <c r="KUR741" s="1101"/>
      <c r="KUS741" s="1101"/>
      <c r="KUT741" s="1101"/>
      <c r="KUU741" s="1101"/>
      <c r="KUV741" s="1101"/>
      <c r="KUW741" s="1101"/>
      <c r="KUX741" s="1101"/>
      <c r="KUY741" s="1101"/>
      <c r="KUZ741" s="1101"/>
      <c r="KVA741" s="1101"/>
      <c r="KVB741" s="1101"/>
      <c r="KVC741" s="1101"/>
      <c r="KVD741" s="1101"/>
      <c r="KVE741" s="1101"/>
      <c r="KVF741" s="1101"/>
      <c r="KVG741" s="1101"/>
      <c r="KVH741" s="1101"/>
      <c r="KVI741" s="1101"/>
      <c r="KVJ741" s="1101"/>
      <c r="KVK741" s="1101"/>
      <c r="KVL741" s="1101"/>
      <c r="KVM741" s="1101"/>
      <c r="KVN741" s="1101"/>
      <c r="KVO741" s="1101"/>
      <c r="KVP741" s="1101"/>
      <c r="KVQ741" s="1101"/>
      <c r="KVR741" s="1101"/>
      <c r="KVS741" s="1101"/>
      <c r="KVT741" s="1101"/>
      <c r="KVU741" s="1101"/>
      <c r="KVV741" s="1101"/>
      <c r="KVW741" s="1101"/>
      <c r="KVX741" s="1101"/>
      <c r="KVY741" s="1101"/>
      <c r="KVZ741" s="1101"/>
      <c r="KWA741" s="1101"/>
      <c r="KWB741" s="1101"/>
      <c r="KWC741" s="1101"/>
      <c r="KWD741" s="1101"/>
      <c r="KWE741" s="1101"/>
      <c r="KWF741" s="1101"/>
      <c r="KWG741" s="1101"/>
      <c r="KWH741" s="1101"/>
      <c r="KWI741" s="1101"/>
      <c r="KWJ741" s="1101"/>
      <c r="KWK741" s="1101"/>
      <c r="KWL741" s="1101"/>
      <c r="KWM741" s="1101"/>
      <c r="KWN741" s="1101"/>
      <c r="KWO741" s="1101"/>
      <c r="KWP741" s="1101"/>
      <c r="KWQ741" s="1101"/>
      <c r="KWR741" s="1101"/>
      <c r="KWS741" s="1101"/>
      <c r="KWT741" s="1101"/>
      <c r="KWU741" s="1101"/>
      <c r="KWV741" s="1101"/>
      <c r="KWW741" s="1101"/>
      <c r="KWX741" s="1101"/>
      <c r="KWY741" s="1101"/>
      <c r="KWZ741" s="1101"/>
      <c r="KXA741" s="1101"/>
      <c r="KXB741" s="1101"/>
      <c r="KXC741" s="1101"/>
      <c r="KXD741" s="1101"/>
      <c r="KXE741" s="1101"/>
      <c r="KXF741" s="1101"/>
      <c r="KXG741" s="1101"/>
      <c r="KXH741" s="1101"/>
      <c r="KXI741" s="1101"/>
      <c r="KXJ741" s="1101"/>
      <c r="KXK741" s="1101"/>
      <c r="KXL741" s="1101"/>
      <c r="KXM741" s="1101"/>
      <c r="KXN741" s="1101"/>
      <c r="KXO741" s="1101"/>
      <c r="KXP741" s="1101"/>
      <c r="KXQ741" s="1101"/>
      <c r="KXR741" s="1101"/>
      <c r="KXS741" s="1101"/>
      <c r="KXT741" s="1101"/>
      <c r="KXU741" s="1101"/>
      <c r="KXV741" s="1101"/>
      <c r="KXW741" s="1101"/>
      <c r="KXX741" s="1101"/>
      <c r="KXY741" s="1101"/>
      <c r="KXZ741" s="1101"/>
      <c r="KYA741" s="1101"/>
      <c r="KYB741" s="1101"/>
      <c r="KYC741" s="1101"/>
      <c r="KYD741" s="1101"/>
      <c r="KYE741" s="1101"/>
      <c r="KYF741" s="1101"/>
      <c r="KYG741" s="1101"/>
      <c r="KYH741" s="1101"/>
      <c r="KYI741" s="1101"/>
      <c r="KYJ741" s="1101"/>
      <c r="KYK741" s="1101"/>
      <c r="KYL741" s="1101"/>
      <c r="KYM741" s="1101"/>
      <c r="KYN741" s="1101"/>
      <c r="KYO741" s="1101"/>
      <c r="KYP741" s="1101"/>
      <c r="KYQ741" s="1101"/>
      <c r="KYR741" s="1101"/>
      <c r="KYS741" s="1101"/>
      <c r="KYT741" s="1101"/>
      <c r="KYU741" s="1101"/>
      <c r="KYV741" s="1101"/>
      <c r="KYW741" s="1101"/>
      <c r="KYX741" s="1101"/>
      <c r="KYY741" s="1101"/>
      <c r="KYZ741" s="1101"/>
      <c r="KZA741" s="1101"/>
      <c r="KZB741" s="1101"/>
      <c r="KZC741" s="1101"/>
      <c r="KZD741" s="1101"/>
      <c r="KZE741" s="1101"/>
      <c r="KZF741" s="1101"/>
      <c r="KZG741" s="1101"/>
      <c r="KZH741" s="1101"/>
      <c r="KZI741" s="1101"/>
      <c r="KZJ741" s="1101"/>
      <c r="KZK741" s="1101"/>
      <c r="KZL741" s="1101"/>
      <c r="KZM741" s="1101"/>
      <c r="KZN741" s="1101"/>
      <c r="KZO741" s="1101"/>
      <c r="KZP741" s="1101"/>
      <c r="KZQ741" s="1101"/>
      <c r="KZR741" s="1101"/>
      <c r="KZS741" s="1101"/>
      <c r="KZT741" s="1101"/>
      <c r="KZU741" s="1101"/>
      <c r="KZV741" s="1101"/>
      <c r="KZW741" s="1101"/>
      <c r="KZX741" s="1101"/>
      <c r="KZY741" s="1101"/>
      <c r="KZZ741" s="1101"/>
      <c r="LAA741" s="1101"/>
      <c r="LAB741" s="1101"/>
      <c r="LAC741" s="1101"/>
      <c r="LAD741" s="1101"/>
      <c r="LAE741" s="1101"/>
      <c r="LAF741" s="1101"/>
      <c r="LAG741" s="1101"/>
      <c r="LAH741" s="1101"/>
      <c r="LAI741" s="1101"/>
      <c r="LAJ741" s="1101"/>
      <c r="LAK741" s="1101"/>
      <c r="LAL741" s="1101"/>
      <c r="LAM741" s="1101"/>
      <c r="LAN741" s="1101"/>
      <c r="LAO741" s="1101"/>
      <c r="LAP741" s="1101"/>
      <c r="LAQ741" s="1101"/>
      <c r="LAR741" s="1101"/>
      <c r="LAS741" s="1101"/>
      <c r="LAT741" s="1101"/>
      <c r="LAU741" s="1101"/>
      <c r="LAV741" s="1101"/>
      <c r="LAW741" s="1101"/>
      <c r="LAX741" s="1101"/>
      <c r="LAY741" s="1101"/>
      <c r="LAZ741" s="1101"/>
      <c r="LBA741" s="1101"/>
      <c r="LBB741" s="1101"/>
      <c r="LBC741" s="1101"/>
      <c r="LBD741" s="1101"/>
      <c r="LBE741" s="1101"/>
      <c r="LBF741" s="1101"/>
      <c r="LBG741" s="1101"/>
      <c r="LBH741" s="1101"/>
      <c r="LBI741" s="1101"/>
      <c r="LBJ741" s="1101"/>
      <c r="LBK741" s="1101"/>
      <c r="LBL741" s="1101"/>
      <c r="LBM741" s="1101"/>
      <c r="LBN741" s="1101"/>
      <c r="LBO741" s="1101"/>
      <c r="LBP741" s="1101"/>
      <c r="LBQ741" s="1101"/>
      <c r="LBR741" s="1101"/>
      <c r="LBS741" s="1101"/>
      <c r="LBT741" s="1101"/>
      <c r="LBU741" s="1101"/>
      <c r="LBV741" s="1101"/>
      <c r="LBW741" s="1101"/>
      <c r="LBX741" s="1101"/>
      <c r="LBY741" s="1101"/>
      <c r="LBZ741" s="1101"/>
      <c r="LCA741" s="1101"/>
      <c r="LCB741" s="1101"/>
      <c r="LCC741" s="1101"/>
      <c r="LCD741" s="1101"/>
      <c r="LCE741" s="1101"/>
      <c r="LCF741" s="1101"/>
      <c r="LCG741" s="1101"/>
      <c r="LCH741" s="1101"/>
      <c r="LCI741" s="1101"/>
      <c r="LCJ741" s="1101"/>
      <c r="LCK741" s="1101"/>
      <c r="LCL741" s="1101"/>
      <c r="LCM741" s="1101"/>
      <c r="LCN741" s="1101"/>
      <c r="LCO741" s="1101"/>
      <c r="LCP741" s="1101"/>
      <c r="LCQ741" s="1101"/>
      <c r="LCR741" s="1101"/>
      <c r="LCS741" s="1101"/>
      <c r="LCT741" s="1101"/>
      <c r="LCU741" s="1101"/>
      <c r="LCV741" s="1101"/>
      <c r="LCW741" s="1101"/>
      <c r="LCX741" s="1101"/>
      <c r="LCY741" s="1101"/>
      <c r="LCZ741" s="1101"/>
      <c r="LDA741" s="1101"/>
      <c r="LDB741" s="1101"/>
      <c r="LDC741" s="1101"/>
      <c r="LDD741" s="1101"/>
      <c r="LDE741" s="1101"/>
      <c r="LDF741" s="1101"/>
      <c r="LDG741" s="1101"/>
      <c r="LDH741" s="1101"/>
      <c r="LDI741" s="1101"/>
      <c r="LDJ741" s="1101"/>
      <c r="LDK741" s="1101"/>
      <c r="LDL741" s="1101"/>
      <c r="LDM741" s="1101"/>
      <c r="LDN741" s="1101"/>
      <c r="LDO741" s="1101"/>
      <c r="LDP741" s="1101"/>
      <c r="LDQ741" s="1101"/>
      <c r="LDR741" s="1101"/>
      <c r="LDS741" s="1101"/>
      <c r="LDT741" s="1101"/>
      <c r="LDU741" s="1101"/>
      <c r="LDV741" s="1101"/>
      <c r="LDW741" s="1101"/>
      <c r="LDX741" s="1101"/>
      <c r="LDY741" s="1101"/>
      <c r="LDZ741" s="1101"/>
      <c r="LEA741" s="1101"/>
      <c r="LEB741" s="1101"/>
      <c r="LEC741" s="1101"/>
      <c r="LED741" s="1101"/>
      <c r="LEE741" s="1101"/>
      <c r="LEF741" s="1101"/>
      <c r="LEG741" s="1101"/>
      <c r="LEH741" s="1101"/>
      <c r="LEI741" s="1101"/>
      <c r="LEJ741" s="1101"/>
      <c r="LEK741" s="1101"/>
      <c r="LEL741" s="1101"/>
      <c r="LEM741" s="1101"/>
      <c r="LEN741" s="1101"/>
      <c r="LEO741" s="1101"/>
      <c r="LEP741" s="1101"/>
      <c r="LEQ741" s="1101"/>
      <c r="LER741" s="1101"/>
      <c r="LES741" s="1101"/>
      <c r="LET741" s="1101"/>
      <c r="LEU741" s="1101"/>
      <c r="LEV741" s="1101"/>
      <c r="LEW741" s="1101"/>
      <c r="LEX741" s="1101"/>
      <c r="LEY741" s="1101"/>
      <c r="LEZ741" s="1101"/>
      <c r="LFA741" s="1101"/>
      <c r="LFB741" s="1101"/>
      <c r="LFC741" s="1101"/>
      <c r="LFD741" s="1101"/>
      <c r="LFE741" s="1101"/>
      <c r="LFF741" s="1101"/>
      <c r="LFG741" s="1101"/>
      <c r="LFH741" s="1101"/>
      <c r="LFI741" s="1101"/>
      <c r="LFJ741" s="1101"/>
      <c r="LFK741" s="1101"/>
      <c r="LFL741" s="1101"/>
      <c r="LFM741" s="1101"/>
      <c r="LFN741" s="1101"/>
      <c r="LFO741" s="1101"/>
      <c r="LFP741" s="1101"/>
      <c r="LFQ741" s="1101"/>
      <c r="LFR741" s="1101"/>
      <c r="LFS741" s="1101"/>
      <c r="LFT741" s="1101"/>
      <c r="LFU741" s="1101"/>
      <c r="LFV741" s="1101"/>
      <c r="LFW741" s="1101"/>
      <c r="LFX741" s="1101"/>
      <c r="LFY741" s="1101"/>
      <c r="LFZ741" s="1101"/>
      <c r="LGA741" s="1101"/>
      <c r="LGB741" s="1101"/>
      <c r="LGC741" s="1101"/>
      <c r="LGD741" s="1101"/>
      <c r="LGE741" s="1101"/>
      <c r="LGF741" s="1101"/>
      <c r="LGG741" s="1101"/>
      <c r="LGH741" s="1101"/>
      <c r="LGI741" s="1101"/>
      <c r="LGJ741" s="1101"/>
      <c r="LGK741" s="1101"/>
      <c r="LGL741" s="1101"/>
      <c r="LGM741" s="1101"/>
      <c r="LGN741" s="1101"/>
      <c r="LGO741" s="1101"/>
      <c r="LGP741" s="1101"/>
      <c r="LGQ741" s="1101"/>
      <c r="LGR741" s="1101"/>
      <c r="LGS741" s="1101"/>
      <c r="LGT741" s="1101"/>
      <c r="LGU741" s="1101"/>
      <c r="LGV741" s="1101"/>
      <c r="LGW741" s="1101"/>
      <c r="LGX741" s="1101"/>
      <c r="LGY741" s="1101"/>
      <c r="LGZ741" s="1101"/>
      <c r="LHA741" s="1101"/>
      <c r="LHB741" s="1101"/>
      <c r="LHC741" s="1101"/>
      <c r="LHD741" s="1101"/>
      <c r="LHE741" s="1101"/>
      <c r="LHF741" s="1101"/>
      <c r="LHG741" s="1101"/>
      <c r="LHH741" s="1101"/>
      <c r="LHI741" s="1101"/>
      <c r="LHJ741" s="1101"/>
      <c r="LHK741" s="1101"/>
      <c r="LHL741" s="1101"/>
      <c r="LHM741" s="1101"/>
      <c r="LHN741" s="1101"/>
      <c r="LHO741" s="1101"/>
      <c r="LHP741" s="1101"/>
      <c r="LHQ741" s="1101"/>
      <c r="LHR741" s="1101"/>
      <c r="LHS741" s="1101"/>
      <c r="LHT741" s="1101"/>
      <c r="LHU741" s="1101"/>
      <c r="LHV741" s="1101"/>
      <c r="LHW741" s="1101"/>
      <c r="LHX741" s="1101"/>
      <c r="LHY741" s="1101"/>
      <c r="LHZ741" s="1101"/>
      <c r="LIA741" s="1101"/>
      <c r="LIB741" s="1101"/>
      <c r="LIC741" s="1101"/>
      <c r="LID741" s="1101"/>
      <c r="LIE741" s="1101"/>
      <c r="LIF741" s="1101"/>
      <c r="LIG741" s="1101"/>
      <c r="LIH741" s="1101"/>
      <c r="LII741" s="1101"/>
      <c r="LIJ741" s="1101"/>
      <c r="LIK741" s="1101"/>
      <c r="LIL741" s="1101"/>
      <c r="LIM741" s="1101"/>
      <c r="LIN741" s="1101"/>
      <c r="LIO741" s="1101"/>
      <c r="LIP741" s="1101"/>
      <c r="LIQ741" s="1101"/>
      <c r="LIR741" s="1101"/>
      <c r="LIS741" s="1101"/>
      <c r="LIT741" s="1101"/>
      <c r="LIU741" s="1101"/>
      <c r="LIV741" s="1101"/>
      <c r="LIW741" s="1101"/>
      <c r="LIX741" s="1101"/>
      <c r="LIY741" s="1101"/>
      <c r="LIZ741" s="1101"/>
      <c r="LJA741" s="1101"/>
      <c r="LJB741" s="1101"/>
      <c r="LJC741" s="1101"/>
      <c r="LJD741" s="1101"/>
      <c r="LJE741" s="1101"/>
      <c r="LJF741" s="1101"/>
      <c r="LJG741" s="1101"/>
      <c r="LJH741" s="1101"/>
      <c r="LJI741" s="1101"/>
      <c r="LJJ741" s="1101"/>
      <c r="LJK741" s="1101"/>
      <c r="LJL741" s="1101"/>
      <c r="LJM741" s="1101"/>
      <c r="LJN741" s="1101"/>
      <c r="LJO741" s="1101"/>
      <c r="LJP741" s="1101"/>
      <c r="LJQ741" s="1101"/>
      <c r="LJR741" s="1101"/>
      <c r="LJS741" s="1101"/>
      <c r="LJT741" s="1101"/>
      <c r="LJU741" s="1101"/>
      <c r="LJV741" s="1101"/>
      <c r="LJW741" s="1101"/>
      <c r="LJX741" s="1101"/>
      <c r="LJY741" s="1101"/>
      <c r="LJZ741" s="1101"/>
      <c r="LKA741" s="1101"/>
      <c r="LKB741" s="1101"/>
      <c r="LKC741" s="1101"/>
      <c r="LKD741" s="1101"/>
      <c r="LKE741" s="1101"/>
      <c r="LKF741" s="1101"/>
      <c r="LKG741" s="1101"/>
      <c r="LKH741" s="1101"/>
      <c r="LKI741" s="1101"/>
      <c r="LKJ741" s="1101"/>
      <c r="LKK741" s="1101"/>
      <c r="LKL741" s="1101"/>
      <c r="LKM741" s="1101"/>
      <c r="LKN741" s="1101"/>
      <c r="LKO741" s="1101"/>
      <c r="LKP741" s="1101"/>
      <c r="LKQ741" s="1101"/>
      <c r="LKR741" s="1101"/>
      <c r="LKS741" s="1101"/>
      <c r="LKT741" s="1101"/>
      <c r="LKU741" s="1101"/>
      <c r="LKV741" s="1101"/>
      <c r="LKW741" s="1101"/>
      <c r="LKX741" s="1101"/>
      <c r="LKY741" s="1101"/>
      <c r="LKZ741" s="1101"/>
      <c r="LLA741" s="1101"/>
      <c r="LLB741" s="1101"/>
      <c r="LLC741" s="1101"/>
      <c r="LLD741" s="1101"/>
      <c r="LLE741" s="1101"/>
      <c r="LLF741" s="1101"/>
      <c r="LLG741" s="1101"/>
      <c r="LLH741" s="1101"/>
      <c r="LLI741" s="1101"/>
      <c r="LLJ741" s="1101"/>
      <c r="LLK741" s="1101"/>
      <c r="LLL741" s="1101"/>
      <c r="LLM741" s="1101"/>
      <c r="LLN741" s="1101"/>
      <c r="LLO741" s="1101"/>
      <c r="LLP741" s="1101"/>
      <c r="LLQ741" s="1101"/>
      <c r="LLR741" s="1101"/>
      <c r="LLS741" s="1101"/>
      <c r="LLT741" s="1101"/>
      <c r="LLU741" s="1101"/>
      <c r="LLV741" s="1101"/>
      <c r="LLW741" s="1101"/>
      <c r="LLX741" s="1101"/>
      <c r="LLY741" s="1101"/>
      <c r="LLZ741" s="1101"/>
      <c r="LMA741" s="1101"/>
      <c r="LMB741" s="1101"/>
      <c r="LMC741" s="1101"/>
      <c r="LMD741" s="1101"/>
      <c r="LME741" s="1101"/>
      <c r="LMF741" s="1101"/>
      <c r="LMG741" s="1101"/>
      <c r="LMH741" s="1101"/>
      <c r="LMI741" s="1101"/>
      <c r="LMJ741" s="1101"/>
      <c r="LMK741" s="1101"/>
      <c r="LML741" s="1101"/>
      <c r="LMM741" s="1101"/>
      <c r="LMN741" s="1101"/>
      <c r="LMO741" s="1101"/>
      <c r="LMP741" s="1101"/>
      <c r="LMQ741" s="1101"/>
      <c r="LMR741" s="1101"/>
      <c r="LMS741" s="1101"/>
      <c r="LMT741" s="1101"/>
      <c r="LMU741" s="1101"/>
      <c r="LMV741" s="1101"/>
      <c r="LMW741" s="1101"/>
      <c r="LMX741" s="1101"/>
      <c r="LMY741" s="1101"/>
      <c r="LMZ741" s="1101"/>
      <c r="LNA741" s="1101"/>
      <c r="LNB741" s="1101"/>
      <c r="LNC741" s="1101"/>
      <c r="LND741" s="1101"/>
      <c r="LNE741" s="1101"/>
      <c r="LNF741" s="1101"/>
      <c r="LNG741" s="1101"/>
      <c r="LNH741" s="1101"/>
      <c r="LNI741" s="1101"/>
      <c r="LNJ741" s="1101"/>
      <c r="LNK741" s="1101"/>
      <c r="LNL741" s="1101"/>
      <c r="LNM741" s="1101"/>
      <c r="LNN741" s="1101"/>
      <c r="LNO741" s="1101"/>
      <c r="LNP741" s="1101"/>
      <c r="LNQ741" s="1101"/>
      <c r="LNR741" s="1101"/>
      <c r="LNS741" s="1101"/>
      <c r="LNT741" s="1101"/>
      <c r="LNU741" s="1101"/>
      <c r="LNV741" s="1101"/>
      <c r="LNW741" s="1101"/>
      <c r="LNX741" s="1101"/>
      <c r="LNY741" s="1101"/>
      <c r="LNZ741" s="1101"/>
      <c r="LOA741" s="1101"/>
      <c r="LOB741" s="1101"/>
      <c r="LOC741" s="1101"/>
      <c r="LOD741" s="1101"/>
      <c r="LOE741" s="1101"/>
      <c r="LOF741" s="1101"/>
      <c r="LOG741" s="1101"/>
      <c r="LOH741" s="1101"/>
      <c r="LOI741" s="1101"/>
      <c r="LOJ741" s="1101"/>
      <c r="LOK741" s="1101"/>
      <c r="LOL741" s="1101"/>
      <c r="LOM741" s="1101"/>
      <c r="LON741" s="1101"/>
      <c r="LOO741" s="1101"/>
      <c r="LOP741" s="1101"/>
      <c r="LOQ741" s="1101"/>
      <c r="LOR741" s="1101"/>
      <c r="LOS741" s="1101"/>
      <c r="LOT741" s="1101"/>
      <c r="LOU741" s="1101"/>
      <c r="LOV741" s="1101"/>
      <c r="LOW741" s="1101"/>
      <c r="LOX741" s="1101"/>
      <c r="LOY741" s="1101"/>
      <c r="LOZ741" s="1101"/>
      <c r="LPA741" s="1101"/>
      <c r="LPB741" s="1101"/>
      <c r="LPC741" s="1101"/>
      <c r="LPD741" s="1101"/>
      <c r="LPE741" s="1101"/>
      <c r="LPF741" s="1101"/>
      <c r="LPG741" s="1101"/>
      <c r="LPH741" s="1101"/>
      <c r="LPI741" s="1101"/>
      <c r="LPJ741" s="1101"/>
      <c r="LPK741" s="1101"/>
      <c r="LPL741" s="1101"/>
      <c r="LPM741" s="1101"/>
      <c r="LPN741" s="1101"/>
      <c r="LPO741" s="1101"/>
      <c r="LPP741" s="1101"/>
      <c r="LPQ741" s="1101"/>
      <c r="LPR741" s="1101"/>
      <c r="LPS741" s="1101"/>
      <c r="LPT741" s="1101"/>
      <c r="LPU741" s="1101"/>
      <c r="LPV741" s="1101"/>
      <c r="LPW741" s="1101"/>
      <c r="LPX741" s="1101"/>
      <c r="LPY741" s="1101"/>
      <c r="LPZ741" s="1101"/>
      <c r="LQA741" s="1101"/>
      <c r="LQB741" s="1101"/>
      <c r="LQC741" s="1101"/>
      <c r="LQD741" s="1101"/>
      <c r="LQE741" s="1101"/>
      <c r="LQF741" s="1101"/>
      <c r="LQG741" s="1101"/>
      <c r="LQH741" s="1101"/>
      <c r="LQI741" s="1101"/>
      <c r="LQJ741" s="1101"/>
      <c r="LQK741" s="1101"/>
      <c r="LQL741" s="1101"/>
      <c r="LQM741" s="1101"/>
      <c r="LQN741" s="1101"/>
      <c r="LQO741" s="1101"/>
      <c r="LQP741" s="1101"/>
      <c r="LQQ741" s="1101"/>
      <c r="LQR741" s="1101"/>
      <c r="LQS741" s="1101"/>
      <c r="LQT741" s="1101"/>
      <c r="LQU741" s="1101"/>
      <c r="LQV741" s="1101"/>
      <c r="LQW741" s="1101"/>
      <c r="LQX741" s="1101"/>
      <c r="LQY741" s="1101"/>
      <c r="LQZ741" s="1101"/>
      <c r="LRA741" s="1101"/>
      <c r="LRB741" s="1101"/>
      <c r="LRC741" s="1101"/>
      <c r="LRD741" s="1101"/>
      <c r="LRE741" s="1101"/>
      <c r="LRF741" s="1101"/>
      <c r="LRG741" s="1101"/>
      <c r="LRH741" s="1101"/>
      <c r="LRI741" s="1101"/>
      <c r="LRJ741" s="1101"/>
      <c r="LRK741" s="1101"/>
      <c r="LRL741" s="1101"/>
      <c r="LRM741" s="1101"/>
      <c r="LRN741" s="1101"/>
      <c r="LRO741" s="1101"/>
      <c r="LRP741" s="1101"/>
      <c r="LRQ741" s="1101"/>
      <c r="LRR741" s="1101"/>
      <c r="LRS741" s="1101"/>
      <c r="LRT741" s="1101"/>
      <c r="LRU741" s="1101"/>
      <c r="LRV741" s="1101"/>
      <c r="LRW741" s="1101"/>
      <c r="LRX741" s="1101"/>
      <c r="LRY741" s="1101"/>
      <c r="LRZ741" s="1101"/>
      <c r="LSA741" s="1101"/>
      <c r="LSB741" s="1101"/>
      <c r="LSC741" s="1101"/>
      <c r="LSD741" s="1101"/>
      <c r="LSE741" s="1101"/>
      <c r="LSF741" s="1101"/>
      <c r="LSG741" s="1101"/>
      <c r="LSH741" s="1101"/>
      <c r="LSI741" s="1101"/>
      <c r="LSJ741" s="1101"/>
      <c r="LSK741" s="1101"/>
      <c r="LSL741" s="1101"/>
      <c r="LSM741" s="1101"/>
      <c r="LSN741" s="1101"/>
      <c r="LSO741" s="1101"/>
      <c r="LSP741" s="1101"/>
      <c r="LSQ741" s="1101"/>
      <c r="LSR741" s="1101"/>
      <c r="LSS741" s="1101"/>
      <c r="LST741" s="1101"/>
      <c r="LSU741" s="1101"/>
      <c r="LSV741" s="1101"/>
      <c r="LSW741" s="1101"/>
      <c r="LSX741" s="1101"/>
      <c r="LSY741" s="1101"/>
      <c r="LSZ741" s="1101"/>
      <c r="LTA741" s="1101"/>
      <c r="LTB741" s="1101"/>
      <c r="LTC741" s="1101"/>
      <c r="LTD741" s="1101"/>
      <c r="LTE741" s="1101"/>
      <c r="LTF741" s="1101"/>
      <c r="LTG741" s="1101"/>
      <c r="LTH741" s="1101"/>
      <c r="LTI741" s="1101"/>
      <c r="LTJ741" s="1101"/>
      <c r="LTK741" s="1101"/>
      <c r="LTL741" s="1101"/>
      <c r="LTM741" s="1101"/>
      <c r="LTN741" s="1101"/>
      <c r="LTO741" s="1101"/>
      <c r="LTP741" s="1101"/>
      <c r="LTQ741" s="1101"/>
      <c r="LTR741" s="1101"/>
      <c r="LTS741" s="1101"/>
      <c r="LTT741" s="1101"/>
      <c r="LTU741" s="1101"/>
      <c r="LTV741" s="1101"/>
      <c r="LTW741" s="1101"/>
      <c r="LTX741" s="1101"/>
      <c r="LTY741" s="1101"/>
      <c r="LTZ741" s="1101"/>
      <c r="LUA741" s="1101"/>
      <c r="LUB741" s="1101"/>
      <c r="LUC741" s="1101"/>
      <c r="LUD741" s="1101"/>
      <c r="LUE741" s="1101"/>
      <c r="LUF741" s="1101"/>
      <c r="LUG741" s="1101"/>
      <c r="LUH741" s="1101"/>
      <c r="LUI741" s="1101"/>
      <c r="LUJ741" s="1101"/>
      <c r="LUK741" s="1101"/>
      <c r="LUL741" s="1101"/>
      <c r="LUM741" s="1101"/>
      <c r="LUN741" s="1101"/>
      <c r="LUO741" s="1101"/>
      <c r="LUP741" s="1101"/>
      <c r="LUQ741" s="1101"/>
      <c r="LUR741" s="1101"/>
      <c r="LUS741" s="1101"/>
      <c r="LUT741" s="1101"/>
      <c r="LUU741" s="1101"/>
      <c r="LUV741" s="1101"/>
      <c r="LUW741" s="1101"/>
      <c r="LUX741" s="1101"/>
      <c r="LUY741" s="1101"/>
      <c r="LUZ741" s="1101"/>
      <c r="LVA741" s="1101"/>
      <c r="LVB741" s="1101"/>
      <c r="LVC741" s="1101"/>
      <c r="LVD741" s="1101"/>
      <c r="LVE741" s="1101"/>
      <c r="LVF741" s="1101"/>
      <c r="LVG741" s="1101"/>
      <c r="LVH741" s="1101"/>
      <c r="LVI741" s="1101"/>
      <c r="LVJ741" s="1101"/>
      <c r="LVK741" s="1101"/>
      <c r="LVL741" s="1101"/>
      <c r="LVM741" s="1101"/>
      <c r="LVN741" s="1101"/>
      <c r="LVO741" s="1101"/>
      <c r="LVP741" s="1101"/>
      <c r="LVQ741" s="1101"/>
      <c r="LVR741" s="1101"/>
      <c r="LVS741" s="1101"/>
      <c r="LVT741" s="1101"/>
      <c r="LVU741" s="1101"/>
      <c r="LVV741" s="1101"/>
      <c r="LVW741" s="1101"/>
      <c r="LVX741" s="1101"/>
      <c r="LVY741" s="1101"/>
      <c r="LVZ741" s="1101"/>
      <c r="LWA741" s="1101"/>
      <c r="LWB741" s="1101"/>
      <c r="LWC741" s="1101"/>
      <c r="LWD741" s="1101"/>
      <c r="LWE741" s="1101"/>
      <c r="LWF741" s="1101"/>
      <c r="LWG741" s="1101"/>
      <c r="LWH741" s="1101"/>
      <c r="LWI741" s="1101"/>
      <c r="LWJ741" s="1101"/>
      <c r="LWK741" s="1101"/>
      <c r="LWL741" s="1101"/>
      <c r="LWM741" s="1101"/>
      <c r="LWN741" s="1101"/>
      <c r="LWO741" s="1101"/>
      <c r="LWP741" s="1101"/>
      <c r="LWQ741" s="1101"/>
      <c r="LWR741" s="1101"/>
      <c r="LWS741" s="1101"/>
      <c r="LWT741" s="1101"/>
      <c r="LWU741" s="1101"/>
      <c r="LWV741" s="1101"/>
      <c r="LWW741" s="1101"/>
      <c r="LWX741" s="1101"/>
      <c r="LWY741" s="1101"/>
      <c r="LWZ741" s="1101"/>
      <c r="LXA741" s="1101"/>
      <c r="LXB741" s="1101"/>
      <c r="LXC741" s="1101"/>
      <c r="LXD741" s="1101"/>
      <c r="LXE741" s="1101"/>
      <c r="LXF741" s="1101"/>
      <c r="LXG741" s="1101"/>
      <c r="LXH741" s="1101"/>
      <c r="LXI741" s="1101"/>
      <c r="LXJ741" s="1101"/>
      <c r="LXK741" s="1101"/>
      <c r="LXL741" s="1101"/>
      <c r="LXM741" s="1101"/>
      <c r="LXN741" s="1101"/>
      <c r="LXO741" s="1101"/>
      <c r="LXP741" s="1101"/>
      <c r="LXQ741" s="1101"/>
      <c r="LXR741" s="1101"/>
      <c r="LXS741" s="1101"/>
      <c r="LXT741" s="1101"/>
      <c r="LXU741" s="1101"/>
      <c r="LXV741" s="1101"/>
      <c r="LXW741" s="1101"/>
      <c r="LXX741" s="1101"/>
      <c r="LXY741" s="1101"/>
      <c r="LXZ741" s="1101"/>
      <c r="LYA741" s="1101"/>
      <c r="LYB741" s="1101"/>
      <c r="LYC741" s="1101"/>
      <c r="LYD741" s="1101"/>
      <c r="LYE741" s="1101"/>
      <c r="LYF741" s="1101"/>
      <c r="LYG741" s="1101"/>
      <c r="LYH741" s="1101"/>
      <c r="LYI741" s="1101"/>
      <c r="LYJ741" s="1101"/>
      <c r="LYK741" s="1101"/>
      <c r="LYL741" s="1101"/>
      <c r="LYM741" s="1101"/>
      <c r="LYN741" s="1101"/>
      <c r="LYO741" s="1101"/>
      <c r="LYP741" s="1101"/>
      <c r="LYQ741" s="1101"/>
      <c r="LYR741" s="1101"/>
      <c r="LYS741" s="1101"/>
      <c r="LYT741" s="1101"/>
      <c r="LYU741" s="1101"/>
      <c r="LYV741" s="1101"/>
      <c r="LYW741" s="1101"/>
      <c r="LYX741" s="1101"/>
      <c r="LYY741" s="1101"/>
      <c r="LYZ741" s="1101"/>
      <c r="LZA741" s="1101"/>
      <c r="LZB741" s="1101"/>
      <c r="LZC741" s="1101"/>
      <c r="LZD741" s="1101"/>
      <c r="LZE741" s="1101"/>
      <c r="LZF741" s="1101"/>
      <c r="LZG741" s="1101"/>
      <c r="LZH741" s="1101"/>
      <c r="LZI741" s="1101"/>
      <c r="LZJ741" s="1101"/>
      <c r="LZK741" s="1101"/>
      <c r="LZL741" s="1101"/>
      <c r="LZM741" s="1101"/>
      <c r="LZN741" s="1101"/>
      <c r="LZO741" s="1101"/>
      <c r="LZP741" s="1101"/>
      <c r="LZQ741" s="1101"/>
      <c r="LZR741" s="1101"/>
      <c r="LZS741" s="1101"/>
      <c r="LZT741" s="1101"/>
      <c r="LZU741" s="1101"/>
      <c r="LZV741" s="1101"/>
      <c r="LZW741" s="1101"/>
      <c r="LZX741" s="1101"/>
      <c r="LZY741" s="1101"/>
      <c r="LZZ741" s="1101"/>
      <c r="MAA741" s="1101"/>
      <c r="MAB741" s="1101"/>
      <c r="MAC741" s="1101"/>
      <c r="MAD741" s="1101"/>
      <c r="MAE741" s="1101"/>
      <c r="MAF741" s="1101"/>
      <c r="MAG741" s="1101"/>
      <c r="MAH741" s="1101"/>
      <c r="MAI741" s="1101"/>
      <c r="MAJ741" s="1101"/>
      <c r="MAK741" s="1101"/>
      <c r="MAL741" s="1101"/>
      <c r="MAM741" s="1101"/>
      <c r="MAN741" s="1101"/>
      <c r="MAO741" s="1101"/>
      <c r="MAP741" s="1101"/>
      <c r="MAQ741" s="1101"/>
      <c r="MAR741" s="1101"/>
      <c r="MAS741" s="1101"/>
      <c r="MAT741" s="1101"/>
      <c r="MAU741" s="1101"/>
      <c r="MAV741" s="1101"/>
      <c r="MAW741" s="1101"/>
      <c r="MAX741" s="1101"/>
      <c r="MAY741" s="1101"/>
      <c r="MAZ741" s="1101"/>
      <c r="MBA741" s="1101"/>
      <c r="MBB741" s="1101"/>
      <c r="MBC741" s="1101"/>
      <c r="MBD741" s="1101"/>
      <c r="MBE741" s="1101"/>
      <c r="MBF741" s="1101"/>
      <c r="MBG741" s="1101"/>
      <c r="MBH741" s="1101"/>
      <c r="MBI741" s="1101"/>
      <c r="MBJ741" s="1101"/>
      <c r="MBK741" s="1101"/>
      <c r="MBL741" s="1101"/>
      <c r="MBM741" s="1101"/>
      <c r="MBN741" s="1101"/>
      <c r="MBO741" s="1101"/>
      <c r="MBP741" s="1101"/>
      <c r="MBQ741" s="1101"/>
      <c r="MBR741" s="1101"/>
      <c r="MBS741" s="1101"/>
      <c r="MBT741" s="1101"/>
      <c r="MBU741" s="1101"/>
      <c r="MBV741" s="1101"/>
      <c r="MBW741" s="1101"/>
      <c r="MBX741" s="1101"/>
      <c r="MBY741" s="1101"/>
      <c r="MBZ741" s="1101"/>
      <c r="MCA741" s="1101"/>
      <c r="MCB741" s="1101"/>
      <c r="MCC741" s="1101"/>
      <c r="MCD741" s="1101"/>
      <c r="MCE741" s="1101"/>
      <c r="MCF741" s="1101"/>
      <c r="MCG741" s="1101"/>
      <c r="MCH741" s="1101"/>
      <c r="MCI741" s="1101"/>
      <c r="MCJ741" s="1101"/>
      <c r="MCK741" s="1101"/>
      <c r="MCL741" s="1101"/>
      <c r="MCM741" s="1101"/>
      <c r="MCN741" s="1101"/>
      <c r="MCO741" s="1101"/>
      <c r="MCP741" s="1101"/>
      <c r="MCQ741" s="1101"/>
      <c r="MCR741" s="1101"/>
      <c r="MCS741" s="1101"/>
      <c r="MCT741" s="1101"/>
      <c r="MCU741" s="1101"/>
      <c r="MCV741" s="1101"/>
      <c r="MCW741" s="1101"/>
      <c r="MCX741" s="1101"/>
      <c r="MCY741" s="1101"/>
      <c r="MCZ741" s="1101"/>
      <c r="MDA741" s="1101"/>
      <c r="MDB741" s="1101"/>
      <c r="MDC741" s="1101"/>
      <c r="MDD741" s="1101"/>
      <c r="MDE741" s="1101"/>
      <c r="MDF741" s="1101"/>
      <c r="MDG741" s="1101"/>
      <c r="MDH741" s="1101"/>
      <c r="MDI741" s="1101"/>
      <c r="MDJ741" s="1101"/>
      <c r="MDK741" s="1101"/>
      <c r="MDL741" s="1101"/>
      <c r="MDM741" s="1101"/>
      <c r="MDN741" s="1101"/>
      <c r="MDO741" s="1101"/>
      <c r="MDP741" s="1101"/>
      <c r="MDQ741" s="1101"/>
      <c r="MDR741" s="1101"/>
      <c r="MDS741" s="1101"/>
      <c r="MDT741" s="1101"/>
      <c r="MDU741" s="1101"/>
      <c r="MDV741" s="1101"/>
      <c r="MDW741" s="1101"/>
      <c r="MDX741" s="1101"/>
      <c r="MDY741" s="1101"/>
      <c r="MDZ741" s="1101"/>
      <c r="MEA741" s="1101"/>
      <c r="MEB741" s="1101"/>
      <c r="MEC741" s="1101"/>
      <c r="MED741" s="1101"/>
      <c r="MEE741" s="1101"/>
      <c r="MEF741" s="1101"/>
      <c r="MEG741" s="1101"/>
      <c r="MEH741" s="1101"/>
      <c r="MEI741" s="1101"/>
      <c r="MEJ741" s="1101"/>
      <c r="MEK741" s="1101"/>
      <c r="MEL741" s="1101"/>
      <c r="MEM741" s="1101"/>
      <c r="MEN741" s="1101"/>
      <c r="MEO741" s="1101"/>
      <c r="MEP741" s="1101"/>
      <c r="MEQ741" s="1101"/>
      <c r="MER741" s="1101"/>
      <c r="MES741" s="1101"/>
      <c r="MET741" s="1101"/>
      <c r="MEU741" s="1101"/>
      <c r="MEV741" s="1101"/>
      <c r="MEW741" s="1101"/>
      <c r="MEX741" s="1101"/>
      <c r="MEY741" s="1101"/>
      <c r="MEZ741" s="1101"/>
      <c r="MFA741" s="1101"/>
      <c r="MFB741" s="1101"/>
      <c r="MFC741" s="1101"/>
      <c r="MFD741" s="1101"/>
      <c r="MFE741" s="1101"/>
      <c r="MFF741" s="1101"/>
      <c r="MFG741" s="1101"/>
      <c r="MFH741" s="1101"/>
      <c r="MFI741" s="1101"/>
      <c r="MFJ741" s="1101"/>
      <c r="MFK741" s="1101"/>
      <c r="MFL741" s="1101"/>
      <c r="MFM741" s="1101"/>
      <c r="MFN741" s="1101"/>
      <c r="MFO741" s="1101"/>
      <c r="MFP741" s="1101"/>
      <c r="MFQ741" s="1101"/>
      <c r="MFR741" s="1101"/>
      <c r="MFS741" s="1101"/>
      <c r="MFT741" s="1101"/>
      <c r="MFU741" s="1101"/>
      <c r="MFV741" s="1101"/>
      <c r="MFW741" s="1101"/>
      <c r="MFX741" s="1101"/>
      <c r="MFY741" s="1101"/>
      <c r="MFZ741" s="1101"/>
      <c r="MGA741" s="1101"/>
      <c r="MGB741" s="1101"/>
      <c r="MGC741" s="1101"/>
      <c r="MGD741" s="1101"/>
      <c r="MGE741" s="1101"/>
      <c r="MGF741" s="1101"/>
      <c r="MGG741" s="1101"/>
      <c r="MGH741" s="1101"/>
      <c r="MGI741" s="1101"/>
      <c r="MGJ741" s="1101"/>
      <c r="MGK741" s="1101"/>
      <c r="MGL741" s="1101"/>
      <c r="MGM741" s="1101"/>
      <c r="MGN741" s="1101"/>
      <c r="MGO741" s="1101"/>
      <c r="MGP741" s="1101"/>
      <c r="MGQ741" s="1101"/>
      <c r="MGR741" s="1101"/>
      <c r="MGS741" s="1101"/>
      <c r="MGT741" s="1101"/>
      <c r="MGU741" s="1101"/>
      <c r="MGV741" s="1101"/>
      <c r="MGW741" s="1101"/>
      <c r="MGX741" s="1101"/>
      <c r="MGY741" s="1101"/>
      <c r="MGZ741" s="1101"/>
      <c r="MHA741" s="1101"/>
      <c r="MHB741" s="1101"/>
      <c r="MHC741" s="1101"/>
      <c r="MHD741" s="1101"/>
      <c r="MHE741" s="1101"/>
      <c r="MHF741" s="1101"/>
      <c r="MHG741" s="1101"/>
      <c r="MHH741" s="1101"/>
      <c r="MHI741" s="1101"/>
      <c r="MHJ741" s="1101"/>
      <c r="MHK741" s="1101"/>
      <c r="MHL741" s="1101"/>
      <c r="MHM741" s="1101"/>
      <c r="MHN741" s="1101"/>
      <c r="MHO741" s="1101"/>
      <c r="MHP741" s="1101"/>
      <c r="MHQ741" s="1101"/>
      <c r="MHR741" s="1101"/>
      <c r="MHS741" s="1101"/>
      <c r="MHT741" s="1101"/>
      <c r="MHU741" s="1101"/>
      <c r="MHV741" s="1101"/>
      <c r="MHW741" s="1101"/>
      <c r="MHX741" s="1101"/>
      <c r="MHY741" s="1101"/>
      <c r="MHZ741" s="1101"/>
      <c r="MIA741" s="1101"/>
      <c r="MIB741" s="1101"/>
      <c r="MIC741" s="1101"/>
      <c r="MID741" s="1101"/>
      <c r="MIE741" s="1101"/>
      <c r="MIF741" s="1101"/>
      <c r="MIG741" s="1101"/>
      <c r="MIH741" s="1101"/>
      <c r="MII741" s="1101"/>
      <c r="MIJ741" s="1101"/>
      <c r="MIK741" s="1101"/>
      <c r="MIL741" s="1101"/>
      <c r="MIM741" s="1101"/>
      <c r="MIN741" s="1101"/>
      <c r="MIO741" s="1101"/>
      <c r="MIP741" s="1101"/>
      <c r="MIQ741" s="1101"/>
      <c r="MIR741" s="1101"/>
      <c r="MIS741" s="1101"/>
      <c r="MIT741" s="1101"/>
      <c r="MIU741" s="1101"/>
      <c r="MIV741" s="1101"/>
      <c r="MIW741" s="1101"/>
      <c r="MIX741" s="1101"/>
      <c r="MIY741" s="1101"/>
      <c r="MIZ741" s="1101"/>
      <c r="MJA741" s="1101"/>
      <c r="MJB741" s="1101"/>
      <c r="MJC741" s="1101"/>
      <c r="MJD741" s="1101"/>
      <c r="MJE741" s="1101"/>
      <c r="MJF741" s="1101"/>
      <c r="MJG741" s="1101"/>
      <c r="MJH741" s="1101"/>
      <c r="MJI741" s="1101"/>
      <c r="MJJ741" s="1101"/>
      <c r="MJK741" s="1101"/>
      <c r="MJL741" s="1101"/>
      <c r="MJM741" s="1101"/>
      <c r="MJN741" s="1101"/>
      <c r="MJO741" s="1101"/>
      <c r="MJP741" s="1101"/>
      <c r="MJQ741" s="1101"/>
      <c r="MJR741" s="1101"/>
      <c r="MJS741" s="1101"/>
      <c r="MJT741" s="1101"/>
      <c r="MJU741" s="1101"/>
      <c r="MJV741" s="1101"/>
      <c r="MJW741" s="1101"/>
      <c r="MJX741" s="1101"/>
      <c r="MJY741" s="1101"/>
      <c r="MJZ741" s="1101"/>
      <c r="MKA741" s="1101"/>
      <c r="MKB741" s="1101"/>
      <c r="MKC741" s="1101"/>
      <c r="MKD741" s="1101"/>
      <c r="MKE741" s="1101"/>
      <c r="MKF741" s="1101"/>
      <c r="MKG741" s="1101"/>
      <c r="MKH741" s="1101"/>
      <c r="MKI741" s="1101"/>
      <c r="MKJ741" s="1101"/>
      <c r="MKK741" s="1101"/>
      <c r="MKL741" s="1101"/>
      <c r="MKM741" s="1101"/>
      <c r="MKN741" s="1101"/>
      <c r="MKO741" s="1101"/>
      <c r="MKP741" s="1101"/>
      <c r="MKQ741" s="1101"/>
      <c r="MKR741" s="1101"/>
      <c r="MKS741" s="1101"/>
      <c r="MKT741" s="1101"/>
      <c r="MKU741" s="1101"/>
      <c r="MKV741" s="1101"/>
      <c r="MKW741" s="1101"/>
      <c r="MKX741" s="1101"/>
      <c r="MKY741" s="1101"/>
      <c r="MKZ741" s="1101"/>
      <c r="MLA741" s="1101"/>
      <c r="MLB741" s="1101"/>
      <c r="MLC741" s="1101"/>
      <c r="MLD741" s="1101"/>
      <c r="MLE741" s="1101"/>
      <c r="MLF741" s="1101"/>
      <c r="MLG741" s="1101"/>
      <c r="MLH741" s="1101"/>
      <c r="MLI741" s="1101"/>
      <c r="MLJ741" s="1101"/>
      <c r="MLK741" s="1101"/>
      <c r="MLL741" s="1101"/>
      <c r="MLM741" s="1101"/>
      <c r="MLN741" s="1101"/>
      <c r="MLO741" s="1101"/>
      <c r="MLP741" s="1101"/>
      <c r="MLQ741" s="1101"/>
      <c r="MLR741" s="1101"/>
      <c r="MLS741" s="1101"/>
      <c r="MLT741" s="1101"/>
      <c r="MLU741" s="1101"/>
      <c r="MLV741" s="1101"/>
      <c r="MLW741" s="1101"/>
      <c r="MLX741" s="1101"/>
      <c r="MLY741" s="1101"/>
      <c r="MLZ741" s="1101"/>
      <c r="MMA741" s="1101"/>
      <c r="MMB741" s="1101"/>
      <c r="MMC741" s="1101"/>
      <c r="MMD741" s="1101"/>
      <c r="MME741" s="1101"/>
      <c r="MMF741" s="1101"/>
      <c r="MMG741" s="1101"/>
      <c r="MMH741" s="1101"/>
      <c r="MMI741" s="1101"/>
      <c r="MMJ741" s="1101"/>
      <c r="MMK741" s="1101"/>
      <c r="MML741" s="1101"/>
      <c r="MMM741" s="1101"/>
      <c r="MMN741" s="1101"/>
      <c r="MMO741" s="1101"/>
      <c r="MMP741" s="1101"/>
      <c r="MMQ741" s="1101"/>
      <c r="MMR741" s="1101"/>
      <c r="MMS741" s="1101"/>
      <c r="MMT741" s="1101"/>
      <c r="MMU741" s="1101"/>
      <c r="MMV741" s="1101"/>
      <c r="MMW741" s="1101"/>
      <c r="MMX741" s="1101"/>
      <c r="MMY741" s="1101"/>
      <c r="MMZ741" s="1101"/>
      <c r="MNA741" s="1101"/>
      <c r="MNB741" s="1101"/>
      <c r="MNC741" s="1101"/>
      <c r="MND741" s="1101"/>
      <c r="MNE741" s="1101"/>
      <c r="MNF741" s="1101"/>
      <c r="MNG741" s="1101"/>
      <c r="MNH741" s="1101"/>
      <c r="MNI741" s="1101"/>
      <c r="MNJ741" s="1101"/>
      <c r="MNK741" s="1101"/>
      <c r="MNL741" s="1101"/>
      <c r="MNM741" s="1101"/>
      <c r="MNN741" s="1101"/>
      <c r="MNO741" s="1101"/>
      <c r="MNP741" s="1101"/>
      <c r="MNQ741" s="1101"/>
      <c r="MNR741" s="1101"/>
      <c r="MNS741" s="1101"/>
      <c r="MNT741" s="1101"/>
      <c r="MNU741" s="1101"/>
      <c r="MNV741" s="1101"/>
      <c r="MNW741" s="1101"/>
      <c r="MNX741" s="1101"/>
      <c r="MNY741" s="1101"/>
      <c r="MNZ741" s="1101"/>
      <c r="MOA741" s="1101"/>
      <c r="MOB741" s="1101"/>
      <c r="MOC741" s="1101"/>
      <c r="MOD741" s="1101"/>
      <c r="MOE741" s="1101"/>
      <c r="MOF741" s="1101"/>
      <c r="MOG741" s="1101"/>
      <c r="MOH741" s="1101"/>
      <c r="MOI741" s="1101"/>
      <c r="MOJ741" s="1101"/>
      <c r="MOK741" s="1101"/>
      <c r="MOL741" s="1101"/>
      <c r="MOM741" s="1101"/>
      <c r="MON741" s="1101"/>
      <c r="MOO741" s="1101"/>
      <c r="MOP741" s="1101"/>
      <c r="MOQ741" s="1101"/>
      <c r="MOR741" s="1101"/>
      <c r="MOS741" s="1101"/>
      <c r="MOT741" s="1101"/>
      <c r="MOU741" s="1101"/>
      <c r="MOV741" s="1101"/>
      <c r="MOW741" s="1101"/>
      <c r="MOX741" s="1101"/>
      <c r="MOY741" s="1101"/>
      <c r="MOZ741" s="1101"/>
      <c r="MPA741" s="1101"/>
      <c r="MPB741" s="1101"/>
      <c r="MPC741" s="1101"/>
      <c r="MPD741" s="1101"/>
      <c r="MPE741" s="1101"/>
      <c r="MPF741" s="1101"/>
      <c r="MPG741" s="1101"/>
      <c r="MPH741" s="1101"/>
      <c r="MPI741" s="1101"/>
      <c r="MPJ741" s="1101"/>
      <c r="MPK741" s="1101"/>
      <c r="MPL741" s="1101"/>
      <c r="MPM741" s="1101"/>
      <c r="MPN741" s="1101"/>
      <c r="MPO741" s="1101"/>
      <c r="MPP741" s="1101"/>
      <c r="MPQ741" s="1101"/>
      <c r="MPR741" s="1101"/>
      <c r="MPS741" s="1101"/>
      <c r="MPT741" s="1101"/>
      <c r="MPU741" s="1101"/>
      <c r="MPV741" s="1101"/>
      <c r="MPW741" s="1101"/>
      <c r="MPX741" s="1101"/>
      <c r="MPY741" s="1101"/>
      <c r="MPZ741" s="1101"/>
      <c r="MQA741" s="1101"/>
      <c r="MQB741" s="1101"/>
      <c r="MQC741" s="1101"/>
      <c r="MQD741" s="1101"/>
      <c r="MQE741" s="1101"/>
      <c r="MQF741" s="1101"/>
      <c r="MQG741" s="1101"/>
      <c r="MQH741" s="1101"/>
      <c r="MQI741" s="1101"/>
      <c r="MQJ741" s="1101"/>
      <c r="MQK741" s="1101"/>
      <c r="MQL741" s="1101"/>
      <c r="MQM741" s="1101"/>
      <c r="MQN741" s="1101"/>
      <c r="MQO741" s="1101"/>
      <c r="MQP741" s="1101"/>
      <c r="MQQ741" s="1101"/>
      <c r="MQR741" s="1101"/>
      <c r="MQS741" s="1101"/>
      <c r="MQT741" s="1101"/>
      <c r="MQU741" s="1101"/>
      <c r="MQV741" s="1101"/>
      <c r="MQW741" s="1101"/>
      <c r="MQX741" s="1101"/>
      <c r="MQY741" s="1101"/>
      <c r="MQZ741" s="1101"/>
      <c r="MRA741" s="1101"/>
      <c r="MRB741" s="1101"/>
      <c r="MRC741" s="1101"/>
      <c r="MRD741" s="1101"/>
      <c r="MRE741" s="1101"/>
      <c r="MRF741" s="1101"/>
      <c r="MRG741" s="1101"/>
      <c r="MRH741" s="1101"/>
      <c r="MRI741" s="1101"/>
      <c r="MRJ741" s="1101"/>
      <c r="MRK741" s="1101"/>
      <c r="MRL741" s="1101"/>
      <c r="MRM741" s="1101"/>
      <c r="MRN741" s="1101"/>
      <c r="MRO741" s="1101"/>
      <c r="MRP741" s="1101"/>
      <c r="MRQ741" s="1101"/>
      <c r="MRR741" s="1101"/>
      <c r="MRS741" s="1101"/>
      <c r="MRT741" s="1101"/>
      <c r="MRU741" s="1101"/>
      <c r="MRV741" s="1101"/>
      <c r="MRW741" s="1101"/>
      <c r="MRX741" s="1101"/>
      <c r="MRY741" s="1101"/>
      <c r="MRZ741" s="1101"/>
      <c r="MSA741" s="1101"/>
      <c r="MSB741" s="1101"/>
      <c r="MSC741" s="1101"/>
      <c r="MSD741" s="1101"/>
      <c r="MSE741" s="1101"/>
      <c r="MSF741" s="1101"/>
      <c r="MSG741" s="1101"/>
      <c r="MSH741" s="1101"/>
      <c r="MSI741" s="1101"/>
      <c r="MSJ741" s="1101"/>
      <c r="MSK741" s="1101"/>
      <c r="MSL741" s="1101"/>
      <c r="MSM741" s="1101"/>
      <c r="MSN741" s="1101"/>
      <c r="MSO741" s="1101"/>
      <c r="MSP741" s="1101"/>
      <c r="MSQ741" s="1101"/>
      <c r="MSR741" s="1101"/>
      <c r="MSS741" s="1101"/>
      <c r="MST741" s="1101"/>
      <c r="MSU741" s="1101"/>
      <c r="MSV741" s="1101"/>
      <c r="MSW741" s="1101"/>
      <c r="MSX741" s="1101"/>
      <c r="MSY741" s="1101"/>
      <c r="MSZ741" s="1101"/>
      <c r="MTA741" s="1101"/>
      <c r="MTB741" s="1101"/>
      <c r="MTC741" s="1101"/>
      <c r="MTD741" s="1101"/>
      <c r="MTE741" s="1101"/>
      <c r="MTF741" s="1101"/>
      <c r="MTG741" s="1101"/>
      <c r="MTH741" s="1101"/>
      <c r="MTI741" s="1101"/>
      <c r="MTJ741" s="1101"/>
      <c r="MTK741" s="1101"/>
      <c r="MTL741" s="1101"/>
      <c r="MTM741" s="1101"/>
      <c r="MTN741" s="1101"/>
      <c r="MTO741" s="1101"/>
      <c r="MTP741" s="1101"/>
      <c r="MTQ741" s="1101"/>
      <c r="MTR741" s="1101"/>
      <c r="MTS741" s="1101"/>
      <c r="MTT741" s="1101"/>
      <c r="MTU741" s="1101"/>
      <c r="MTV741" s="1101"/>
      <c r="MTW741" s="1101"/>
      <c r="MTX741" s="1101"/>
      <c r="MTY741" s="1101"/>
      <c r="MTZ741" s="1101"/>
      <c r="MUA741" s="1101"/>
      <c r="MUB741" s="1101"/>
      <c r="MUC741" s="1101"/>
      <c r="MUD741" s="1101"/>
      <c r="MUE741" s="1101"/>
      <c r="MUF741" s="1101"/>
      <c r="MUG741" s="1101"/>
      <c r="MUH741" s="1101"/>
      <c r="MUI741" s="1101"/>
      <c r="MUJ741" s="1101"/>
      <c r="MUK741" s="1101"/>
      <c r="MUL741" s="1101"/>
      <c r="MUM741" s="1101"/>
      <c r="MUN741" s="1101"/>
      <c r="MUO741" s="1101"/>
      <c r="MUP741" s="1101"/>
      <c r="MUQ741" s="1101"/>
      <c r="MUR741" s="1101"/>
      <c r="MUS741" s="1101"/>
      <c r="MUT741" s="1101"/>
      <c r="MUU741" s="1101"/>
      <c r="MUV741" s="1101"/>
      <c r="MUW741" s="1101"/>
      <c r="MUX741" s="1101"/>
      <c r="MUY741" s="1101"/>
      <c r="MUZ741" s="1101"/>
      <c r="MVA741" s="1101"/>
      <c r="MVB741" s="1101"/>
      <c r="MVC741" s="1101"/>
      <c r="MVD741" s="1101"/>
      <c r="MVE741" s="1101"/>
      <c r="MVF741" s="1101"/>
      <c r="MVG741" s="1101"/>
      <c r="MVH741" s="1101"/>
      <c r="MVI741" s="1101"/>
      <c r="MVJ741" s="1101"/>
      <c r="MVK741" s="1101"/>
      <c r="MVL741" s="1101"/>
      <c r="MVM741" s="1101"/>
      <c r="MVN741" s="1101"/>
      <c r="MVO741" s="1101"/>
      <c r="MVP741" s="1101"/>
      <c r="MVQ741" s="1101"/>
      <c r="MVR741" s="1101"/>
      <c r="MVS741" s="1101"/>
      <c r="MVT741" s="1101"/>
      <c r="MVU741" s="1101"/>
      <c r="MVV741" s="1101"/>
      <c r="MVW741" s="1101"/>
      <c r="MVX741" s="1101"/>
      <c r="MVY741" s="1101"/>
      <c r="MVZ741" s="1101"/>
      <c r="MWA741" s="1101"/>
      <c r="MWB741" s="1101"/>
      <c r="MWC741" s="1101"/>
      <c r="MWD741" s="1101"/>
      <c r="MWE741" s="1101"/>
      <c r="MWF741" s="1101"/>
      <c r="MWG741" s="1101"/>
      <c r="MWH741" s="1101"/>
      <c r="MWI741" s="1101"/>
      <c r="MWJ741" s="1101"/>
      <c r="MWK741" s="1101"/>
      <c r="MWL741" s="1101"/>
      <c r="MWM741" s="1101"/>
      <c r="MWN741" s="1101"/>
      <c r="MWO741" s="1101"/>
      <c r="MWP741" s="1101"/>
      <c r="MWQ741" s="1101"/>
      <c r="MWR741" s="1101"/>
      <c r="MWS741" s="1101"/>
      <c r="MWT741" s="1101"/>
      <c r="MWU741" s="1101"/>
      <c r="MWV741" s="1101"/>
      <c r="MWW741" s="1101"/>
      <c r="MWX741" s="1101"/>
      <c r="MWY741" s="1101"/>
      <c r="MWZ741" s="1101"/>
      <c r="MXA741" s="1101"/>
      <c r="MXB741" s="1101"/>
      <c r="MXC741" s="1101"/>
      <c r="MXD741" s="1101"/>
      <c r="MXE741" s="1101"/>
      <c r="MXF741" s="1101"/>
      <c r="MXG741" s="1101"/>
      <c r="MXH741" s="1101"/>
      <c r="MXI741" s="1101"/>
      <c r="MXJ741" s="1101"/>
      <c r="MXK741" s="1101"/>
      <c r="MXL741" s="1101"/>
      <c r="MXM741" s="1101"/>
      <c r="MXN741" s="1101"/>
      <c r="MXO741" s="1101"/>
      <c r="MXP741" s="1101"/>
      <c r="MXQ741" s="1101"/>
      <c r="MXR741" s="1101"/>
      <c r="MXS741" s="1101"/>
      <c r="MXT741" s="1101"/>
      <c r="MXU741" s="1101"/>
      <c r="MXV741" s="1101"/>
      <c r="MXW741" s="1101"/>
      <c r="MXX741" s="1101"/>
      <c r="MXY741" s="1101"/>
      <c r="MXZ741" s="1101"/>
      <c r="MYA741" s="1101"/>
      <c r="MYB741" s="1101"/>
      <c r="MYC741" s="1101"/>
      <c r="MYD741" s="1101"/>
      <c r="MYE741" s="1101"/>
      <c r="MYF741" s="1101"/>
      <c r="MYG741" s="1101"/>
      <c r="MYH741" s="1101"/>
      <c r="MYI741" s="1101"/>
      <c r="MYJ741" s="1101"/>
      <c r="MYK741" s="1101"/>
      <c r="MYL741" s="1101"/>
      <c r="MYM741" s="1101"/>
      <c r="MYN741" s="1101"/>
      <c r="MYO741" s="1101"/>
      <c r="MYP741" s="1101"/>
      <c r="MYQ741" s="1101"/>
      <c r="MYR741" s="1101"/>
      <c r="MYS741" s="1101"/>
      <c r="MYT741" s="1101"/>
      <c r="MYU741" s="1101"/>
      <c r="MYV741" s="1101"/>
      <c r="MYW741" s="1101"/>
      <c r="MYX741" s="1101"/>
      <c r="MYY741" s="1101"/>
      <c r="MYZ741" s="1101"/>
      <c r="MZA741" s="1101"/>
      <c r="MZB741" s="1101"/>
      <c r="MZC741" s="1101"/>
      <c r="MZD741" s="1101"/>
      <c r="MZE741" s="1101"/>
      <c r="MZF741" s="1101"/>
      <c r="MZG741" s="1101"/>
      <c r="MZH741" s="1101"/>
      <c r="MZI741" s="1101"/>
      <c r="MZJ741" s="1101"/>
      <c r="MZK741" s="1101"/>
      <c r="MZL741" s="1101"/>
      <c r="MZM741" s="1101"/>
      <c r="MZN741" s="1101"/>
      <c r="MZO741" s="1101"/>
      <c r="MZP741" s="1101"/>
      <c r="MZQ741" s="1101"/>
      <c r="MZR741" s="1101"/>
      <c r="MZS741" s="1101"/>
      <c r="MZT741" s="1101"/>
      <c r="MZU741" s="1101"/>
      <c r="MZV741" s="1101"/>
      <c r="MZW741" s="1101"/>
      <c r="MZX741" s="1101"/>
      <c r="MZY741" s="1101"/>
      <c r="MZZ741" s="1101"/>
      <c r="NAA741" s="1101"/>
      <c r="NAB741" s="1101"/>
      <c r="NAC741" s="1101"/>
      <c r="NAD741" s="1101"/>
      <c r="NAE741" s="1101"/>
      <c r="NAF741" s="1101"/>
      <c r="NAG741" s="1101"/>
      <c r="NAH741" s="1101"/>
      <c r="NAI741" s="1101"/>
      <c r="NAJ741" s="1101"/>
      <c r="NAK741" s="1101"/>
      <c r="NAL741" s="1101"/>
      <c r="NAM741" s="1101"/>
      <c r="NAN741" s="1101"/>
      <c r="NAO741" s="1101"/>
      <c r="NAP741" s="1101"/>
      <c r="NAQ741" s="1101"/>
      <c r="NAR741" s="1101"/>
      <c r="NAS741" s="1101"/>
      <c r="NAT741" s="1101"/>
      <c r="NAU741" s="1101"/>
      <c r="NAV741" s="1101"/>
      <c r="NAW741" s="1101"/>
      <c r="NAX741" s="1101"/>
      <c r="NAY741" s="1101"/>
      <c r="NAZ741" s="1101"/>
      <c r="NBA741" s="1101"/>
      <c r="NBB741" s="1101"/>
      <c r="NBC741" s="1101"/>
      <c r="NBD741" s="1101"/>
      <c r="NBE741" s="1101"/>
      <c r="NBF741" s="1101"/>
      <c r="NBG741" s="1101"/>
      <c r="NBH741" s="1101"/>
      <c r="NBI741" s="1101"/>
      <c r="NBJ741" s="1101"/>
      <c r="NBK741" s="1101"/>
      <c r="NBL741" s="1101"/>
      <c r="NBM741" s="1101"/>
      <c r="NBN741" s="1101"/>
      <c r="NBO741" s="1101"/>
      <c r="NBP741" s="1101"/>
      <c r="NBQ741" s="1101"/>
      <c r="NBR741" s="1101"/>
      <c r="NBS741" s="1101"/>
      <c r="NBT741" s="1101"/>
      <c r="NBU741" s="1101"/>
      <c r="NBV741" s="1101"/>
      <c r="NBW741" s="1101"/>
      <c r="NBX741" s="1101"/>
      <c r="NBY741" s="1101"/>
      <c r="NBZ741" s="1101"/>
      <c r="NCA741" s="1101"/>
      <c r="NCB741" s="1101"/>
      <c r="NCC741" s="1101"/>
      <c r="NCD741" s="1101"/>
      <c r="NCE741" s="1101"/>
      <c r="NCF741" s="1101"/>
      <c r="NCG741" s="1101"/>
      <c r="NCH741" s="1101"/>
      <c r="NCI741" s="1101"/>
      <c r="NCJ741" s="1101"/>
      <c r="NCK741" s="1101"/>
      <c r="NCL741" s="1101"/>
      <c r="NCM741" s="1101"/>
      <c r="NCN741" s="1101"/>
      <c r="NCO741" s="1101"/>
      <c r="NCP741" s="1101"/>
      <c r="NCQ741" s="1101"/>
      <c r="NCR741" s="1101"/>
      <c r="NCS741" s="1101"/>
      <c r="NCT741" s="1101"/>
      <c r="NCU741" s="1101"/>
      <c r="NCV741" s="1101"/>
      <c r="NCW741" s="1101"/>
      <c r="NCX741" s="1101"/>
      <c r="NCY741" s="1101"/>
      <c r="NCZ741" s="1101"/>
      <c r="NDA741" s="1101"/>
      <c r="NDB741" s="1101"/>
      <c r="NDC741" s="1101"/>
      <c r="NDD741" s="1101"/>
      <c r="NDE741" s="1101"/>
      <c r="NDF741" s="1101"/>
      <c r="NDG741" s="1101"/>
      <c r="NDH741" s="1101"/>
      <c r="NDI741" s="1101"/>
      <c r="NDJ741" s="1101"/>
      <c r="NDK741" s="1101"/>
      <c r="NDL741" s="1101"/>
      <c r="NDM741" s="1101"/>
      <c r="NDN741" s="1101"/>
      <c r="NDO741" s="1101"/>
      <c r="NDP741" s="1101"/>
      <c r="NDQ741" s="1101"/>
      <c r="NDR741" s="1101"/>
      <c r="NDS741" s="1101"/>
      <c r="NDT741" s="1101"/>
      <c r="NDU741" s="1101"/>
      <c r="NDV741" s="1101"/>
      <c r="NDW741" s="1101"/>
      <c r="NDX741" s="1101"/>
      <c r="NDY741" s="1101"/>
      <c r="NDZ741" s="1101"/>
      <c r="NEA741" s="1101"/>
      <c r="NEB741" s="1101"/>
      <c r="NEC741" s="1101"/>
      <c r="NED741" s="1101"/>
      <c r="NEE741" s="1101"/>
      <c r="NEF741" s="1101"/>
      <c r="NEG741" s="1101"/>
      <c r="NEH741" s="1101"/>
      <c r="NEI741" s="1101"/>
      <c r="NEJ741" s="1101"/>
      <c r="NEK741" s="1101"/>
      <c r="NEL741" s="1101"/>
      <c r="NEM741" s="1101"/>
      <c r="NEN741" s="1101"/>
      <c r="NEO741" s="1101"/>
      <c r="NEP741" s="1101"/>
      <c r="NEQ741" s="1101"/>
      <c r="NER741" s="1101"/>
      <c r="NES741" s="1101"/>
      <c r="NET741" s="1101"/>
      <c r="NEU741" s="1101"/>
      <c r="NEV741" s="1101"/>
      <c r="NEW741" s="1101"/>
      <c r="NEX741" s="1101"/>
      <c r="NEY741" s="1101"/>
      <c r="NEZ741" s="1101"/>
      <c r="NFA741" s="1101"/>
      <c r="NFB741" s="1101"/>
      <c r="NFC741" s="1101"/>
      <c r="NFD741" s="1101"/>
      <c r="NFE741" s="1101"/>
      <c r="NFF741" s="1101"/>
      <c r="NFG741" s="1101"/>
      <c r="NFH741" s="1101"/>
      <c r="NFI741" s="1101"/>
      <c r="NFJ741" s="1101"/>
      <c r="NFK741" s="1101"/>
      <c r="NFL741" s="1101"/>
      <c r="NFM741" s="1101"/>
      <c r="NFN741" s="1101"/>
      <c r="NFO741" s="1101"/>
      <c r="NFP741" s="1101"/>
      <c r="NFQ741" s="1101"/>
      <c r="NFR741" s="1101"/>
      <c r="NFS741" s="1101"/>
      <c r="NFT741" s="1101"/>
      <c r="NFU741" s="1101"/>
      <c r="NFV741" s="1101"/>
      <c r="NFW741" s="1101"/>
      <c r="NFX741" s="1101"/>
      <c r="NFY741" s="1101"/>
      <c r="NFZ741" s="1101"/>
      <c r="NGA741" s="1101"/>
      <c r="NGB741" s="1101"/>
      <c r="NGC741" s="1101"/>
      <c r="NGD741" s="1101"/>
      <c r="NGE741" s="1101"/>
      <c r="NGF741" s="1101"/>
      <c r="NGG741" s="1101"/>
      <c r="NGH741" s="1101"/>
      <c r="NGI741" s="1101"/>
      <c r="NGJ741" s="1101"/>
      <c r="NGK741" s="1101"/>
      <c r="NGL741" s="1101"/>
      <c r="NGM741" s="1101"/>
      <c r="NGN741" s="1101"/>
      <c r="NGO741" s="1101"/>
      <c r="NGP741" s="1101"/>
      <c r="NGQ741" s="1101"/>
      <c r="NGR741" s="1101"/>
      <c r="NGS741" s="1101"/>
      <c r="NGT741" s="1101"/>
      <c r="NGU741" s="1101"/>
      <c r="NGV741" s="1101"/>
      <c r="NGW741" s="1101"/>
      <c r="NGX741" s="1101"/>
      <c r="NGY741" s="1101"/>
      <c r="NGZ741" s="1101"/>
      <c r="NHA741" s="1101"/>
      <c r="NHB741" s="1101"/>
      <c r="NHC741" s="1101"/>
      <c r="NHD741" s="1101"/>
      <c r="NHE741" s="1101"/>
      <c r="NHF741" s="1101"/>
      <c r="NHG741" s="1101"/>
      <c r="NHH741" s="1101"/>
      <c r="NHI741" s="1101"/>
      <c r="NHJ741" s="1101"/>
      <c r="NHK741" s="1101"/>
      <c r="NHL741" s="1101"/>
      <c r="NHM741" s="1101"/>
      <c r="NHN741" s="1101"/>
      <c r="NHO741" s="1101"/>
      <c r="NHP741" s="1101"/>
      <c r="NHQ741" s="1101"/>
      <c r="NHR741" s="1101"/>
      <c r="NHS741" s="1101"/>
      <c r="NHT741" s="1101"/>
      <c r="NHU741" s="1101"/>
      <c r="NHV741" s="1101"/>
      <c r="NHW741" s="1101"/>
      <c r="NHX741" s="1101"/>
      <c r="NHY741" s="1101"/>
      <c r="NHZ741" s="1101"/>
      <c r="NIA741" s="1101"/>
      <c r="NIB741" s="1101"/>
      <c r="NIC741" s="1101"/>
      <c r="NID741" s="1101"/>
      <c r="NIE741" s="1101"/>
      <c r="NIF741" s="1101"/>
      <c r="NIG741" s="1101"/>
      <c r="NIH741" s="1101"/>
      <c r="NII741" s="1101"/>
      <c r="NIJ741" s="1101"/>
      <c r="NIK741" s="1101"/>
      <c r="NIL741" s="1101"/>
      <c r="NIM741" s="1101"/>
      <c r="NIN741" s="1101"/>
      <c r="NIO741" s="1101"/>
      <c r="NIP741" s="1101"/>
      <c r="NIQ741" s="1101"/>
      <c r="NIR741" s="1101"/>
      <c r="NIS741" s="1101"/>
      <c r="NIT741" s="1101"/>
      <c r="NIU741" s="1101"/>
      <c r="NIV741" s="1101"/>
      <c r="NIW741" s="1101"/>
      <c r="NIX741" s="1101"/>
      <c r="NIY741" s="1101"/>
      <c r="NIZ741" s="1101"/>
      <c r="NJA741" s="1101"/>
      <c r="NJB741" s="1101"/>
      <c r="NJC741" s="1101"/>
      <c r="NJD741" s="1101"/>
      <c r="NJE741" s="1101"/>
      <c r="NJF741" s="1101"/>
      <c r="NJG741" s="1101"/>
      <c r="NJH741" s="1101"/>
      <c r="NJI741" s="1101"/>
      <c r="NJJ741" s="1101"/>
      <c r="NJK741" s="1101"/>
      <c r="NJL741" s="1101"/>
      <c r="NJM741" s="1101"/>
      <c r="NJN741" s="1101"/>
      <c r="NJO741" s="1101"/>
      <c r="NJP741" s="1101"/>
      <c r="NJQ741" s="1101"/>
      <c r="NJR741" s="1101"/>
      <c r="NJS741" s="1101"/>
      <c r="NJT741" s="1101"/>
      <c r="NJU741" s="1101"/>
      <c r="NJV741" s="1101"/>
      <c r="NJW741" s="1101"/>
      <c r="NJX741" s="1101"/>
      <c r="NJY741" s="1101"/>
      <c r="NJZ741" s="1101"/>
      <c r="NKA741" s="1101"/>
      <c r="NKB741" s="1101"/>
      <c r="NKC741" s="1101"/>
      <c r="NKD741" s="1101"/>
      <c r="NKE741" s="1101"/>
      <c r="NKF741" s="1101"/>
      <c r="NKG741" s="1101"/>
      <c r="NKH741" s="1101"/>
      <c r="NKI741" s="1101"/>
      <c r="NKJ741" s="1101"/>
      <c r="NKK741" s="1101"/>
      <c r="NKL741" s="1101"/>
      <c r="NKM741" s="1101"/>
      <c r="NKN741" s="1101"/>
      <c r="NKO741" s="1101"/>
      <c r="NKP741" s="1101"/>
      <c r="NKQ741" s="1101"/>
      <c r="NKR741" s="1101"/>
      <c r="NKS741" s="1101"/>
      <c r="NKT741" s="1101"/>
      <c r="NKU741" s="1101"/>
      <c r="NKV741" s="1101"/>
      <c r="NKW741" s="1101"/>
      <c r="NKX741" s="1101"/>
      <c r="NKY741" s="1101"/>
      <c r="NKZ741" s="1101"/>
      <c r="NLA741" s="1101"/>
      <c r="NLB741" s="1101"/>
      <c r="NLC741" s="1101"/>
      <c r="NLD741" s="1101"/>
      <c r="NLE741" s="1101"/>
      <c r="NLF741" s="1101"/>
      <c r="NLG741" s="1101"/>
      <c r="NLH741" s="1101"/>
      <c r="NLI741" s="1101"/>
      <c r="NLJ741" s="1101"/>
      <c r="NLK741" s="1101"/>
      <c r="NLL741" s="1101"/>
      <c r="NLM741" s="1101"/>
      <c r="NLN741" s="1101"/>
      <c r="NLO741" s="1101"/>
      <c r="NLP741" s="1101"/>
      <c r="NLQ741" s="1101"/>
      <c r="NLR741" s="1101"/>
      <c r="NLS741" s="1101"/>
      <c r="NLT741" s="1101"/>
      <c r="NLU741" s="1101"/>
      <c r="NLV741" s="1101"/>
      <c r="NLW741" s="1101"/>
      <c r="NLX741" s="1101"/>
      <c r="NLY741" s="1101"/>
      <c r="NLZ741" s="1101"/>
      <c r="NMA741" s="1101"/>
      <c r="NMB741" s="1101"/>
      <c r="NMC741" s="1101"/>
      <c r="NMD741" s="1101"/>
      <c r="NME741" s="1101"/>
      <c r="NMF741" s="1101"/>
      <c r="NMG741" s="1101"/>
      <c r="NMH741" s="1101"/>
      <c r="NMI741" s="1101"/>
      <c r="NMJ741" s="1101"/>
      <c r="NMK741" s="1101"/>
      <c r="NML741" s="1101"/>
      <c r="NMM741" s="1101"/>
      <c r="NMN741" s="1101"/>
      <c r="NMO741" s="1101"/>
      <c r="NMP741" s="1101"/>
      <c r="NMQ741" s="1101"/>
      <c r="NMR741" s="1101"/>
      <c r="NMS741" s="1101"/>
      <c r="NMT741" s="1101"/>
      <c r="NMU741" s="1101"/>
      <c r="NMV741" s="1101"/>
      <c r="NMW741" s="1101"/>
      <c r="NMX741" s="1101"/>
      <c r="NMY741" s="1101"/>
      <c r="NMZ741" s="1101"/>
      <c r="NNA741" s="1101"/>
      <c r="NNB741" s="1101"/>
      <c r="NNC741" s="1101"/>
      <c r="NND741" s="1101"/>
      <c r="NNE741" s="1101"/>
      <c r="NNF741" s="1101"/>
      <c r="NNG741" s="1101"/>
      <c r="NNH741" s="1101"/>
      <c r="NNI741" s="1101"/>
      <c r="NNJ741" s="1101"/>
      <c r="NNK741" s="1101"/>
      <c r="NNL741" s="1101"/>
      <c r="NNM741" s="1101"/>
      <c r="NNN741" s="1101"/>
      <c r="NNO741" s="1101"/>
      <c r="NNP741" s="1101"/>
      <c r="NNQ741" s="1101"/>
      <c r="NNR741" s="1101"/>
      <c r="NNS741" s="1101"/>
      <c r="NNT741" s="1101"/>
      <c r="NNU741" s="1101"/>
      <c r="NNV741" s="1101"/>
      <c r="NNW741" s="1101"/>
      <c r="NNX741" s="1101"/>
      <c r="NNY741" s="1101"/>
      <c r="NNZ741" s="1101"/>
      <c r="NOA741" s="1101"/>
      <c r="NOB741" s="1101"/>
      <c r="NOC741" s="1101"/>
      <c r="NOD741" s="1101"/>
      <c r="NOE741" s="1101"/>
      <c r="NOF741" s="1101"/>
      <c r="NOG741" s="1101"/>
      <c r="NOH741" s="1101"/>
      <c r="NOI741" s="1101"/>
      <c r="NOJ741" s="1101"/>
      <c r="NOK741" s="1101"/>
      <c r="NOL741" s="1101"/>
      <c r="NOM741" s="1101"/>
      <c r="NON741" s="1101"/>
      <c r="NOO741" s="1101"/>
      <c r="NOP741" s="1101"/>
      <c r="NOQ741" s="1101"/>
      <c r="NOR741" s="1101"/>
      <c r="NOS741" s="1101"/>
      <c r="NOT741" s="1101"/>
      <c r="NOU741" s="1101"/>
      <c r="NOV741" s="1101"/>
      <c r="NOW741" s="1101"/>
      <c r="NOX741" s="1101"/>
      <c r="NOY741" s="1101"/>
      <c r="NOZ741" s="1101"/>
      <c r="NPA741" s="1101"/>
      <c r="NPB741" s="1101"/>
      <c r="NPC741" s="1101"/>
      <c r="NPD741" s="1101"/>
      <c r="NPE741" s="1101"/>
      <c r="NPF741" s="1101"/>
      <c r="NPG741" s="1101"/>
      <c r="NPH741" s="1101"/>
      <c r="NPI741" s="1101"/>
      <c r="NPJ741" s="1101"/>
      <c r="NPK741" s="1101"/>
      <c r="NPL741" s="1101"/>
      <c r="NPM741" s="1101"/>
      <c r="NPN741" s="1101"/>
      <c r="NPO741" s="1101"/>
      <c r="NPP741" s="1101"/>
      <c r="NPQ741" s="1101"/>
      <c r="NPR741" s="1101"/>
      <c r="NPS741" s="1101"/>
      <c r="NPT741" s="1101"/>
      <c r="NPU741" s="1101"/>
      <c r="NPV741" s="1101"/>
      <c r="NPW741" s="1101"/>
      <c r="NPX741" s="1101"/>
      <c r="NPY741" s="1101"/>
      <c r="NPZ741" s="1101"/>
      <c r="NQA741" s="1101"/>
      <c r="NQB741" s="1101"/>
      <c r="NQC741" s="1101"/>
      <c r="NQD741" s="1101"/>
      <c r="NQE741" s="1101"/>
      <c r="NQF741" s="1101"/>
      <c r="NQG741" s="1101"/>
      <c r="NQH741" s="1101"/>
      <c r="NQI741" s="1101"/>
      <c r="NQJ741" s="1101"/>
      <c r="NQK741" s="1101"/>
      <c r="NQL741" s="1101"/>
      <c r="NQM741" s="1101"/>
      <c r="NQN741" s="1101"/>
      <c r="NQO741" s="1101"/>
      <c r="NQP741" s="1101"/>
      <c r="NQQ741" s="1101"/>
      <c r="NQR741" s="1101"/>
      <c r="NQS741" s="1101"/>
      <c r="NQT741" s="1101"/>
      <c r="NQU741" s="1101"/>
      <c r="NQV741" s="1101"/>
      <c r="NQW741" s="1101"/>
      <c r="NQX741" s="1101"/>
      <c r="NQY741" s="1101"/>
      <c r="NQZ741" s="1101"/>
      <c r="NRA741" s="1101"/>
      <c r="NRB741" s="1101"/>
      <c r="NRC741" s="1101"/>
      <c r="NRD741" s="1101"/>
      <c r="NRE741" s="1101"/>
      <c r="NRF741" s="1101"/>
      <c r="NRG741" s="1101"/>
      <c r="NRH741" s="1101"/>
      <c r="NRI741" s="1101"/>
      <c r="NRJ741" s="1101"/>
      <c r="NRK741" s="1101"/>
      <c r="NRL741" s="1101"/>
      <c r="NRM741" s="1101"/>
      <c r="NRN741" s="1101"/>
      <c r="NRO741" s="1101"/>
      <c r="NRP741" s="1101"/>
      <c r="NRQ741" s="1101"/>
      <c r="NRR741" s="1101"/>
      <c r="NRS741" s="1101"/>
      <c r="NRT741" s="1101"/>
      <c r="NRU741" s="1101"/>
      <c r="NRV741" s="1101"/>
      <c r="NRW741" s="1101"/>
      <c r="NRX741" s="1101"/>
      <c r="NRY741" s="1101"/>
      <c r="NRZ741" s="1101"/>
      <c r="NSA741" s="1101"/>
      <c r="NSB741" s="1101"/>
      <c r="NSC741" s="1101"/>
      <c r="NSD741" s="1101"/>
      <c r="NSE741" s="1101"/>
      <c r="NSF741" s="1101"/>
      <c r="NSG741" s="1101"/>
      <c r="NSH741" s="1101"/>
      <c r="NSI741" s="1101"/>
      <c r="NSJ741" s="1101"/>
      <c r="NSK741" s="1101"/>
      <c r="NSL741" s="1101"/>
      <c r="NSM741" s="1101"/>
      <c r="NSN741" s="1101"/>
      <c r="NSO741" s="1101"/>
      <c r="NSP741" s="1101"/>
      <c r="NSQ741" s="1101"/>
      <c r="NSR741" s="1101"/>
      <c r="NSS741" s="1101"/>
      <c r="NST741" s="1101"/>
      <c r="NSU741" s="1101"/>
      <c r="NSV741" s="1101"/>
      <c r="NSW741" s="1101"/>
      <c r="NSX741" s="1101"/>
      <c r="NSY741" s="1101"/>
      <c r="NSZ741" s="1101"/>
      <c r="NTA741" s="1101"/>
      <c r="NTB741" s="1101"/>
      <c r="NTC741" s="1101"/>
      <c r="NTD741" s="1101"/>
      <c r="NTE741" s="1101"/>
      <c r="NTF741" s="1101"/>
      <c r="NTG741" s="1101"/>
      <c r="NTH741" s="1101"/>
      <c r="NTI741" s="1101"/>
      <c r="NTJ741" s="1101"/>
      <c r="NTK741" s="1101"/>
      <c r="NTL741" s="1101"/>
      <c r="NTM741" s="1101"/>
      <c r="NTN741" s="1101"/>
      <c r="NTO741" s="1101"/>
      <c r="NTP741" s="1101"/>
      <c r="NTQ741" s="1101"/>
      <c r="NTR741" s="1101"/>
      <c r="NTS741" s="1101"/>
      <c r="NTT741" s="1101"/>
      <c r="NTU741" s="1101"/>
      <c r="NTV741" s="1101"/>
      <c r="NTW741" s="1101"/>
      <c r="NTX741" s="1101"/>
      <c r="NTY741" s="1101"/>
      <c r="NTZ741" s="1101"/>
      <c r="NUA741" s="1101"/>
      <c r="NUB741" s="1101"/>
      <c r="NUC741" s="1101"/>
      <c r="NUD741" s="1101"/>
      <c r="NUE741" s="1101"/>
      <c r="NUF741" s="1101"/>
      <c r="NUG741" s="1101"/>
      <c r="NUH741" s="1101"/>
      <c r="NUI741" s="1101"/>
      <c r="NUJ741" s="1101"/>
      <c r="NUK741" s="1101"/>
      <c r="NUL741" s="1101"/>
      <c r="NUM741" s="1101"/>
      <c r="NUN741" s="1101"/>
      <c r="NUO741" s="1101"/>
      <c r="NUP741" s="1101"/>
      <c r="NUQ741" s="1101"/>
      <c r="NUR741" s="1101"/>
      <c r="NUS741" s="1101"/>
      <c r="NUT741" s="1101"/>
      <c r="NUU741" s="1101"/>
      <c r="NUV741" s="1101"/>
      <c r="NUW741" s="1101"/>
      <c r="NUX741" s="1101"/>
      <c r="NUY741" s="1101"/>
      <c r="NUZ741" s="1101"/>
      <c r="NVA741" s="1101"/>
      <c r="NVB741" s="1101"/>
      <c r="NVC741" s="1101"/>
      <c r="NVD741" s="1101"/>
      <c r="NVE741" s="1101"/>
      <c r="NVF741" s="1101"/>
      <c r="NVG741" s="1101"/>
      <c r="NVH741" s="1101"/>
      <c r="NVI741" s="1101"/>
      <c r="NVJ741" s="1101"/>
      <c r="NVK741" s="1101"/>
      <c r="NVL741" s="1101"/>
      <c r="NVM741" s="1101"/>
      <c r="NVN741" s="1101"/>
      <c r="NVO741" s="1101"/>
      <c r="NVP741" s="1101"/>
      <c r="NVQ741" s="1101"/>
      <c r="NVR741" s="1101"/>
      <c r="NVS741" s="1101"/>
      <c r="NVT741" s="1101"/>
      <c r="NVU741" s="1101"/>
      <c r="NVV741" s="1101"/>
      <c r="NVW741" s="1101"/>
      <c r="NVX741" s="1101"/>
      <c r="NVY741" s="1101"/>
      <c r="NVZ741" s="1101"/>
      <c r="NWA741" s="1101"/>
      <c r="NWB741" s="1101"/>
      <c r="NWC741" s="1101"/>
      <c r="NWD741" s="1101"/>
      <c r="NWE741" s="1101"/>
      <c r="NWF741" s="1101"/>
      <c r="NWG741" s="1101"/>
      <c r="NWH741" s="1101"/>
      <c r="NWI741" s="1101"/>
      <c r="NWJ741" s="1101"/>
      <c r="NWK741" s="1101"/>
      <c r="NWL741" s="1101"/>
      <c r="NWM741" s="1101"/>
      <c r="NWN741" s="1101"/>
      <c r="NWO741" s="1101"/>
      <c r="NWP741" s="1101"/>
      <c r="NWQ741" s="1101"/>
      <c r="NWR741" s="1101"/>
      <c r="NWS741" s="1101"/>
      <c r="NWT741" s="1101"/>
      <c r="NWU741" s="1101"/>
      <c r="NWV741" s="1101"/>
      <c r="NWW741" s="1101"/>
      <c r="NWX741" s="1101"/>
      <c r="NWY741" s="1101"/>
      <c r="NWZ741" s="1101"/>
      <c r="NXA741" s="1101"/>
      <c r="NXB741" s="1101"/>
      <c r="NXC741" s="1101"/>
      <c r="NXD741" s="1101"/>
      <c r="NXE741" s="1101"/>
      <c r="NXF741" s="1101"/>
      <c r="NXG741" s="1101"/>
      <c r="NXH741" s="1101"/>
      <c r="NXI741" s="1101"/>
      <c r="NXJ741" s="1101"/>
      <c r="NXK741" s="1101"/>
      <c r="NXL741" s="1101"/>
      <c r="NXM741" s="1101"/>
      <c r="NXN741" s="1101"/>
      <c r="NXO741" s="1101"/>
      <c r="NXP741" s="1101"/>
      <c r="NXQ741" s="1101"/>
      <c r="NXR741" s="1101"/>
      <c r="NXS741" s="1101"/>
      <c r="NXT741" s="1101"/>
      <c r="NXU741" s="1101"/>
      <c r="NXV741" s="1101"/>
      <c r="NXW741" s="1101"/>
      <c r="NXX741" s="1101"/>
      <c r="NXY741" s="1101"/>
      <c r="NXZ741" s="1101"/>
      <c r="NYA741" s="1101"/>
      <c r="NYB741" s="1101"/>
      <c r="NYC741" s="1101"/>
      <c r="NYD741" s="1101"/>
      <c r="NYE741" s="1101"/>
      <c r="NYF741" s="1101"/>
      <c r="NYG741" s="1101"/>
      <c r="NYH741" s="1101"/>
      <c r="NYI741" s="1101"/>
      <c r="NYJ741" s="1101"/>
      <c r="NYK741" s="1101"/>
      <c r="NYL741" s="1101"/>
      <c r="NYM741" s="1101"/>
      <c r="NYN741" s="1101"/>
      <c r="NYO741" s="1101"/>
      <c r="NYP741" s="1101"/>
      <c r="NYQ741" s="1101"/>
      <c r="NYR741" s="1101"/>
      <c r="NYS741" s="1101"/>
      <c r="NYT741" s="1101"/>
      <c r="NYU741" s="1101"/>
      <c r="NYV741" s="1101"/>
      <c r="NYW741" s="1101"/>
      <c r="NYX741" s="1101"/>
      <c r="NYY741" s="1101"/>
      <c r="NYZ741" s="1101"/>
      <c r="NZA741" s="1101"/>
      <c r="NZB741" s="1101"/>
      <c r="NZC741" s="1101"/>
      <c r="NZD741" s="1101"/>
      <c r="NZE741" s="1101"/>
      <c r="NZF741" s="1101"/>
      <c r="NZG741" s="1101"/>
      <c r="NZH741" s="1101"/>
      <c r="NZI741" s="1101"/>
      <c r="NZJ741" s="1101"/>
      <c r="NZK741" s="1101"/>
      <c r="NZL741" s="1101"/>
      <c r="NZM741" s="1101"/>
      <c r="NZN741" s="1101"/>
      <c r="NZO741" s="1101"/>
      <c r="NZP741" s="1101"/>
      <c r="NZQ741" s="1101"/>
      <c r="NZR741" s="1101"/>
      <c r="NZS741" s="1101"/>
      <c r="NZT741" s="1101"/>
      <c r="NZU741" s="1101"/>
      <c r="NZV741" s="1101"/>
      <c r="NZW741" s="1101"/>
      <c r="NZX741" s="1101"/>
      <c r="NZY741" s="1101"/>
      <c r="NZZ741" s="1101"/>
      <c r="OAA741" s="1101"/>
      <c r="OAB741" s="1101"/>
      <c r="OAC741" s="1101"/>
      <c r="OAD741" s="1101"/>
      <c r="OAE741" s="1101"/>
      <c r="OAF741" s="1101"/>
      <c r="OAG741" s="1101"/>
      <c r="OAH741" s="1101"/>
      <c r="OAI741" s="1101"/>
      <c r="OAJ741" s="1101"/>
      <c r="OAK741" s="1101"/>
      <c r="OAL741" s="1101"/>
      <c r="OAM741" s="1101"/>
      <c r="OAN741" s="1101"/>
      <c r="OAO741" s="1101"/>
      <c r="OAP741" s="1101"/>
      <c r="OAQ741" s="1101"/>
      <c r="OAR741" s="1101"/>
      <c r="OAS741" s="1101"/>
      <c r="OAT741" s="1101"/>
      <c r="OAU741" s="1101"/>
      <c r="OAV741" s="1101"/>
      <c r="OAW741" s="1101"/>
      <c r="OAX741" s="1101"/>
      <c r="OAY741" s="1101"/>
      <c r="OAZ741" s="1101"/>
      <c r="OBA741" s="1101"/>
      <c r="OBB741" s="1101"/>
      <c r="OBC741" s="1101"/>
      <c r="OBD741" s="1101"/>
      <c r="OBE741" s="1101"/>
      <c r="OBF741" s="1101"/>
      <c r="OBG741" s="1101"/>
      <c r="OBH741" s="1101"/>
      <c r="OBI741" s="1101"/>
      <c r="OBJ741" s="1101"/>
      <c r="OBK741" s="1101"/>
      <c r="OBL741" s="1101"/>
      <c r="OBM741" s="1101"/>
      <c r="OBN741" s="1101"/>
      <c r="OBO741" s="1101"/>
      <c r="OBP741" s="1101"/>
      <c r="OBQ741" s="1101"/>
      <c r="OBR741" s="1101"/>
      <c r="OBS741" s="1101"/>
      <c r="OBT741" s="1101"/>
      <c r="OBU741" s="1101"/>
      <c r="OBV741" s="1101"/>
      <c r="OBW741" s="1101"/>
      <c r="OBX741" s="1101"/>
      <c r="OBY741" s="1101"/>
      <c r="OBZ741" s="1101"/>
      <c r="OCA741" s="1101"/>
      <c r="OCB741" s="1101"/>
      <c r="OCC741" s="1101"/>
      <c r="OCD741" s="1101"/>
      <c r="OCE741" s="1101"/>
      <c r="OCF741" s="1101"/>
      <c r="OCG741" s="1101"/>
      <c r="OCH741" s="1101"/>
      <c r="OCI741" s="1101"/>
      <c r="OCJ741" s="1101"/>
      <c r="OCK741" s="1101"/>
      <c r="OCL741" s="1101"/>
      <c r="OCM741" s="1101"/>
      <c r="OCN741" s="1101"/>
      <c r="OCO741" s="1101"/>
      <c r="OCP741" s="1101"/>
      <c r="OCQ741" s="1101"/>
      <c r="OCR741" s="1101"/>
      <c r="OCS741" s="1101"/>
      <c r="OCT741" s="1101"/>
      <c r="OCU741" s="1101"/>
      <c r="OCV741" s="1101"/>
      <c r="OCW741" s="1101"/>
      <c r="OCX741" s="1101"/>
      <c r="OCY741" s="1101"/>
      <c r="OCZ741" s="1101"/>
      <c r="ODA741" s="1101"/>
      <c r="ODB741" s="1101"/>
      <c r="ODC741" s="1101"/>
      <c r="ODD741" s="1101"/>
      <c r="ODE741" s="1101"/>
      <c r="ODF741" s="1101"/>
      <c r="ODG741" s="1101"/>
      <c r="ODH741" s="1101"/>
      <c r="ODI741" s="1101"/>
      <c r="ODJ741" s="1101"/>
      <c r="ODK741" s="1101"/>
      <c r="ODL741" s="1101"/>
      <c r="ODM741" s="1101"/>
      <c r="ODN741" s="1101"/>
      <c r="ODO741" s="1101"/>
      <c r="ODP741" s="1101"/>
      <c r="ODQ741" s="1101"/>
      <c r="ODR741" s="1101"/>
      <c r="ODS741" s="1101"/>
      <c r="ODT741" s="1101"/>
      <c r="ODU741" s="1101"/>
      <c r="ODV741" s="1101"/>
      <c r="ODW741" s="1101"/>
      <c r="ODX741" s="1101"/>
      <c r="ODY741" s="1101"/>
      <c r="ODZ741" s="1101"/>
      <c r="OEA741" s="1101"/>
      <c r="OEB741" s="1101"/>
      <c r="OEC741" s="1101"/>
      <c r="OED741" s="1101"/>
      <c r="OEE741" s="1101"/>
      <c r="OEF741" s="1101"/>
      <c r="OEG741" s="1101"/>
      <c r="OEH741" s="1101"/>
      <c r="OEI741" s="1101"/>
      <c r="OEJ741" s="1101"/>
      <c r="OEK741" s="1101"/>
      <c r="OEL741" s="1101"/>
      <c r="OEM741" s="1101"/>
      <c r="OEN741" s="1101"/>
      <c r="OEO741" s="1101"/>
      <c r="OEP741" s="1101"/>
      <c r="OEQ741" s="1101"/>
      <c r="OER741" s="1101"/>
      <c r="OES741" s="1101"/>
      <c r="OET741" s="1101"/>
      <c r="OEU741" s="1101"/>
      <c r="OEV741" s="1101"/>
      <c r="OEW741" s="1101"/>
      <c r="OEX741" s="1101"/>
      <c r="OEY741" s="1101"/>
      <c r="OEZ741" s="1101"/>
      <c r="OFA741" s="1101"/>
      <c r="OFB741" s="1101"/>
      <c r="OFC741" s="1101"/>
      <c r="OFD741" s="1101"/>
      <c r="OFE741" s="1101"/>
      <c r="OFF741" s="1101"/>
      <c r="OFG741" s="1101"/>
      <c r="OFH741" s="1101"/>
      <c r="OFI741" s="1101"/>
      <c r="OFJ741" s="1101"/>
      <c r="OFK741" s="1101"/>
      <c r="OFL741" s="1101"/>
      <c r="OFM741" s="1101"/>
      <c r="OFN741" s="1101"/>
      <c r="OFO741" s="1101"/>
      <c r="OFP741" s="1101"/>
      <c r="OFQ741" s="1101"/>
      <c r="OFR741" s="1101"/>
      <c r="OFS741" s="1101"/>
      <c r="OFT741" s="1101"/>
      <c r="OFU741" s="1101"/>
      <c r="OFV741" s="1101"/>
      <c r="OFW741" s="1101"/>
      <c r="OFX741" s="1101"/>
      <c r="OFY741" s="1101"/>
      <c r="OFZ741" s="1101"/>
      <c r="OGA741" s="1101"/>
      <c r="OGB741" s="1101"/>
      <c r="OGC741" s="1101"/>
      <c r="OGD741" s="1101"/>
      <c r="OGE741" s="1101"/>
      <c r="OGF741" s="1101"/>
      <c r="OGG741" s="1101"/>
      <c r="OGH741" s="1101"/>
      <c r="OGI741" s="1101"/>
      <c r="OGJ741" s="1101"/>
      <c r="OGK741" s="1101"/>
      <c r="OGL741" s="1101"/>
      <c r="OGM741" s="1101"/>
      <c r="OGN741" s="1101"/>
      <c r="OGO741" s="1101"/>
      <c r="OGP741" s="1101"/>
      <c r="OGQ741" s="1101"/>
      <c r="OGR741" s="1101"/>
      <c r="OGS741" s="1101"/>
      <c r="OGT741" s="1101"/>
      <c r="OGU741" s="1101"/>
      <c r="OGV741" s="1101"/>
      <c r="OGW741" s="1101"/>
      <c r="OGX741" s="1101"/>
      <c r="OGY741" s="1101"/>
      <c r="OGZ741" s="1101"/>
      <c r="OHA741" s="1101"/>
      <c r="OHB741" s="1101"/>
      <c r="OHC741" s="1101"/>
      <c r="OHD741" s="1101"/>
      <c r="OHE741" s="1101"/>
      <c r="OHF741" s="1101"/>
      <c r="OHG741" s="1101"/>
      <c r="OHH741" s="1101"/>
      <c r="OHI741" s="1101"/>
      <c r="OHJ741" s="1101"/>
      <c r="OHK741" s="1101"/>
      <c r="OHL741" s="1101"/>
      <c r="OHM741" s="1101"/>
      <c r="OHN741" s="1101"/>
      <c r="OHO741" s="1101"/>
      <c r="OHP741" s="1101"/>
      <c r="OHQ741" s="1101"/>
      <c r="OHR741" s="1101"/>
      <c r="OHS741" s="1101"/>
      <c r="OHT741" s="1101"/>
      <c r="OHU741" s="1101"/>
      <c r="OHV741" s="1101"/>
      <c r="OHW741" s="1101"/>
      <c r="OHX741" s="1101"/>
      <c r="OHY741" s="1101"/>
      <c r="OHZ741" s="1101"/>
      <c r="OIA741" s="1101"/>
      <c r="OIB741" s="1101"/>
      <c r="OIC741" s="1101"/>
      <c r="OID741" s="1101"/>
      <c r="OIE741" s="1101"/>
      <c r="OIF741" s="1101"/>
      <c r="OIG741" s="1101"/>
      <c r="OIH741" s="1101"/>
      <c r="OII741" s="1101"/>
      <c r="OIJ741" s="1101"/>
      <c r="OIK741" s="1101"/>
      <c r="OIL741" s="1101"/>
      <c r="OIM741" s="1101"/>
      <c r="OIN741" s="1101"/>
      <c r="OIO741" s="1101"/>
      <c r="OIP741" s="1101"/>
      <c r="OIQ741" s="1101"/>
      <c r="OIR741" s="1101"/>
      <c r="OIS741" s="1101"/>
      <c r="OIT741" s="1101"/>
      <c r="OIU741" s="1101"/>
      <c r="OIV741" s="1101"/>
      <c r="OIW741" s="1101"/>
      <c r="OIX741" s="1101"/>
      <c r="OIY741" s="1101"/>
      <c r="OIZ741" s="1101"/>
      <c r="OJA741" s="1101"/>
      <c r="OJB741" s="1101"/>
      <c r="OJC741" s="1101"/>
      <c r="OJD741" s="1101"/>
      <c r="OJE741" s="1101"/>
      <c r="OJF741" s="1101"/>
      <c r="OJG741" s="1101"/>
      <c r="OJH741" s="1101"/>
      <c r="OJI741" s="1101"/>
      <c r="OJJ741" s="1101"/>
      <c r="OJK741" s="1101"/>
      <c r="OJL741" s="1101"/>
      <c r="OJM741" s="1101"/>
      <c r="OJN741" s="1101"/>
      <c r="OJO741" s="1101"/>
      <c r="OJP741" s="1101"/>
      <c r="OJQ741" s="1101"/>
      <c r="OJR741" s="1101"/>
      <c r="OJS741" s="1101"/>
      <c r="OJT741" s="1101"/>
      <c r="OJU741" s="1101"/>
      <c r="OJV741" s="1101"/>
      <c r="OJW741" s="1101"/>
      <c r="OJX741" s="1101"/>
      <c r="OJY741" s="1101"/>
      <c r="OJZ741" s="1101"/>
      <c r="OKA741" s="1101"/>
      <c r="OKB741" s="1101"/>
      <c r="OKC741" s="1101"/>
      <c r="OKD741" s="1101"/>
      <c r="OKE741" s="1101"/>
      <c r="OKF741" s="1101"/>
      <c r="OKG741" s="1101"/>
      <c r="OKH741" s="1101"/>
      <c r="OKI741" s="1101"/>
      <c r="OKJ741" s="1101"/>
      <c r="OKK741" s="1101"/>
      <c r="OKL741" s="1101"/>
      <c r="OKM741" s="1101"/>
      <c r="OKN741" s="1101"/>
      <c r="OKO741" s="1101"/>
      <c r="OKP741" s="1101"/>
      <c r="OKQ741" s="1101"/>
      <c r="OKR741" s="1101"/>
      <c r="OKS741" s="1101"/>
      <c r="OKT741" s="1101"/>
      <c r="OKU741" s="1101"/>
      <c r="OKV741" s="1101"/>
      <c r="OKW741" s="1101"/>
      <c r="OKX741" s="1101"/>
      <c r="OKY741" s="1101"/>
      <c r="OKZ741" s="1101"/>
      <c r="OLA741" s="1101"/>
      <c r="OLB741" s="1101"/>
      <c r="OLC741" s="1101"/>
      <c r="OLD741" s="1101"/>
      <c r="OLE741" s="1101"/>
      <c r="OLF741" s="1101"/>
      <c r="OLG741" s="1101"/>
      <c r="OLH741" s="1101"/>
      <c r="OLI741" s="1101"/>
      <c r="OLJ741" s="1101"/>
      <c r="OLK741" s="1101"/>
      <c r="OLL741" s="1101"/>
      <c r="OLM741" s="1101"/>
      <c r="OLN741" s="1101"/>
      <c r="OLO741" s="1101"/>
      <c r="OLP741" s="1101"/>
      <c r="OLQ741" s="1101"/>
      <c r="OLR741" s="1101"/>
      <c r="OLS741" s="1101"/>
      <c r="OLT741" s="1101"/>
      <c r="OLU741" s="1101"/>
      <c r="OLV741" s="1101"/>
      <c r="OLW741" s="1101"/>
      <c r="OLX741" s="1101"/>
      <c r="OLY741" s="1101"/>
      <c r="OLZ741" s="1101"/>
      <c r="OMA741" s="1101"/>
      <c r="OMB741" s="1101"/>
      <c r="OMC741" s="1101"/>
      <c r="OMD741" s="1101"/>
      <c r="OME741" s="1101"/>
      <c r="OMF741" s="1101"/>
      <c r="OMG741" s="1101"/>
      <c r="OMH741" s="1101"/>
      <c r="OMI741" s="1101"/>
      <c r="OMJ741" s="1101"/>
      <c r="OMK741" s="1101"/>
      <c r="OML741" s="1101"/>
      <c r="OMM741" s="1101"/>
      <c r="OMN741" s="1101"/>
      <c r="OMO741" s="1101"/>
      <c r="OMP741" s="1101"/>
      <c r="OMQ741" s="1101"/>
      <c r="OMR741" s="1101"/>
      <c r="OMS741" s="1101"/>
      <c r="OMT741" s="1101"/>
      <c r="OMU741" s="1101"/>
      <c r="OMV741" s="1101"/>
      <c r="OMW741" s="1101"/>
      <c r="OMX741" s="1101"/>
      <c r="OMY741" s="1101"/>
      <c r="OMZ741" s="1101"/>
      <c r="ONA741" s="1101"/>
      <c r="ONB741" s="1101"/>
      <c r="ONC741" s="1101"/>
      <c r="OND741" s="1101"/>
      <c r="ONE741" s="1101"/>
      <c r="ONF741" s="1101"/>
      <c r="ONG741" s="1101"/>
      <c r="ONH741" s="1101"/>
      <c r="ONI741" s="1101"/>
      <c r="ONJ741" s="1101"/>
      <c r="ONK741" s="1101"/>
      <c r="ONL741" s="1101"/>
      <c r="ONM741" s="1101"/>
      <c r="ONN741" s="1101"/>
      <c r="ONO741" s="1101"/>
      <c r="ONP741" s="1101"/>
      <c r="ONQ741" s="1101"/>
      <c r="ONR741" s="1101"/>
      <c r="ONS741" s="1101"/>
      <c r="ONT741" s="1101"/>
      <c r="ONU741" s="1101"/>
      <c r="ONV741" s="1101"/>
      <c r="ONW741" s="1101"/>
      <c r="ONX741" s="1101"/>
      <c r="ONY741" s="1101"/>
      <c r="ONZ741" s="1101"/>
      <c r="OOA741" s="1101"/>
      <c r="OOB741" s="1101"/>
      <c r="OOC741" s="1101"/>
      <c r="OOD741" s="1101"/>
      <c r="OOE741" s="1101"/>
      <c r="OOF741" s="1101"/>
      <c r="OOG741" s="1101"/>
      <c r="OOH741" s="1101"/>
      <c r="OOI741" s="1101"/>
      <c r="OOJ741" s="1101"/>
      <c r="OOK741" s="1101"/>
      <c r="OOL741" s="1101"/>
      <c r="OOM741" s="1101"/>
      <c r="OON741" s="1101"/>
      <c r="OOO741" s="1101"/>
      <c r="OOP741" s="1101"/>
      <c r="OOQ741" s="1101"/>
      <c r="OOR741" s="1101"/>
      <c r="OOS741" s="1101"/>
      <c r="OOT741" s="1101"/>
      <c r="OOU741" s="1101"/>
      <c r="OOV741" s="1101"/>
      <c r="OOW741" s="1101"/>
      <c r="OOX741" s="1101"/>
      <c r="OOY741" s="1101"/>
      <c r="OOZ741" s="1101"/>
      <c r="OPA741" s="1101"/>
      <c r="OPB741" s="1101"/>
      <c r="OPC741" s="1101"/>
      <c r="OPD741" s="1101"/>
      <c r="OPE741" s="1101"/>
      <c r="OPF741" s="1101"/>
      <c r="OPG741" s="1101"/>
      <c r="OPH741" s="1101"/>
      <c r="OPI741" s="1101"/>
      <c r="OPJ741" s="1101"/>
      <c r="OPK741" s="1101"/>
      <c r="OPL741" s="1101"/>
      <c r="OPM741" s="1101"/>
      <c r="OPN741" s="1101"/>
      <c r="OPO741" s="1101"/>
      <c r="OPP741" s="1101"/>
      <c r="OPQ741" s="1101"/>
      <c r="OPR741" s="1101"/>
      <c r="OPS741" s="1101"/>
      <c r="OPT741" s="1101"/>
      <c r="OPU741" s="1101"/>
      <c r="OPV741" s="1101"/>
      <c r="OPW741" s="1101"/>
      <c r="OPX741" s="1101"/>
      <c r="OPY741" s="1101"/>
      <c r="OPZ741" s="1101"/>
      <c r="OQA741" s="1101"/>
      <c r="OQB741" s="1101"/>
      <c r="OQC741" s="1101"/>
      <c r="OQD741" s="1101"/>
      <c r="OQE741" s="1101"/>
      <c r="OQF741" s="1101"/>
      <c r="OQG741" s="1101"/>
      <c r="OQH741" s="1101"/>
      <c r="OQI741" s="1101"/>
      <c r="OQJ741" s="1101"/>
      <c r="OQK741" s="1101"/>
      <c r="OQL741" s="1101"/>
      <c r="OQM741" s="1101"/>
      <c r="OQN741" s="1101"/>
      <c r="OQO741" s="1101"/>
      <c r="OQP741" s="1101"/>
      <c r="OQQ741" s="1101"/>
      <c r="OQR741" s="1101"/>
      <c r="OQS741" s="1101"/>
      <c r="OQT741" s="1101"/>
      <c r="OQU741" s="1101"/>
      <c r="OQV741" s="1101"/>
      <c r="OQW741" s="1101"/>
      <c r="OQX741" s="1101"/>
      <c r="OQY741" s="1101"/>
      <c r="OQZ741" s="1101"/>
      <c r="ORA741" s="1101"/>
      <c r="ORB741" s="1101"/>
      <c r="ORC741" s="1101"/>
      <c r="ORD741" s="1101"/>
      <c r="ORE741" s="1101"/>
      <c r="ORF741" s="1101"/>
      <c r="ORG741" s="1101"/>
      <c r="ORH741" s="1101"/>
      <c r="ORI741" s="1101"/>
      <c r="ORJ741" s="1101"/>
      <c r="ORK741" s="1101"/>
      <c r="ORL741" s="1101"/>
      <c r="ORM741" s="1101"/>
      <c r="ORN741" s="1101"/>
      <c r="ORO741" s="1101"/>
      <c r="ORP741" s="1101"/>
      <c r="ORQ741" s="1101"/>
      <c r="ORR741" s="1101"/>
      <c r="ORS741" s="1101"/>
      <c r="ORT741" s="1101"/>
      <c r="ORU741" s="1101"/>
      <c r="ORV741" s="1101"/>
      <c r="ORW741" s="1101"/>
      <c r="ORX741" s="1101"/>
      <c r="ORY741" s="1101"/>
      <c r="ORZ741" s="1101"/>
      <c r="OSA741" s="1101"/>
      <c r="OSB741" s="1101"/>
      <c r="OSC741" s="1101"/>
      <c r="OSD741" s="1101"/>
      <c r="OSE741" s="1101"/>
      <c r="OSF741" s="1101"/>
      <c r="OSG741" s="1101"/>
      <c r="OSH741" s="1101"/>
      <c r="OSI741" s="1101"/>
      <c r="OSJ741" s="1101"/>
      <c r="OSK741" s="1101"/>
      <c r="OSL741" s="1101"/>
      <c r="OSM741" s="1101"/>
      <c r="OSN741" s="1101"/>
      <c r="OSO741" s="1101"/>
      <c r="OSP741" s="1101"/>
      <c r="OSQ741" s="1101"/>
      <c r="OSR741" s="1101"/>
      <c r="OSS741" s="1101"/>
      <c r="OST741" s="1101"/>
      <c r="OSU741" s="1101"/>
      <c r="OSV741" s="1101"/>
      <c r="OSW741" s="1101"/>
      <c r="OSX741" s="1101"/>
      <c r="OSY741" s="1101"/>
      <c r="OSZ741" s="1101"/>
      <c r="OTA741" s="1101"/>
      <c r="OTB741" s="1101"/>
      <c r="OTC741" s="1101"/>
      <c r="OTD741" s="1101"/>
      <c r="OTE741" s="1101"/>
      <c r="OTF741" s="1101"/>
      <c r="OTG741" s="1101"/>
      <c r="OTH741" s="1101"/>
      <c r="OTI741" s="1101"/>
      <c r="OTJ741" s="1101"/>
      <c r="OTK741" s="1101"/>
      <c r="OTL741" s="1101"/>
      <c r="OTM741" s="1101"/>
      <c r="OTN741" s="1101"/>
      <c r="OTO741" s="1101"/>
      <c r="OTP741" s="1101"/>
      <c r="OTQ741" s="1101"/>
      <c r="OTR741" s="1101"/>
      <c r="OTS741" s="1101"/>
      <c r="OTT741" s="1101"/>
      <c r="OTU741" s="1101"/>
      <c r="OTV741" s="1101"/>
      <c r="OTW741" s="1101"/>
      <c r="OTX741" s="1101"/>
      <c r="OTY741" s="1101"/>
      <c r="OTZ741" s="1101"/>
      <c r="OUA741" s="1101"/>
      <c r="OUB741" s="1101"/>
      <c r="OUC741" s="1101"/>
      <c r="OUD741" s="1101"/>
      <c r="OUE741" s="1101"/>
      <c r="OUF741" s="1101"/>
      <c r="OUG741" s="1101"/>
      <c r="OUH741" s="1101"/>
      <c r="OUI741" s="1101"/>
      <c r="OUJ741" s="1101"/>
      <c r="OUK741" s="1101"/>
      <c r="OUL741" s="1101"/>
      <c r="OUM741" s="1101"/>
      <c r="OUN741" s="1101"/>
      <c r="OUO741" s="1101"/>
      <c r="OUP741" s="1101"/>
      <c r="OUQ741" s="1101"/>
      <c r="OUR741" s="1101"/>
      <c r="OUS741" s="1101"/>
      <c r="OUT741" s="1101"/>
      <c r="OUU741" s="1101"/>
      <c r="OUV741" s="1101"/>
      <c r="OUW741" s="1101"/>
      <c r="OUX741" s="1101"/>
      <c r="OUY741" s="1101"/>
      <c r="OUZ741" s="1101"/>
      <c r="OVA741" s="1101"/>
      <c r="OVB741" s="1101"/>
      <c r="OVC741" s="1101"/>
      <c r="OVD741" s="1101"/>
      <c r="OVE741" s="1101"/>
      <c r="OVF741" s="1101"/>
      <c r="OVG741" s="1101"/>
      <c r="OVH741" s="1101"/>
      <c r="OVI741" s="1101"/>
      <c r="OVJ741" s="1101"/>
      <c r="OVK741" s="1101"/>
      <c r="OVL741" s="1101"/>
      <c r="OVM741" s="1101"/>
      <c r="OVN741" s="1101"/>
      <c r="OVO741" s="1101"/>
      <c r="OVP741" s="1101"/>
      <c r="OVQ741" s="1101"/>
      <c r="OVR741" s="1101"/>
      <c r="OVS741" s="1101"/>
      <c r="OVT741" s="1101"/>
      <c r="OVU741" s="1101"/>
      <c r="OVV741" s="1101"/>
      <c r="OVW741" s="1101"/>
      <c r="OVX741" s="1101"/>
      <c r="OVY741" s="1101"/>
      <c r="OVZ741" s="1101"/>
      <c r="OWA741" s="1101"/>
      <c r="OWB741" s="1101"/>
      <c r="OWC741" s="1101"/>
      <c r="OWD741" s="1101"/>
      <c r="OWE741" s="1101"/>
      <c r="OWF741" s="1101"/>
      <c r="OWG741" s="1101"/>
      <c r="OWH741" s="1101"/>
      <c r="OWI741" s="1101"/>
      <c r="OWJ741" s="1101"/>
      <c r="OWK741" s="1101"/>
      <c r="OWL741" s="1101"/>
      <c r="OWM741" s="1101"/>
      <c r="OWN741" s="1101"/>
      <c r="OWO741" s="1101"/>
      <c r="OWP741" s="1101"/>
      <c r="OWQ741" s="1101"/>
      <c r="OWR741" s="1101"/>
      <c r="OWS741" s="1101"/>
      <c r="OWT741" s="1101"/>
      <c r="OWU741" s="1101"/>
      <c r="OWV741" s="1101"/>
      <c r="OWW741" s="1101"/>
      <c r="OWX741" s="1101"/>
      <c r="OWY741" s="1101"/>
      <c r="OWZ741" s="1101"/>
      <c r="OXA741" s="1101"/>
      <c r="OXB741" s="1101"/>
      <c r="OXC741" s="1101"/>
      <c r="OXD741" s="1101"/>
      <c r="OXE741" s="1101"/>
      <c r="OXF741" s="1101"/>
      <c r="OXG741" s="1101"/>
      <c r="OXH741" s="1101"/>
      <c r="OXI741" s="1101"/>
      <c r="OXJ741" s="1101"/>
      <c r="OXK741" s="1101"/>
      <c r="OXL741" s="1101"/>
      <c r="OXM741" s="1101"/>
      <c r="OXN741" s="1101"/>
      <c r="OXO741" s="1101"/>
      <c r="OXP741" s="1101"/>
      <c r="OXQ741" s="1101"/>
      <c r="OXR741" s="1101"/>
      <c r="OXS741" s="1101"/>
      <c r="OXT741" s="1101"/>
      <c r="OXU741" s="1101"/>
      <c r="OXV741" s="1101"/>
      <c r="OXW741" s="1101"/>
      <c r="OXX741" s="1101"/>
      <c r="OXY741" s="1101"/>
      <c r="OXZ741" s="1101"/>
      <c r="OYA741" s="1101"/>
      <c r="OYB741" s="1101"/>
      <c r="OYC741" s="1101"/>
      <c r="OYD741" s="1101"/>
      <c r="OYE741" s="1101"/>
      <c r="OYF741" s="1101"/>
      <c r="OYG741" s="1101"/>
      <c r="OYH741" s="1101"/>
      <c r="OYI741" s="1101"/>
      <c r="OYJ741" s="1101"/>
      <c r="OYK741" s="1101"/>
      <c r="OYL741" s="1101"/>
      <c r="OYM741" s="1101"/>
      <c r="OYN741" s="1101"/>
      <c r="OYO741" s="1101"/>
      <c r="OYP741" s="1101"/>
      <c r="OYQ741" s="1101"/>
      <c r="OYR741" s="1101"/>
      <c r="OYS741" s="1101"/>
      <c r="OYT741" s="1101"/>
      <c r="OYU741" s="1101"/>
      <c r="OYV741" s="1101"/>
      <c r="OYW741" s="1101"/>
      <c r="OYX741" s="1101"/>
      <c r="OYY741" s="1101"/>
      <c r="OYZ741" s="1101"/>
      <c r="OZA741" s="1101"/>
      <c r="OZB741" s="1101"/>
      <c r="OZC741" s="1101"/>
      <c r="OZD741" s="1101"/>
      <c r="OZE741" s="1101"/>
      <c r="OZF741" s="1101"/>
      <c r="OZG741" s="1101"/>
      <c r="OZH741" s="1101"/>
      <c r="OZI741" s="1101"/>
      <c r="OZJ741" s="1101"/>
      <c r="OZK741" s="1101"/>
      <c r="OZL741" s="1101"/>
      <c r="OZM741" s="1101"/>
      <c r="OZN741" s="1101"/>
      <c r="OZO741" s="1101"/>
      <c r="OZP741" s="1101"/>
      <c r="OZQ741" s="1101"/>
      <c r="OZR741" s="1101"/>
      <c r="OZS741" s="1101"/>
      <c r="OZT741" s="1101"/>
      <c r="OZU741" s="1101"/>
      <c r="OZV741" s="1101"/>
      <c r="OZW741" s="1101"/>
      <c r="OZX741" s="1101"/>
      <c r="OZY741" s="1101"/>
      <c r="OZZ741" s="1101"/>
      <c r="PAA741" s="1101"/>
      <c r="PAB741" s="1101"/>
      <c r="PAC741" s="1101"/>
      <c r="PAD741" s="1101"/>
      <c r="PAE741" s="1101"/>
      <c r="PAF741" s="1101"/>
      <c r="PAG741" s="1101"/>
      <c r="PAH741" s="1101"/>
      <c r="PAI741" s="1101"/>
      <c r="PAJ741" s="1101"/>
      <c r="PAK741" s="1101"/>
      <c r="PAL741" s="1101"/>
      <c r="PAM741" s="1101"/>
      <c r="PAN741" s="1101"/>
      <c r="PAO741" s="1101"/>
      <c r="PAP741" s="1101"/>
      <c r="PAQ741" s="1101"/>
      <c r="PAR741" s="1101"/>
      <c r="PAS741" s="1101"/>
      <c r="PAT741" s="1101"/>
      <c r="PAU741" s="1101"/>
      <c r="PAV741" s="1101"/>
      <c r="PAW741" s="1101"/>
      <c r="PAX741" s="1101"/>
      <c r="PAY741" s="1101"/>
      <c r="PAZ741" s="1101"/>
      <c r="PBA741" s="1101"/>
      <c r="PBB741" s="1101"/>
      <c r="PBC741" s="1101"/>
      <c r="PBD741" s="1101"/>
      <c r="PBE741" s="1101"/>
      <c r="PBF741" s="1101"/>
      <c r="PBG741" s="1101"/>
      <c r="PBH741" s="1101"/>
      <c r="PBI741" s="1101"/>
      <c r="PBJ741" s="1101"/>
      <c r="PBK741" s="1101"/>
      <c r="PBL741" s="1101"/>
      <c r="PBM741" s="1101"/>
      <c r="PBN741" s="1101"/>
      <c r="PBO741" s="1101"/>
      <c r="PBP741" s="1101"/>
      <c r="PBQ741" s="1101"/>
      <c r="PBR741" s="1101"/>
      <c r="PBS741" s="1101"/>
      <c r="PBT741" s="1101"/>
      <c r="PBU741" s="1101"/>
      <c r="PBV741" s="1101"/>
      <c r="PBW741" s="1101"/>
      <c r="PBX741" s="1101"/>
      <c r="PBY741" s="1101"/>
      <c r="PBZ741" s="1101"/>
      <c r="PCA741" s="1101"/>
      <c r="PCB741" s="1101"/>
      <c r="PCC741" s="1101"/>
      <c r="PCD741" s="1101"/>
      <c r="PCE741" s="1101"/>
      <c r="PCF741" s="1101"/>
      <c r="PCG741" s="1101"/>
      <c r="PCH741" s="1101"/>
      <c r="PCI741" s="1101"/>
      <c r="PCJ741" s="1101"/>
      <c r="PCK741" s="1101"/>
      <c r="PCL741" s="1101"/>
      <c r="PCM741" s="1101"/>
      <c r="PCN741" s="1101"/>
      <c r="PCO741" s="1101"/>
      <c r="PCP741" s="1101"/>
      <c r="PCQ741" s="1101"/>
      <c r="PCR741" s="1101"/>
      <c r="PCS741" s="1101"/>
      <c r="PCT741" s="1101"/>
      <c r="PCU741" s="1101"/>
      <c r="PCV741" s="1101"/>
      <c r="PCW741" s="1101"/>
      <c r="PCX741" s="1101"/>
      <c r="PCY741" s="1101"/>
      <c r="PCZ741" s="1101"/>
      <c r="PDA741" s="1101"/>
      <c r="PDB741" s="1101"/>
      <c r="PDC741" s="1101"/>
      <c r="PDD741" s="1101"/>
      <c r="PDE741" s="1101"/>
      <c r="PDF741" s="1101"/>
      <c r="PDG741" s="1101"/>
      <c r="PDH741" s="1101"/>
      <c r="PDI741" s="1101"/>
      <c r="PDJ741" s="1101"/>
      <c r="PDK741" s="1101"/>
      <c r="PDL741" s="1101"/>
      <c r="PDM741" s="1101"/>
      <c r="PDN741" s="1101"/>
      <c r="PDO741" s="1101"/>
      <c r="PDP741" s="1101"/>
      <c r="PDQ741" s="1101"/>
      <c r="PDR741" s="1101"/>
      <c r="PDS741" s="1101"/>
      <c r="PDT741" s="1101"/>
      <c r="PDU741" s="1101"/>
      <c r="PDV741" s="1101"/>
      <c r="PDW741" s="1101"/>
      <c r="PDX741" s="1101"/>
      <c r="PDY741" s="1101"/>
      <c r="PDZ741" s="1101"/>
      <c r="PEA741" s="1101"/>
      <c r="PEB741" s="1101"/>
      <c r="PEC741" s="1101"/>
      <c r="PED741" s="1101"/>
      <c r="PEE741" s="1101"/>
      <c r="PEF741" s="1101"/>
      <c r="PEG741" s="1101"/>
      <c r="PEH741" s="1101"/>
      <c r="PEI741" s="1101"/>
      <c r="PEJ741" s="1101"/>
      <c r="PEK741" s="1101"/>
      <c r="PEL741" s="1101"/>
      <c r="PEM741" s="1101"/>
      <c r="PEN741" s="1101"/>
      <c r="PEO741" s="1101"/>
      <c r="PEP741" s="1101"/>
      <c r="PEQ741" s="1101"/>
      <c r="PER741" s="1101"/>
      <c r="PES741" s="1101"/>
      <c r="PET741" s="1101"/>
      <c r="PEU741" s="1101"/>
      <c r="PEV741" s="1101"/>
      <c r="PEW741" s="1101"/>
      <c r="PEX741" s="1101"/>
      <c r="PEY741" s="1101"/>
      <c r="PEZ741" s="1101"/>
      <c r="PFA741" s="1101"/>
      <c r="PFB741" s="1101"/>
      <c r="PFC741" s="1101"/>
      <c r="PFD741" s="1101"/>
      <c r="PFE741" s="1101"/>
      <c r="PFF741" s="1101"/>
      <c r="PFG741" s="1101"/>
      <c r="PFH741" s="1101"/>
      <c r="PFI741" s="1101"/>
      <c r="PFJ741" s="1101"/>
      <c r="PFK741" s="1101"/>
      <c r="PFL741" s="1101"/>
      <c r="PFM741" s="1101"/>
      <c r="PFN741" s="1101"/>
      <c r="PFO741" s="1101"/>
      <c r="PFP741" s="1101"/>
      <c r="PFQ741" s="1101"/>
      <c r="PFR741" s="1101"/>
      <c r="PFS741" s="1101"/>
      <c r="PFT741" s="1101"/>
      <c r="PFU741" s="1101"/>
      <c r="PFV741" s="1101"/>
      <c r="PFW741" s="1101"/>
      <c r="PFX741" s="1101"/>
      <c r="PFY741" s="1101"/>
      <c r="PFZ741" s="1101"/>
      <c r="PGA741" s="1101"/>
      <c r="PGB741" s="1101"/>
      <c r="PGC741" s="1101"/>
      <c r="PGD741" s="1101"/>
      <c r="PGE741" s="1101"/>
      <c r="PGF741" s="1101"/>
      <c r="PGG741" s="1101"/>
      <c r="PGH741" s="1101"/>
      <c r="PGI741" s="1101"/>
      <c r="PGJ741" s="1101"/>
      <c r="PGK741" s="1101"/>
      <c r="PGL741" s="1101"/>
      <c r="PGM741" s="1101"/>
      <c r="PGN741" s="1101"/>
      <c r="PGO741" s="1101"/>
      <c r="PGP741" s="1101"/>
      <c r="PGQ741" s="1101"/>
      <c r="PGR741" s="1101"/>
      <c r="PGS741" s="1101"/>
      <c r="PGT741" s="1101"/>
      <c r="PGU741" s="1101"/>
      <c r="PGV741" s="1101"/>
      <c r="PGW741" s="1101"/>
      <c r="PGX741" s="1101"/>
      <c r="PGY741" s="1101"/>
      <c r="PGZ741" s="1101"/>
      <c r="PHA741" s="1101"/>
      <c r="PHB741" s="1101"/>
      <c r="PHC741" s="1101"/>
      <c r="PHD741" s="1101"/>
      <c r="PHE741" s="1101"/>
      <c r="PHF741" s="1101"/>
      <c r="PHG741" s="1101"/>
      <c r="PHH741" s="1101"/>
      <c r="PHI741" s="1101"/>
      <c r="PHJ741" s="1101"/>
      <c r="PHK741" s="1101"/>
      <c r="PHL741" s="1101"/>
      <c r="PHM741" s="1101"/>
      <c r="PHN741" s="1101"/>
      <c r="PHO741" s="1101"/>
      <c r="PHP741" s="1101"/>
      <c r="PHQ741" s="1101"/>
      <c r="PHR741" s="1101"/>
      <c r="PHS741" s="1101"/>
      <c r="PHT741" s="1101"/>
      <c r="PHU741" s="1101"/>
      <c r="PHV741" s="1101"/>
      <c r="PHW741" s="1101"/>
      <c r="PHX741" s="1101"/>
      <c r="PHY741" s="1101"/>
      <c r="PHZ741" s="1101"/>
      <c r="PIA741" s="1101"/>
      <c r="PIB741" s="1101"/>
      <c r="PIC741" s="1101"/>
      <c r="PID741" s="1101"/>
      <c r="PIE741" s="1101"/>
      <c r="PIF741" s="1101"/>
      <c r="PIG741" s="1101"/>
      <c r="PIH741" s="1101"/>
      <c r="PII741" s="1101"/>
      <c r="PIJ741" s="1101"/>
      <c r="PIK741" s="1101"/>
      <c r="PIL741" s="1101"/>
      <c r="PIM741" s="1101"/>
      <c r="PIN741" s="1101"/>
      <c r="PIO741" s="1101"/>
      <c r="PIP741" s="1101"/>
      <c r="PIQ741" s="1101"/>
      <c r="PIR741" s="1101"/>
      <c r="PIS741" s="1101"/>
      <c r="PIT741" s="1101"/>
      <c r="PIU741" s="1101"/>
      <c r="PIV741" s="1101"/>
      <c r="PIW741" s="1101"/>
      <c r="PIX741" s="1101"/>
      <c r="PIY741" s="1101"/>
      <c r="PIZ741" s="1101"/>
      <c r="PJA741" s="1101"/>
      <c r="PJB741" s="1101"/>
      <c r="PJC741" s="1101"/>
      <c r="PJD741" s="1101"/>
      <c r="PJE741" s="1101"/>
      <c r="PJF741" s="1101"/>
      <c r="PJG741" s="1101"/>
      <c r="PJH741" s="1101"/>
      <c r="PJI741" s="1101"/>
      <c r="PJJ741" s="1101"/>
      <c r="PJK741" s="1101"/>
      <c r="PJL741" s="1101"/>
      <c r="PJM741" s="1101"/>
      <c r="PJN741" s="1101"/>
      <c r="PJO741" s="1101"/>
      <c r="PJP741" s="1101"/>
      <c r="PJQ741" s="1101"/>
      <c r="PJR741" s="1101"/>
      <c r="PJS741" s="1101"/>
      <c r="PJT741" s="1101"/>
      <c r="PJU741" s="1101"/>
      <c r="PJV741" s="1101"/>
      <c r="PJW741" s="1101"/>
      <c r="PJX741" s="1101"/>
      <c r="PJY741" s="1101"/>
      <c r="PJZ741" s="1101"/>
      <c r="PKA741" s="1101"/>
      <c r="PKB741" s="1101"/>
      <c r="PKC741" s="1101"/>
      <c r="PKD741" s="1101"/>
      <c r="PKE741" s="1101"/>
      <c r="PKF741" s="1101"/>
      <c r="PKG741" s="1101"/>
      <c r="PKH741" s="1101"/>
      <c r="PKI741" s="1101"/>
      <c r="PKJ741" s="1101"/>
      <c r="PKK741" s="1101"/>
      <c r="PKL741" s="1101"/>
      <c r="PKM741" s="1101"/>
      <c r="PKN741" s="1101"/>
      <c r="PKO741" s="1101"/>
      <c r="PKP741" s="1101"/>
      <c r="PKQ741" s="1101"/>
      <c r="PKR741" s="1101"/>
      <c r="PKS741" s="1101"/>
      <c r="PKT741" s="1101"/>
      <c r="PKU741" s="1101"/>
      <c r="PKV741" s="1101"/>
      <c r="PKW741" s="1101"/>
      <c r="PKX741" s="1101"/>
      <c r="PKY741" s="1101"/>
      <c r="PKZ741" s="1101"/>
      <c r="PLA741" s="1101"/>
      <c r="PLB741" s="1101"/>
      <c r="PLC741" s="1101"/>
      <c r="PLD741" s="1101"/>
      <c r="PLE741" s="1101"/>
      <c r="PLF741" s="1101"/>
      <c r="PLG741" s="1101"/>
      <c r="PLH741" s="1101"/>
      <c r="PLI741" s="1101"/>
      <c r="PLJ741" s="1101"/>
      <c r="PLK741" s="1101"/>
      <c r="PLL741" s="1101"/>
      <c r="PLM741" s="1101"/>
      <c r="PLN741" s="1101"/>
      <c r="PLO741" s="1101"/>
      <c r="PLP741" s="1101"/>
      <c r="PLQ741" s="1101"/>
      <c r="PLR741" s="1101"/>
      <c r="PLS741" s="1101"/>
      <c r="PLT741" s="1101"/>
      <c r="PLU741" s="1101"/>
      <c r="PLV741" s="1101"/>
      <c r="PLW741" s="1101"/>
      <c r="PLX741" s="1101"/>
      <c r="PLY741" s="1101"/>
      <c r="PLZ741" s="1101"/>
      <c r="PMA741" s="1101"/>
      <c r="PMB741" s="1101"/>
      <c r="PMC741" s="1101"/>
      <c r="PMD741" s="1101"/>
      <c r="PME741" s="1101"/>
      <c r="PMF741" s="1101"/>
      <c r="PMG741" s="1101"/>
      <c r="PMH741" s="1101"/>
      <c r="PMI741" s="1101"/>
      <c r="PMJ741" s="1101"/>
      <c r="PMK741" s="1101"/>
      <c r="PML741" s="1101"/>
      <c r="PMM741" s="1101"/>
      <c r="PMN741" s="1101"/>
      <c r="PMO741" s="1101"/>
      <c r="PMP741" s="1101"/>
      <c r="PMQ741" s="1101"/>
      <c r="PMR741" s="1101"/>
      <c r="PMS741" s="1101"/>
      <c r="PMT741" s="1101"/>
      <c r="PMU741" s="1101"/>
      <c r="PMV741" s="1101"/>
      <c r="PMW741" s="1101"/>
      <c r="PMX741" s="1101"/>
      <c r="PMY741" s="1101"/>
      <c r="PMZ741" s="1101"/>
      <c r="PNA741" s="1101"/>
      <c r="PNB741" s="1101"/>
      <c r="PNC741" s="1101"/>
      <c r="PND741" s="1101"/>
      <c r="PNE741" s="1101"/>
      <c r="PNF741" s="1101"/>
      <c r="PNG741" s="1101"/>
      <c r="PNH741" s="1101"/>
      <c r="PNI741" s="1101"/>
      <c r="PNJ741" s="1101"/>
      <c r="PNK741" s="1101"/>
      <c r="PNL741" s="1101"/>
      <c r="PNM741" s="1101"/>
      <c r="PNN741" s="1101"/>
      <c r="PNO741" s="1101"/>
      <c r="PNP741" s="1101"/>
      <c r="PNQ741" s="1101"/>
      <c r="PNR741" s="1101"/>
      <c r="PNS741" s="1101"/>
      <c r="PNT741" s="1101"/>
      <c r="PNU741" s="1101"/>
      <c r="PNV741" s="1101"/>
      <c r="PNW741" s="1101"/>
      <c r="PNX741" s="1101"/>
      <c r="PNY741" s="1101"/>
      <c r="PNZ741" s="1101"/>
      <c r="POA741" s="1101"/>
      <c r="POB741" s="1101"/>
      <c r="POC741" s="1101"/>
      <c r="POD741" s="1101"/>
      <c r="POE741" s="1101"/>
      <c r="POF741" s="1101"/>
      <c r="POG741" s="1101"/>
      <c r="POH741" s="1101"/>
      <c r="POI741" s="1101"/>
      <c r="POJ741" s="1101"/>
      <c r="POK741" s="1101"/>
      <c r="POL741" s="1101"/>
      <c r="POM741" s="1101"/>
      <c r="PON741" s="1101"/>
      <c r="POO741" s="1101"/>
      <c r="POP741" s="1101"/>
      <c r="POQ741" s="1101"/>
      <c r="POR741" s="1101"/>
      <c r="POS741" s="1101"/>
      <c r="POT741" s="1101"/>
      <c r="POU741" s="1101"/>
      <c r="POV741" s="1101"/>
      <c r="POW741" s="1101"/>
      <c r="POX741" s="1101"/>
      <c r="POY741" s="1101"/>
      <c r="POZ741" s="1101"/>
      <c r="PPA741" s="1101"/>
      <c r="PPB741" s="1101"/>
      <c r="PPC741" s="1101"/>
      <c r="PPD741" s="1101"/>
      <c r="PPE741" s="1101"/>
      <c r="PPF741" s="1101"/>
      <c r="PPG741" s="1101"/>
      <c r="PPH741" s="1101"/>
      <c r="PPI741" s="1101"/>
      <c r="PPJ741" s="1101"/>
      <c r="PPK741" s="1101"/>
      <c r="PPL741" s="1101"/>
      <c r="PPM741" s="1101"/>
      <c r="PPN741" s="1101"/>
      <c r="PPO741" s="1101"/>
      <c r="PPP741" s="1101"/>
      <c r="PPQ741" s="1101"/>
      <c r="PPR741" s="1101"/>
      <c r="PPS741" s="1101"/>
      <c r="PPT741" s="1101"/>
      <c r="PPU741" s="1101"/>
      <c r="PPV741" s="1101"/>
      <c r="PPW741" s="1101"/>
      <c r="PPX741" s="1101"/>
      <c r="PPY741" s="1101"/>
      <c r="PPZ741" s="1101"/>
      <c r="PQA741" s="1101"/>
      <c r="PQB741" s="1101"/>
      <c r="PQC741" s="1101"/>
      <c r="PQD741" s="1101"/>
      <c r="PQE741" s="1101"/>
      <c r="PQF741" s="1101"/>
      <c r="PQG741" s="1101"/>
      <c r="PQH741" s="1101"/>
      <c r="PQI741" s="1101"/>
      <c r="PQJ741" s="1101"/>
      <c r="PQK741" s="1101"/>
      <c r="PQL741" s="1101"/>
      <c r="PQM741" s="1101"/>
      <c r="PQN741" s="1101"/>
      <c r="PQO741" s="1101"/>
      <c r="PQP741" s="1101"/>
      <c r="PQQ741" s="1101"/>
      <c r="PQR741" s="1101"/>
      <c r="PQS741" s="1101"/>
      <c r="PQT741" s="1101"/>
      <c r="PQU741" s="1101"/>
      <c r="PQV741" s="1101"/>
      <c r="PQW741" s="1101"/>
      <c r="PQX741" s="1101"/>
      <c r="PQY741" s="1101"/>
      <c r="PQZ741" s="1101"/>
      <c r="PRA741" s="1101"/>
      <c r="PRB741" s="1101"/>
      <c r="PRC741" s="1101"/>
      <c r="PRD741" s="1101"/>
      <c r="PRE741" s="1101"/>
      <c r="PRF741" s="1101"/>
      <c r="PRG741" s="1101"/>
      <c r="PRH741" s="1101"/>
      <c r="PRI741" s="1101"/>
      <c r="PRJ741" s="1101"/>
      <c r="PRK741" s="1101"/>
      <c r="PRL741" s="1101"/>
      <c r="PRM741" s="1101"/>
      <c r="PRN741" s="1101"/>
      <c r="PRO741" s="1101"/>
      <c r="PRP741" s="1101"/>
      <c r="PRQ741" s="1101"/>
      <c r="PRR741" s="1101"/>
      <c r="PRS741" s="1101"/>
      <c r="PRT741" s="1101"/>
      <c r="PRU741" s="1101"/>
      <c r="PRV741" s="1101"/>
      <c r="PRW741" s="1101"/>
      <c r="PRX741" s="1101"/>
      <c r="PRY741" s="1101"/>
      <c r="PRZ741" s="1101"/>
      <c r="PSA741" s="1101"/>
      <c r="PSB741" s="1101"/>
      <c r="PSC741" s="1101"/>
      <c r="PSD741" s="1101"/>
      <c r="PSE741" s="1101"/>
      <c r="PSF741" s="1101"/>
      <c r="PSG741" s="1101"/>
      <c r="PSH741" s="1101"/>
      <c r="PSI741" s="1101"/>
      <c r="PSJ741" s="1101"/>
      <c r="PSK741" s="1101"/>
      <c r="PSL741" s="1101"/>
      <c r="PSM741" s="1101"/>
      <c r="PSN741" s="1101"/>
      <c r="PSO741" s="1101"/>
      <c r="PSP741" s="1101"/>
      <c r="PSQ741" s="1101"/>
      <c r="PSR741" s="1101"/>
      <c r="PSS741" s="1101"/>
      <c r="PST741" s="1101"/>
      <c r="PSU741" s="1101"/>
      <c r="PSV741" s="1101"/>
      <c r="PSW741" s="1101"/>
      <c r="PSX741" s="1101"/>
      <c r="PSY741" s="1101"/>
      <c r="PSZ741" s="1101"/>
      <c r="PTA741" s="1101"/>
      <c r="PTB741" s="1101"/>
      <c r="PTC741" s="1101"/>
      <c r="PTD741" s="1101"/>
      <c r="PTE741" s="1101"/>
      <c r="PTF741" s="1101"/>
      <c r="PTG741" s="1101"/>
      <c r="PTH741" s="1101"/>
      <c r="PTI741" s="1101"/>
      <c r="PTJ741" s="1101"/>
      <c r="PTK741" s="1101"/>
      <c r="PTL741" s="1101"/>
      <c r="PTM741" s="1101"/>
      <c r="PTN741" s="1101"/>
      <c r="PTO741" s="1101"/>
      <c r="PTP741" s="1101"/>
      <c r="PTQ741" s="1101"/>
      <c r="PTR741" s="1101"/>
      <c r="PTS741" s="1101"/>
      <c r="PTT741" s="1101"/>
      <c r="PTU741" s="1101"/>
      <c r="PTV741" s="1101"/>
      <c r="PTW741" s="1101"/>
      <c r="PTX741" s="1101"/>
      <c r="PTY741" s="1101"/>
      <c r="PTZ741" s="1101"/>
      <c r="PUA741" s="1101"/>
      <c r="PUB741" s="1101"/>
      <c r="PUC741" s="1101"/>
      <c r="PUD741" s="1101"/>
      <c r="PUE741" s="1101"/>
      <c r="PUF741" s="1101"/>
      <c r="PUG741" s="1101"/>
      <c r="PUH741" s="1101"/>
      <c r="PUI741" s="1101"/>
      <c r="PUJ741" s="1101"/>
      <c r="PUK741" s="1101"/>
      <c r="PUL741" s="1101"/>
      <c r="PUM741" s="1101"/>
      <c r="PUN741" s="1101"/>
      <c r="PUO741" s="1101"/>
      <c r="PUP741" s="1101"/>
      <c r="PUQ741" s="1101"/>
      <c r="PUR741" s="1101"/>
      <c r="PUS741" s="1101"/>
      <c r="PUT741" s="1101"/>
      <c r="PUU741" s="1101"/>
      <c r="PUV741" s="1101"/>
      <c r="PUW741" s="1101"/>
      <c r="PUX741" s="1101"/>
      <c r="PUY741" s="1101"/>
      <c r="PUZ741" s="1101"/>
      <c r="PVA741" s="1101"/>
      <c r="PVB741" s="1101"/>
      <c r="PVC741" s="1101"/>
      <c r="PVD741" s="1101"/>
      <c r="PVE741" s="1101"/>
      <c r="PVF741" s="1101"/>
      <c r="PVG741" s="1101"/>
      <c r="PVH741" s="1101"/>
      <c r="PVI741" s="1101"/>
      <c r="PVJ741" s="1101"/>
      <c r="PVK741" s="1101"/>
      <c r="PVL741" s="1101"/>
      <c r="PVM741" s="1101"/>
      <c r="PVN741" s="1101"/>
      <c r="PVO741" s="1101"/>
      <c r="PVP741" s="1101"/>
      <c r="PVQ741" s="1101"/>
      <c r="PVR741" s="1101"/>
      <c r="PVS741" s="1101"/>
      <c r="PVT741" s="1101"/>
      <c r="PVU741" s="1101"/>
      <c r="PVV741" s="1101"/>
      <c r="PVW741" s="1101"/>
      <c r="PVX741" s="1101"/>
      <c r="PVY741" s="1101"/>
      <c r="PVZ741" s="1101"/>
      <c r="PWA741" s="1101"/>
      <c r="PWB741" s="1101"/>
      <c r="PWC741" s="1101"/>
      <c r="PWD741" s="1101"/>
      <c r="PWE741" s="1101"/>
      <c r="PWF741" s="1101"/>
      <c r="PWG741" s="1101"/>
      <c r="PWH741" s="1101"/>
      <c r="PWI741" s="1101"/>
      <c r="PWJ741" s="1101"/>
      <c r="PWK741" s="1101"/>
      <c r="PWL741" s="1101"/>
      <c r="PWM741" s="1101"/>
      <c r="PWN741" s="1101"/>
      <c r="PWO741" s="1101"/>
      <c r="PWP741" s="1101"/>
      <c r="PWQ741" s="1101"/>
      <c r="PWR741" s="1101"/>
      <c r="PWS741" s="1101"/>
      <c r="PWT741" s="1101"/>
      <c r="PWU741" s="1101"/>
      <c r="PWV741" s="1101"/>
      <c r="PWW741" s="1101"/>
      <c r="PWX741" s="1101"/>
      <c r="PWY741" s="1101"/>
      <c r="PWZ741" s="1101"/>
      <c r="PXA741" s="1101"/>
      <c r="PXB741" s="1101"/>
      <c r="PXC741" s="1101"/>
      <c r="PXD741" s="1101"/>
      <c r="PXE741" s="1101"/>
      <c r="PXF741" s="1101"/>
      <c r="PXG741" s="1101"/>
      <c r="PXH741" s="1101"/>
      <c r="PXI741" s="1101"/>
      <c r="PXJ741" s="1101"/>
      <c r="PXK741" s="1101"/>
      <c r="PXL741" s="1101"/>
      <c r="PXM741" s="1101"/>
      <c r="PXN741" s="1101"/>
      <c r="PXO741" s="1101"/>
      <c r="PXP741" s="1101"/>
      <c r="PXQ741" s="1101"/>
      <c r="PXR741" s="1101"/>
      <c r="PXS741" s="1101"/>
      <c r="PXT741" s="1101"/>
      <c r="PXU741" s="1101"/>
      <c r="PXV741" s="1101"/>
      <c r="PXW741" s="1101"/>
      <c r="PXX741" s="1101"/>
      <c r="PXY741" s="1101"/>
      <c r="PXZ741" s="1101"/>
      <c r="PYA741" s="1101"/>
      <c r="PYB741" s="1101"/>
      <c r="PYC741" s="1101"/>
      <c r="PYD741" s="1101"/>
      <c r="PYE741" s="1101"/>
      <c r="PYF741" s="1101"/>
      <c r="PYG741" s="1101"/>
      <c r="PYH741" s="1101"/>
      <c r="PYI741" s="1101"/>
      <c r="PYJ741" s="1101"/>
      <c r="PYK741" s="1101"/>
      <c r="PYL741" s="1101"/>
      <c r="PYM741" s="1101"/>
      <c r="PYN741" s="1101"/>
      <c r="PYO741" s="1101"/>
      <c r="PYP741" s="1101"/>
      <c r="PYQ741" s="1101"/>
      <c r="PYR741" s="1101"/>
      <c r="PYS741" s="1101"/>
      <c r="PYT741" s="1101"/>
      <c r="PYU741" s="1101"/>
      <c r="PYV741" s="1101"/>
      <c r="PYW741" s="1101"/>
      <c r="PYX741" s="1101"/>
      <c r="PYY741" s="1101"/>
      <c r="PYZ741" s="1101"/>
      <c r="PZA741" s="1101"/>
      <c r="PZB741" s="1101"/>
      <c r="PZC741" s="1101"/>
      <c r="PZD741" s="1101"/>
      <c r="PZE741" s="1101"/>
      <c r="PZF741" s="1101"/>
      <c r="PZG741" s="1101"/>
      <c r="PZH741" s="1101"/>
      <c r="PZI741" s="1101"/>
      <c r="PZJ741" s="1101"/>
      <c r="PZK741" s="1101"/>
      <c r="PZL741" s="1101"/>
      <c r="PZM741" s="1101"/>
      <c r="PZN741" s="1101"/>
      <c r="PZO741" s="1101"/>
      <c r="PZP741" s="1101"/>
      <c r="PZQ741" s="1101"/>
      <c r="PZR741" s="1101"/>
      <c r="PZS741" s="1101"/>
      <c r="PZT741" s="1101"/>
      <c r="PZU741" s="1101"/>
      <c r="PZV741" s="1101"/>
      <c r="PZW741" s="1101"/>
      <c r="PZX741" s="1101"/>
      <c r="PZY741" s="1101"/>
      <c r="PZZ741" s="1101"/>
      <c r="QAA741" s="1101"/>
      <c r="QAB741" s="1101"/>
      <c r="QAC741" s="1101"/>
      <c r="QAD741" s="1101"/>
      <c r="QAE741" s="1101"/>
      <c r="QAF741" s="1101"/>
      <c r="QAG741" s="1101"/>
      <c r="QAH741" s="1101"/>
      <c r="QAI741" s="1101"/>
      <c r="QAJ741" s="1101"/>
      <c r="QAK741" s="1101"/>
      <c r="QAL741" s="1101"/>
      <c r="QAM741" s="1101"/>
      <c r="QAN741" s="1101"/>
      <c r="QAO741" s="1101"/>
      <c r="QAP741" s="1101"/>
      <c r="QAQ741" s="1101"/>
      <c r="QAR741" s="1101"/>
      <c r="QAS741" s="1101"/>
      <c r="QAT741" s="1101"/>
      <c r="QAU741" s="1101"/>
      <c r="QAV741" s="1101"/>
      <c r="QAW741" s="1101"/>
      <c r="QAX741" s="1101"/>
      <c r="QAY741" s="1101"/>
      <c r="QAZ741" s="1101"/>
      <c r="QBA741" s="1101"/>
      <c r="QBB741" s="1101"/>
      <c r="QBC741" s="1101"/>
      <c r="QBD741" s="1101"/>
      <c r="QBE741" s="1101"/>
      <c r="QBF741" s="1101"/>
      <c r="QBG741" s="1101"/>
      <c r="QBH741" s="1101"/>
      <c r="QBI741" s="1101"/>
      <c r="QBJ741" s="1101"/>
      <c r="QBK741" s="1101"/>
      <c r="QBL741" s="1101"/>
      <c r="QBM741" s="1101"/>
      <c r="QBN741" s="1101"/>
      <c r="QBO741" s="1101"/>
      <c r="QBP741" s="1101"/>
      <c r="QBQ741" s="1101"/>
      <c r="QBR741" s="1101"/>
      <c r="QBS741" s="1101"/>
      <c r="QBT741" s="1101"/>
      <c r="QBU741" s="1101"/>
      <c r="QBV741" s="1101"/>
      <c r="QBW741" s="1101"/>
      <c r="QBX741" s="1101"/>
      <c r="QBY741" s="1101"/>
      <c r="QBZ741" s="1101"/>
      <c r="QCA741" s="1101"/>
      <c r="QCB741" s="1101"/>
      <c r="QCC741" s="1101"/>
      <c r="QCD741" s="1101"/>
      <c r="QCE741" s="1101"/>
      <c r="QCF741" s="1101"/>
      <c r="QCG741" s="1101"/>
      <c r="QCH741" s="1101"/>
      <c r="QCI741" s="1101"/>
      <c r="QCJ741" s="1101"/>
      <c r="QCK741" s="1101"/>
      <c r="QCL741" s="1101"/>
      <c r="QCM741" s="1101"/>
      <c r="QCN741" s="1101"/>
      <c r="QCO741" s="1101"/>
      <c r="QCP741" s="1101"/>
      <c r="QCQ741" s="1101"/>
      <c r="QCR741" s="1101"/>
      <c r="QCS741" s="1101"/>
      <c r="QCT741" s="1101"/>
      <c r="QCU741" s="1101"/>
      <c r="QCV741" s="1101"/>
      <c r="QCW741" s="1101"/>
      <c r="QCX741" s="1101"/>
      <c r="QCY741" s="1101"/>
      <c r="QCZ741" s="1101"/>
      <c r="QDA741" s="1101"/>
      <c r="QDB741" s="1101"/>
      <c r="QDC741" s="1101"/>
      <c r="QDD741" s="1101"/>
      <c r="QDE741" s="1101"/>
      <c r="QDF741" s="1101"/>
      <c r="QDG741" s="1101"/>
      <c r="QDH741" s="1101"/>
      <c r="QDI741" s="1101"/>
      <c r="QDJ741" s="1101"/>
      <c r="QDK741" s="1101"/>
      <c r="QDL741" s="1101"/>
      <c r="QDM741" s="1101"/>
      <c r="QDN741" s="1101"/>
      <c r="QDO741" s="1101"/>
      <c r="QDP741" s="1101"/>
      <c r="QDQ741" s="1101"/>
      <c r="QDR741" s="1101"/>
      <c r="QDS741" s="1101"/>
      <c r="QDT741" s="1101"/>
      <c r="QDU741" s="1101"/>
      <c r="QDV741" s="1101"/>
      <c r="QDW741" s="1101"/>
      <c r="QDX741" s="1101"/>
      <c r="QDY741" s="1101"/>
      <c r="QDZ741" s="1101"/>
      <c r="QEA741" s="1101"/>
      <c r="QEB741" s="1101"/>
      <c r="QEC741" s="1101"/>
      <c r="QED741" s="1101"/>
      <c r="QEE741" s="1101"/>
      <c r="QEF741" s="1101"/>
      <c r="QEG741" s="1101"/>
      <c r="QEH741" s="1101"/>
      <c r="QEI741" s="1101"/>
      <c r="QEJ741" s="1101"/>
      <c r="QEK741" s="1101"/>
      <c r="QEL741" s="1101"/>
      <c r="QEM741" s="1101"/>
      <c r="QEN741" s="1101"/>
      <c r="QEO741" s="1101"/>
      <c r="QEP741" s="1101"/>
      <c r="QEQ741" s="1101"/>
      <c r="QER741" s="1101"/>
      <c r="QES741" s="1101"/>
      <c r="QET741" s="1101"/>
      <c r="QEU741" s="1101"/>
      <c r="QEV741" s="1101"/>
      <c r="QEW741" s="1101"/>
      <c r="QEX741" s="1101"/>
      <c r="QEY741" s="1101"/>
      <c r="QEZ741" s="1101"/>
      <c r="QFA741" s="1101"/>
      <c r="QFB741" s="1101"/>
      <c r="QFC741" s="1101"/>
      <c r="QFD741" s="1101"/>
      <c r="QFE741" s="1101"/>
      <c r="QFF741" s="1101"/>
      <c r="QFG741" s="1101"/>
      <c r="QFH741" s="1101"/>
      <c r="QFI741" s="1101"/>
      <c r="QFJ741" s="1101"/>
      <c r="QFK741" s="1101"/>
      <c r="QFL741" s="1101"/>
      <c r="QFM741" s="1101"/>
      <c r="QFN741" s="1101"/>
      <c r="QFO741" s="1101"/>
      <c r="QFP741" s="1101"/>
      <c r="QFQ741" s="1101"/>
      <c r="QFR741" s="1101"/>
      <c r="QFS741" s="1101"/>
      <c r="QFT741" s="1101"/>
      <c r="QFU741" s="1101"/>
      <c r="QFV741" s="1101"/>
      <c r="QFW741" s="1101"/>
      <c r="QFX741" s="1101"/>
      <c r="QFY741" s="1101"/>
      <c r="QFZ741" s="1101"/>
      <c r="QGA741" s="1101"/>
      <c r="QGB741" s="1101"/>
      <c r="QGC741" s="1101"/>
      <c r="QGD741" s="1101"/>
      <c r="QGE741" s="1101"/>
      <c r="QGF741" s="1101"/>
      <c r="QGG741" s="1101"/>
      <c r="QGH741" s="1101"/>
      <c r="QGI741" s="1101"/>
      <c r="QGJ741" s="1101"/>
      <c r="QGK741" s="1101"/>
      <c r="QGL741" s="1101"/>
      <c r="QGM741" s="1101"/>
      <c r="QGN741" s="1101"/>
      <c r="QGO741" s="1101"/>
      <c r="QGP741" s="1101"/>
      <c r="QGQ741" s="1101"/>
      <c r="QGR741" s="1101"/>
      <c r="QGS741" s="1101"/>
      <c r="QGT741" s="1101"/>
      <c r="QGU741" s="1101"/>
      <c r="QGV741" s="1101"/>
      <c r="QGW741" s="1101"/>
      <c r="QGX741" s="1101"/>
      <c r="QGY741" s="1101"/>
      <c r="QGZ741" s="1101"/>
      <c r="QHA741" s="1101"/>
      <c r="QHB741" s="1101"/>
      <c r="QHC741" s="1101"/>
      <c r="QHD741" s="1101"/>
      <c r="QHE741" s="1101"/>
      <c r="QHF741" s="1101"/>
      <c r="QHG741" s="1101"/>
      <c r="QHH741" s="1101"/>
      <c r="QHI741" s="1101"/>
      <c r="QHJ741" s="1101"/>
      <c r="QHK741" s="1101"/>
      <c r="QHL741" s="1101"/>
      <c r="QHM741" s="1101"/>
      <c r="QHN741" s="1101"/>
      <c r="QHO741" s="1101"/>
      <c r="QHP741" s="1101"/>
      <c r="QHQ741" s="1101"/>
      <c r="QHR741" s="1101"/>
      <c r="QHS741" s="1101"/>
      <c r="QHT741" s="1101"/>
      <c r="QHU741" s="1101"/>
      <c r="QHV741" s="1101"/>
      <c r="QHW741" s="1101"/>
      <c r="QHX741" s="1101"/>
      <c r="QHY741" s="1101"/>
      <c r="QHZ741" s="1101"/>
      <c r="QIA741" s="1101"/>
      <c r="QIB741" s="1101"/>
      <c r="QIC741" s="1101"/>
      <c r="QID741" s="1101"/>
      <c r="QIE741" s="1101"/>
      <c r="QIF741" s="1101"/>
      <c r="QIG741" s="1101"/>
      <c r="QIH741" s="1101"/>
      <c r="QII741" s="1101"/>
      <c r="QIJ741" s="1101"/>
      <c r="QIK741" s="1101"/>
      <c r="QIL741" s="1101"/>
      <c r="QIM741" s="1101"/>
      <c r="QIN741" s="1101"/>
      <c r="QIO741" s="1101"/>
      <c r="QIP741" s="1101"/>
      <c r="QIQ741" s="1101"/>
      <c r="QIR741" s="1101"/>
      <c r="QIS741" s="1101"/>
      <c r="QIT741" s="1101"/>
      <c r="QIU741" s="1101"/>
      <c r="QIV741" s="1101"/>
      <c r="QIW741" s="1101"/>
      <c r="QIX741" s="1101"/>
      <c r="QIY741" s="1101"/>
      <c r="QIZ741" s="1101"/>
      <c r="QJA741" s="1101"/>
      <c r="QJB741" s="1101"/>
      <c r="QJC741" s="1101"/>
      <c r="QJD741" s="1101"/>
      <c r="QJE741" s="1101"/>
      <c r="QJF741" s="1101"/>
      <c r="QJG741" s="1101"/>
      <c r="QJH741" s="1101"/>
      <c r="QJI741" s="1101"/>
      <c r="QJJ741" s="1101"/>
      <c r="QJK741" s="1101"/>
      <c r="QJL741" s="1101"/>
      <c r="QJM741" s="1101"/>
      <c r="QJN741" s="1101"/>
      <c r="QJO741" s="1101"/>
      <c r="QJP741" s="1101"/>
      <c r="QJQ741" s="1101"/>
      <c r="QJR741" s="1101"/>
      <c r="QJS741" s="1101"/>
      <c r="QJT741" s="1101"/>
      <c r="QJU741" s="1101"/>
      <c r="QJV741" s="1101"/>
      <c r="QJW741" s="1101"/>
      <c r="QJX741" s="1101"/>
      <c r="QJY741" s="1101"/>
      <c r="QJZ741" s="1101"/>
      <c r="QKA741" s="1101"/>
      <c r="QKB741" s="1101"/>
      <c r="QKC741" s="1101"/>
      <c r="QKD741" s="1101"/>
      <c r="QKE741" s="1101"/>
      <c r="QKF741" s="1101"/>
      <c r="QKG741" s="1101"/>
      <c r="QKH741" s="1101"/>
      <c r="QKI741" s="1101"/>
      <c r="QKJ741" s="1101"/>
      <c r="QKK741" s="1101"/>
      <c r="QKL741" s="1101"/>
      <c r="QKM741" s="1101"/>
      <c r="QKN741" s="1101"/>
      <c r="QKO741" s="1101"/>
      <c r="QKP741" s="1101"/>
      <c r="QKQ741" s="1101"/>
      <c r="QKR741" s="1101"/>
      <c r="QKS741" s="1101"/>
      <c r="QKT741" s="1101"/>
      <c r="QKU741" s="1101"/>
      <c r="QKV741" s="1101"/>
      <c r="QKW741" s="1101"/>
      <c r="QKX741" s="1101"/>
      <c r="QKY741" s="1101"/>
      <c r="QKZ741" s="1101"/>
      <c r="QLA741" s="1101"/>
      <c r="QLB741" s="1101"/>
      <c r="QLC741" s="1101"/>
      <c r="QLD741" s="1101"/>
      <c r="QLE741" s="1101"/>
      <c r="QLF741" s="1101"/>
      <c r="QLG741" s="1101"/>
      <c r="QLH741" s="1101"/>
      <c r="QLI741" s="1101"/>
      <c r="QLJ741" s="1101"/>
      <c r="QLK741" s="1101"/>
      <c r="QLL741" s="1101"/>
      <c r="QLM741" s="1101"/>
      <c r="QLN741" s="1101"/>
      <c r="QLO741" s="1101"/>
      <c r="QLP741" s="1101"/>
      <c r="QLQ741" s="1101"/>
      <c r="QLR741" s="1101"/>
      <c r="QLS741" s="1101"/>
      <c r="QLT741" s="1101"/>
      <c r="QLU741" s="1101"/>
      <c r="QLV741" s="1101"/>
      <c r="QLW741" s="1101"/>
      <c r="QLX741" s="1101"/>
      <c r="QLY741" s="1101"/>
      <c r="QLZ741" s="1101"/>
      <c r="QMA741" s="1101"/>
      <c r="QMB741" s="1101"/>
      <c r="QMC741" s="1101"/>
      <c r="QMD741" s="1101"/>
      <c r="QME741" s="1101"/>
      <c r="QMF741" s="1101"/>
      <c r="QMG741" s="1101"/>
      <c r="QMH741" s="1101"/>
      <c r="QMI741" s="1101"/>
      <c r="QMJ741" s="1101"/>
      <c r="QMK741" s="1101"/>
      <c r="QML741" s="1101"/>
      <c r="QMM741" s="1101"/>
      <c r="QMN741" s="1101"/>
      <c r="QMO741" s="1101"/>
      <c r="QMP741" s="1101"/>
      <c r="QMQ741" s="1101"/>
      <c r="QMR741" s="1101"/>
      <c r="QMS741" s="1101"/>
      <c r="QMT741" s="1101"/>
      <c r="QMU741" s="1101"/>
      <c r="QMV741" s="1101"/>
      <c r="QMW741" s="1101"/>
      <c r="QMX741" s="1101"/>
      <c r="QMY741" s="1101"/>
      <c r="QMZ741" s="1101"/>
      <c r="QNA741" s="1101"/>
      <c r="QNB741" s="1101"/>
      <c r="QNC741" s="1101"/>
      <c r="QND741" s="1101"/>
      <c r="QNE741" s="1101"/>
      <c r="QNF741" s="1101"/>
      <c r="QNG741" s="1101"/>
      <c r="QNH741" s="1101"/>
      <c r="QNI741" s="1101"/>
      <c r="QNJ741" s="1101"/>
      <c r="QNK741" s="1101"/>
      <c r="QNL741" s="1101"/>
      <c r="QNM741" s="1101"/>
      <c r="QNN741" s="1101"/>
      <c r="QNO741" s="1101"/>
      <c r="QNP741" s="1101"/>
      <c r="QNQ741" s="1101"/>
      <c r="QNR741" s="1101"/>
      <c r="QNS741" s="1101"/>
      <c r="QNT741" s="1101"/>
      <c r="QNU741" s="1101"/>
      <c r="QNV741" s="1101"/>
      <c r="QNW741" s="1101"/>
      <c r="QNX741" s="1101"/>
      <c r="QNY741" s="1101"/>
      <c r="QNZ741" s="1101"/>
      <c r="QOA741" s="1101"/>
      <c r="QOB741" s="1101"/>
      <c r="QOC741" s="1101"/>
      <c r="QOD741" s="1101"/>
      <c r="QOE741" s="1101"/>
      <c r="QOF741" s="1101"/>
      <c r="QOG741" s="1101"/>
      <c r="QOH741" s="1101"/>
      <c r="QOI741" s="1101"/>
      <c r="QOJ741" s="1101"/>
      <c r="QOK741" s="1101"/>
      <c r="QOL741" s="1101"/>
      <c r="QOM741" s="1101"/>
      <c r="QON741" s="1101"/>
      <c r="QOO741" s="1101"/>
      <c r="QOP741" s="1101"/>
      <c r="QOQ741" s="1101"/>
      <c r="QOR741" s="1101"/>
      <c r="QOS741" s="1101"/>
      <c r="QOT741" s="1101"/>
      <c r="QOU741" s="1101"/>
      <c r="QOV741" s="1101"/>
      <c r="QOW741" s="1101"/>
      <c r="QOX741" s="1101"/>
      <c r="QOY741" s="1101"/>
      <c r="QOZ741" s="1101"/>
      <c r="QPA741" s="1101"/>
      <c r="QPB741" s="1101"/>
      <c r="QPC741" s="1101"/>
      <c r="QPD741" s="1101"/>
      <c r="QPE741" s="1101"/>
      <c r="QPF741" s="1101"/>
      <c r="QPG741" s="1101"/>
      <c r="QPH741" s="1101"/>
      <c r="QPI741" s="1101"/>
      <c r="QPJ741" s="1101"/>
      <c r="QPK741" s="1101"/>
      <c r="QPL741" s="1101"/>
      <c r="QPM741" s="1101"/>
      <c r="QPN741" s="1101"/>
      <c r="QPO741" s="1101"/>
      <c r="QPP741" s="1101"/>
      <c r="QPQ741" s="1101"/>
      <c r="QPR741" s="1101"/>
      <c r="QPS741" s="1101"/>
      <c r="QPT741" s="1101"/>
      <c r="QPU741" s="1101"/>
      <c r="QPV741" s="1101"/>
      <c r="QPW741" s="1101"/>
      <c r="QPX741" s="1101"/>
      <c r="QPY741" s="1101"/>
      <c r="QPZ741" s="1101"/>
      <c r="QQA741" s="1101"/>
      <c r="QQB741" s="1101"/>
      <c r="QQC741" s="1101"/>
      <c r="QQD741" s="1101"/>
      <c r="QQE741" s="1101"/>
      <c r="QQF741" s="1101"/>
      <c r="QQG741" s="1101"/>
      <c r="QQH741" s="1101"/>
      <c r="QQI741" s="1101"/>
      <c r="QQJ741" s="1101"/>
      <c r="QQK741" s="1101"/>
      <c r="QQL741" s="1101"/>
      <c r="QQM741" s="1101"/>
      <c r="QQN741" s="1101"/>
      <c r="QQO741" s="1101"/>
      <c r="QQP741" s="1101"/>
      <c r="QQQ741" s="1101"/>
      <c r="QQR741" s="1101"/>
      <c r="QQS741" s="1101"/>
      <c r="QQT741" s="1101"/>
      <c r="QQU741" s="1101"/>
      <c r="QQV741" s="1101"/>
      <c r="QQW741" s="1101"/>
      <c r="QQX741" s="1101"/>
      <c r="QQY741" s="1101"/>
      <c r="QQZ741" s="1101"/>
      <c r="QRA741" s="1101"/>
      <c r="QRB741" s="1101"/>
      <c r="QRC741" s="1101"/>
      <c r="QRD741" s="1101"/>
      <c r="QRE741" s="1101"/>
      <c r="QRF741" s="1101"/>
      <c r="QRG741" s="1101"/>
      <c r="QRH741" s="1101"/>
      <c r="QRI741" s="1101"/>
      <c r="QRJ741" s="1101"/>
      <c r="QRK741" s="1101"/>
      <c r="QRL741" s="1101"/>
      <c r="QRM741" s="1101"/>
      <c r="QRN741" s="1101"/>
      <c r="QRO741" s="1101"/>
      <c r="QRP741" s="1101"/>
      <c r="QRQ741" s="1101"/>
      <c r="QRR741" s="1101"/>
      <c r="QRS741" s="1101"/>
      <c r="QRT741" s="1101"/>
      <c r="QRU741" s="1101"/>
      <c r="QRV741" s="1101"/>
      <c r="QRW741" s="1101"/>
      <c r="QRX741" s="1101"/>
      <c r="QRY741" s="1101"/>
      <c r="QRZ741" s="1101"/>
      <c r="QSA741" s="1101"/>
      <c r="QSB741" s="1101"/>
      <c r="QSC741" s="1101"/>
      <c r="QSD741" s="1101"/>
      <c r="QSE741" s="1101"/>
      <c r="QSF741" s="1101"/>
      <c r="QSG741" s="1101"/>
      <c r="QSH741" s="1101"/>
      <c r="QSI741" s="1101"/>
      <c r="QSJ741" s="1101"/>
      <c r="QSK741" s="1101"/>
      <c r="QSL741" s="1101"/>
      <c r="QSM741" s="1101"/>
      <c r="QSN741" s="1101"/>
      <c r="QSO741" s="1101"/>
      <c r="QSP741" s="1101"/>
      <c r="QSQ741" s="1101"/>
      <c r="QSR741" s="1101"/>
      <c r="QSS741" s="1101"/>
      <c r="QST741" s="1101"/>
      <c r="QSU741" s="1101"/>
      <c r="QSV741" s="1101"/>
      <c r="QSW741" s="1101"/>
      <c r="QSX741" s="1101"/>
      <c r="QSY741" s="1101"/>
      <c r="QSZ741" s="1101"/>
      <c r="QTA741" s="1101"/>
      <c r="QTB741" s="1101"/>
      <c r="QTC741" s="1101"/>
      <c r="QTD741" s="1101"/>
      <c r="QTE741" s="1101"/>
      <c r="QTF741" s="1101"/>
      <c r="QTG741" s="1101"/>
      <c r="QTH741" s="1101"/>
      <c r="QTI741" s="1101"/>
      <c r="QTJ741" s="1101"/>
      <c r="QTK741" s="1101"/>
      <c r="QTL741" s="1101"/>
      <c r="QTM741" s="1101"/>
      <c r="QTN741" s="1101"/>
      <c r="QTO741" s="1101"/>
      <c r="QTP741" s="1101"/>
      <c r="QTQ741" s="1101"/>
      <c r="QTR741" s="1101"/>
      <c r="QTS741" s="1101"/>
      <c r="QTT741" s="1101"/>
      <c r="QTU741" s="1101"/>
      <c r="QTV741" s="1101"/>
      <c r="QTW741" s="1101"/>
      <c r="QTX741" s="1101"/>
      <c r="QTY741" s="1101"/>
      <c r="QTZ741" s="1101"/>
      <c r="QUA741" s="1101"/>
      <c r="QUB741" s="1101"/>
      <c r="QUC741" s="1101"/>
      <c r="QUD741" s="1101"/>
      <c r="QUE741" s="1101"/>
      <c r="QUF741" s="1101"/>
      <c r="QUG741" s="1101"/>
      <c r="QUH741" s="1101"/>
      <c r="QUI741" s="1101"/>
      <c r="QUJ741" s="1101"/>
      <c r="QUK741" s="1101"/>
      <c r="QUL741" s="1101"/>
      <c r="QUM741" s="1101"/>
      <c r="QUN741" s="1101"/>
      <c r="QUO741" s="1101"/>
      <c r="QUP741" s="1101"/>
      <c r="QUQ741" s="1101"/>
      <c r="QUR741" s="1101"/>
      <c r="QUS741" s="1101"/>
      <c r="QUT741" s="1101"/>
      <c r="QUU741" s="1101"/>
      <c r="QUV741" s="1101"/>
      <c r="QUW741" s="1101"/>
      <c r="QUX741" s="1101"/>
      <c r="QUY741" s="1101"/>
      <c r="QUZ741" s="1101"/>
      <c r="QVA741" s="1101"/>
      <c r="QVB741" s="1101"/>
      <c r="QVC741" s="1101"/>
      <c r="QVD741" s="1101"/>
      <c r="QVE741" s="1101"/>
      <c r="QVF741" s="1101"/>
      <c r="QVG741" s="1101"/>
      <c r="QVH741" s="1101"/>
      <c r="QVI741" s="1101"/>
      <c r="QVJ741" s="1101"/>
      <c r="QVK741" s="1101"/>
      <c r="QVL741" s="1101"/>
      <c r="QVM741" s="1101"/>
      <c r="QVN741" s="1101"/>
      <c r="QVO741" s="1101"/>
      <c r="QVP741" s="1101"/>
      <c r="QVQ741" s="1101"/>
      <c r="QVR741" s="1101"/>
      <c r="QVS741" s="1101"/>
      <c r="QVT741" s="1101"/>
      <c r="QVU741" s="1101"/>
      <c r="QVV741" s="1101"/>
      <c r="QVW741" s="1101"/>
      <c r="QVX741" s="1101"/>
      <c r="QVY741" s="1101"/>
      <c r="QVZ741" s="1101"/>
      <c r="QWA741" s="1101"/>
      <c r="QWB741" s="1101"/>
      <c r="QWC741" s="1101"/>
      <c r="QWD741" s="1101"/>
      <c r="QWE741" s="1101"/>
      <c r="QWF741" s="1101"/>
      <c r="QWG741" s="1101"/>
      <c r="QWH741" s="1101"/>
      <c r="QWI741" s="1101"/>
      <c r="QWJ741" s="1101"/>
      <c r="QWK741" s="1101"/>
      <c r="QWL741" s="1101"/>
      <c r="QWM741" s="1101"/>
      <c r="QWN741" s="1101"/>
      <c r="QWO741" s="1101"/>
      <c r="QWP741" s="1101"/>
      <c r="QWQ741" s="1101"/>
      <c r="QWR741" s="1101"/>
      <c r="QWS741" s="1101"/>
      <c r="QWT741" s="1101"/>
      <c r="QWU741" s="1101"/>
      <c r="QWV741" s="1101"/>
      <c r="QWW741" s="1101"/>
      <c r="QWX741" s="1101"/>
      <c r="QWY741" s="1101"/>
      <c r="QWZ741" s="1101"/>
      <c r="QXA741" s="1101"/>
      <c r="QXB741" s="1101"/>
      <c r="QXC741" s="1101"/>
      <c r="QXD741" s="1101"/>
      <c r="QXE741" s="1101"/>
      <c r="QXF741" s="1101"/>
      <c r="QXG741" s="1101"/>
      <c r="QXH741" s="1101"/>
      <c r="QXI741" s="1101"/>
      <c r="QXJ741" s="1101"/>
      <c r="QXK741" s="1101"/>
      <c r="QXL741" s="1101"/>
      <c r="QXM741" s="1101"/>
      <c r="QXN741" s="1101"/>
      <c r="QXO741" s="1101"/>
      <c r="QXP741" s="1101"/>
      <c r="QXQ741" s="1101"/>
      <c r="QXR741" s="1101"/>
      <c r="QXS741" s="1101"/>
      <c r="QXT741" s="1101"/>
      <c r="QXU741" s="1101"/>
      <c r="QXV741" s="1101"/>
      <c r="QXW741" s="1101"/>
      <c r="QXX741" s="1101"/>
      <c r="QXY741" s="1101"/>
      <c r="QXZ741" s="1101"/>
      <c r="QYA741" s="1101"/>
      <c r="QYB741" s="1101"/>
      <c r="QYC741" s="1101"/>
      <c r="QYD741" s="1101"/>
      <c r="QYE741" s="1101"/>
      <c r="QYF741" s="1101"/>
      <c r="QYG741" s="1101"/>
      <c r="QYH741" s="1101"/>
      <c r="QYI741" s="1101"/>
      <c r="QYJ741" s="1101"/>
      <c r="QYK741" s="1101"/>
      <c r="QYL741" s="1101"/>
      <c r="QYM741" s="1101"/>
      <c r="QYN741" s="1101"/>
      <c r="QYO741" s="1101"/>
      <c r="QYP741" s="1101"/>
      <c r="QYQ741" s="1101"/>
      <c r="QYR741" s="1101"/>
      <c r="QYS741" s="1101"/>
      <c r="QYT741" s="1101"/>
      <c r="QYU741" s="1101"/>
      <c r="QYV741" s="1101"/>
      <c r="QYW741" s="1101"/>
      <c r="QYX741" s="1101"/>
      <c r="QYY741" s="1101"/>
      <c r="QYZ741" s="1101"/>
      <c r="QZA741" s="1101"/>
      <c r="QZB741" s="1101"/>
      <c r="QZC741" s="1101"/>
      <c r="QZD741" s="1101"/>
      <c r="QZE741" s="1101"/>
      <c r="QZF741" s="1101"/>
      <c r="QZG741" s="1101"/>
      <c r="QZH741" s="1101"/>
      <c r="QZI741" s="1101"/>
      <c r="QZJ741" s="1101"/>
      <c r="QZK741" s="1101"/>
      <c r="QZL741" s="1101"/>
      <c r="QZM741" s="1101"/>
      <c r="QZN741" s="1101"/>
      <c r="QZO741" s="1101"/>
      <c r="QZP741" s="1101"/>
      <c r="QZQ741" s="1101"/>
      <c r="QZR741" s="1101"/>
      <c r="QZS741" s="1101"/>
      <c r="QZT741" s="1101"/>
      <c r="QZU741" s="1101"/>
      <c r="QZV741" s="1101"/>
      <c r="QZW741" s="1101"/>
      <c r="QZX741" s="1101"/>
      <c r="QZY741" s="1101"/>
      <c r="QZZ741" s="1101"/>
      <c r="RAA741" s="1101"/>
      <c r="RAB741" s="1101"/>
      <c r="RAC741" s="1101"/>
      <c r="RAD741" s="1101"/>
      <c r="RAE741" s="1101"/>
      <c r="RAF741" s="1101"/>
      <c r="RAG741" s="1101"/>
      <c r="RAH741" s="1101"/>
      <c r="RAI741" s="1101"/>
      <c r="RAJ741" s="1101"/>
      <c r="RAK741" s="1101"/>
      <c r="RAL741" s="1101"/>
      <c r="RAM741" s="1101"/>
      <c r="RAN741" s="1101"/>
      <c r="RAO741" s="1101"/>
      <c r="RAP741" s="1101"/>
      <c r="RAQ741" s="1101"/>
      <c r="RAR741" s="1101"/>
      <c r="RAS741" s="1101"/>
      <c r="RAT741" s="1101"/>
      <c r="RAU741" s="1101"/>
      <c r="RAV741" s="1101"/>
      <c r="RAW741" s="1101"/>
      <c r="RAX741" s="1101"/>
      <c r="RAY741" s="1101"/>
      <c r="RAZ741" s="1101"/>
      <c r="RBA741" s="1101"/>
      <c r="RBB741" s="1101"/>
      <c r="RBC741" s="1101"/>
      <c r="RBD741" s="1101"/>
      <c r="RBE741" s="1101"/>
      <c r="RBF741" s="1101"/>
      <c r="RBG741" s="1101"/>
      <c r="RBH741" s="1101"/>
      <c r="RBI741" s="1101"/>
      <c r="RBJ741" s="1101"/>
      <c r="RBK741" s="1101"/>
      <c r="RBL741" s="1101"/>
      <c r="RBM741" s="1101"/>
      <c r="RBN741" s="1101"/>
      <c r="RBO741" s="1101"/>
      <c r="RBP741" s="1101"/>
      <c r="RBQ741" s="1101"/>
      <c r="RBR741" s="1101"/>
      <c r="RBS741" s="1101"/>
      <c r="RBT741" s="1101"/>
      <c r="RBU741" s="1101"/>
      <c r="RBV741" s="1101"/>
      <c r="RBW741" s="1101"/>
      <c r="RBX741" s="1101"/>
      <c r="RBY741" s="1101"/>
      <c r="RBZ741" s="1101"/>
      <c r="RCA741" s="1101"/>
      <c r="RCB741" s="1101"/>
      <c r="RCC741" s="1101"/>
      <c r="RCD741" s="1101"/>
      <c r="RCE741" s="1101"/>
      <c r="RCF741" s="1101"/>
      <c r="RCG741" s="1101"/>
      <c r="RCH741" s="1101"/>
      <c r="RCI741" s="1101"/>
      <c r="RCJ741" s="1101"/>
      <c r="RCK741" s="1101"/>
      <c r="RCL741" s="1101"/>
      <c r="RCM741" s="1101"/>
      <c r="RCN741" s="1101"/>
      <c r="RCO741" s="1101"/>
      <c r="RCP741" s="1101"/>
      <c r="RCQ741" s="1101"/>
      <c r="RCR741" s="1101"/>
      <c r="RCS741" s="1101"/>
      <c r="RCT741" s="1101"/>
      <c r="RCU741" s="1101"/>
      <c r="RCV741" s="1101"/>
      <c r="RCW741" s="1101"/>
      <c r="RCX741" s="1101"/>
      <c r="RCY741" s="1101"/>
      <c r="RCZ741" s="1101"/>
      <c r="RDA741" s="1101"/>
      <c r="RDB741" s="1101"/>
      <c r="RDC741" s="1101"/>
      <c r="RDD741" s="1101"/>
      <c r="RDE741" s="1101"/>
      <c r="RDF741" s="1101"/>
      <c r="RDG741" s="1101"/>
      <c r="RDH741" s="1101"/>
      <c r="RDI741" s="1101"/>
      <c r="RDJ741" s="1101"/>
      <c r="RDK741" s="1101"/>
      <c r="RDL741" s="1101"/>
      <c r="RDM741" s="1101"/>
      <c r="RDN741" s="1101"/>
      <c r="RDO741" s="1101"/>
      <c r="RDP741" s="1101"/>
      <c r="RDQ741" s="1101"/>
      <c r="RDR741" s="1101"/>
      <c r="RDS741" s="1101"/>
      <c r="RDT741" s="1101"/>
      <c r="RDU741" s="1101"/>
      <c r="RDV741" s="1101"/>
      <c r="RDW741" s="1101"/>
      <c r="RDX741" s="1101"/>
      <c r="RDY741" s="1101"/>
      <c r="RDZ741" s="1101"/>
      <c r="REA741" s="1101"/>
      <c r="REB741" s="1101"/>
      <c r="REC741" s="1101"/>
      <c r="RED741" s="1101"/>
      <c r="REE741" s="1101"/>
      <c r="REF741" s="1101"/>
      <c r="REG741" s="1101"/>
      <c r="REH741" s="1101"/>
      <c r="REI741" s="1101"/>
      <c r="REJ741" s="1101"/>
      <c r="REK741" s="1101"/>
      <c r="REL741" s="1101"/>
      <c r="REM741" s="1101"/>
      <c r="REN741" s="1101"/>
      <c r="REO741" s="1101"/>
      <c r="REP741" s="1101"/>
      <c r="REQ741" s="1101"/>
      <c r="RER741" s="1101"/>
      <c r="RES741" s="1101"/>
      <c r="RET741" s="1101"/>
      <c r="REU741" s="1101"/>
      <c r="REV741" s="1101"/>
      <c r="REW741" s="1101"/>
      <c r="REX741" s="1101"/>
      <c r="REY741" s="1101"/>
      <c r="REZ741" s="1101"/>
      <c r="RFA741" s="1101"/>
      <c r="RFB741" s="1101"/>
      <c r="RFC741" s="1101"/>
      <c r="RFD741" s="1101"/>
      <c r="RFE741" s="1101"/>
      <c r="RFF741" s="1101"/>
      <c r="RFG741" s="1101"/>
      <c r="RFH741" s="1101"/>
      <c r="RFI741" s="1101"/>
      <c r="RFJ741" s="1101"/>
      <c r="RFK741" s="1101"/>
      <c r="RFL741" s="1101"/>
      <c r="RFM741" s="1101"/>
      <c r="RFN741" s="1101"/>
      <c r="RFO741" s="1101"/>
      <c r="RFP741" s="1101"/>
      <c r="RFQ741" s="1101"/>
      <c r="RFR741" s="1101"/>
      <c r="RFS741" s="1101"/>
      <c r="RFT741" s="1101"/>
      <c r="RFU741" s="1101"/>
      <c r="RFV741" s="1101"/>
      <c r="RFW741" s="1101"/>
      <c r="RFX741" s="1101"/>
      <c r="RFY741" s="1101"/>
      <c r="RFZ741" s="1101"/>
      <c r="RGA741" s="1101"/>
      <c r="RGB741" s="1101"/>
      <c r="RGC741" s="1101"/>
      <c r="RGD741" s="1101"/>
      <c r="RGE741" s="1101"/>
      <c r="RGF741" s="1101"/>
      <c r="RGG741" s="1101"/>
      <c r="RGH741" s="1101"/>
      <c r="RGI741" s="1101"/>
      <c r="RGJ741" s="1101"/>
      <c r="RGK741" s="1101"/>
      <c r="RGL741" s="1101"/>
      <c r="RGM741" s="1101"/>
      <c r="RGN741" s="1101"/>
      <c r="RGO741" s="1101"/>
      <c r="RGP741" s="1101"/>
      <c r="RGQ741" s="1101"/>
      <c r="RGR741" s="1101"/>
      <c r="RGS741" s="1101"/>
      <c r="RGT741" s="1101"/>
      <c r="RGU741" s="1101"/>
      <c r="RGV741" s="1101"/>
      <c r="RGW741" s="1101"/>
      <c r="RGX741" s="1101"/>
      <c r="RGY741" s="1101"/>
      <c r="RGZ741" s="1101"/>
      <c r="RHA741" s="1101"/>
      <c r="RHB741" s="1101"/>
      <c r="RHC741" s="1101"/>
      <c r="RHD741" s="1101"/>
      <c r="RHE741" s="1101"/>
      <c r="RHF741" s="1101"/>
      <c r="RHG741" s="1101"/>
      <c r="RHH741" s="1101"/>
      <c r="RHI741" s="1101"/>
      <c r="RHJ741" s="1101"/>
      <c r="RHK741" s="1101"/>
      <c r="RHL741" s="1101"/>
      <c r="RHM741" s="1101"/>
      <c r="RHN741" s="1101"/>
      <c r="RHO741" s="1101"/>
      <c r="RHP741" s="1101"/>
      <c r="RHQ741" s="1101"/>
      <c r="RHR741" s="1101"/>
      <c r="RHS741" s="1101"/>
      <c r="RHT741" s="1101"/>
      <c r="RHU741" s="1101"/>
      <c r="RHV741" s="1101"/>
      <c r="RHW741" s="1101"/>
      <c r="RHX741" s="1101"/>
      <c r="RHY741" s="1101"/>
      <c r="RHZ741" s="1101"/>
      <c r="RIA741" s="1101"/>
      <c r="RIB741" s="1101"/>
      <c r="RIC741" s="1101"/>
      <c r="RID741" s="1101"/>
      <c r="RIE741" s="1101"/>
      <c r="RIF741" s="1101"/>
      <c r="RIG741" s="1101"/>
      <c r="RIH741" s="1101"/>
      <c r="RII741" s="1101"/>
      <c r="RIJ741" s="1101"/>
      <c r="RIK741" s="1101"/>
      <c r="RIL741" s="1101"/>
      <c r="RIM741" s="1101"/>
      <c r="RIN741" s="1101"/>
      <c r="RIO741" s="1101"/>
      <c r="RIP741" s="1101"/>
      <c r="RIQ741" s="1101"/>
      <c r="RIR741" s="1101"/>
      <c r="RIS741" s="1101"/>
      <c r="RIT741" s="1101"/>
      <c r="RIU741" s="1101"/>
      <c r="RIV741" s="1101"/>
      <c r="RIW741" s="1101"/>
      <c r="RIX741" s="1101"/>
      <c r="RIY741" s="1101"/>
      <c r="RIZ741" s="1101"/>
      <c r="RJA741" s="1101"/>
      <c r="RJB741" s="1101"/>
      <c r="RJC741" s="1101"/>
      <c r="RJD741" s="1101"/>
      <c r="RJE741" s="1101"/>
      <c r="RJF741" s="1101"/>
      <c r="RJG741" s="1101"/>
      <c r="RJH741" s="1101"/>
      <c r="RJI741" s="1101"/>
      <c r="RJJ741" s="1101"/>
      <c r="RJK741" s="1101"/>
      <c r="RJL741" s="1101"/>
      <c r="RJM741" s="1101"/>
      <c r="RJN741" s="1101"/>
      <c r="RJO741" s="1101"/>
      <c r="RJP741" s="1101"/>
      <c r="RJQ741" s="1101"/>
      <c r="RJR741" s="1101"/>
      <c r="RJS741" s="1101"/>
      <c r="RJT741" s="1101"/>
      <c r="RJU741" s="1101"/>
      <c r="RJV741" s="1101"/>
      <c r="RJW741" s="1101"/>
      <c r="RJX741" s="1101"/>
      <c r="RJY741" s="1101"/>
      <c r="RJZ741" s="1101"/>
      <c r="RKA741" s="1101"/>
      <c r="RKB741" s="1101"/>
      <c r="RKC741" s="1101"/>
      <c r="RKD741" s="1101"/>
      <c r="RKE741" s="1101"/>
      <c r="RKF741" s="1101"/>
      <c r="RKG741" s="1101"/>
      <c r="RKH741" s="1101"/>
      <c r="RKI741" s="1101"/>
      <c r="RKJ741" s="1101"/>
      <c r="RKK741" s="1101"/>
      <c r="RKL741" s="1101"/>
      <c r="RKM741" s="1101"/>
      <c r="RKN741" s="1101"/>
      <c r="RKO741" s="1101"/>
      <c r="RKP741" s="1101"/>
      <c r="RKQ741" s="1101"/>
      <c r="RKR741" s="1101"/>
      <c r="RKS741" s="1101"/>
      <c r="RKT741" s="1101"/>
      <c r="RKU741" s="1101"/>
      <c r="RKV741" s="1101"/>
      <c r="RKW741" s="1101"/>
      <c r="RKX741" s="1101"/>
      <c r="RKY741" s="1101"/>
      <c r="RKZ741" s="1101"/>
      <c r="RLA741" s="1101"/>
      <c r="RLB741" s="1101"/>
      <c r="RLC741" s="1101"/>
      <c r="RLD741" s="1101"/>
      <c r="RLE741" s="1101"/>
      <c r="RLF741" s="1101"/>
      <c r="RLG741" s="1101"/>
      <c r="RLH741" s="1101"/>
      <c r="RLI741" s="1101"/>
      <c r="RLJ741" s="1101"/>
      <c r="RLK741" s="1101"/>
      <c r="RLL741" s="1101"/>
      <c r="RLM741" s="1101"/>
      <c r="RLN741" s="1101"/>
      <c r="RLO741" s="1101"/>
      <c r="RLP741" s="1101"/>
      <c r="RLQ741" s="1101"/>
      <c r="RLR741" s="1101"/>
      <c r="RLS741" s="1101"/>
      <c r="RLT741" s="1101"/>
      <c r="RLU741" s="1101"/>
      <c r="RLV741" s="1101"/>
      <c r="RLW741" s="1101"/>
      <c r="RLX741" s="1101"/>
      <c r="RLY741" s="1101"/>
      <c r="RLZ741" s="1101"/>
      <c r="RMA741" s="1101"/>
      <c r="RMB741" s="1101"/>
      <c r="RMC741" s="1101"/>
      <c r="RMD741" s="1101"/>
      <c r="RME741" s="1101"/>
      <c r="RMF741" s="1101"/>
      <c r="RMG741" s="1101"/>
      <c r="RMH741" s="1101"/>
      <c r="RMI741" s="1101"/>
      <c r="RMJ741" s="1101"/>
      <c r="RMK741" s="1101"/>
      <c r="RML741" s="1101"/>
      <c r="RMM741" s="1101"/>
      <c r="RMN741" s="1101"/>
      <c r="RMO741" s="1101"/>
      <c r="RMP741" s="1101"/>
      <c r="RMQ741" s="1101"/>
      <c r="RMR741" s="1101"/>
      <c r="RMS741" s="1101"/>
      <c r="RMT741" s="1101"/>
      <c r="RMU741" s="1101"/>
      <c r="RMV741" s="1101"/>
      <c r="RMW741" s="1101"/>
      <c r="RMX741" s="1101"/>
      <c r="RMY741" s="1101"/>
      <c r="RMZ741" s="1101"/>
      <c r="RNA741" s="1101"/>
      <c r="RNB741" s="1101"/>
      <c r="RNC741" s="1101"/>
      <c r="RND741" s="1101"/>
      <c r="RNE741" s="1101"/>
      <c r="RNF741" s="1101"/>
      <c r="RNG741" s="1101"/>
      <c r="RNH741" s="1101"/>
      <c r="RNI741" s="1101"/>
      <c r="RNJ741" s="1101"/>
      <c r="RNK741" s="1101"/>
      <c r="RNL741" s="1101"/>
      <c r="RNM741" s="1101"/>
      <c r="RNN741" s="1101"/>
      <c r="RNO741" s="1101"/>
      <c r="RNP741" s="1101"/>
      <c r="RNQ741" s="1101"/>
      <c r="RNR741" s="1101"/>
      <c r="RNS741" s="1101"/>
      <c r="RNT741" s="1101"/>
      <c r="RNU741" s="1101"/>
      <c r="RNV741" s="1101"/>
      <c r="RNW741" s="1101"/>
      <c r="RNX741" s="1101"/>
      <c r="RNY741" s="1101"/>
      <c r="RNZ741" s="1101"/>
      <c r="ROA741" s="1101"/>
      <c r="ROB741" s="1101"/>
      <c r="ROC741" s="1101"/>
      <c r="ROD741" s="1101"/>
      <c r="ROE741" s="1101"/>
      <c r="ROF741" s="1101"/>
      <c r="ROG741" s="1101"/>
      <c r="ROH741" s="1101"/>
      <c r="ROI741" s="1101"/>
      <c r="ROJ741" s="1101"/>
      <c r="ROK741" s="1101"/>
      <c r="ROL741" s="1101"/>
      <c r="ROM741" s="1101"/>
      <c r="RON741" s="1101"/>
      <c r="ROO741" s="1101"/>
      <c r="ROP741" s="1101"/>
      <c r="ROQ741" s="1101"/>
      <c r="ROR741" s="1101"/>
      <c r="ROS741" s="1101"/>
      <c r="ROT741" s="1101"/>
      <c r="ROU741" s="1101"/>
      <c r="ROV741" s="1101"/>
      <c r="ROW741" s="1101"/>
      <c r="ROX741" s="1101"/>
      <c r="ROY741" s="1101"/>
      <c r="ROZ741" s="1101"/>
      <c r="RPA741" s="1101"/>
      <c r="RPB741" s="1101"/>
      <c r="RPC741" s="1101"/>
      <c r="RPD741" s="1101"/>
      <c r="RPE741" s="1101"/>
      <c r="RPF741" s="1101"/>
      <c r="RPG741" s="1101"/>
      <c r="RPH741" s="1101"/>
      <c r="RPI741" s="1101"/>
      <c r="RPJ741" s="1101"/>
      <c r="RPK741" s="1101"/>
      <c r="RPL741" s="1101"/>
      <c r="RPM741" s="1101"/>
      <c r="RPN741" s="1101"/>
      <c r="RPO741" s="1101"/>
      <c r="RPP741" s="1101"/>
      <c r="RPQ741" s="1101"/>
      <c r="RPR741" s="1101"/>
      <c r="RPS741" s="1101"/>
      <c r="RPT741" s="1101"/>
      <c r="RPU741" s="1101"/>
      <c r="RPV741" s="1101"/>
      <c r="RPW741" s="1101"/>
      <c r="RPX741" s="1101"/>
      <c r="RPY741" s="1101"/>
      <c r="RPZ741" s="1101"/>
      <c r="RQA741" s="1101"/>
      <c r="RQB741" s="1101"/>
      <c r="RQC741" s="1101"/>
      <c r="RQD741" s="1101"/>
      <c r="RQE741" s="1101"/>
      <c r="RQF741" s="1101"/>
      <c r="RQG741" s="1101"/>
      <c r="RQH741" s="1101"/>
      <c r="RQI741" s="1101"/>
      <c r="RQJ741" s="1101"/>
      <c r="RQK741" s="1101"/>
      <c r="RQL741" s="1101"/>
      <c r="RQM741" s="1101"/>
      <c r="RQN741" s="1101"/>
      <c r="RQO741" s="1101"/>
      <c r="RQP741" s="1101"/>
      <c r="RQQ741" s="1101"/>
      <c r="RQR741" s="1101"/>
      <c r="RQS741" s="1101"/>
      <c r="RQT741" s="1101"/>
      <c r="RQU741" s="1101"/>
      <c r="RQV741" s="1101"/>
      <c r="RQW741" s="1101"/>
      <c r="RQX741" s="1101"/>
      <c r="RQY741" s="1101"/>
      <c r="RQZ741" s="1101"/>
      <c r="RRA741" s="1101"/>
      <c r="RRB741" s="1101"/>
      <c r="RRC741" s="1101"/>
      <c r="RRD741" s="1101"/>
      <c r="RRE741" s="1101"/>
      <c r="RRF741" s="1101"/>
      <c r="RRG741" s="1101"/>
      <c r="RRH741" s="1101"/>
      <c r="RRI741" s="1101"/>
      <c r="RRJ741" s="1101"/>
      <c r="RRK741" s="1101"/>
      <c r="RRL741" s="1101"/>
      <c r="RRM741" s="1101"/>
      <c r="RRN741" s="1101"/>
      <c r="RRO741" s="1101"/>
      <c r="RRP741" s="1101"/>
      <c r="RRQ741" s="1101"/>
      <c r="RRR741" s="1101"/>
      <c r="RRS741" s="1101"/>
      <c r="RRT741" s="1101"/>
      <c r="RRU741" s="1101"/>
      <c r="RRV741" s="1101"/>
      <c r="RRW741" s="1101"/>
      <c r="RRX741" s="1101"/>
      <c r="RRY741" s="1101"/>
      <c r="RRZ741" s="1101"/>
      <c r="RSA741" s="1101"/>
      <c r="RSB741" s="1101"/>
      <c r="RSC741" s="1101"/>
      <c r="RSD741" s="1101"/>
      <c r="RSE741" s="1101"/>
      <c r="RSF741" s="1101"/>
      <c r="RSG741" s="1101"/>
      <c r="RSH741" s="1101"/>
      <c r="RSI741" s="1101"/>
      <c r="RSJ741" s="1101"/>
      <c r="RSK741" s="1101"/>
      <c r="RSL741" s="1101"/>
      <c r="RSM741" s="1101"/>
      <c r="RSN741" s="1101"/>
      <c r="RSO741" s="1101"/>
      <c r="RSP741" s="1101"/>
      <c r="RSQ741" s="1101"/>
      <c r="RSR741" s="1101"/>
      <c r="RSS741" s="1101"/>
      <c r="RST741" s="1101"/>
      <c r="RSU741" s="1101"/>
      <c r="RSV741" s="1101"/>
      <c r="RSW741" s="1101"/>
      <c r="RSX741" s="1101"/>
      <c r="RSY741" s="1101"/>
      <c r="RSZ741" s="1101"/>
      <c r="RTA741" s="1101"/>
      <c r="RTB741" s="1101"/>
      <c r="RTC741" s="1101"/>
      <c r="RTD741" s="1101"/>
      <c r="RTE741" s="1101"/>
      <c r="RTF741" s="1101"/>
      <c r="RTG741" s="1101"/>
      <c r="RTH741" s="1101"/>
      <c r="RTI741" s="1101"/>
      <c r="RTJ741" s="1101"/>
      <c r="RTK741" s="1101"/>
      <c r="RTL741" s="1101"/>
      <c r="RTM741" s="1101"/>
      <c r="RTN741" s="1101"/>
      <c r="RTO741" s="1101"/>
      <c r="RTP741" s="1101"/>
      <c r="RTQ741" s="1101"/>
      <c r="RTR741" s="1101"/>
      <c r="RTS741" s="1101"/>
      <c r="RTT741" s="1101"/>
      <c r="RTU741" s="1101"/>
      <c r="RTV741" s="1101"/>
      <c r="RTW741" s="1101"/>
      <c r="RTX741" s="1101"/>
      <c r="RTY741" s="1101"/>
      <c r="RTZ741" s="1101"/>
      <c r="RUA741" s="1101"/>
      <c r="RUB741" s="1101"/>
      <c r="RUC741" s="1101"/>
      <c r="RUD741" s="1101"/>
      <c r="RUE741" s="1101"/>
      <c r="RUF741" s="1101"/>
      <c r="RUG741" s="1101"/>
      <c r="RUH741" s="1101"/>
      <c r="RUI741" s="1101"/>
      <c r="RUJ741" s="1101"/>
      <c r="RUK741" s="1101"/>
      <c r="RUL741" s="1101"/>
      <c r="RUM741" s="1101"/>
      <c r="RUN741" s="1101"/>
      <c r="RUO741" s="1101"/>
      <c r="RUP741" s="1101"/>
      <c r="RUQ741" s="1101"/>
      <c r="RUR741" s="1101"/>
      <c r="RUS741" s="1101"/>
      <c r="RUT741" s="1101"/>
      <c r="RUU741" s="1101"/>
      <c r="RUV741" s="1101"/>
      <c r="RUW741" s="1101"/>
      <c r="RUX741" s="1101"/>
      <c r="RUY741" s="1101"/>
      <c r="RUZ741" s="1101"/>
      <c r="RVA741" s="1101"/>
      <c r="RVB741" s="1101"/>
      <c r="RVC741" s="1101"/>
      <c r="RVD741" s="1101"/>
      <c r="RVE741" s="1101"/>
      <c r="RVF741" s="1101"/>
      <c r="RVG741" s="1101"/>
      <c r="RVH741" s="1101"/>
      <c r="RVI741" s="1101"/>
      <c r="RVJ741" s="1101"/>
      <c r="RVK741" s="1101"/>
      <c r="RVL741" s="1101"/>
      <c r="RVM741" s="1101"/>
      <c r="RVN741" s="1101"/>
      <c r="RVO741" s="1101"/>
      <c r="RVP741" s="1101"/>
      <c r="RVQ741" s="1101"/>
      <c r="RVR741" s="1101"/>
      <c r="RVS741" s="1101"/>
      <c r="RVT741" s="1101"/>
      <c r="RVU741" s="1101"/>
      <c r="RVV741" s="1101"/>
      <c r="RVW741" s="1101"/>
      <c r="RVX741" s="1101"/>
      <c r="RVY741" s="1101"/>
      <c r="RVZ741" s="1101"/>
      <c r="RWA741" s="1101"/>
      <c r="RWB741" s="1101"/>
      <c r="RWC741" s="1101"/>
      <c r="RWD741" s="1101"/>
      <c r="RWE741" s="1101"/>
      <c r="RWF741" s="1101"/>
      <c r="RWG741" s="1101"/>
      <c r="RWH741" s="1101"/>
      <c r="RWI741" s="1101"/>
      <c r="RWJ741" s="1101"/>
      <c r="RWK741" s="1101"/>
      <c r="RWL741" s="1101"/>
      <c r="RWM741" s="1101"/>
      <c r="RWN741" s="1101"/>
      <c r="RWO741" s="1101"/>
      <c r="RWP741" s="1101"/>
      <c r="RWQ741" s="1101"/>
      <c r="RWR741" s="1101"/>
      <c r="RWS741" s="1101"/>
      <c r="RWT741" s="1101"/>
      <c r="RWU741" s="1101"/>
      <c r="RWV741" s="1101"/>
      <c r="RWW741" s="1101"/>
      <c r="RWX741" s="1101"/>
      <c r="RWY741" s="1101"/>
      <c r="RWZ741" s="1101"/>
      <c r="RXA741" s="1101"/>
      <c r="RXB741" s="1101"/>
      <c r="RXC741" s="1101"/>
      <c r="RXD741" s="1101"/>
      <c r="RXE741" s="1101"/>
      <c r="RXF741" s="1101"/>
      <c r="RXG741" s="1101"/>
      <c r="RXH741" s="1101"/>
      <c r="RXI741" s="1101"/>
      <c r="RXJ741" s="1101"/>
      <c r="RXK741" s="1101"/>
      <c r="RXL741" s="1101"/>
      <c r="RXM741" s="1101"/>
      <c r="RXN741" s="1101"/>
      <c r="RXO741" s="1101"/>
      <c r="RXP741" s="1101"/>
      <c r="RXQ741" s="1101"/>
      <c r="RXR741" s="1101"/>
      <c r="RXS741" s="1101"/>
      <c r="RXT741" s="1101"/>
      <c r="RXU741" s="1101"/>
      <c r="RXV741" s="1101"/>
      <c r="RXW741" s="1101"/>
      <c r="RXX741" s="1101"/>
      <c r="RXY741" s="1101"/>
      <c r="RXZ741" s="1101"/>
      <c r="RYA741" s="1101"/>
      <c r="RYB741" s="1101"/>
      <c r="RYC741" s="1101"/>
      <c r="RYD741" s="1101"/>
      <c r="RYE741" s="1101"/>
      <c r="RYF741" s="1101"/>
      <c r="RYG741" s="1101"/>
      <c r="RYH741" s="1101"/>
      <c r="RYI741" s="1101"/>
      <c r="RYJ741" s="1101"/>
      <c r="RYK741" s="1101"/>
      <c r="RYL741" s="1101"/>
      <c r="RYM741" s="1101"/>
      <c r="RYN741" s="1101"/>
      <c r="RYO741" s="1101"/>
      <c r="RYP741" s="1101"/>
      <c r="RYQ741" s="1101"/>
      <c r="RYR741" s="1101"/>
      <c r="RYS741" s="1101"/>
      <c r="RYT741" s="1101"/>
      <c r="RYU741" s="1101"/>
      <c r="RYV741" s="1101"/>
      <c r="RYW741" s="1101"/>
      <c r="RYX741" s="1101"/>
      <c r="RYY741" s="1101"/>
      <c r="RYZ741" s="1101"/>
      <c r="RZA741" s="1101"/>
      <c r="RZB741" s="1101"/>
      <c r="RZC741" s="1101"/>
      <c r="RZD741" s="1101"/>
      <c r="RZE741" s="1101"/>
      <c r="RZF741" s="1101"/>
      <c r="RZG741" s="1101"/>
      <c r="RZH741" s="1101"/>
      <c r="RZI741" s="1101"/>
      <c r="RZJ741" s="1101"/>
      <c r="RZK741" s="1101"/>
      <c r="RZL741" s="1101"/>
      <c r="RZM741" s="1101"/>
      <c r="RZN741" s="1101"/>
      <c r="RZO741" s="1101"/>
      <c r="RZP741" s="1101"/>
      <c r="RZQ741" s="1101"/>
      <c r="RZR741" s="1101"/>
      <c r="RZS741" s="1101"/>
      <c r="RZT741" s="1101"/>
      <c r="RZU741" s="1101"/>
      <c r="RZV741" s="1101"/>
      <c r="RZW741" s="1101"/>
      <c r="RZX741" s="1101"/>
      <c r="RZY741" s="1101"/>
      <c r="RZZ741" s="1101"/>
      <c r="SAA741" s="1101"/>
      <c r="SAB741" s="1101"/>
      <c r="SAC741" s="1101"/>
      <c r="SAD741" s="1101"/>
      <c r="SAE741" s="1101"/>
      <c r="SAF741" s="1101"/>
      <c r="SAG741" s="1101"/>
      <c r="SAH741" s="1101"/>
      <c r="SAI741" s="1101"/>
      <c r="SAJ741" s="1101"/>
      <c r="SAK741" s="1101"/>
      <c r="SAL741" s="1101"/>
      <c r="SAM741" s="1101"/>
      <c r="SAN741" s="1101"/>
      <c r="SAO741" s="1101"/>
      <c r="SAP741" s="1101"/>
      <c r="SAQ741" s="1101"/>
      <c r="SAR741" s="1101"/>
      <c r="SAS741" s="1101"/>
      <c r="SAT741" s="1101"/>
      <c r="SAU741" s="1101"/>
      <c r="SAV741" s="1101"/>
      <c r="SAW741" s="1101"/>
      <c r="SAX741" s="1101"/>
      <c r="SAY741" s="1101"/>
      <c r="SAZ741" s="1101"/>
      <c r="SBA741" s="1101"/>
      <c r="SBB741" s="1101"/>
      <c r="SBC741" s="1101"/>
      <c r="SBD741" s="1101"/>
      <c r="SBE741" s="1101"/>
      <c r="SBF741" s="1101"/>
      <c r="SBG741" s="1101"/>
      <c r="SBH741" s="1101"/>
      <c r="SBI741" s="1101"/>
      <c r="SBJ741" s="1101"/>
      <c r="SBK741" s="1101"/>
      <c r="SBL741" s="1101"/>
      <c r="SBM741" s="1101"/>
      <c r="SBN741" s="1101"/>
      <c r="SBO741" s="1101"/>
      <c r="SBP741" s="1101"/>
      <c r="SBQ741" s="1101"/>
      <c r="SBR741" s="1101"/>
      <c r="SBS741" s="1101"/>
      <c r="SBT741" s="1101"/>
      <c r="SBU741" s="1101"/>
      <c r="SBV741" s="1101"/>
      <c r="SBW741" s="1101"/>
      <c r="SBX741" s="1101"/>
      <c r="SBY741" s="1101"/>
      <c r="SBZ741" s="1101"/>
      <c r="SCA741" s="1101"/>
      <c r="SCB741" s="1101"/>
      <c r="SCC741" s="1101"/>
      <c r="SCD741" s="1101"/>
      <c r="SCE741" s="1101"/>
      <c r="SCF741" s="1101"/>
      <c r="SCG741" s="1101"/>
      <c r="SCH741" s="1101"/>
      <c r="SCI741" s="1101"/>
      <c r="SCJ741" s="1101"/>
      <c r="SCK741" s="1101"/>
      <c r="SCL741" s="1101"/>
      <c r="SCM741" s="1101"/>
      <c r="SCN741" s="1101"/>
      <c r="SCO741" s="1101"/>
      <c r="SCP741" s="1101"/>
      <c r="SCQ741" s="1101"/>
      <c r="SCR741" s="1101"/>
      <c r="SCS741" s="1101"/>
      <c r="SCT741" s="1101"/>
      <c r="SCU741" s="1101"/>
      <c r="SCV741" s="1101"/>
      <c r="SCW741" s="1101"/>
      <c r="SCX741" s="1101"/>
      <c r="SCY741" s="1101"/>
      <c r="SCZ741" s="1101"/>
      <c r="SDA741" s="1101"/>
      <c r="SDB741" s="1101"/>
      <c r="SDC741" s="1101"/>
      <c r="SDD741" s="1101"/>
      <c r="SDE741" s="1101"/>
      <c r="SDF741" s="1101"/>
      <c r="SDG741" s="1101"/>
      <c r="SDH741" s="1101"/>
      <c r="SDI741" s="1101"/>
      <c r="SDJ741" s="1101"/>
      <c r="SDK741" s="1101"/>
      <c r="SDL741" s="1101"/>
      <c r="SDM741" s="1101"/>
      <c r="SDN741" s="1101"/>
      <c r="SDO741" s="1101"/>
      <c r="SDP741" s="1101"/>
      <c r="SDQ741" s="1101"/>
      <c r="SDR741" s="1101"/>
      <c r="SDS741" s="1101"/>
      <c r="SDT741" s="1101"/>
      <c r="SDU741" s="1101"/>
      <c r="SDV741" s="1101"/>
      <c r="SDW741" s="1101"/>
      <c r="SDX741" s="1101"/>
      <c r="SDY741" s="1101"/>
      <c r="SDZ741" s="1101"/>
      <c r="SEA741" s="1101"/>
      <c r="SEB741" s="1101"/>
      <c r="SEC741" s="1101"/>
      <c r="SED741" s="1101"/>
      <c r="SEE741" s="1101"/>
      <c r="SEF741" s="1101"/>
      <c r="SEG741" s="1101"/>
      <c r="SEH741" s="1101"/>
      <c r="SEI741" s="1101"/>
      <c r="SEJ741" s="1101"/>
      <c r="SEK741" s="1101"/>
      <c r="SEL741" s="1101"/>
      <c r="SEM741" s="1101"/>
      <c r="SEN741" s="1101"/>
      <c r="SEO741" s="1101"/>
      <c r="SEP741" s="1101"/>
      <c r="SEQ741" s="1101"/>
      <c r="SER741" s="1101"/>
      <c r="SES741" s="1101"/>
      <c r="SET741" s="1101"/>
      <c r="SEU741" s="1101"/>
      <c r="SEV741" s="1101"/>
      <c r="SEW741" s="1101"/>
      <c r="SEX741" s="1101"/>
      <c r="SEY741" s="1101"/>
      <c r="SEZ741" s="1101"/>
      <c r="SFA741" s="1101"/>
      <c r="SFB741" s="1101"/>
      <c r="SFC741" s="1101"/>
      <c r="SFD741" s="1101"/>
      <c r="SFE741" s="1101"/>
      <c r="SFF741" s="1101"/>
      <c r="SFG741" s="1101"/>
      <c r="SFH741" s="1101"/>
      <c r="SFI741" s="1101"/>
      <c r="SFJ741" s="1101"/>
      <c r="SFK741" s="1101"/>
      <c r="SFL741" s="1101"/>
      <c r="SFM741" s="1101"/>
      <c r="SFN741" s="1101"/>
      <c r="SFO741" s="1101"/>
      <c r="SFP741" s="1101"/>
      <c r="SFQ741" s="1101"/>
      <c r="SFR741" s="1101"/>
      <c r="SFS741" s="1101"/>
      <c r="SFT741" s="1101"/>
      <c r="SFU741" s="1101"/>
      <c r="SFV741" s="1101"/>
      <c r="SFW741" s="1101"/>
      <c r="SFX741" s="1101"/>
      <c r="SFY741" s="1101"/>
      <c r="SFZ741" s="1101"/>
      <c r="SGA741" s="1101"/>
      <c r="SGB741" s="1101"/>
      <c r="SGC741" s="1101"/>
      <c r="SGD741" s="1101"/>
      <c r="SGE741" s="1101"/>
      <c r="SGF741" s="1101"/>
      <c r="SGG741" s="1101"/>
      <c r="SGH741" s="1101"/>
      <c r="SGI741" s="1101"/>
      <c r="SGJ741" s="1101"/>
      <c r="SGK741" s="1101"/>
      <c r="SGL741" s="1101"/>
      <c r="SGM741" s="1101"/>
      <c r="SGN741" s="1101"/>
      <c r="SGO741" s="1101"/>
      <c r="SGP741" s="1101"/>
      <c r="SGQ741" s="1101"/>
      <c r="SGR741" s="1101"/>
      <c r="SGS741" s="1101"/>
      <c r="SGT741" s="1101"/>
      <c r="SGU741" s="1101"/>
      <c r="SGV741" s="1101"/>
      <c r="SGW741" s="1101"/>
      <c r="SGX741" s="1101"/>
      <c r="SGY741" s="1101"/>
      <c r="SGZ741" s="1101"/>
      <c r="SHA741" s="1101"/>
      <c r="SHB741" s="1101"/>
      <c r="SHC741" s="1101"/>
      <c r="SHD741" s="1101"/>
      <c r="SHE741" s="1101"/>
      <c r="SHF741" s="1101"/>
      <c r="SHG741" s="1101"/>
      <c r="SHH741" s="1101"/>
      <c r="SHI741" s="1101"/>
      <c r="SHJ741" s="1101"/>
      <c r="SHK741" s="1101"/>
      <c r="SHL741" s="1101"/>
      <c r="SHM741" s="1101"/>
      <c r="SHN741" s="1101"/>
      <c r="SHO741" s="1101"/>
      <c r="SHP741" s="1101"/>
      <c r="SHQ741" s="1101"/>
      <c r="SHR741" s="1101"/>
      <c r="SHS741" s="1101"/>
      <c r="SHT741" s="1101"/>
      <c r="SHU741" s="1101"/>
      <c r="SHV741" s="1101"/>
      <c r="SHW741" s="1101"/>
      <c r="SHX741" s="1101"/>
      <c r="SHY741" s="1101"/>
      <c r="SHZ741" s="1101"/>
      <c r="SIA741" s="1101"/>
      <c r="SIB741" s="1101"/>
      <c r="SIC741" s="1101"/>
      <c r="SID741" s="1101"/>
      <c r="SIE741" s="1101"/>
      <c r="SIF741" s="1101"/>
      <c r="SIG741" s="1101"/>
      <c r="SIH741" s="1101"/>
      <c r="SII741" s="1101"/>
      <c r="SIJ741" s="1101"/>
      <c r="SIK741" s="1101"/>
      <c r="SIL741" s="1101"/>
      <c r="SIM741" s="1101"/>
      <c r="SIN741" s="1101"/>
      <c r="SIO741" s="1101"/>
      <c r="SIP741" s="1101"/>
      <c r="SIQ741" s="1101"/>
      <c r="SIR741" s="1101"/>
      <c r="SIS741" s="1101"/>
      <c r="SIT741" s="1101"/>
      <c r="SIU741" s="1101"/>
      <c r="SIV741" s="1101"/>
      <c r="SIW741" s="1101"/>
      <c r="SIX741" s="1101"/>
      <c r="SIY741" s="1101"/>
      <c r="SIZ741" s="1101"/>
      <c r="SJA741" s="1101"/>
      <c r="SJB741" s="1101"/>
      <c r="SJC741" s="1101"/>
      <c r="SJD741" s="1101"/>
      <c r="SJE741" s="1101"/>
      <c r="SJF741" s="1101"/>
      <c r="SJG741" s="1101"/>
      <c r="SJH741" s="1101"/>
      <c r="SJI741" s="1101"/>
      <c r="SJJ741" s="1101"/>
      <c r="SJK741" s="1101"/>
      <c r="SJL741" s="1101"/>
      <c r="SJM741" s="1101"/>
      <c r="SJN741" s="1101"/>
      <c r="SJO741" s="1101"/>
      <c r="SJP741" s="1101"/>
      <c r="SJQ741" s="1101"/>
      <c r="SJR741" s="1101"/>
      <c r="SJS741" s="1101"/>
      <c r="SJT741" s="1101"/>
      <c r="SJU741" s="1101"/>
      <c r="SJV741" s="1101"/>
      <c r="SJW741" s="1101"/>
      <c r="SJX741" s="1101"/>
      <c r="SJY741" s="1101"/>
      <c r="SJZ741" s="1101"/>
      <c r="SKA741" s="1101"/>
      <c r="SKB741" s="1101"/>
      <c r="SKC741" s="1101"/>
      <c r="SKD741" s="1101"/>
      <c r="SKE741" s="1101"/>
      <c r="SKF741" s="1101"/>
      <c r="SKG741" s="1101"/>
      <c r="SKH741" s="1101"/>
      <c r="SKI741" s="1101"/>
      <c r="SKJ741" s="1101"/>
      <c r="SKK741" s="1101"/>
      <c r="SKL741" s="1101"/>
      <c r="SKM741" s="1101"/>
      <c r="SKN741" s="1101"/>
      <c r="SKO741" s="1101"/>
      <c r="SKP741" s="1101"/>
      <c r="SKQ741" s="1101"/>
      <c r="SKR741" s="1101"/>
      <c r="SKS741" s="1101"/>
      <c r="SKT741" s="1101"/>
      <c r="SKU741" s="1101"/>
      <c r="SKV741" s="1101"/>
      <c r="SKW741" s="1101"/>
      <c r="SKX741" s="1101"/>
      <c r="SKY741" s="1101"/>
      <c r="SKZ741" s="1101"/>
      <c r="SLA741" s="1101"/>
      <c r="SLB741" s="1101"/>
      <c r="SLC741" s="1101"/>
      <c r="SLD741" s="1101"/>
      <c r="SLE741" s="1101"/>
      <c r="SLF741" s="1101"/>
      <c r="SLG741" s="1101"/>
      <c r="SLH741" s="1101"/>
      <c r="SLI741" s="1101"/>
      <c r="SLJ741" s="1101"/>
      <c r="SLK741" s="1101"/>
      <c r="SLL741" s="1101"/>
      <c r="SLM741" s="1101"/>
      <c r="SLN741" s="1101"/>
      <c r="SLO741" s="1101"/>
      <c r="SLP741" s="1101"/>
      <c r="SLQ741" s="1101"/>
      <c r="SLR741" s="1101"/>
      <c r="SLS741" s="1101"/>
      <c r="SLT741" s="1101"/>
      <c r="SLU741" s="1101"/>
      <c r="SLV741" s="1101"/>
      <c r="SLW741" s="1101"/>
      <c r="SLX741" s="1101"/>
      <c r="SLY741" s="1101"/>
      <c r="SLZ741" s="1101"/>
      <c r="SMA741" s="1101"/>
      <c r="SMB741" s="1101"/>
      <c r="SMC741" s="1101"/>
      <c r="SMD741" s="1101"/>
      <c r="SME741" s="1101"/>
      <c r="SMF741" s="1101"/>
      <c r="SMG741" s="1101"/>
      <c r="SMH741" s="1101"/>
      <c r="SMI741" s="1101"/>
      <c r="SMJ741" s="1101"/>
      <c r="SMK741" s="1101"/>
      <c r="SML741" s="1101"/>
      <c r="SMM741" s="1101"/>
      <c r="SMN741" s="1101"/>
      <c r="SMO741" s="1101"/>
      <c r="SMP741" s="1101"/>
      <c r="SMQ741" s="1101"/>
      <c r="SMR741" s="1101"/>
      <c r="SMS741" s="1101"/>
      <c r="SMT741" s="1101"/>
      <c r="SMU741" s="1101"/>
      <c r="SMV741" s="1101"/>
      <c r="SMW741" s="1101"/>
      <c r="SMX741" s="1101"/>
      <c r="SMY741" s="1101"/>
      <c r="SMZ741" s="1101"/>
      <c r="SNA741" s="1101"/>
      <c r="SNB741" s="1101"/>
      <c r="SNC741" s="1101"/>
      <c r="SND741" s="1101"/>
      <c r="SNE741" s="1101"/>
      <c r="SNF741" s="1101"/>
      <c r="SNG741" s="1101"/>
      <c r="SNH741" s="1101"/>
      <c r="SNI741" s="1101"/>
      <c r="SNJ741" s="1101"/>
      <c r="SNK741" s="1101"/>
      <c r="SNL741" s="1101"/>
      <c r="SNM741" s="1101"/>
      <c r="SNN741" s="1101"/>
      <c r="SNO741" s="1101"/>
      <c r="SNP741" s="1101"/>
      <c r="SNQ741" s="1101"/>
      <c r="SNR741" s="1101"/>
      <c r="SNS741" s="1101"/>
      <c r="SNT741" s="1101"/>
      <c r="SNU741" s="1101"/>
      <c r="SNV741" s="1101"/>
      <c r="SNW741" s="1101"/>
      <c r="SNX741" s="1101"/>
      <c r="SNY741" s="1101"/>
      <c r="SNZ741" s="1101"/>
      <c r="SOA741" s="1101"/>
      <c r="SOB741" s="1101"/>
      <c r="SOC741" s="1101"/>
      <c r="SOD741" s="1101"/>
      <c r="SOE741" s="1101"/>
      <c r="SOF741" s="1101"/>
      <c r="SOG741" s="1101"/>
      <c r="SOH741" s="1101"/>
      <c r="SOI741" s="1101"/>
      <c r="SOJ741" s="1101"/>
      <c r="SOK741" s="1101"/>
      <c r="SOL741" s="1101"/>
      <c r="SOM741" s="1101"/>
      <c r="SON741" s="1101"/>
      <c r="SOO741" s="1101"/>
      <c r="SOP741" s="1101"/>
      <c r="SOQ741" s="1101"/>
      <c r="SOR741" s="1101"/>
      <c r="SOS741" s="1101"/>
      <c r="SOT741" s="1101"/>
      <c r="SOU741" s="1101"/>
      <c r="SOV741" s="1101"/>
      <c r="SOW741" s="1101"/>
      <c r="SOX741" s="1101"/>
      <c r="SOY741" s="1101"/>
      <c r="SOZ741" s="1101"/>
      <c r="SPA741" s="1101"/>
      <c r="SPB741" s="1101"/>
      <c r="SPC741" s="1101"/>
      <c r="SPD741" s="1101"/>
      <c r="SPE741" s="1101"/>
      <c r="SPF741" s="1101"/>
      <c r="SPG741" s="1101"/>
      <c r="SPH741" s="1101"/>
      <c r="SPI741" s="1101"/>
      <c r="SPJ741" s="1101"/>
      <c r="SPK741" s="1101"/>
      <c r="SPL741" s="1101"/>
      <c r="SPM741" s="1101"/>
      <c r="SPN741" s="1101"/>
      <c r="SPO741" s="1101"/>
      <c r="SPP741" s="1101"/>
      <c r="SPQ741" s="1101"/>
      <c r="SPR741" s="1101"/>
      <c r="SPS741" s="1101"/>
      <c r="SPT741" s="1101"/>
      <c r="SPU741" s="1101"/>
      <c r="SPV741" s="1101"/>
      <c r="SPW741" s="1101"/>
      <c r="SPX741" s="1101"/>
      <c r="SPY741" s="1101"/>
      <c r="SPZ741" s="1101"/>
      <c r="SQA741" s="1101"/>
      <c r="SQB741" s="1101"/>
      <c r="SQC741" s="1101"/>
      <c r="SQD741" s="1101"/>
      <c r="SQE741" s="1101"/>
      <c r="SQF741" s="1101"/>
      <c r="SQG741" s="1101"/>
      <c r="SQH741" s="1101"/>
      <c r="SQI741" s="1101"/>
      <c r="SQJ741" s="1101"/>
      <c r="SQK741" s="1101"/>
      <c r="SQL741" s="1101"/>
      <c r="SQM741" s="1101"/>
      <c r="SQN741" s="1101"/>
      <c r="SQO741" s="1101"/>
      <c r="SQP741" s="1101"/>
      <c r="SQQ741" s="1101"/>
      <c r="SQR741" s="1101"/>
      <c r="SQS741" s="1101"/>
      <c r="SQT741" s="1101"/>
      <c r="SQU741" s="1101"/>
      <c r="SQV741" s="1101"/>
      <c r="SQW741" s="1101"/>
      <c r="SQX741" s="1101"/>
      <c r="SQY741" s="1101"/>
      <c r="SQZ741" s="1101"/>
      <c r="SRA741" s="1101"/>
      <c r="SRB741" s="1101"/>
      <c r="SRC741" s="1101"/>
      <c r="SRD741" s="1101"/>
      <c r="SRE741" s="1101"/>
      <c r="SRF741" s="1101"/>
      <c r="SRG741" s="1101"/>
      <c r="SRH741" s="1101"/>
      <c r="SRI741" s="1101"/>
      <c r="SRJ741" s="1101"/>
      <c r="SRK741" s="1101"/>
      <c r="SRL741" s="1101"/>
      <c r="SRM741" s="1101"/>
      <c r="SRN741" s="1101"/>
      <c r="SRO741" s="1101"/>
      <c r="SRP741" s="1101"/>
      <c r="SRQ741" s="1101"/>
      <c r="SRR741" s="1101"/>
      <c r="SRS741" s="1101"/>
      <c r="SRT741" s="1101"/>
      <c r="SRU741" s="1101"/>
      <c r="SRV741" s="1101"/>
      <c r="SRW741" s="1101"/>
      <c r="SRX741" s="1101"/>
      <c r="SRY741" s="1101"/>
      <c r="SRZ741" s="1101"/>
      <c r="SSA741" s="1101"/>
      <c r="SSB741" s="1101"/>
      <c r="SSC741" s="1101"/>
      <c r="SSD741" s="1101"/>
      <c r="SSE741" s="1101"/>
      <c r="SSF741" s="1101"/>
      <c r="SSG741" s="1101"/>
      <c r="SSH741" s="1101"/>
      <c r="SSI741" s="1101"/>
      <c r="SSJ741" s="1101"/>
      <c r="SSK741" s="1101"/>
      <c r="SSL741" s="1101"/>
      <c r="SSM741" s="1101"/>
      <c r="SSN741" s="1101"/>
      <c r="SSO741" s="1101"/>
      <c r="SSP741" s="1101"/>
      <c r="SSQ741" s="1101"/>
      <c r="SSR741" s="1101"/>
      <c r="SSS741" s="1101"/>
      <c r="SST741" s="1101"/>
      <c r="SSU741" s="1101"/>
      <c r="SSV741" s="1101"/>
      <c r="SSW741" s="1101"/>
      <c r="SSX741" s="1101"/>
      <c r="SSY741" s="1101"/>
      <c r="SSZ741" s="1101"/>
      <c r="STA741" s="1101"/>
      <c r="STB741" s="1101"/>
      <c r="STC741" s="1101"/>
      <c r="STD741" s="1101"/>
      <c r="STE741" s="1101"/>
      <c r="STF741" s="1101"/>
      <c r="STG741" s="1101"/>
      <c r="STH741" s="1101"/>
      <c r="STI741" s="1101"/>
      <c r="STJ741" s="1101"/>
      <c r="STK741" s="1101"/>
      <c r="STL741" s="1101"/>
      <c r="STM741" s="1101"/>
      <c r="STN741" s="1101"/>
      <c r="STO741" s="1101"/>
      <c r="STP741" s="1101"/>
      <c r="STQ741" s="1101"/>
      <c r="STR741" s="1101"/>
      <c r="STS741" s="1101"/>
      <c r="STT741" s="1101"/>
      <c r="STU741" s="1101"/>
      <c r="STV741" s="1101"/>
      <c r="STW741" s="1101"/>
      <c r="STX741" s="1101"/>
      <c r="STY741" s="1101"/>
      <c r="STZ741" s="1101"/>
      <c r="SUA741" s="1101"/>
      <c r="SUB741" s="1101"/>
      <c r="SUC741" s="1101"/>
      <c r="SUD741" s="1101"/>
      <c r="SUE741" s="1101"/>
      <c r="SUF741" s="1101"/>
      <c r="SUG741" s="1101"/>
      <c r="SUH741" s="1101"/>
      <c r="SUI741" s="1101"/>
      <c r="SUJ741" s="1101"/>
      <c r="SUK741" s="1101"/>
      <c r="SUL741" s="1101"/>
      <c r="SUM741" s="1101"/>
      <c r="SUN741" s="1101"/>
      <c r="SUO741" s="1101"/>
      <c r="SUP741" s="1101"/>
      <c r="SUQ741" s="1101"/>
      <c r="SUR741" s="1101"/>
      <c r="SUS741" s="1101"/>
      <c r="SUT741" s="1101"/>
      <c r="SUU741" s="1101"/>
      <c r="SUV741" s="1101"/>
      <c r="SUW741" s="1101"/>
      <c r="SUX741" s="1101"/>
      <c r="SUY741" s="1101"/>
      <c r="SUZ741" s="1101"/>
      <c r="SVA741" s="1101"/>
      <c r="SVB741" s="1101"/>
      <c r="SVC741" s="1101"/>
      <c r="SVD741" s="1101"/>
      <c r="SVE741" s="1101"/>
      <c r="SVF741" s="1101"/>
      <c r="SVG741" s="1101"/>
      <c r="SVH741" s="1101"/>
      <c r="SVI741" s="1101"/>
      <c r="SVJ741" s="1101"/>
      <c r="SVK741" s="1101"/>
      <c r="SVL741" s="1101"/>
      <c r="SVM741" s="1101"/>
      <c r="SVN741" s="1101"/>
      <c r="SVO741" s="1101"/>
      <c r="SVP741" s="1101"/>
      <c r="SVQ741" s="1101"/>
      <c r="SVR741" s="1101"/>
      <c r="SVS741" s="1101"/>
      <c r="SVT741" s="1101"/>
      <c r="SVU741" s="1101"/>
      <c r="SVV741" s="1101"/>
      <c r="SVW741" s="1101"/>
      <c r="SVX741" s="1101"/>
      <c r="SVY741" s="1101"/>
      <c r="SVZ741" s="1101"/>
      <c r="SWA741" s="1101"/>
      <c r="SWB741" s="1101"/>
      <c r="SWC741" s="1101"/>
      <c r="SWD741" s="1101"/>
      <c r="SWE741" s="1101"/>
      <c r="SWF741" s="1101"/>
      <c r="SWG741" s="1101"/>
      <c r="SWH741" s="1101"/>
      <c r="SWI741" s="1101"/>
      <c r="SWJ741" s="1101"/>
      <c r="SWK741" s="1101"/>
      <c r="SWL741" s="1101"/>
      <c r="SWM741" s="1101"/>
      <c r="SWN741" s="1101"/>
      <c r="SWO741" s="1101"/>
      <c r="SWP741" s="1101"/>
      <c r="SWQ741" s="1101"/>
      <c r="SWR741" s="1101"/>
      <c r="SWS741" s="1101"/>
      <c r="SWT741" s="1101"/>
      <c r="SWU741" s="1101"/>
      <c r="SWV741" s="1101"/>
      <c r="SWW741" s="1101"/>
      <c r="SWX741" s="1101"/>
      <c r="SWY741" s="1101"/>
      <c r="SWZ741" s="1101"/>
      <c r="SXA741" s="1101"/>
      <c r="SXB741" s="1101"/>
      <c r="SXC741" s="1101"/>
      <c r="SXD741" s="1101"/>
      <c r="SXE741" s="1101"/>
      <c r="SXF741" s="1101"/>
      <c r="SXG741" s="1101"/>
      <c r="SXH741" s="1101"/>
      <c r="SXI741" s="1101"/>
      <c r="SXJ741" s="1101"/>
      <c r="SXK741" s="1101"/>
      <c r="SXL741" s="1101"/>
      <c r="SXM741" s="1101"/>
      <c r="SXN741" s="1101"/>
      <c r="SXO741" s="1101"/>
      <c r="SXP741" s="1101"/>
      <c r="SXQ741" s="1101"/>
      <c r="SXR741" s="1101"/>
      <c r="SXS741" s="1101"/>
      <c r="SXT741" s="1101"/>
      <c r="SXU741" s="1101"/>
      <c r="SXV741" s="1101"/>
      <c r="SXW741" s="1101"/>
      <c r="SXX741" s="1101"/>
      <c r="SXY741" s="1101"/>
      <c r="SXZ741" s="1101"/>
      <c r="SYA741" s="1101"/>
      <c r="SYB741" s="1101"/>
      <c r="SYC741" s="1101"/>
      <c r="SYD741" s="1101"/>
      <c r="SYE741" s="1101"/>
      <c r="SYF741" s="1101"/>
      <c r="SYG741" s="1101"/>
      <c r="SYH741" s="1101"/>
      <c r="SYI741" s="1101"/>
      <c r="SYJ741" s="1101"/>
      <c r="SYK741" s="1101"/>
      <c r="SYL741" s="1101"/>
      <c r="SYM741" s="1101"/>
      <c r="SYN741" s="1101"/>
      <c r="SYO741" s="1101"/>
      <c r="SYP741" s="1101"/>
      <c r="SYQ741" s="1101"/>
      <c r="SYR741" s="1101"/>
      <c r="SYS741" s="1101"/>
      <c r="SYT741" s="1101"/>
      <c r="SYU741" s="1101"/>
      <c r="SYV741" s="1101"/>
      <c r="SYW741" s="1101"/>
      <c r="SYX741" s="1101"/>
      <c r="SYY741" s="1101"/>
      <c r="SYZ741" s="1101"/>
      <c r="SZA741" s="1101"/>
      <c r="SZB741" s="1101"/>
      <c r="SZC741" s="1101"/>
      <c r="SZD741" s="1101"/>
      <c r="SZE741" s="1101"/>
      <c r="SZF741" s="1101"/>
      <c r="SZG741" s="1101"/>
      <c r="SZH741" s="1101"/>
      <c r="SZI741" s="1101"/>
      <c r="SZJ741" s="1101"/>
      <c r="SZK741" s="1101"/>
      <c r="SZL741" s="1101"/>
      <c r="SZM741" s="1101"/>
      <c r="SZN741" s="1101"/>
      <c r="SZO741" s="1101"/>
      <c r="SZP741" s="1101"/>
      <c r="SZQ741" s="1101"/>
      <c r="SZR741" s="1101"/>
      <c r="SZS741" s="1101"/>
      <c r="SZT741" s="1101"/>
      <c r="SZU741" s="1101"/>
      <c r="SZV741" s="1101"/>
      <c r="SZW741" s="1101"/>
      <c r="SZX741" s="1101"/>
      <c r="SZY741" s="1101"/>
      <c r="SZZ741" s="1101"/>
      <c r="TAA741" s="1101"/>
      <c r="TAB741" s="1101"/>
      <c r="TAC741" s="1101"/>
      <c r="TAD741" s="1101"/>
      <c r="TAE741" s="1101"/>
      <c r="TAF741" s="1101"/>
      <c r="TAG741" s="1101"/>
      <c r="TAH741" s="1101"/>
      <c r="TAI741" s="1101"/>
      <c r="TAJ741" s="1101"/>
      <c r="TAK741" s="1101"/>
      <c r="TAL741" s="1101"/>
      <c r="TAM741" s="1101"/>
      <c r="TAN741" s="1101"/>
      <c r="TAO741" s="1101"/>
      <c r="TAP741" s="1101"/>
      <c r="TAQ741" s="1101"/>
      <c r="TAR741" s="1101"/>
      <c r="TAS741" s="1101"/>
      <c r="TAT741" s="1101"/>
      <c r="TAU741" s="1101"/>
      <c r="TAV741" s="1101"/>
      <c r="TAW741" s="1101"/>
      <c r="TAX741" s="1101"/>
      <c r="TAY741" s="1101"/>
      <c r="TAZ741" s="1101"/>
      <c r="TBA741" s="1101"/>
      <c r="TBB741" s="1101"/>
      <c r="TBC741" s="1101"/>
      <c r="TBD741" s="1101"/>
      <c r="TBE741" s="1101"/>
      <c r="TBF741" s="1101"/>
      <c r="TBG741" s="1101"/>
      <c r="TBH741" s="1101"/>
      <c r="TBI741" s="1101"/>
      <c r="TBJ741" s="1101"/>
      <c r="TBK741" s="1101"/>
      <c r="TBL741" s="1101"/>
      <c r="TBM741" s="1101"/>
      <c r="TBN741" s="1101"/>
      <c r="TBO741" s="1101"/>
      <c r="TBP741" s="1101"/>
      <c r="TBQ741" s="1101"/>
      <c r="TBR741" s="1101"/>
      <c r="TBS741" s="1101"/>
      <c r="TBT741" s="1101"/>
      <c r="TBU741" s="1101"/>
      <c r="TBV741" s="1101"/>
      <c r="TBW741" s="1101"/>
      <c r="TBX741" s="1101"/>
      <c r="TBY741" s="1101"/>
      <c r="TBZ741" s="1101"/>
      <c r="TCA741" s="1101"/>
      <c r="TCB741" s="1101"/>
      <c r="TCC741" s="1101"/>
      <c r="TCD741" s="1101"/>
      <c r="TCE741" s="1101"/>
      <c r="TCF741" s="1101"/>
      <c r="TCG741" s="1101"/>
      <c r="TCH741" s="1101"/>
      <c r="TCI741" s="1101"/>
      <c r="TCJ741" s="1101"/>
      <c r="TCK741" s="1101"/>
      <c r="TCL741" s="1101"/>
      <c r="TCM741" s="1101"/>
      <c r="TCN741" s="1101"/>
      <c r="TCO741" s="1101"/>
      <c r="TCP741" s="1101"/>
      <c r="TCQ741" s="1101"/>
      <c r="TCR741" s="1101"/>
      <c r="TCS741" s="1101"/>
      <c r="TCT741" s="1101"/>
      <c r="TCU741" s="1101"/>
      <c r="TCV741" s="1101"/>
      <c r="TCW741" s="1101"/>
      <c r="TCX741" s="1101"/>
      <c r="TCY741" s="1101"/>
      <c r="TCZ741" s="1101"/>
      <c r="TDA741" s="1101"/>
      <c r="TDB741" s="1101"/>
      <c r="TDC741" s="1101"/>
      <c r="TDD741" s="1101"/>
      <c r="TDE741" s="1101"/>
      <c r="TDF741" s="1101"/>
      <c r="TDG741" s="1101"/>
      <c r="TDH741" s="1101"/>
      <c r="TDI741" s="1101"/>
      <c r="TDJ741" s="1101"/>
      <c r="TDK741" s="1101"/>
      <c r="TDL741" s="1101"/>
      <c r="TDM741" s="1101"/>
      <c r="TDN741" s="1101"/>
      <c r="TDO741" s="1101"/>
      <c r="TDP741" s="1101"/>
      <c r="TDQ741" s="1101"/>
      <c r="TDR741" s="1101"/>
      <c r="TDS741" s="1101"/>
      <c r="TDT741" s="1101"/>
      <c r="TDU741" s="1101"/>
      <c r="TDV741" s="1101"/>
      <c r="TDW741" s="1101"/>
      <c r="TDX741" s="1101"/>
      <c r="TDY741" s="1101"/>
      <c r="TDZ741" s="1101"/>
      <c r="TEA741" s="1101"/>
      <c r="TEB741" s="1101"/>
      <c r="TEC741" s="1101"/>
      <c r="TED741" s="1101"/>
      <c r="TEE741" s="1101"/>
      <c r="TEF741" s="1101"/>
      <c r="TEG741" s="1101"/>
      <c r="TEH741" s="1101"/>
      <c r="TEI741" s="1101"/>
      <c r="TEJ741" s="1101"/>
      <c r="TEK741" s="1101"/>
      <c r="TEL741" s="1101"/>
      <c r="TEM741" s="1101"/>
      <c r="TEN741" s="1101"/>
      <c r="TEO741" s="1101"/>
      <c r="TEP741" s="1101"/>
      <c r="TEQ741" s="1101"/>
      <c r="TER741" s="1101"/>
      <c r="TES741" s="1101"/>
      <c r="TET741" s="1101"/>
      <c r="TEU741" s="1101"/>
      <c r="TEV741" s="1101"/>
      <c r="TEW741" s="1101"/>
      <c r="TEX741" s="1101"/>
      <c r="TEY741" s="1101"/>
      <c r="TEZ741" s="1101"/>
      <c r="TFA741" s="1101"/>
      <c r="TFB741" s="1101"/>
      <c r="TFC741" s="1101"/>
      <c r="TFD741" s="1101"/>
      <c r="TFE741" s="1101"/>
      <c r="TFF741" s="1101"/>
      <c r="TFG741" s="1101"/>
      <c r="TFH741" s="1101"/>
      <c r="TFI741" s="1101"/>
      <c r="TFJ741" s="1101"/>
      <c r="TFK741" s="1101"/>
      <c r="TFL741" s="1101"/>
      <c r="TFM741" s="1101"/>
      <c r="TFN741" s="1101"/>
      <c r="TFO741" s="1101"/>
      <c r="TFP741" s="1101"/>
      <c r="TFQ741" s="1101"/>
      <c r="TFR741" s="1101"/>
      <c r="TFS741" s="1101"/>
      <c r="TFT741" s="1101"/>
      <c r="TFU741" s="1101"/>
      <c r="TFV741" s="1101"/>
      <c r="TFW741" s="1101"/>
      <c r="TFX741" s="1101"/>
      <c r="TFY741" s="1101"/>
      <c r="TFZ741" s="1101"/>
      <c r="TGA741" s="1101"/>
      <c r="TGB741" s="1101"/>
      <c r="TGC741" s="1101"/>
      <c r="TGD741" s="1101"/>
      <c r="TGE741" s="1101"/>
      <c r="TGF741" s="1101"/>
      <c r="TGG741" s="1101"/>
      <c r="TGH741" s="1101"/>
      <c r="TGI741" s="1101"/>
      <c r="TGJ741" s="1101"/>
      <c r="TGK741" s="1101"/>
      <c r="TGL741" s="1101"/>
      <c r="TGM741" s="1101"/>
      <c r="TGN741" s="1101"/>
      <c r="TGO741" s="1101"/>
      <c r="TGP741" s="1101"/>
      <c r="TGQ741" s="1101"/>
      <c r="TGR741" s="1101"/>
      <c r="TGS741" s="1101"/>
      <c r="TGT741" s="1101"/>
      <c r="TGU741" s="1101"/>
      <c r="TGV741" s="1101"/>
      <c r="TGW741" s="1101"/>
      <c r="TGX741" s="1101"/>
      <c r="TGY741" s="1101"/>
      <c r="TGZ741" s="1101"/>
      <c r="THA741" s="1101"/>
      <c r="THB741" s="1101"/>
      <c r="THC741" s="1101"/>
      <c r="THD741" s="1101"/>
      <c r="THE741" s="1101"/>
      <c r="THF741" s="1101"/>
      <c r="THG741" s="1101"/>
      <c r="THH741" s="1101"/>
      <c r="THI741" s="1101"/>
      <c r="THJ741" s="1101"/>
      <c r="THK741" s="1101"/>
      <c r="THL741" s="1101"/>
      <c r="THM741" s="1101"/>
      <c r="THN741" s="1101"/>
      <c r="THO741" s="1101"/>
      <c r="THP741" s="1101"/>
      <c r="THQ741" s="1101"/>
      <c r="THR741" s="1101"/>
      <c r="THS741" s="1101"/>
      <c r="THT741" s="1101"/>
      <c r="THU741" s="1101"/>
      <c r="THV741" s="1101"/>
      <c r="THW741" s="1101"/>
      <c r="THX741" s="1101"/>
      <c r="THY741" s="1101"/>
      <c r="THZ741" s="1101"/>
      <c r="TIA741" s="1101"/>
      <c r="TIB741" s="1101"/>
      <c r="TIC741" s="1101"/>
      <c r="TID741" s="1101"/>
      <c r="TIE741" s="1101"/>
      <c r="TIF741" s="1101"/>
      <c r="TIG741" s="1101"/>
      <c r="TIH741" s="1101"/>
      <c r="TII741" s="1101"/>
      <c r="TIJ741" s="1101"/>
      <c r="TIK741" s="1101"/>
      <c r="TIL741" s="1101"/>
      <c r="TIM741" s="1101"/>
      <c r="TIN741" s="1101"/>
      <c r="TIO741" s="1101"/>
      <c r="TIP741" s="1101"/>
      <c r="TIQ741" s="1101"/>
      <c r="TIR741" s="1101"/>
      <c r="TIS741" s="1101"/>
      <c r="TIT741" s="1101"/>
      <c r="TIU741" s="1101"/>
      <c r="TIV741" s="1101"/>
      <c r="TIW741" s="1101"/>
      <c r="TIX741" s="1101"/>
      <c r="TIY741" s="1101"/>
      <c r="TIZ741" s="1101"/>
      <c r="TJA741" s="1101"/>
      <c r="TJB741" s="1101"/>
      <c r="TJC741" s="1101"/>
      <c r="TJD741" s="1101"/>
      <c r="TJE741" s="1101"/>
      <c r="TJF741" s="1101"/>
      <c r="TJG741" s="1101"/>
      <c r="TJH741" s="1101"/>
      <c r="TJI741" s="1101"/>
      <c r="TJJ741" s="1101"/>
      <c r="TJK741" s="1101"/>
      <c r="TJL741" s="1101"/>
      <c r="TJM741" s="1101"/>
      <c r="TJN741" s="1101"/>
      <c r="TJO741" s="1101"/>
      <c r="TJP741" s="1101"/>
      <c r="TJQ741" s="1101"/>
      <c r="TJR741" s="1101"/>
      <c r="TJS741" s="1101"/>
      <c r="TJT741" s="1101"/>
      <c r="TJU741" s="1101"/>
      <c r="TJV741" s="1101"/>
      <c r="TJW741" s="1101"/>
      <c r="TJX741" s="1101"/>
      <c r="TJY741" s="1101"/>
      <c r="TJZ741" s="1101"/>
      <c r="TKA741" s="1101"/>
      <c r="TKB741" s="1101"/>
      <c r="TKC741" s="1101"/>
      <c r="TKD741" s="1101"/>
      <c r="TKE741" s="1101"/>
      <c r="TKF741" s="1101"/>
      <c r="TKG741" s="1101"/>
      <c r="TKH741" s="1101"/>
      <c r="TKI741" s="1101"/>
      <c r="TKJ741" s="1101"/>
      <c r="TKK741" s="1101"/>
      <c r="TKL741" s="1101"/>
      <c r="TKM741" s="1101"/>
      <c r="TKN741" s="1101"/>
      <c r="TKO741" s="1101"/>
      <c r="TKP741" s="1101"/>
      <c r="TKQ741" s="1101"/>
      <c r="TKR741" s="1101"/>
      <c r="TKS741" s="1101"/>
      <c r="TKT741" s="1101"/>
      <c r="TKU741" s="1101"/>
      <c r="TKV741" s="1101"/>
      <c r="TKW741" s="1101"/>
      <c r="TKX741" s="1101"/>
      <c r="TKY741" s="1101"/>
      <c r="TKZ741" s="1101"/>
      <c r="TLA741" s="1101"/>
      <c r="TLB741" s="1101"/>
      <c r="TLC741" s="1101"/>
      <c r="TLD741" s="1101"/>
      <c r="TLE741" s="1101"/>
      <c r="TLF741" s="1101"/>
      <c r="TLG741" s="1101"/>
      <c r="TLH741" s="1101"/>
      <c r="TLI741" s="1101"/>
      <c r="TLJ741" s="1101"/>
      <c r="TLK741" s="1101"/>
      <c r="TLL741" s="1101"/>
      <c r="TLM741" s="1101"/>
      <c r="TLN741" s="1101"/>
      <c r="TLO741" s="1101"/>
      <c r="TLP741" s="1101"/>
      <c r="TLQ741" s="1101"/>
      <c r="TLR741" s="1101"/>
      <c r="TLS741" s="1101"/>
      <c r="TLT741" s="1101"/>
      <c r="TLU741" s="1101"/>
      <c r="TLV741" s="1101"/>
      <c r="TLW741" s="1101"/>
      <c r="TLX741" s="1101"/>
      <c r="TLY741" s="1101"/>
      <c r="TLZ741" s="1101"/>
      <c r="TMA741" s="1101"/>
      <c r="TMB741" s="1101"/>
      <c r="TMC741" s="1101"/>
      <c r="TMD741" s="1101"/>
      <c r="TME741" s="1101"/>
      <c r="TMF741" s="1101"/>
      <c r="TMG741" s="1101"/>
      <c r="TMH741" s="1101"/>
      <c r="TMI741" s="1101"/>
      <c r="TMJ741" s="1101"/>
      <c r="TMK741" s="1101"/>
      <c r="TML741" s="1101"/>
      <c r="TMM741" s="1101"/>
      <c r="TMN741" s="1101"/>
      <c r="TMO741" s="1101"/>
      <c r="TMP741" s="1101"/>
      <c r="TMQ741" s="1101"/>
      <c r="TMR741" s="1101"/>
      <c r="TMS741" s="1101"/>
      <c r="TMT741" s="1101"/>
      <c r="TMU741" s="1101"/>
      <c r="TMV741" s="1101"/>
      <c r="TMW741" s="1101"/>
      <c r="TMX741" s="1101"/>
      <c r="TMY741" s="1101"/>
      <c r="TMZ741" s="1101"/>
      <c r="TNA741" s="1101"/>
      <c r="TNB741" s="1101"/>
      <c r="TNC741" s="1101"/>
      <c r="TND741" s="1101"/>
      <c r="TNE741" s="1101"/>
      <c r="TNF741" s="1101"/>
      <c r="TNG741" s="1101"/>
      <c r="TNH741" s="1101"/>
      <c r="TNI741" s="1101"/>
      <c r="TNJ741" s="1101"/>
      <c r="TNK741" s="1101"/>
      <c r="TNL741" s="1101"/>
      <c r="TNM741" s="1101"/>
      <c r="TNN741" s="1101"/>
      <c r="TNO741" s="1101"/>
      <c r="TNP741" s="1101"/>
      <c r="TNQ741" s="1101"/>
      <c r="TNR741" s="1101"/>
      <c r="TNS741" s="1101"/>
      <c r="TNT741" s="1101"/>
      <c r="TNU741" s="1101"/>
      <c r="TNV741" s="1101"/>
      <c r="TNW741" s="1101"/>
      <c r="TNX741" s="1101"/>
      <c r="TNY741" s="1101"/>
      <c r="TNZ741" s="1101"/>
      <c r="TOA741" s="1101"/>
      <c r="TOB741" s="1101"/>
      <c r="TOC741" s="1101"/>
      <c r="TOD741" s="1101"/>
      <c r="TOE741" s="1101"/>
      <c r="TOF741" s="1101"/>
      <c r="TOG741" s="1101"/>
      <c r="TOH741" s="1101"/>
      <c r="TOI741" s="1101"/>
      <c r="TOJ741" s="1101"/>
      <c r="TOK741" s="1101"/>
      <c r="TOL741" s="1101"/>
      <c r="TOM741" s="1101"/>
      <c r="TON741" s="1101"/>
      <c r="TOO741" s="1101"/>
      <c r="TOP741" s="1101"/>
      <c r="TOQ741" s="1101"/>
      <c r="TOR741" s="1101"/>
      <c r="TOS741" s="1101"/>
      <c r="TOT741" s="1101"/>
      <c r="TOU741" s="1101"/>
      <c r="TOV741" s="1101"/>
      <c r="TOW741" s="1101"/>
      <c r="TOX741" s="1101"/>
      <c r="TOY741" s="1101"/>
      <c r="TOZ741" s="1101"/>
      <c r="TPA741" s="1101"/>
      <c r="TPB741" s="1101"/>
      <c r="TPC741" s="1101"/>
      <c r="TPD741" s="1101"/>
      <c r="TPE741" s="1101"/>
      <c r="TPF741" s="1101"/>
      <c r="TPG741" s="1101"/>
      <c r="TPH741" s="1101"/>
      <c r="TPI741" s="1101"/>
      <c r="TPJ741" s="1101"/>
      <c r="TPK741" s="1101"/>
      <c r="TPL741" s="1101"/>
      <c r="TPM741" s="1101"/>
      <c r="TPN741" s="1101"/>
      <c r="TPO741" s="1101"/>
      <c r="TPP741" s="1101"/>
      <c r="TPQ741" s="1101"/>
      <c r="TPR741" s="1101"/>
      <c r="TPS741" s="1101"/>
      <c r="TPT741" s="1101"/>
      <c r="TPU741" s="1101"/>
      <c r="TPV741" s="1101"/>
      <c r="TPW741" s="1101"/>
      <c r="TPX741" s="1101"/>
      <c r="TPY741" s="1101"/>
      <c r="TPZ741" s="1101"/>
      <c r="TQA741" s="1101"/>
      <c r="TQB741" s="1101"/>
      <c r="TQC741" s="1101"/>
      <c r="TQD741" s="1101"/>
      <c r="TQE741" s="1101"/>
      <c r="TQF741" s="1101"/>
      <c r="TQG741" s="1101"/>
      <c r="TQH741" s="1101"/>
      <c r="TQI741" s="1101"/>
      <c r="TQJ741" s="1101"/>
      <c r="TQK741" s="1101"/>
      <c r="TQL741" s="1101"/>
      <c r="TQM741" s="1101"/>
      <c r="TQN741" s="1101"/>
      <c r="TQO741" s="1101"/>
      <c r="TQP741" s="1101"/>
      <c r="TQQ741" s="1101"/>
      <c r="TQR741" s="1101"/>
      <c r="TQS741" s="1101"/>
      <c r="TQT741" s="1101"/>
      <c r="TQU741" s="1101"/>
      <c r="TQV741" s="1101"/>
      <c r="TQW741" s="1101"/>
      <c r="TQX741" s="1101"/>
      <c r="TQY741" s="1101"/>
      <c r="TQZ741" s="1101"/>
      <c r="TRA741" s="1101"/>
      <c r="TRB741" s="1101"/>
      <c r="TRC741" s="1101"/>
      <c r="TRD741" s="1101"/>
      <c r="TRE741" s="1101"/>
      <c r="TRF741" s="1101"/>
      <c r="TRG741" s="1101"/>
      <c r="TRH741" s="1101"/>
      <c r="TRI741" s="1101"/>
      <c r="TRJ741" s="1101"/>
      <c r="TRK741" s="1101"/>
      <c r="TRL741" s="1101"/>
      <c r="TRM741" s="1101"/>
      <c r="TRN741" s="1101"/>
      <c r="TRO741" s="1101"/>
      <c r="TRP741" s="1101"/>
      <c r="TRQ741" s="1101"/>
      <c r="TRR741" s="1101"/>
      <c r="TRS741" s="1101"/>
      <c r="TRT741" s="1101"/>
      <c r="TRU741" s="1101"/>
      <c r="TRV741" s="1101"/>
      <c r="TRW741" s="1101"/>
      <c r="TRX741" s="1101"/>
      <c r="TRY741" s="1101"/>
      <c r="TRZ741" s="1101"/>
      <c r="TSA741" s="1101"/>
      <c r="TSB741" s="1101"/>
      <c r="TSC741" s="1101"/>
      <c r="TSD741" s="1101"/>
      <c r="TSE741" s="1101"/>
      <c r="TSF741" s="1101"/>
      <c r="TSG741" s="1101"/>
      <c r="TSH741" s="1101"/>
      <c r="TSI741" s="1101"/>
      <c r="TSJ741" s="1101"/>
      <c r="TSK741" s="1101"/>
      <c r="TSL741" s="1101"/>
      <c r="TSM741" s="1101"/>
      <c r="TSN741" s="1101"/>
      <c r="TSO741" s="1101"/>
      <c r="TSP741" s="1101"/>
      <c r="TSQ741" s="1101"/>
      <c r="TSR741" s="1101"/>
      <c r="TSS741" s="1101"/>
      <c r="TST741" s="1101"/>
      <c r="TSU741" s="1101"/>
      <c r="TSV741" s="1101"/>
      <c r="TSW741" s="1101"/>
      <c r="TSX741" s="1101"/>
      <c r="TSY741" s="1101"/>
      <c r="TSZ741" s="1101"/>
      <c r="TTA741" s="1101"/>
      <c r="TTB741" s="1101"/>
      <c r="TTC741" s="1101"/>
      <c r="TTD741" s="1101"/>
      <c r="TTE741" s="1101"/>
      <c r="TTF741" s="1101"/>
      <c r="TTG741" s="1101"/>
      <c r="TTH741" s="1101"/>
      <c r="TTI741" s="1101"/>
      <c r="TTJ741" s="1101"/>
      <c r="TTK741" s="1101"/>
      <c r="TTL741" s="1101"/>
      <c r="TTM741" s="1101"/>
      <c r="TTN741" s="1101"/>
      <c r="TTO741" s="1101"/>
      <c r="TTP741" s="1101"/>
      <c r="TTQ741" s="1101"/>
      <c r="TTR741" s="1101"/>
      <c r="TTS741" s="1101"/>
      <c r="TTT741" s="1101"/>
      <c r="TTU741" s="1101"/>
      <c r="TTV741" s="1101"/>
      <c r="TTW741" s="1101"/>
      <c r="TTX741" s="1101"/>
      <c r="TTY741" s="1101"/>
      <c r="TTZ741" s="1101"/>
      <c r="TUA741" s="1101"/>
      <c r="TUB741" s="1101"/>
      <c r="TUC741" s="1101"/>
      <c r="TUD741" s="1101"/>
      <c r="TUE741" s="1101"/>
      <c r="TUF741" s="1101"/>
      <c r="TUG741" s="1101"/>
      <c r="TUH741" s="1101"/>
      <c r="TUI741" s="1101"/>
      <c r="TUJ741" s="1101"/>
      <c r="TUK741" s="1101"/>
      <c r="TUL741" s="1101"/>
      <c r="TUM741" s="1101"/>
      <c r="TUN741" s="1101"/>
      <c r="TUO741" s="1101"/>
      <c r="TUP741" s="1101"/>
      <c r="TUQ741" s="1101"/>
      <c r="TUR741" s="1101"/>
      <c r="TUS741" s="1101"/>
      <c r="TUT741" s="1101"/>
      <c r="TUU741" s="1101"/>
      <c r="TUV741" s="1101"/>
      <c r="TUW741" s="1101"/>
      <c r="TUX741" s="1101"/>
      <c r="TUY741" s="1101"/>
      <c r="TUZ741" s="1101"/>
      <c r="TVA741" s="1101"/>
      <c r="TVB741" s="1101"/>
      <c r="TVC741" s="1101"/>
      <c r="TVD741" s="1101"/>
      <c r="TVE741" s="1101"/>
      <c r="TVF741" s="1101"/>
      <c r="TVG741" s="1101"/>
      <c r="TVH741" s="1101"/>
      <c r="TVI741" s="1101"/>
      <c r="TVJ741" s="1101"/>
      <c r="TVK741" s="1101"/>
      <c r="TVL741" s="1101"/>
      <c r="TVM741" s="1101"/>
      <c r="TVN741" s="1101"/>
      <c r="TVO741" s="1101"/>
      <c r="TVP741" s="1101"/>
      <c r="TVQ741" s="1101"/>
      <c r="TVR741" s="1101"/>
      <c r="TVS741" s="1101"/>
      <c r="TVT741" s="1101"/>
      <c r="TVU741" s="1101"/>
      <c r="TVV741" s="1101"/>
      <c r="TVW741" s="1101"/>
      <c r="TVX741" s="1101"/>
      <c r="TVY741" s="1101"/>
      <c r="TVZ741" s="1101"/>
      <c r="TWA741" s="1101"/>
      <c r="TWB741" s="1101"/>
      <c r="TWC741" s="1101"/>
      <c r="TWD741" s="1101"/>
      <c r="TWE741" s="1101"/>
      <c r="TWF741" s="1101"/>
      <c r="TWG741" s="1101"/>
      <c r="TWH741" s="1101"/>
      <c r="TWI741" s="1101"/>
      <c r="TWJ741" s="1101"/>
      <c r="TWK741" s="1101"/>
      <c r="TWL741" s="1101"/>
      <c r="TWM741" s="1101"/>
      <c r="TWN741" s="1101"/>
      <c r="TWO741" s="1101"/>
      <c r="TWP741" s="1101"/>
      <c r="TWQ741" s="1101"/>
      <c r="TWR741" s="1101"/>
      <c r="TWS741" s="1101"/>
      <c r="TWT741" s="1101"/>
      <c r="TWU741" s="1101"/>
      <c r="TWV741" s="1101"/>
      <c r="TWW741" s="1101"/>
      <c r="TWX741" s="1101"/>
      <c r="TWY741" s="1101"/>
      <c r="TWZ741" s="1101"/>
      <c r="TXA741" s="1101"/>
      <c r="TXB741" s="1101"/>
      <c r="TXC741" s="1101"/>
      <c r="TXD741" s="1101"/>
      <c r="TXE741" s="1101"/>
      <c r="TXF741" s="1101"/>
      <c r="TXG741" s="1101"/>
      <c r="TXH741" s="1101"/>
      <c r="TXI741" s="1101"/>
      <c r="TXJ741" s="1101"/>
      <c r="TXK741" s="1101"/>
      <c r="TXL741" s="1101"/>
      <c r="TXM741" s="1101"/>
      <c r="TXN741" s="1101"/>
      <c r="TXO741" s="1101"/>
      <c r="TXP741" s="1101"/>
      <c r="TXQ741" s="1101"/>
      <c r="TXR741" s="1101"/>
      <c r="TXS741" s="1101"/>
      <c r="TXT741" s="1101"/>
      <c r="TXU741" s="1101"/>
      <c r="TXV741" s="1101"/>
      <c r="TXW741" s="1101"/>
      <c r="TXX741" s="1101"/>
      <c r="TXY741" s="1101"/>
      <c r="TXZ741" s="1101"/>
      <c r="TYA741" s="1101"/>
      <c r="TYB741" s="1101"/>
      <c r="TYC741" s="1101"/>
      <c r="TYD741" s="1101"/>
      <c r="TYE741" s="1101"/>
      <c r="TYF741" s="1101"/>
      <c r="TYG741" s="1101"/>
      <c r="TYH741" s="1101"/>
      <c r="TYI741" s="1101"/>
      <c r="TYJ741" s="1101"/>
      <c r="TYK741" s="1101"/>
      <c r="TYL741" s="1101"/>
      <c r="TYM741" s="1101"/>
      <c r="TYN741" s="1101"/>
      <c r="TYO741" s="1101"/>
      <c r="TYP741" s="1101"/>
      <c r="TYQ741" s="1101"/>
      <c r="TYR741" s="1101"/>
      <c r="TYS741" s="1101"/>
      <c r="TYT741" s="1101"/>
      <c r="TYU741" s="1101"/>
      <c r="TYV741" s="1101"/>
      <c r="TYW741" s="1101"/>
      <c r="TYX741" s="1101"/>
      <c r="TYY741" s="1101"/>
      <c r="TYZ741" s="1101"/>
      <c r="TZA741" s="1101"/>
      <c r="TZB741" s="1101"/>
      <c r="TZC741" s="1101"/>
      <c r="TZD741" s="1101"/>
      <c r="TZE741" s="1101"/>
      <c r="TZF741" s="1101"/>
      <c r="TZG741" s="1101"/>
      <c r="TZH741" s="1101"/>
      <c r="TZI741" s="1101"/>
      <c r="TZJ741" s="1101"/>
      <c r="TZK741" s="1101"/>
      <c r="TZL741" s="1101"/>
      <c r="TZM741" s="1101"/>
      <c r="TZN741" s="1101"/>
      <c r="TZO741" s="1101"/>
      <c r="TZP741" s="1101"/>
      <c r="TZQ741" s="1101"/>
      <c r="TZR741" s="1101"/>
      <c r="TZS741" s="1101"/>
      <c r="TZT741" s="1101"/>
      <c r="TZU741" s="1101"/>
      <c r="TZV741" s="1101"/>
      <c r="TZW741" s="1101"/>
      <c r="TZX741" s="1101"/>
      <c r="TZY741" s="1101"/>
      <c r="TZZ741" s="1101"/>
      <c r="UAA741" s="1101"/>
      <c r="UAB741" s="1101"/>
      <c r="UAC741" s="1101"/>
      <c r="UAD741" s="1101"/>
      <c r="UAE741" s="1101"/>
      <c r="UAF741" s="1101"/>
      <c r="UAG741" s="1101"/>
      <c r="UAH741" s="1101"/>
      <c r="UAI741" s="1101"/>
      <c r="UAJ741" s="1101"/>
      <c r="UAK741" s="1101"/>
      <c r="UAL741" s="1101"/>
      <c r="UAM741" s="1101"/>
      <c r="UAN741" s="1101"/>
      <c r="UAO741" s="1101"/>
      <c r="UAP741" s="1101"/>
      <c r="UAQ741" s="1101"/>
      <c r="UAR741" s="1101"/>
      <c r="UAS741" s="1101"/>
      <c r="UAT741" s="1101"/>
      <c r="UAU741" s="1101"/>
      <c r="UAV741" s="1101"/>
      <c r="UAW741" s="1101"/>
      <c r="UAX741" s="1101"/>
      <c r="UAY741" s="1101"/>
      <c r="UAZ741" s="1101"/>
      <c r="UBA741" s="1101"/>
      <c r="UBB741" s="1101"/>
      <c r="UBC741" s="1101"/>
      <c r="UBD741" s="1101"/>
      <c r="UBE741" s="1101"/>
      <c r="UBF741" s="1101"/>
      <c r="UBG741" s="1101"/>
      <c r="UBH741" s="1101"/>
      <c r="UBI741" s="1101"/>
      <c r="UBJ741" s="1101"/>
      <c r="UBK741" s="1101"/>
      <c r="UBL741" s="1101"/>
      <c r="UBM741" s="1101"/>
      <c r="UBN741" s="1101"/>
      <c r="UBO741" s="1101"/>
      <c r="UBP741" s="1101"/>
      <c r="UBQ741" s="1101"/>
      <c r="UBR741" s="1101"/>
      <c r="UBS741" s="1101"/>
      <c r="UBT741" s="1101"/>
      <c r="UBU741" s="1101"/>
      <c r="UBV741" s="1101"/>
      <c r="UBW741" s="1101"/>
      <c r="UBX741" s="1101"/>
      <c r="UBY741" s="1101"/>
      <c r="UBZ741" s="1101"/>
      <c r="UCA741" s="1101"/>
      <c r="UCB741" s="1101"/>
      <c r="UCC741" s="1101"/>
      <c r="UCD741" s="1101"/>
      <c r="UCE741" s="1101"/>
      <c r="UCF741" s="1101"/>
      <c r="UCG741" s="1101"/>
      <c r="UCH741" s="1101"/>
      <c r="UCI741" s="1101"/>
      <c r="UCJ741" s="1101"/>
      <c r="UCK741" s="1101"/>
      <c r="UCL741" s="1101"/>
      <c r="UCM741" s="1101"/>
      <c r="UCN741" s="1101"/>
      <c r="UCO741" s="1101"/>
      <c r="UCP741" s="1101"/>
      <c r="UCQ741" s="1101"/>
      <c r="UCR741" s="1101"/>
      <c r="UCS741" s="1101"/>
      <c r="UCT741" s="1101"/>
      <c r="UCU741" s="1101"/>
      <c r="UCV741" s="1101"/>
      <c r="UCW741" s="1101"/>
      <c r="UCX741" s="1101"/>
      <c r="UCY741" s="1101"/>
      <c r="UCZ741" s="1101"/>
      <c r="UDA741" s="1101"/>
      <c r="UDB741" s="1101"/>
      <c r="UDC741" s="1101"/>
      <c r="UDD741" s="1101"/>
      <c r="UDE741" s="1101"/>
      <c r="UDF741" s="1101"/>
      <c r="UDG741" s="1101"/>
      <c r="UDH741" s="1101"/>
      <c r="UDI741" s="1101"/>
      <c r="UDJ741" s="1101"/>
      <c r="UDK741" s="1101"/>
      <c r="UDL741" s="1101"/>
      <c r="UDM741" s="1101"/>
      <c r="UDN741" s="1101"/>
      <c r="UDO741" s="1101"/>
      <c r="UDP741" s="1101"/>
      <c r="UDQ741" s="1101"/>
      <c r="UDR741" s="1101"/>
      <c r="UDS741" s="1101"/>
      <c r="UDT741" s="1101"/>
      <c r="UDU741" s="1101"/>
      <c r="UDV741" s="1101"/>
      <c r="UDW741" s="1101"/>
      <c r="UDX741" s="1101"/>
      <c r="UDY741" s="1101"/>
      <c r="UDZ741" s="1101"/>
      <c r="UEA741" s="1101"/>
      <c r="UEB741" s="1101"/>
      <c r="UEC741" s="1101"/>
      <c r="UED741" s="1101"/>
      <c r="UEE741" s="1101"/>
      <c r="UEF741" s="1101"/>
      <c r="UEG741" s="1101"/>
      <c r="UEH741" s="1101"/>
      <c r="UEI741" s="1101"/>
      <c r="UEJ741" s="1101"/>
      <c r="UEK741" s="1101"/>
      <c r="UEL741" s="1101"/>
      <c r="UEM741" s="1101"/>
      <c r="UEN741" s="1101"/>
      <c r="UEO741" s="1101"/>
      <c r="UEP741" s="1101"/>
      <c r="UEQ741" s="1101"/>
      <c r="UER741" s="1101"/>
      <c r="UES741" s="1101"/>
      <c r="UET741" s="1101"/>
      <c r="UEU741" s="1101"/>
      <c r="UEV741" s="1101"/>
      <c r="UEW741" s="1101"/>
      <c r="UEX741" s="1101"/>
      <c r="UEY741" s="1101"/>
      <c r="UEZ741" s="1101"/>
      <c r="UFA741" s="1101"/>
      <c r="UFB741" s="1101"/>
      <c r="UFC741" s="1101"/>
      <c r="UFD741" s="1101"/>
      <c r="UFE741" s="1101"/>
      <c r="UFF741" s="1101"/>
      <c r="UFG741" s="1101"/>
      <c r="UFH741" s="1101"/>
      <c r="UFI741" s="1101"/>
      <c r="UFJ741" s="1101"/>
      <c r="UFK741" s="1101"/>
      <c r="UFL741" s="1101"/>
      <c r="UFM741" s="1101"/>
      <c r="UFN741" s="1101"/>
      <c r="UFO741" s="1101"/>
      <c r="UFP741" s="1101"/>
      <c r="UFQ741" s="1101"/>
      <c r="UFR741" s="1101"/>
      <c r="UFS741" s="1101"/>
      <c r="UFT741" s="1101"/>
      <c r="UFU741" s="1101"/>
      <c r="UFV741" s="1101"/>
      <c r="UFW741" s="1101"/>
      <c r="UFX741" s="1101"/>
      <c r="UFY741" s="1101"/>
      <c r="UFZ741" s="1101"/>
      <c r="UGA741" s="1101"/>
      <c r="UGB741" s="1101"/>
      <c r="UGC741" s="1101"/>
      <c r="UGD741" s="1101"/>
      <c r="UGE741" s="1101"/>
      <c r="UGF741" s="1101"/>
      <c r="UGG741" s="1101"/>
      <c r="UGH741" s="1101"/>
      <c r="UGI741" s="1101"/>
      <c r="UGJ741" s="1101"/>
      <c r="UGK741" s="1101"/>
      <c r="UGL741" s="1101"/>
      <c r="UGM741" s="1101"/>
      <c r="UGN741" s="1101"/>
      <c r="UGO741" s="1101"/>
      <c r="UGP741" s="1101"/>
      <c r="UGQ741" s="1101"/>
      <c r="UGR741" s="1101"/>
      <c r="UGS741" s="1101"/>
      <c r="UGT741" s="1101"/>
      <c r="UGU741" s="1101"/>
      <c r="UGV741" s="1101"/>
      <c r="UGW741" s="1101"/>
      <c r="UGX741" s="1101"/>
      <c r="UGY741" s="1101"/>
      <c r="UGZ741" s="1101"/>
      <c r="UHA741" s="1101"/>
      <c r="UHB741" s="1101"/>
      <c r="UHC741" s="1101"/>
      <c r="UHD741" s="1101"/>
      <c r="UHE741" s="1101"/>
      <c r="UHF741" s="1101"/>
      <c r="UHG741" s="1101"/>
      <c r="UHH741" s="1101"/>
      <c r="UHI741" s="1101"/>
      <c r="UHJ741" s="1101"/>
      <c r="UHK741" s="1101"/>
      <c r="UHL741" s="1101"/>
      <c r="UHM741" s="1101"/>
      <c r="UHN741" s="1101"/>
      <c r="UHO741" s="1101"/>
      <c r="UHP741" s="1101"/>
      <c r="UHQ741" s="1101"/>
      <c r="UHR741" s="1101"/>
      <c r="UHS741" s="1101"/>
      <c r="UHT741" s="1101"/>
      <c r="UHU741" s="1101"/>
      <c r="UHV741" s="1101"/>
      <c r="UHW741" s="1101"/>
      <c r="UHX741" s="1101"/>
      <c r="UHY741" s="1101"/>
      <c r="UHZ741" s="1101"/>
      <c r="UIA741" s="1101"/>
      <c r="UIB741" s="1101"/>
      <c r="UIC741" s="1101"/>
      <c r="UID741" s="1101"/>
      <c r="UIE741" s="1101"/>
      <c r="UIF741" s="1101"/>
      <c r="UIG741" s="1101"/>
      <c r="UIH741" s="1101"/>
      <c r="UII741" s="1101"/>
      <c r="UIJ741" s="1101"/>
      <c r="UIK741" s="1101"/>
      <c r="UIL741" s="1101"/>
      <c r="UIM741" s="1101"/>
      <c r="UIN741" s="1101"/>
      <c r="UIO741" s="1101"/>
      <c r="UIP741" s="1101"/>
      <c r="UIQ741" s="1101"/>
      <c r="UIR741" s="1101"/>
      <c r="UIS741" s="1101"/>
      <c r="UIT741" s="1101"/>
      <c r="UIU741" s="1101"/>
      <c r="UIV741" s="1101"/>
      <c r="UIW741" s="1101"/>
      <c r="UIX741" s="1101"/>
      <c r="UIY741" s="1101"/>
      <c r="UIZ741" s="1101"/>
      <c r="UJA741" s="1101"/>
      <c r="UJB741" s="1101"/>
      <c r="UJC741" s="1101"/>
      <c r="UJD741" s="1101"/>
      <c r="UJE741" s="1101"/>
      <c r="UJF741" s="1101"/>
      <c r="UJG741" s="1101"/>
      <c r="UJH741" s="1101"/>
      <c r="UJI741" s="1101"/>
      <c r="UJJ741" s="1101"/>
      <c r="UJK741" s="1101"/>
      <c r="UJL741" s="1101"/>
      <c r="UJM741" s="1101"/>
      <c r="UJN741" s="1101"/>
      <c r="UJO741" s="1101"/>
      <c r="UJP741" s="1101"/>
      <c r="UJQ741" s="1101"/>
      <c r="UJR741" s="1101"/>
      <c r="UJS741" s="1101"/>
      <c r="UJT741" s="1101"/>
      <c r="UJU741" s="1101"/>
      <c r="UJV741" s="1101"/>
      <c r="UJW741" s="1101"/>
      <c r="UJX741" s="1101"/>
      <c r="UJY741" s="1101"/>
      <c r="UJZ741" s="1101"/>
      <c r="UKA741" s="1101"/>
      <c r="UKB741" s="1101"/>
      <c r="UKC741" s="1101"/>
      <c r="UKD741" s="1101"/>
      <c r="UKE741" s="1101"/>
      <c r="UKF741" s="1101"/>
      <c r="UKG741" s="1101"/>
      <c r="UKH741" s="1101"/>
      <c r="UKI741" s="1101"/>
      <c r="UKJ741" s="1101"/>
      <c r="UKK741" s="1101"/>
      <c r="UKL741" s="1101"/>
      <c r="UKM741" s="1101"/>
      <c r="UKN741" s="1101"/>
      <c r="UKO741" s="1101"/>
      <c r="UKP741" s="1101"/>
      <c r="UKQ741" s="1101"/>
      <c r="UKR741" s="1101"/>
      <c r="UKS741" s="1101"/>
      <c r="UKT741" s="1101"/>
      <c r="UKU741" s="1101"/>
      <c r="UKV741" s="1101"/>
      <c r="UKW741" s="1101"/>
      <c r="UKX741" s="1101"/>
      <c r="UKY741" s="1101"/>
      <c r="UKZ741" s="1101"/>
      <c r="ULA741" s="1101"/>
      <c r="ULB741" s="1101"/>
      <c r="ULC741" s="1101"/>
      <c r="ULD741" s="1101"/>
      <c r="ULE741" s="1101"/>
      <c r="ULF741" s="1101"/>
      <c r="ULG741" s="1101"/>
      <c r="ULH741" s="1101"/>
      <c r="ULI741" s="1101"/>
      <c r="ULJ741" s="1101"/>
      <c r="ULK741" s="1101"/>
      <c r="ULL741" s="1101"/>
      <c r="ULM741" s="1101"/>
      <c r="ULN741" s="1101"/>
      <c r="ULO741" s="1101"/>
      <c r="ULP741" s="1101"/>
      <c r="ULQ741" s="1101"/>
      <c r="ULR741" s="1101"/>
      <c r="ULS741" s="1101"/>
      <c r="ULT741" s="1101"/>
      <c r="ULU741" s="1101"/>
      <c r="ULV741" s="1101"/>
      <c r="ULW741" s="1101"/>
      <c r="ULX741" s="1101"/>
      <c r="ULY741" s="1101"/>
      <c r="ULZ741" s="1101"/>
      <c r="UMA741" s="1101"/>
      <c r="UMB741" s="1101"/>
      <c r="UMC741" s="1101"/>
      <c r="UMD741" s="1101"/>
      <c r="UME741" s="1101"/>
      <c r="UMF741" s="1101"/>
      <c r="UMG741" s="1101"/>
      <c r="UMH741" s="1101"/>
      <c r="UMI741" s="1101"/>
      <c r="UMJ741" s="1101"/>
      <c r="UMK741" s="1101"/>
      <c r="UML741" s="1101"/>
      <c r="UMM741" s="1101"/>
      <c r="UMN741" s="1101"/>
      <c r="UMO741" s="1101"/>
      <c r="UMP741" s="1101"/>
      <c r="UMQ741" s="1101"/>
      <c r="UMR741" s="1101"/>
      <c r="UMS741" s="1101"/>
      <c r="UMT741" s="1101"/>
      <c r="UMU741" s="1101"/>
      <c r="UMV741" s="1101"/>
      <c r="UMW741" s="1101"/>
      <c r="UMX741" s="1101"/>
      <c r="UMY741" s="1101"/>
      <c r="UMZ741" s="1101"/>
      <c r="UNA741" s="1101"/>
      <c r="UNB741" s="1101"/>
      <c r="UNC741" s="1101"/>
      <c r="UND741" s="1101"/>
      <c r="UNE741" s="1101"/>
      <c r="UNF741" s="1101"/>
      <c r="UNG741" s="1101"/>
      <c r="UNH741" s="1101"/>
      <c r="UNI741" s="1101"/>
      <c r="UNJ741" s="1101"/>
      <c r="UNK741" s="1101"/>
      <c r="UNL741" s="1101"/>
      <c r="UNM741" s="1101"/>
      <c r="UNN741" s="1101"/>
      <c r="UNO741" s="1101"/>
      <c r="UNP741" s="1101"/>
      <c r="UNQ741" s="1101"/>
      <c r="UNR741" s="1101"/>
      <c r="UNS741" s="1101"/>
      <c r="UNT741" s="1101"/>
      <c r="UNU741" s="1101"/>
      <c r="UNV741" s="1101"/>
      <c r="UNW741" s="1101"/>
      <c r="UNX741" s="1101"/>
      <c r="UNY741" s="1101"/>
      <c r="UNZ741" s="1101"/>
      <c r="UOA741" s="1101"/>
      <c r="UOB741" s="1101"/>
      <c r="UOC741" s="1101"/>
      <c r="UOD741" s="1101"/>
      <c r="UOE741" s="1101"/>
      <c r="UOF741" s="1101"/>
      <c r="UOG741" s="1101"/>
      <c r="UOH741" s="1101"/>
      <c r="UOI741" s="1101"/>
      <c r="UOJ741" s="1101"/>
      <c r="UOK741" s="1101"/>
      <c r="UOL741" s="1101"/>
      <c r="UOM741" s="1101"/>
      <c r="UON741" s="1101"/>
      <c r="UOO741" s="1101"/>
      <c r="UOP741" s="1101"/>
      <c r="UOQ741" s="1101"/>
      <c r="UOR741" s="1101"/>
      <c r="UOS741" s="1101"/>
      <c r="UOT741" s="1101"/>
      <c r="UOU741" s="1101"/>
      <c r="UOV741" s="1101"/>
      <c r="UOW741" s="1101"/>
      <c r="UOX741" s="1101"/>
      <c r="UOY741" s="1101"/>
      <c r="UOZ741" s="1101"/>
      <c r="UPA741" s="1101"/>
      <c r="UPB741" s="1101"/>
      <c r="UPC741" s="1101"/>
      <c r="UPD741" s="1101"/>
      <c r="UPE741" s="1101"/>
      <c r="UPF741" s="1101"/>
      <c r="UPG741" s="1101"/>
      <c r="UPH741" s="1101"/>
      <c r="UPI741" s="1101"/>
      <c r="UPJ741" s="1101"/>
      <c r="UPK741" s="1101"/>
      <c r="UPL741" s="1101"/>
      <c r="UPM741" s="1101"/>
      <c r="UPN741" s="1101"/>
      <c r="UPO741" s="1101"/>
      <c r="UPP741" s="1101"/>
      <c r="UPQ741" s="1101"/>
      <c r="UPR741" s="1101"/>
      <c r="UPS741" s="1101"/>
      <c r="UPT741" s="1101"/>
      <c r="UPU741" s="1101"/>
      <c r="UPV741" s="1101"/>
      <c r="UPW741" s="1101"/>
      <c r="UPX741" s="1101"/>
      <c r="UPY741" s="1101"/>
      <c r="UPZ741" s="1101"/>
      <c r="UQA741" s="1101"/>
      <c r="UQB741" s="1101"/>
      <c r="UQC741" s="1101"/>
      <c r="UQD741" s="1101"/>
      <c r="UQE741" s="1101"/>
      <c r="UQF741" s="1101"/>
      <c r="UQG741" s="1101"/>
      <c r="UQH741" s="1101"/>
      <c r="UQI741" s="1101"/>
      <c r="UQJ741" s="1101"/>
      <c r="UQK741" s="1101"/>
      <c r="UQL741" s="1101"/>
      <c r="UQM741" s="1101"/>
      <c r="UQN741" s="1101"/>
      <c r="UQO741" s="1101"/>
      <c r="UQP741" s="1101"/>
      <c r="UQQ741" s="1101"/>
      <c r="UQR741" s="1101"/>
      <c r="UQS741" s="1101"/>
      <c r="UQT741" s="1101"/>
      <c r="UQU741" s="1101"/>
      <c r="UQV741" s="1101"/>
      <c r="UQW741" s="1101"/>
      <c r="UQX741" s="1101"/>
      <c r="UQY741" s="1101"/>
      <c r="UQZ741" s="1101"/>
      <c r="URA741" s="1101"/>
      <c r="URB741" s="1101"/>
      <c r="URC741" s="1101"/>
      <c r="URD741" s="1101"/>
      <c r="URE741" s="1101"/>
      <c r="URF741" s="1101"/>
      <c r="URG741" s="1101"/>
      <c r="URH741" s="1101"/>
      <c r="URI741" s="1101"/>
      <c r="URJ741" s="1101"/>
      <c r="URK741" s="1101"/>
      <c r="URL741" s="1101"/>
      <c r="URM741" s="1101"/>
      <c r="URN741" s="1101"/>
      <c r="URO741" s="1101"/>
      <c r="URP741" s="1101"/>
      <c r="URQ741" s="1101"/>
      <c r="URR741" s="1101"/>
      <c r="URS741" s="1101"/>
      <c r="URT741" s="1101"/>
      <c r="URU741" s="1101"/>
      <c r="URV741" s="1101"/>
      <c r="URW741" s="1101"/>
      <c r="URX741" s="1101"/>
      <c r="URY741" s="1101"/>
      <c r="URZ741" s="1101"/>
      <c r="USA741" s="1101"/>
      <c r="USB741" s="1101"/>
      <c r="USC741" s="1101"/>
      <c r="USD741" s="1101"/>
      <c r="USE741" s="1101"/>
      <c r="USF741" s="1101"/>
      <c r="USG741" s="1101"/>
      <c r="USH741" s="1101"/>
      <c r="USI741" s="1101"/>
      <c r="USJ741" s="1101"/>
      <c r="USK741" s="1101"/>
      <c r="USL741" s="1101"/>
      <c r="USM741" s="1101"/>
      <c r="USN741" s="1101"/>
      <c r="USO741" s="1101"/>
      <c r="USP741" s="1101"/>
      <c r="USQ741" s="1101"/>
      <c r="USR741" s="1101"/>
      <c r="USS741" s="1101"/>
      <c r="UST741" s="1101"/>
      <c r="USU741" s="1101"/>
      <c r="USV741" s="1101"/>
      <c r="USW741" s="1101"/>
      <c r="USX741" s="1101"/>
      <c r="USY741" s="1101"/>
      <c r="USZ741" s="1101"/>
      <c r="UTA741" s="1101"/>
      <c r="UTB741" s="1101"/>
      <c r="UTC741" s="1101"/>
      <c r="UTD741" s="1101"/>
      <c r="UTE741" s="1101"/>
      <c r="UTF741" s="1101"/>
      <c r="UTG741" s="1101"/>
      <c r="UTH741" s="1101"/>
      <c r="UTI741" s="1101"/>
      <c r="UTJ741" s="1101"/>
      <c r="UTK741" s="1101"/>
      <c r="UTL741" s="1101"/>
      <c r="UTM741" s="1101"/>
      <c r="UTN741" s="1101"/>
      <c r="UTO741" s="1101"/>
      <c r="UTP741" s="1101"/>
      <c r="UTQ741" s="1101"/>
      <c r="UTR741" s="1101"/>
      <c r="UTS741" s="1101"/>
      <c r="UTT741" s="1101"/>
      <c r="UTU741" s="1101"/>
      <c r="UTV741" s="1101"/>
      <c r="UTW741" s="1101"/>
      <c r="UTX741" s="1101"/>
      <c r="UTY741" s="1101"/>
      <c r="UTZ741" s="1101"/>
      <c r="UUA741" s="1101"/>
      <c r="UUB741" s="1101"/>
      <c r="UUC741" s="1101"/>
      <c r="UUD741" s="1101"/>
      <c r="UUE741" s="1101"/>
      <c r="UUF741" s="1101"/>
      <c r="UUG741" s="1101"/>
      <c r="UUH741" s="1101"/>
      <c r="UUI741" s="1101"/>
      <c r="UUJ741" s="1101"/>
      <c r="UUK741" s="1101"/>
      <c r="UUL741" s="1101"/>
      <c r="UUM741" s="1101"/>
      <c r="UUN741" s="1101"/>
      <c r="UUO741" s="1101"/>
      <c r="UUP741" s="1101"/>
      <c r="UUQ741" s="1101"/>
      <c r="UUR741" s="1101"/>
      <c r="UUS741" s="1101"/>
      <c r="UUT741" s="1101"/>
      <c r="UUU741" s="1101"/>
      <c r="UUV741" s="1101"/>
      <c r="UUW741" s="1101"/>
      <c r="UUX741" s="1101"/>
      <c r="UUY741" s="1101"/>
      <c r="UUZ741" s="1101"/>
      <c r="UVA741" s="1101"/>
      <c r="UVB741" s="1101"/>
      <c r="UVC741" s="1101"/>
      <c r="UVD741" s="1101"/>
      <c r="UVE741" s="1101"/>
      <c r="UVF741" s="1101"/>
      <c r="UVG741" s="1101"/>
      <c r="UVH741" s="1101"/>
      <c r="UVI741" s="1101"/>
      <c r="UVJ741" s="1101"/>
      <c r="UVK741" s="1101"/>
      <c r="UVL741" s="1101"/>
      <c r="UVM741" s="1101"/>
      <c r="UVN741" s="1101"/>
      <c r="UVO741" s="1101"/>
      <c r="UVP741" s="1101"/>
      <c r="UVQ741" s="1101"/>
      <c r="UVR741" s="1101"/>
      <c r="UVS741" s="1101"/>
      <c r="UVT741" s="1101"/>
      <c r="UVU741" s="1101"/>
      <c r="UVV741" s="1101"/>
      <c r="UVW741" s="1101"/>
      <c r="UVX741" s="1101"/>
      <c r="UVY741" s="1101"/>
      <c r="UVZ741" s="1101"/>
      <c r="UWA741" s="1101"/>
      <c r="UWB741" s="1101"/>
      <c r="UWC741" s="1101"/>
      <c r="UWD741" s="1101"/>
      <c r="UWE741" s="1101"/>
      <c r="UWF741" s="1101"/>
      <c r="UWG741" s="1101"/>
      <c r="UWH741" s="1101"/>
      <c r="UWI741" s="1101"/>
      <c r="UWJ741" s="1101"/>
      <c r="UWK741" s="1101"/>
      <c r="UWL741" s="1101"/>
      <c r="UWM741" s="1101"/>
      <c r="UWN741" s="1101"/>
      <c r="UWO741" s="1101"/>
      <c r="UWP741" s="1101"/>
      <c r="UWQ741" s="1101"/>
      <c r="UWR741" s="1101"/>
      <c r="UWS741" s="1101"/>
      <c r="UWT741" s="1101"/>
      <c r="UWU741" s="1101"/>
      <c r="UWV741" s="1101"/>
      <c r="UWW741" s="1101"/>
      <c r="UWX741" s="1101"/>
      <c r="UWY741" s="1101"/>
      <c r="UWZ741" s="1101"/>
      <c r="UXA741" s="1101"/>
      <c r="UXB741" s="1101"/>
      <c r="UXC741" s="1101"/>
      <c r="UXD741" s="1101"/>
      <c r="UXE741" s="1101"/>
      <c r="UXF741" s="1101"/>
      <c r="UXG741" s="1101"/>
      <c r="UXH741" s="1101"/>
      <c r="UXI741" s="1101"/>
      <c r="UXJ741" s="1101"/>
      <c r="UXK741" s="1101"/>
      <c r="UXL741" s="1101"/>
      <c r="UXM741" s="1101"/>
      <c r="UXN741" s="1101"/>
      <c r="UXO741" s="1101"/>
      <c r="UXP741" s="1101"/>
      <c r="UXQ741" s="1101"/>
      <c r="UXR741" s="1101"/>
      <c r="UXS741" s="1101"/>
      <c r="UXT741" s="1101"/>
      <c r="UXU741" s="1101"/>
      <c r="UXV741" s="1101"/>
      <c r="UXW741" s="1101"/>
      <c r="UXX741" s="1101"/>
      <c r="UXY741" s="1101"/>
      <c r="UXZ741" s="1101"/>
      <c r="UYA741" s="1101"/>
      <c r="UYB741" s="1101"/>
      <c r="UYC741" s="1101"/>
      <c r="UYD741" s="1101"/>
      <c r="UYE741" s="1101"/>
      <c r="UYF741" s="1101"/>
      <c r="UYG741" s="1101"/>
      <c r="UYH741" s="1101"/>
      <c r="UYI741" s="1101"/>
      <c r="UYJ741" s="1101"/>
      <c r="UYK741" s="1101"/>
      <c r="UYL741" s="1101"/>
      <c r="UYM741" s="1101"/>
      <c r="UYN741" s="1101"/>
      <c r="UYO741" s="1101"/>
      <c r="UYP741" s="1101"/>
      <c r="UYQ741" s="1101"/>
      <c r="UYR741" s="1101"/>
      <c r="UYS741" s="1101"/>
      <c r="UYT741" s="1101"/>
      <c r="UYU741" s="1101"/>
      <c r="UYV741" s="1101"/>
      <c r="UYW741" s="1101"/>
      <c r="UYX741" s="1101"/>
      <c r="UYY741" s="1101"/>
      <c r="UYZ741" s="1101"/>
      <c r="UZA741" s="1101"/>
      <c r="UZB741" s="1101"/>
      <c r="UZC741" s="1101"/>
      <c r="UZD741" s="1101"/>
      <c r="UZE741" s="1101"/>
      <c r="UZF741" s="1101"/>
      <c r="UZG741" s="1101"/>
      <c r="UZH741" s="1101"/>
      <c r="UZI741" s="1101"/>
      <c r="UZJ741" s="1101"/>
      <c r="UZK741" s="1101"/>
      <c r="UZL741" s="1101"/>
      <c r="UZM741" s="1101"/>
      <c r="UZN741" s="1101"/>
      <c r="UZO741" s="1101"/>
      <c r="UZP741" s="1101"/>
      <c r="UZQ741" s="1101"/>
      <c r="UZR741" s="1101"/>
      <c r="UZS741" s="1101"/>
      <c r="UZT741" s="1101"/>
      <c r="UZU741" s="1101"/>
      <c r="UZV741" s="1101"/>
      <c r="UZW741" s="1101"/>
      <c r="UZX741" s="1101"/>
      <c r="UZY741" s="1101"/>
      <c r="UZZ741" s="1101"/>
      <c r="VAA741" s="1101"/>
      <c r="VAB741" s="1101"/>
      <c r="VAC741" s="1101"/>
      <c r="VAD741" s="1101"/>
      <c r="VAE741" s="1101"/>
      <c r="VAF741" s="1101"/>
      <c r="VAG741" s="1101"/>
      <c r="VAH741" s="1101"/>
      <c r="VAI741" s="1101"/>
      <c r="VAJ741" s="1101"/>
      <c r="VAK741" s="1101"/>
      <c r="VAL741" s="1101"/>
      <c r="VAM741" s="1101"/>
      <c r="VAN741" s="1101"/>
      <c r="VAO741" s="1101"/>
      <c r="VAP741" s="1101"/>
      <c r="VAQ741" s="1101"/>
      <c r="VAR741" s="1101"/>
      <c r="VAS741" s="1101"/>
      <c r="VAT741" s="1101"/>
      <c r="VAU741" s="1101"/>
      <c r="VAV741" s="1101"/>
      <c r="VAW741" s="1101"/>
      <c r="VAX741" s="1101"/>
      <c r="VAY741" s="1101"/>
      <c r="VAZ741" s="1101"/>
      <c r="VBA741" s="1101"/>
      <c r="VBB741" s="1101"/>
      <c r="VBC741" s="1101"/>
      <c r="VBD741" s="1101"/>
      <c r="VBE741" s="1101"/>
      <c r="VBF741" s="1101"/>
      <c r="VBG741" s="1101"/>
      <c r="VBH741" s="1101"/>
      <c r="VBI741" s="1101"/>
      <c r="VBJ741" s="1101"/>
      <c r="VBK741" s="1101"/>
      <c r="VBL741" s="1101"/>
      <c r="VBM741" s="1101"/>
      <c r="VBN741" s="1101"/>
      <c r="VBO741" s="1101"/>
      <c r="VBP741" s="1101"/>
      <c r="VBQ741" s="1101"/>
      <c r="VBR741" s="1101"/>
      <c r="VBS741" s="1101"/>
      <c r="VBT741" s="1101"/>
      <c r="VBU741" s="1101"/>
      <c r="VBV741" s="1101"/>
      <c r="VBW741" s="1101"/>
      <c r="VBX741" s="1101"/>
      <c r="VBY741" s="1101"/>
      <c r="VBZ741" s="1101"/>
      <c r="VCA741" s="1101"/>
      <c r="VCB741" s="1101"/>
      <c r="VCC741" s="1101"/>
      <c r="VCD741" s="1101"/>
      <c r="VCE741" s="1101"/>
      <c r="VCF741" s="1101"/>
      <c r="VCG741" s="1101"/>
      <c r="VCH741" s="1101"/>
      <c r="VCI741" s="1101"/>
      <c r="VCJ741" s="1101"/>
      <c r="VCK741" s="1101"/>
      <c r="VCL741" s="1101"/>
      <c r="VCM741" s="1101"/>
      <c r="VCN741" s="1101"/>
      <c r="VCO741" s="1101"/>
      <c r="VCP741" s="1101"/>
      <c r="VCQ741" s="1101"/>
      <c r="VCR741" s="1101"/>
      <c r="VCS741" s="1101"/>
      <c r="VCT741" s="1101"/>
      <c r="VCU741" s="1101"/>
      <c r="VCV741" s="1101"/>
      <c r="VCW741" s="1101"/>
      <c r="VCX741" s="1101"/>
      <c r="VCY741" s="1101"/>
      <c r="VCZ741" s="1101"/>
      <c r="VDA741" s="1101"/>
      <c r="VDB741" s="1101"/>
      <c r="VDC741" s="1101"/>
      <c r="VDD741" s="1101"/>
      <c r="VDE741" s="1101"/>
      <c r="VDF741" s="1101"/>
      <c r="VDG741" s="1101"/>
      <c r="VDH741" s="1101"/>
      <c r="VDI741" s="1101"/>
      <c r="VDJ741" s="1101"/>
      <c r="VDK741" s="1101"/>
      <c r="VDL741" s="1101"/>
      <c r="VDM741" s="1101"/>
      <c r="VDN741" s="1101"/>
      <c r="VDO741" s="1101"/>
      <c r="VDP741" s="1101"/>
      <c r="VDQ741" s="1101"/>
      <c r="VDR741" s="1101"/>
      <c r="VDS741" s="1101"/>
      <c r="VDT741" s="1101"/>
      <c r="VDU741" s="1101"/>
      <c r="VDV741" s="1101"/>
      <c r="VDW741" s="1101"/>
      <c r="VDX741" s="1101"/>
      <c r="VDY741" s="1101"/>
      <c r="VDZ741" s="1101"/>
      <c r="VEA741" s="1101"/>
      <c r="VEB741" s="1101"/>
      <c r="VEC741" s="1101"/>
      <c r="VED741" s="1101"/>
      <c r="VEE741" s="1101"/>
      <c r="VEF741" s="1101"/>
      <c r="VEG741" s="1101"/>
      <c r="VEH741" s="1101"/>
      <c r="VEI741" s="1101"/>
      <c r="VEJ741" s="1101"/>
      <c r="VEK741" s="1101"/>
      <c r="VEL741" s="1101"/>
      <c r="VEM741" s="1101"/>
      <c r="VEN741" s="1101"/>
      <c r="VEO741" s="1101"/>
      <c r="VEP741" s="1101"/>
      <c r="VEQ741" s="1101"/>
      <c r="VER741" s="1101"/>
      <c r="VES741" s="1101"/>
      <c r="VET741" s="1101"/>
      <c r="VEU741" s="1101"/>
      <c r="VEV741" s="1101"/>
      <c r="VEW741" s="1101"/>
      <c r="VEX741" s="1101"/>
      <c r="VEY741" s="1101"/>
      <c r="VEZ741" s="1101"/>
      <c r="VFA741" s="1101"/>
      <c r="VFB741" s="1101"/>
      <c r="VFC741" s="1101"/>
      <c r="VFD741" s="1101"/>
      <c r="VFE741" s="1101"/>
      <c r="VFF741" s="1101"/>
      <c r="VFG741" s="1101"/>
      <c r="VFH741" s="1101"/>
      <c r="VFI741" s="1101"/>
      <c r="VFJ741" s="1101"/>
      <c r="VFK741" s="1101"/>
      <c r="VFL741" s="1101"/>
      <c r="VFM741" s="1101"/>
      <c r="VFN741" s="1101"/>
      <c r="VFO741" s="1101"/>
      <c r="VFP741" s="1101"/>
      <c r="VFQ741" s="1101"/>
      <c r="VFR741" s="1101"/>
      <c r="VFS741" s="1101"/>
      <c r="VFT741" s="1101"/>
      <c r="VFU741" s="1101"/>
      <c r="VFV741" s="1101"/>
      <c r="VFW741" s="1101"/>
      <c r="VFX741" s="1101"/>
      <c r="VFY741" s="1101"/>
      <c r="VFZ741" s="1101"/>
      <c r="VGA741" s="1101"/>
      <c r="VGB741" s="1101"/>
      <c r="VGC741" s="1101"/>
      <c r="VGD741" s="1101"/>
      <c r="VGE741" s="1101"/>
      <c r="VGF741" s="1101"/>
      <c r="VGG741" s="1101"/>
      <c r="VGH741" s="1101"/>
      <c r="VGI741" s="1101"/>
      <c r="VGJ741" s="1101"/>
      <c r="VGK741" s="1101"/>
      <c r="VGL741" s="1101"/>
      <c r="VGM741" s="1101"/>
      <c r="VGN741" s="1101"/>
      <c r="VGO741" s="1101"/>
      <c r="VGP741" s="1101"/>
      <c r="VGQ741" s="1101"/>
      <c r="VGR741" s="1101"/>
      <c r="VGS741" s="1101"/>
      <c r="VGT741" s="1101"/>
      <c r="VGU741" s="1101"/>
      <c r="VGV741" s="1101"/>
      <c r="VGW741" s="1101"/>
      <c r="VGX741" s="1101"/>
      <c r="VGY741" s="1101"/>
      <c r="VGZ741" s="1101"/>
      <c r="VHA741" s="1101"/>
      <c r="VHB741" s="1101"/>
      <c r="VHC741" s="1101"/>
      <c r="VHD741" s="1101"/>
      <c r="VHE741" s="1101"/>
      <c r="VHF741" s="1101"/>
      <c r="VHG741" s="1101"/>
      <c r="VHH741" s="1101"/>
      <c r="VHI741" s="1101"/>
      <c r="VHJ741" s="1101"/>
      <c r="VHK741" s="1101"/>
      <c r="VHL741" s="1101"/>
      <c r="VHM741" s="1101"/>
      <c r="VHN741" s="1101"/>
      <c r="VHO741" s="1101"/>
      <c r="VHP741" s="1101"/>
      <c r="VHQ741" s="1101"/>
      <c r="VHR741" s="1101"/>
      <c r="VHS741" s="1101"/>
      <c r="VHT741" s="1101"/>
      <c r="VHU741" s="1101"/>
      <c r="VHV741" s="1101"/>
      <c r="VHW741" s="1101"/>
      <c r="VHX741" s="1101"/>
      <c r="VHY741" s="1101"/>
      <c r="VHZ741" s="1101"/>
      <c r="VIA741" s="1101"/>
      <c r="VIB741" s="1101"/>
      <c r="VIC741" s="1101"/>
      <c r="VID741" s="1101"/>
      <c r="VIE741" s="1101"/>
      <c r="VIF741" s="1101"/>
      <c r="VIG741" s="1101"/>
      <c r="VIH741" s="1101"/>
      <c r="VII741" s="1101"/>
      <c r="VIJ741" s="1101"/>
      <c r="VIK741" s="1101"/>
      <c r="VIL741" s="1101"/>
      <c r="VIM741" s="1101"/>
      <c r="VIN741" s="1101"/>
      <c r="VIO741" s="1101"/>
      <c r="VIP741" s="1101"/>
      <c r="VIQ741" s="1101"/>
      <c r="VIR741" s="1101"/>
      <c r="VIS741" s="1101"/>
      <c r="VIT741" s="1101"/>
      <c r="VIU741" s="1101"/>
      <c r="VIV741" s="1101"/>
      <c r="VIW741" s="1101"/>
      <c r="VIX741" s="1101"/>
      <c r="VIY741" s="1101"/>
      <c r="VIZ741" s="1101"/>
      <c r="VJA741" s="1101"/>
      <c r="VJB741" s="1101"/>
      <c r="VJC741" s="1101"/>
      <c r="VJD741" s="1101"/>
      <c r="VJE741" s="1101"/>
      <c r="VJF741" s="1101"/>
      <c r="VJG741" s="1101"/>
      <c r="VJH741" s="1101"/>
      <c r="VJI741" s="1101"/>
      <c r="VJJ741" s="1101"/>
      <c r="VJK741" s="1101"/>
      <c r="VJL741" s="1101"/>
      <c r="VJM741" s="1101"/>
      <c r="VJN741" s="1101"/>
      <c r="VJO741" s="1101"/>
      <c r="VJP741" s="1101"/>
      <c r="VJQ741" s="1101"/>
      <c r="VJR741" s="1101"/>
      <c r="VJS741" s="1101"/>
      <c r="VJT741" s="1101"/>
      <c r="VJU741" s="1101"/>
      <c r="VJV741" s="1101"/>
      <c r="VJW741" s="1101"/>
      <c r="VJX741" s="1101"/>
      <c r="VJY741" s="1101"/>
      <c r="VJZ741" s="1101"/>
      <c r="VKA741" s="1101"/>
      <c r="VKB741" s="1101"/>
      <c r="VKC741" s="1101"/>
      <c r="VKD741" s="1101"/>
      <c r="VKE741" s="1101"/>
      <c r="VKF741" s="1101"/>
      <c r="VKG741" s="1101"/>
      <c r="VKH741" s="1101"/>
      <c r="VKI741" s="1101"/>
      <c r="VKJ741" s="1101"/>
      <c r="VKK741" s="1101"/>
      <c r="VKL741" s="1101"/>
      <c r="VKM741" s="1101"/>
      <c r="VKN741" s="1101"/>
      <c r="VKO741" s="1101"/>
      <c r="VKP741" s="1101"/>
      <c r="VKQ741" s="1101"/>
      <c r="VKR741" s="1101"/>
      <c r="VKS741" s="1101"/>
      <c r="VKT741" s="1101"/>
      <c r="VKU741" s="1101"/>
      <c r="VKV741" s="1101"/>
      <c r="VKW741" s="1101"/>
      <c r="VKX741" s="1101"/>
      <c r="VKY741" s="1101"/>
      <c r="VKZ741" s="1101"/>
      <c r="VLA741" s="1101"/>
      <c r="VLB741" s="1101"/>
      <c r="VLC741" s="1101"/>
      <c r="VLD741" s="1101"/>
      <c r="VLE741" s="1101"/>
      <c r="VLF741" s="1101"/>
      <c r="VLG741" s="1101"/>
      <c r="VLH741" s="1101"/>
      <c r="VLI741" s="1101"/>
      <c r="VLJ741" s="1101"/>
      <c r="VLK741" s="1101"/>
      <c r="VLL741" s="1101"/>
      <c r="VLM741" s="1101"/>
      <c r="VLN741" s="1101"/>
      <c r="VLO741" s="1101"/>
      <c r="VLP741" s="1101"/>
      <c r="VLQ741" s="1101"/>
      <c r="VLR741" s="1101"/>
      <c r="VLS741" s="1101"/>
      <c r="VLT741" s="1101"/>
      <c r="VLU741" s="1101"/>
      <c r="VLV741" s="1101"/>
      <c r="VLW741" s="1101"/>
      <c r="VLX741" s="1101"/>
      <c r="VLY741" s="1101"/>
      <c r="VLZ741" s="1101"/>
      <c r="VMA741" s="1101"/>
      <c r="VMB741" s="1101"/>
      <c r="VMC741" s="1101"/>
      <c r="VMD741" s="1101"/>
      <c r="VME741" s="1101"/>
      <c r="VMF741" s="1101"/>
      <c r="VMG741" s="1101"/>
      <c r="VMH741" s="1101"/>
      <c r="VMI741" s="1101"/>
      <c r="VMJ741" s="1101"/>
      <c r="VMK741" s="1101"/>
      <c r="VML741" s="1101"/>
      <c r="VMM741" s="1101"/>
      <c r="VMN741" s="1101"/>
      <c r="VMO741" s="1101"/>
      <c r="VMP741" s="1101"/>
      <c r="VMQ741" s="1101"/>
      <c r="VMR741" s="1101"/>
      <c r="VMS741" s="1101"/>
      <c r="VMT741" s="1101"/>
      <c r="VMU741" s="1101"/>
      <c r="VMV741" s="1101"/>
      <c r="VMW741" s="1101"/>
      <c r="VMX741" s="1101"/>
      <c r="VMY741" s="1101"/>
      <c r="VMZ741" s="1101"/>
      <c r="VNA741" s="1101"/>
      <c r="VNB741" s="1101"/>
      <c r="VNC741" s="1101"/>
      <c r="VND741" s="1101"/>
      <c r="VNE741" s="1101"/>
      <c r="VNF741" s="1101"/>
      <c r="VNG741" s="1101"/>
      <c r="VNH741" s="1101"/>
      <c r="VNI741" s="1101"/>
      <c r="VNJ741" s="1101"/>
      <c r="VNK741" s="1101"/>
      <c r="VNL741" s="1101"/>
      <c r="VNM741" s="1101"/>
      <c r="VNN741" s="1101"/>
      <c r="VNO741" s="1101"/>
      <c r="VNP741" s="1101"/>
      <c r="VNQ741" s="1101"/>
      <c r="VNR741" s="1101"/>
      <c r="VNS741" s="1101"/>
      <c r="VNT741" s="1101"/>
      <c r="VNU741" s="1101"/>
      <c r="VNV741" s="1101"/>
      <c r="VNW741" s="1101"/>
      <c r="VNX741" s="1101"/>
      <c r="VNY741" s="1101"/>
      <c r="VNZ741" s="1101"/>
      <c r="VOA741" s="1101"/>
      <c r="VOB741" s="1101"/>
      <c r="VOC741" s="1101"/>
      <c r="VOD741" s="1101"/>
      <c r="VOE741" s="1101"/>
      <c r="VOF741" s="1101"/>
      <c r="VOG741" s="1101"/>
      <c r="VOH741" s="1101"/>
      <c r="VOI741" s="1101"/>
      <c r="VOJ741" s="1101"/>
      <c r="VOK741" s="1101"/>
      <c r="VOL741" s="1101"/>
      <c r="VOM741" s="1101"/>
      <c r="VON741" s="1101"/>
      <c r="VOO741" s="1101"/>
      <c r="VOP741" s="1101"/>
      <c r="VOQ741" s="1101"/>
      <c r="VOR741" s="1101"/>
      <c r="VOS741" s="1101"/>
      <c r="VOT741" s="1101"/>
      <c r="VOU741" s="1101"/>
      <c r="VOV741" s="1101"/>
      <c r="VOW741" s="1101"/>
      <c r="VOX741" s="1101"/>
      <c r="VOY741" s="1101"/>
      <c r="VOZ741" s="1101"/>
      <c r="VPA741" s="1101"/>
      <c r="VPB741" s="1101"/>
      <c r="VPC741" s="1101"/>
      <c r="VPD741" s="1101"/>
      <c r="VPE741" s="1101"/>
      <c r="VPF741" s="1101"/>
      <c r="VPG741" s="1101"/>
      <c r="VPH741" s="1101"/>
      <c r="VPI741" s="1101"/>
      <c r="VPJ741" s="1101"/>
      <c r="VPK741" s="1101"/>
      <c r="VPL741" s="1101"/>
      <c r="VPM741" s="1101"/>
      <c r="VPN741" s="1101"/>
      <c r="VPO741" s="1101"/>
      <c r="VPP741" s="1101"/>
      <c r="VPQ741" s="1101"/>
      <c r="VPR741" s="1101"/>
      <c r="VPS741" s="1101"/>
      <c r="VPT741" s="1101"/>
      <c r="VPU741" s="1101"/>
      <c r="VPV741" s="1101"/>
      <c r="VPW741" s="1101"/>
      <c r="VPX741" s="1101"/>
      <c r="VPY741" s="1101"/>
      <c r="VPZ741" s="1101"/>
      <c r="VQA741" s="1101"/>
      <c r="VQB741" s="1101"/>
      <c r="VQC741" s="1101"/>
      <c r="VQD741" s="1101"/>
      <c r="VQE741" s="1101"/>
      <c r="VQF741" s="1101"/>
      <c r="VQG741" s="1101"/>
      <c r="VQH741" s="1101"/>
      <c r="VQI741" s="1101"/>
      <c r="VQJ741" s="1101"/>
      <c r="VQK741" s="1101"/>
      <c r="VQL741" s="1101"/>
      <c r="VQM741" s="1101"/>
      <c r="VQN741" s="1101"/>
      <c r="VQO741" s="1101"/>
      <c r="VQP741" s="1101"/>
      <c r="VQQ741" s="1101"/>
      <c r="VQR741" s="1101"/>
      <c r="VQS741" s="1101"/>
      <c r="VQT741" s="1101"/>
      <c r="VQU741" s="1101"/>
      <c r="VQV741" s="1101"/>
      <c r="VQW741" s="1101"/>
      <c r="VQX741" s="1101"/>
      <c r="VQY741" s="1101"/>
      <c r="VQZ741" s="1101"/>
      <c r="VRA741" s="1101"/>
      <c r="VRB741" s="1101"/>
      <c r="VRC741" s="1101"/>
      <c r="VRD741" s="1101"/>
      <c r="VRE741" s="1101"/>
      <c r="VRF741" s="1101"/>
      <c r="VRG741" s="1101"/>
      <c r="VRH741" s="1101"/>
      <c r="VRI741" s="1101"/>
      <c r="VRJ741" s="1101"/>
      <c r="VRK741" s="1101"/>
      <c r="VRL741" s="1101"/>
      <c r="VRM741" s="1101"/>
      <c r="VRN741" s="1101"/>
      <c r="VRO741" s="1101"/>
      <c r="VRP741" s="1101"/>
      <c r="VRQ741" s="1101"/>
      <c r="VRR741" s="1101"/>
      <c r="VRS741" s="1101"/>
      <c r="VRT741" s="1101"/>
      <c r="VRU741" s="1101"/>
      <c r="VRV741" s="1101"/>
      <c r="VRW741" s="1101"/>
      <c r="VRX741" s="1101"/>
      <c r="VRY741" s="1101"/>
      <c r="VRZ741" s="1101"/>
      <c r="VSA741" s="1101"/>
      <c r="VSB741" s="1101"/>
      <c r="VSC741" s="1101"/>
      <c r="VSD741" s="1101"/>
      <c r="VSE741" s="1101"/>
      <c r="VSF741" s="1101"/>
      <c r="VSG741" s="1101"/>
      <c r="VSH741" s="1101"/>
      <c r="VSI741" s="1101"/>
      <c r="VSJ741" s="1101"/>
      <c r="VSK741" s="1101"/>
      <c r="VSL741" s="1101"/>
      <c r="VSM741" s="1101"/>
      <c r="VSN741" s="1101"/>
      <c r="VSO741" s="1101"/>
      <c r="VSP741" s="1101"/>
      <c r="VSQ741" s="1101"/>
      <c r="VSR741" s="1101"/>
      <c r="VSS741" s="1101"/>
      <c r="VST741" s="1101"/>
      <c r="VSU741" s="1101"/>
      <c r="VSV741" s="1101"/>
      <c r="VSW741" s="1101"/>
      <c r="VSX741" s="1101"/>
      <c r="VSY741" s="1101"/>
      <c r="VSZ741" s="1101"/>
      <c r="VTA741" s="1101"/>
      <c r="VTB741" s="1101"/>
      <c r="VTC741" s="1101"/>
      <c r="VTD741" s="1101"/>
      <c r="VTE741" s="1101"/>
      <c r="VTF741" s="1101"/>
      <c r="VTG741" s="1101"/>
      <c r="VTH741" s="1101"/>
      <c r="VTI741" s="1101"/>
      <c r="VTJ741" s="1101"/>
      <c r="VTK741" s="1101"/>
      <c r="VTL741" s="1101"/>
      <c r="VTM741" s="1101"/>
      <c r="VTN741" s="1101"/>
      <c r="VTO741" s="1101"/>
      <c r="VTP741" s="1101"/>
      <c r="VTQ741" s="1101"/>
      <c r="VTR741" s="1101"/>
      <c r="VTS741" s="1101"/>
      <c r="VTT741" s="1101"/>
      <c r="VTU741" s="1101"/>
      <c r="VTV741" s="1101"/>
      <c r="VTW741" s="1101"/>
      <c r="VTX741" s="1101"/>
      <c r="VTY741" s="1101"/>
      <c r="VTZ741" s="1101"/>
      <c r="VUA741" s="1101"/>
      <c r="VUB741" s="1101"/>
      <c r="VUC741" s="1101"/>
      <c r="VUD741" s="1101"/>
      <c r="VUE741" s="1101"/>
      <c r="VUF741" s="1101"/>
      <c r="VUG741" s="1101"/>
      <c r="VUH741" s="1101"/>
      <c r="VUI741" s="1101"/>
      <c r="VUJ741" s="1101"/>
      <c r="VUK741" s="1101"/>
      <c r="VUL741" s="1101"/>
      <c r="VUM741" s="1101"/>
      <c r="VUN741" s="1101"/>
      <c r="VUO741" s="1101"/>
      <c r="VUP741" s="1101"/>
      <c r="VUQ741" s="1101"/>
      <c r="VUR741" s="1101"/>
      <c r="VUS741" s="1101"/>
      <c r="VUT741" s="1101"/>
      <c r="VUU741" s="1101"/>
      <c r="VUV741" s="1101"/>
      <c r="VUW741" s="1101"/>
      <c r="VUX741" s="1101"/>
      <c r="VUY741" s="1101"/>
      <c r="VUZ741" s="1101"/>
      <c r="VVA741" s="1101"/>
      <c r="VVB741" s="1101"/>
      <c r="VVC741" s="1101"/>
      <c r="VVD741" s="1101"/>
      <c r="VVE741" s="1101"/>
      <c r="VVF741" s="1101"/>
      <c r="VVG741" s="1101"/>
      <c r="VVH741" s="1101"/>
      <c r="VVI741" s="1101"/>
      <c r="VVJ741" s="1101"/>
      <c r="VVK741" s="1101"/>
      <c r="VVL741" s="1101"/>
      <c r="VVM741" s="1101"/>
      <c r="VVN741" s="1101"/>
      <c r="VVO741" s="1101"/>
      <c r="VVP741" s="1101"/>
      <c r="VVQ741" s="1101"/>
      <c r="VVR741" s="1101"/>
      <c r="VVS741" s="1101"/>
      <c r="VVT741" s="1101"/>
      <c r="VVU741" s="1101"/>
      <c r="VVV741" s="1101"/>
      <c r="VVW741" s="1101"/>
      <c r="VVX741" s="1101"/>
      <c r="VVY741" s="1101"/>
      <c r="VVZ741" s="1101"/>
      <c r="VWA741" s="1101"/>
      <c r="VWB741" s="1101"/>
      <c r="VWC741" s="1101"/>
      <c r="VWD741" s="1101"/>
      <c r="VWE741" s="1101"/>
      <c r="VWF741" s="1101"/>
      <c r="VWG741" s="1101"/>
      <c r="VWH741" s="1101"/>
      <c r="VWI741" s="1101"/>
      <c r="VWJ741" s="1101"/>
      <c r="VWK741" s="1101"/>
      <c r="VWL741" s="1101"/>
      <c r="VWM741" s="1101"/>
      <c r="VWN741" s="1101"/>
      <c r="VWO741" s="1101"/>
      <c r="VWP741" s="1101"/>
      <c r="VWQ741" s="1101"/>
      <c r="VWR741" s="1101"/>
      <c r="VWS741" s="1101"/>
      <c r="VWT741" s="1101"/>
      <c r="VWU741" s="1101"/>
      <c r="VWV741" s="1101"/>
      <c r="VWW741" s="1101"/>
      <c r="VWX741" s="1101"/>
      <c r="VWY741" s="1101"/>
      <c r="VWZ741" s="1101"/>
      <c r="VXA741" s="1101"/>
      <c r="VXB741" s="1101"/>
      <c r="VXC741" s="1101"/>
      <c r="VXD741" s="1101"/>
      <c r="VXE741" s="1101"/>
      <c r="VXF741" s="1101"/>
      <c r="VXG741" s="1101"/>
      <c r="VXH741" s="1101"/>
      <c r="VXI741" s="1101"/>
      <c r="VXJ741" s="1101"/>
      <c r="VXK741" s="1101"/>
      <c r="VXL741" s="1101"/>
      <c r="VXM741" s="1101"/>
      <c r="VXN741" s="1101"/>
      <c r="VXO741" s="1101"/>
      <c r="VXP741" s="1101"/>
      <c r="VXQ741" s="1101"/>
      <c r="VXR741" s="1101"/>
      <c r="VXS741" s="1101"/>
      <c r="VXT741" s="1101"/>
      <c r="VXU741" s="1101"/>
      <c r="VXV741" s="1101"/>
      <c r="VXW741" s="1101"/>
      <c r="VXX741" s="1101"/>
      <c r="VXY741" s="1101"/>
      <c r="VXZ741" s="1101"/>
      <c r="VYA741" s="1101"/>
      <c r="VYB741" s="1101"/>
      <c r="VYC741" s="1101"/>
      <c r="VYD741" s="1101"/>
      <c r="VYE741" s="1101"/>
      <c r="VYF741" s="1101"/>
      <c r="VYG741" s="1101"/>
      <c r="VYH741" s="1101"/>
      <c r="VYI741" s="1101"/>
      <c r="VYJ741" s="1101"/>
      <c r="VYK741" s="1101"/>
      <c r="VYL741" s="1101"/>
      <c r="VYM741" s="1101"/>
      <c r="VYN741" s="1101"/>
      <c r="VYO741" s="1101"/>
      <c r="VYP741" s="1101"/>
      <c r="VYQ741" s="1101"/>
      <c r="VYR741" s="1101"/>
      <c r="VYS741" s="1101"/>
      <c r="VYT741" s="1101"/>
      <c r="VYU741" s="1101"/>
      <c r="VYV741" s="1101"/>
      <c r="VYW741" s="1101"/>
      <c r="VYX741" s="1101"/>
      <c r="VYY741" s="1101"/>
      <c r="VYZ741" s="1101"/>
      <c r="VZA741" s="1101"/>
      <c r="VZB741" s="1101"/>
      <c r="VZC741" s="1101"/>
      <c r="VZD741" s="1101"/>
      <c r="VZE741" s="1101"/>
      <c r="VZF741" s="1101"/>
      <c r="VZG741" s="1101"/>
      <c r="VZH741" s="1101"/>
      <c r="VZI741" s="1101"/>
      <c r="VZJ741" s="1101"/>
      <c r="VZK741" s="1101"/>
      <c r="VZL741" s="1101"/>
      <c r="VZM741" s="1101"/>
      <c r="VZN741" s="1101"/>
      <c r="VZO741" s="1101"/>
      <c r="VZP741" s="1101"/>
      <c r="VZQ741" s="1101"/>
      <c r="VZR741" s="1101"/>
      <c r="VZS741" s="1101"/>
      <c r="VZT741" s="1101"/>
      <c r="VZU741" s="1101"/>
      <c r="VZV741" s="1101"/>
      <c r="VZW741" s="1101"/>
      <c r="VZX741" s="1101"/>
      <c r="VZY741" s="1101"/>
      <c r="VZZ741" s="1101"/>
      <c r="WAA741" s="1101"/>
      <c r="WAB741" s="1101"/>
      <c r="WAC741" s="1101"/>
      <c r="WAD741" s="1101"/>
      <c r="WAE741" s="1101"/>
      <c r="WAF741" s="1101"/>
      <c r="WAG741" s="1101"/>
      <c r="WAH741" s="1101"/>
      <c r="WAI741" s="1101"/>
      <c r="WAJ741" s="1101"/>
      <c r="WAK741" s="1101"/>
      <c r="WAL741" s="1101"/>
      <c r="WAM741" s="1101"/>
      <c r="WAN741" s="1101"/>
      <c r="WAO741" s="1101"/>
      <c r="WAP741" s="1101"/>
      <c r="WAQ741" s="1101"/>
      <c r="WAR741" s="1101"/>
      <c r="WAS741" s="1101"/>
      <c r="WAT741" s="1101"/>
      <c r="WAU741" s="1101"/>
      <c r="WAV741" s="1101"/>
      <c r="WAW741" s="1101"/>
      <c r="WAX741" s="1101"/>
      <c r="WAY741" s="1101"/>
      <c r="WAZ741" s="1101"/>
      <c r="WBA741" s="1101"/>
      <c r="WBB741" s="1101"/>
      <c r="WBC741" s="1101"/>
      <c r="WBD741" s="1101"/>
      <c r="WBE741" s="1101"/>
      <c r="WBF741" s="1101"/>
      <c r="WBG741" s="1101"/>
      <c r="WBH741" s="1101"/>
      <c r="WBI741" s="1101"/>
      <c r="WBJ741" s="1101"/>
      <c r="WBK741" s="1101"/>
      <c r="WBL741" s="1101"/>
      <c r="WBM741" s="1101"/>
      <c r="WBN741" s="1101"/>
      <c r="WBO741" s="1101"/>
      <c r="WBP741" s="1101"/>
      <c r="WBQ741" s="1101"/>
      <c r="WBR741" s="1101"/>
      <c r="WBS741" s="1101"/>
      <c r="WBT741" s="1101"/>
      <c r="WBU741" s="1101"/>
      <c r="WBV741" s="1101"/>
      <c r="WBW741" s="1101"/>
      <c r="WBX741" s="1101"/>
      <c r="WBY741" s="1101"/>
      <c r="WBZ741" s="1101"/>
      <c r="WCA741" s="1101"/>
      <c r="WCB741" s="1101"/>
      <c r="WCC741" s="1101"/>
      <c r="WCD741" s="1101"/>
      <c r="WCE741" s="1101"/>
      <c r="WCF741" s="1101"/>
      <c r="WCG741" s="1101"/>
      <c r="WCH741" s="1101"/>
      <c r="WCI741" s="1101"/>
      <c r="WCJ741" s="1101"/>
      <c r="WCK741" s="1101"/>
      <c r="WCL741" s="1101"/>
      <c r="WCM741" s="1101"/>
      <c r="WCN741" s="1101"/>
      <c r="WCO741" s="1101"/>
      <c r="WCP741" s="1101"/>
      <c r="WCQ741" s="1101"/>
      <c r="WCR741" s="1101"/>
      <c r="WCS741" s="1101"/>
      <c r="WCT741" s="1101"/>
      <c r="WCU741" s="1101"/>
      <c r="WCV741" s="1101"/>
      <c r="WCW741" s="1101"/>
      <c r="WCX741" s="1101"/>
      <c r="WCY741" s="1101"/>
      <c r="WCZ741" s="1101"/>
      <c r="WDA741" s="1101"/>
      <c r="WDB741" s="1101"/>
      <c r="WDC741" s="1101"/>
      <c r="WDD741" s="1101"/>
      <c r="WDE741" s="1101"/>
      <c r="WDF741" s="1101"/>
      <c r="WDG741" s="1101"/>
      <c r="WDH741" s="1101"/>
      <c r="WDI741" s="1101"/>
      <c r="WDJ741" s="1101"/>
      <c r="WDK741" s="1101"/>
      <c r="WDL741" s="1101"/>
      <c r="WDM741" s="1101"/>
      <c r="WDN741" s="1101"/>
      <c r="WDO741" s="1101"/>
      <c r="WDP741" s="1101"/>
      <c r="WDQ741" s="1101"/>
      <c r="WDR741" s="1101"/>
      <c r="WDS741" s="1101"/>
      <c r="WDT741" s="1101"/>
      <c r="WDU741" s="1101"/>
      <c r="WDV741" s="1101"/>
      <c r="WDW741" s="1101"/>
      <c r="WDX741" s="1101"/>
      <c r="WDY741" s="1101"/>
      <c r="WDZ741" s="1101"/>
      <c r="WEA741" s="1101"/>
      <c r="WEB741" s="1101"/>
      <c r="WEC741" s="1101"/>
      <c r="WED741" s="1101"/>
      <c r="WEE741" s="1101"/>
      <c r="WEF741" s="1101"/>
      <c r="WEG741" s="1101"/>
      <c r="WEH741" s="1101"/>
      <c r="WEI741" s="1101"/>
      <c r="WEJ741" s="1101"/>
      <c r="WEK741" s="1101"/>
      <c r="WEL741" s="1101"/>
      <c r="WEM741" s="1101"/>
      <c r="WEN741" s="1101"/>
      <c r="WEO741" s="1101"/>
      <c r="WEP741" s="1101"/>
      <c r="WEQ741" s="1101"/>
      <c r="WER741" s="1101"/>
      <c r="WES741" s="1101"/>
      <c r="WET741" s="1101"/>
      <c r="WEU741" s="1101"/>
      <c r="WEV741" s="1101"/>
      <c r="WEW741" s="1101"/>
      <c r="WEX741" s="1101"/>
      <c r="WEY741" s="1101"/>
      <c r="WEZ741" s="1101"/>
      <c r="WFA741" s="1101"/>
      <c r="WFB741" s="1101"/>
      <c r="WFC741" s="1101"/>
      <c r="WFD741" s="1101"/>
      <c r="WFE741" s="1101"/>
      <c r="WFF741" s="1101"/>
      <c r="WFG741" s="1101"/>
      <c r="WFH741" s="1101"/>
      <c r="WFI741" s="1101"/>
      <c r="WFJ741" s="1101"/>
      <c r="WFK741" s="1101"/>
      <c r="WFL741" s="1101"/>
      <c r="WFM741" s="1101"/>
      <c r="WFN741" s="1101"/>
      <c r="WFO741" s="1101"/>
      <c r="WFP741" s="1101"/>
      <c r="WFQ741" s="1101"/>
      <c r="WFR741" s="1101"/>
      <c r="WFS741" s="1101"/>
      <c r="WFT741" s="1101"/>
      <c r="WFU741" s="1101"/>
      <c r="WFV741" s="1101"/>
      <c r="WFW741" s="1101"/>
      <c r="WFX741" s="1101"/>
      <c r="WFY741" s="1101"/>
      <c r="WFZ741" s="1101"/>
      <c r="WGA741" s="1101"/>
      <c r="WGB741" s="1101"/>
      <c r="WGC741" s="1101"/>
      <c r="WGD741" s="1101"/>
      <c r="WGE741" s="1101"/>
      <c r="WGF741" s="1101"/>
      <c r="WGG741" s="1101"/>
      <c r="WGH741" s="1101"/>
      <c r="WGI741" s="1101"/>
      <c r="WGJ741" s="1101"/>
      <c r="WGK741" s="1101"/>
      <c r="WGL741" s="1101"/>
      <c r="WGM741" s="1101"/>
      <c r="WGN741" s="1101"/>
      <c r="WGO741" s="1101"/>
      <c r="WGP741" s="1101"/>
      <c r="WGQ741" s="1101"/>
      <c r="WGR741" s="1101"/>
      <c r="WGS741" s="1101"/>
      <c r="WGT741" s="1101"/>
      <c r="WGU741" s="1101"/>
      <c r="WGV741" s="1101"/>
      <c r="WGW741" s="1101"/>
      <c r="WGX741" s="1101"/>
      <c r="WGY741" s="1101"/>
      <c r="WGZ741" s="1101"/>
      <c r="WHA741" s="1101"/>
      <c r="WHB741" s="1101"/>
      <c r="WHC741" s="1101"/>
      <c r="WHD741" s="1101"/>
      <c r="WHE741" s="1101"/>
      <c r="WHF741" s="1101"/>
      <c r="WHG741" s="1101"/>
      <c r="WHH741" s="1101"/>
      <c r="WHI741" s="1101"/>
      <c r="WHJ741" s="1101"/>
      <c r="WHK741" s="1101"/>
      <c r="WHL741" s="1101"/>
      <c r="WHM741" s="1101"/>
      <c r="WHN741" s="1101"/>
      <c r="WHO741" s="1101"/>
      <c r="WHP741" s="1101"/>
      <c r="WHQ741" s="1101"/>
      <c r="WHR741" s="1101"/>
      <c r="WHS741" s="1101"/>
      <c r="WHT741" s="1101"/>
      <c r="WHU741" s="1101"/>
      <c r="WHV741" s="1101"/>
      <c r="WHW741" s="1101"/>
      <c r="WHX741" s="1101"/>
      <c r="WHY741" s="1101"/>
      <c r="WHZ741" s="1101"/>
      <c r="WIA741" s="1101"/>
      <c r="WIB741" s="1101"/>
      <c r="WIC741" s="1101"/>
      <c r="WID741" s="1101"/>
      <c r="WIE741" s="1101"/>
      <c r="WIF741" s="1101"/>
      <c r="WIG741" s="1101"/>
      <c r="WIH741" s="1101"/>
      <c r="WII741" s="1101"/>
      <c r="WIJ741" s="1101"/>
      <c r="WIK741" s="1101"/>
      <c r="WIL741" s="1101"/>
      <c r="WIM741" s="1101"/>
      <c r="WIN741" s="1101"/>
      <c r="WIO741" s="1101"/>
      <c r="WIP741" s="1101"/>
      <c r="WIQ741" s="1101"/>
      <c r="WIR741" s="1101"/>
      <c r="WIS741" s="1101"/>
      <c r="WIT741" s="1101"/>
      <c r="WIU741" s="1101"/>
      <c r="WIV741" s="1101"/>
      <c r="WIW741" s="1101"/>
      <c r="WIX741" s="1101"/>
      <c r="WIY741" s="1101"/>
      <c r="WIZ741" s="1101"/>
      <c r="WJA741" s="1101"/>
      <c r="WJB741" s="1101"/>
      <c r="WJC741" s="1101"/>
      <c r="WJD741" s="1101"/>
      <c r="WJE741" s="1101"/>
      <c r="WJF741" s="1101"/>
      <c r="WJG741" s="1101"/>
      <c r="WJH741" s="1101"/>
      <c r="WJI741" s="1101"/>
      <c r="WJJ741" s="1101"/>
      <c r="WJK741" s="1101"/>
      <c r="WJL741" s="1101"/>
      <c r="WJM741" s="1101"/>
      <c r="WJN741" s="1101"/>
      <c r="WJO741" s="1101"/>
      <c r="WJP741" s="1101"/>
      <c r="WJQ741" s="1101"/>
      <c r="WJR741" s="1101"/>
      <c r="WJS741" s="1101"/>
      <c r="WJT741" s="1101"/>
      <c r="WJU741" s="1101"/>
      <c r="WJV741" s="1101"/>
      <c r="WJW741" s="1101"/>
      <c r="WJX741" s="1101"/>
      <c r="WJY741" s="1101"/>
      <c r="WJZ741" s="1101"/>
      <c r="WKA741" s="1101"/>
      <c r="WKB741" s="1101"/>
      <c r="WKC741" s="1101"/>
      <c r="WKD741" s="1101"/>
      <c r="WKE741" s="1101"/>
      <c r="WKF741" s="1101"/>
      <c r="WKG741" s="1101"/>
      <c r="WKH741" s="1101"/>
      <c r="WKI741" s="1101"/>
      <c r="WKJ741" s="1101"/>
      <c r="WKK741" s="1101"/>
      <c r="WKL741" s="1101"/>
      <c r="WKM741" s="1101"/>
      <c r="WKN741" s="1101"/>
      <c r="WKO741" s="1101"/>
      <c r="WKP741" s="1101"/>
      <c r="WKQ741" s="1101"/>
      <c r="WKR741" s="1101"/>
      <c r="WKS741" s="1101"/>
      <c r="WKT741" s="1101"/>
      <c r="WKU741" s="1101"/>
      <c r="WKV741" s="1101"/>
      <c r="WKW741" s="1101"/>
      <c r="WKX741" s="1101"/>
      <c r="WKY741" s="1101"/>
      <c r="WKZ741" s="1101"/>
      <c r="WLA741" s="1101"/>
      <c r="WLB741" s="1101"/>
      <c r="WLC741" s="1101"/>
      <c r="WLD741" s="1101"/>
      <c r="WLE741" s="1101"/>
      <c r="WLF741" s="1101"/>
      <c r="WLG741" s="1101"/>
      <c r="WLH741" s="1101"/>
      <c r="WLI741" s="1101"/>
      <c r="WLJ741" s="1101"/>
      <c r="WLK741" s="1101"/>
      <c r="WLL741" s="1101"/>
      <c r="WLM741" s="1101"/>
      <c r="WLN741" s="1101"/>
      <c r="WLO741" s="1101"/>
      <c r="WLP741" s="1101"/>
      <c r="WLQ741" s="1101"/>
      <c r="WLR741" s="1101"/>
      <c r="WLS741" s="1101"/>
      <c r="WLT741" s="1101"/>
      <c r="WLU741" s="1101"/>
      <c r="WLV741" s="1101"/>
      <c r="WLW741" s="1101"/>
      <c r="WLX741" s="1101"/>
      <c r="WLY741" s="1101"/>
      <c r="WLZ741" s="1101"/>
      <c r="WMA741" s="1101"/>
      <c r="WMB741" s="1101"/>
      <c r="WMC741" s="1101"/>
      <c r="WMD741" s="1101"/>
      <c r="WME741" s="1101"/>
      <c r="WMF741" s="1101"/>
      <c r="WMG741" s="1101"/>
      <c r="WMH741" s="1101"/>
      <c r="WMI741" s="1101"/>
      <c r="WMJ741" s="1101"/>
      <c r="WMK741" s="1101"/>
      <c r="WML741" s="1101"/>
      <c r="WMM741" s="1101"/>
      <c r="WMN741" s="1101"/>
      <c r="WMO741" s="1101"/>
      <c r="WMP741" s="1101"/>
      <c r="WMQ741" s="1101"/>
      <c r="WMR741" s="1101"/>
      <c r="WMS741" s="1101"/>
      <c r="WMT741" s="1101"/>
      <c r="WMU741" s="1101"/>
      <c r="WMV741" s="1101"/>
      <c r="WMW741" s="1101"/>
      <c r="WMX741" s="1101"/>
      <c r="WMY741" s="1101"/>
      <c r="WMZ741" s="1101"/>
      <c r="WNA741" s="1101"/>
      <c r="WNB741" s="1101"/>
      <c r="WNC741" s="1101"/>
      <c r="WND741" s="1101"/>
      <c r="WNE741" s="1101"/>
      <c r="WNF741" s="1101"/>
      <c r="WNG741" s="1101"/>
      <c r="WNH741" s="1101"/>
      <c r="WNI741" s="1101"/>
      <c r="WNJ741" s="1101"/>
      <c r="WNK741" s="1101"/>
      <c r="WNL741" s="1101"/>
      <c r="WNM741" s="1101"/>
      <c r="WNN741" s="1101"/>
      <c r="WNO741" s="1101"/>
      <c r="WNP741" s="1101"/>
      <c r="WNQ741" s="1101"/>
      <c r="WNR741" s="1101"/>
      <c r="WNS741" s="1101"/>
      <c r="WNT741" s="1101"/>
      <c r="WNU741" s="1101"/>
      <c r="WNV741" s="1101"/>
      <c r="WNW741" s="1101"/>
      <c r="WNX741" s="1101"/>
      <c r="WNY741" s="1101"/>
      <c r="WNZ741" s="1101"/>
      <c r="WOA741" s="1101"/>
      <c r="WOB741" s="1101"/>
      <c r="WOC741" s="1101"/>
      <c r="WOD741" s="1101"/>
      <c r="WOE741" s="1101"/>
      <c r="WOF741" s="1101"/>
      <c r="WOG741" s="1101"/>
      <c r="WOH741" s="1101"/>
      <c r="WOI741" s="1101"/>
      <c r="WOJ741" s="1101"/>
      <c r="WOK741" s="1101"/>
      <c r="WOL741" s="1101"/>
      <c r="WOM741" s="1101"/>
      <c r="WON741" s="1101"/>
      <c r="WOO741" s="1101"/>
      <c r="WOP741" s="1101"/>
      <c r="WOQ741" s="1101"/>
      <c r="WOR741" s="1101"/>
      <c r="WOS741" s="1101"/>
      <c r="WOT741" s="1101"/>
      <c r="WOU741" s="1101"/>
      <c r="WOV741" s="1101"/>
      <c r="WOW741" s="1101"/>
      <c r="WOX741" s="1101"/>
      <c r="WOY741" s="1101"/>
      <c r="WOZ741" s="1101"/>
      <c r="WPA741" s="1101"/>
      <c r="WPB741" s="1101"/>
      <c r="WPC741" s="1101"/>
      <c r="WPD741" s="1101"/>
      <c r="WPE741" s="1101"/>
      <c r="WPF741" s="1101"/>
      <c r="WPG741" s="1101"/>
      <c r="WPH741" s="1101"/>
      <c r="WPI741" s="1101"/>
      <c r="WPJ741" s="1101"/>
      <c r="WPK741" s="1101"/>
      <c r="WPL741" s="1101"/>
      <c r="WPM741" s="1101"/>
      <c r="WPN741" s="1101"/>
      <c r="WPO741" s="1101"/>
      <c r="WPP741" s="1101"/>
      <c r="WPQ741" s="1101"/>
      <c r="WPR741" s="1101"/>
      <c r="WPS741" s="1101"/>
      <c r="WPT741" s="1101"/>
      <c r="WPU741" s="1101"/>
      <c r="WPV741" s="1101"/>
      <c r="WPW741" s="1101"/>
      <c r="WPX741" s="1101"/>
      <c r="WPY741" s="1101"/>
      <c r="WPZ741" s="1101"/>
      <c r="WQA741" s="1101"/>
      <c r="WQB741" s="1101"/>
      <c r="WQC741" s="1101"/>
      <c r="WQD741" s="1101"/>
      <c r="WQE741" s="1101"/>
      <c r="WQF741" s="1101"/>
      <c r="WQG741" s="1101"/>
      <c r="WQH741" s="1101"/>
      <c r="WQI741" s="1101"/>
      <c r="WQJ741" s="1101"/>
      <c r="WQK741" s="1101"/>
      <c r="WQL741" s="1101"/>
      <c r="WQM741" s="1101"/>
      <c r="WQN741" s="1101"/>
      <c r="WQO741" s="1101"/>
      <c r="WQP741" s="1101"/>
      <c r="WQQ741" s="1101"/>
      <c r="WQR741" s="1101"/>
      <c r="WQS741" s="1101"/>
      <c r="WQT741" s="1101"/>
      <c r="WQU741" s="1101"/>
      <c r="WQV741" s="1101"/>
      <c r="WQW741" s="1101"/>
      <c r="WQX741" s="1101"/>
      <c r="WQY741" s="1101"/>
      <c r="WQZ741" s="1101"/>
      <c r="WRA741" s="1101"/>
      <c r="WRB741" s="1101"/>
      <c r="WRC741" s="1101"/>
      <c r="WRD741" s="1101"/>
      <c r="WRE741" s="1101"/>
      <c r="WRF741" s="1101"/>
      <c r="WRG741" s="1101"/>
      <c r="WRH741" s="1101"/>
      <c r="WRI741" s="1101"/>
      <c r="WRJ741" s="1101"/>
      <c r="WRK741" s="1101"/>
      <c r="WRL741" s="1101"/>
      <c r="WRM741" s="1101"/>
      <c r="WRN741" s="1101"/>
      <c r="WRO741" s="1101"/>
      <c r="WRP741" s="1101"/>
      <c r="WRQ741" s="1101"/>
      <c r="WRR741" s="1101"/>
      <c r="WRS741" s="1101"/>
      <c r="WRT741" s="1101"/>
      <c r="WRU741" s="1101"/>
      <c r="WRV741" s="1101"/>
      <c r="WRW741" s="1101"/>
      <c r="WRX741" s="1101"/>
      <c r="WRY741" s="1101"/>
      <c r="WRZ741" s="1101"/>
      <c r="WSA741" s="1101"/>
      <c r="WSB741" s="1101"/>
      <c r="WSC741" s="1101"/>
      <c r="WSD741" s="1101"/>
      <c r="WSE741" s="1101"/>
      <c r="WSF741" s="1101"/>
      <c r="WSG741" s="1101"/>
      <c r="WSH741" s="1101"/>
      <c r="WSI741" s="1101"/>
      <c r="WSJ741" s="1101"/>
      <c r="WSK741" s="1101"/>
      <c r="WSL741" s="1101"/>
      <c r="WSM741" s="1101"/>
      <c r="WSN741" s="1101"/>
      <c r="WSO741" s="1101"/>
      <c r="WSP741" s="1101"/>
      <c r="WSQ741" s="1101"/>
      <c r="WSR741" s="1101"/>
      <c r="WSS741" s="1101"/>
      <c r="WST741" s="1101"/>
      <c r="WSU741" s="1101"/>
      <c r="WSV741" s="1101"/>
      <c r="WSW741" s="1101"/>
      <c r="WSX741" s="1101"/>
      <c r="WSY741" s="1101"/>
      <c r="WSZ741" s="1101"/>
      <c r="WTA741" s="1101"/>
      <c r="WTB741" s="1101"/>
      <c r="WTC741" s="1101"/>
      <c r="WTD741" s="1101"/>
      <c r="WTE741" s="1101"/>
      <c r="WTF741" s="1101"/>
      <c r="WTG741" s="1101"/>
      <c r="WTH741" s="1101"/>
      <c r="WTI741" s="1101"/>
      <c r="WTJ741" s="1101"/>
      <c r="WTK741" s="1101"/>
      <c r="WTL741" s="1101"/>
      <c r="WTM741" s="1101"/>
      <c r="WTN741" s="1101"/>
      <c r="WTO741" s="1101"/>
      <c r="WTP741" s="1101"/>
      <c r="WTQ741" s="1101"/>
      <c r="WTR741" s="1101"/>
      <c r="WTS741" s="1101"/>
      <c r="WTT741" s="1101"/>
      <c r="WTU741" s="1101"/>
      <c r="WTV741" s="1101"/>
      <c r="WTW741" s="1101"/>
      <c r="WTX741" s="1101"/>
      <c r="WTY741" s="1101"/>
      <c r="WTZ741" s="1101"/>
      <c r="WUA741" s="1101"/>
      <c r="WUB741" s="1101"/>
      <c r="WUC741" s="1101"/>
      <c r="WUD741" s="1101"/>
      <c r="WUE741" s="1101"/>
      <c r="WUF741" s="1101"/>
      <c r="WUG741" s="1101"/>
      <c r="WUH741" s="1101"/>
      <c r="WUI741" s="1101"/>
      <c r="WUJ741" s="1101"/>
      <c r="WUK741" s="1101"/>
      <c r="WUL741" s="1101"/>
      <c r="WUM741" s="1101"/>
      <c r="WUN741" s="1101"/>
      <c r="WUO741" s="1101"/>
      <c r="WUP741" s="1101"/>
      <c r="WUQ741" s="1101"/>
      <c r="WUR741" s="1101"/>
      <c r="WUS741" s="1101"/>
      <c r="WUT741" s="1101"/>
      <c r="WUU741" s="1101"/>
      <c r="WUV741" s="1101"/>
      <c r="WUW741" s="1101"/>
      <c r="WUX741" s="1101"/>
      <c r="WUY741" s="1101"/>
      <c r="WUZ741" s="1101"/>
      <c r="WVA741" s="1101"/>
      <c r="WVB741" s="1101"/>
      <c r="WVC741" s="1101"/>
      <c r="WVD741" s="1101"/>
      <c r="WVE741" s="1101"/>
      <c r="WVF741" s="1101"/>
      <c r="WVG741" s="1101"/>
      <c r="WVH741" s="1101"/>
      <c r="WVI741" s="1101"/>
      <c r="WVJ741" s="1101"/>
      <c r="WVK741" s="1101"/>
      <c r="WVL741" s="1101"/>
      <c r="WVM741" s="1101"/>
      <c r="WVN741" s="1101"/>
      <c r="WVO741" s="1101"/>
      <c r="WVP741" s="1101"/>
      <c r="WVQ741" s="1101"/>
      <c r="WVR741" s="1101"/>
      <c r="WVS741" s="1101"/>
      <c r="WVT741" s="1101"/>
      <c r="WVU741" s="1101"/>
      <c r="WVV741" s="1101"/>
      <c r="WVW741" s="1101"/>
      <c r="WVX741" s="1101"/>
      <c r="WVY741" s="1101"/>
      <c r="WVZ741" s="1101"/>
      <c r="WWA741" s="1101"/>
      <c r="WWB741" s="1101"/>
      <c r="WWC741" s="1101"/>
      <c r="WWD741" s="1101"/>
      <c r="WWE741" s="1101"/>
      <c r="WWF741" s="1101"/>
      <c r="WWG741" s="1101"/>
      <c r="WWH741" s="1101"/>
      <c r="WWI741" s="1101"/>
      <c r="WWJ741" s="1101"/>
      <c r="WWK741" s="1101"/>
      <c r="WWL741" s="1101"/>
      <c r="WWM741" s="1101"/>
      <c r="WWN741" s="1101"/>
      <c r="WWO741" s="1101"/>
      <c r="WWP741" s="1101"/>
      <c r="WWQ741" s="1101"/>
      <c r="WWR741" s="1101"/>
      <c r="WWS741" s="1101"/>
      <c r="WWT741" s="1101"/>
      <c r="WWU741" s="1101"/>
      <c r="WWV741" s="1101"/>
      <c r="WWW741" s="1101"/>
      <c r="WWX741" s="1101"/>
      <c r="WWY741" s="1101"/>
      <c r="WWZ741" s="1101"/>
      <c r="WXA741" s="1101"/>
      <c r="WXB741" s="1101"/>
      <c r="WXC741" s="1101"/>
      <c r="WXD741" s="1101"/>
      <c r="WXE741" s="1101"/>
      <c r="WXF741" s="1101"/>
      <c r="WXG741" s="1101"/>
      <c r="WXH741" s="1101"/>
      <c r="WXI741" s="1101"/>
      <c r="WXJ741" s="1101"/>
      <c r="WXK741" s="1101"/>
      <c r="WXL741" s="1101"/>
      <c r="WXM741" s="1101"/>
      <c r="WXN741" s="1101"/>
      <c r="WXO741" s="1101"/>
      <c r="WXP741" s="1101"/>
      <c r="WXQ741" s="1101"/>
      <c r="WXR741" s="1101"/>
      <c r="WXS741" s="1101"/>
      <c r="WXT741" s="1101"/>
      <c r="WXU741" s="1101"/>
      <c r="WXV741" s="1101"/>
      <c r="WXW741" s="1101"/>
      <c r="WXX741" s="1101"/>
      <c r="WXY741" s="1101"/>
      <c r="WXZ741" s="1101"/>
      <c r="WYA741" s="1101"/>
      <c r="WYB741" s="1101"/>
      <c r="WYC741" s="1101"/>
      <c r="WYD741" s="1101"/>
      <c r="WYE741" s="1101"/>
      <c r="WYF741" s="1101"/>
      <c r="WYG741" s="1101"/>
      <c r="WYH741" s="1101"/>
      <c r="WYI741" s="1101"/>
      <c r="WYJ741" s="1101"/>
      <c r="WYK741" s="1101"/>
      <c r="WYL741" s="1101"/>
      <c r="WYM741" s="1101"/>
      <c r="WYN741" s="1101"/>
      <c r="WYO741" s="1101"/>
      <c r="WYP741" s="1101"/>
      <c r="WYQ741" s="1101"/>
      <c r="WYR741" s="1101"/>
      <c r="WYS741" s="1101"/>
      <c r="WYT741" s="1101"/>
      <c r="WYU741" s="1101"/>
      <c r="WYV741" s="1101"/>
      <c r="WYW741" s="1101"/>
      <c r="WYX741" s="1101"/>
      <c r="WYY741" s="1101"/>
      <c r="WYZ741" s="1101"/>
      <c r="WZA741" s="1101"/>
      <c r="WZB741" s="1101"/>
      <c r="WZC741" s="1101"/>
      <c r="WZD741" s="1101"/>
      <c r="WZE741" s="1101"/>
      <c r="WZF741" s="1101"/>
      <c r="WZG741" s="1101"/>
      <c r="WZH741" s="1101"/>
      <c r="WZI741" s="1101"/>
      <c r="WZJ741" s="1101"/>
      <c r="WZK741" s="1101"/>
      <c r="WZL741" s="1101"/>
      <c r="WZM741" s="1101"/>
      <c r="WZN741" s="1101"/>
      <c r="WZO741" s="1101"/>
      <c r="WZP741" s="1101"/>
      <c r="WZQ741" s="1101"/>
      <c r="WZR741" s="1101"/>
      <c r="WZS741" s="1101"/>
      <c r="WZT741" s="1101"/>
      <c r="WZU741" s="1101"/>
      <c r="WZV741" s="1101"/>
      <c r="WZW741" s="1101"/>
      <c r="WZX741" s="1101"/>
      <c r="WZY741" s="1101"/>
      <c r="WZZ741" s="1101"/>
      <c r="XAA741" s="1101"/>
      <c r="XAB741" s="1101"/>
      <c r="XAC741" s="1101"/>
      <c r="XAD741" s="1101"/>
      <c r="XAE741" s="1101"/>
      <c r="XAF741" s="1101"/>
      <c r="XAG741" s="1101"/>
      <c r="XAH741" s="1101"/>
      <c r="XAI741" s="1101"/>
      <c r="XAJ741" s="1101"/>
      <c r="XAK741" s="1101"/>
      <c r="XAL741" s="1101"/>
      <c r="XAM741" s="1101"/>
      <c r="XAN741" s="1101"/>
      <c r="XAO741" s="1101"/>
      <c r="XAP741" s="1101"/>
      <c r="XAQ741" s="1101"/>
      <c r="XAR741" s="1101"/>
      <c r="XAS741" s="1101"/>
      <c r="XAT741" s="1101"/>
      <c r="XAU741" s="1101"/>
      <c r="XAV741" s="1101"/>
      <c r="XAW741" s="1101"/>
      <c r="XAX741" s="1101"/>
      <c r="XAY741" s="1101"/>
      <c r="XAZ741" s="1101"/>
      <c r="XBA741" s="1101"/>
      <c r="XBB741" s="1101"/>
      <c r="XBC741" s="1101"/>
      <c r="XBD741" s="1101"/>
      <c r="XBE741" s="1101"/>
      <c r="XBF741" s="1101"/>
      <c r="XBG741" s="1101"/>
      <c r="XBH741" s="1101"/>
      <c r="XBI741" s="1101"/>
      <c r="XBJ741" s="1101"/>
      <c r="XBK741" s="1101"/>
      <c r="XBL741" s="1101"/>
      <c r="XBM741" s="1101"/>
      <c r="XBN741" s="1101"/>
      <c r="XBO741" s="1101"/>
      <c r="XBP741" s="1101"/>
      <c r="XBQ741" s="1101"/>
      <c r="XBR741" s="1101"/>
      <c r="XBS741" s="1101"/>
      <c r="XBT741" s="1101"/>
      <c r="XBU741" s="1101"/>
      <c r="XBV741" s="1101"/>
      <c r="XBW741" s="1101"/>
      <c r="XBX741" s="1101"/>
      <c r="XBY741" s="1101"/>
      <c r="XBZ741" s="1101"/>
      <c r="XCA741" s="1101"/>
      <c r="XCB741" s="1101"/>
      <c r="XCC741" s="1101"/>
      <c r="XCD741" s="1101"/>
      <c r="XCE741" s="1101"/>
      <c r="XCF741" s="1101"/>
      <c r="XCG741" s="1101"/>
      <c r="XCH741" s="1101"/>
      <c r="XCI741" s="1101"/>
      <c r="XCJ741" s="1101"/>
      <c r="XCK741" s="1101"/>
      <c r="XCL741" s="1101"/>
      <c r="XCM741" s="1101"/>
      <c r="XCN741" s="1101"/>
      <c r="XCO741" s="1101"/>
      <c r="XCP741" s="1101"/>
      <c r="XCQ741" s="1101"/>
      <c r="XCR741" s="1101"/>
      <c r="XCS741" s="1101"/>
      <c r="XCT741" s="1101"/>
      <c r="XCU741" s="1101"/>
      <c r="XCV741" s="1101"/>
      <c r="XCW741" s="1101"/>
      <c r="XCX741" s="1101"/>
      <c r="XCY741" s="1101"/>
      <c r="XCZ741" s="1101"/>
      <c r="XDA741" s="1101"/>
      <c r="XDB741" s="1101"/>
      <c r="XDC741" s="1101"/>
      <c r="XDD741" s="1101"/>
      <c r="XDE741" s="1101"/>
      <c r="XDF741" s="1101"/>
      <c r="XDG741" s="1101"/>
      <c r="XDH741" s="1101"/>
      <c r="XDI741" s="1101"/>
      <c r="XDJ741" s="1101"/>
      <c r="XDK741" s="1101"/>
      <c r="XDL741" s="1101"/>
      <c r="XDM741" s="1101"/>
      <c r="XDN741" s="1101"/>
      <c r="XDO741" s="1101"/>
      <c r="XDP741" s="1101"/>
      <c r="XDQ741" s="1101"/>
      <c r="XDR741" s="1101"/>
      <c r="XDS741" s="1101"/>
      <c r="XDT741" s="1101"/>
      <c r="XDU741" s="1101"/>
      <c r="XDV741" s="1101"/>
      <c r="XDW741" s="1101"/>
      <c r="XDX741" s="1101"/>
      <c r="XDY741" s="1101"/>
      <c r="XDZ741" s="1101"/>
      <c r="XEA741" s="1101"/>
      <c r="XEB741" s="1101"/>
      <c r="XEC741" s="1101"/>
      <c r="XED741" s="1101"/>
      <c r="XEE741" s="1101"/>
      <c r="XEF741" s="1101"/>
      <c r="XEG741" s="1101"/>
      <c r="XEH741" s="1101"/>
      <c r="XEI741" s="1101"/>
      <c r="XEJ741" s="1101"/>
      <c r="XEK741" s="1101"/>
      <c r="XEL741" s="1101"/>
      <c r="XEM741" s="1101"/>
      <c r="XEN741" s="1101"/>
      <c r="XEO741" s="1101"/>
      <c r="XEP741" s="1101"/>
      <c r="XEQ741" s="1101"/>
      <c r="XER741" s="1101"/>
      <c r="XES741" s="1101"/>
      <c r="XET741" s="1101"/>
      <c r="XEU741" s="1101"/>
      <c r="XEV741" s="1101"/>
      <c r="XEW741" s="1101"/>
      <c r="XEX741" s="1101"/>
      <c r="XEY741" s="1101"/>
      <c r="XEZ741" s="1101"/>
      <c r="XFA741" s="1101"/>
      <c r="XFB741" s="1101"/>
      <c r="XFC741" s="1101"/>
    </row>
    <row r="742" spans="1:16383" ht="12.95" customHeight="1">
      <c r="A742" s="1101"/>
      <c r="B742" s="1313"/>
      <c r="C742" s="1314"/>
      <c r="D742" s="1314"/>
      <c r="E742" s="1314"/>
      <c r="F742" s="1315"/>
      <c r="G742" s="1322"/>
      <c r="H742" s="1323"/>
      <c r="I742" s="1323"/>
      <c r="J742" s="1324"/>
      <c r="K742" s="1513"/>
      <c r="L742" s="1514"/>
      <c r="M742" s="1514"/>
      <c r="N742" s="1515"/>
      <c r="O742" s="1334"/>
      <c r="P742" s="1335"/>
      <c r="Q742" s="1335"/>
      <c r="R742" s="1335"/>
      <c r="S742" s="1336"/>
      <c r="T742" s="1334"/>
      <c r="U742" s="1335"/>
      <c r="V742" s="1335"/>
      <c r="W742" s="1336"/>
      <c r="X742" s="1316">
        <f t="shared" ref="X742:X751" si="61">O742+T742</f>
        <v>0</v>
      </c>
      <c r="Y742" s="1317"/>
      <c r="Z742" s="1317"/>
      <c r="AA742" s="1317"/>
      <c r="AB742" s="1318"/>
      <c r="AC742" s="1337"/>
      <c r="AD742" s="1338"/>
      <c r="AE742" s="1338"/>
      <c r="AF742" s="1338"/>
      <c r="AG742" s="1339"/>
      <c r="AH742" s="1319" t="str">
        <f t="shared" si="60"/>
        <v/>
      </c>
      <c r="AI742" s="1320"/>
      <c r="AJ742" s="1321"/>
      <c r="AK742" s="1313" t="s">
        <v>299</v>
      </c>
      <c r="AL742" s="1314"/>
      <c r="AM742" s="1314"/>
      <c r="AN742" s="1314"/>
      <c r="AO742" s="1315"/>
      <c r="AP742" s="2"/>
      <c r="AQ742" s="2"/>
      <c r="AR742" s="2"/>
      <c r="AS742" s="2"/>
      <c r="AT742" s="1101"/>
      <c r="AU742" s="1101"/>
      <c r="AV742" s="1101"/>
      <c r="AW742" s="1101"/>
      <c r="AX742" s="1101"/>
      <c r="AY742" s="784"/>
      <c r="AZ742" s="784"/>
      <c r="BA742" s="784"/>
      <c r="BB742" s="784"/>
      <c r="BC742" s="784"/>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1101"/>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1101"/>
      <c r="DH742" s="1101"/>
      <c r="DI742" s="1101"/>
      <c r="DJ742" s="1101"/>
      <c r="DK742" s="1101"/>
      <c r="DL742" s="1101"/>
      <c r="DM742" s="1101"/>
      <c r="DN742" s="1101"/>
      <c r="DO742" s="1101"/>
      <c r="DP742" s="1101"/>
      <c r="DQ742" s="1101"/>
      <c r="DR742" s="1101"/>
      <c r="DS742" s="1101"/>
      <c r="DT742" s="1101"/>
      <c r="DU742" s="1101"/>
      <c r="DV742" s="1101"/>
      <c r="DW742" s="1101"/>
      <c r="DX742" s="1101"/>
      <c r="DY742" s="1101"/>
      <c r="DZ742" s="1101"/>
      <c r="EA742" s="1101"/>
      <c r="EB742" s="1101"/>
      <c r="EC742" s="1101"/>
      <c r="ED742" s="1101"/>
      <c r="EE742" s="1101"/>
      <c r="EF742" s="1101"/>
      <c r="EG742" s="1101"/>
      <c r="EH742" s="1101"/>
      <c r="EI742" s="1101"/>
      <c r="EJ742" s="1101"/>
      <c r="EK742" s="1101"/>
      <c r="EL742" s="1101"/>
      <c r="EM742" s="1101"/>
      <c r="EN742" s="1101"/>
      <c r="EO742" s="1101"/>
      <c r="EP742" s="1101"/>
      <c r="EQ742" s="1101"/>
      <c r="ER742" s="1101"/>
      <c r="ES742" s="1101"/>
      <c r="ET742" s="1101"/>
      <c r="EU742" s="1101"/>
      <c r="EV742" s="1101"/>
      <c r="EW742" s="1101"/>
      <c r="EX742" s="1101"/>
      <c r="EY742" s="1101"/>
      <c r="EZ742" s="1101"/>
      <c r="FA742" s="1101"/>
      <c r="FB742" s="1101"/>
      <c r="FC742" s="1101"/>
      <c r="FD742" s="1101"/>
      <c r="FE742" s="1101"/>
      <c r="FF742" s="1101"/>
      <c r="FG742" s="1101"/>
      <c r="FH742" s="1101"/>
      <c r="FI742" s="1101"/>
      <c r="FJ742" s="1101"/>
      <c r="FK742" s="1101"/>
      <c r="FL742" s="1101"/>
      <c r="FM742" s="1101"/>
      <c r="FN742" s="1101"/>
      <c r="FO742" s="1101"/>
      <c r="FP742" s="1101"/>
      <c r="FQ742" s="1101"/>
      <c r="FR742" s="1101"/>
      <c r="FS742" s="1101"/>
      <c r="FT742" s="1101"/>
      <c r="FU742" s="1101"/>
      <c r="FV742" s="1101"/>
      <c r="FW742" s="1101"/>
      <c r="FX742" s="1101"/>
      <c r="FY742" s="1101"/>
      <c r="FZ742" s="1101"/>
      <c r="GA742" s="1101"/>
      <c r="GB742" s="1101"/>
      <c r="GC742" s="1101"/>
      <c r="GD742" s="1101"/>
      <c r="GE742" s="1101"/>
      <c r="GF742" s="1101"/>
      <c r="GG742" s="1101"/>
      <c r="GH742" s="1101"/>
      <c r="GI742" s="1101"/>
      <c r="GJ742" s="1101"/>
      <c r="GK742" s="1101"/>
      <c r="GL742" s="1101"/>
      <c r="GM742" s="1101"/>
      <c r="GN742" s="1101"/>
      <c r="GO742" s="1101"/>
      <c r="GP742" s="1101"/>
      <c r="GQ742" s="1101"/>
      <c r="GR742" s="1101"/>
      <c r="GS742" s="1101"/>
      <c r="GT742" s="1101"/>
      <c r="GU742" s="1101"/>
      <c r="GV742" s="1101"/>
      <c r="GW742" s="1101"/>
      <c r="GX742" s="1101"/>
      <c r="GY742" s="1101"/>
      <c r="GZ742" s="1101"/>
      <c r="HA742" s="1101"/>
      <c r="HB742" s="1101"/>
      <c r="HC742" s="1101"/>
      <c r="HD742" s="1101"/>
      <c r="HE742" s="1101"/>
      <c r="HF742" s="1101"/>
      <c r="HG742" s="1101"/>
      <c r="HH742" s="1101"/>
      <c r="HI742" s="1101"/>
      <c r="HJ742" s="1101"/>
      <c r="HK742" s="1101"/>
      <c r="HL742" s="1101"/>
      <c r="HM742" s="1101"/>
      <c r="HN742" s="1101"/>
      <c r="HO742" s="1101"/>
      <c r="HP742" s="1101"/>
      <c r="HQ742" s="1101"/>
      <c r="HR742" s="1101"/>
      <c r="HS742" s="1101"/>
      <c r="HT742" s="1101"/>
      <c r="HU742" s="1101"/>
      <c r="HV742" s="1101"/>
      <c r="HW742" s="1101"/>
      <c r="HX742" s="1101"/>
      <c r="HY742" s="1101"/>
      <c r="HZ742" s="1101"/>
      <c r="IA742" s="1101"/>
      <c r="IB742" s="1101"/>
      <c r="IC742" s="1101"/>
      <c r="ID742" s="1101"/>
      <c r="IE742" s="1101"/>
      <c r="IF742" s="1101"/>
      <c r="IG742" s="1101"/>
      <c r="IH742" s="1101"/>
      <c r="II742" s="1101"/>
      <c r="IJ742" s="1101"/>
      <c r="IK742" s="1101"/>
      <c r="IL742" s="1101"/>
      <c r="IM742" s="1101"/>
      <c r="IN742" s="1101"/>
      <c r="IO742" s="1101"/>
      <c r="IP742" s="1101"/>
      <c r="IQ742" s="1101"/>
      <c r="IR742" s="1101"/>
      <c r="IS742" s="1101"/>
      <c r="IT742" s="1101"/>
      <c r="IU742" s="1101"/>
      <c r="IV742" s="1101"/>
      <c r="IW742" s="1101"/>
      <c r="IX742" s="1101"/>
      <c r="IY742" s="1101"/>
      <c r="IZ742" s="1101"/>
      <c r="JA742" s="1101"/>
      <c r="JB742" s="1101"/>
      <c r="JC742" s="1101"/>
      <c r="JD742" s="1101"/>
      <c r="JE742" s="1101"/>
      <c r="JF742" s="1101"/>
      <c r="JG742" s="1101"/>
      <c r="JH742" s="1101"/>
      <c r="JI742" s="1101"/>
      <c r="JJ742" s="1101"/>
      <c r="JK742" s="1101"/>
      <c r="JL742" s="1101"/>
      <c r="JM742" s="1101"/>
      <c r="JN742" s="1101"/>
      <c r="JO742" s="1101"/>
      <c r="JP742" s="1101"/>
      <c r="JQ742" s="1101"/>
      <c r="JR742" s="1101"/>
      <c r="JS742" s="1101"/>
      <c r="JT742" s="1101"/>
      <c r="JU742" s="1101"/>
      <c r="JV742" s="1101"/>
      <c r="JW742" s="1101"/>
      <c r="JX742" s="1101"/>
      <c r="JY742" s="1101"/>
      <c r="JZ742" s="1101"/>
      <c r="KA742" s="1101"/>
      <c r="KB742" s="1101"/>
      <c r="KC742" s="1101"/>
      <c r="KD742" s="1101"/>
      <c r="KE742" s="1101"/>
      <c r="KF742" s="1101"/>
      <c r="KG742" s="1101"/>
      <c r="KH742" s="1101"/>
      <c r="KI742" s="1101"/>
      <c r="KJ742" s="1101"/>
      <c r="KK742" s="1101"/>
      <c r="KL742" s="1101"/>
      <c r="KM742" s="1101"/>
      <c r="KN742" s="1101"/>
      <c r="KO742" s="1101"/>
      <c r="KP742" s="1101"/>
      <c r="KQ742" s="1101"/>
      <c r="KR742" s="1101"/>
      <c r="KS742" s="1101"/>
      <c r="KT742" s="1101"/>
      <c r="KU742" s="1101"/>
      <c r="KV742" s="1101"/>
      <c r="KW742" s="1101"/>
      <c r="KX742" s="1101"/>
      <c r="KY742" s="1101"/>
      <c r="KZ742" s="1101"/>
      <c r="LA742" s="1101"/>
      <c r="LB742" s="1101"/>
      <c r="LC742" s="1101"/>
      <c r="LD742" s="1101"/>
      <c r="LE742" s="1101"/>
      <c r="LF742" s="1101"/>
      <c r="LG742" s="1101"/>
      <c r="LH742" s="1101"/>
      <c r="LI742" s="1101"/>
      <c r="LJ742" s="1101"/>
      <c r="LK742" s="1101"/>
      <c r="LL742" s="1101"/>
      <c r="LM742" s="1101"/>
      <c r="LN742" s="1101"/>
      <c r="LO742" s="1101"/>
      <c r="LP742" s="1101"/>
      <c r="LQ742" s="1101"/>
      <c r="LR742" s="1101"/>
      <c r="LS742" s="1101"/>
      <c r="LT742" s="1101"/>
      <c r="LU742" s="1101"/>
      <c r="LV742" s="1101"/>
      <c r="LW742" s="1101"/>
      <c r="LX742" s="1101"/>
      <c r="LY742" s="1101"/>
      <c r="LZ742" s="1101"/>
      <c r="MA742" s="1101"/>
      <c r="MB742" s="1101"/>
      <c r="MC742" s="1101"/>
      <c r="MD742" s="1101"/>
      <c r="ME742" s="1101"/>
      <c r="MF742" s="1101"/>
      <c r="MG742" s="1101"/>
      <c r="MH742" s="1101"/>
      <c r="MI742" s="1101"/>
      <c r="MJ742" s="1101"/>
      <c r="MK742" s="1101"/>
      <c r="ML742" s="1101"/>
      <c r="MM742" s="1101"/>
      <c r="MN742" s="1101"/>
      <c r="MO742" s="1101"/>
      <c r="MP742" s="1101"/>
      <c r="MQ742" s="1101"/>
      <c r="MR742" s="1101"/>
      <c r="MS742" s="1101"/>
      <c r="MT742" s="1101"/>
      <c r="MU742" s="1101"/>
      <c r="MV742" s="1101"/>
      <c r="MW742" s="1101"/>
      <c r="MX742" s="1101"/>
      <c r="MY742" s="1101"/>
      <c r="MZ742" s="1101"/>
      <c r="NA742" s="1101"/>
      <c r="NB742" s="1101"/>
      <c r="NC742" s="1101"/>
      <c r="ND742" s="1101"/>
      <c r="NE742" s="1101"/>
      <c r="NF742" s="1101"/>
      <c r="NG742" s="1101"/>
      <c r="NH742" s="1101"/>
      <c r="NI742" s="1101"/>
      <c r="NJ742" s="1101"/>
      <c r="NK742" s="1101"/>
      <c r="NL742" s="1101"/>
      <c r="NM742" s="1101"/>
      <c r="NN742" s="1101"/>
      <c r="NO742" s="1101"/>
      <c r="NP742" s="1101"/>
      <c r="NQ742" s="1101"/>
      <c r="NR742" s="1101"/>
      <c r="NS742" s="1101"/>
      <c r="NT742" s="1101"/>
      <c r="NU742" s="1101"/>
      <c r="NV742" s="1101"/>
      <c r="NW742" s="1101"/>
      <c r="NX742" s="1101"/>
      <c r="NY742" s="1101"/>
      <c r="NZ742" s="1101"/>
      <c r="OA742" s="1101"/>
      <c r="OB742" s="1101"/>
      <c r="OC742" s="1101"/>
      <c r="OD742" s="1101"/>
      <c r="OE742" s="1101"/>
      <c r="OF742" s="1101"/>
      <c r="OG742" s="1101"/>
      <c r="OH742" s="1101"/>
      <c r="OI742" s="1101"/>
      <c r="OJ742" s="1101"/>
      <c r="OK742" s="1101"/>
      <c r="OL742" s="1101"/>
      <c r="OM742" s="1101"/>
      <c r="ON742" s="1101"/>
      <c r="OO742" s="1101"/>
      <c r="OP742" s="1101"/>
      <c r="OQ742" s="1101"/>
      <c r="OR742" s="1101"/>
      <c r="OS742" s="1101"/>
      <c r="OT742" s="1101"/>
      <c r="OU742" s="1101"/>
      <c r="OV742" s="1101"/>
      <c r="OW742" s="1101"/>
      <c r="OX742" s="1101"/>
      <c r="OY742" s="1101"/>
      <c r="OZ742" s="1101"/>
      <c r="PA742" s="1101"/>
      <c r="PB742" s="1101"/>
      <c r="PC742" s="1101"/>
      <c r="PD742" s="1101"/>
      <c r="PE742" s="1101"/>
      <c r="PF742" s="1101"/>
      <c r="PG742" s="1101"/>
      <c r="PH742" s="1101"/>
      <c r="PI742" s="1101"/>
      <c r="PJ742" s="1101"/>
      <c r="PK742" s="1101"/>
      <c r="PL742" s="1101"/>
      <c r="PM742" s="1101"/>
      <c r="PN742" s="1101"/>
      <c r="PO742" s="1101"/>
      <c r="PP742" s="1101"/>
      <c r="PQ742" s="1101"/>
      <c r="PR742" s="1101"/>
      <c r="PS742" s="1101"/>
      <c r="PT742" s="1101"/>
      <c r="PU742" s="1101"/>
      <c r="PV742" s="1101"/>
      <c r="PW742" s="1101"/>
      <c r="PX742" s="1101"/>
      <c r="PY742" s="1101"/>
      <c r="PZ742" s="1101"/>
      <c r="QA742" s="1101"/>
      <c r="QB742" s="1101"/>
      <c r="QC742" s="1101"/>
      <c r="QD742" s="1101"/>
      <c r="QE742" s="1101"/>
      <c r="QF742" s="1101"/>
      <c r="QG742" s="1101"/>
      <c r="QH742" s="1101"/>
      <c r="QI742" s="1101"/>
      <c r="QJ742" s="1101"/>
      <c r="QK742" s="1101"/>
      <c r="QL742" s="1101"/>
      <c r="QM742" s="1101"/>
      <c r="QN742" s="1101"/>
      <c r="QO742" s="1101"/>
      <c r="QP742" s="1101"/>
      <c r="QQ742" s="1101"/>
      <c r="QR742" s="1101"/>
      <c r="QS742" s="1101"/>
      <c r="QT742" s="1101"/>
      <c r="QU742" s="1101"/>
      <c r="QV742" s="1101"/>
      <c r="QW742" s="1101"/>
      <c r="QX742" s="1101"/>
      <c r="QY742" s="1101"/>
      <c r="QZ742" s="1101"/>
      <c r="RA742" s="1101"/>
      <c r="RB742" s="1101"/>
      <c r="RC742" s="1101"/>
      <c r="RD742" s="1101"/>
      <c r="RE742" s="1101"/>
      <c r="RF742" s="1101"/>
      <c r="RG742" s="1101"/>
      <c r="RH742" s="1101"/>
      <c r="RI742" s="1101"/>
      <c r="RJ742" s="1101"/>
      <c r="RK742" s="1101"/>
      <c r="RL742" s="1101"/>
      <c r="RM742" s="1101"/>
      <c r="RN742" s="1101"/>
      <c r="RO742" s="1101"/>
      <c r="RP742" s="1101"/>
      <c r="RQ742" s="1101"/>
      <c r="RR742" s="1101"/>
      <c r="RS742" s="1101"/>
      <c r="RT742" s="1101"/>
      <c r="RU742" s="1101"/>
      <c r="RV742" s="1101"/>
      <c r="RW742" s="1101"/>
      <c r="RX742" s="1101"/>
      <c r="RY742" s="1101"/>
      <c r="RZ742" s="1101"/>
      <c r="SA742" s="1101"/>
      <c r="SB742" s="1101"/>
      <c r="SC742" s="1101"/>
      <c r="SD742" s="1101"/>
      <c r="SE742" s="1101"/>
      <c r="SF742" s="1101"/>
      <c r="SG742" s="1101"/>
      <c r="SH742" s="1101"/>
      <c r="SI742" s="1101"/>
      <c r="SJ742" s="1101"/>
      <c r="SK742" s="1101"/>
      <c r="SL742" s="1101"/>
      <c r="SM742" s="1101"/>
      <c r="SN742" s="1101"/>
      <c r="SO742" s="1101"/>
      <c r="SP742" s="1101"/>
      <c r="SQ742" s="1101"/>
      <c r="SR742" s="1101"/>
      <c r="SS742" s="1101"/>
      <c r="ST742" s="1101"/>
      <c r="SU742" s="1101"/>
      <c r="SV742" s="1101"/>
      <c r="SW742" s="1101"/>
      <c r="SX742" s="1101"/>
      <c r="SY742" s="1101"/>
      <c r="SZ742" s="1101"/>
      <c r="TA742" s="1101"/>
      <c r="TB742" s="1101"/>
      <c r="TC742" s="1101"/>
      <c r="TD742" s="1101"/>
      <c r="TE742" s="1101"/>
      <c r="TF742" s="1101"/>
      <c r="TG742" s="1101"/>
      <c r="TH742" s="1101"/>
      <c r="TI742" s="1101"/>
      <c r="TJ742" s="1101"/>
      <c r="TK742" s="1101"/>
      <c r="TL742" s="1101"/>
      <c r="TM742" s="1101"/>
      <c r="TN742" s="1101"/>
      <c r="TO742" s="1101"/>
      <c r="TP742" s="1101"/>
      <c r="TQ742" s="1101"/>
      <c r="TR742" s="1101"/>
      <c r="TS742" s="1101"/>
      <c r="TT742" s="1101"/>
      <c r="TU742" s="1101"/>
      <c r="TV742" s="1101"/>
      <c r="TW742" s="1101"/>
      <c r="TX742" s="1101"/>
      <c r="TY742" s="1101"/>
      <c r="TZ742" s="1101"/>
      <c r="UA742" s="1101"/>
      <c r="UB742" s="1101"/>
      <c r="UC742" s="1101"/>
      <c r="UD742" s="1101"/>
      <c r="UE742" s="1101"/>
      <c r="UF742" s="1101"/>
      <c r="UG742" s="1101"/>
      <c r="UH742" s="1101"/>
      <c r="UI742" s="1101"/>
      <c r="UJ742" s="1101"/>
      <c r="UK742" s="1101"/>
      <c r="UL742" s="1101"/>
      <c r="UM742" s="1101"/>
      <c r="UN742" s="1101"/>
      <c r="UO742" s="1101"/>
      <c r="UP742" s="1101"/>
      <c r="UQ742" s="1101"/>
      <c r="UR742" s="1101"/>
      <c r="US742" s="1101"/>
      <c r="UT742" s="1101"/>
      <c r="UU742" s="1101"/>
      <c r="UV742" s="1101"/>
      <c r="UW742" s="1101"/>
      <c r="UX742" s="1101"/>
      <c r="UY742" s="1101"/>
      <c r="UZ742" s="1101"/>
      <c r="VA742" s="1101"/>
      <c r="VB742" s="1101"/>
      <c r="VC742" s="1101"/>
      <c r="VD742" s="1101"/>
      <c r="VE742" s="1101"/>
      <c r="VF742" s="1101"/>
      <c r="VG742" s="1101"/>
      <c r="VH742" s="1101"/>
      <c r="VI742" s="1101"/>
      <c r="VJ742" s="1101"/>
      <c r="VK742" s="1101"/>
      <c r="VL742" s="1101"/>
      <c r="VM742" s="1101"/>
      <c r="VN742" s="1101"/>
      <c r="VO742" s="1101"/>
      <c r="VP742" s="1101"/>
      <c r="VQ742" s="1101"/>
      <c r="VR742" s="1101"/>
      <c r="VS742" s="1101"/>
      <c r="VT742" s="1101"/>
      <c r="VU742" s="1101"/>
      <c r="VV742" s="1101"/>
      <c r="VW742" s="1101"/>
      <c r="VX742" s="1101"/>
      <c r="VY742" s="1101"/>
      <c r="VZ742" s="1101"/>
      <c r="WA742" s="1101"/>
      <c r="WB742" s="1101"/>
      <c r="WC742" s="1101"/>
      <c r="WD742" s="1101"/>
      <c r="WE742" s="1101"/>
      <c r="WF742" s="1101"/>
      <c r="WG742" s="1101"/>
      <c r="WH742" s="1101"/>
      <c r="WI742" s="1101"/>
      <c r="WJ742" s="1101"/>
      <c r="WK742" s="1101"/>
      <c r="WL742" s="1101"/>
      <c r="WM742" s="1101"/>
      <c r="WN742" s="1101"/>
      <c r="WO742" s="1101"/>
      <c r="WP742" s="1101"/>
      <c r="WQ742" s="1101"/>
      <c r="WR742" s="1101"/>
      <c r="WS742" s="1101"/>
      <c r="WT742" s="1101"/>
      <c r="WU742" s="1101"/>
      <c r="WV742" s="1101"/>
      <c r="WW742" s="1101"/>
      <c r="WX742" s="1101"/>
      <c r="WY742" s="1101"/>
      <c r="WZ742" s="1101"/>
      <c r="XA742" s="1101"/>
      <c r="XB742" s="1101"/>
      <c r="XC742" s="1101"/>
      <c r="XD742" s="1101"/>
      <c r="XE742" s="1101"/>
      <c r="XF742" s="1101"/>
      <c r="XG742" s="1101"/>
      <c r="XH742" s="1101"/>
      <c r="XI742" s="1101"/>
      <c r="XJ742" s="1101"/>
      <c r="XK742" s="1101"/>
      <c r="XL742" s="1101"/>
      <c r="XM742" s="1101"/>
      <c r="XN742" s="1101"/>
      <c r="XO742" s="1101"/>
      <c r="XP742" s="1101"/>
      <c r="XQ742" s="1101"/>
      <c r="XR742" s="1101"/>
      <c r="XS742" s="1101"/>
      <c r="XT742" s="1101"/>
      <c r="XU742" s="1101"/>
      <c r="XV742" s="1101"/>
      <c r="XW742" s="1101"/>
      <c r="XX742" s="1101"/>
      <c r="XY742" s="1101"/>
      <c r="XZ742" s="1101"/>
      <c r="YA742" s="1101"/>
      <c r="YB742" s="1101"/>
      <c r="YC742" s="1101"/>
      <c r="YD742" s="1101"/>
      <c r="YE742" s="1101"/>
      <c r="YF742" s="1101"/>
      <c r="YG742" s="1101"/>
      <c r="YH742" s="1101"/>
      <c r="YI742" s="1101"/>
      <c r="YJ742" s="1101"/>
      <c r="YK742" s="1101"/>
      <c r="YL742" s="1101"/>
      <c r="YM742" s="1101"/>
      <c r="YN742" s="1101"/>
      <c r="YO742" s="1101"/>
      <c r="YP742" s="1101"/>
      <c r="YQ742" s="1101"/>
      <c r="YR742" s="1101"/>
      <c r="YS742" s="1101"/>
      <c r="YT742" s="1101"/>
      <c r="YU742" s="1101"/>
      <c r="YV742" s="1101"/>
      <c r="YW742" s="1101"/>
      <c r="YX742" s="1101"/>
      <c r="YY742" s="1101"/>
      <c r="YZ742" s="1101"/>
      <c r="ZA742" s="1101"/>
      <c r="ZB742" s="1101"/>
      <c r="ZC742" s="1101"/>
      <c r="ZD742" s="1101"/>
      <c r="ZE742" s="1101"/>
      <c r="ZF742" s="1101"/>
      <c r="ZG742" s="1101"/>
      <c r="ZH742" s="1101"/>
      <c r="ZI742" s="1101"/>
      <c r="ZJ742" s="1101"/>
      <c r="ZK742" s="1101"/>
      <c r="ZL742" s="1101"/>
      <c r="ZM742" s="1101"/>
      <c r="ZN742" s="1101"/>
      <c r="ZO742" s="1101"/>
      <c r="ZP742" s="1101"/>
      <c r="ZQ742" s="1101"/>
      <c r="ZR742" s="1101"/>
      <c r="ZS742" s="1101"/>
      <c r="ZT742" s="1101"/>
      <c r="ZU742" s="1101"/>
      <c r="ZV742" s="1101"/>
      <c r="ZW742" s="1101"/>
      <c r="ZX742" s="1101"/>
      <c r="ZY742" s="1101"/>
      <c r="ZZ742" s="1101"/>
      <c r="AAA742" s="1101"/>
      <c r="AAB742" s="1101"/>
      <c r="AAC742" s="1101"/>
      <c r="AAD742" s="1101"/>
      <c r="AAE742" s="1101"/>
      <c r="AAF742" s="1101"/>
      <c r="AAG742" s="1101"/>
      <c r="AAH742" s="1101"/>
      <c r="AAI742" s="1101"/>
      <c r="AAJ742" s="1101"/>
      <c r="AAK742" s="1101"/>
      <c r="AAL742" s="1101"/>
      <c r="AAM742" s="1101"/>
      <c r="AAN742" s="1101"/>
      <c r="AAO742" s="1101"/>
      <c r="AAP742" s="1101"/>
      <c r="AAQ742" s="1101"/>
      <c r="AAR742" s="1101"/>
      <c r="AAS742" s="1101"/>
      <c r="AAT742" s="1101"/>
      <c r="AAU742" s="1101"/>
      <c r="AAV742" s="1101"/>
      <c r="AAW742" s="1101"/>
      <c r="AAX742" s="1101"/>
      <c r="AAY742" s="1101"/>
      <c r="AAZ742" s="1101"/>
      <c r="ABA742" s="1101"/>
      <c r="ABB742" s="1101"/>
      <c r="ABC742" s="1101"/>
      <c r="ABD742" s="1101"/>
      <c r="ABE742" s="1101"/>
      <c r="ABF742" s="1101"/>
      <c r="ABG742" s="1101"/>
      <c r="ABH742" s="1101"/>
      <c r="ABI742" s="1101"/>
      <c r="ABJ742" s="1101"/>
      <c r="ABK742" s="1101"/>
      <c r="ABL742" s="1101"/>
      <c r="ABM742" s="1101"/>
      <c r="ABN742" s="1101"/>
      <c r="ABO742" s="1101"/>
      <c r="ABP742" s="1101"/>
      <c r="ABQ742" s="1101"/>
      <c r="ABR742" s="1101"/>
      <c r="ABS742" s="1101"/>
      <c r="ABT742" s="1101"/>
      <c r="ABU742" s="1101"/>
      <c r="ABV742" s="1101"/>
      <c r="ABW742" s="1101"/>
      <c r="ABX742" s="1101"/>
      <c r="ABY742" s="1101"/>
      <c r="ABZ742" s="1101"/>
      <c r="ACA742" s="1101"/>
      <c r="ACB742" s="1101"/>
      <c r="ACC742" s="1101"/>
      <c r="ACD742" s="1101"/>
      <c r="ACE742" s="1101"/>
      <c r="ACF742" s="1101"/>
      <c r="ACG742" s="1101"/>
      <c r="ACH742" s="1101"/>
      <c r="ACI742" s="1101"/>
      <c r="ACJ742" s="1101"/>
      <c r="ACK742" s="1101"/>
      <c r="ACL742" s="1101"/>
      <c r="ACM742" s="1101"/>
      <c r="ACN742" s="1101"/>
      <c r="ACO742" s="1101"/>
      <c r="ACP742" s="1101"/>
      <c r="ACQ742" s="1101"/>
      <c r="ACR742" s="1101"/>
      <c r="ACS742" s="1101"/>
      <c r="ACT742" s="1101"/>
      <c r="ACU742" s="1101"/>
      <c r="ACV742" s="1101"/>
      <c r="ACW742" s="1101"/>
      <c r="ACX742" s="1101"/>
      <c r="ACY742" s="1101"/>
      <c r="ACZ742" s="1101"/>
      <c r="ADA742" s="1101"/>
      <c r="ADB742" s="1101"/>
      <c r="ADC742" s="1101"/>
      <c r="ADD742" s="1101"/>
      <c r="ADE742" s="1101"/>
      <c r="ADF742" s="1101"/>
      <c r="ADG742" s="1101"/>
      <c r="ADH742" s="1101"/>
      <c r="ADI742" s="1101"/>
      <c r="ADJ742" s="1101"/>
      <c r="ADK742" s="1101"/>
      <c r="ADL742" s="1101"/>
      <c r="ADM742" s="1101"/>
      <c r="ADN742" s="1101"/>
      <c r="ADO742" s="1101"/>
      <c r="ADP742" s="1101"/>
      <c r="ADQ742" s="1101"/>
      <c r="ADR742" s="1101"/>
      <c r="ADS742" s="1101"/>
      <c r="ADT742" s="1101"/>
      <c r="ADU742" s="1101"/>
      <c r="ADV742" s="1101"/>
      <c r="ADW742" s="1101"/>
      <c r="ADX742" s="1101"/>
      <c r="ADY742" s="1101"/>
      <c r="ADZ742" s="1101"/>
      <c r="AEA742" s="1101"/>
      <c r="AEB742" s="1101"/>
      <c r="AEC742" s="1101"/>
      <c r="AED742" s="1101"/>
      <c r="AEE742" s="1101"/>
      <c r="AEF742" s="1101"/>
      <c r="AEG742" s="1101"/>
      <c r="AEH742" s="1101"/>
      <c r="AEI742" s="1101"/>
      <c r="AEJ742" s="1101"/>
      <c r="AEK742" s="1101"/>
      <c r="AEL742" s="1101"/>
      <c r="AEM742" s="1101"/>
      <c r="AEN742" s="1101"/>
      <c r="AEO742" s="1101"/>
      <c r="AEP742" s="1101"/>
      <c r="AEQ742" s="1101"/>
      <c r="AER742" s="1101"/>
      <c r="AES742" s="1101"/>
      <c r="AET742" s="1101"/>
      <c r="AEU742" s="1101"/>
      <c r="AEV742" s="1101"/>
      <c r="AEW742" s="1101"/>
      <c r="AEX742" s="1101"/>
      <c r="AEY742" s="1101"/>
      <c r="AEZ742" s="1101"/>
      <c r="AFA742" s="1101"/>
      <c r="AFB742" s="1101"/>
      <c r="AFC742" s="1101"/>
      <c r="AFD742" s="1101"/>
      <c r="AFE742" s="1101"/>
      <c r="AFF742" s="1101"/>
      <c r="AFG742" s="1101"/>
      <c r="AFH742" s="1101"/>
      <c r="AFI742" s="1101"/>
      <c r="AFJ742" s="1101"/>
      <c r="AFK742" s="1101"/>
      <c r="AFL742" s="1101"/>
      <c r="AFM742" s="1101"/>
      <c r="AFN742" s="1101"/>
      <c r="AFO742" s="1101"/>
      <c r="AFP742" s="1101"/>
      <c r="AFQ742" s="1101"/>
      <c r="AFR742" s="1101"/>
      <c r="AFS742" s="1101"/>
      <c r="AFT742" s="1101"/>
      <c r="AFU742" s="1101"/>
      <c r="AFV742" s="1101"/>
      <c r="AFW742" s="1101"/>
      <c r="AFX742" s="1101"/>
      <c r="AFY742" s="1101"/>
      <c r="AFZ742" s="1101"/>
      <c r="AGA742" s="1101"/>
      <c r="AGB742" s="1101"/>
      <c r="AGC742" s="1101"/>
      <c r="AGD742" s="1101"/>
      <c r="AGE742" s="1101"/>
      <c r="AGF742" s="1101"/>
      <c r="AGG742" s="1101"/>
      <c r="AGH742" s="1101"/>
      <c r="AGI742" s="1101"/>
      <c r="AGJ742" s="1101"/>
      <c r="AGK742" s="1101"/>
      <c r="AGL742" s="1101"/>
      <c r="AGM742" s="1101"/>
      <c r="AGN742" s="1101"/>
      <c r="AGO742" s="1101"/>
      <c r="AGP742" s="1101"/>
      <c r="AGQ742" s="1101"/>
      <c r="AGR742" s="1101"/>
      <c r="AGS742" s="1101"/>
      <c r="AGT742" s="1101"/>
      <c r="AGU742" s="1101"/>
      <c r="AGV742" s="1101"/>
      <c r="AGW742" s="1101"/>
      <c r="AGX742" s="1101"/>
      <c r="AGY742" s="1101"/>
      <c r="AGZ742" s="1101"/>
      <c r="AHA742" s="1101"/>
      <c r="AHB742" s="1101"/>
      <c r="AHC742" s="1101"/>
      <c r="AHD742" s="1101"/>
      <c r="AHE742" s="1101"/>
      <c r="AHF742" s="1101"/>
      <c r="AHG742" s="1101"/>
      <c r="AHH742" s="1101"/>
      <c r="AHI742" s="1101"/>
      <c r="AHJ742" s="1101"/>
      <c r="AHK742" s="1101"/>
      <c r="AHL742" s="1101"/>
      <c r="AHM742" s="1101"/>
      <c r="AHN742" s="1101"/>
      <c r="AHO742" s="1101"/>
      <c r="AHP742" s="1101"/>
      <c r="AHQ742" s="1101"/>
      <c r="AHR742" s="1101"/>
      <c r="AHS742" s="1101"/>
      <c r="AHT742" s="1101"/>
      <c r="AHU742" s="1101"/>
      <c r="AHV742" s="1101"/>
      <c r="AHW742" s="1101"/>
      <c r="AHX742" s="1101"/>
      <c r="AHY742" s="1101"/>
      <c r="AHZ742" s="1101"/>
      <c r="AIA742" s="1101"/>
      <c r="AIB742" s="1101"/>
      <c r="AIC742" s="1101"/>
      <c r="AID742" s="1101"/>
      <c r="AIE742" s="1101"/>
      <c r="AIF742" s="1101"/>
      <c r="AIG742" s="1101"/>
      <c r="AIH742" s="1101"/>
      <c r="AII742" s="1101"/>
      <c r="AIJ742" s="1101"/>
      <c r="AIK742" s="1101"/>
      <c r="AIL742" s="1101"/>
      <c r="AIM742" s="1101"/>
      <c r="AIN742" s="1101"/>
      <c r="AIO742" s="1101"/>
      <c r="AIP742" s="1101"/>
      <c r="AIQ742" s="1101"/>
      <c r="AIR742" s="1101"/>
      <c r="AIS742" s="1101"/>
      <c r="AIT742" s="1101"/>
      <c r="AIU742" s="1101"/>
      <c r="AIV742" s="1101"/>
      <c r="AIW742" s="1101"/>
      <c r="AIX742" s="1101"/>
      <c r="AIY742" s="1101"/>
      <c r="AIZ742" s="1101"/>
      <c r="AJA742" s="1101"/>
      <c r="AJB742" s="1101"/>
      <c r="AJC742" s="1101"/>
      <c r="AJD742" s="1101"/>
      <c r="AJE742" s="1101"/>
      <c r="AJF742" s="1101"/>
      <c r="AJG742" s="1101"/>
      <c r="AJH742" s="1101"/>
      <c r="AJI742" s="1101"/>
      <c r="AJJ742" s="1101"/>
      <c r="AJK742" s="1101"/>
      <c r="AJL742" s="1101"/>
      <c r="AJM742" s="1101"/>
      <c r="AJN742" s="1101"/>
      <c r="AJO742" s="1101"/>
      <c r="AJP742" s="1101"/>
      <c r="AJQ742" s="1101"/>
      <c r="AJR742" s="1101"/>
      <c r="AJS742" s="1101"/>
      <c r="AJT742" s="1101"/>
      <c r="AJU742" s="1101"/>
      <c r="AJV742" s="1101"/>
      <c r="AJW742" s="1101"/>
      <c r="AJX742" s="1101"/>
      <c r="AJY742" s="1101"/>
      <c r="AJZ742" s="1101"/>
      <c r="AKA742" s="1101"/>
      <c r="AKB742" s="1101"/>
      <c r="AKC742" s="1101"/>
      <c r="AKD742" s="1101"/>
      <c r="AKE742" s="1101"/>
      <c r="AKF742" s="1101"/>
      <c r="AKG742" s="1101"/>
      <c r="AKH742" s="1101"/>
      <c r="AKI742" s="1101"/>
      <c r="AKJ742" s="1101"/>
      <c r="AKK742" s="1101"/>
      <c r="AKL742" s="1101"/>
      <c r="AKM742" s="1101"/>
      <c r="AKN742" s="1101"/>
      <c r="AKO742" s="1101"/>
      <c r="AKP742" s="1101"/>
      <c r="AKQ742" s="1101"/>
      <c r="AKR742" s="1101"/>
      <c r="AKS742" s="1101"/>
      <c r="AKT742" s="1101"/>
      <c r="AKU742" s="1101"/>
      <c r="AKV742" s="1101"/>
      <c r="AKW742" s="1101"/>
      <c r="AKX742" s="1101"/>
      <c r="AKY742" s="1101"/>
      <c r="AKZ742" s="1101"/>
      <c r="ALA742" s="1101"/>
      <c r="ALB742" s="1101"/>
      <c r="ALC742" s="1101"/>
      <c r="ALD742" s="1101"/>
      <c r="ALE742" s="1101"/>
      <c r="ALF742" s="1101"/>
      <c r="ALG742" s="1101"/>
      <c r="ALH742" s="1101"/>
      <c r="ALI742" s="1101"/>
      <c r="ALJ742" s="1101"/>
      <c r="ALK742" s="1101"/>
      <c r="ALL742" s="1101"/>
      <c r="ALM742" s="1101"/>
      <c r="ALN742" s="1101"/>
      <c r="ALO742" s="1101"/>
      <c r="ALP742" s="1101"/>
      <c r="ALQ742" s="1101"/>
      <c r="ALR742" s="1101"/>
      <c r="ALS742" s="1101"/>
      <c r="ALT742" s="1101"/>
      <c r="ALU742" s="1101"/>
      <c r="ALV742" s="1101"/>
      <c r="ALW742" s="1101"/>
      <c r="ALX742" s="1101"/>
      <c r="ALY742" s="1101"/>
      <c r="ALZ742" s="1101"/>
      <c r="AMA742" s="1101"/>
      <c r="AMB742" s="1101"/>
      <c r="AMC742" s="1101"/>
      <c r="AMD742" s="1101"/>
      <c r="AME742" s="1101"/>
      <c r="AMF742" s="1101"/>
      <c r="AMG742" s="1101"/>
      <c r="AMH742" s="1101"/>
      <c r="AMI742" s="1101"/>
      <c r="AMJ742" s="1101"/>
      <c r="AMK742" s="1101"/>
      <c r="AML742" s="1101"/>
      <c r="AMM742" s="1101"/>
      <c r="AMN742" s="1101"/>
      <c r="AMO742" s="1101"/>
      <c r="AMP742" s="1101"/>
      <c r="AMQ742" s="1101"/>
      <c r="AMR742" s="1101"/>
      <c r="AMS742" s="1101"/>
      <c r="AMT742" s="1101"/>
      <c r="AMU742" s="1101"/>
      <c r="AMV742" s="1101"/>
      <c r="AMW742" s="1101"/>
      <c r="AMX742" s="1101"/>
      <c r="AMY742" s="1101"/>
      <c r="AMZ742" s="1101"/>
      <c r="ANA742" s="1101"/>
      <c r="ANB742" s="1101"/>
      <c r="ANC742" s="1101"/>
      <c r="AND742" s="1101"/>
      <c r="ANE742" s="1101"/>
      <c r="ANF742" s="1101"/>
      <c r="ANG742" s="1101"/>
      <c r="ANH742" s="1101"/>
      <c r="ANI742" s="1101"/>
      <c r="ANJ742" s="1101"/>
      <c r="ANK742" s="1101"/>
      <c r="ANL742" s="1101"/>
      <c r="ANM742" s="1101"/>
      <c r="ANN742" s="1101"/>
      <c r="ANO742" s="1101"/>
      <c r="ANP742" s="1101"/>
      <c r="ANQ742" s="1101"/>
      <c r="ANR742" s="1101"/>
      <c r="ANS742" s="1101"/>
      <c r="ANT742" s="1101"/>
      <c r="ANU742" s="1101"/>
      <c r="ANV742" s="1101"/>
      <c r="ANW742" s="1101"/>
      <c r="ANX742" s="1101"/>
      <c r="ANY742" s="1101"/>
      <c r="ANZ742" s="1101"/>
      <c r="AOA742" s="1101"/>
      <c r="AOB742" s="1101"/>
      <c r="AOC742" s="1101"/>
      <c r="AOD742" s="1101"/>
      <c r="AOE742" s="1101"/>
      <c r="AOF742" s="1101"/>
      <c r="AOG742" s="1101"/>
      <c r="AOH742" s="1101"/>
      <c r="AOI742" s="1101"/>
      <c r="AOJ742" s="1101"/>
      <c r="AOK742" s="1101"/>
      <c r="AOL742" s="1101"/>
      <c r="AOM742" s="1101"/>
      <c r="AON742" s="1101"/>
      <c r="AOO742" s="1101"/>
      <c r="AOP742" s="1101"/>
      <c r="AOQ742" s="1101"/>
      <c r="AOR742" s="1101"/>
      <c r="AOS742" s="1101"/>
      <c r="AOT742" s="1101"/>
      <c r="AOU742" s="1101"/>
      <c r="AOV742" s="1101"/>
      <c r="AOW742" s="1101"/>
      <c r="AOX742" s="1101"/>
      <c r="AOY742" s="1101"/>
      <c r="AOZ742" s="1101"/>
      <c r="APA742" s="1101"/>
      <c r="APB742" s="1101"/>
      <c r="APC742" s="1101"/>
      <c r="APD742" s="1101"/>
      <c r="APE742" s="1101"/>
      <c r="APF742" s="1101"/>
      <c r="APG742" s="1101"/>
      <c r="APH742" s="1101"/>
      <c r="API742" s="1101"/>
      <c r="APJ742" s="1101"/>
      <c r="APK742" s="1101"/>
      <c r="APL742" s="1101"/>
      <c r="APM742" s="1101"/>
      <c r="APN742" s="1101"/>
      <c r="APO742" s="1101"/>
      <c r="APP742" s="1101"/>
      <c r="APQ742" s="1101"/>
      <c r="APR742" s="1101"/>
      <c r="APS742" s="1101"/>
      <c r="APT742" s="1101"/>
      <c r="APU742" s="1101"/>
      <c r="APV742" s="1101"/>
      <c r="APW742" s="1101"/>
      <c r="APX742" s="1101"/>
      <c r="APY742" s="1101"/>
      <c r="APZ742" s="1101"/>
      <c r="AQA742" s="1101"/>
      <c r="AQB742" s="1101"/>
      <c r="AQC742" s="1101"/>
      <c r="AQD742" s="1101"/>
      <c r="AQE742" s="1101"/>
      <c r="AQF742" s="1101"/>
      <c r="AQG742" s="1101"/>
      <c r="AQH742" s="1101"/>
      <c r="AQI742" s="1101"/>
      <c r="AQJ742" s="1101"/>
      <c r="AQK742" s="1101"/>
      <c r="AQL742" s="1101"/>
      <c r="AQM742" s="1101"/>
      <c r="AQN742" s="1101"/>
      <c r="AQO742" s="1101"/>
      <c r="AQP742" s="1101"/>
      <c r="AQQ742" s="1101"/>
      <c r="AQR742" s="1101"/>
      <c r="AQS742" s="1101"/>
      <c r="AQT742" s="1101"/>
      <c r="AQU742" s="1101"/>
      <c r="AQV742" s="1101"/>
      <c r="AQW742" s="1101"/>
      <c r="AQX742" s="1101"/>
      <c r="AQY742" s="1101"/>
      <c r="AQZ742" s="1101"/>
      <c r="ARA742" s="1101"/>
      <c r="ARB742" s="1101"/>
      <c r="ARC742" s="1101"/>
      <c r="ARD742" s="1101"/>
      <c r="ARE742" s="1101"/>
      <c r="ARF742" s="1101"/>
      <c r="ARG742" s="1101"/>
      <c r="ARH742" s="1101"/>
      <c r="ARI742" s="1101"/>
      <c r="ARJ742" s="1101"/>
      <c r="ARK742" s="1101"/>
      <c r="ARL742" s="1101"/>
      <c r="ARM742" s="1101"/>
      <c r="ARN742" s="1101"/>
      <c r="ARO742" s="1101"/>
      <c r="ARP742" s="1101"/>
      <c r="ARQ742" s="1101"/>
      <c r="ARR742" s="1101"/>
      <c r="ARS742" s="1101"/>
      <c r="ART742" s="1101"/>
      <c r="ARU742" s="1101"/>
      <c r="ARV742" s="1101"/>
      <c r="ARW742" s="1101"/>
      <c r="ARX742" s="1101"/>
      <c r="ARY742" s="1101"/>
      <c r="ARZ742" s="1101"/>
      <c r="ASA742" s="1101"/>
      <c r="ASB742" s="1101"/>
      <c r="ASC742" s="1101"/>
      <c r="ASD742" s="1101"/>
      <c r="ASE742" s="1101"/>
      <c r="ASF742" s="1101"/>
      <c r="ASG742" s="1101"/>
      <c r="ASH742" s="1101"/>
      <c r="ASI742" s="1101"/>
      <c r="ASJ742" s="1101"/>
      <c r="ASK742" s="1101"/>
      <c r="ASL742" s="1101"/>
      <c r="ASM742" s="1101"/>
      <c r="ASN742" s="1101"/>
      <c r="ASO742" s="1101"/>
      <c r="ASP742" s="1101"/>
      <c r="ASQ742" s="1101"/>
      <c r="ASR742" s="1101"/>
      <c r="ASS742" s="1101"/>
      <c r="AST742" s="1101"/>
      <c r="ASU742" s="1101"/>
      <c r="ASV742" s="1101"/>
      <c r="ASW742" s="1101"/>
      <c r="ASX742" s="1101"/>
      <c r="ASY742" s="1101"/>
      <c r="ASZ742" s="1101"/>
      <c r="ATA742" s="1101"/>
      <c r="ATB742" s="1101"/>
      <c r="ATC742" s="1101"/>
      <c r="ATD742" s="1101"/>
      <c r="ATE742" s="1101"/>
      <c r="ATF742" s="1101"/>
      <c r="ATG742" s="1101"/>
      <c r="ATH742" s="1101"/>
      <c r="ATI742" s="1101"/>
      <c r="ATJ742" s="1101"/>
      <c r="ATK742" s="1101"/>
      <c r="ATL742" s="1101"/>
      <c r="ATM742" s="1101"/>
      <c r="ATN742" s="1101"/>
      <c r="ATO742" s="1101"/>
      <c r="ATP742" s="1101"/>
      <c r="ATQ742" s="1101"/>
      <c r="ATR742" s="1101"/>
      <c r="ATS742" s="1101"/>
      <c r="ATT742" s="1101"/>
      <c r="ATU742" s="1101"/>
      <c r="ATV742" s="1101"/>
      <c r="ATW742" s="1101"/>
      <c r="ATX742" s="1101"/>
      <c r="ATY742" s="1101"/>
      <c r="ATZ742" s="1101"/>
      <c r="AUA742" s="1101"/>
      <c r="AUB742" s="1101"/>
      <c r="AUC742" s="1101"/>
      <c r="AUD742" s="1101"/>
      <c r="AUE742" s="1101"/>
      <c r="AUF742" s="1101"/>
      <c r="AUG742" s="1101"/>
      <c r="AUH742" s="1101"/>
      <c r="AUI742" s="1101"/>
      <c r="AUJ742" s="1101"/>
      <c r="AUK742" s="1101"/>
      <c r="AUL742" s="1101"/>
      <c r="AUM742" s="1101"/>
      <c r="AUN742" s="1101"/>
      <c r="AUO742" s="1101"/>
      <c r="AUP742" s="1101"/>
      <c r="AUQ742" s="1101"/>
      <c r="AUR742" s="1101"/>
      <c r="AUS742" s="1101"/>
      <c r="AUT742" s="1101"/>
      <c r="AUU742" s="1101"/>
      <c r="AUV742" s="1101"/>
      <c r="AUW742" s="1101"/>
      <c r="AUX742" s="1101"/>
      <c r="AUY742" s="1101"/>
      <c r="AUZ742" s="1101"/>
      <c r="AVA742" s="1101"/>
      <c r="AVB742" s="1101"/>
      <c r="AVC742" s="1101"/>
      <c r="AVD742" s="1101"/>
      <c r="AVE742" s="1101"/>
      <c r="AVF742" s="1101"/>
      <c r="AVG742" s="1101"/>
      <c r="AVH742" s="1101"/>
      <c r="AVI742" s="1101"/>
      <c r="AVJ742" s="1101"/>
      <c r="AVK742" s="1101"/>
      <c r="AVL742" s="1101"/>
      <c r="AVM742" s="1101"/>
      <c r="AVN742" s="1101"/>
      <c r="AVO742" s="1101"/>
      <c r="AVP742" s="1101"/>
      <c r="AVQ742" s="1101"/>
      <c r="AVR742" s="1101"/>
      <c r="AVS742" s="1101"/>
      <c r="AVT742" s="1101"/>
      <c r="AVU742" s="1101"/>
      <c r="AVV742" s="1101"/>
      <c r="AVW742" s="1101"/>
      <c r="AVX742" s="1101"/>
      <c r="AVY742" s="1101"/>
      <c r="AVZ742" s="1101"/>
      <c r="AWA742" s="1101"/>
      <c r="AWB742" s="1101"/>
      <c r="AWC742" s="1101"/>
      <c r="AWD742" s="1101"/>
      <c r="AWE742" s="1101"/>
      <c r="AWF742" s="1101"/>
      <c r="AWG742" s="1101"/>
      <c r="AWH742" s="1101"/>
      <c r="AWI742" s="1101"/>
      <c r="AWJ742" s="1101"/>
      <c r="AWK742" s="1101"/>
      <c r="AWL742" s="1101"/>
      <c r="AWM742" s="1101"/>
      <c r="AWN742" s="1101"/>
      <c r="AWO742" s="1101"/>
      <c r="AWP742" s="1101"/>
      <c r="AWQ742" s="1101"/>
      <c r="AWR742" s="1101"/>
      <c r="AWS742" s="1101"/>
      <c r="AWT742" s="1101"/>
      <c r="AWU742" s="1101"/>
      <c r="AWV742" s="1101"/>
      <c r="AWW742" s="1101"/>
      <c r="AWX742" s="1101"/>
      <c r="AWY742" s="1101"/>
      <c r="AWZ742" s="1101"/>
      <c r="AXA742" s="1101"/>
      <c r="AXB742" s="1101"/>
      <c r="AXC742" s="1101"/>
      <c r="AXD742" s="1101"/>
      <c r="AXE742" s="1101"/>
      <c r="AXF742" s="1101"/>
      <c r="AXG742" s="1101"/>
      <c r="AXH742" s="1101"/>
      <c r="AXI742" s="1101"/>
      <c r="AXJ742" s="1101"/>
      <c r="AXK742" s="1101"/>
      <c r="AXL742" s="1101"/>
      <c r="AXM742" s="1101"/>
      <c r="AXN742" s="1101"/>
      <c r="AXO742" s="1101"/>
      <c r="AXP742" s="1101"/>
      <c r="AXQ742" s="1101"/>
      <c r="AXR742" s="1101"/>
      <c r="AXS742" s="1101"/>
      <c r="AXT742" s="1101"/>
      <c r="AXU742" s="1101"/>
      <c r="AXV742" s="1101"/>
      <c r="AXW742" s="1101"/>
      <c r="AXX742" s="1101"/>
      <c r="AXY742" s="1101"/>
      <c r="AXZ742" s="1101"/>
      <c r="AYA742" s="1101"/>
      <c r="AYB742" s="1101"/>
      <c r="AYC742" s="1101"/>
      <c r="AYD742" s="1101"/>
      <c r="AYE742" s="1101"/>
      <c r="AYF742" s="1101"/>
      <c r="AYG742" s="1101"/>
      <c r="AYH742" s="1101"/>
      <c r="AYI742" s="1101"/>
      <c r="AYJ742" s="1101"/>
      <c r="AYK742" s="1101"/>
      <c r="AYL742" s="1101"/>
      <c r="AYM742" s="1101"/>
      <c r="AYN742" s="1101"/>
      <c r="AYO742" s="1101"/>
      <c r="AYP742" s="1101"/>
      <c r="AYQ742" s="1101"/>
      <c r="AYR742" s="1101"/>
      <c r="AYS742" s="1101"/>
      <c r="AYT742" s="1101"/>
      <c r="AYU742" s="1101"/>
      <c r="AYV742" s="1101"/>
      <c r="AYW742" s="1101"/>
      <c r="AYX742" s="1101"/>
      <c r="AYY742" s="1101"/>
      <c r="AYZ742" s="1101"/>
      <c r="AZA742" s="1101"/>
      <c r="AZB742" s="1101"/>
      <c r="AZC742" s="1101"/>
      <c r="AZD742" s="1101"/>
      <c r="AZE742" s="1101"/>
      <c r="AZF742" s="1101"/>
      <c r="AZG742" s="1101"/>
      <c r="AZH742" s="1101"/>
      <c r="AZI742" s="1101"/>
      <c r="AZJ742" s="1101"/>
      <c r="AZK742" s="1101"/>
      <c r="AZL742" s="1101"/>
      <c r="AZM742" s="1101"/>
      <c r="AZN742" s="1101"/>
      <c r="AZO742" s="1101"/>
      <c r="AZP742" s="1101"/>
      <c r="AZQ742" s="1101"/>
      <c r="AZR742" s="1101"/>
      <c r="AZS742" s="1101"/>
      <c r="AZT742" s="1101"/>
      <c r="AZU742" s="1101"/>
      <c r="AZV742" s="1101"/>
      <c r="AZW742" s="1101"/>
      <c r="AZX742" s="1101"/>
      <c r="AZY742" s="1101"/>
      <c r="AZZ742" s="1101"/>
      <c r="BAA742" s="1101"/>
      <c r="BAB742" s="1101"/>
      <c r="BAC742" s="1101"/>
      <c r="BAD742" s="1101"/>
      <c r="BAE742" s="1101"/>
      <c r="BAF742" s="1101"/>
      <c r="BAG742" s="1101"/>
      <c r="BAH742" s="1101"/>
      <c r="BAI742" s="1101"/>
      <c r="BAJ742" s="1101"/>
      <c r="BAK742" s="1101"/>
      <c r="BAL742" s="1101"/>
      <c r="BAM742" s="1101"/>
      <c r="BAN742" s="1101"/>
      <c r="BAO742" s="1101"/>
      <c r="BAP742" s="1101"/>
      <c r="BAQ742" s="1101"/>
      <c r="BAR742" s="1101"/>
      <c r="BAS742" s="1101"/>
      <c r="BAT742" s="1101"/>
      <c r="BAU742" s="1101"/>
      <c r="BAV742" s="1101"/>
      <c r="BAW742" s="1101"/>
      <c r="BAX742" s="1101"/>
      <c r="BAY742" s="1101"/>
      <c r="BAZ742" s="1101"/>
      <c r="BBA742" s="1101"/>
      <c r="BBB742" s="1101"/>
      <c r="BBC742" s="1101"/>
      <c r="BBD742" s="1101"/>
      <c r="BBE742" s="1101"/>
      <c r="BBF742" s="1101"/>
      <c r="BBG742" s="1101"/>
      <c r="BBH742" s="1101"/>
      <c r="BBI742" s="1101"/>
      <c r="BBJ742" s="1101"/>
      <c r="BBK742" s="1101"/>
      <c r="BBL742" s="1101"/>
      <c r="BBM742" s="1101"/>
      <c r="BBN742" s="1101"/>
      <c r="BBO742" s="1101"/>
      <c r="BBP742" s="1101"/>
      <c r="BBQ742" s="1101"/>
      <c r="BBR742" s="1101"/>
      <c r="BBS742" s="1101"/>
      <c r="BBT742" s="1101"/>
      <c r="BBU742" s="1101"/>
      <c r="BBV742" s="1101"/>
      <c r="BBW742" s="1101"/>
      <c r="BBX742" s="1101"/>
      <c r="BBY742" s="1101"/>
      <c r="BBZ742" s="1101"/>
      <c r="BCA742" s="1101"/>
      <c r="BCB742" s="1101"/>
      <c r="BCC742" s="1101"/>
      <c r="BCD742" s="1101"/>
      <c r="BCE742" s="1101"/>
      <c r="BCF742" s="1101"/>
      <c r="BCG742" s="1101"/>
      <c r="BCH742" s="1101"/>
      <c r="BCI742" s="1101"/>
      <c r="BCJ742" s="1101"/>
      <c r="BCK742" s="1101"/>
      <c r="BCL742" s="1101"/>
      <c r="BCM742" s="1101"/>
      <c r="BCN742" s="1101"/>
      <c r="BCO742" s="1101"/>
      <c r="BCP742" s="1101"/>
      <c r="BCQ742" s="1101"/>
      <c r="BCR742" s="1101"/>
      <c r="BCS742" s="1101"/>
      <c r="BCT742" s="1101"/>
      <c r="BCU742" s="1101"/>
      <c r="BCV742" s="1101"/>
      <c r="BCW742" s="1101"/>
      <c r="BCX742" s="1101"/>
      <c r="BCY742" s="1101"/>
      <c r="BCZ742" s="1101"/>
      <c r="BDA742" s="1101"/>
      <c r="BDB742" s="1101"/>
      <c r="BDC742" s="1101"/>
      <c r="BDD742" s="1101"/>
      <c r="BDE742" s="1101"/>
      <c r="BDF742" s="1101"/>
      <c r="BDG742" s="1101"/>
      <c r="BDH742" s="1101"/>
      <c r="BDI742" s="1101"/>
      <c r="BDJ742" s="1101"/>
      <c r="BDK742" s="1101"/>
      <c r="BDL742" s="1101"/>
      <c r="BDM742" s="1101"/>
      <c r="BDN742" s="1101"/>
      <c r="BDO742" s="1101"/>
      <c r="BDP742" s="1101"/>
      <c r="BDQ742" s="1101"/>
      <c r="BDR742" s="1101"/>
      <c r="BDS742" s="1101"/>
      <c r="BDT742" s="1101"/>
      <c r="BDU742" s="1101"/>
      <c r="BDV742" s="1101"/>
      <c r="BDW742" s="1101"/>
      <c r="BDX742" s="1101"/>
      <c r="BDY742" s="1101"/>
      <c r="BDZ742" s="1101"/>
      <c r="BEA742" s="1101"/>
      <c r="BEB742" s="1101"/>
      <c r="BEC742" s="1101"/>
      <c r="BED742" s="1101"/>
      <c r="BEE742" s="1101"/>
      <c r="BEF742" s="1101"/>
      <c r="BEG742" s="1101"/>
      <c r="BEH742" s="1101"/>
      <c r="BEI742" s="1101"/>
      <c r="BEJ742" s="1101"/>
      <c r="BEK742" s="1101"/>
      <c r="BEL742" s="1101"/>
      <c r="BEM742" s="1101"/>
      <c r="BEN742" s="1101"/>
      <c r="BEO742" s="1101"/>
      <c r="BEP742" s="1101"/>
      <c r="BEQ742" s="1101"/>
      <c r="BER742" s="1101"/>
      <c r="BES742" s="1101"/>
      <c r="BET742" s="1101"/>
      <c r="BEU742" s="1101"/>
      <c r="BEV742" s="1101"/>
      <c r="BEW742" s="1101"/>
      <c r="BEX742" s="1101"/>
      <c r="BEY742" s="1101"/>
      <c r="BEZ742" s="1101"/>
      <c r="BFA742" s="1101"/>
      <c r="BFB742" s="1101"/>
      <c r="BFC742" s="1101"/>
      <c r="BFD742" s="1101"/>
      <c r="BFE742" s="1101"/>
      <c r="BFF742" s="1101"/>
      <c r="BFG742" s="1101"/>
      <c r="BFH742" s="1101"/>
      <c r="BFI742" s="1101"/>
      <c r="BFJ742" s="1101"/>
      <c r="BFK742" s="1101"/>
      <c r="BFL742" s="1101"/>
      <c r="BFM742" s="1101"/>
      <c r="BFN742" s="1101"/>
      <c r="BFO742" s="1101"/>
      <c r="BFP742" s="1101"/>
      <c r="BFQ742" s="1101"/>
      <c r="BFR742" s="1101"/>
      <c r="BFS742" s="1101"/>
      <c r="BFT742" s="1101"/>
      <c r="BFU742" s="1101"/>
      <c r="BFV742" s="1101"/>
      <c r="BFW742" s="1101"/>
      <c r="BFX742" s="1101"/>
      <c r="BFY742" s="1101"/>
      <c r="BFZ742" s="1101"/>
      <c r="BGA742" s="1101"/>
      <c r="BGB742" s="1101"/>
      <c r="BGC742" s="1101"/>
      <c r="BGD742" s="1101"/>
      <c r="BGE742" s="1101"/>
      <c r="BGF742" s="1101"/>
      <c r="BGG742" s="1101"/>
      <c r="BGH742" s="1101"/>
      <c r="BGI742" s="1101"/>
      <c r="BGJ742" s="1101"/>
      <c r="BGK742" s="1101"/>
      <c r="BGL742" s="1101"/>
      <c r="BGM742" s="1101"/>
      <c r="BGN742" s="1101"/>
      <c r="BGO742" s="1101"/>
      <c r="BGP742" s="1101"/>
      <c r="BGQ742" s="1101"/>
      <c r="BGR742" s="1101"/>
      <c r="BGS742" s="1101"/>
      <c r="BGT742" s="1101"/>
      <c r="BGU742" s="1101"/>
      <c r="BGV742" s="1101"/>
      <c r="BGW742" s="1101"/>
      <c r="BGX742" s="1101"/>
      <c r="BGY742" s="1101"/>
      <c r="BGZ742" s="1101"/>
      <c r="BHA742" s="1101"/>
      <c r="BHB742" s="1101"/>
      <c r="BHC742" s="1101"/>
      <c r="BHD742" s="1101"/>
      <c r="BHE742" s="1101"/>
      <c r="BHF742" s="1101"/>
      <c r="BHG742" s="1101"/>
      <c r="BHH742" s="1101"/>
      <c r="BHI742" s="1101"/>
      <c r="BHJ742" s="1101"/>
      <c r="BHK742" s="1101"/>
      <c r="BHL742" s="1101"/>
      <c r="BHM742" s="1101"/>
      <c r="BHN742" s="1101"/>
      <c r="BHO742" s="1101"/>
      <c r="BHP742" s="1101"/>
      <c r="BHQ742" s="1101"/>
      <c r="BHR742" s="1101"/>
      <c r="BHS742" s="1101"/>
      <c r="BHT742" s="1101"/>
      <c r="BHU742" s="1101"/>
      <c r="BHV742" s="1101"/>
      <c r="BHW742" s="1101"/>
      <c r="BHX742" s="1101"/>
      <c r="BHY742" s="1101"/>
      <c r="BHZ742" s="1101"/>
      <c r="BIA742" s="1101"/>
      <c r="BIB742" s="1101"/>
      <c r="BIC742" s="1101"/>
      <c r="BID742" s="1101"/>
      <c r="BIE742" s="1101"/>
      <c r="BIF742" s="1101"/>
      <c r="BIG742" s="1101"/>
      <c r="BIH742" s="1101"/>
      <c r="BII742" s="1101"/>
      <c r="BIJ742" s="1101"/>
      <c r="BIK742" s="1101"/>
      <c r="BIL742" s="1101"/>
      <c r="BIM742" s="1101"/>
      <c r="BIN742" s="1101"/>
      <c r="BIO742" s="1101"/>
      <c r="BIP742" s="1101"/>
      <c r="BIQ742" s="1101"/>
      <c r="BIR742" s="1101"/>
      <c r="BIS742" s="1101"/>
      <c r="BIT742" s="1101"/>
      <c r="BIU742" s="1101"/>
      <c r="BIV742" s="1101"/>
      <c r="BIW742" s="1101"/>
      <c r="BIX742" s="1101"/>
      <c r="BIY742" s="1101"/>
      <c r="BIZ742" s="1101"/>
      <c r="BJA742" s="1101"/>
      <c r="BJB742" s="1101"/>
      <c r="BJC742" s="1101"/>
      <c r="BJD742" s="1101"/>
      <c r="BJE742" s="1101"/>
      <c r="BJF742" s="1101"/>
      <c r="BJG742" s="1101"/>
      <c r="BJH742" s="1101"/>
      <c r="BJI742" s="1101"/>
      <c r="BJJ742" s="1101"/>
      <c r="BJK742" s="1101"/>
      <c r="BJL742" s="1101"/>
      <c r="BJM742" s="1101"/>
      <c r="BJN742" s="1101"/>
      <c r="BJO742" s="1101"/>
      <c r="BJP742" s="1101"/>
      <c r="BJQ742" s="1101"/>
      <c r="BJR742" s="1101"/>
      <c r="BJS742" s="1101"/>
      <c r="BJT742" s="1101"/>
      <c r="BJU742" s="1101"/>
      <c r="BJV742" s="1101"/>
      <c r="BJW742" s="1101"/>
      <c r="BJX742" s="1101"/>
      <c r="BJY742" s="1101"/>
      <c r="BJZ742" s="1101"/>
      <c r="BKA742" s="1101"/>
      <c r="BKB742" s="1101"/>
      <c r="BKC742" s="1101"/>
      <c r="BKD742" s="1101"/>
      <c r="BKE742" s="1101"/>
      <c r="BKF742" s="1101"/>
      <c r="BKG742" s="1101"/>
      <c r="BKH742" s="1101"/>
      <c r="BKI742" s="1101"/>
      <c r="BKJ742" s="1101"/>
      <c r="BKK742" s="1101"/>
      <c r="BKL742" s="1101"/>
      <c r="BKM742" s="1101"/>
      <c r="BKN742" s="1101"/>
      <c r="BKO742" s="1101"/>
      <c r="BKP742" s="1101"/>
      <c r="BKQ742" s="1101"/>
      <c r="BKR742" s="1101"/>
      <c r="BKS742" s="1101"/>
      <c r="BKT742" s="1101"/>
      <c r="BKU742" s="1101"/>
      <c r="BKV742" s="1101"/>
      <c r="BKW742" s="1101"/>
      <c r="BKX742" s="1101"/>
      <c r="BKY742" s="1101"/>
      <c r="BKZ742" s="1101"/>
      <c r="BLA742" s="1101"/>
      <c r="BLB742" s="1101"/>
      <c r="BLC742" s="1101"/>
      <c r="BLD742" s="1101"/>
      <c r="BLE742" s="1101"/>
      <c r="BLF742" s="1101"/>
      <c r="BLG742" s="1101"/>
      <c r="BLH742" s="1101"/>
      <c r="BLI742" s="1101"/>
      <c r="BLJ742" s="1101"/>
      <c r="BLK742" s="1101"/>
      <c r="BLL742" s="1101"/>
      <c r="BLM742" s="1101"/>
      <c r="BLN742" s="1101"/>
      <c r="BLO742" s="1101"/>
      <c r="BLP742" s="1101"/>
      <c r="BLQ742" s="1101"/>
      <c r="BLR742" s="1101"/>
      <c r="BLS742" s="1101"/>
      <c r="BLT742" s="1101"/>
      <c r="BLU742" s="1101"/>
      <c r="BLV742" s="1101"/>
      <c r="BLW742" s="1101"/>
      <c r="BLX742" s="1101"/>
      <c r="BLY742" s="1101"/>
      <c r="BLZ742" s="1101"/>
      <c r="BMA742" s="1101"/>
      <c r="BMB742" s="1101"/>
      <c r="BMC742" s="1101"/>
      <c r="BMD742" s="1101"/>
      <c r="BME742" s="1101"/>
      <c r="BMF742" s="1101"/>
      <c r="BMG742" s="1101"/>
      <c r="BMH742" s="1101"/>
      <c r="BMI742" s="1101"/>
      <c r="BMJ742" s="1101"/>
      <c r="BMK742" s="1101"/>
      <c r="BML742" s="1101"/>
      <c r="BMM742" s="1101"/>
      <c r="BMN742" s="1101"/>
      <c r="BMO742" s="1101"/>
      <c r="BMP742" s="1101"/>
      <c r="BMQ742" s="1101"/>
      <c r="BMR742" s="1101"/>
      <c r="BMS742" s="1101"/>
      <c r="BMT742" s="1101"/>
      <c r="BMU742" s="1101"/>
      <c r="BMV742" s="1101"/>
      <c r="BMW742" s="1101"/>
      <c r="BMX742" s="1101"/>
      <c r="BMY742" s="1101"/>
      <c r="BMZ742" s="1101"/>
      <c r="BNA742" s="1101"/>
      <c r="BNB742" s="1101"/>
      <c r="BNC742" s="1101"/>
      <c r="BND742" s="1101"/>
      <c r="BNE742" s="1101"/>
      <c r="BNF742" s="1101"/>
      <c r="BNG742" s="1101"/>
      <c r="BNH742" s="1101"/>
      <c r="BNI742" s="1101"/>
      <c r="BNJ742" s="1101"/>
      <c r="BNK742" s="1101"/>
      <c r="BNL742" s="1101"/>
      <c r="BNM742" s="1101"/>
      <c r="BNN742" s="1101"/>
      <c r="BNO742" s="1101"/>
      <c r="BNP742" s="1101"/>
      <c r="BNQ742" s="1101"/>
      <c r="BNR742" s="1101"/>
      <c r="BNS742" s="1101"/>
      <c r="BNT742" s="1101"/>
      <c r="BNU742" s="1101"/>
      <c r="BNV742" s="1101"/>
      <c r="BNW742" s="1101"/>
      <c r="BNX742" s="1101"/>
      <c r="BNY742" s="1101"/>
      <c r="BNZ742" s="1101"/>
      <c r="BOA742" s="1101"/>
      <c r="BOB742" s="1101"/>
      <c r="BOC742" s="1101"/>
      <c r="BOD742" s="1101"/>
      <c r="BOE742" s="1101"/>
      <c r="BOF742" s="1101"/>
      <c r="BOG742" s="1101"/>
      <c r="BOH742" s="1101"/>
      <c r="BOI742" s="1101"/>
      <c r="BOJ742" s="1101"/>
      <c r="BOK742" s="1101"/>
      <c r="BOL742" s="1101"/>
      <c r="BOM742" s="1101"/>
      <c r="BON742" s="1101"/>
      <c r="BOO742" s="1101"/>
      <c r="BOP742" s="1101"/>
      <c r="BOQ742" s="1101"/>
      <c r="BOR742" s="1101"/>
      <c r="BOS742" s="1101"/>
      <c r="BOT742" s="1101"/>
      <c r="BOU742" s="1101"/>
      <c r="BOV742" s="1101"/>
      <c r="BOW742" s="1101"/>
      <c r="BOX742" s="1101"/>
      <c r="BOY742" s="1101"/>
      <c r="BOZ742" s="1101"/>
      <c r="BPA742" s="1101"/>
      <c r="BPB742" s="1101"/>
      <c r="BPC742" s="1101"/>
      <c r="BPD742" s="1101"/>
      <c r="BPE742" s="1101"/>
      <c r="BPF742" s="1101"/>
      <c r="BPG742" s="1101"/>
      <c r="BPH742" s="1101"/>
      <c r="BPI742" s="1101"/>
      <c r="BPJ742" s="1101"/>
      <c r="BPK742" s="1101"/>
      <c r="BPL742" s="1101"/>
      <c r="BPM742" s="1101"/>
      <c r="BPN742" s="1101"/>
      <c r="BPO742" s="1101"/>
      <c r="BPP742" s="1101"/>
      <c r="BPQ742" s="1101"/>
      <c r="BPR742" s="1101"/>
      <c r="BPS742" s="1101"/>
      <c r="BPT742" s="1101"/>
      <c r="BPU742" s="1101"/>
      <c r="BPV742" s="1101"/>
      <c r="BPW742" s="1101"/>
      <c r="BPX742" s="1101"/>
      <c r="BPY742" s="1101"/>
      <c r="BPZ742" s="1101"/>
      <c r="BQA742" s="1101"/>
      <c r="BQB742" s="1101"/>
      <c r="BQC742" s="1101"/>
      <c r="BQD742" s="1101"/>
      <c r="BQE742" s="1101"/>
      <c r="BQF742" s="1101"/>
      <c r="BQG742" s="1101"/>
      <c r="BQH742" s="1101"/>
      <c r="BQI742" s="1101"/>
      <c r="BQJ742" s="1101"/>
      <c r="BQK742" s="1101"/>
      <c r="BQL742" s="1101"/>
      <c r="BQM742" s="1101"/>
      <c r="BQN742" s="1101"/>
      <c r="BQO742" s="1101"/>
      <c r="BQP742" s="1101"/>
      <c r="BQQ742" s="1101"/>
      <c r="BQR742" s="1101"/>
      <c r="BQS742" s="1101"/>
      <c r="BQT742" s="1101"/>
      <c r="BQU742" s="1101"/>
      <c r="BQV742" s="1101"/>
      <c r="BQW742" s="1101"/>
      <c r="BQX742" s="1101"/>
      <c r="BQY742" s="1101"/>
      <c r="BQZ742" s="1101"/>
      <c r="BRA742" s="1101"/>
      <c r="BRB742" s="1101"/>
      <c r="BRC742" s="1101"/>
      <c r="BRD742" s="1101"/>
      <c r="BRE742" s="1101"/>
      <c r="BRF742" s="1101"/>
      <c r="BRG742" s="1101"/>
      <c r="BRH742" s="1101"/>
      <c r="BRI742" s="1101"/>
      <c r="BRJ742" s="1101"/>
      <c r="BRK742" s="1101"/>
      <c r="BRL742" s="1101"/>
      <c r="BRM742" s="1101"/>
      <c r="BRN742" s="1101"/>
      <c r="BRO742" s="1101"/>
      <c r="BRP742" s="1101"/>
      <c r="BRQ742" s="1101"/>
      <c r="BRR742" s="1101"/>
      <c r="BRS742" s="1101"/>
      <c r="BRT742" s="1101"/>
      <c r="BRU742" s="1101"/>
      <c r="BRV742" s="1101"/>
      <c r="BRW742" s="1101"/>
      <c r="BRX742" s="1101"/>
      <c r="BRY742" s="1101"/>
      <c r="BRZ742" s="1101"/>
      <c r="BSA742" s="1101"/>
      <c r="BSB742" s="1101"/>
      <c r="BSC742" s="1101"/>
      <c r="BSD742" s="1101"/>
      <c r="BSE742" s="1101"/>
      <c r="BSF742" s="1101"/>
      <c r="BSG742" s="1101"/>
      <c r="BSH742" s="1101"/>
      <c r="BSI742" s="1101"/>
      <c r="BSJ742" s="1101"/>
      <c r="BSK742" s="1101"/>
      <c r="BSL742" s="1101"/>
      <c r="BSM742" s="1101"/>
      <c r="BSN742" s="1101"/>
      <c r="BSO742" s="1101"/>
      <c r="BSP742" s="1101"/>
      <c r="BSQ742" s="1101"/>
      <c r="BSR742" s="1101"/>
      <c r="BSS742" s="1101"/>
      <c r="BST742" s="1101"/>
      <c r="BSU742" s="1101"/>
      <c r="BSV742" s="1101"/>
      <c r="BSW742" s="1101"/>
      <c r="BSX742" s="1101"/>
      <c r="BSY742" s="1101"/>
      <c r="BSZ742" s="1101"/>
      <c r="BTA742" s="1101"/>
      <c r="BTB742" s="1101"/>
      <c r="BTC742" s="1101"/>
      <c r="BTD742" s="1101"/>
      <c r="BTE742" s="1101"/>
      <c r="BTF742" s="1101"/>
      <c r="BTG742" s="1101"/>
      <c r="BTH742" s="1101"/>
      <c r="BTI742" s="1101"/>
      <c r="BTJ742" s="1101"/>
      <c r="BTK742" s="1101"/>
      <c r="BTL742" s="1101"/>
      <c r="BTM742" s="1101"/>
      <c r="BTN742" s="1101"/>
      <c r="BTO742" s="1101"/>
      <c r="BTP742" s="1101"/>
      <c r="BTQ742" s="1101"/>
      <c r="BTR742" s="1101"/>
      <c r="BTS742" s="1101"/>
      <c r="BTT742" s="1101"/>
      <c r="BTU742" s="1101"/>
      <c r="BTV742" s="1101"/>
      <c r="BTW742" s="1101"/>
      <c r="BTX742" s="1101"/>
      <c r="BTY742" s="1101"/>
      <c r="BTZ742" s="1101"/>
      <c r="BUA742" s="1101"/>
      <c r="BUB742" s="1101"/>
      <c r="BUC742" s="1101"/>
      <c r="BUD742" s="1101"/>
      <c r="BUE742" s="1101"/>
      <c r="BUF742" s="1101"/>
      <c r="BUG742" s="1101"/>
      <c r="BUH742" s="1101"/>
      <c r="BUI742" s="1101"/>
      <c r="BUJ742" s="1101"/>
      <c r="BUK742" s="1101"/>
      <c r="BUL742" s="1101"/>
      <c r="BUM742" s="1101"/>
      <c r="BUN742" s="1101"/>
      <c r="BUO742" s="1101"/>
      <c r="BUP742" s="1101"/>
      <c r="BUQ742" s="1101"/>
      <c r="BUR742" s="1101"/>
      <c r="BUS742" s="1101"/>
      <c r="BUT742" s="1101"/>
      <c r="BUU742" s="1101"/>
      <c r="BUV742" s="1101"/>
      <c r="BUW742" s="1101"/>
      <c r="BUX742" s="1101"/>
      <c r="BUY742" s="1101"/>
      <c r="BUZ742" s="1101"/>
      <c r="BVA742" s="1101"/>
      <c r="BVB742" s="1101"/>
      <c r="BVC742" s="1101"/>
      <c r="BVD742" s="1101"/>
      <c r="BVE742" s="1101"/>
      <c r="BVF742" s="1101"/>
      <c r="BVG742" s="1101"/>
      <c r="BVH742" s="1101"/>
      <c r="BVI742" s="1101"/>
      <c r="BVJ742" s="1101"/>
      <c r="BVK742" s="1101"/>
      <c r="BVL742" s="1101"/>
      <c r="BVM742" s="1101"/>
      <c r="BVN742" s="1101"/>
      <c r="BVO742" s="1101"/>
      <c r="BVP742" s="1101"/>
      <c r="BVQ742" s="1101"/>
      <c r="BVR742" s="1101"/>
      <c r="BVS742" s="1101"/>
      <c r="BVT742" s="1101"/>
      <c r="BVU742" s="1101"/>
      <c r="BVV742" s="1101"/>
      <c r="BVW742" s="1101"/>
      <c r="BVX742" s="1101"/>
      <c r="BVY742" s="1101"/>
      <c r="BVZ742" s="1101"/>
      <c r="BWA742" s="1101"/>
      <c r="BWB742" s="1101"/>
      <c r="BWC742" s="1101"/>
      <c r="BWD742" s="1101"/>
      <c r="BWE742" s="1101"/>
      <c r="BWF742" s="1101"/>
      <c r="BWG742" s="1101"/>
      <c r="BWH742" s="1101"/>
      <c r="BWI742" s="1101"/>
      <c r="BWJ742" s="1101"/>
      <c r="BWK742" s="1101"/>
      <c r="BWL742" s="1101"/>
      <c r="BWM742" s="1101"/>
      <c r="BWN742" s="1101"/>
      <c r="BWO742" s="1101"/>
      <c r="BWP742" s="1101"/>
      <c r="BWQ742" s="1101"/>
      <c r="BWR742" s="1101"/>
      <c r="BWS742" s="1101"/>
      <c r="BWT742" s="1101"/>
      <c r="BWU742" s="1101"/>
      <c r="BWV742" s="1101"/>
      <c r="BWW742" s="1101"/>
      <c r="BWX742" s="1101"/>
      <c r="BWY742" s="1101"/>
      <c r="BWZ742" s="1101"/>
      <c r="BXA742" s="1101"/>
      <c r="BXB742" s="1101"/>
      <c r="BXC742" s="1101"/>
      <c r="BXD742" s="1101"/>
      <c r="BXE742" s="1101"/>
      <c r="BXF742" s="1101"/>
      <c r="BXG742" s="1101"/>
      <c r="BXH742" s="1101"/>
      <c r="BXI742" s="1101"/>
      <c r="BXJ742" s="1101"/>
      <c r="BXK742" s="1101"/>
      <c r="BXL742" s="1101"/>
      <c r="BXM742" s="1101"/>
      <c r="BXN742" s="1101"/>
      <c r="BXO742" s="1101"/>
      <c r="BXP742" s="1101"/>
      <c r="BXQ742" s="1101"/>
      <c r="BXR742" s="1101"/>
      <c r="BXS742" s="1101"/>
      <c r="BXT742" s="1101"/>
      <c r="BXU742" s="1101"/>
      <c r="BXV742" s="1101"/>
      <c r="BXW742" s="1101"/>
      <c r="BXX742" s="1101"/>
      <c r="BXY742" s="1101"/>
      <c r="BXZ742" s="1101"/>
      <c r="BYA742" s="1101"/>
      <c r="BYB742" s="1101"/>
      <c r="BYC742" s="1101"/>
      <c r="BYD742" s="1101"/>
      <c r="BYE742" s="1101"/>
      <c r="BYF742" s="1101"/>
      <c r="BYG742" s="1101"/>
      <c r="BYH742" s="1101"/>
      <c r="BYI742" s="1101"/>
      <c r="BYJ742" s="1101"/>
      <c r="BYK742" s="1101"/>
      <c r="BYL742" s="1101"/>
      <c r="BYM742" s="1101"/>
      <c r="BYN742" s="1101"/>
      <c r="BYO742" s="1101"/>
      <c r="BYP742" s="1101"/>
      <c r="BYQ742" s="1101"/>
      <c r="BYR742" s="1101"/>
      <c r="BYS742" s="1101"/>
      <c r="BYT742" s="1101"/>
      <c r="BYU742" s="1101"/>
      <c r="BYV742" s="1101"/>
      <c r="BYW742" s="1101"/>
      <c r="BYX742" s="1101"/>
      <c r="BYY742" s="1101"/>
      <c r="BYZ742" s="1101"/>
      <c r="BZA742" s="1101"/>
      <c r="BZB742" s="1101"/>
      <c r="BZC742" s="1101"/>
      <c r="BZD742" s="1101"/>
      <c r="BZE742" s="1101"/>
      <c r="BZF742" s="1101"/>
      <c r="BZG742" s="1101"/>
      <c r="BZH742" s="1101"/>
      <c r="BZI742" s="1101"/>
      <c r="BZJ742" s="1101"/>
      <c r="BZK742" s="1101"/>
      <c r="BZL742" s="1101"/>
      <c r="BZM742" s="1101"/>
      <c r="BZN742" s="1101"/>
      <c r="BZO742" s="1101"/>
      <c r="BZP742" s="1101"/>
      <c r="BZQ742" s="1101"/>
      <c r="BZR742" s="1101"/>
      <c r="BZS742" s="1101"/>
      <c r="BZT742" s="1101"/>
      <c r="BZU742" s="1101"/>
      <c r="BZV742" s="1101"/>
      <c r="BZW742" s="1101"/>
      <c r="BZX742" s="1101"/>
      <c r="BZY742" s="1101"/>
      <c r="BZZ742" s="1101"/>
      <c r="CAA742" s="1101"/>
      <c r="CAB742" s="1101"/>
      <c r="CAC742" s="1101"/>
      <c r="CAD742" s="1101"/>
      <c r="CAE742" s="1101"/>
      <c r="CAF742" s="1101"/>
      <c r="CAG742" s="1101"/>
      <c r="CAH742" s="1101"/>
      <c r="CAI742" s="1101"/>
      <c r="CAJ742" s="1101"/>
      <c r="CAK742" s="1101"/>
      <c r="CAL742" s="1101"/>
      <c r="CAM742" s="1101"/>
      <c r="CAN742" s="1101"/>
      <c r="CAO742" s="1101"/>
      <c r="CAP742" s="1101"/>
      <c r="CAQ742" s="1101"/>
      <c r="CAR742" s="1101"/>
      <c r="CAS742" s="1101"/>
      <c r="CAT742" s="1101"/>
      <c r="CAU742" s="1101"/>
      <c r="CAV742" s="1101"/>
      <c r="CAW742" s="1101"/>
      <c r="CAX742" s="1101"/>
      <c r="CAY742" s="1101"/>
      <c r="CAZ742" s="1101"/>
      <c r="CBA742" s="1101"/>
      <c r="CBB742" s="1101"/>
      <c r="CBC742" s="1101"/>
      <c r="CBD742" s="1101"/>
      <c r="CBE742" s="1101"/>
      <c r="CBF742" s="1101"/>
      <c r="CBG742" s="1101"/>
      <c r="CBH742" s="1101"/>
      <c r="CBI742" s="1101"/>
      <c r="CBJ742" s="1101"/>
      <c r="CBK742" s="1101"/>
      <c r="CBL742" s="1101"/>
      <c r="CBM742" s="1101"/>
      <c r="CBN742" s="1101"/>
      <c r="CBO742" s="1101"/>
      <c r="CBP742" s="1101"/>
      <c r="CBQ742" s="1101"/>
      <c r="CBR742" s="1101"/>
      <c r="CBS742" s="1101"/>
      <c r="CBT742" s="1101"/>
      <c r="CBU742" s="1101"/>
      <c r="CBV742" s="1101"/>
      <c r="CBW742" s="1101"/>
      <c r="CBX742" s="1101"/>
      <c r="CBY742" s="1101"/>
      <c r="CBZ742" s="1101"/>
      <c r="CCA742" s="1101"/>
      <c r="CCB742" s="1101"/>
      <c r="CCC742" s="1101"/>
      <c r="CCD742" s="1101"/>
      <c r="CCE742" s="1101"/>
      <c r="CCF742" s="1101"/>
      <c r="CCG742" s="1101"/>
      <c r="CCH742" s="1101"/>
      <c r="CCI742" s="1101"/>
      <c r="CCJ742" s="1101"/>
      <c r="CCK742" s="1101"/>
      <c r="CCL742" s="1101"/>
      <c r="CCM742" s="1101"/>
      <c r="CCN742" s="1101"/>
      <c r="CCO742" s="1101"/>
      <c r="CCP742" s="1101"/>
      <c r="CCQ742" s="1101"/>
      <c r="CCR742" s="1101"/>
      <c r="CCS742" s="1101"/>
      <c r="CCT742" s="1101"/>
      <c r="CCU742" s="1101"/>
      <c r="CCV742" s="1101"/>
      <c r="CCW742" s="1101"/>
      <c r="CCX742" s="1101"/>
      <c r="CCY742" s="1101"/>
      <c r="CCZ742" s="1101"/>
      <c r="CDA742" s="1101"/>
      <c r="CDB742" s="1101"/>
      <c r="CDC742" s="1101"/>
      <c r="CDD742" s="1101"/>
      <c r="CDE742" s="1101"/>
      <c r="CDF742" s="1101"/>
      <c r="CDG742" s="1101"/>
      <c r="CDH742" s="1101"/>
      <c r="CDI742" s="1101"/>
      <c r="CDJ742" s="1101"/>
      <c r="CDK742" s="1101"/>
      <c r="CDL742" s="1101"/>
      <c r="CDM742" s="1101"/>
      <c r="CDN742" s="1101"/>
      <c r="CDO742" s="1101"/>
      <c r="CDP742" s="1101"/>
      <c r="CDQ742" s="1101"/>
      <c r="CDR742" s="1101"/>
      <c r="CDS742" s="1101"/>
      <c r="CDT742" s="1101"/>
      <c r="CDU742" s="1101"/>
      <c r="CDV742" s="1101"/>
      <c r="CDW742" s="1101"/>
      <c r="CDX742" s="1101"/>
      <c r="CDY742" s="1101"/>
      <c r="CDZ742" s="1101"/>
      <c r="CEA742" s="1101"/>
      <c r="CEB742" s="1101"/>
      <c r="CEC742" s="1101"/>
      <c r="CED742" s="1101"/>
      <c r="CEE742" s="1101"/>
      <c r="CEF742" s="1101"/>
      <c r="CEG742" s="1101"/>
      <c r="CEH742" s="1101"/>
      <c r="CEI742" s="1101"/>
      <c r="CEJ742" s="1101"/>
      <c r="CEK742" s="1101"/>
      <c r="CEL742" s="1101"/>
      <c r="CEM742" s="1101"/>
      <c r="CEN742" s="1101"/>
      <c r="CEO742" s="1101"/>
      <c r="CEP742" s="1101"/>
      <c r="CEQ742" s="1101"/>
      <c r="CER742" s="1101"/>
      <c r="CES742" s="1101"/>
      <c r="CET742" s="1101"/>
      <c r="CEU742" s="1101"/>
      <c r="CEV742" s="1101"/>
      <c r="CEW742" s="1101"/>
      <c r="CEX742" s="1101"/>
      <c r="CEY742" s="1101"/>
      <c r="CEZ742" s="1101"/>
      <c r="CFA742" s="1101"/>
      <c r="CFB742" s="1101"/>
      <c r="CFC742" s="1101"/>
      <c r="CFD742" s="1101"/>
      <c r="CFE742" s="1101"/>
      <c r="CFF742" s="1101"/>
      <c r="CFG742" s="1101"/>
      <c r="CFH742" s="1101"/>
      <c r="CFI742" s="1101"/>
      <c r="CFJ742" s="1101"/>
      <c r="CFK742" s="1101"/>
      <c r="CFL742" s="1101"/>
      <c r="CFM742" s="1101"/>
      <c r="CFN742" s="1101"/>
      <c r="CFO742" s="1101"/>
      <c r="CFP742" s="1101"/>
      <c r="CFQ742" s="1101"/>
      <c r="CFR742" s="1101"/>
      <c r="CFS742" s="1101"/>
      <c r="CFT742" s="1101"/>
      <c r="CFU742" s="1101"/>
      <c r="CFV742" s="1101"/>
      <c r="CFW742" s="1101"/>
      <c r="CFX742" s="1101"/>
      <c r="CFY742" s="1101"/>
      <c r="CFZ742" s="1101"/>
      <c r="CGA742" s="1101"/>
      <c r="CGB742" s="1101"/>
      <c r="CGC742" s="1101"/>
      <c r="CGD742" s="1101"/>
      <c r="CGE742" s="1101"/>
      <c r="CGF742" s="1101"/>
      <c r="CGG742" s="1101"/>
      <c r="CGH742" s="1101"/>
      <c r="CGI742" s="1101"/>
      <c r="CGJ742" s="1101"/>
      <c r="CGK742" s="1101"/>
      <c r="CGL742" s="1101"/>
      <c r="CGM742" s="1101"/>
      <c r="CGN742" s="1101"/>
      <c r="CGO742" s="1101"/>
      <c r="CGP742" s="1101"/>
      <c r="CGQ742" s="1101"/>
      <c r="CGR742" s="1101"/>
      <c r="CGS742" s="1101"/>
      <c r="CGT742" s="1101"/>
      <c r="CGU742" s="1101"/>
      <c r="CGV742" s="1101"/>
      <c r="CGW742" s="1101"/>
      <c r="CGX742" s="1101"/>
      <c r="CGY742" s="1101"/>
      <c r="CGZ742" s="1101"/>
      <c r="CHA742" s="1101"/>
      <c r="CHB742" s="1101"/>
      <c r="CHC742" s="1101"/>
      <c r="CHD742" s="1101"/>
      <c r="CHE742" s="1101"/>
      <c r="CHF742" s="1101"/>
      <c r="CHG742" s="1101"/>
      <c r="CHH742" s="1101"/>
      <c r="CHI742" s="1101"/>
      <c r="CHJ742" s="1101"/>
      <c r="CHK742" s="1101"/>
      <c r="CHL742" s="1101"/>
      <c r="CHM742" s="1101"/>
      <c r="CHN742" s="1101"/>
      <c r="CHO742" s="1101"/>
      <c r="CHP742" s="1101"/>
      <c r="CHQ742" s="1101"/>
      <c r="CHR742" s="1101"/>
      <c r="CHS742" s="1101"/>
      <c r="CHT742" s="1101"/>
      <c r="CHU742" s="1101"/>
      <c r="CHV742" s="1101"/>
      <c r="CHW742" s="1101"/>
      <c r="CHX742" s="1101"/>
      <c r="CHY742" s="1101"/>
      <c r="CHZ742" s="1101"/>
      <c r="CIA742" s="1101"/>
      <c r="CIB742" s="1101"/>
      <c r="CIC742" s="1101"/>
      <c r="CID742" s="1101"/>
      <c r="CIE742" s="1101"/>
      <c r="CIF742" s="1101"/>
      <c r="CIG742" s="1101"/>
      <c r="CIH742" s="1101"/>
      <c r="CII742" s="1101"/>
      <c r="CIJ742" s="1101"/>
      <c r="CIK742" s="1101"/>
      <c r="CIL742" s="1101"/>
      <c r="CIM742" s="1101"/>
      <c r="CIN742" s="1101"/>
      <c r="CIO742" s="1101"/>
      <c r="CIP742" s="1101"/>
      <c r="CIQ742" s="1101"/>
      <c r="CIR742" s="1101"/>
      <c r="CIS742" s="1101"/>
      <c r="CIT742" s="1101"/>
      <c r="CIU742" s="1101"/>
      <c r="CIV742" s="1101"/>
      <c r="CIW742" s="1101"/>
      <c r="CIX742" s="1101"/>
      <c r="CIY742" s="1101"/>
      <c r="CIZ742" s="1101"/>
      <c r="CJA742" s="1101"/>
      <c r="CJB742" s="1101"/>
      <c r="CJC742" s="1101"/>
      <c r="CJD742" s="1101"/>
      <c r="CJE742" s="1101"/>
      <c r="CJF742" s="1101"/>
      <c r="CJG742" s="1101"/>
      <c r="CJH742" s="1101"/>
      <c r="CJI742" s="1101"/>
      <c r="CJJ742" s="1101"/>
      <c r="CJK742" s="1101"/>
      <c r="CJL742" s="1101"/>
      <c r="CJM742" s="1101"/>
      <c r="CJN742" s="1101"/>
      <c r="CJO742" s="1101"/>
      <c r="CJP742" s="1101"/>
      <c r="CJQ742" s="1101"/>
      <c r="CJR742" s="1101"/>
      <c r="CJS742" s="1101"/>
      <c r="CJT742" s="1101"/>
      <c r="CJU742" s="1101"/>
      <c r="CJV742" s="1101"/>
      <c r="CJW742" s="1101"/>
      <c r="CJX742" s="1101"/>
      <c r="CJY742" s="1101"/>
      <c r="CJZ742" s="1101"/>
      <c r="CKA742" s="1101"/>
      <c r="CKB742" s="1101"/>
      <c r="CKC742" s="1101"/>
      <c r="CKD742" s="1101"/>
      <c r="CKE742" s="1101"/>
      <c r="CKF742" s="1101"/>
      <c r="CKG742" s="1101"/>
      <c r="CKH742" s="1101"/>
      <c r="CKI742" s="1101"/>
      <c r="CKJ742" s="1101"/>
      <c r="CKK742" s="1101"/>
      <c r="CKL742" s="1101"/>
      <c r="CKM742" s="1101"/>
      <c r="CKN742" s="1101"/>
      <c r="CKO742" s="1101"/>
      <c r="CKP742" s="1101"/>
      <c r="CKQ742" s="1101"/>
      <c r="CKR742" s="1101"/>
      <c r="CKS742" s="1101"/>
      <c r="CKT742" s="1101"/>
      <c r="CKU742" s="1101"/>
      <c r="CKV742" s="1101"/>
      <c r="CKW742" s="1101"/>
      <c r="CKX742" s="1101"/>
      <c r="CKY742" s="1101"/>
      <c r="CKZ742" s="1101"/>
      <c r="CLA742" s="1101"/>
      <c r="CLB742" s="1101"/>
      <c r="CLC742" s="1101"/>
      <c r="CLD742" s="1101"/>
      <c r="CLE742" s="1101"/>
      <c r="CLF742" s="1101"/>
      <c r="CLG742" s="1101"/>
      <c r="CLH742" s="1101"/>
      <c r="CLI742" s="1101"/>
      <c r="CLJ742" s="1101"/>
      <c r="CLK742" s="1101"/>
      <c r="CLL742" s="1101"/>
      <c r="CLM742" s="1101"/>
      <c r="CLN742" s="1101"/>
      <c r="CLO742" s="1101"/>
      <c r="CLP742" s="1101"/>
      <c r="CLQ742" s="1101"/>
      <c r="CLR742" s="1101"/>
      <c r="CLS742" s="1101"/>
      <c r="CLT742" s="1101"/>
      <c r="CLU742" s="1101"/>
      <c r="CLV742" s="1101"/>
      <c r="CLW742" s="1101"/>
      <c r="CLX742" s="1101"/>
      <c r="CLY742" s="1101"/>
      <c r="CLZ742" s="1101"/>
      <c r="CMA742" s="1101"/>
      <c r="CMB742" s="1101"/>
      <c r="CMC742" s="1101"/>
      <c r="CMD742" s="1101"/>
      <c r="CME742" s="1101"/>
      <c r="CMF742" s="1101"/>
      <c r="CMG742" s="1101"/>
      <c r="CMH742" s="1101"/>
      <c r="CMI742" s="1101"/>
      <c r="CMJ742" s="1101"/>
      <c r="CMK742" s="1101"/>
      <c r="CML742" s="1101"/>
      <c r="CMM742" s="1101"/>
      <c r="CMN742" s="1101"/>
      <c r="CMO742" s="1101"/>
      <c r="CMP742" s="1101"/>
      <c r="CMQ742" s="1101"/>
      <c r="CMR742" s="1101"/>
      <c r="CMS742" s="1101"/>
      <c r="CMT742" s="1101"/>
      <c r="CMU742" s="1101"/>
      <c r="CMV742" s="1101"/>
      <c r="CMW742" s="1101"/>
      <c r="CMX742" s="1101"/>
      <c r="CMY742" s="1101"/>
      <c r="CMZ742" s="1101"/>
      <c r="CNA742" s="1101"/>
      <c r="CNB742" s="1101"/>
      <c r="CNC742" s="1101"/>
      <c r="CND742" s="1101"/>
      <c r="CNE742" s="1101"/>
      <c r="CNF742" s="1101"/>
      <c r="CNG742" s="1101"/>
      <c r="CNH742" s="1101"/>
      <c r="CNI742" s="1101"/>
      <c r="CNJ742" s="1101"/>
      <c r="CNK742" s="1101"/>
      <c r="CNL742" s="1101"/>
      <c r="CNM742" s="1101"/>
      <c r="CNN742" s="1101"/>
      <c r="CNO742" s="1101"/>
      <c r="CNP742" s="1101"/>
      <c r="CNQ742" s="1101"/>
      <c r="CNR742" s="1101"/>
      <c r="CNS742" s="1101"/>
      <c r="CNT742" s="1101"/>
      <c r="CNU742" s="1101"/>
      <c r="CNV742" s="1101"/>
      <c r="CNW742" s="1101"/>
      <c r="CNX742" s="1101"/>
      <c r="CNY742" s="1101"/>
      <c r="CNZ742" s="1101"/>
      <c r="COA742" s="1101"/>
      <c r="COB742" s="1101"/>
      <c r="COC742" s="1101"/>
      <c r="COD742" s="1101"/>
      <c r="COE742" s="1101"/>
      <c r="COF742" s="1101"/>
      <c r="COG742" s="1101"/>
      <c r="COH742" s="1101"/>
      <c r="COI742" s="1101"/>
      <c r="COJ742" s="1101"/>
      <c r="COK742" s="1101"/>
      <c r="COL742" s="1101"/>
      <c r="COM742" s="1101"/>
      <c r="CON742" s="1101"/>
      <c r="COO742" s="1101"/>
      <c r="COP742" s="1101"/>
      <c r="COQ742" s="1101"/>
      <c r="COR742" s="1101"/>
      <c r="COS742" s="1101"/>
      <c r="COT742" s="1101"/>
      <c r="COU742" s="1101"/>
      <c r="COV742" s="1101"/>
      <c r="COW742" s="1101"/>
      <c r="COX742" s="1101"/>
      <c r="COY742" s="1101"/>
      <c r="COZ742" s="1101"/>
      <c r="CPA742" s="1101"/>
      <c r="CPB742" s="1101"/>
      <c r="CPC742" s="1101"/>
      <c r="CPD742" s="1101"/>
      <c r="CPE742" s="1101"/>
      <c r="CPF742" s="1101"/>
      <c r="CPG742" s="1101"/>
      <c r="CPH742" s="1101"/>
      <c r="CPI742" s="1101"/>
      <c r="CPJ742" s="1101"/>
      <c r="CPK742" s="1101"/>
      <c r="CPL742" s="1101"/>
      <c r="CPM742" s="1101"/>
      <c r="CPN742" s="1101"/>
      <c r="CPO742" s="1101"/>
      <c r="CPP742" s="1101"/>
      <c r="CPQ742" s="1101"/>
      <c r="CPR742" s="1101"/>
      <c r="CPS742" s="1101"/>
      <c r="CPT742" s="1101"/>
      <c r="CPU742" s="1101"/>
      <c r="CPV742" s="1101"/>
      <c r="CPW742" s="1101"/>
      <c r="CPX742" s="1101"/>
      <c r="CPY742" s="1101"/>
      <c r="CPZ742" s="1101"/>
      <c r="CQA742" s="1101"/>
      <c r="CQB742" s="1101"/>
      <c r="CQC742" s="1101"/>
      <c r="CQD742" s="1101"/>
      <c r="CQE742" s="1101"/>
      <c r="CQF742" s="1101"/>
      <c r="CQG742" s="1101"/>
      <c r="CQH742" s="1101"/>
      <c r="CQI742" s="1101"/>
      <c r="CQJ742" s="1101"/>
      <c r="CQK742" s="1101"/>
      <c r="CQL742" s="1101"/>
      <c r="CQM742" s="1101"/>
      <c r="CQN742" s="1101"/>
      <c r="CQO742" s="1101"/>
      <c r="CQP742" s="1101"/>
      <c r="CQQ742" s="1101"/>
      <c r="CQR742" s="1101"/>
      <c r="CQS742" s="1101"/>
      <c r="CQT742" s="1101"/>
      <c r="CQU742" s="1101"/>
      <c r="CQV742" s="1101"/>
      <c r="CQW742" s="1101"/>
      <c r="CQX742" s="1101"/>
      <c r="CQY742" s="1101"/>
      <c r="CQZ742" s="1101"/>
      <c r="CRA742" s="1101"/>
      <c r="CRB742" s="1101"/>
      <c r="CRC742" s="1101"/>
      <c r="CRD742" s="1101"/>
      <c r="CRE742" s="1101"/>
      <c r="CRF742" s="1101"/>
      <c r="CRG742" s="1101"/>
      <c r="CRH742" s="1101"/>
      <c r="CRI742" s="1101"/>
      <c r="CRJ742" s="1101"/>
      <c r="CRK742" s="1101"/>
      <c r="CRL742" s="1101"/>
      <c r="CRM742" s="1101"/>
      <c r="CRN742" s="1101"/>
      <c r="CRO742" s="1101"/>
      <c r="CRP742" s="1101"/>
      <c r="CRQ742" s="1101"/>
      <c r="CRR742" s="1101"/>
      <c r="CRS742" s="1101"/>
      <c r="CRT742" s="1101"/>
      <c r="CRU742" s="1101"/>
      <c r="CRV742" s="1101"/>
      <c r="CRW742" s="1101"/>
      <c r="CRX742" s="1101"/>
      <c r="CRY742" s="1101"/>
      <c r="CRZ742" s="1101"/>
      <c r="CSA742" s="1101"/>
      <c r="CSB742" s="1101"/>
      <c r="CSC742" s="1101"/>
      <c r="CSD742" s="1101"/>
      <c r="CSE742" s="1101"/>
      <c r="CSF742" s="1101"/>
      <c r="CSG742" s="1101"/>
      <c r="CSH742" s="1101"/>
      <c r="CSI742" s="1101"/>
      <c r="CSJ742" s="1101"/>
      <c r="CSK742" s="1101"/>
      <c r="CSL742" s="1101"/>
      <c r="CSM742" s="1101"/>
      <c r="CSN742" s="1101"/>
      <c r="CSO742" s="1101"/>
      <c r="CSP742" s="1101"/>
      <c r="CSQ742" s="1101"/>
      <c r="CSR742" s="1101"/>
      <c r="CSS742" s="1101"/>
      <c r="CST742" s="1101"/>
      <c r="CSU742" s="1101"/>
      <c r="CSV742" s="1101"/>
      <c r="CSW742" s="1101"/>
      <c r="CSX742" s="1101"/>
      <c r="CSY742" s="1101"/>
      <c r="CSZ742" s="1101"/>
      <c r="CTA742" s="1101"/>
      <c r="CTB742" s="1101"/>
      <c r="CTC742" s="1101"/>
      <c r="CTD742" s="1101"/>
      <c r="CTE742" s="1101"/>
      <c r="CTF742" s="1101"/>
      <c r="CTG742" s="1101"/>
      <c r="CTH742" s="1101"/>
      <c r="CTI742" s="1101"/>
      <c r="CTJ742" s="1101"/>
      <c r="CTK742" s="1101"/>
      <c r="CTL742" s="1101"/>
      <c r="CTM742" s="1101"/>
      <c r="CTN742" s="1101"/>
      <c r="CTO742" s="1101"/>
      <c r="CTP742" s="1101"/>
      <c r="CTQ742" s="1101"/>
      <c r="CTR742" s="1101"/>
      <c r="CTS742" s="1101"/>
      <c r="CTT742" s="1101"/>
      <c r="CTU742" s="1101"/>
      <c r="CTV742" s="1101"/>
      <c r="CTW742" s="1101"/>
      <c r="CTX742" s="1101"/>
      <c r="CTY742" s="1101"/>
      <c r="CTZ742" s="1101"/>
      <c r="CUA742" s="1101"/>
      <c r="CUB742" s="1101"/>
      <c r="CUC742" s="1101"/>
      <c r="CUD742" s="1101"/>
      <c r="CUE742" s="1101"/>
      <c r="CUF742" s="1101"/>
      <c r="CUG742" s="1101"/>
      <c r="CUH742" s="1101"/>
      <c r="CUI742" s="1101"/>
      <c r="CUJ742" s="1101"/>
      <c r="CUK742" s="1101"/>
      <c r="CUL742" s="1101"/>
      <c r="CUM742" s="1101"/>
      <c r="CUN742" s="1101"/>
      <c r="CUO742" s="1101"/>
      <c r="CUP742" s="1101"/>
      <c r="CUQ742" s="1101"/>
      <c r="CUR742" s="1101"/>
      <c r="CUS742" s="1101"/>
      <c r="CUT742" s="1101"/>
      <c r="CUU742" s="1101"/>
      <c r="CUV742" s="1101"/>
      <c r="CUW742" s="1101"/>
      <c r="CUX742" s="1101"/>
      <c r="CUY742" s="1101"/>
      <c r="CUZ742" s="1101"/>
      <c r="CVA742" s="1101"/>
      <c r="CVB742" s="1101"/>
      <c r="CVC742" s="1101"/>
      <c r="CVD742" s="1101"/>
      <c r="CVE742" s="1101"/>
      <c r="CVF742" s="1101"/>
      <c r="CVG742" s="1101"/>
      <c r="CVH742" s="1101"/>
      <c r="CVI742" s="1101"/>
      <c r="CVJ742" s="1101"/>
      <c r="CVK742" s="1101"/>
      <c r="CVL742" s="1101"/>
      <c r="CVM742" s="1101"/>
      <c r="CVN742" s="1101"/>
      <c r="CVO742" s="1101"/>
      <c r="CVP742" s="1101"/>
      <c r="CVQ742" s="1101"/>
      <c r="CVR742" s="1101"/>
      <c r="CVS742" s="1101"/>
      <c r="CVT742" s="1101"/>
      <c r="CVU742" s="1101"/>
      <c r="CVV742" s="1101"/>
      <c r="CVW742" s="1101"/>
      <c r="CVX742" s="1101"/>
      <c r="CVY742" s="1101"/>
      <c r="CVZ742" s="1101"/>
      <c r="CWA742" s="1101"/>
      <c r="CWB742" s="1101"/>
      <c r="CWC742" s="1101"/>
      <c r="CWD742" s="1101"/>
      <c r="CWE742" s="1101"/>
      <c r="CWF742" s="1101"/>
      <c r="CWG742" s="1101"/>
      <c r="CWH742" s="1101"/>
      <c r="CWI742" s="1101"/>
      <c r="CWJ742" s="1101"/>
      <c r="CWK742" s="1101"/>
      <c r="CWL742" s="1101"/>
      <c r="CWM742" s="1101"/>
      <c r="CWN742" s="1101"/>
      <c r="CWO742" s="1101"/>
      <c r="CWP742" s="1101"/>
      <c r="CWQ742" s="1101"/>
      <c r="CWR742" s="1101"/>
      <c r="CWS742" s="1101"/>
      <c r="CWT742" s="1101"/>
      <c r="CWU742" s="1101"/>
      <c r="CWV742" s="1101"/>
      <c r="CWW742" s="1101"/>
      <c r="CWX742" s="1101"/>
      <c r="CWY742" s="1101"/>
      <c r="CWZ742" s="1101"/>
      <c r="CXA742" s="1101"/>
      <c r="CXB742" s="1101"/>
      <c r="CXC742" s="1101"/>
      <c r="CXD742" s="1101"/>
      <c r="CXE742" s="1101"/>
      <c r="CXF742" s="1101"/>
      <c r="CXG742" s="1101"/>
      <c r="CXH742" s="1101"/>
      <c r="CXI742" s="1101"/>
      <c r="CXJ742" s="1101"/>
      <c r="CXK742" s="1101"/>
      <c r="CXL742" s="1101"/>
      <c r="CXM742" s="1101"/>
      <c r="CXN742" s="1101"/>
      <c r="CXO742" s="1101"/>
      <c r="CXP742" s="1101"/>
      <c r="CXQ742" s="1101"/>
      <c r="CXR742" s="1101"/>
      <c r="CXS742" s="1101"/>
      <c r="CXT742" s="1101"/>
      <c r="CXU742" s="1101"/>
      <c r="CXV742" s="1101"/>
      <c r="CXW742" s="1101"/>
      <c r="CXX742" s="1101"/>
      <c r="CXY742" s="1101"/>
      <c r="CXZ742" s="1101"/>
      <c r="CYA742" s="1101"/>
      <c r="CYB742" s="1101"/>
      <c r="CYC742" s="1101"/>
      <c r="CYD742" s="1101"/>
      <c r="CYE742" s="1101"/>
      <c r="CYF742" s="1101"/>
      <c r="CYG742" s="1101"/>
      <c r="CYH742" s="1101"/>
      <c r="CYI742" s="1101"/>
      <c r="CYJ742" s="1101"/>
      <c r="CYK742" s="1101"/>
      <c r="CYL742" s="1101"/>
      <c r="CYM742" s="1101"/>
      <c r="CYN742" s="1101"/>
      <c r="CYO742" s="1101"/>
      <c r="CYP742" s="1101"/>
      <c r="CYQ742" s="1101"/>
      <c r="CYR742" s="1101"/>
      <c r="CYS742" s="1101"/>
      <c r="CYT742" s="1101"/>
      <c r="CYU742" s="1101"/>
      <c r="CYV742" s="1101"/>
      <c r="CYW742" s="1101"/>
      <c r="CYX742" s="1101"/>
      <c r="CYY742" s="1101"/>
      <c r="CYZ742" s="1101"/>
      <c r="CZA742" s="1101"/>
      <c r="CZB742" s="1101"/>
      <c r="CZC742" s="1101"/>
      <c r="CZD742" s="1101"/>
      <c r="CZE742" s="1101"/>
      <c r="CZF742" s="1101"/>
      <c r="CZG742" s="1101"/>
      <c r="CZH742" s="1101"/>
      <c r="CZI742" s="1101"/>
      <c r="CZJ742" s="1101"/>
      <c r="CZK742" s="1101"/>
      <c r="CZL742" s="1101"/>
      <c r="CZM742" s="1101"/>
      <c r="CZN742" s="1101"/>
      <c r="CZO742" s="1101"/>
      <c r="CZP742" s="1101"/>
      <c r="CZQ742" s="1101"/>
      <c r="CZR742" s="1101"/>
      <c r="CZS742" s="1101"/>
      <c r="CZT742" s="1101"/>
      <c r="CZU742" s="1101"/>
      <c r="CZV742" s="1101"/>
      <c r="CZW742" s="1101"/>
      <c r="CZX742" s="1101"/>
      <c r="CZY742" s="1101"/>
      <c r="CZZ742" s="1101"/>
      <c r="DAA742" s="1101"/>
      <c r="DAB742" s="1101"/>
      <c r="DAC742" s="1101"/>
      <c r="DAD742" s="1101"/>
      <c r="DAE742" s="1101"/>
      <c r="DAF742" s="1101"/>
      <c r="DAG742" s="1101"/>
      <c r="DAH742" s="1101"/>
      <c r="DAI742" s="1101"/>
      <c r="DAJ742" s="1101"/>
      <c r="DAK742" s="1101"/>
      <c r="DAL742" s="1101"/>
      <c r="DAM742" s="1101"/>
      <c r="DAN742" s="1101"/>
      <c r="DAO742" s="1101"/>
      <c r="DAP742" s="1101"/>
      <c r="DAQ742" s="1101"/>
      <c r="DAR742" s="1101"/>
      <c r="DAS742" s="1101"/>
      <c r="DAT742" s="1101"/>
      <c r="DAU742" s="1101"/>
      <c r="DAV742" s="1101"/>
      <c r="DAW742" s="1101"/>
      <c r="DAX742" s="1101"/>
      <c r="DAY742" s="1101"/>
      <c r="DAZ742" s="1101"/>
      <c r="DBA742" s="1101"/>
      <c r="DBB742" s="1101"/>
      <c r="DBC742" s="1101"/>
      <c r="DBD742" s="1101"/>
      <c r="DBE742" s="1101"/>
      <c r="DBF742" s="1101"/>
      <c r="DBG742" s="1101"/>
      <c r="DBH742" s="1101"/>
      <c r="DBI742" s="1101"/>
      <c r="DBJ742" s="1101"/>
      <c r="DBK742" s="1101"/>
      <c r="DBL742" s="1101"/>
      <c r="DBM742" s="1101"/>
      <c r="DBN742" s="1101"/>
      <c r="DBO742" s="1101"/>
      <c r="DBP742" s="1101"/>
      <c r="DBQ742" s="1101"/>
      <c r="DBR742" s="1101"/>
      <c r="DBS742" s="1101"/>
      <c r="DBT742" s="1101"/>
      <c r="DBU742" s="1101"/>
      <c r="DBV742" s="1101"/>
      <c r="DBW742" s="1101"/>
      <c r="DBX742" s="1101"/>
      <c r="DBY742" s="1101"/>
      <c r="DBZ742" s="1101"/>
      <c r="DCA742" s="1101"/>
      <c r="DCB742" s="1101"/>
      <c r="DCC742" s="1101"/>
      <c r="DCD742" s="1101"/>
      <c r="DCE742" s="1101"/>
      <c r="DCF742" s="1101"/>
      <c r="DCG742" s="1101"/>
      <c r="DCH742" s="1101"/>
      <c r="DCI742" s="1101"/>
      <c r="DCJ742" s="1101"/>
      <c r="DCK742" s="1101"/>
      <c r="DCL742" s="1101"/>
      <c r="DCM742" s="1101"/>
      <c r="DCN742" s="1101"/>
      <c r="DCO742" s="1101"/>
      <c r="DCP742" s="1101"/>
      <c r="DCQ742" s="1101"/>
      <c r="DCR742" s="1101"/>
      <c r="DCS742" s="1101"/>
      <c r="DCT742" s="1101"/>
      <c r="DCU742" s="1101"/>
      <c r="DCV742" s="1101"/>
      <c r="DCW742" s="1101"/>
      <c r="DCX742" s="1101"/>
      <c r="DCY742" s="1101"/>
      <c r="DCZ742" s="1101"/>
      <c r="DDA742" s="1101"/>
      <c r="DDB742" s="1101"/>
      <c r="DDC742" s="1101"/>
      <c r="DDD742" s="1101"/>
      <c r="DDE742" s="1101"/>
      <c r="DDF742" s="1101"/>
      <c r="DDG742" s="1101"/>
      <c r="DDH742" s="1101"/>
      <c r="DDI742" s="1101"/>
      <c r="DDJ742" s="1101"/>
      <c r="DDK742" s="1101"/>
      <c r="DDL742" s="1101"/>
      <c r="DDM742" s="1101"/>
      <c r="DDN742" s="1101"/>
      <c r="DDO742" s="1101"/>
      <c r="DDP742" s="1101"/>
      <c r="DDQ742" s="1101"/>
      <c r="DDR742" s="1101"/>
      <c r="DDS742" s="1101"/>
      <c r="DDT742" s="1101"/>
      <c r="DDU742" s="1101"/>
      <c r="DDV742" s="1101"/>
      <c r="DDW742" s="1101"/>
      <c r="DDX742" s="1101"/>
      <c r="DDY742" s="1101"/>
      <c r="DDZ742" s="1101"/>
      <c r="DEA742" s="1101"/>
      <c r="DEB742" s="1101"/>
      <c r="DEC742" s="1101"/>
      <c r="DED742" s="1101"/>
      <c r="DEE742" s="1101"/>
      <c r="DEF742" s="1101"/>
      <c r="DEG742" s="1101"/>
      <c r="DEH742" s="1101"/>
      <c r="DEI742" s="1101"/>
      <c r="DEJ742" s="1101"/>
      <c r="DEK742" s="1101"/>
      <c r="DEL742" s="1101"/>
      <c r="DEM742" s="1101"/>
      <c r="DEN742" s="1101"/>
      <c r="DEO742" s="1101"/>
      <c r="DEP742" s="1101"/>
      <c r="DEQ742" s="1101"/>
      <c r="DER742" s="1101"/>
      <c r="DES742" s="1101"/>
      <c r="DET742" s="1101"/>
      <c r="DEU742" s="1101"/>
      <c r="DEV742" s="1101"/>
      <c r="DEW742" s="1101"/>
      <c r="DEX742" s="1101"/>
      <c r="DEY742" s="1101"/>
      <c r="DEZ742" s="1101"/>
      <c r="DFA742" s="1101"/>
      <c r="DFB742" s="1101"/>
      <c r="DFC742" s="1101"/>
      <c r="DFD742" s="1101"/>
      <c r="DFE742" s="1101"/>
      <c r="DFF742" s="1101"/>
      <c r="DFG742" s="1101"/>
      <c r="DFH742" s="1101"/>
      <c r="DFI742" s="1101"/>
      <c r="DFJ742" s="1101"/>
      <c r="DFK742" s="1101"/>
      <c r="DFL742" s="1101"/>
      <c r="DFM742" s="1101"/>
      <c r="DFN742" s="1101"/>
      <c r="DFO742" s="1101"/>
      <c r="DFP742" s="1101"/>
      <c r="DFQ742" s="1101"/>
      <c r="DFR742" s="1101"/>
      <c r="DFS742" s="1101"/>
      <c r="DFT742" s="1101"/>
      <c r="DFU742" s="1101"/>
      <c r="DFV742" s="1101"/>
      <c r="DFW742" s="1101"/>
      <c r="DFX742" s="1101"/>
      <c r="DFY742" s="1101"/>
      <c r="DFZ742" s="1101"/>
      <c r="DGA742" s="1101"/>
      <c r="DGB742" s="1101"/>
      <c r="DGC742" s="1101"/>
      <c r="DGD742" s="1101"/>
      <c r="DGE742" s="1101"/>
      <c r="DGF742" s="1101"/>
      <c r="DGG742" s="1101"/>
      <c r="DGH742" s="1101"/>
      <c r="DGI742" s="1101"/>
      <c r="DGJ742" s="1101"/>
      <c r="DGK742" s="1101"/>
      <c r="DGL742" s="1101"/>
      <c r="DGM742" s="1101"/>
      <c r="DGN742" s="1101"/>
      <c r="DGO742" s="1101"/>
      <c r="DGP742" s="1101"/>
      <c r="DGQ742" s="1101"/>
      <c r="DGR742" s="1101"/>
      <c r="DGS742" s="1101"/>
      <c r="DGT742" s="1101"/>
      <c r="DGU742" s="1101"/>
      <c r="DGV742" s="1101"/>
      <c r="DGW742" s="1101"/>
      <c r="DGX742" s="1101"/>
      <c r="DGY742" s="1101"/>
      <c r="DGZ742" s="1101"/>
      <c r="DHA742" s="1101"/>
      <c r="DHB742" s="1101"/>
      <c r="DHC742" s="1101"/>
      <c r="DHD742" s="1101"/>
      <c r="DHE742" s="1101"/>
      <c r="DHF742" s="1101"/>
      <c r="DHG742" s="1101"/>
      <c r="DHH742" s="1101"/>
      <c r="DHI742" s="1101"/>
      <c r="DHJ742" s="1101"/>
      <c r="DHK742" s="1101"/>
      <c r="DHL742" s="1101"/>
      <c r="DHM742" s="1101"/>
      <c r="DHN742" s="1101"/>
      <c r="DHO742" s="1101"/>
      <c r="DHP742" s="1101"/>
      <c r="DHQ742" s="1101"/>
      <c r="DHR742" s="1101"/>
      <c r="DHS742" s="1101"/>
      <c r="DHT742" s="1101"/>
      <c r="DHU742" s="1101"/>
      <c r="DHV742" s="1101"/>
      <c r="DHW742" s="1101"/>
      <c r="DHX742" s="1101"/>
      <c r="DHY742" s="1101"/>
      <c r="DHZ742" s="1101"/>
      <c r="DIA742" s="1101"/>
      <c r="DIB742" s="1101"/>
      <c r="DIC742" s="1101"/>
      <c r="DID742" s="1101"/>
      <c r="DIE742" s="1101"/>
      <c r="DIF742" s="1101"/>
      <c r="DIG742" s="1101"/>
      <c r="DIH742" s="1101"/>
      <c r="DII742" s="1101"/>
      <c r="DIJ742" s="1101"/>
      <c r="DIK742" s="1101"/>
      <c r="DIL742" s="1101"/>
      <c r="DIM742" s="1101"/>
      <c r="DIN742" s="1101"/>
      <c r="DIO742" s="1101"/>
      <c r="DIP742" s="1101"/>
      <c r="DIQ742" s="1101"/>
      <c r="DIR742" s="1101"/>
      <c r="DIS742" s="1101"/>
      <c r="DIT742" s="1101"/>
      <c r="DIU742" s="1101"/>
      <c r="DIV742" s="1101"/>
      <c r="DIW742" s="1101"/>
      <c r="DIX742" s="1101"/>
      <c r="DIY742" s="1101"/>
      <c r="DIZ742" s="1101"/>
      <c r="DJA742" s="1101"/>
      <c r="DJB742" s="1101"/>
      <c r="DJC742" s="1101"/>
      <c r="DJD742" s="1101"/>
      <c r="DJE742" s="1101"/>
      <c r="DJF742" s="1101"/>
      <c r="DJG742" s="1101"/>
      <c r="DJH742" s="1101"/>
      <c r="DJI742" s="1101"/>
      <c r="DJJ742" s="1101"/>
      <c r="DJK742" s="1101"/>
      <c r="DJL742" s="1101"/>
      <c r="DJM742" s="1101"/>
      <c r="DJN742" s="1101"/>
      <c r="DJO742" s="1101"/>
      <c r="DJP742" s="1101"/>
      <c r="DJQ742" s="1101"/>
      <c r="DJR742" s="1101"/>
      <c r="DJS742" s="1101"/>
      <c r="DJT742" s="1101"/>
      <c r="DJU742" s="1101"/>
      <c r="DJV742" s="1101"/>
      <c r="DJW742" s="1101"/>
      <c r="DJX742" s="1101"/>
      <c r="DJY742" s="1101"/>
      <c r="DJZ742" s="1101"/>
      <c r="DKA742" s="1101"/>
      <c r="DKB742" s="1101"/>
      <c r="DKC742" s="1101"/>
      <c r="DKD742" s="1101"/>
      <c r="DKE742" s="1101"/>
      <c r="DKF742" s="1101"/>
      <c r="DKG742" s="1101"/>
      <c r="DKH742" s="1101"/>
      <c r="DKI742" s="1101"/>
      <c r="DKJ742" s="1101"/>
      <c r="DKK742" s="1101"/>
      <c r="DKL742" s="1101"/>
      <c r="DKM742" s="1101"/>
      <c r="DKN742" s="1101"/>
      <c r="DKO742" s="1101"/>
      <c r="DKP742" s="1101"/>
      <c r="DKQ742" s="1101"/>
      <c r="DKR742" s="1101"/>
      <c r="DKS742" s="1101"/>
      <c r="DKT742" s="1101"/>
      <c r="DKU742" s="1101"/>
      <c r="DKV742" s="1101"/>
      <c r="DKW742" s="1101"/>
      <c r="DKX742" s="1101"/>
      <c r="DKY742" s="1101"/>
      <c r="DKZ742" s="1101"/>
      <c r="DLA742" s="1101"/>
      <c r="DLB742" s="1101"/>
      <c r="DLC742" s="1101"/>
      <c r="DLD742" s="1101"/>
      <c r="DLE742" s="1101"/>
      <c r="DLF742" s="1101"/>
      <c r="DLG742" s="1101"/>
      <c r="DLH742" s="1101"/>
      <c r="DLI742" s="1101"/>
      <c r="DLJ742" s="1101"/>
      <c r="DLK742" s="1101"/>
      <c r="DLL742" s="1101"/>
      <c r="DLM742" s="1101"/>
      <c r="DLN742" s="1101"/>
      <c r="DLO742" s="1101"/>
      <c r="DLP742" s="1101"/>
      <c r="DLQ742" s="1101"/>
      <c r="DLR742" s="1101"/>
      <c r="DLS742" s="1101"/>
      <c r="DLT742" s="1101"/>
      <c r="DLU742" s="1101"/>
      <c r="DLV742" s="1101"/>
      <c r="DLW742" s="1101"/>
      <c r="DLX742" s="1101"/>
      <c r="DLY742" s="1101"/>
      <c r="DLZ742" s="1101"/>
      <c r="DMA742" s="1101"/>
      <c r="DMB742" s="1101"/>
      <c r="DMC742" s="1101"/>
      <c r="DMD742" s="1101"/>
      <c r="DME742" s="1101"/>
      <c r="DMF742" s="1101"/>
      <c r="DMG742" s="1101"/>
      <c r="DMH742" s="1101"/>
      <c r="DMI742" s="1101"/>
      <c r="DMJ742" s="1101"/>
      <c r="DMK742" s="1101"/>
      <c r="DML742" s="1101"/>
      <c r="DMM742" s="1101"/>
      <c r="DMN742" s="1101"/>
      <c r="DMO742" s="1101"/>
      <c r="DMP742" s="1101"/>
      <c r="DMQ742" s="1101"/>
      <c r="DMR742" s="1101"/>
      <c r="DMS742" s="1101"/>
      <c r="DMT742" s="1101"/>
      <c r="DMU742" s="1101"/>
      <c r="DMV742" s="1101"/>
      <c r="DMW742" s="1101"/>
      <c r="DMX742" s="1101"/>
      <c r="DMY742" s="1101"/>
      <c r="DMZ742" s="1101"/>
      <c r="DNA742" s="1101"/>
      <c r="DNB742" s="1101"/>
      <c r="DNC742" s="1101"/>
      <c r="DND742" s="1101"/>
      <c r="DNE742" s="1101"/>
      <c r="DNF742" s="1101"/>
      <c r="DNG742" s="1101"/>
      <c r="DNH742" s="1101"/>
      <c r="DNI742" s="1101"/>
      <c r="DNJ742" s="1101"/>
      <c r="DNK742" s="1101"/>
      <c r="DNL742" s="1101"/>
      <c r="DNM742" s="1101"/>
      <c r="DNN742" s="1101"/>
      <c r="DNO742" s="1101"/>
      <c r="DNP742" s="1101"/>
      <c r="DNQ742" s="1101"/>
      <c r="DNR742" s="1101"/>
      <c r="DNS742" s="1101"/>
      <c r="DNT742" s="1101"/>
      <c r="DNU742" s="1101"/>
      <c r="DNV742" s="1101"/>
      <c r="DNW742" s="1101"/>
      <c r="DNX742" s="1101"/>
      <c r="DNY742" s="1101"/>
      <c r="DNZ742" s="1101"/>
      <c r="DOA742" s="1101"/>
      <c r="DOB742" s="1101"/>
      <c r="DOC742" s="1101"/>
      <c r="DOD742" s="1101"/>
      <c r="DOE742" s="1101"/>
      <c r="DOF742" s="1101"/>
      <c r="DOG742" s="1101"/>
      <c r="DOH742" s="1101"/>
      <c r="DOI742" s="1101"/>
      <c r="DOJ742" s="1101"/>
      <c r="DOK742" s="1101"/>
      <c r="DOL742" s="1101"/>
      <c r="DOM742" s="1101"/>
      <c r="DON742" s="1101"/>
      <c r="DOO742" s="1101"/>
      <c r="DOP742" s="1101"/>
      <c r="DOQ742" s="1101"/>
      <c r="DOR742" s="1101"/>
      <c r="DOS742" s="1101"/>
      <c r="DOT742" s="1101"/>
      <c r="DOU742" s="1101"/>
      <c r="DOV742" s="1101"/>
      <c r="DOW742" s="1101"/>
      <c r="DOX742" s="1101"/>
      <c r="DOY742" s="1101"/>
      <c r="DOZ742" s="1101"/>
      <c r="DPA742" s="1101"/>
      <c r="DPB742" s="1101"/>
      <c r="DPC742" s="1101"/>
      <c r="DPD742" s="1101"/>
      <c r="DPE742" s="1101"/>
      <c r="DPF742" s="1101"/>
      <c r="DPG742" s="1101"/>
      <c r="DPH742" s="1101"/>
      <c r="DPI742" s="1101"/>
      <c r="DPJ742" s="1101"/>
      <c r="DPK742" s="1101"/>
      <c r="DPL742" s="1101"/>
      <c r="DPM742" s="1101"/>
      <c r="DPN742" s="1101"/>
      <c r="DPO742" s="1101"/>
      <c r="DPP742" s="1101"/>
      <c r="DPQ742" s="1101"/>
      <c r="DPR742" s="1101"/>
      <c r="DPS742" s="1101"/>
      <c r="DPT742" s="1101"/>
      <c r="DPU742" s="1101"/>
      <c r="DPV742" s="1101"/>
      <c r="DPW742" s="1101"/>
      <c r="DPX742" s="1101"/>
      <c r="DPY742" s="1101"/>
      <c r="DPZ742" s="1101"/>
      <c r="DQA742" s="1101"/>
      <c r="DQB742" s="1101"/>
      <c r="DQC742" s="1101"/>
      <c r="DQD742" s="1101"/>
      <c r="DQE742" s="1101"/>
      <c r="DQF742" s="1101"/>
      <c r="DQG742" s="1101"/>
      <c r="DQH742" s="1101"/>
      <c r="DQI742" s="1101"/>
      <c r="DQJ742" s="1101"/>
      <c r="DQK742" s="1101"/>
      <c r="DQL742" s="1101"/>
      <c r="DQM742" s="1101"/>
      <c r="DQN742" s="1101"/>
      <c r="DQO742" s="1101"/>
      <c r="DQP742" s="1101"/>
      <c r="DQQ742" s="1101"/>
      <c r="DQR742" s="1101"/>
      <c r="DQS742" s="1101"/>
      <c r="DQT742" s="1101"/>
      <c r="DQU742" s="1101"/>
      <c r="DQV742" s="1101"/>
      <c r="DQW742" s="1101"/>
      <c r="DQX742" s="1101"/>
      <c r="DQY742" s="1101"/>
      <c r="DQZ742" s="1101"/>
      <c r="DRA742" s="1101"/>
      <c r="DRB742" s="1101"/>
      <c r="DRC742" s="1101"/>
      <c r="DRD742" s="1101"/>
      <c r="DRE742" s="1101"/>
      <c r="DRF742" s="1101"/>
      <c r="DRG742" s="1101"/>
      <c r="DRH742" s="1101"/>
      <c r="DRI742" s="1101"/>
      <c r="DRJ742" s="1101"/>
      <c r="DRK742" s="1101"/>
      <c r="DRL742" s="1101"/>
      <c r="DRM742" s="1101"/>
      <c r="DRN742" s="1101"/>
      <c r="DRO742" s="1101"/>
      <c r="DRP742" s="1101"/>
      <c r="DRQ742" s="1101"/>
      <c r="DRR742" s="1101"/>
      <c r="DRS742" s="1101"/>
      <c r="DRT742" s="1101"/>
      <c r="DRU742" s="1101"/>
      <c r="DRV742" s="1101"/>
      <c r="DRW742" s="1101"/>
      <c r="DRX742" s="1101"/>
      <c r="DRY742" s="1101"/>
      <c r="DRZ742" s="1101"/>
      <c r="DSA742" s="1101"/>
      <c r="DSB742" s="1101"/>
      <c r="DSC742" s="1101"/>
      <c r="DSD742" s="1101"/>
      <c r="DSE742" s="1101"/>
      <c r="DSF742" s="1101"/>
      <c r="DSG742" s="1101"/>
      <c r="DSH742" s="1101"/>
      <c r="DSI742" s="1101"/>
      <c r="DSJ742" s="1101"/>
      <c r="DSK742" s="1101"/>
      <c r="DSL742" s="1101"/>
      <c r="DSM742" s="1101"/>
      <c r="DSN742" s="1101"/>
      <c r="DSO742" s="1101"/>
      <c r="DSP742" s="1101"/>
      <c r="DSQ742" s="1101"/>
      <c r="DSR742" s="1101"/>
      <c r="DSS742" s="1101"/>
      <c r="DST742" s="1101"/>
      <c r="DSU742" s="1101"/>
      <c r="DSV742" s="1101"/>
      <c r="DSW742" s="1101"/>
      <c r="DSX742" s="1101"/>
      <c r="DSY742" s="1101"/>
      <c r="DSZ742" s="1101"/>
      <c r="DTA742" s="1101"/>
      <c r="DTB742" s="1101"/>
      <c r="DTC742" s="1101"/>
      <c r="DTD742" s="1101"/>
      <c r="DTE742" s="1101"/>
      <c r="DTF742" s="1101"/>
      <c r="DTG742" s="1101"/>
      <c r="DTH742" s="1101"/>
      <c r="DTI742" s="1101"/>
      <c r="DTJ742" s="1101"/>
      <c r="DTK742" s="1101"/>
      <c r="DTL742" s="1101"/>
      <c r="DTM742" s="1101"/>
      <c r="DTN742" s="1101"/>
      <c r="DTO742" s="1101"/>
      <c r="DTP742" s="1101"/>
      <c r="DTQ742" s="1101"/>
      <c r="DTR742" s="1101"/>
      <c r="DTS742" s="1101"/>
      <c r="DTT742" s="1101"/>
      <c r="DTU742" s="1101"/>
      <c r="DTV742" s="1101"/>
      <c r="DTW742" s="1101"/>
      <c r="DTX742" s="1101"/>
      <c r="DTY742" s="1101"/>
      <c r="DTZ742" s="1101"/>
      <c r="DUA742" s="1101"/>
      <c r="DUB742" s="1101"/>
      <c r="DUC742" s="1101"/>
      <c r="DUD742" s="1101"/>
      <c r="DUE742" s="1101"/>
      <c r="DUF742" s="1101"/>
      <c r="DUG742" s="1101"/>
      <c r="DUH742" s="1101"/>
      <c r="DUI742" s="1101"/>
      <c r="DUJ742" s="1101"/>
      <c r="DUK742" s="1101"/>
      <c r="DUL742" s="1101"/>
      <c r="DUM742" s="1101"/>
      <c r="DUN742" s="1101"/>
      <c r="DUO742" s="1101"/>
      <c r="DUP742" s="1101"/>
      <c r="DUQ742" s="1101"/>
      <c r="DUR742" s="1101"/>
      <c r="DUS742" s="1101"/>
      <c r="DUT742" s="1101"/>
      <c r="DUU742" s="1101"/>
      <c r="DUV742" s="1101"/>
      <c r="DUW742" s="1101"/>
      <c r="DUX742" s="1101"/>
      <c r="DUY742" s="1101"/>
      <c r="DUZ742" s="1101"/>
      <c r="DVA742" s="1101"/>
      <c r="DVB742" s="1101"/>
      <c r="DVC742" s="1101"/>
      <c r="DVD742" s="1101"/>
      <c r="DVE742" s="1101"/>
      <c r="DVF742" s="1101"/>
      <c r="DVG742" s="1101"/>
      <c r="DVH742" s="1101"/>
      <c r="DVI742" s="1101"/>
      <c r="DVJ742" s="1101"/>
      <c r="DVK742" s="1101"/>
      <c r="DVL742" s="1101"/>
      <c r="DVM742" s="1101"/>
      <c r="DVN742" s="1101"/>
      <c r="DVO742" s="1101"/>
      <c r="DVP742" s="1101"/>
      <c r="DVQ742" s="1101"/>
      <c r="DVR742" s="1101"/>
      <c r="DVS742" s="1101"/>
      <c r="DVT742" s="1101"/>
      <c r="DVU742" s="1101"/>
      <c r="DVV742" s="1101"/>
      <c r="DVW742" s="1101"/>
      <c r="DVX742" s="1101"/>
      <c r="DVY742" s="1101"/>
      <c r="DVZ742" s="1101"/>
      <c r="DWA742" s="1101"/>
      <c r="DWB742" s="1101"/>
      <c r="DWC742" s="1101"/>
      <c r="DWD742" s="1101"/>
      <c r="DWE742" s="1101"/>
      <c r="DWF742" s="1101"/>
      <c r="DWG742" s="1101"/>
      <c r="DWH742" s="1101"/>
      <c r="DWI742" s="1101"/>
      <c r="DWJ742" s="1101"/>
      <c r="DWK742" s="1101"/>
      <c r="DWL742" s="1101"/>
      <c r="DWM742" s="1101"/>
      <c r="DWN742" s="1101"/>
      <c r="DWO742" s="1101"/>
      <c r="DWP742" s="1101"/>
      <c r="DWQ742" s="1101"/>
      <c r="DWR742" s="1101"/>
      <c r="DWS742" s="1101"/>
      <c r="DWT742" s="1101"/>
      <c r="DWU742" s="1101"/>
      <c r="DWV742" s="1101"/>
      <c r="DWW742" s="1101"/>
      <c r="DWX742" s="1101"/>
      <c r="DWY742" s="1101"/>
      <c r="DWZ742" s="1101"/>
      <c r="DXA742" s="1101"/>
      <c r="DXB742" s="1101"/>
      <c r="DXC742" s="1101"/>
      <c r="DXD742" s="1101"/>
      <c r="DXE742" s="1101"/>
      <c r="DXF742" s="1101"/>
      <c r="DXG742" s="1101"/>
      <c r="DXH742" s="1101"/>
      <c r="DXI742" s="1101"/>
      <c r="DXJ742" s="1101"/>
      <c r="DXK742" s="1101"/>
      <c r="DXL742" s="1101"/>
      <c r="DXM742" s="1101"/>
      <c r="DXN742" s="1101"/>
      <c r="DXO742" s="1101"/>
      <c r="DXP742" s="1101"/>
      <c r="DXQ742" s="1101"/>
      <c r="DXR742" s="1101"/>
      <c r="DXS742" s="1101"/>
      <c r="DXT742" s="1101"/>
      <c r="DXU742" s="1101"/>
      <c r="DXV742" s="1101"/>
      <c r="DXW742" s="1101"/>
      <c r="DXX742" s="1101"/>
      <c r="DXY742" s="1101"/>
      <c r="DXZ742" s="1101"/>
      <c r="DYA742" s="1101"/>
      <c r="DYB742" s="1101"/>
      <c r="DYC742" s="1101"/>
      <c r="DYD742" s="1101"/>
      <c r="DYE742" s="1101"/>
      <c r="DYF742" s="1101"/>
      <c r="DYG742" s="1101"/>
      <c r="DYH742" s="1101"/>
      <c r="DYI742" s="1101"/>
      <c r="DYJ742" s="1101"/>
      <c r="DYK742" s="1101"/>
      <c r="DYL742" s="1101"/>
      <c r="DYM742" s="1101"/>
      <c r="DYN742" s="1101"/>
      <c r="DYO742" s="1101"/>
      <c r="DYP742" s="1101"/>
      <c r="DYQ742" s="1101"/>
      <c r="DYR742" s="1101"/>
      <c r="DYS742" s="1101"/>
      <c r="DYT742" s="1101"/>
      <c r="DYU742" s="1101"/>
      <c r="DYV742" s="1101"/>
      <c r="DYW742" s="1101"/>
      <c r="DYX742" s="1101"/>
      <c r="DYY742" s="1101"/>
      <c r="DYZ742" s="1101"/>
      <c r="DZA742" s="1101"/>
      <c r="DZB742" s="1101"/>
      <c r="DZC742" s="1101"/>
      <c r="DZD742" s="1101"/>
      <c r="DZE742" s="1101"/>
      <c r="DZF742" s="1101"/>
      <c r="DZG742" s="1101"/>
      <c r="DZH742" s="1101"/>
      <c r="DZI742" s="1101"/>
      <c r="DZJ742" s="1101"/>
      <c r="DZK742" s="1101"/>
      <c r="DZL742" s="1101"/>
      <c r="DZM742" s="1101"/>
      <c r="DZN742" s="1101"/>
      <c r="DZO742" s="1101"/>
      <c r="DZP742" s="1101"/>
      <c r="DZQ742" s="1101"/>
      <c r="DZR742" s="1101"/>
      <c r="DZS742" s="1101"/>
      <c r="DZT742" s="1101"/>
      <c r="DZU742" s="1101"/>
      <c r="DZV742" s="1101"/>
      <c r="DZW742" s="1101"/>
      <c r="DZX742" s="1101"/>
      <c r="DZY742" s="1101"/>
      <c r="DZZ742" s="1101"/>
      <c r="EAA742" s="1101"/>
      <c r="EAB742" s="1101"/>
      <c r="EAC742" s="1101"/>
      <c r="EAD742" s="1101"/>
      <c r="EAE742" s="1101"/>
      <c r="EAF742" s="1101"/>
      <c r="EAG742" s="1101"/>
      <c r="EAH742" s="1101"/>
      <c r="EAI742" s="1101"/>
      <c r="EAJ742" s="1101"/>
      <c r="EAK742" s="1101"/>
      <c r="EAL742" s="1101"/>
      <c r="EAM742" s="1101"/>
      <c r="EAN742" s="1101"/>
      <c r="EAO742" s="1101"/>
      <c r="EAP742" s="1101"/>
      <c r="EAQ742" s="1101"/>
      <c r="EAR742" s="1101"/>
      <c r="EAS742" s="1101"/>
      <c r="EAT742" s="1101"/>
      <c r="EAU742" s="1101"/>
      <c r="EAV742" s="1101"/>
      <c r="EAW742" s="1101"/>
      <c r="EAX742" s="1101"/>
      <c r="EAY742" s="1101"/>
      <c r="EAZ742" s="1101"/>
      <c r="EBA742" s="1101"/>
      <c r="EBB742" s="1101"/>
      <c r="EBC742" s="1101"/>
      <c r="EBD742" s="1101"/>
      <c r="EBE742" s="1101"/>
      <c r="EBF742" s="1101"/>
      <c r="EBG742" s="1101"/>
      <c r="EBH742" s="1101"/>
      <c r="EBI742" s="1101"/>
      <c r="EBJ742" s="1101"/>
      <c r="EBK742" s="1101"/>
      <c r="EBL742" s="1101"/>
      <c r="EBM742" s="1101"/>
      <c r="EBN742" s="1101"/>
      <c r="EBO742" s="1101"/>
      <c r="EBP742" s="1101"/>
      <c r="EBQ742" s="1101"/>
      <c r="EBR742" s="1101"/>
      <c r="EBS742" s="1101"/>
      <c r="EBT742" s="1101"/>
      <c r="EBU742" s="1101"/>
      <c r="EBV742" s="1101"/>
      <c r="EBW742" s="1101"/>
      <c r="EBX742" s="1101"/>
      <c r="EBY742" s="1101"/>
      <c r="EBZ742" s="1101"/>
      <c r="ECA742" s="1101"/>
      <c r="ECB742" s="1101"/>
      <c r="ECC742" s="1101"/>
      <c r="ECD742" s="1101"/>
      <c r="ECE742" s="1101"/>
      <c r="ECF742" s="1101"/>
      <c r="ECG742" s="1101"/>
      <c r="ECH742" s="1101"/>
      <c r="ECI742" s="1101"/>
      <c r="ECJ742" s="1101"/>
      <c r="ECK742" s="1101"/>
      <c r="ECL742" s="1101"/>
      <c r="ECM742" s="1101"/>
      <c r="ECN742" s="1101"/>
      <c r="ECO742" s="1101"/>
      <c r="ECP742" s="1101"/>
      <c r="ECQ742" s="1101"/>
      <c r="ECR742" s="1101"/>
      <c r="ECS742" s="1101"/>
      <c r="ECT742" s="1101"/>
      <c r="ECU742" s="1101"/>
      <c r="ECV742" s="1101"/>
      <c r="ECW742" s="1101"/>
      <c r="ECX742" s="1101"/>
      <c r="ECY742" s="1101"/>
      <c r="ECZ742" s="1101"/>
      <c r="EDA742" s="1101"/>
      <c r="EDB742" s="1101"/>
      <c r="EDC742" s="1101"/>
      <c r="EDD742" s="1101"/>
      <c r="EDE742" s="1101"/>
      <c r="EDF742" s="1101"/>
      <c r="EDG742" s="1101"/>
      <c r="EDH742" s="1101"/>
      <c r="EDI742" s="1101"/>
      <c r="EDJ742" s="1101"/>
      <c r="EDK742" s="1101"/>
      <c r="EDL742" s="1101"/>
      <c r="EDM742" s="1101"/>
      <c r="EDN742" s="1101"/>
      <c r="EDO742" s="1101"/>
      <c r="EDP742" s="1101"/>
      <c r="EDQ742" s="1101"/>
      <c r="EDR742" s="1101"/>
      <c r="EDS742" s="1101"/>
      <c r="EDT742" s="1101"/>
      <c r="EDU742" s="1101"/>
      <c r="EDV742" s="1101"/>
      <c r="EDW742" s="1101"/>
      <c r="EDX742" s="1101"/>
      <c r="EDY742" s="1101"/>
      <c r="EDZ742" s="1101"/>
      <c r="EEA742" s="1101"/>
      <c r="EEB742" s="1101"/>
      <c r="EEC742" s="1101"/>
      <c r="EED742" s="1101"/>
      <c r="EEE742" s="1101"/>
      <c r="EEF742" s="1101"/>
      <c r="EEG742" s="1101"/>
      <c r="EEH742" s="1101"/>
      <c r="EEI742" s="1101"/>
      <c r="EEJ742" s="1101"/>
      <c r="EEK742" s="1101"/>
      <c r="EEL742" s="1101"/>
      <c r="EEM742" s="1101"/>
      <c r="EEN742" s="1101"/>
      <c r="EEO742" s="1101"/>
      <c r="EEP742" s="1101"/>
      <c r="EEQ742" s="1101"/>
      <c r="EER742" s="1101"/>
      <c r="EES742" s="1101"/>
      <c r="EET742" s="1101"/>
      <c r="EEU742" s="1101"/>
      <c r="EEV742" s="1101"/>
      <c r="EEW742" s="1101"/>
      <c r="EEX742" s="1101"/>
      <c r="EEY742" s="1101"/>
      <c r="EEZ742" s="1101"/>
      <c r="EFA742" s="1101"/>
      <c r="EFB742" s="1101"/>
      <c r="EFC742" s="1101"/>
      <c r="EFD742" s="1101"/>
      <c r="EFE742" s="1101"/>
      <c r="EFF742" s="1101"/>
      <c r="EFG742" s="1101"/>
      <c r="EFH742" s="1101"/>
      <c r="EFI742" s="1101"/>
      <c r="EFJ742" s="1101"/>
      <c r="EFK742" s="1101"/>
      <c r="EFL742" s="1101"/>
      <c r="EFM742" s="1101"/>
      <c r="EFN742" s="1101"/>
      <c r="EFO742" s="1101"/>
      <c r="EFP742" s="1101"/>
      <c r="EFQ742" s="1101"/>
      <c r="EFR742" s="1101"/>
      <c r="EFS742" s="1101"/>
      <c r="EFT742" s="1101"/>
      <c r="EFU742" s="1101"/>
      <c r="EFV742" s="1101"/>
      <c r="EFW742" s="1101"/>
      <c r="EFX742" s="1101"/>
      <c r="EFY742" s="1101"/>
      <c r="EFZ742" s="1101"/>
      <c r="EGA742" s="1101"/>
      <c r="EGB742" s="1101"/>
      <c r="EGC742" s="1101"/>
      <c r="EGD742" s="1101"/>
      <c r="EGE742" s="1101"/>
      <c r="EGF742" s="1101"/>
      <c r="EGG742" s="1101"/>
      <c r="EGH742" s="1101"/>
      <c r="EGI742" s="1101"/>
      <c r="EGJ742" s="1101"/>
      <c r="EGK742" s="1101"/>
      <c r="EGL742" s="1101"/>
      <c r="EGM742" s="1101"/>
      <c r="EGN742" s="1101"/>
      <c r="EGO742" s="1101"/>
      <c r="EGP742" s="1101"/>
      <c r="EGQ742" s="1101"/>
      <c r="EGR742" s="1101"/>
      <c r="EGS742" s="1101"/>
      <c r="EGT742" s="1101"/>
      <c r="EGU742" s="1101"/>
      <c r="EGV742" s="1101"/>
      <c r="EGW742" s="1101"/>
      <c r="EGX742" s="1101"/>
      <c r="EGY742" s="1101"/>
      <c r="EGZ742" s="1101"/>
      <c r="EHA742" s="1101"/>
      <c r="EHB742" s="1101"/>
      <c r="EHC742" s="1101"/>
      <c r="EHD742" s="1101"/>
      <c r="EHE742" s="1101"/>
      <c r="EHF742" s="1101"/>
      <c r="EHG742" s="1101"/>
      <c r="EHH742" s="1101"/>
      <c r="EHI742" s="1101"/>
      <c r="EHJ742" s="1101"/>
      <c r="EHK742" s="1101"/>
      <c r="EHL742" s="1101"/>
      <c r="EHM742" s="1101"/>
      <c r="EHN742" s="1101"/>
      <c r="EHO742" s="1101"/>
      <c r="EHP742" s="1101"/>
      <c r="EHQ742" s="1101"/>
      <c r="EHR742" s="1101"/>
      <c r="EHS742" s="1101"/>
      <c r="EHT742" s="1101"/>
      <c r="EHU742" s="1101"/>
      <c r="EHV742" s="1101"/>
      <c r="EHW742" s="1101"/>
      <c r="EHX742" s="1101"/>
      <c r="EHY742" s="1101"/>
      <c r="EHZ742" s="1101"/>
      <c r="EIA742" s="1101"/>
      <c r="EIB742" s="1101"/>
      <c r="EIC742" s="1101"/>
      <c r="EID742" s="1101"/>
      <c r="EIE742" s="1101"/>
      <c r="EIF742" s="1101"/>
      <c r="EIG742" s="1101"/>
      <c r="EIH742" s="1101"/>
      <c r="EII742" s="1101"/>
      <c r="EIJ742" s="1101"/>
      <c r="EIK742" s="1101"/>
      <c r="EIL742" s="1101"/>
      <c r="EIM742" s="1101"/>
      <c r="EIN742" s="1101"/>
      <c r="EIO742" s="1101"/>
      <c r="EIP742" s="1101"/>
      <c r="EIQ742" s="1101"/>
      <c r="EIR742" s="1101"/>
      <c r="EIS742" s="1101"/>
      <c r="EIT742" s="1101"/>
      <c r="EIU742" s="1101"/>
      <c r="EIV742" s="1101"/>
      <c r="EIW742" s="1101"/>
      <c r="EIX742" s="1101"/>
      <c r="EIY742" s="1101"/>
      <c r="EIZ742" s="1101"/>
      <c r="EJA742" s="1101"/>
      <c r="EJB742" s="1101"/>
      <c r="EJC742" s="1101"/>
      <c r="EJD742" s="1101"/>
      <c r="EJE742" s="1101"/>
      <c r="EJF742" s="1101"/>
      <c r="EJG742" s="1101"/>
      <c r="EJH742" s="1101"/>
      <c r="EJI742" s="1101"/>
      <c r="EJJ742" s="1101"/>
      <c r="EJK742" s="1101"/>
      <c r="EJL742" s="1101"/>
      <c r="EJM742" s="1101"/>
      <c r="EJN742" s="1101"/>
      <c r="EJO742" s="1101"/>
      <c r="EJP742" s="1101"/>
      <c r="EJQ742" s="1101"/>
      <c r="EJR742" s="1101"/>
      <c r="EJS742" s="1101"/>
      <c r="EJT742" s="1101"/>
      <c r="EJU742" s="1101"/>
      <c r="EJV742" s="1101"/>
      <c r="EJW742" s="1101"/>
      <c r="EJX742" s="1101"/>
      <c r="EJY742" s="1101"/>
      <c r="EJZ742" s="1101"/>
      <c r="EKA742" s="1101"/>
      <c r="EKB742" s="1101"/>
      <c r="EKC742" s="1101"/>
      <c r="EKD742" s="1101"/>
      <c r="EKE742" s="1101"/>
      <c r="EKF742" s="1101"/>
      <c r="EKG742" s="1101"/>
      <c r="EKH742" s="1101"/>
      <c r="EKI742" s="1101"/>
      <c r="EKJ742" s="1101"/>
      <c r="EKK742" s="1101"/>
      <c r="EKL742" s="1101"/>
      <c r="EKM742" s="1101"/>
      <c r="EKN742" s="1101"/>
      <c r="EKO742" s="1101"/>
      <c r="EKP742" s="1101"/>
      <c r="EKQ742" s="1101"/>
      <c r="EKR742" s="1101"/>
      <c r="EKS742" s="1101"/>
      <c r="EKT742" s="1101"/>
      <c r="EKU742" s="1101"/>
      <c r="EKV742" s="1101"/>
      <c r="EKW742" s="1101"/>
      <c r="EKX742" s="1101"/>
      <c r="EKY742" s="1101"/>
      <c r="EKZ742" s="1101"/>
      <c r="ELA742" s="1101"/>
      <c r="ELB742" s="1101"/>
      <c r="ELC742" s="1101"/>
      <c r="ELD742" s="1101"/>
      <c r="ELE742" s="1101"/>
      <c r="ELF742" s="1101"/>
      <c r="ELG742" s="1101"/>
      <c r="ELH742" s="1101"/>
      <c r="ELI742" s="1101"/>
      <c r="ELJ742" s="1101"/>
      <c r="ELK742" s="1101"/>
      <c r="ELL742" s="1101"/>
      <c r="ELM742" s="1101"/>
      <c r="ELN742" s="1101"/>
      <c r="ELO742" s="1101"/>
      <c r="ELP742" s="1101"/>
      <c r="ELQ742" s="1101"/>
      <c r="ELR742" s="1101"/>
      <c r="ELS742" s="1101"/>
      <c r="ELT742" s="1101"/>
      <c r="ELU742" s="1101"/>
      <c r="ELV742" s="1101"/>
      <c r="ELW742" s="1101"/>
      <c r="ELX742" s="1101"/>
      <c r="ELY742" s="1101"/>
      <c r="ELZ742" s="1101"/>
      <c r="EMA742" s="1101"/>
      <c r="EMB742" s="1101"/>
      <c r="EMC742" s="1101"/>
      <c r="EMD742" s="1101"/>
      <c r="EME742" s="1101"/>
      <c r="EMF742" s="1101"/>
      <c r="EMG742" s="1101"/>
      <c r="EMH742" s="1101"/>
      <c r="EMI742" s="1101"/>
      <c r="EMJ742" s="1101"/>
      <c r="EMK742" s="1101"/>
      <c r="EML742" s="1101"/>
      <c r="EMM742" s="1101"/>
      <c r="EMN742" s="1101"/>
      <c r="EMO742" s="1101"/>
      <c r="EMP742" s="1101"/>
      <c r="EMQ742" s="1101"/>
      <c r="EMR742" s="1101"/>
      <c r="EMS742" s="1101"/>
      <c r="EMT742" s="1101"/>
      <c r="EMU742" s="1101"/>
      <c r="EMV742" s="1101"/>
      <c r="EMW742" s="1101"/>
      <c r="EMX742" s="1101"/>
      <c r="EMY742" s="1101"/>
      <c r="EMZ742" s="1101"/>
      <c r="ENA742" s="1101"/>
      <c r="ENB742" s="1101"/>
      <c r="ENC742" s="1101"/>
      <c r="END742" s="1101"/>
      <c r="ENE742" s="1101"/>
      <c r="ENF742" s="1101"/>
      <c r="ENG742" s="1101"/>
      <c r="ENH742" s="1101"/>
      <c r="ENI742" s="1101"/>
      <c r="ENJ742" s="1101"/>
      <c r="ENK742" s="1101"/>
      <c r="ENL742" s="1101"/>
      <c r="ENM742" s="1101"/>
      <c r="ENN742" s="1101"/>
      <c r="ENO742" s="1101"/>
      <c r="ENP742" s="1101"/>
      <c r="ENQ742" s="1101"/>
      <c r="ENR742" s="1101"/>
      <c r="ENS742" s="1101"/>
      <c r="ENT742" s="1101"/>
      <c r="ENU742" s="1101"/>
      <c r="ENV742" s="1101"/>
      <c r="ENW742" s="1101"/>
      <c r="ENX742" s="1101"/>
      <c r="ENY742" s="1101"/>
      <c r="ENZ742" s="1101"/>
      <c r="EOA742" s="1101"/>
      <c r="EOB742" s="1101"/>
      <c r="EOC742" s="1101"/>
      <c r="EOD742" s="1101"/>
      <c r="EOE742" s="1101"/>
      <c r="EOF742" s="1101"/>
      <c r="EOG742" s="1101"/>
      <c r="EOH742" s="1101"/>
      <c r="EOI742" s="1101"/>
      <c r="EOJ742" s="1101"/>
      <c r="EOK742" s="1101"/>
      <c r="EOL742" s="1101"/>
      <c r="EOM742" s="1101"/>
      <c r="EON742" s="1101"/>
      <c r="EOO742" s="1101"/>
      <c r="EOP742" s="1101"/>
      <c r="EOQ742" s="1101"/>
      <c r="EOR742" s="1101"/>
      <c r="EOS742" s="1101"/>
      <c r="EOT742" s="1101"/>
      <c r="EOU742" s="1101"/>
      <c r="EOV742" s="1101"/>
      <c r="EOW742" s="1101"/>
      <c r="EOX742" s="1101"/>
      <c r="EOY742" s="1101"/>
      <c r="EOZ742" s="1101"/>
      <c r="EPA742" s="1101"/>
      <c r="EPB742" s="1101"/>
      <c r="EPC742" s="1101"/>
      <c r="EPD742" s="1101"/>
      <c r="EPE742" s="1101"/>
      <c r="EPF742" s="1101"/>
      <c r="EPG742" s="1101"/>
      <c r="EPH742" s="1101"/>
      <c r="EPI742" s="1101"/>
      <c r="EPJ742" s="1101"/>
      <c r="EPK742" s="1101"/>
      <c r="EPL742" s="1101"/>
      <c r="EPM742" s="1101"/>
      <c r="EPN742" s="1101"/>
      <c r="EPO742" s="1101"/>
      <c r="EPP742" s="1101"/>
      <c r="EPQ742" s="1101"/>
      <c r="EPR742" s="1101"/>
      <c r="EPS742" s="1101"/>
      <c r="EPT742" s="1101"/>
      <c r="EPU742" s="1101"/>
      <c r="EPV742" s="1101"/>
      <c r="EPW742" s="1101"/>
      <c r="EPX742" s="1101"/>
      <c r="EPY742" s="1101"/>
      <c r="EPZ742" s="1101"/>
      <c r="EQA742" s="1101"/>
      <c r="EQB742" s="1101"/>
      <c r="EQC742" s="1101"/>
      <c r="EQD742" s="1101"/>
      <c r="EQE742" s="1101"/>
      <c r="EQF742" s="1101"/>
      <c r="EQG742" s="1101"/>
      <c r="EQH742" s="1101"/>
      <c r="EQI742" s="1101"/>
      <c r="EQJ742" s="1101"/>
      <c r="EQK742" s="1101"/>
      <c r="EQL742" s="1101"/>
      <c r="EQM742" s="1101"/>
      <c r="EQN742" s="1101"/>
      <c r="EQO742" s="1101"/>
      <c r="EQP742" s="1101"/>
      <c r="EQQ742" s="1101"/>
      <c r="EQR742" s="1101"/>
      <c r="EQS742" s="1101"/>
      <c r="EQT742" s="1101"/>
      <c r="EQU742" s="1101"/>
      <c r="EQV742" s="1101"/>
      <c r="EQW742" s="1101"/>
      <c r="EQX742" s="1101"/>
      <c r="EQY742" s="1101"/>
      <c r="EQZ742" s="1101"/>
      <c r="ERA742" s="1101"/>
      <c r="ERB742" s="1101"/>
      <c r="ERC742" s="1101"/>
      <c r="ERD742" s="1101"/>
      <c r="ERE742" s="1101"/>
      <c r="ERF742" s="1101"/>
      <c r="ERG742" s="1101"/>
      <c r="ERH742" s="1101"/>
      <c r="ERI742" s="1101"/>
      <c r="ERJ742" s="1101"/>
      <c r="ERK742" s="1101"/>
      <c r="ERL742" s="1101"/>
      <c r="ERM742" s="1101"/>
      <c r="ERN742" s="1101"/>
      <c r="ERO742" s="1101"/>
      <c r="ERP742" s="1101"/>
      <c r="ERQ742" s="1101"/>
      <c r="ERR742" s="1101"/>
      <c r="ERS742" s="1101"/>
      <c r="ERT742" s="1101"/>
      <c r="ERU742" s="1101"/>
      <c r="ERV742" s="1101"/>
      <c r="ERW742" s="1101"/>
      <c r="ERX742" s="1101"/>
      <c r="ERY742" s="1101"/>
      <c r="ERZ742" s="1101"/>
      <c r="ESA742" s="1101"/>
      <c r="ESB742" s="1101"/>
      <c r="ESC742" s="1101"/>
      <c r="ESD742" s="1101"/>
      <c r="ESE742" s="1101"/>
      <c r="ESF742" s="1101"/>
      <c r="ESG742" s="1101"/>
      <c r="ESH742" s="1101"/>
      <c r="ESI742" s="1101"/>
      <c r="ESJ742" s="1101"/>
      <c r="ESK742" s="1101"/>
      <c r="ESL742" s="1101"/>
      <c r="ESM742" s="1101"/>
      <c r="ESN742" s="1101"/>
      <c r="ESO742" s="1101"/>
      <c r="ESP742" s="1101"/>
      <c r="ESQ742" s="1101"/>
      <c r="ESR742" s="1101"/>
      <c r="ESS742" s="1101"/>
      <c r="EST742" s="1101"/>
      <c r="ESU742" s="1101"/>
      <c r="ESV742" s="1101"/>
      <c r="ESW742" s="1101"/>
      <c r="ESX742" s="1101"/>
      <c r="ESY742" s="1101"/>
      <c r="ESZ742" s="1101"/>
      <c r="ETA742" s="1101"/>
      <c r="ETB742" s="1101"/>
      <c r="ETC742" s="1101"/>
      <c r="ETD742" s="1101"/>
      <c r="ETE742" s="1101"/>
      <c r="ETF742" s="1101"/>
      <c r="ETG742" s="1101"/>
      <c r="ETH742" s="1101"/>
      <c r="ETI742" s="1101"/>
      <c r="ETJ742" s="1101"/>
      <c r="ETK742" s="1101"/>
      <c r="ETL742" s="1101"/>
      <c r="ETM742" s="1101"/>
      <c r="ETN742" s="1101"/>
      <c r="ETO742" s="1101"/>
      <c r="ETP742" s="1101"/>
      <c r="ETQ742" s="1101"/>
      <c r="ETR742" s="1101"/>
      <c r="ETS742" s="1101"/>
      <c r="ETT742" s="1101"/>
      <c r="ETU742" s="1101"/>
      <c r="ETV742" s="1101"/>
      <c r="ETW742" s="1101"/>
      <c r="ETX742" s="1101"/>
      <c r="ETY742" s="1101"/>
      <c r="ETZ742" s="1101"/>
      <c r="EUA742" s="1101"/>
      <c r="EUB742" s="1101"/>
      <c r="EUC742" s="1101"/>
      <c r="EUD742" s="1101"/>
      <c r="EUE742" s="1101"/>
      <c r="EUF742" s="1101"/>
      <c r="EUG742" s="1101"/>
      <c r="EUH742" s="1101"/>
      <c r="EUI742" s="1101"/>
      <c r="EUJ742" s="1101"/>
      <c r="EUK742" s="1101"/>
      <c r="EUL742" s="1101"/>
      <c r="EUM742" s="1101"/>
      <c r="EUN742" s="1101"/>
      <c r="EUO742" s="1101"/>
      <c r="EUP742" s="1101"/>
      <c r="EUQ742" s="1101"/>
      <c r="EUR742" s="1101"/>
      <c r="EUS742" s="1101"/>
      <c r="EUT742" s="1101"/>
      <c r="EUU742" s="1101"/>
      <c r="EUV742" s="1101"/>
      <c r="EUW742" s="1101"/>
      <c r="EUX742" s="1101"/>
      <c r="EUY742" s="1101"/>
      <c r="EUZ742" s="1101"/>
      <c r="EVA742" s="1101"/>
      <c r="EVB742" s="1101"/>
      <c r="EVC742" s="1101"/>
      <c r="EVD742" s="1101"/>
      <c r="EVE742" s="1101"/>
      <c r="EVF742" s="1101"/>
      <c r="EVG742" s="1101"/>
      <c r="EVH742" s="1101"/>
      <c r="EVI742" s="1101"/>
      <c r="EVJ742" s="1101"/>
      <c r="EVK742" s="1101"/>
      <c r="EVL742" s="1101"/>
      <c r="EVM742" s="1101"/>
      <c r="EVN742" s="1101"/>
      <c r="EVO742" s="1101"/>
      <c r="EVP742" s="1101"/>
      <c r="EVQ742" s="1101"/>
      <c r="EVR742" s="1101"/>
      <c r="EVS742" s="1101"/>
      <c r="EVT742" s="1101"/>
      <c r="EVU742" s="1101"/>
      <c r="EVV742" s="1101"/>
      <c r="EVW742" s="1101"/>
      <c r="EVX742" s="1101"/>
      <c r="EVY742" s="1101"/>
      <c r="EVZ742" s="1101"/>
      <c r="EWA742" s="1101"/>
      <c r="EWB742" s="1101"/>
      <c r="EWC742" s="1101"/>
      <c r="EWD742" s="1101"/>
      <c r="EWE742" s="1101"/>
      <c r="EWF742" s="1101"/>
      <c r="EWG742" s="1101"/>
      <c r="EWH742" s="1101"/>
      <c r="EWI742" s="1101"/>
      <c r="EWJ742" s="1101"/>
      <c r="EWK742" s="1101"/>
      <c r="EWL742" s="1101"/>
      <c r="EWM742" s="1101"/>
      <c r="EWN742" s="1101"/>
      <c r="EWO742" s="1101"/>
      <c r="EWP742" s="1101"/>
      <c r="EWQ742" s="1101"/>
      <c r="EWR742" s="1101"/>
      <c r="EWS742" s="1101"/>
      <c r="EWT742" s="1101"/>
      <c r="EWU742" s="1101"/>
      <c r="EWV742" s="1101"/>
      <c r="EWW742" s="1101"/>
      <c r="EWX742" s="1101"/>
      <c r="EWY742" s="1101"/>
      <c r="EWZ742" s="1101"/>
      <c r="EXA742" s="1101"/>
      <c r="EXB742" s="1101"/>
      <c r="EXC742" s="1101"/>
      <c r="EXD742" s="1101"/>
      <c r="EXE742" s="1101"/>
      <c r="EXF742" s="1101"/>
      <c r="EXG742" s="1101"/>
      <c r="EXH742" s="1101"/>
      <c r="EXI742" s="1101"/>
      <c r="EXJ742" s="1101"/>
      <c r="EXK742" s="1101"/>
      <c r="EXL742" s="1101"/>
      <c r="EXM742" s="1101"/>
      <c r="EXN742" s="1101"/>
      <c r="EXO742" s="1101"/>
      <c r="EXP742" s="1101"/>
      <c r="EXQ742" s="1101"/>
      <c r="EXR742" s="1101"/>
      <c r="EXS742" s="1101"/>
      <c r="EXT742" s="1101"/>
      <c r="EXU742" s="1101"/>
      <c r="EXV742" s="1101"/>
      <c r="EXW742" s="1101"/>
      <c r="EXX742" s="1101"/>
      <c r="EXY742" s="1101"/>
      <c r="EXZ742" s="1101"/>
      <c r="EYA742" s="1101"/>
      <c r="EYB742" s="1101"/>
      <c r="EYC742" s="1101"/>
      <c r="EYD742" s="1101"/>
      <c r="EYE742" s="1101"/>
      <c r="EYF742" s="1101"/>
      <c r="EYG742" s="1101"/>
      <c r="EYH742" s="1101"/>
      <c r="EYI742" s="1101"/>
      <c r="EYJ742" s="1101"/>
      <c r="EYK742" s="1101"/>
      <c r="EYL742" s="1101"/>
      <c r="EYM742" s="1101"/>
      <c r="EYN742" s="1101"/>
      <c r="EYO742" s="1101"/>
      <c r="EYP742" s="1101"/>
      <c r="EYQ742" s="1101"/>
      <c r="EYR742" s="1101"/>
      <c r="EYS742" s="1101"/>
      <c r="EYT742" s="1101"/>
      <c r="EYU742" s="1101"/>
      <c r="EYV742" s="1101"/>
      <c r="EYW742" s="1101"/>
      <c r="EYX742" s="1101"/>
      <c r="EYY742" s="1101"/>
      <c r="EYZ742" s="1101"/>
      <c r="EZA742" s="1101"/>
      <c r="EZB742" s="1101"/>
      <c r="EZC742" s="1101"/>
      <c r="EZD742" s="1101"/>
      <c r="EZE742" s="1101"/>
      <c r="EZF742" s="1101"/>
      <c r="EZG742" s="1101"/>
      <c r="EZH742" s="1101"/>
      <c r="EZI742" s="1101"/>
      <c r="EZJ742" s="1101"/>
      <c r="EZK742" s="1101"/>
      <c r="EZL742" s="1101"/>
      <c r="EZM742" s="1101"/>
      <c r="EZN742" s="1101"/>
      <c r="EZO742" s="1101"/>
      <c r="EZP742" s="1101"/>
      <c r="EZQ742" s="1101"/>
      <c r="EZR742" s="1101"/>
      <c r="EZS742" s="1101"/>
      <c r="EZT742" s="1101"/>
      <c r="EZU742" s="1101"/>
      <c r="EZV742" s="1101"/>
      <c r="EZW742" s="1101"/>
      <c r="EZX742" s="1101"/>
      <c r="EZY742" s="1101"/>
      <c r="EZZ742" s="1101"/>
      <c r="FAA742" s="1101"/>
      <c r="FAB742" s="1101"/>
      <c r="FAC742" s="1101"/>
      <c r="FAD742" s="1101"/>
      <c r="FAE742" s="1101"/>
      <c r="FAF742" s="1101"/>
      <c r="FAG742" s="1101"/>
      <c r="FAH742" s="1101"/>
      <c r="FAI742" s="1101"/>
      <c r="FAJ742" s="1101"/>
      <c r="FAK742" s="1101"/>
      <c r="FAL742" s="1101"/>
      <c r="FAM742" s="1101"/>
      <c r="FAN742" s="1101"/>
      <c r="FAO742" s="1101"/>
      <c r="FAP742" s="1101"/>
      <c r="FAQ742" s="1101"/>
      <c r="FAR742" s="1101"/>
      <c r="FAS742" s="1101"/>
      <c r="FAT742" s="1101"/>
      <c r="FAU742" s="1101"/>
      <c r="FAV742" s="1101"/>
      <c r="FAW742" s="1101"/>
      <c r="FAX742" s="1101"/>
      <c r="FAY742" s="1101"/>
      <c r="FAZ742" s="1101"/>
      <c r="FBA742" s="1101"/>
      <c r="FBB742" s="1101"/>
      <c r="FBC742" s="1101"/>
      <c r="FBD742" s="1101"/>
      <c r="FBE742" s="1101"/>
      <c r="FBF742" s="1101"/>
      <c r="FBG742" s="1101"/>
      <c r="FBH742" s="1101"/>
      <c r="FBI742" s="1101"/>
      <c r="FBJ742" s="1101"/>
      <c r="FBK742" s="1101"/>
      <c r="FBL742" s="1101"/>
      <c r="FBM742" s="1101"/>
      <c r="FBN742" s="1101"/>
      <c r="FBO742" s="1101"/>
      <c r="FBP742" s="1101"/>
      <c r="FBQ742" s="1101"/>
      <c r="FBR742" s="1101"/>
      <c r="FBS742" s="1101"/>
      <c r="FBT742" s="1101"/>
      <c r="FBU742" s="1101"/>
      <c r="FBV742" s="1101"/>
      <c r="FBW742" s="1101"/>
      <c r="FBX742" s="1101"/>
      <c r="FBY742" s="1101"/>
      <c r="FBZ742" s="1101"/>
      <c r="FCA742" s="1101"/>
      <c r="FCB742" s="1101"/>
      <c r="FCC742" s="1101"/>
      <c r="FCD742" s="1101"/>
      <c r="FCE742" s="1101"/>
      <c r="FCF742" s="1101"/>
      <c r="FCG742" s="1101"/>
      <c r="FCH742" s="1101"/>
      <c r="FCI742" s="1101"/>
      <c r="FCJ742" s="1101"/>
      <c r="FCK742" s="1101"/>
      <c r="FCL742" s="1101"/>
      <c r="FCM742" s="1101"/>
      <c r="FCN742" s="1101"/>
      <c r="FCO742" s="1101"/>
      <c r="FCP742" s="1101"/>
      <c r="FCQ742" s="1101"/>
      <c r="FCR742" s="1101"/>
      <c r="FCS742" s="1101"/>
      <c r="FCT742" s="1101"/>
      <c r="FCU742" s="1101"/>
      <c r="FCV742" s="1101"/>
      <c r="FCW742" s="1101"/>
      <c r="FCX742" s="1101"/>
      <c r="FCY742" s="1101"/>
      <c r="FCZ742" s="1101"/>
      <c r="FDA742" s="1101"/>
      <c r="FDB742" s="1101"/>
      <c r="FDC742" s="1101"/>
      <c r="FDD742" s="1101"/>
      <c r="FDE742" s="1101"/>
      <c r="FDF742" s="1101"/>
      <c r="FDG742" s="1101"/>
      <c r="FDH742" s="1101"/>
      <c r="FDI742" s="1101"/>
      <c r="FDJ742" s="1101"/>
      <c r="FDK742" s="1101"/>
      <c r="FDL742" s="1101"/>
      <c r="FDM742" s="1101"/>
      <c r="FDN742" s="1101"/>
      <c r="FDO742" s="1101"/>
      <c r="FDP742" s="1101"/>
      <c r="FDQ742" s="1101"/>
      <c r="FDR742" s="1101"/>
      <c r="FDS742" s="1101"/>
      <c r="FDT742" s="1101"/>
      <c r="FDU742" s="1101"/>
      <c r="FDV742" s="1101"/>
      <c r="FDW742" s="1101"/>
      <c r="FDX742" s="1101"/>
      <c r="FDY742" s="1101"/>
      <c r="FDZ742" s="1101"/>
      <c r="FEA742" s="1101"/>
      <c r="FEB742" s="1101"/>
      <c r="FEC742" s="1101"/>
      <c r="FED742" s="1101"/>
      <c r="FEE742" s="1101"/>
      <c r="FEF742" s="1101"/>
      <c r="FEG742" s="1101"/>
      <c r="FEH742" s="1101"/>
      <c r="FEI742" s="1101"/>
      <c r="FEJ742" s="1101"/>
      <c r="FEK742" s="1101"/>
      <c r="FEL742" s="1101"/>
      <c r="FEM742" s="1101"/>
      <c r="FEN742" s="1101"/>
      <c r="FEO742" s="1101"/>
      <c r="FEP742" s="1101"/>
      <c r="FEQ742" s="1101"/>
      <c r="FER742" s="1101"/>
      <c r="FES742" s="1101"/>
      <c r="FET742" s="1101"/>
      <c r="FEU742" s="1101"/>
      <c r="FEV742" s="1101"/>
      <c r="FEW742" s="1101"/>
      <c r="FEX742" s="1101"/>
      <c r="FEY742" s="1101"/>
      <c r="FEZ742" s="1101"/>
      <c r="FFA742" s="1101"/>
      <c r="FFB742" s="1101"/>
      <c r="FFC742" s="1101"/>
      <c r="FFD742" s="1101"/>
      <c r="FFE742" s="1101"/>
      <c r="FFF742" s="1101"/>
      <c r="FFG742" s="1101"/>
      <c r="FFH742" s="1101"/>
      <c r="FFI742" s="1101"/>
      <c r="FFJ742" s="1101"/>
      <c r="FFK742" s="1101"/>
      <c r="FFL742" s="1101"/>
      <c r="FFM742" s="1101"/>
      <c r="FFN742" s="1101"/>
      <c r="FFO742" s="1101"/>
      <c r="FFP742" s="1101"/>
      <c r="FFQ742" s="1101"/>
      <c r="FFR742" s="1101"/>
      <c r="FFS742" s="1101"/>
      <c r="FFT742" s="1101"/>
      <c r="FFU742" s="1101"/>
      <c r="FFV742" s="1101"/>
      <c r="FFW742" s="1101"/>
      <c r="FFX742" s="1101"/>
      <c r="FFY742" s="1101"/>
      <c r="FFZ742" s="1101"/>
      <c r="FGA742" s="1101"/>
      <c r="FGB742" s="1101"/>
      <c r="FGC742" s="1101"/>
      <c r="FGD742" s="1101"/>
      <c r="FGE742" s="1101"/>
      <c r="FGF742" s="1101"/>
      <c r="FGG742" s="1101"/>
      <c r="FGH742" s="1101"/>
      <c r="FGI742" s="1101"/>
      <c r="FGJ742" s="1101"/>
      <c r="FGK742" s="1101"/>
      <c r="FGL742" s="1101"/>
      <c r="FGM742" s="1101"/>
      <c r="FGN742" s="1101"/>
      <c r="FGO742" s="1101"/>
      <c r="FGP742" s="1101"/>
      <c r="FGQ742" s="1101"/>
      <c r="FGR742" s="1101"/>
      <c r="FGS742" s="1101"/>
      <c r="FGT742" s="1101"/>
      <c r="FGU742" s="1101"/>
      <c r="FGV742" s="1101"/>
      <c r="FGW742" s="1101"/>
      <c r="FGX742" s="1101"/>
      <c r="FGY742" s="1101"/>
      <c r="FGZ742" s="1101"/>
      <c r="FHA742" s="1101"/>
      <c r="FHB742" s="1101"/>
      <c r="FHC742" s="1101"/>
      <c r="FHD742" s="1101"/>
      <c r="FHE742" s="1101"/>
      <c r="FHF742" s="1101"/>
      <c r="FHG742" s="1101"/>
      <c r="FHH742" s="1101"/>
      <c r="FHI742" s="1101"/>
      <c r="FHJ742" s="1101"/>
      <c r="FHK742" s="1101"/>
      <c r="FHL742" s="1101"/>
      <c r="FHM742" s="1101"/>
      <c r="FHN742" s="1101"/>
      <c r="FHO742" s="1101"/>
      <c r="FHP742" s="1101"/>
      <c r="FHQ742" s="1101"/>
      <c r="FHR742" s="1101"/>
      <c r="FHS742" s="1101"/>
      <c r="FHT742" s="1101"/>
      <c r="FHU742" s="1101"/>
      <c r="FHV742" s="1101"/>
      <c r="FHW742" s="1101"/>
      <c r="FHX742" s="1101"/>
      <c r="FHY742" s="1101"/>
      <c r="FHZ742" s="1101"/>
      <c r="FIA742" s="1101"/>
      <c r="FIB742" s="1101"/>
      <c r="FIC742" s="1101"/>
      <c r="FID742" s="1101"/>
      <c r="FIE742" s="1101"/>
      <c r="FIF742" s="1101"/>
      <c r="FIG742" s="1101"/>
      <c r="FIH742" s="1101"/>
      <c r="FII742" s="1101"/>
      <c r="FIJ742" s="1101"/>
      <c r="FIK742" s="1101"/>
      <c r="FIL742" s="1101"/>
      <c r="FIM742" s="1101"/>
      <c r="FIN742" s="1101"/>
      <c r="FIO742" s="1101"/>
      <c r="FIP742" s="1101"/>
      <c r="FIQ742" s="1101"/>
      <c r="FIR742" s="1101"/>
      <c r="FIS742" s="1101"/>
      <c r="FIT742" s="1101"/>
      <c r="FIU742" s="1101"/>
      <c r="FIV742" s="1101"/>
      <c r="FIW742" s="1101"/>
      <c r="FIX742" s="1101"/>
      <c r="FIY742" s="1101"/>
      <c r="FIZ742" s="1101"/>
      <c r="FJA742" s="1101"/>
      <c r="FJB742" s="1101"/>
      <c r="FJC742" s="1101"/>
      <c r="FJD742" s="1101"/>
      <c r="FJE742" s="1101"/>
      <c r="FJF742" s="1101"/>
      <c r="FJG742" s="1101"/>
      <c r="FJH742" s="1101"/>
      <c r="FJI742" s="1101"/>
      <c r="FJJ742" s="1101"/>
      <c r="FJK742" s="1101"/>
      <c r="FJL742" s="1101"/>
      <c r="FJM742" s="1101"/>
      <c r="FJN742" s="1101"/>
      <c r="FJO742" s="1101"/>
      <c r="FJP742" s="1101"/>
      <c r="FJQ742" s="1101"/>
      <c r="FJR742" s="1101"/>
      <c r="FJS742" s="1101"/>
      <c r="FJT742" s="1101"/>
      <c r="FJU742" s="1101"/>
      <c r="FJV742" s="1101"/>
      <c r="FJW742" s="1101"/>
      <c r="FJX742" s="1101"/>
      <c r="FJY742" s="1101"/>
      <c r="FJZ742" s="1101"/>
      <c r="FKA742" s="1101"/>
      <c r="FKB742" s="1101"/>
      <c r="FKC742" s="1101"/>
      <c r="FKD742" s="1101"/>
      <c r="FKE742" s="1101"/>
      <c r="FKF742" s="1101"/>
      <c r="FKG742" s="1101"/>
      <c r="FKH742" s="1101"/>
      <c r="FKI742" s="1101"/>
      <c r="FKJ742" s="1101"/>
      <c r="FKK742" s="1101"/>
      <c r="FKL742" s="1101"/>
      <c r="FKM742" s="1101"/>
      <c r="FKN742" s="1101"/>
      <c r="FKO742" s="1101"/>
      <c r="FKP742" s="1101"/>
      <c r="FKQ742" s="1101"/>
      <c r="FKR742" s="1101"/>
      <c r="FKS742" s="1101"/>
      <c r="FKT742" s="1101"/>
      <c r="FKU742" s="1101"/>
      <c r="FKV742" s="1101"/>
      <c r="FKW742" s="1101"/>
      <c r="FKX742" s="1101"/>
      <c r="FKY742" s="1101"/>
      <c r="FKZ742" s="1101"/>
      <c r="FLA742" s="1101"/>
      <c r="FLB742" s="1101"/>
      <c r="FLC742" s="1101"/>
      <c r="FLD742" s="1101"/>
      <c r="FLE742" s="1101"/>
      <c r="FLF742" s="1101"/>
      <c r="FLG742" s="1101"/>
      <c r="FLH742" s="1101"/>
      <c r="FLI742" s="1101"/>
      <c r="FLJ742" s="1101"/>
      <c r="FLK742" s="1101"/>
      <c r="FLL742" s="1101"/>
      <c r="FLM742" s="1101"/>
      <c r="FLN742" s="1101"/>
      <c r="FLO742" s="1101"/>
      <c r="FLP742" s="1101"/>
      <c r="FLQ742" s="1101"/>
      <c r="FLR742" s="1101"/>
      <c r="FLS742" s="1101"/>
      <c r="FLT742" s="1101"/>
      <c r="FLU742" s="1101"/>
      <c r="FLV742" s="1101"/>
      <c r="FLW742" s="1101"/>
      <c r="FLX742" s="1101"/>
      <c r="FLY742" s="1101"/>
      <c r="FLZ742" s="1101"/>
      <c r="FMA742" s="1101"/>
      <c r="FMB742" s="1101"/>
      <c r="FMC742" s="1101"/>
      <c r="FMD742" s="1101"/>
      <c r="FME742" s="1101"/>
      <c r="FMF742" s="1101"/>
      <c r="FMG742" s="1101"/>
      <c r="FMH742" s="1101"/>
      <c r="FMI742" s="1101"/>
      <c r="FMJ742" s="1101"/>
      <c r="FMK742" s="1101"/>
      <c r="FML742" s="1101"/>
      <c r="FMM742" s="1101"/>
      <c r="FMN742" s="1101"/>
      <c r="FMO742" s="1101"/>
      <c r="FMP742" s="1101"/>
      <c r="FMQ742" s="1101"/>
      <c r="FMR742" s="1101"/>
      <c r="FMS742" s="1101"/>
      <c r="FMT742" s="1101"/>
      <c r="FMU742" s="1101"/>
      <c r="FMV742" s="1101"/>
      <c r="FMW742" s="1101"/>
      <c r="FMX742" s="1101"/>
      <c r="FMY742" s="1101"/>
      <c r="FMZ742" s="1101"/>
      <c r="FNA742" s="1101"/>
      <c r="FNB742" s="1101"/>
      <c r="FNC742" s="1101"/>
      <c r="FND742" s="1101"/>
      <c r="FNE742" s="1101"/>
      <c r="FNF742" s="1101"/>
      <c r="FNG742" s="1101"/>
      <c r="FNH742" s="1101"/>
      <c r="FNI742" s="1101"/>
      <c r="FNJ742" s="1101"/>
      <c r="FNK742" s="1101"/>
      <c r="FNL742" s="1101"/>
      <c r="FNM742" s="1101"/>
      <c r="FNN742" s="1101"/>
      <c r="FNO742" s="1101"/>
      <c r="FNP742" s="1101"/>
      <c r="FNQ742" s="1101"/>
      <c r="FNR742" s="1101"/>
      <c r="FNS742" s="1101"/>
      <c r="FNT742" s="1101"/>
      <c r="FNU742" s="1101"/>
      <c r="FNV742" s="1101"/>
      <c r="FNW742" s="1101"/>
      <c r="FNX742" s="1101"/>
      <c r="FNY742" s="1101"/>
      <c r="FNZ742" s="1101"/>
      <c r="FOA742" s="1101"/>
      <c r="FOB742" s="1101"/>
      <c r="FOC742" s="1101"/>
      <c r="FOD742" s="1101"/>
      <c r="FOE742" s="1101"/>
      <c r="FOF742" s="1101"/>
      <c r="FOG742" s="1101"/>
      <c r="FOH742" s="1101"/>
      <c r="FOI742" s="1101"/>
      <c r="FOJ742" s="1101"/>
      <c r="FOK742" s="1101"/>
      <c r="FOL742" s="1101"/>
      <c r="FOM742" s="1101"/>
      <c r="FON742" s="1101"/>
      <c r="FOO742" s="1101"/>
      <c r="FOP742" s="1101"/>
      <c r="FOQ742" s="1101"/>
      <c r="FOR742" s="1101"/>
      <c r="FOS742" s="1101"/>
      <c r="FOT742" s="1101"/>
      <c r="FOU742" s="1101"/>
      <c r="FOV742" s="1101"/>
      <c r="FOW742" s="1101"/>
      <c r="FOX742" s="1101"/>
      <c r="FOY742" s="1101"/>
      <c r="FOZ742" s="1101"/>
      <c r="FPA742" s="1101"/>
      <c r="FPB742" s="1101"/>
      <c r="FPC742" s="1101"/>
      <c r="FPD742" s="1101"/>
      <c r="FPE742" s="1101"/>
      <c r="FPF742" s="1101"/>
      <c r="FPG742" s="1101"/>
      <c r="FPH742" s="1101"/>
      <c r="FPI742" s="1101"/>
      <c r="FPJ742" s="1101"/>
      <c r="FPK742" s="1101"/>
      <c r="FPL742" s="1101"/>
      <c r="FPM742" s="1101"/>
      <c r="FPN742" s="1101"/>
      <c r="FPO742" s="1101"/>
      <c r="FPP742" s="1101"/>
      <c r="FPQ742" s="1101"/>
      <c r="FPR742" s="1101"/>
      <c r="FPS742" s="1101"/>
      <c r="FPT742" s="1101"/>
      <c r="FPU742" s="1101"/>
      <c r="FPV742" s="1101"/>
      <c r="FPW742" s="1101"/>
      <c r="FPX742" s="1101"/>
      <c r="FPY742" s="1101"/>
      <c r="FPZ742" s="1101"/>
      <c r="FQA742" s="1101"/>
      <c r="FQB742" s="1101"/>
      <c r="FQC742" s="1101"/>
      <c r="FQD742" s="1101"/>
      <c r="FQE742" s="1101"/>
      <c r="FQF742" s="1101"/>
      <c r="FQG742" s="1101"/>
      <c r="FQH742" s="1101"/>
      <c r="FQI742" s="1101"/>
      <c r="FQJ742" s="1101"/>
      <c r="FQK742" s="1101"/>
      <c r="FQL742" s="1101"/>
      <c r="FQM742" s="1101"/>
      <c r="FQN742" s="1101"/>
      <c r="FQO742" s="1101"/>
      <c r="FQP742" s="1101"/>
      <c r="FQQ742" s="1101"/>
      <c r="FQR742" s="1101"/>
      <c r="FQS742" s="1101"/>
      <c r="FQT742" s="1101"/>
      <c r="FQU742" s="1101"/>
      <c r="FQV742" s="1101"/>
      <c r="FQW742" s="1101"/>
      <c r="FQX742" s="1101"/>
      <c r="FQY742" s="1101"/>
      <c r="FQZ742" s="1101"/>
      <c r="FRA742" s="1101"/>
      <c r="FRB742" s="1101"/>
      <c r="FRC742" s="1101"/>
      <c r="FRD742" s="1101"/>
      <c r="FRE742" s="1101"/>
      <c r="FRF742" s="1101"/>
      <c r="FRG742" s="1101"/>
      <c r="FRH742" s="1101"/>
      <c r="FRI742" s="1101"/>
      <c r="FRJ742" s="1101"/>
      <c r="FRK742" s="1101"/>
      <c r="FRL742" s="1101"/>
      <c r="FRM742" s="1101"/>
      <c r="FRN742" s="1101"/>
      <c r="FRO742" s="1101"/>
      <c r="FRP742" s="1101"/>
      <c r="FRQ742" s="1101"/>
      <c r="FRR742" s="1101"/>
      <c r="FRS742" s="1101"/>
      <c r="FRT742" s="1101"/>
      <c r="FRU742" s="1101"/>
      <c r="FRV742" s="1101"/>
      <c r="FRW742" s="1101"/>
      <c r="FRX742" s="1101"/>
      <c r="FRY742" s="1101"/>
      <c r="FRZ742" s="1101"/>
      <c r="FSA742" s="1101"/>
      <c r="FSB742" s="1101"/>
      <c r="FSC742" s="1101"/>
      <c r="FSD742" s="1101"/>
      <c r="FSE742" s="1101"/>
      <c r="FSF742" s="1101"/>
      <c r="FSG742" s="1101"/>
      <c r="FSH742" s="1101"/>
      <c r="FSI742" s="1101"/>
      <c r="FSJ742" s="1101"/>
      <c r="FSK742" s="1101"/>
      <c r="FSL742" s="1101"/>
      <c r="FSM742" s="1101"/>
      <c r="FSN742" s="1101"/>
      <c r="FSO742" s="1101"/>
      <c r="FSP742" s="1101"/>
      <c r="FSQ742" s="1101"/>
      <c r="FSR742" s="1101"/>
      <c r="FSS742" s="1101"/>
      <c r="FST742" s="1101"/>
      <c r="FSU742" s="1101"/>
      <c r="FSV742" s="1101"/>
      <c r="FSW742" s="1101"/>
      <c r="FSX742" s="1101"/>
      <c r="FSY742" s="1101"/>
      <c r="FSZ742" s="1101"/>
      <c r="FTA742" s="1101"/>
      <c r="FTB742" s="1101"/>
      <c r="FTC742" s="1101"/>
      <c r="FTD742" s="1101"/>
      <c r="FTE742" s="1101"/>
      <c r="FTF742" s="1101"/>
      <c r="FTG742" s="1101"/>
      <c r="FTH742" s="1101"/>
      <c r="FTI742" s="1101"/>
      <c r="FTJ742" s="1101"/>
      <c r="FTK742" s="1101"/>
      <c r="FTL742" s="1101"/>
      <c r="FTM742" s="1101"/>
      <c r="FTN742" s="1101"/>
      <c r="FTO742" s="1101"/>
      <c r="FTP742" s="1101"/>
      <c r="FTQ742" s="1101"/>
      <c r="FTR742" s="1101"/>
      <c r="FTS742" s="1101"/>
      <c r="FTT742" s="1101"/>
      <c r="FTU742" s="1101"/>
      <c r="FTV742" s="1101"/>
      <c r="FTW742" s="1101"/>
      <c r="FTX742" s="1101"/>
      <c r="FTY742" s="1101"/>
      <c r="FTZ742" s="1101"/>
      <c r="FUA742" s="1101"/>
      <c r="FUB742" s="1101"/>
      <c r="FUC742" s="1101"/>
      <c r="FUD742" s="1101"/>
      <c r="FUE742" s="1101"/>
      <c r="FUF742" s="1101"/>
      <c r="FUG742" s="1101"/>
      <c r="FUH742" s="1101"/>
      <c r="FUI742" s="1101"/>
      <c r="FUJ742" s="1101"/>
      <c r="FUK742" s="1101"/>
      <c r="FUL742" s="1101"/>
      <c r="FUM742" s="1101"/>
      <c r="FUN742" s="1101"/>
      <c r="FUO742" s="1101"/>
      <c r="FUP742" s="1101"/>
      <c r="FUQ742" s="1101"/>
      <c r="FUR742" s="1101"/>
      <c r="FUS742" s="1101"/>
      <c r="FUT742" s="1101"/>
      <c r="FUU742" s="1101"/>
      <c r="FUV742" s="1101"/>
      <c r="FUW742" s="1101"/>
      <c r="FUX742" s="1101"/>
      <c r="FUY742" s="1101"/>
      <c r="FUZ742" s="1101"/>
      <c r="FVA742" s="1101"/>
      <c r="FVB742" s="1101"/>
      <c r="FVC742" s="1101"/>
      <c r="FVD742" s="1101"/>
      <c r="FVE742" s="1101"/>
      <c r="FVF742" s="1101"/>
      <c r="FVG742" s="1101"/>
      <c r="FVH742" s="1101"/>
      <c r="FVI742" s="1101"/>
      <c r="FVJ742" s="1101"/>
      <c r="FVK742" s="1101"/>
      <c r="FVL742" s="1101"/>
      <c r="FVM742" s="1101"/>
      <c r="FVN742" s="1101"/>
      <c r="FVO742" s="1101"/>
      <c r="FVP742" s="1101"/>
      <c r="FVQ742" s="1101"/>
      <c r="FVR742" s="1101"/>
      <c r="FVS742" s="1101"/>
      <c r="FVT742" s="1101"/>
      <c r="FVU742" s="1101"/>
      <c r="FVV742" s="1101"/>
      <c r="FVW742" s="1101"/>
      <c r="FVX742" s="1101"/>
      <c r="FVY742" s="1101"/>
      <c r="FVZ742" s="1101"/>
      <c r="FWA742" s="1101"/>
      <c r="FWB742" s="1101"/>
      <c r="FWC742" s="1101"/>
      <c r="FWD742" s="1101"/>
      <c r="FWE742" s="1101"/>
      <c r="FWF742" s="1101"/>
      <c r="FWG742" s="1101"/>
      <c r="FWH742" s="1101"/>
      <c r="FWI742" s="1101"/>
      <c r="FWJ742" s="1101"/>
      <c r="FWK742" s="1101"/>
      <c r="FWL742" s="1101"/>
      <c r="FWM742" s="1101"/>
      <c r="FWN742" s="1101"/>
      <c r="FWO742" s="1101"/>
      <c r="FWP742" s="1101"/>
      <c r="FWQ742" s="1101"/>
      <c r="FWR742" s="1101"/>
      <c r="FWS742" s="1101"/>
      <c r="FWT742" s="1101"/>
      <c r="FWU742" s="1101"/>
      <c r="FWV742" s="1101"/>
      <c r="FWW742" s="1101"/>
      <c r="FWX742" s="1101"/>
      <c r="FWY742" s="1101"/>
      <c r="FWZ742" s="1101"/>
      <c r="FXA742" s="1101"/>
      <c r="FXB742" s="1101"/>
      <c r="FXC742" s="1101"/>
      <c r="FXD742" s="1101"/>
      <c r="FXE742" s="1101"/>
      <c r="FXF742" s="1101"/>
      <c r="FXG742" s="1101"/>
      <c r="FXH742" s="1101"/>
      <c r="FXI742" s="1101"/>
      <c r="FXJ742" s="1101"/>
      <c r="FXK742" s="1101"/>
      <c r="FXL742" s="1101"/>
      <c r="FXM742" s="1101"/>
      <c r="FXN742" s="1101"/>
      <c r="FXO742" s="1101"/>
      <c r="FXP742" s="1101"/>
      <c r="FXQ742" s="1101"/>
      <c r="FXR742" s="1101"/>
      <c r="FXS742" s="1101"/>
      <c r="FXT742" s="1101"/>
      <c r="FXU742" s="1101"/>
      <c r="FXV742" s="1101"/>
      <c r="FXW742" s="1101"/>
      <c r="FXX742" s="1101"/>
      <c r="FXY742" s="1101"/>
      <c r="FXZ742" s="1101"/>
      <c r="FYA742" s="1101"/>
      <c r="FYB742" s="1101"/>
      <c r="FYC742" s="1101"/>
      <c r="FYD742" s="1101"/>
      <c r="FYE742" s="1101"/>
      <c r="FYF742" s="1101"/>
      <c r="FYG742" s="1101"/>
      <c r="FYH742" s="1101"/>
      <c r="FYI742" s="1101"/>
      <c r="FYJ742" s="1101"/>
      <c r="FYK742" s="1101"/>
      <c r="FYL742" s="1101"/>
      <c r="FYM742" s="1101"/>
      <c r="FYN742" s="1101"/>
      <c r="FYO742" s="1101"/>
      <c r="FYP742" s="1101"/>
      <c r="FYQ742" s="1101"/>
      <c r="FYR742" s="1101"/>
      <c r="FYS742" s="1101"/>
      <c r="FYT742" s="1101"/>
      <c r="FYU742" s="1101"/>
      <c r="FYV742" s="1101"/>
      <c r="FYW742" s="1101"/>
      <c r="FYX742" s="1101"/>
      <c r="FYY742" s="1101"/>
      <c r="FYZ742" s="1101"/>
      <c r="FZA742" s="1101"/>
      <c r="FZB742" s="1101"/>
      <c r="FZC742" s="1101"/>
      <c r="FZD742" s="1101"/>
      <c r="FZE742" s="1101"/>
      <c r="FZF742" s="1101"/>
      <c r="FZG742" s="1101"/>
      <c r="FZH742" s="1101"/>
      <c r="FZI742" s="1101"/>
      <c r="FZJ742" s="1101"/>
      <c r="FZK742" s="1101"/>
      <c r="FZL742" s="1101"/>
      <c r="FZM742" s="1101"/>
      <c r="FZN742" s="1101"/>
      <c r="FZO742" s="1101"/>
      <c r="FZP742" s="1101"/>
      <c r="FZQ742" s="1101"/>
      <c r="FZR742" s="1101"/>
      <c r="FZS742" s="1101"/>
      <c r="FZT742" s="1101"/>
      <c r="FZU742" s="1101"/>
      <c r="FZV742" s="1101"/>
      <c r="FZW742" s="1101"/>
      <c r="FZX742" s="1101"/>
      <c r="FZY742" s="1101"/>
      <c r="FZZ742" s="1101"/>
      <c r="GAA742" s="1101"/>
      <c r="GAB742" s="1101"/>
      <c r="GAC742" s="1101"/>
      <c r="GAD742" s="1101"/>
      <c r="GAE742" s="1101"/>
      <c r="GAF742" s="1101"/>
      <c r="GAG742" s="1101"/>
      <c r="GAH742" s="1101"/>
      <c r="GAI742" s="1101"/>
      <c r="GAJ742" s="1101"/>
      <c r="GAK742" s="1101"/>
      <c r="GAL742" s="1101"/>
      <c r="GAM742" s="1101"/>
      <c r="GAN742" s="1101"/>
      <c r="GAO742" s="1101"/>
      <c r="GAP742" s="1101"/>
      <c r="GAQ742" s="1101"/>
      <c r="GAR742" s="1101"/>
      <c r="GAS742" s="1101"/>
      <c r="GAT742" s="1101"/>
      <c r="GAU742" s="1101"/>
      <c r="GAV742" s="1101"/>
      <c r="GAW742" s="1101"/>
      <c r="GAX742" s="1101"/>
      <c r="GAY742" s="1101"/>
      <c r="GAZ742" s="1101"/>
      <c r="GBA742" s="1101"/>
      <c r="GBB742" s="1101"/>
      <c r="GBC742" s="1101"/>
      <c r="GBD742" s="1101"/>
      <c r="GBE742" s="1101"/>
      <c r="GBF742" s="1101"/>
      <c r="GBG742" s="1101"/>
      <c r="GBH742" s="1101"/>
      <c r="GBI742" s="1101"/>
      <c r="GBJ742" s="1101"/>
      <c r="GBK742" s="1101"/>
      <c r="GBL742" s="1101"/>
      <c r="GBM742" s="1101"/>
      <c r="GBN742" s="1101"/>
      <c r="GBO742" s="1101"/>
      <c r="GBP742" s="1101"/>
      <c r="GBQ742" s="1101"/>
      <c r="GBR742" s="1101"/>
      <c r="GBS742" s="1101"/>
      <c r="GBT742" s="1101"/>
      <c r="GBU742" s="1101"/>
      <c r="GBV742" s="1101"/>
      <c r="GBW742" s="1101"/>
      <c r="GBX742" s="1101"/>
      <c r="GBY742" s="1101"/>
      <c r="GBZ742" s="1101"/>
      <c r="GCA742" s="1101"/>
      <c r="GCB742" s="1101"/>
      <c r="GCC742" s="1101"/>
      <c r="GCD742" s="1101"/>
      <c r="GCE742" s="1101"/>
      <c r="GCF742" s="1101"/>
      <c r="GCG742" s="1101"/>
      <c r="GCH742" s="1101"/>
      <c r="GCI742" s="1101"/>
      <c r="GCJ742" s="1101"/>
      <c r="GCK742" s="1101"/>
      <c r="GCL742" s="1101"/>
      <c r="GCM742" s="1101"/>
      <c r="GCN742" s="1101"/>
      <c r="GCO742" s="1101"/>
      <c r="GCP742" s="1101"/>
      <c r="GCQ742" s="1101"/>
      <c r="GCR742" s="1101"/>
      <c r="GCS742" s="1101"/>
      <c r="GCT742" s="1101"/>
      <c r="GCU742" s="1101"/>
      <c r="GCV742" s="1101"/>
      <c r="GCW742" s="1101"/>
      <c r="GCX742" s="1101"/>
      <c r="GCY742" s="1101"/>
      <c r="GCZ742" s="1101"/>
      <c r="GDA742" s="1101"/>
      <c r="GDB742" s="1101"/>
      <c r="GDC742" s="1101"/>
      <c r="GDD742" s="1101"/>
      <c r="GDE742" s="1101"/>
      <c r="GDF742" s="1101"/>
      <c r="GDG742" s="1101"/>
      <c r="GDH742" s="1101"/>
      <c r="GDI742" s="1101"/>
      <c r="GDJ742" s="1101"/>
      <c r="GDK742" s="1101"/>
      <c r="GDL742" s="1101"/>
      <c r="GDM742" s="1101"/>
      <c r="GDN742" s="1101"/>
      <c r="GDO742" s="1101"/>
      <c r="GDP742" s="1101"/>
      <c r="GDQ742" s="1101"/>
      <c r="GDR742" s="1101"/>
      <c r="GDS742" s="1101"/>
      <c r="GDT742" s="1101"/>
      <c r="GDU742" s="1101"/>
      <c r="GDV742" s="1101"/>
      <c r="GDW742" s="1101"/>
      <c r="GDX742" s="1101"/>
      <c r="GDY742" s="1101"/>
      <c r="GDZ742" s="1101"/>
      <c r="GEA742" s="1101"/>
      <c r="GEB742" s="1101"/>
      <c r="GEC742" s="1101"/>
      <c r="GED742" s="1101"/>
      <c r="GEE742" s="1101"/>
      <c r="GEF742" s="1101"/>
      <c r="GEG742" s="1101"/>
      <c r="GEH742" s="1101"/>
      <c r="GEI742" s="1101"/>
      <c r="GEJ742" s="1101"/>
      <c r="GEK742" s="1101"/>
      <c r="GEL742" s="1101"/>
      <c r="GEM742" s="1101"/>
      <c r="GEN742" s="1101"/>
      <c r="GEO742" s="1101"/>
      <c r="GEP742" s="1101"/>
      <c r="GEQ742" s="1101"/>
      <c r="GER742" s="1101"/>
      <c r="GES742" s="1101"/>
      <c r="GET742" s="1101"/>
      <c r="GEU742" s="1101"/>
      <c r="GEV742" s="1101"/>
      <c r="GEW742" s="1101"/>
      <c r="GEX742" s="1101"/>
      <c r="GEY742" s="1101"/>
      <c r="GEZ742" s="1101"/>
      <c r="GFA742" s="1101"/>
      <c r="GFB742" s="1101"/>
      <c r="GFC742" s="1101"/>
      <c r="GFD742" s="1101"/>
      <c r="GFE742" s="1101"/>
      <c r="GFF742" s="1101"/>
      <c r="GFG742" s="1101"/>
      <c r="GFH742" s="1101"/>
      <c r="GFI742" s="1101"/>
      <c r="GFJ742" s="1101"/>
      <c r="GFK742" s="1101"/>
      <c r="GFL742" s="1101"/>
      <c r="GFM742" s="1101"/>
      <c r="GFN742" s="1101"/>
      <c r="GFO742" s="1101"/>
      <c r="GFP742" s="1101"/>
      <c r="GFQ742" s="1101"/>
      <c r="GFR742" s="1101"/>
      <c r="GFS742" s="1101"/>
      <c r="GFT742" s="1101"/>
      <c r="GFU742" s="1101"/>
      <c r="GFV742" s="1101"/>
      <c r="GFW742" s="1101"/>
      <c r="GFX742" s="1101"/>
      <c r="GFY742" s="1101"/>
      <c r="GFZ742" s="1101"/>
      <c r="GGA742" s="1101"/>
      <c r="GGB742" s="1101"/>
      <c r="GGC742" s="1101"/>
      <c r="GGD742" s="1101"/>
      <c r="GGE742" s="1101"/>
      <c r="GGF742" s="1101"/>
      <c r="GGG742" s="1101"/>
      <c r="GGH742" s="1101"/>
      <c r="GGI742" s="1101"/>
      <c r="GGJ742" s="1101"/>
      <c r="GGK742" s="1101"/>
      <c r="GGL742" s="1101"/>
      <c r="GGM742" s="1101"/>
      <c r="GGN742" s="1101"/>
      <c r="GGO742" s="1101"/>
      <c r="GGP742" s="1101"/>
      <c r="GGQ742" s="1101"/>
      <c r="GGR742" s="1101"/>
      <c r="GGS742" s="1101"/>
      <c r="GGT742" s="1101"/>
      <c r="GGU742" s="1101"/>
      <c r="GGV742" s="1101"/>
      <c r="GGW742" s="1101"/>
      <c r="GGX742" s="1101"/>
      <c r="GGY742" s="1101"/>
      <c r="GGZ742" s="1101"/>
      <c r="GHA742" s="1101"/>
      <c r="GHB742" s="1101"/>
      <c r="GHC742" s="1101"/>
      <c r="GHD742" s="1101"/>
      <c r="GHE742" s="1101"/>
      <c r="GHF742" s="1101"/>
      <c r="GHG742" s="1101"/>
      <c r="GHH742" s="1101"/>
      <c r="GHI742" s="1101"/>
      <c r="GHJ742" s="1101"/>
      <c r="GHK742" s="1101"/>
      <c r="GHL742" s="1101"/>
      <c r="GHM742" s="1101"/>
      <c r="GHN742" s="1101"/>
      <c r="GHO742" s="1101"/>
      <c r="GHP742" s="1101"/>
      <c r="GHQ742" s="1101"/>
      <c r="GHR742" s="1101"/>
      <c r="GHS742" s="1101"/>
      <c r="GHT742" s="1101"/>
      <c r="GHU742" s="1101"/>
      <c r="GHV742" s="1101"/>
      <c r="GHW742" s="1101"/>
      <c r="GHX742" s="1101"/>
      <c r="GHY742" s="1101"/>
      <c r="GHZ742" s="1101"/>
      <c r="GIA742" s="1101"/>
      <c r="GIB742" s="1101"/>
      <c r="GIC742" s="1101"/>
      <c r="GID742" s="1101"/>
      <c r="GIE742" s="1101"/>
      <c r="GIF742" s="1101"/>
      <c r="GIG742" s="1101"/>
      <c r="GIH742" s="1101"/>
      <c r="GII742" s="1101"/>
      <c r="GIJ742" s="1101"/>
      <c r="GIK742" s="1101"/>
      <c r="GIL742" s="1101"/>
      <c r="GIM742" s="1101"/>
      <c r="GIN742" s="1101"/>
      <c r="GIO742" s="1101"/>
      <c r="GIP742" s="1101"/>
      <c r="GIQ742" s="1101"/>
      <c r="GIR742" s="1101"/>
      <c r="GIS742" s="1101"/>
      <c r="GIT742" s="1101"/>
      <c r="GIU742" s="1101"/>
      <c r="GIV742" s="1101"/>
      <c r="GIW742" s="1101"/>
      <c r="GIX742" s="1101"/>
      <c r="GIY742" s="1101"/>
      <c r="GIZ742" s="1101"/>
      <c r="GJA742" s="1101"/>
      <c r="GJB742" s="1101"/>
      <c r="GJC742" s="1101"/>
      <c r="GJD742" s="1101"/>
      <c r="GJE742" s="1101"/>
      <c r="GJF742" s="1101"/>
      <c r="GJG742" s="1101"/>
      <c r="GJH742" s="1101"/>
      <c r="GJI742" s="1101"/>
      <c r="GJJ742" s="1101"/>
      <c r="GJK742" s="1101"/>
      <c r="GJL742" s="1101"/>
      <c r="GJM742" s="1101"/>
      <c r="GJN742" s="1101"/>
      <c r="GJO742" s="1101"/>
      <c r="GJP742" s="1101"/>
      <c r="GJQ742" s="1101"/>
      <c r="GJR742" s="1101"/>
      <c r="GJS742" s="1101"/>
      <c r="GJT742" s="1101"/>
      <c r="GJU742" s="1101"/>
      <c r="GJV742" s="1101"/>
      <c r="GJW742" s="1101"/>
      <c r="GJX742" s="1101"/>
      <c r="GJY742" s="1101"/>
      <c r="GJZ742" s="1101"/>
      <c r="GKA742" s="1101"/>
      <c r="GKB742" s="1101"/>
      <c r="GKC742" s="1101"/>
      <c r="GKD742" s="1101"/>
      <c r="GKE742" s="1101"/>
      <c r="GKF742" s="1101"/>
      <c r="GKG742" s="1101"/>
      <c r="GKH742" s="1101"/>
      <c r="GKI742" s="1101"/>
      <c r="GKJ742" s="1101"/>
      <c r="GKK742" s="1101"/>
      <c r="GKL742" s="1101"/>
      <c r="GKM742" s="1101"/>
      <c r="GKN742" s="1101"/>
      <c r="GKO742" s="1101"/>
      <c r="GKP742" s="1101"/>
      <c r="GKQ742" s="1101"/>
      <c r="GKR742" s="1101"/>
      <c r="GKS742" s="1101"/>
      <c r="GKT742" s="1101"/>
      <c r="GKU742" s="1101"/>
      <c r="GKV742" s="1101"/>
      <c r="GKW742" s="1101"/>
      <c r="GKX742" s="1101"/>
      <c r="GKY742" s="1101"/>
      <c r="GKZ742" s="1101"/>
      <c r="GLA742" s="1101"/>
      <c r="GLB742" s="1101"/>
      <c r="GLC742" s="1101"/>
      <c r="GLD742" s="1101"/>
      <c r="GLE742" s="1101"/>
      <c r="GLF742" s="1101"/>
      <c r="GLG742" s="1101"/>
      <c r="GLH742" s="1101"/>
      <c r="GLI742" s="1101"/>
      <c r="GLJ742" s="1101"/>
      <c r="GLK742" s="1101"/>
      <c r="GLL742" s="1101"/>
      <c r="GLM742" s="1101"/>
      <c r="GLN742" s="1101"/>
      <c r="GLO742" s="1101"/>
      <c r="GLP742" s="1101"/>
      <c r="GLQ742" s="1101"/>
      <c r="GLR742" s="1101"/>
      <c r="GLS742" s="1101"/>
      <c r="GLT742" s="1101"/>
      <c r="GLU742" s="1101"/>
      <c r="GLV742" s="1101"/>
      <c r="GLW742" s="1101"/>
      <c r="GLX742" s="1101"/>
      <c r="GLY742" s="1101"/>
      <c r="GLZ742" s="1101"/>
      <c r="GMA742" s="1101"/>
      <c r="GMB742" s="1101"/>
      <c r="GMC742" s="1101"/>
      <c r="GMD742" s="1101"/>
      <c r="GME742" s="1101"/>
      <c r="GMF742" s="1101"/>
      <c r="GMG742" s="1101"/>
      <c r="GMH742" s="1101"/>
      <c r="GMI742" s="1101"/>
      <c r="GMJ742" s="1101"/>
      <c r="GMK742" s="1101"/>
      <c r="GML742" s="1101"/>
      <c r="GMM742" s="1101"/>
      <c r="GMN742" s="1101"/>
      <c r="GMO742" s="1101"/>
      <c r="GMP742" s="1101"/>
      <c r="GMQ742" s="1101"/>
      <c r="GMR742" s="1101"/>
      <c r="GMS742" s="1101"/>
      <c r="GMT742" s="1101"/>
      <c r="GMU742" s="1101"/>
      <c r="GMV742" s="1101"/>
      <c r="GMW742" s="1101"/>
      <c r="GMX742" s="1101"/>
      <c r="GMY742" s="1101"/>
      <c r="GMZ742" s="1101"/>
      <c r="GNA742" s="1101"/>
      <c r="GNB742" s="1101"/>
      <c r="GNC742" s="1101"/>
      <c r="GND742" s="1101"/>
      <c r="GNE742" s="1101"/>
      <c r="GNF742" s="1101"/>
      <c r="GNG742" s="1101"/>
      <c r="GNH742" s="1101"/>
      <c r="GNI742" s="1101"/>
      <c r="GNJ742" s="1101"/>
      <c r="GNK742" s="1101"/>
      <c r="GNL742" s="1101"/>
      <c r="GNM742" s="1101"/>
      <c r="GNN742" s="1101"/>
      <c r="GNO742" s="1101"/>
      <c r="GNP742" s="1101"/>
      <c r="GNQ742" s="1101"/>
      <c r="GNR742" s="1101"/>
      <c r="GNS742" s="1101"/>
      <c r="GNT742" s="1101"/>
      <c r="GNU742" s="1101"/>
      <c r="GNV742" s="1101"/>
      <c r="GNW742" s="1101"/>
      <c r="GNX742" s="1101"/>
      <c r="GNY742" s="1101"/>
      <c r="GNZ742" s="1101"/>
      <c r="GOA742" s="1101"/>
      <c r="GOB742" s="1101"/>
      <c r="GOC742" s="1101"/>
      <c r="GOD742" s="1101"/>
      <c r="GOE742" s="1101"/>
      <c r="GOF742" s="1101"/>
      <c r="GOG742" s="1101"/>
      <c r="GOH742" s="1101"/>
      <c r="GOI742" s="1101"/>
      <c r="GOJ742" s="1101"/>
      <c r="GOK742" s="1101"/>
      <c r="GOL742" s="1101"/>
      <c r="GOM742" s="1101"/>
      <c r="GON742" s="1101"/>
      <c r="GOO742" s="1101"/>
      <c r="GOP742" s="1101"/>
      <c r="GOQ742" s="1101"/>
      <c r="GOR742" s="1101"/>
      <c r="GOS742" s="1101"/>
      <c r="GOT742" s="1101"/>
      <c r="GOU742" s="1101"/>
      <c r="GOV742" s="1101"/>
      <c r="GOW742" s="1101"/>
      <c r="GOX742" s="1101"/>
      <c r="GOY742" s="1101"/>
      <c r="GOZ742" s="1101"/>
      <c r="GPA742" s="1101"/>
      <c r="GPB742" s="1101"/>
      <c r="GPC742" s="1101"/>
      <c r="GPD742" s="1101"/>
      <c r="GPE742" s="1101"/>
      <c r="GPF742" s="1101"/>
      <c r="GPG742" s="1101"/>
      <c r="GPH742" s="1101"/>
      <c r="GPI742" s="1101"/>
      <c r="GPJ742" s="1101"/>
      <c r="GPK742" s="1101"/>
      <c r="GPL742" s="1101"/>
      <c r="GPM742" s="1101"/>
      <c r="GPN742" s="1101"/>
      <c r="GPO742" s="1101"/>
      <c r="GPP742" s="1101"/>
      <c r="GPQ742" s="1101"/>
      <c r="GPR742" s="1101"/>
      <c r="GPS742" s="1101"/>
      <c r="GPT742" s="1101"/>
      <c r="GPU742" s="1101"/>
      <c r="GPV742" s="1101"/>
      <c r="GPW742" s="1101"/>
      <c r="GPX742" s="1101"/>
      <c r="GPY742" s="1101"/>
      <c r="GPZ742" s="1101"/>
      <c r="GQA742" s="1101"/>
      <c r="GQB742" s="1101"/>
      <c r="GQC742" s="1101"/>
      <c r="GQD742" s="1101"/>
      <c r="GQE742" s="1101"/>
      <c r="GQF742" s="1101"/>
      <c r="GQG742" s="1101"/>
      <c r="GQH742" s="1101"/>
      <c r="GQI742" s="1101"/>
      <c r="GQJ742" s="1101"/>
      <c r="GQK742" s="1101"/>
      <c r="GQL742" s="1101"/>
      <c r="GQM742" s="1101"/>
      <c r="GQN742" s="1101"/>
      <c r="GQO742" s="1101"/>
      <c r="GQP742" s="1101"/>
      <c r="GQQ742" s="1101"/>
      <c r="GQR742" s="1101"/>
      <c r="GQS742" s="1101"/>
      <c r="GQT742" s="1101"/>
      <c r="GQU742" s="1101"/>
      <c r="GQV742" s="1101"/>
      <c r="GQW742" s="1101"/>
      <c r="GQX742" s="1101"/>
      <c r="GQY742" s="1101"/>
      <c r="GQZ742" s="1101"/>
      <c r="GRA742" s="1101"/>
      <c r="GRB742" s="1101"/>
      <c r="GRC742" s="1101"/>
      <c r="GRD742" s="1101"/>
      <c r="GRE742" s="1101"/>
      <c r="GRF742" s="1101"/>
      <c r="GRG742" s="1101"/>
      <c r="GRH742" s="1101"/>
      <c r="GRI742" s="1101"/>
      <c r="GRJ742" s="1101"/>
      <c r="GRK742" s="1101"/>
      <c r="GRL742" s="1101"/>
      <c r="GRM742" s="1101"/>
      <c r="GRN742" s="1101"/>
      <c r="GRO742" s="1101"/>
      <c r="GRP742" s="1101"/>
      <c r="GRQ742" s="1101"/>
      <c r="GRR742" s="1101"/>
      <c r="GRS742" s="1101"/>
      <c r="GRT742" s="1101"/>
      <c r="GRU742" s="1101"/>
      <c r="GRV742" s="1101"/>
      <c r="GRW742" s="1101"/>
      <c r="GRX742" s="1101"/>
      <c r="GRY742" s="1101"/>
      <c r="GRZ742" s="1101"/>
      <c r="GSA742" s="1101"/>
      <c r="GSB742" s="1101"/>
      <c r="GSC742" s="1101"/>
      <c r="GSD742" s="1101"/>
      <c r="GSE742" s="1101"/>
      <c r="GSF742" s="1101"/>
      <c r="GSG742" s="1101"/>
      <c r="GSH742" s="1101"/>
      <c r="GSI742" s="1101"/>
      <c r="GSJ742" s="1101"/>
      <c r="GSK742" s="1101"/>
      <c r="GSL742" s="1101"/>
      <c r="GSM742" s="1101"/>
      <c r="GSN742" s="1101"/>
      <c r="GSO742" s="1101"/>
      <c r="GSP742" s="1101"/>
      <c r="GSQ742" s="1101"/>
      <c r="GSR742" s="1101"/>
      <c r="GSS742" s="1101"/>
      <c r="GST742" s="1101"/>
      <c r="GSU742" s="1101"/>
      <c r="GSV742" s="1101"/>
      <c r="GSW742" s="1101"/>
      <c r="GSX742" s="1101"/>
      <c r="GSY742" s="1101"/>
      <c r="GSZ742" s="1101"/>
      <c r="GTA742" s="1101"/>
      <c r="GTB742" s="1101"/>
      <c r="GTC742" s="1101"/>
      <c r="GTD742" s="1101"/>
      <c r="GTE742" s="1101"/>
      <c r="GTF742" s="1101"/>
      <c r="GTG742" s="1101"/>
      <c r="GTH742" s="1101"/>
      <c r="GTI742" s="1101"/>
      <c r="GTJ742" s="1101"/>
      <c r="GTK742" s="1101"/>
      <c r="GTL742" s="1101"/>
      <c r="GTM742" s="1101"/>
      <c r="GTN742" s="1101"/>
      <c r="GTO742" s="1101"/>
      <c r="GTP742" s="1101"/>
      <c r="GTQ742" s="1101"/>
      <c r="GTR742" s="1101"/>
      <c r="GTS742" s="1101"/>
      <c r="GTT742" s="1101"/>
      <c r="GTU742" s="1101"/>
      <c r="GTV742" s="1101"/>
      <c r="GTW742" s="1101"/>
      <c r="GTX742" s="1101"/>
      <c r="GTY742" s="1101"/>
      <c r="GTZ742" s="1101"/>
      <c r="GUA742" s="1101"/>
      <c r="GUB742" s="1101"/>
      <c r="GUC742" s="1101"/>
      <c r="GUD742" s="1101"/>
      <c r="GUE742" s="1101"/>
      <c r="GUF742" s="1101"/>
      <c r="GUG742" s="1101"/>
      <c r="GUH742" s="1101"/>
      <c r="GUI742" s="1101"/>
      <c r="GUJ742" s="1101"/>
      <c r="GUK742" s="1101"/>
      <c r="GUL742" s="1101"/>
      <c r="GUM742" s="1101"/>
      <c r="GUN742" s="1101"/>
      <c r="GUO742" s="1101"/>
      <c r="GUP742" s="1101"/>
      <c r="GUQ742" s="1101"/>
      <c r="GUR742" s="1101"/>
      <c r="GUS742" s="1101"/>
      <c r="GUT742" s="1101"/>
      <c r="GUU742" s="1101"/>
      <c r="GUV742" s="1101"/>
      <c r="GUW742" s="1101"/>
      <c r="GUX742" s="1101"/>
      <c r="GUY742" s="1101"/>
      <c r="GUZ742" s="1101"/>
      <c r="GVA742" s="1101"/>
      <c r="GVB742" s="1101"/>
      <c r="GVC742" s="1101"/>
      <c r="GVD742" s="1101"/>
      <c r="GVE742" s="1101"/>
      <c r="GVF742" s="1101"/>
      <c r="GVG742" s="1101"/>
      <c r="GVH742" s="1101"/>
      <c r="GVI742" s="1101"/>
      <c r="GVJ742" s="1101"/>
      <c r="GVK742" s="1101"/>
      <c r="GVL742" s="1101"/>
      <c r="GVM742" s="1101"/>
      <c r="GVN742" s="1101"/>
      <c r="GVO742" s="1101"/>
      <c r="GVP742" s="1101"/>
      <c r="GVQ742" s="1101"/>
      <c r="GVR742" s="1101"/>
      <c r="GVS742" s="1101"/>
      <c r="GVT742" s="1101"/>
      <c r="GVU742" s="1101"/>
      <c r="GVV742" s="1101"/>
      <c r="GVW742" s="1101"/>
      <c r="GVX742" s="1101"/>
      <c r="GVY742" s="1101"/>
      <c r="GVZ742" s="1101"/>
      <c r="GWA742" s="1101"/>
      <c r="GWB742" s="1101"/>
      <c r="GWC742" s="1101"/>
      <c r="GWD742" s="1101"/>
      <c r="GWE742" s="1101"/>
      <c r="GWF742" s="1101"/>
      <c r="GWG742" s="1101"/>
      <c r="GWH742" s="1101"/>
      <c r="GWI742" s="1101"/>
      <c r="GWJ742" s="1101"/>
      <c r="GWK742" s="1101"/>
      <c r="GWL742" s="1101"/>
      <c r="GWM742" s="1101"/>
      <c r="GWN742" s="1101"/>
      <c r="GWO742" s="1101"/>
      <c r="GWP742" s="1101"/>
      <c r="GWQ742" s="1101"/>
      <c r="GWR742" s="1101"/>
      <c r="GWS742" s="1101"/>
      <c r="GWT742" s="1101"/>
      <c r="GWU742" s="1101"/>
      <c r="GWV742" s="1101"/>
      <c r="GWW742" s="1101"/>
      <c r="GWX742" s="1101"/>
      <c r="GWY742" s="1101"/>
      <c r="GWZ742" s="1101"/>
      <c r="GXA742" s="1101"/>
      <c r="GXB742" s="1101"/>
      <c r="GXC742" s="1101"/>
      <c r="GXD742" s="1101"/>
      <c r="GXE742" s="1101"/>
      <c r="GXF742" s="1101"/>
      <c r="GXG742" s="1101"/>
      <c r="GXH742" s="1101"/>
      <c r="GXI742" s="1101"/>
      <c r="GXJ742" s="1101"/>
      <c r="GXK742" s="1101"/>
      <c r="GXL742" s="1101"/>
      <c r="GXM742" s="1101"/>
      <c r="GXN742" s="1101"/>
      <c r="GXO742" s="1101"/>
      <c r="GXP742" s="1101"/>
      <c r="GXQ742" s="1101"/>
      <c r="GXR742" s="1101"/>
      <c r="GXS742" s="1101"/>
      <c r="GXT742" s="1101"/>
      <c r="GXU742" s="1101"/>
      <c r="GXV742" s="1101"/>
      <c r="GXW742" s="1101"/>
      <c r="GXX742" s="1101"/>
      <c r="GXY742" s="1101"/>
      <c r="GXZ742" s="1101"/>
      <c r="GYA742" s="1101"/>
      <c r="GYB742" s="1101"/>
      <c r="GYC742" s="1101"/>
      <c r="GYD742" s="1101"/>
      <c r="GYE742" s="1101"/>
      <c r="GYF742" s="1101"/>
      <c r="GYG742" s="1101"/>
      <c r="GYH742" s="1101"/>
      <c r="GYI742" s="1101"/>
      <c r="GYJ742" s="1101"/>
      <c r="GYK742" s="1101"/>
      <c r="GYL742" s="1101"/>
      <c r="GYM742" s="1101"/>
      <c r="GYN742" s="1101"/>
      <c r="GYO742" s="1101"/>
      <c r="GYP742" s="1101"/>
      <c r="GYQ742" s="1101"/>
      <c r="GYR742" s="1101"/>
      <c r="GYS742" s="1101"/>
      <c r="GYT742" s="1101"/>
      <c r="GYU742" s="1101"/>
      <c r="GYV742" s="1101"/>
      <c r="GYW742" s="1101"/>
      <c r="GYX742" s="1101"/>
      <c r="GYY742" s="1101"/>
      <c r="GYZ742" s="1101"/>
      <c r="GZA742" s="1101"/>
      <c r="GZB742" s="1101"/>
      <c r="GZC742" s="1101"/>
      <c r="GZD742" s="1101"/>
      <c r="GZE742" s="1101"/>
      <c r="GZF742" s="1101"/>
      <c r="GZG742" s="1101"/>
      <c r="GZH742" s="1101"/>
      <c r="GZI742" s="1101"/>
      <c r="GZJ742" s="1101"/>
      <c r="GZK742" s="1101"/>
      <c r="GZL742" s="1101"/>
      <c r="GZM742" s="1101"/>
      <c r="GZN742" s="1101"/>
      <c r="GZO742" s="1101"/>
      <c r="GZP742" s="1101"/>
      <c r="GZQ742" s="1101"/>
      <c r="GZR742" s="1101"/>
      <c r="GZS742" s="1101"/>
      <c r="GZT742" s="1101"/>
      <c r="GZU742" s="1101"/>
      <c r="GZV742" s="1101"/>
      <c r="GZW742" s="1101"/>
      <c r="GZX742" s="1101"/>
      <c r="GZY742" s="1101"/>
      <c r="GZZ742" s="1101"/>
      <c r="HAA742" s="1101"/>
      <c r="HAB742" s="1101"/>
      <c r="HAC742" s="1101"/>
      <c r="HAD742" s="1101"/>
      <c r="HAE742" s="1101"/>
      <c r="HAF742" s="1101"/>
      <c r="HAG742" s="1101"/>
      <c r="HAH742" s="1101"/>
      <c r="HAI742" s="1101"/>
      <c r="HAJ742" s="1101"/>
      <c r="HAK742" s="1101"/>
      <c r="HAL742" s="1101"/>
      <c r="HAM742" s="1101"/>
      <c r="HAN742" s="1101"/>
      <c r="HAO742" s="1101"/>
      <c r="HAP742" s="1101"/>
      <c r="HAQ742" s="1101"/>
      <c r="HAR742" s="1101"/>
      <c r="HAS742" s="1101"/>
      <c r="HAT742" s="1101"/>
      <c r="HAU742" s="1101"/>
      <c r="HAV742" s="1101"/>
      <c r="HAW742" s="1101"/>
      <c r="HAX742" s="1101"/>
      <c r="HAY742" s="1101"/>
      <c r="HAZ742" s="1101"/>
      <c r="HBA742" s="1101"/>
      <c r="HBB742" s="1101"/>
      <c r="HBC742" s="1101"/>
      <c r="HBD742" s="1101"/>
      <c r="HBE742" s="1101"/>
      <c r="HBF742" s="1101"/>
      <c r="HBG742" s="1101"/>
      <c r="HBH742" s="1101"/>
      <c r="HBI742" s="1101"/>
      <c r="HBJ742" s="1101"/>
      <c r="HBK742" s="1101"/>
      <c r="HBL742" s="1101"/>
      <c r="HBM742" s="1101"/>
      <c r="HBN742" s="1101"/>
      <c r="HBO742" s="1101"/>
      <c r="HBP742" s="1101"/>
      <c r="HBQ742" s="1101"/>
      <c r="HBR742" s="1101"/>
      <c r="HBS742" s="1101"/>
      <c r="HBT742" s="1101"/>
      <c r="HBU742" s="1101"/>
      <c r="HBV742" s="1101"/>
      <c r="HBW742" s="1101"/>
      <c r="HBX742" s="1101"/>
      <c r="HBY742" s="1101"/>
      <c r="HBZ742" s="1101"/>
      <c r="HCA742" s="1101"/>
      <c r="HCB742" s="1101"/>
      <c r="HCC742" s="1101"/>
      <c r="HCD742" s="1101"/>
      <c r="HCE742" s="1101"/>
      <c r="HCF742" s="1101"/>
      <c r="HCG742" s="1101"/>
      <c r="HCH742" s="1101"/>
      <c r="HCI742" s="1101"/>
      <c r="HCJ742" s="1101"/>
      <c r="HCK742" s="1101"/>
      <c r="HCL742" s="1101"/>
      <c r="HCM742" s="1101"/>
      <c r="HCN742" s="1101"/>
      <c r="HCO742" s="1101"/>
      <c r="HCP742" s="1101"/>
      <c r="HCQ742" s="1101"/>
      <c r="HCR742" s="1101"/>
      <c r="HCS742" s="1101"/>
      <c r="HCT742" s="1101"/>
      <c r="HCU742" s="1101"/>
      <c r="HCV742" s="1101"/>
      <c r="HCW742" s="1101"/>
      <c r="HCX742" s="1101"/>
      <c r="HCY742" s="1101"/>
      <c r="HCZ742" s="1101"/>
      <c r="HDA742" s="1101"/>
      <c r="HDB742" s="1101"/>
      <c r="HDC742" s="1101"/>
      <c r="HDD742" s="1101"/>
      <c r="HDE742" s="1101"/>
      <c r="HDF742" s="1101"/>
      <c r="HDG742" s="1101"/>
      <c r="HDH742" s="1101"/>
      <c r="HDI742" s="1101"/>
      <c r="HDJ742" s="1101"/>
      <c r="HDK742" s="1101"/>
      <c r="HDL742" s="1101"/>
      <c r="HDM742" s="1101"/>
      <c r="HDN742" s="1101"/>
      <c r="HDO742" s="1101"/>
      <c r="HDP742" s="1101"/>
      <c r="HDQ742" s="1101"/>
      <c r="HDR742" s="1101"/>
      <c r="HDS742" s="1101"/>
      <c r="HDT742" s="1101"/>
      <c r="HDU742" s="1101"/>
      <c r="HDV742" s="1101"/>
      <c r="HDW742" s="1101"/>
      <c r="HDX742" s="1101"/>
      <c r="HDY742" s="1101"/>
      <c r="HDZ742" s="1101"/>
      <c r="HEA742" s="1101"/>
      <c r="HEB742" s="1101"/>
      <c r="HEC742" s="1101"/>
      <c r="HED742" s="1101"/>
      <c r="HEE742" s="1101"/>
      <c r="HEF742" s="1101"/>
      <c r="HEG742" s="1101"/>
      <c r="HEH742" s="1101"/>
      <c r="HEI742" s="1101"/>
      <c r="HEJ742" s="1101"/>
      <c r="HEK742" s="1101"/>
      <c r="HEL742" s="1101"/>
      <c r="HEM742" s="1101"/>
      <c r="HEN742" s="1101"/>
      <c r="HEO742" s="1101"/>
      <c r="HEP742" s="1101"/>
      <c r="HEQ742" s="1101"/>
      <c r="HER742" s="1101"/>
      <c r="HES742" s="1101"/>
      <c r="HET742" s="1101"/>
      <c r="HEU742" s="1101"/>
      <c r="HEV742" s="1101"/>
      <c r="HEW742" s="1101"/>
      <c r="HEX742" s="1101"/>
      <c r="HEY742" s="1101"/>
      <c r="HEZ742" s="1101"/>
      <c r="HFA742" s="1101"/>
      <c r="HFB742" s="1101"/>
      <c r="HFC742" s="1101"/>
      <c r="HFD742" s="1101"/>
      <c r="HFE742" s="1101"/>
      <c r="HFF742" s="1101"/>
      <c r="HFG742" s="1101"/>
      <c r="HFH742" s="1101"/>
      <c r="HFI742" s="1101"/>
      <c r="HFJ742" s="1101"/>
      <c r="HFK742" s="1101"/>
      <c r="HFL742" s="1101"/>
      <c r="HFM742" s="1101"/>
      <c r="HFN742" s="1101"/>
      <c r="HFO742" s="1101"/>
      <c r="HFP742" s="1101"/>
      <c r="HFQ742" s="1101"/>
      <c r="HFR742" s="1101"/>
      <c r="HFS742" s="1101"/>
      <c r="HFT742" s="1101"/>
      <c r="HFU742" s="1101"/>
      <c r="HFV742" s="1101"/>
      <c r="HFW742" s="1101"/>
      <c r="HFX742" s="1101"/>
      <c r="HFY742" s="1101"/>
      <c r="HFZ742" s="1101"/>
      <c r="HGA742" s="1101"/>
      <c r="HGB742" s="1101"/>
      <c r="HGC742" s="1101"/>
      <c r="HGD742" s="1101"/>
      <c r="HGE742" s="1101"/>
      <c r="HGF742" s="1101"/>
      <c r="HGG742" s="1101"/>
      <c r="HGH742" s="1101"/>
      <c r="HGI742" s="1101"/>
      <c r="HGJ742" s="1101"/>
      <c r="HGK742" s="1101"/>
      <c r="HGL742" s="1101"/>
      <c r="HGM742" s="1101"/>
      <c r="HGN742" s="1101"/>
      <c r="HGO742" s="1101"/>
      <c r="HGP742" s="1101"/>
      <c r="HGQ742" s="1101"/>
      <c r="HGR742" s="1101"/>
      <c r="HGS742" s="1101"/>
      <c r="HGT742" s="1101"/>
      <c r="HGU742" s="1101"/>
      <c r="HGV742" s="1101"/>
      <c r="HGW742" s="1101"/>
      <c r="HGX742" s="1101"/>
      <c r="HGY742" s="1101"/>
      <c r="HGZ742" s="1101"/>
      <c r="HHA742" s="1101"/>
      <c r="HHB742" s="1101"/>
      <c r="HHC742" s="1101"/>
      <c r="HHD742" s="1101"/>
      <c r="HHE742" s="1101"/>
      <c r="HHF742" s="1101"/>
      <c r="HHG742" s="1101"/>
      <c r="HHH742" s="1101"/>
      <c r="HHI742" s="1101"/>
      <c r="HHJ742" s="1101"/>
      <c r="HHK742" s="1101"/>
      <c r="HHL742" s="1101"/>
      <c r="HHM742" s="1101"/>
      <c r="HHN742" s="1101"/>
      <c r="HHO742" s="1101"/>
      <c r="HHP742" s="1101"/>
      <c r="HHQ742" s="1101"/>
      <c r="HHR742" s="1101"/>
      <c r="HHS742" s="1101"/>
      <c r="HHT742" s="1101"/>
      <c r="HHU742" s="1101"/>
      <c r="HHV742" s="1101"/>
      <c r="HHW742" s="1101"/>
      <c r="HHX742" s="1101"/>
      <c r="HHY742" s="1101"/>
      <c r="HHZ742" s="1101"/>
      <c r="HIA742" s="1101"/>
      <c r="HIB742" s="1101"/>
      <c r="HIC742" s="1101"/>
      <c r="HID742" s="1101"/>
      <c r="HIE742" s="1101"/>
      <c r="HIF742" s="1101"/>
      <c r="HIG742" s="1101"/>
      <c r="HIH742" s="1101"/>
      <c r="HII742" s="1101"/>
      <c r="HIJ742" s="1101"/>
      <c r="HIK742" s="1101"/>
      <c r="HIL742" s="1101"/>
      <c r="HIM742" s="1101"/>
      <c r="HIN742" s="1101"/>
      <c r="HIO742" s="1101"/>
      <c r="HIP742" s="1101"/>
      <c r="HIQ742" s="1101"/>
      <c r="HIR742" s="1101"/>
      <c r="HIS742" s="1101"/>
      <c r="HIT742" s="1101"/>
      <c r="HIU742" s="1101"/>
      <c r="HIV742" s="1101"/>
      <c r="HIW742" s="1101"/>
      <c r="HIX742" s="1101"/>
      <c r="HIY742" s="1101"/>
      <c r="HIZ742" s="1101"/>
      <c r="HJA742" s="1101"/>
      <c r="HJB742" s="1101"/>
      <c r="HJC742" s="1101"/>
      <c r="HJD742" s="1101"/>
      <c r="HJE742" s="1101"/>
      <c r="HJF742" s="1101"/>
      <c r="HJG742" s="1101"/>
      <c r="HJH742" s="1101"/>
      <c r="HJI742" s="1101"/>
      <c r="HJJ742" s="1101"/>
      <c r="HJK742" s="1101"/>
      <c r="HJL742" s="1101"/>
      <c r="HJM742" s="1101"/>
      <c r="HJN742" s="1101"/>
      <c r="HJO742" s="1101"/>
      <c r="HJP742" s="1101"/>
      <c r="HJQ742" s="1101"/>
      <c r="HJR742" s="1101"/>
      <c r="HJS742" s="1101"/>
      <c r="HJT742" s="1101"/>
      <c r="HJU742" s="1101"/>
      <c r="HJV742" s="1101"/>
      <c r="HJW742" s="1101"/>
      <c r="HJX742" s="1101"/>
      <c r="HJY742" s="1101"/>
      <c r="HJZ742" s="1101"/>
      <c r="HKA742" s="1101"/>
      <c r="HKB742" s="1101"/>
      <c r="HKC742" s="1101"/>
      <c r="HKD742" s="1101"/>
      <c r="HKE742" s="1101"/>
      <c r="HKF742" s="1101"/>
      <c r="HKG742" s="1101"/>
      <c r="HKH742" s="1101"/>
      <c r="HKI742" s="1101"/>
      <c r="HKJ742" s="1101"/>
      <c r="HKK742" s="1101"/>
      <c r="HKL742" s="1101"/>
      <c r="HKM742" s="1101"/>
      <c r="HKN742" s="1101"/>
      <c r="HKO742" s="1101"/>
      <c r="HKP742" s="1101"/>
      <c r="HKQ742" s="1101"/>
      <c r="HKR742" s="1101"/>
      <c r="HKS742" s="1101"/>
      <c r="HKT742" s="1101"/>
      <c r="HKU742" s="1101"/>
      <c r="HKV742" s="1101"/>
      <c r="HKW742" s="1101"/>
      <c r="HKX742" s="1101"/>
      <c r="HKY742" s="1101"/>
      <c r="HKZ742" s="1101"/>
      <c r="HLA742" s="1101"/>
      <c r="HLB742" s="1101"/>
      <c r="HLC742" s="1101"/>
      <c r="HLD742" s="1101"/>
      <c r="HLE742" s="1101"/>
      <c r="HLF742" s="1101"/>
      <c r="HLG742" s="1101"/>
      <c r="HLH742" s="1101"/>
      <c r="HLI742" s="1101"/>
      <c r="HLJ742" s="1101"/>
      <c r="HLK742" s="1101"/>
      <c r="HLL742" s="1101"/>
      <c r="HLM742" s="1101"/>
      <c r="HLN742" s="1101"/>
      <c r="HLO742" s="1101"/>
      <c r="HLP742" s="1101"/>
      <c r="HLQ742" s="1101"/>
      <c r="HLR742" s="1101"/>
      <c r="HLS742" s="1101"/>
      <c r="HLT742" s="1101"/>
      <c r="HLU742" s="1101"/>
      <c r="HLV742" s="1101"/>
      <c r="HLW742" s="1101"/>
      <c r="HLX742" s="1101"/>
      <c r="HLY742" s="1101"/>
      <c r="HLZ742" s="1101"/>
      <c r="HMA742" s="1101"/>
      <c r="HMB742" s="1101"/>
      <c r="HMC742" s="1101"/>
      <c r="HMD742" s="1101"/>
      <c r="HME742" s="1101"/>
      <c r="HMF742" s="1101"/>
      <c r="HMG742" s="1101"/>
      <c r="HMH742" s="1101"/>
      <c r="HMI742" s="1101"/>
      <c r="HMJ742" s="1101"/>
      <c r="HMK742" s="1101"/>
      <c r="HML742" s="1101"/>
      <c r="HMM742" s="1101"/>
      <c r="HMN742" s="1101"/>
      <c r="HMO742" s="1101"/>
      <c r="HMP742" s="1101"/>
      <c r="HMQ742" s="1101"/>
      <c r="HMR742" s="1101"/>
      <c r="HMS742" s="1101"/>
      <c r="HMT742" s="1101"/>
      <c r="HMU742" s="1101"/>
      <c r="HMV742" s="1101"/>
      <c r="HMW742" s="1101"/>
      <c r="HMX742" s="1101"/>
      <c r="HMY742" s="1101"/>
      <c r="HMZ742" s="1101"/>
      <c r="HNA742" s="1101"/>
      <c r="HNB742" s="1101"/>
      <c r="HNC742" s="1101"/>
      <c r="HND742" s="1101"/>
      <c r="HNE742" s="1101"/>
      <c r="HNF742" s="1101"/>
      <c r="HNG742" s="1101"/>
      <c r="HNH742" s="1101"/>
      <c r="HNI742" s="1101"/>
      <c r="HNJ742" s="1101"/>
      <c r="HNK742" s="1101"/>
      <c r="HNL742" s="1101"/>
      <c r="HNM742" s="1101"/>
      <c r="HNN742" s="1101"/>
      <c r="HNO742" s="1101"/>
      <c r="HNP742" s="1101"/>
      <c r="HNQ742" s="1101"/>
      <c r="HNR742" s="1101"/>
      <c r="HNS742" s="1101"/>
      <c r="HNT742" s="1101"/>
      <c r="HNU742" s="1101"/>
      <c r="HNV742" s="1101"/>
      <c r="HNW742" s="1101"/>
      <c r="HNX742" s="1101"/>
      <c r="HNY742" s="1101"/>
      <c r="HNZ742" s="1101"/>
      <c r="HOA742" s="1101"/>
      <c r="HOB742" s="1101"/>
      <c r="HOC742" s="1101"/>
      <c r="HOD742" s="1101"/>
      <c r="HOE742" s="1101"/>
      <c r="HOF742" s="1101"/>
      <c r="HOG742" s="1101"/>
      <c r="HOH742" s="1101"/>
      <c r="HOI742" s="1101"/>
      <c r="HOJ742" s="1101"/>
      <c r="HOK742" s="1101"/>
      <c r="HOL742" s="1101"/>
      <c r="HOM742" s="1101"/>
      <c r="HON742" s="1101"/>
      <c r="HOO742" s="1101"/>
      <c r="HOP742" s="1101"/>
      <c r="HOQ742" s="1101"/>
      <c r="HOR742" s="1101"/>
      <c r="HOS742" s="1101"/>
      <c r="HOT742" s="1101"/>
      <c r="HOU742" s="1101"/>
      <c r="HOV742" s="1101"/>
      <c r="HOW742" s="1101"/>
      <c r="HOX742" s="1101"/>
      <c r="HOY742" s="1101"/>
      <c r="HOZ742" s="1101"/>
      <c r="HPA742" s="1101"/>
      <c r="HPB742" s="1101"/>
      <c r="HPC742" s="1101"/>
      <c r="HPD742" s="1101"/>
      <c r="HPE742" s="1101"/>
      <c r="HPF742" s="1101"/>
      <c r="HPG742" s="1101"/>
      <c r="HPH742" s="1101"/>
      <c r="HPI742" s="1101"/>
      <c r="HPJ742" s="1101"/>
      <c r="HPK742" s="1101"/>
      <c r="HPL742" s="1101"/>
      <c r="HPM742" s="1101"/>
      <c r="HPN742" s="1101"/>
      <c r="HPO742" s="1101"/>
      <c r="HPP742" s="1101"/>
      <c r="HPQ742" s="1101"/>
      <c r="HPR742" s="1101"/>
      <c r="HPS742" s="1101"/>
      <c r="HPT742" s="1101"/>
      <c r="HPU742" s="1101"/>
      <c r="HPV742" s="1101"/>
      <c r="HPW742" s="1101"/>
      <c r="HPX742" s="1101"/>
      <c r="HPY742" s="1101"/>
      <c r="HPZ742" s="1101"/>
      <c r="HQA742" s="1101"/>
      <c r="HQB742" s="1101"/>
      <c r="HQC742" s="1101"/>
      <c r="HQD742" s="1101"/>
      <c r="HQE742" s="1101"/>
      <c r="HQF742" s="1101"/>
      <c r="HQG742" s="1101"/>
      <c r="HQH742" s="1101"/>
      <c r="HQI742" s="1101"/>
      <c r="HQJ742" s="1101"/>
      <c r="HQK742" s="1101"/>
      <c r="HQL742" s="1101"/>
      <c r="HQM742" s="1101"/>
      <c r="HQN742" s="1101"/>
      <c r="HQO742" s="1101"/>
      <c r="HQP742" s="1101"/>
      <c r="HQQ742" s="1101"/>
      <c r="HQR742" s="1101"/>
      <c r="HQS742" s="1101"/>
      <c r="HQT742" s="1101"/>
      <c r="HQU742" s="1101"/>
      <c r="HQV742" s="1101"/>
      <c r="HQW742" s="1101"/>
      <c r="HQX742" s="1101"/>
      <c r="HQY742" s="1101"/>
      <c r="HQZ742" s="1101"/>
      <c r="HRA742" s="1101"/>
      <c r="HRB742" s="1101"/>
      <c r="HRC742" s="1101"/>
      <c r="HRD742" s="1101"/>
      <c r="HRE742" s="1101"/>
      <c r="HRF742" s="1101"/>
      <c r="HRG742" s="1101"/>
      <c r="HRH742" s="1101"/>
      <c r="HRI742" s="1101"/>
      <c r="HRJ742" s="1101"/>
      <c r="HRK742" s="1101"/>
      <c r="HRL742" s="1101"/>
      <c r="HRM742" s="1101"/>
      <c r="HRN742" s="1101"/>
      <c r="HRO742" s="1101"/>
      <c r="HRP742" s="1101"/>
      <c r="HRQ742" s="1101"/>
      <c r="HRR742" s="1101"/>
      <c r="HRS742" s="1101"/>
      <c r="HRT742" s="1101"/>
      <c r="HRU742" s="1101"/>
      <c r="HRV742" s="1101"/>
      <c r="HRW742" s="1101"/>
      <c r="HRX742" s="1101"/>
      <c r="HRY742" s="1101"/>
      <c r="HRZ742" s="1101"/>
      <c r="HSA742" s="1101"/>
      <c r="HSB742" s="1101"/>
      <c r="HSC742" s="1101"/>
      <c r="HSD742" s="1101"/>
      <c r="HSE742" s="1101"/>
      <c r="HSF742" s="1101"/>
      <c r="HSG742" s="1101"/>
      <c r="HSH742" s="1101"/>
      <c r="HSI742" s="1101"/>
      <c r="HSJ742" s="1101"/>
      <c r="HSK742" s="1101"/>
      <c r="HSL742" s="1101"/>
      <c r="HSM742" s="1101"/>
      <c r="HSN742" s="1101"/>
      <c r="HSO742" s="1101"/>
      <c r="HSP742" s="1101"/>
      <c r="HSQ742" s="1101"/>
      <c r="HSR742" s="1101"/>
      <c r="HSS742" s="1101"/>
      <c r="HST742" s="1101"/>
      <c r="HSU742" s="1101"/>
      <c r="HSV742" s="1101"/>
      <c r="HSW742" s="1101"/>
      <c r="HSX742" s="1101"/>
      <c r="HSY742" s="1101"/>
      <c r="HSZ742" s="1101"/>
      <c r="HTA742" s="1101"/>
      <c r="HTB742" s="1101"/>
      <c r="HTC742" s="1101"/>
      <c r="HTD742" s="1101"/>
      <c r="HTE742" s="1101"/>
      <c r="HTF742" s="1101"/>
      <c r="HTG742" s="1101"/>
      <c r="HTH742" s="1101"/>
      <c r="HTI742" s="1101"/>
      <c r="HTJ742" s="1101"/>
      <c r="HTK742" s="1101"/>
      <c r="HTL742" s="1101"/>
      <c r="HTM742" s="1101"/>
      <c r="HTN742" s="1101"/>
      <c r="HTO742" s="1101"/>
      <c r="HTP742" s="1101"/>
      <c r="HTQ742" s="1101"/>
      <c r="HTR742" s="1101"/>
      <c r="HTS742" s="1101"/>
      <c r="HTT742" s="1101"/>
      <c r="HTU742" s="1101"/>
      <c r="HTV742" s="1101"/>
      <c r="HTW742" s="1101"/>
      <c r="HTX742" s="1101"/>
      <c r="HTY742" s="1101"/>
      <c r="HTZ742" s="1101"/>
      <c r="HUA742" s="1101"/>
      <c r="HUB742" s="1101"/>
      <c r="HUC742" s="1101"/>
      <c r="HUD742" s="1101"/>
      <c r="HUE742" s="1101"/>
      <c r="HUF742" s="1101"/>
      <c r="HUG742" s="1101"/>
      <c r="HUH742" s="1101"/>
      <c r="HUI742" s="1101"/>
      <c r="HUJ742" s="1101"/>
      <c r="HUK742" s="1101"/>
      <c r="HUL742" s="1101"/>
      <c r="HUM742" s="1101"/>
      <c r="HUN742" s="1101"/>
      <c r="HUO742" s="1101"/>
      <c r="HUP742" s="1101"/>
      <c r="HUQ742" s="1101"/>
      <c r="HUR742" s="1101"/>
      <c r="HUS742" s="1101"/>
      <c r="HUT742" s="1101"/>
      <c r="HUU742" s="1101"/>
      <c r="HUV742" s="1101"/>
      <c r="HUW742" s="1101"/>
      <c r="HUX742" s="1101"/>
      <c r="HUY742" s="1101"/>
      <c r="HUZ742" s="1101"/>
      <c r="HVA742" s="1101"/>
      <c r="HVB742" s="1101"/>
      <c r="HVC742" s="1101"/>
      <c r="HVD742" s="1101"/>
      <c r="HVE742" s="1101"/>
      <c r="HVF742" s="1101"/>
      <c r="HVG742" s="1101"/>
      <c r="HVH742" s="1101"/>
      <c r="HVI742" s="1101"/>
      <c r="HVJ742" s="1101"/>
      <c r="HVK742" s="1101"/>
      <c r="HVL742" s="1101"/>
      <c r="HVM742" s="1101"/>
      <c r="HVN742" s="1101"/>
      <c r="HVO742" s="1101"/>
      <c r="HVP742" s="1101"/>
      <c r="HVQ742" s="1101"/>
      <c r="HVR742" s="1101"/>
      <c r="HVS742" s="1101"/>
      <c r="HVT742" s="1101"/>
      <c r="HVU742" s="1101"/>
      <c r="HVV742" s="1101"/>
      <c r="HVW742" s="1101"/>
      <c r="HVX742" s="1101"/>
      <c r="HVY742" s="1101"/>
      <c r="HVZ742" s="1101"/>
      <c r="HWA742" s="1101"/>
      <c r="HWB742" s="1101"/>
      <c r="HWC742" s="1101"/>
      <c r="HWD742" s="1101"/>
      <c r="HWE742" s="1101"/>
      <c r="HWF742" s="1101"/>
      <c r="HWG742" s="1101"/>
      <c r="HWH742" s="1101"/>
      <c r="HWI742" s="1101"/>
      <c r="HWJ742" s="1101"/>
      <c r="HWK742" s="1101"/>
      <c r="HWL742" s="1101"/>
      <c r="HWM742" s="1101"/>
      <c r="HWN742" s="1101"/>
      <c r="HWO742" s="1101"/>
      <c r="HWP742" s="1101"/>
      <c r="HWQ742" s="1101"/>
      <c r="HWR742" s="1101"/>
      <c r="HWS742" s="1101"/>
      <c r="HWT742" s="1101"/>
      <c r="HWU742" s="1101"/>
      <c r="HWV742" s="1101"/>
      <c r="HWW742" s="1101"/>
      <c r="HWX742" s="1101"/>
      <c r="HWY742" s="1101"/>
      <c r="HWZ742" s="1101"/>
      <c r="HXA742" s="1101"/>
      <c r="HXB742" s="1101"/>
      <c r="HXC742" s="1101"/>
      <c r="HXD742" s="1101"/>
      <c r="HXE742" s="1101"/>
      <c r="HXF742" s="1101"/>
      <c r="HXG742" s="1101"/>
      <c r="HXH742" s="1101"/>
      <c r="HXI742" s="1101"/>
      <c r="HXJ742" s="1101"/>
      <c r="HXK742" s="1101"/>
      <c r="HXL742" s="1101"/>
      <c r="HXM742" s="1101"/>
      <c r="HXN742" s="1101"/>
      <c r="HXO742" s="1101"/>
      <c r="HXP742" s="1101"/>
      <c r="HXQ742" s="1101"/>
      <c r="HXR742" s="1101"/>
      <c r="HXS742" s="1101"/>
      <c r="HXT742" s="1101"/>
      <c r="HXU742" s="1101"/>
      <c r="HXV742" s="1101"/>
      <c r="HXW742" s="1101"/>
      <c r="HXX742" s="1101"/>
      <c r="HXY742" s="1101"/>
      <c r="HXZ742" s="1101"/>
      <c r="HYA742" s="1101"/>
      <c r="HYB742" s="1101"/>
      <c r="HYC742" s="1101"/>
      <c r="HYD742" s="1101"/>
      <c r="HYE742" s="1101"/>
      <c r="HYF742" s="1101"/>
      <c r="HYG742" s="1101"/>
      <c r="HYH742" s="1101"/>
      <c r="HYI742" s="1101"/>
      <c r="HYJ742" s="1101"/>
      <c r="HYK742" s="1101"/>
      <c r="HYL742" s="1101"/>
      <c r="HYM742" s="1101"/>
      <c r="HYN742" s="1101"/>
      <c r="HYO742" s="1101"/>
      <c r="HYP742" s="1101"/>
      <c r="HYQ742" s="1101"/>
      <c r="HYR742" s="1101"/>
      <c r="HYS742" s="1101"/>
      <c r="HYT742" s="1101"/>
      <c r="HYU742" s="1101"/>
      <c r="HYV742" s="1101"/>
      <c r="HYW742" s="1101"/>
      <c r="HYX742" s="1101"/>
      <c r="HYY742" s="1101"/>
      <c r="HYZ742" s="1101"/>
      <c r="HZA742" s="1101"/>
      <c r="HZB742" s="1101"/>
      <c r="HZC742" s="1101"/>
      <c r="HZD742" s="1101"/>
      <c r="HZE742" s="1101"/>
      <c r="HZF742" s="1101"/>
      <c r="HZG742" s="1101"/>
      <c r="HZH742" s="1101"/>
      <c r="HZI742" s="1101"/>
      <c r="HZJ742" s="1101"/>
      <c r="HZK742" s="1101"/>
      <c r="HZL742" s="1101"/>
      <c r="HZM742" s="1101"/>
      <c r="HZN742" s="1101"/>
      <c r="HZO742" s="1101"/>
      <c r="HZP742" s="1101"/>
      <c r="HZQ742" s="1101"/>
      <c r="HZR742" s="1101"/>
      <c r="HZS742" s="1101"/>
      <c r="HZT742" s="1101"/>
      <c r="HZU742" s="1101"/>
      <c r="HZV742" s="1101"/>
      <c r="HZW742" s="1101"/>
      <c r="HZX742" s="1101"/>
      <c r="HZY742" s="1101"/>
      <c r="HZZ742" s="1101"/>
      <c r="IAA742" s="1101"/>
      <c r="IAB742" s="1101"/>
      <c r="IAC742" s="1101"/>
      <c r="IAD742" s="1101"/>
      <c r="IAE742" s="1101"/>
      <c r="IAF742" s="1101"/>
      <c r="IAG742" s="1101"/>
      <c r="IAH742" s="1101"/>
      <c r="IAI742" s="1101"/>
      <c r="IAJ742" s="1101"/>
      <c r="IAK742" s="1101"/>
      <c r="IAL742" s="1101"/>
      <c r="IAM742" s="1101"/>
      <c r="IAN742" s="1101"/>
      <c r="IAO742" s="1101"/>
      <c r="IAP742" s="1101"/>
      <c r="IAQ742" s="1101"/>
      <c r="IAR742" s="1101"/>
      <c r="IAS742" s="1101"/>
      <c r="IAT742" s="1101"/>
      <c r="IAU742" s="1101"/>
      <c r="IAV742" s="1101"/>
      <c r="IAW742" s="1101"/>
      <c r="IAX742" s="1101"/>
      <c r="IAY742" s="1101"/>
      <c r="IAZ742" s="1101"/>
      <c r="IBA742" s="1101"/>
      <c r="IBB742" s="1101"/>
      <c r="IBC742" s="1101"/>
      <c r="IBD742" s="1101"/>
      <c r="IBE742" s="1101"/>
      <c r="IBF742" s="1101"/>
      <c r="IBG742" s="1101"/>
      <c r="IBH742" s="1101"/>
      <c r="IBI742" s="1101"/>
      <c r="IBJ742" s="1101"/>
      <c r="IBK742" s="1101"/>
      <c r="IBL742" s="1101"/>
      <c r="IBM742" s="1101"/>
      <c r="IBN742" s="1101"/>
      <c r="IBO742" s="1101"/>
      <c r="IBP742" s="1101"/>
      <c r="IBQ742" s="1101"/>
      <c r="IBR742" s="1101"/>
      <c r="IBS742" s="1101"/>
      <c r="IBT742" s="1101"/>
      <c r="IBU742" s="1101"/>
      <c r="IBV742" s="1101"/>
      <c r="IBW742" s="1101"/>
      <c r="IBX742" s="1101"/>
      <c r="IBY742" s="1101"/>
      <c r="IBZ742" s="1101"/>
      <c r="ICA742" s="1101"/>
      <c r="ICB742" s="1101"/>
      <c r="ICC742" s="1101"/>
      <c r="ICD742" s="1101"/>
      <c r="ICE742" s="1101"/>
      <c r="ICF742" s="1101"/>
      <c r="ICG742" s="1101"/>
      <c r="ICH742" s="1101"/>
      <c r="ICI742" s="1101"/>
      <c r="ICJ742" s="1101"/>
      <c r="ICK742" s="1101"/>
      <c r="ICL742" s="1101"/>
      <c r="ICM742" s="1101"/>
      <c r="ICN742" s="1101"/>
      <c r="ICO742" s="1101"/>
      <c r="ICP742" s="1101"/>
      <c r="ICQ742" s="1101"/>
      <c r="ICR742" s="1101"/>
      <c r="ICS742" s="1101"/>
      <c r="ICT742" s="1101"/>
      <c r="ICU742" s="1101"/>
      <c r="ICV742" s="1101"/>
      <c r="ICW742" s="1101"/>
      <c r="ICX742" s="1101"/>
      <c r="ICY742" s="1101"/>
      <c r="ICZ742" s="1101"/>
      <c r="IDA742" s="1101"/>
      <c r="IDB742" s="1101"/>
      <c r="IDC742" s="1101"/>
      <c r="IDD742" s="1101"/>
      <c r="IDE742" s="1101"/>
      <c r="IDF742" s="1101"/>
      <c r="IDG742" s="1101"/>
      <c r="IDH742" s="1101"/>
      <c r="IDI742" s="1101"/>
      <c r="IDJ742" s="1101"/>
      <c r="IDK742" s="1101"/>
      <c r="IDL742" s="1101"/>
      <c r="IDM742" s="1101"/>
      <c r="IDN742" s="1101"/>
      <c r="IDO742" s="1101"/>
      <c r="IDP742" s="1101"/>
      <c r="IDQ742" s="1101"/>
      <c r="IDR742" s="1101"/>
      <c r="IDS742" s="1101"/>
      <c r="IDT742" s="1101"/>
      <c r="IDU742" s="1101"/>
      <c r="IDV742" s="1101"/>
      <c r="IDW742" s="1101"/>
      <c r="IDX742" s="1101"/>
      <c r="IDY742" s="1101"/>
      <c r="IDZ742" s="1101"/>
      <c r="IEA742" s="1101"/>
      <c r="IEB742" s="1101"/>
      <c r="IEC742" s="1101"/>
      <c r="IED742" s="1101"/>
      <c r="IEE742" s="1101"/>
      <c r="IEF742" s="1101"/>
      <c r="IEG742" s="1101"/>
      <c r="IEH742" s="1101"/>
      <c r="IEI742" s="1101"/>
      <c r="IEJ742" s="1101"/>
      <c r="IEK742" s="1101"/>
      <c r="IEL742" s="1101"/>
      <c r="IEM742" s="1101"/>
      <c r="IEN742" s="1101"/>
      <c r="IEO742" s="1101"/>
      <c r="IEP742" s="1101"/>
      <c r="IEQ742" s="1101"/>
      <c r="IER742" s="1101"/>
      <c r="IES742" s="1101"/>
      <c r="IET742" s="1101"/>
      <c r="IEU742" s="1101"/>
      <c r="IEV742" s="1101"/>
      <c r="IEW742" s="1101"/>
      <c r="IEX742" s="1101"/>
      <c r="IEY742" s="1101"/>
      <c r="IEZ742" s="1101"/>
      <c r="IFA742" s="1101"/>
      <c r="IFB742" s="1101"/>
      <c r="IFC742" s="1101"/>
      <c r="IFD742" s="1101"/>
      <c r="IFE742" s="1101"/>
      <c r="IFF742" s="1101"/>
      <c r="IFG742" s="1101"/>
      <c r="IFH742" s="1101"/>
      <c r="IFI742" s="1101"/>
      <c r="IFJ742" s="1101"/>
      <c r="IFK742" s="1101"/>
      <c r="IFL742" s="1101"/>
      <c r="IFM742" s="1101"/>
      <c r="IFN742" s="1101"/>
      <c r="IFO742" s="1101"/>
      <c r="IFP742" s="1101"/>
      <c r="IFQ742" s="1101"/>
      <c r="IFR742" s="1101"/>
      <c r="IFS742" s="1101"/>
      <c r="IFT742" s="1101"/>
      <c r="IFU742" s="1101"/>
      <c r="IFV742" s="1101"/>
      <c r="IFW742" s="1101"/>
      <c r="IFX742" s="1101"/>
      <c r="IFY742" s="1101"/>
      <c r="IFZ742" s="1101"/>
      <c r="IGA742" s="1101"/>
      <c r="IGB742" s="1101"/>
      <c r="IGC742" s="1101"/>
      <c r="IGD742" s="1101"/>
      <c r="IGE742" s="1101"/>
      <c r="IGF742" s="1101"/>
      <c r="IGG742" s="1101"/>
      <c r="IGH742" s="1101"/>
      <c r="IGI742" s="1101"/>
      <c r="IGJ742" s="1101"/>
      <c r="IGK742" s="1101"/>
      <c r="IGL742" s="1101"/>
      <c r="IGM742" s="1101"/>
      <c r="IGN742" s="1101"/>
      <c r="IGO742" s="1101"/>
      <c r="IGP742" s="1101"/>
      <c r="IGQ742" s="1101"/>
      <c r="IGR742" s="1101"/>
      <c r="IGS742" s="1101"/>
      <c r="IGT742" s="1101"/>
      <c r="IGU742" s="1101"/>
      <c r="IGV742" s="1101"/>
      <c r="IGW742" s="1101"/>
      <c r="IGX742" s="1101"/>
      <c r="IGY742" s="1101"/>
      <c r="IGZ742" s="1101"/>
      <c r="IHA742" s="1101"/>
      <c r="IHB742" s="1101"/>
      <c r="IHC742" s="1101"/>
      <c r="IHD742" s="1101"/>
      <c r="IHE742" s="1101"/>
      <c r="IHF742" s="1101"/>
      <c r="IHG742" s="1101"/>
      <c r="IHH742" s="1101"/>
      <c r="IHI742" s="1101"/>
      <c r="IHJ742" s="1101"/>
      <c r="IHK742" s="1101"/>
      <c r="IHL742" s="1101"/>
      <c r="IHM742" s="1101"/>
      <c r="IHN742" s="1101"/>
      <c r="IHO742" s="1101"/>
      <c r="IHP742" s="1101"/>
      <c r="IHQ742" s="1101"/>
      <c r="IHR742" s="1101"/>
      <c r="IHS742" s="1101"/>
      <c r="IHT742" s="1101"/>
      <c r="IHU742" s="1101"/>
      <c r="IHV742" s="1101"/>
      <c r="IHW742" s="1101"/>
      <c r="IHX742" s="1101"/>
      <c r="IHY742" s="1101"/>
      <c r="IHZ742" s="1101"/>
      <c r="IIA742" s="1101"/>
      <c r="IIB742" s="1101"/>
      <c r="IIC742" s="1101"/>
      <c r="IID742" s="1101"/>
      <c r="IIE742" s="1101"/>
      <c r="IIF742" s="1101"/>
      <c r="IIG742" s="1101"/>
      <c r="IIH742" s="1101"/>
      <c r="III742" s="1101"/>
      <c r="IIJ742" s="1101"/>
      <c r="IIK742" s="1101"/>
      <c r="IIL742" s="1101"/>
      <c r="IIM742" s="1101"/>
      <c r="IIN742" s="1101"/>
      <c r="IIO742" s="1101"/>
      <c r="IIP742" s="1101"/>
      <c r="IIQ742" s="1101"/>
      <c r="IIR742" s="1101"/>
      <c r="IIS742" s="1101"/>
      <c r="IIT742" s="1101"/>
      <c r="IIU742" s="1101"/>
      <c r="IIV742" s="1101"/>
      <c r="IIW742" s="1101"/>
      <c r="IIX742" s="1101"/>
      <c r="IIY742" s="1101"/>
      <c r="IIZ742" s="1101"/>
      <c r="IJA742" s="1101"/>
      <c r="IJB742" s="1101"/>
      <c r="IJC742" s="1101"/>
      <c r="IJD742" s="1101"/>
      <c r="IJE742" s="1101"/>
      <c r="IJF742" s="1101"/>
      <c r="IJG742" s="1101"/>
      <c r="IJH742" s="1101"/>
      <c r="IJI742" s="1101"/>
      <c r="IJJ742" s="1101"/>
      <c r="IJK742" s="1101"/>
      <c r="IJL742" s="1101"/>
      <c r="IJM742" s="1101"/>
      <c r="IJN742" s="1101"/>
      <c r="IJO742" s="1101"/>
      <c r="IJP742" s="1101"/>
      <c r="IJQ742" s="1101"/>
      <c r="IJR742" s="1101"/>
      <c r="IJS742" s="1101"/>
      <c r="IJT742" s="1101"/>
      <c r="IJU742" s="1101"/>
      <c r="IJV742" s="1101"/>
      <c r="IJW742" s="1101"/>
      <c r="IJX742" s="1101"/>
      <c r="IJY742" s="1101"/>
      <c r="IJZ742" s="1101"/>
      <c r="IKA742" s="1101"/>
      <c r="IKB742" s="1101"/>
      <c r="IKC742" s="1101"/>
      <c r="IKD742" s="1101"/>
      <c r="IKE742" s="1101"/>
      <c r="IKF742" s="1101"/>
      <c r="IKG742" s="1101"/>
      <c r="IKH742" s="1101"/>
      <c r="IKI742" s="1101"/>
      <c r="IKJ742" s="1101"/>
      <c r="IKK742" s="1101"/>
      <c r="IKL742" s="1101"/>
      <c r="IKM742" s="1101"/>
      <c r="IKN742" s="1101"/>
      <c r="IKO742" s="1101"/>
      <c r="IKP742" s="1101"/>
      <c r="IKQ742" s="1101"/>
      <c r="IKR742" s="1101"/>
      <c r="IKS742" s="1101"/>
      <c r="IKT742" s="1101"/>
      <c r="IKU742" s="1101"/>
      <c r="IKV742" s="1101"/>
      <c r="IKW742" s="1101"/>
      <c r="IKX742" s="1101"/>
      <c r="IKY742" s="1101"/>
      <c r="IKZ742" s="1101"/>
      <c r="ILA742" s="1101"/>
      <c r="ILB742" s="1101"/>
      <c r="ILC742" s="1101"/>
      <c r="ILD742" s="1101"/>
      <c r="ILE742" s="1101"/>
      <c r="ILF742" s="1101"/>
      <c r="ILG742" s="1101"/>
      <c r="ILH742" s="1101"/>
      <c r="ILI742" s="1101"/>
      <c r="ILJ742" s="1101"/>
      <c r="ILK742" s="1101"/>
      <c r="ILL742" s="1101"/>
      <c r="ILM742" s="1101"/>
      <c r="ILN742" s="1101"/>
      <c r="ILO742" s="1101"/>
      <c r="ILP742" s="1101"/>
      <c r="ILQ742" s="1101"/>
      <c r="ILR742" s="1101"/>
      <c r="ILS742" s="1101"/>
      <c r="ILT742" s="1101"/>
      <c r="ILU742" s="1101"/>
      <c r="ILV742" s="1101"/>
      <c r="ILW742" s="1101"/>
      <c r="ILX742" s="1101"/>
      <c r="ILY742" s="1101"/>
      <c r="ILZ742" s="1101"/>
      <c r="IMA742" s="1101"/>
      <c r="IMB742" s="1101"/>
      <c r="IMC742" s="1101"/>
      <c r="IMD742" s="1101"/>
      <c r="IME742" s="1101"/>
      <c r="IMF742" s="1101"/>
      <c r="IMG742" s="1101"/>
      <c r="IMH742" s="1101"/>
      <c r="IMI742" s="1101"/>
      <c r="IMJ742" s="1101"/>
      <c r="IMK742" s="1101"/>
      <c r="IML742" s="1101"/>
      <c r="IMM742" s="1101"/>
      <c r="IMN742" s="1101"/>
      <c r="IMO742" s="1101"/>
      <c r="IMP742" s="1101"/>
      <c r="IMQ742" s="1101"/>
      <c r="IMR742" s="1101"/>
      <c r="IMS742" s="1101"/>
      <c r="IMT742" s="1101"/>
      <c r="IMU742" s="1101"/>
      <c r="IMV742" s="1101"/>
      <c r="IMW742" s="1101"/>
      <c r="IMX742" s="1101"/>
      <c r="IMY742" s="1101"/>
      <c r="IMZ742" s="1101"/>
      <c r="INA742" s="1101"/>
      <c r="INB742" s="1101"/>
      <c r="INC742" s="1101"/>
      <c r="IND742" s="1101"/>
      <c r="INE742" s="1101"/>
      <c r="INF742" s="1101"/>
      <c r="ING742" s="1101"/>
      <c r="INH742" s="1101"/>
      <c r="INI742" s="1101"/>
      <c r="INJ742" s="1101"/>
      <c r="INK742" s="1101"/>
      <c r="INL742" s="1101"/>
      <c r="INM742" s="1101"/>
      <c r="INN742" s="1101"/>
      <c r="INO742" s="1101"/>
      <c r="INP742" s="1101"/>
      <c r="INQ742" s="1101"/>
      <c r="INR742" s="1101"/>
      <c r="INS742" s="1101"/>
      <c r="INT742" s="1101"/>
      <c r="INU742" s="1101"/>
      <c r="INV742" s="1101"/>
      <c r="INW742" s="1101"/>
      <c r="INX742" s="1101"/>
      <c r="INY742" s="1101"/>
      <c r="INZ742" s="1101"/>
      <c r="IOA742" s="1101"/>
      <c r="IOB742" s="1101"/>
      <c r="IOC742" s="1101"/>
      <c r="IOD742" s="1101"/>
      <c r="IOE742" s="1101"/>
      <c r="IOF742" s="1101"/>
      <c r="IOG742" s="1101"/>
      <c r="IOH742" s="1101"/>
      <c r="IOI742" s="1101"/>
      <c r="IOJ742" s="1101"/>
      <c r="IOK742" s="1101"/>
      <c r="IOL742" s="1101"/>
      <c r="IOM742" s="1101"/>
      <c r="ION742" s="1101"/>
      <c r="IOO742" s="1101"/>
      <c r="IOP742" s="1101"/>
      <c r="IOQ742" s="1101"/>
      <c r="IOR742" s="1101"/>
      <c r="IOS742" s="1101"/>
      <c r="IOT742" s="1101"/>
      <c r="IOU742" s="1101"/>
      <c r="IOV742" s="1101"/>
      <c r="IOW742" s="1101"/>
      <c r="IOX742" s="1101"/>
      <c r="IOY742" s="1101"/>
      <c r="IOZ742" s="1101"/>
      <c r="IPA742" s="1101"/>
      <c r="IPB742" s="1101"/>
      <c r="IPC742" s="1101"/>
      <c r="IPD742" s="1101"/>
      <c r="IPE742" s="1101"/>
      <c r="IPF742" s="1101"/>
      <c r="IPG742" s="1101"/>
      <c r="IPH742" s="1101"/>
      <c r="IPI742" s="1101"/>
      <c r="IPJ742" s="1101"/>
      <c r="IPK742" s="1101"/>
      <c r="IPL742" s="1101"/>
      <c r="IPM742" s="1101"/>
      <c r="IPN742" s="1101"/>
      <c r="IPO742" s="1101"/>
      <c r="IPP742" s="1101"/>
      <c r="IPQ742" s="1101"/>
      <c r="IPR742" s="1101"/>
      <c r="IPS742" s="1101"/>
      <c r="IPT742" s="1101"/>
      <c r="IPU742" s="1101"/>
      <c r="IPV742" s="1101"/>
      <c r="IPW742" s="1101"/>
      <c r="IPX742" s="1101"/>
      <c r="IPY742" s="1101"/>
      <c r="IPZ742" s="1101"/>
      <c r="IQA742" s="1101"/>
      <c r="IQB742" s="1101"/>
      <c r="IQC742" s="1101"/>
      <c r="IQD742" s="1101"/>
      <c r="IQE742" s="1101"/>
      <c r="IQF742" s="1101"/>
      <c r="IQG742" s="1101"/>
      <c r="IQH742" s="1101"/>
      <c r="IQI742" s="1101"/>
      <c r="IQJ742" s="1101"/>
      <c r="IQK742" s="1101"/>
      <c r="IQL742" s="1101"/>
      <c r="IQM742" s="1101"/>
      <c r="IQN742" s="1101"/>
      <c r="IQO742" s="1101"/>
      <c r="IQP742" s="1101"/>
      <c r="IQQ742" s="1101"/>
      <c r="IQR742" s="1101"/>
      <c r="IQS742" s="1101"/>
      <c r="IQT742" s="1101"/>
      <c r="IQU742" s="1101"/>
      <c r="IQV742" s="1101"/>
      <c r="IQW742" s="1101"/>
      <c r="IQX742" s="1101"/>
      <c r="IQY742" s="1101"/>
      <c r="IQZ742" s="1101"/>
      <c r="IRA742" s="1101"/>
      <c r="IRB742" s="1101"/>
      <c r="IRC742" s="1101"/>
      <c r="IRD742" s="1101"/>
      <c r="IRE742" s="1101"/>
      <c r="IRF742" s="1101"/>
      <c r="IRG742" s="1101"/>
      <c r="IRH742" s="1101"/>
      <c r="IRI742" s="1101"/>
      <c r="IRJ742" s="1101"/>
      <c r="IRK742" s="1101"/>
      <c r="IRL742" s="1101"/>
      <c r="IRM742" s="1101"/>
      <c r="IRN742" s="1101"/>
      <c r="IRO742" s="1101"/>
      <c r="IRP742" s="1101"/>
      <c r="IRQ742" s="1101"/>
      <c r="IRR742" s="1101"/>
      <c r="IRS742" s="1101"/>
      <c r="IRT742" s="1101"/>
      <c r="IRU742" s="1101"/>
      <c r="IRV742" s="1101"/>
      <c r="IRW742" s="1101"/>
      <c r="IRX742" s="1101"/>
      <c r="IRY742" s="1101"/>
      <c r="IRZ742" s="1101"/>
      <c r="ISA742" s="1101"/>
      <c r="ISB742" s="1101"/>
      <c r="ISC742" s="1101"/>
      <c r="ISD742" s="1101"/>
      <c r="ISE742" s="1101"/>
      <c r="ISF742" s="1101"/>
      <c r="ISG742" s="1101"/>
      <c r="ISH742" s="1101"/>
      <c r="ISI742" s="1101"/>
      <c r="ISJ742" s="1101"/>
      <c r="ISK742" s="1101"/>
      <c r="ISL742" s="1101"/>
      <c r="ISM742" s="1101"/>
      <c r="ISN742" s="1101"/>
      <c r="ISO742" s="1101"/>
      <c r="ISP742" s="1101"/>
      <c r="ISQ742" s="1101"/>
      <c r="ISR742" s="1101"/>
      <c r="ISS742" s="1101"/>
      <c r="IST742" s="1101"/>
      <c r="ISU742" s="1101"/>
      <c r="ISV742" s="1101"/>
      <c r="ISW742" s="1101"/>
      <c r="ISX742" s="1101"/>
      <c r="ISY742" s="1101"/>
      <c r="ISZ742" s="1101"/>
      <c r="ITA742" s="1101"/>
      <c r="ITB742" s="1101"/>
      <c r="ITC742" s="1101"/>
      <c r="ITD742" s="1101"/>
      <c r="ITE742" s="1101"/>
      <c r="ITF742" s="1101"/>
      <c r="ITG742" s="1101"/>
      <c r="ITH742" s="1101"/>
      <c r="ITI742" s="1101"/>
      <c r="ITJ742" s="1101"/>
      <c r="ITK742" s="1101"/>
      <c r="ITL742" s="1101"/>
      <c r="ITM742" s="1101"/>
      <c r="ITN742" s="1101"/>
      <c r="ITO742" s="1101"/>
      <c r="ITP742" s="1101"/>
      <c r="ITQ742" s="1101"/>
      <c r="ITR742" s="1101"/>
      <c r="ITS742" s="1101"/>
      <c r="ITT742" s="1101"/>
      <c r="ITU742" s="1101"/>
      <c r="ITV742" s="1101"/>
      <c r="ITW742" s="1101"/>
      <c r="ITX742" s="1101"/>
      <c r="ITY742" s="1101"/>
      <c r="ITZ742" s="1101"/>
      <c r="IUA742" s="1101"/>
      <c r="IUB742" s="1101"/>
      <c r="IUC742" s="1101"/>
      <c r="IUD742" s="1101"/>
      <c r="IUE742" s="1101"/>
      <c r="IUF742" s="1101"/>
      <c r="IUG742" s="1101"/>
      <c r="IUH742" s="1101"/>
      <c r="IUI742" s="1101"/>
      <c r="IUJ742" s="1101"/>
      <c r="IUK742" s="1101"/>
      <c r="IUL742" s="1101"/>
      <c r="IUM742" s="1101"/>
      <c r="IUN742" s="1101"/>
      <c r="IUO742" s="1101"/>
      <c r="IUP742" s="1101"/>
      <c r="IUQ742" s="1101"/>
      <c r="IUR742" s="1101"/>
      <c r="IUS742" s="1101"/>
      <c r="IUT742" s="1101"/>
      <c r="IUU742" s="1101"/>
      <c r="IUV742" s="1101"/>
      <c r="IUW742" s="1101"/>
      <c r="IUX742" s="1101"/>
      <c r="IUY742" s="1101"/>
      <c r="IUZ742" s="1101"/>
      <c r="IVA742" s="1101"/>
      <c r="IVB742" s="1101"/>
      <c r="IVC742" s="1101"/>
      <c r="IVD742" s="1101"/>
      <c r="IVE742" s="1101"/>
      <c r="IVF742" s="1101"/>
      <c r="IVG742" s="1101"/>
      <c r="IVH742" s="1101"/>
      <c r="IVI742" s="1101"/>
      <c r="IVJ742" s="1101"/>
      <c r="IVK742" s="1101"/>
      <c r="IVL742" s="1101"/>
      <c r="IVM742" s="1101"/>
      <c r="IVN742" s="1101"/>
      <c r="IVO742" s="1101"/>
      <c r="IVP742" s="1101"/>
      <c r="IVQ742" s="1101"/>
      <c r="IVR742" s="1101"/>
      <c r="IVS742" s="1101"/>
      <c r="IVT742" s="1101"/>
      <c r="IVU742" s="1101"/>
      <c r="IVV742" s="1101"/>
      <c r="IVW742" s="1101"/>
      <c r="IVX742" s="1101"/>
      <c r="IVY742" s="1101"/>
      <c r="IVZ742" s="1101"/>
      <c r="IWA742" s="1101"/>
      <c r="IWB742" s="1101"/>
      <c r="IWC742" s="1101"/>
      <c r="IWD742" s="1101"/>
      <c r="IWE742" s="1101"/>
      <c r="IWF742" s="1101"/>
      <c r="IWG742" s="1101"/>
      <c r="IWH742" s="1101"/>
      <c r="IWI742" s="1101"/>
      <c r="IWJ742" s="1101"/>
      <c r="IWK742" s="1101"/>
      <c r="IWL742" s="1101"/>
      <c r="IWM742" s="1101"/>
      <c r="IWN742" s="1101"/>
      <c r="IWO742" s="1101"/>
      <c r="IWP742" s="1101"/>
      <c r="IWQ742" s="1101"/>
      <c r="IWR742" s="1101"/>
      <c r="IWS742" s="1101"/>
      <c r="IWT742" s="1101"/>
      <c r="IWU742" s="1101"/>
      <c r="IWV742" s="1101"/>
      <c r="IWW742" s="1101"/>
      <c r="IWX742" s="1101"/>
      <c r="IWY742" s="1101"/>
      <c r="IWZ742" s="1101"/>
      <c r="IXA742" s="1101"/>
      <c r="IXB742" s="1101"/>
      <c r="IXC742" s="1101"/>
      <c r="IXD742" s="1101"/>
      <c r="IXE742" s="1101"/>
      <c r="IXF742" s="1101"/>
      <c r="IXG742" s="1101"/>
      <c r="IXH742" s="1101"/>
      <c r="IXI742" s="1101"/>
      <c r="IXJ742" s="1101"/>
      <c r="IXK742" s="1101"/>
      <c r="IXL742" s="1101"/>
      <c r="IXM742" s="1101"/>
      <c r="IXN742" s="1101"/>
      <c r="IXO742" s="1101"/>
      <c r="IXP742" s="1101"/>
      <c r="IXQ742" s="1101"/>
      <c r="IXR742" s="1101"/>
      <c r="IXS742" s="1101"/>
      <c r="IXT742" s="1101"/>
      <c r="IXU742" s="1101"/>
      <c r="IXV742" s="1101"/>
      <c r="IXW742" s="1101"/>
      <c r="IXX742" s="1101"/>
      <c r="IXY742" s="1101"/>
      <c r="IXZ742" s="1101"/>
      <c r="IYA742" s="1101"/>
      <c r="IYB742" s="1101"/>
      <c r="IYC742" s="1101"/>
      <c r="IYD742" s="1101"/>
      <c r="IYE742" s="1101"/>
      <c r="IYF742" s="1101"/>
      <c r="IYG742" s="1101"/>
      <c r="IYH742" s="1101"/>
      <c r="IYI742" s="1101"/>
      <c r="IYJ742" s="1101"/>
      <c r="IYK742" s="1101"/>
      <c r="IYL742" s="1101"/>
      <c r="IYM742" s="1101"/>
      <c r="IYN742" s="1101"/>
      <c r="IYO742" s="1101"/>
      <c r="IYP742" s="1101"/>
      <c r="IYQ742" s="1101"/>
      <c r="IYR742" s="1101"/>
      <c r="IYS742" s="1101"/>
      <c r="IYT742" s="1101"/>
      <c r="IYU742" s="1101"/>
      <c r="IYV742" s="1101"/>
      <c r="IYW742" s="1101"/>
      <c r="IYX742" s="1101"/>
      <c r="IYY742" s="1101"/>
      <c r="IYZ742" s="1101"/>
      <c r="IZA742" s="1101"/>
      <c r="IZB742" s="1101"/>
      <c r="IZC742" s="1101"/>
      <c r="IZD742" s="1101"/>
      <c r="IZE742" s="1101"/>
      <c r="IZF742" s="1101"/>
      <c r="IZG742" s="1101"/>
      <c r="IZH742" s="1101"/>
      <c r="IZI742" s="1101"/>
      <c r="IZJ742" s="1101"/>
      <c r="IZK742" s="1101"/>
      <c r="IZL742" s="1101"/>
      <c r="IZM742" s="1101"/>
      <c r="IZN742" s="1101"/>
      <c r="IZO742" s="1101"/>
      <c r="IZP742" s="1101"/>
      <c r="IZQ742" s="1101"/>
      <c r="IZR742" s="1101"/>
      <c r="IZS742" s="1101"/>
      <c r="IZT742" s="1101"/>
      <c r="IZU742" s="1101"/>
      <c r="IZV742" s="1101"/>
      <c r="IZW742" s="1101"/>
      <c r="IZX742" s="1101"/>
      <c r="IZY742" s="1101"/>
      <c r="IZZ742" s="1101"/>
      <c r="JAA742" s="1101"/>
      <c r="JAB742" s="1101"/>
      <c r="JAC742" s="1101"/>
      <c r="JAD742" s="1101"/>
      <c r="JAE742" s="1101"/>
      <c r="JAF742" s="1101"/>
      <c r="JAG742" s="1101"/>
      <c r="JAH742" s="1101"/>
      <c r="JAI742" s="1101"/>
      <c r="JAJ742" s="1101"/>
      <c r="JAK742" s="1101"/>
      <c r="JAL742" s="1101"/>
      <c r="JAM742" s="1101"/>
      <c r="JAN742" s="1101"/>
      <c r="JAO742" s="1101"/>
      <c r="JAP742" s="1101"/>
      <c r="JAQ742" s="1101"/>
      <c r="JAR742" s="1101"/>
      <c r="JAS742" s="1101"/>
      <c r="JAT742" s="1101"/>
      <c r="JAU742" s="1101"/>
      <c r="JAV742" s="1101"/>
      <c r="JAW742" s="1101"/>
      <c r="JAX742" s="1101"/>
      <c r="JAY742" s="1101"/>
      <c r="JAZ742" s="1101"/>
      <c r="JBA742" s="1101"/>
      <c r="JBB742" s="1101"/>
      <c r="JBC742" s="1101"/>
      <c r="JBD742" s="1101"/>
      <c r="JBE742" s="1101"/>
      <c r="JBF742" s="1101"/>
      <c r="JBG742" s="1101"/>
      <c r="JBH742" s="1101"/>
      <c r="JBI742" s="1101"/>
      <c r="JBJ742" s="1101"/>
      <c r="JBK742" s="1101"/>
      <c r="JBL742" s="1101"/>
      <c r="JBM742" s="1101"/>
      <c r="JBN742" s="1101"/>
      <c r="JBO742" s="1101"/>
      <c r="JBP742" s="1101"/>
      <c r="JBQ742" s="1101"/>
      <c r="JBR742" s="1101"/>
      <c r="JBS742" s="1101"/>
      <c r="JBT742" s="1101"/>
      <c r="JBU742" s="1101"/>
      <c r="JBV742" s="1101"/>
      <c r="JBW742" s="1101"/>
      <c r="JBX742" s="1101"/>
      <c r="JBY742" s="1101"/>
      <c r="JBZ742" s="1101"/>
      <c r="JCA742" s="1101"/>
      <c r="JCB742" s="1101"/>
      <c r="JCC742" s="1101"/>
      <c r="JCD742" s="1101"/>
      <c r="JCE742" s="1101"/>
      <c r="JCF742" s="1101"/>
      <c r="JCG742" s="1101"/>
      <c r="JCH742" s="1101"/>
      <c r="JCI742" s="1101"/>
      <c r="JCJ742" s="1101"/>
      <c r="JCK742" s="1101"/>
      <c r="JCL742" s="1101"/>
      <c r="JCM742" s="1101"/>
      <c r="JCN742" s="1101"/>
      <c r="JCO742" s="1101"/>
      <c r="JCP742" s="1101"/>
      <c r="JCQ742" s="1101"/>
      <c r="JCR742" s="1101"/>
      <c r="JCS742" s="1101"/>
      <c r="JCT742" s="1101"/>
      <c r="JCU742" s="1101"/>
      <c r="JCV742" s="1101"/>
      <c r="JCW742" s="1101"/>
      <c r="JCX742" s="1101"/>
      <c r="JCY742" s="1101"/>
      <c r="JCZ742" s="1101"/>
      <c r="JDA742" s="1101"/>
      <c r="JDB742" s="1101"/>
      <c r="JDC742" s="1101"/>
      <c r="JDD742" s="1101"/>
      <c r="JDE742" s="1101"/>
      <c r="JDF742" s="1101"/>
      <c r="JDG742" s="1101"/>
      <c r="JDH742" s="1101"/>
      <c r="JDI742" s="1101"/>
      <c r="JDJ742" s="1101"/>
      <c r="JDK742" s="1101"/>
      <c r="JDL742" s="1101"/>
      <c r="JDM742" s="1101"/>
      <c r="JDN742" s="1101"/>
      <c r="JDO742" s="1101"/>
      <c r="JDP742" s="1101"/>
      <c r="JDQ742" s="1101"/>
      <c r="JDR742" s="1101"/>
      <c r="JDS742" s="1101"/>
      <c r="JDT742" s="1101"/>
      <c r="JDU742" s="1101"/>
      <c r="JDV742" s="1101"/>
      <c r="JDW742" s="1101"/>
      <c r="JDX742" s="1101"/>
      <c r="JDY742" s="1101"/>
      <c r="JDZ742" s="1101"/>
      <c r="JEA742" s="1101"/>
      <c r="JEB742" s="1101"/>
      <c r="JEC742" s="1101"/>
      <c r="JED742" s="1101"/>
      <c r="JEE742" s="1101"/>
      <c r="JEF742" s="1101"/>
      <c r="JEG742" s="1101"/>
      <c r="JEH742" s="1101"/>
      <c r="JEI742" s="1101"/>
      <c r="JEJ742" s="1101"/>
      <c r="JEK742" s="1101"/>
      <c r="JEL742" s="1101"/>
      <c r="JEM742" s="1101"/>
      <c r="JEN742" s="1101"/>
      <c r="JEO742" s="1101"/>
      <c r="JEP742" s="1101"/>
      <c r="JEQ742" s="1101"/>
      <c r="JER742" s="1101"/>
      <c r="JES742" s="1101"/>
      <c r="JET742" s="1101"/>
      <c r="JEU742" s="1101"/>
      <c r="JEV742" s="1101"/>
      <c r="JEW742" s="1101"/>
      <c r="JEX742" s="1101"/>
      <c r="JEY742" s="1101"/>
      <c r="JEZ742" s="1101"/>
      <c r="JFA742" s="1101"/>
      <c r="JFB742" s="1101"/>
      <c r="JFC742" s="1101"/>
      <c r="JFD742" s="1101"/>
      <c r="JFE742" s="1101"/>
      <c r="JFF742" s="1101"/>
      <c r="JFG742" s="1101"/>
      <c r="JFH742" s="1101"/>
      <c r="JFI742" s="1101"/>
      <c r="JFJ742" s="1101"/>
      <c r="JFK742" s="1101"/>
      <c r="JFL742" s="1101"/>
      <c r="JFM742" s="1101"/>
      <c r="JFN742" s="1101"/>
      <c r="JFO742" s="1101"/>
      <c r="JFP742" s="1101"/>
      <c r="JFQ742" s="1101"/>
      <c r="JFR742" s="1101"/>
      <c r="JFS742" s="1101"/>
      <c r="JFT742" s="1101"/>
      <c r="JFU742" s="1101"/>
      <c r="JFV742" s="1101"/>
      <c r="JFW742" s="1101"/>
      <c r="JFX742" s="1101"/>
      <c r="JFY742" s="1101"/>
      <c r="JFZ742" s="1101"/>
      <c r="JGA742" s="1101"/>
      <c r="JGB742" s="1101"/>
      <c r="JGC742" s="1101"/>
      <c r="JGD742" s="1101"/>
      <c r="JGE742" s="1101"/>
      <c r="JGF742" s="1101"/>
      <c r="JGG742" s="1101"/>
      <c r="JGH742" s="1101"/>
      <c r="JGI742" s="1101"/>
      <c r="JGJ742" s="1101"/>
      <c r="JGK742" s="1101"/>
      <c r="JGL742" s="1101"/>
      <c r="JGM742" s="1101"/>
      <c r="JGN742" s="1101"/>
      <c r="JGO742" s="1101"/>
      <c r="JGP742" s="1101"/>
      <c r="JGQ742" s="1101"/>
      <c r="JGR742" s="1101"/>
      <c r="JGS742" s="1101"/>
      <c r="JGT742" s="1101"/>
      <c r="JGU742" s="1101"/>
      <c r="JGV742" s="1101"/>
      <c r="JGW742" s="1101"/>
      <c r="JGX742" s="1101"/>
      <c r="JGY742" s="1101"/>
      <c r="JGZ742" s="1101"/>
      <c r="JHA742" s="1101"/>
      <c r="JHB742" s="1101"/>
      <c r="JHC742" s="1101"/>
      <c r="JHD742" s="1101"/>
      <c r="JHE742" s="1101"/>
      <c r="JHF742" s="1101"/>
      <c r="JHG742" s="1101"/>
      <c r="JHH742" s="1101"/>
      <c r="JHI742" s="1101"/>
      <c r="JHJ742" s="1101"/>
      <c r="JHK742" s="1101"/>
      <c r="JHL742" s="1101"/>
      <c r="JHM742" s="1101"/>
      <c r="JHN742" s="1101"/>
      <c r="JHO742" s="1101"/>
      <c r="JHP742" s="1101"/>
      <c r="JHQ742" s="1101"/>
      <c r="JHR742" s="1101"/>
      <c r="JHS742" s="1101"/>
      <c r="JHT742" s="1101"/>
      <c r="JHU742" s="1101"/>
      <c r="JHV742" s="1101"/>
      <c r="JHW742" s="1101"/>
      <c r="JHX742" s="1101"/>
      <c r="JHY742" s="1101"/>
      <c r="JHZ742" s="1101"/>
      <c r="JIA742" s="1101"/>
      <c r="JIB742" s="1101"/>
      <c r="JIC742" s="1101"/>
      <c r="JID742" s="1101"/>
      <c r="JIE742" s="1101"/>
      <c r="JIF742" s="1101"/>
      <c r="JIG742" s="1101"/>
      <c r="JIH742" s="1101"/>
      <c r="JII742" s="1101"/>
      <c r="JIJ742" s="1101"/>
      <c r="JIK742" s="1101"/>
      <c r="JIL742" s="1101"/>
      <c r="JIM742" s="1101"/>
      <c r="JIN742" s="1101"/>
      <c r="JIO742" s="1101"/>
      <c r="JIP742" s="1101"/>
      <c r="JIQ742" s="1101"/>
      <c r="JIR742" s="1101"/>
      <c r="JIS742" s="1101"/>
      <c r="JIT742" s="1101"/>
      <c r="JIU742" s="1101"/>
      <c r="JIV742" s="1101"/>
      <c r="JIW742" s="1101"/>
      <c r="JIX742" s="1101"/>
      <c r="JIY742" s="1101"/>
      <c r="JIZ742" s="1101"/>
      <c r="JJA742" s="1101"/>
      <c r="JJB742" s="1101"/>
      <c r="JJC742" s="1101"/>
      <c r="JJD742" s="1101"/>
      <c r="JJE742" s="1101"/>
      <c r="JJF742" s="1101"/>
      <c r="JJG742" s="1101"/>
      <c r="JJH742" s="1101"/>
      <c r="JJI742" s="1101"/>
      <c r="JJJ742" s="1101"/>
      <c r="JJK742" s="1101"/>
      <c r="JJL742" s="1101"/>
      <c r="JJM742" s="1101"/>
      <c r="JJN742" s="1101"/>
      <c r="JJO742" s="1101"/>
      <c r="JJP742" s="1101"/>
      <c r="JJQ742" s="1101"/>
      <c r="JJR742" s="1101"/>
      <c r="JJS742" s="1101"/>
      <c r="JJT742" s="1101"/>
      <c r="JJU742" s="1101"/>
      <c r="JJV742" s="1101"/>
      <c r="JJW742" s="1101"/>
      <c r="JJX742" s="1101"/>
      <c r="JJY742" s="1101"/>
      <c r="JJZ742" s="1101"/>
      <c r="JKA742" s="1101"/>
      <c r="JKB742" s="1101"/>
      <c r="JKC742" s="1101"/>
      <c r="JKD742" s="1101"/>
      <c r="JKE742" s="1101"/>
      <c r="JKF742" s="1101"/>
      <c r="JKG742" s="1101"/>
      <c r="JKH742" s="1101"/>
      <c r="JKI742" s="1101"/>
      <c r="JKJ742" s="1101"/>
      <c r="JKK742" s="1101"/>
      <c r="JKL742" s="1101"/>
      <c r="JKM742" s="1101"/>
      <c r="JKN742" s="1101"/>
      <c r="JKO742" s="1101"/>
      <c r="JKP742" s="1101"/>
      <c r="JKQ742" s="1101"/>
      <c r="JKR742" s="1101"/>
      <c r="JKS742" s="1101"/>
      <c r="JKT742" s="1101"/>
      <c r="JKU742" s="1101"/>
      <c r="JKV742" s="1101"/>
      <c r="JKW742" s="1101"/>
      <c r="JKX742" s="1101"/>
      <c r="JKY742" s="1101"/>
      <c r="JKZ742" s="1101"/>
      <c r="JLA742" s="1101"/>
      <c r="JLB742" s="1101"/>
      <c r="JLC742" s="1101"/>
      <c r="JLD742" s="1101"/>
      <c r="JLE742" s="1101"/>
      <c r="JLF742" s="1101"/>
      <c r="JLG742" s="1101"/>
      <c r="JLH742" s="1101"/>
      <c r="JLI742" s="1101"/>
      <c r="JLJ742" s="1101"/>
      <c r="JLK742" s="1101"/>
      <c r="JLL742" s="1101"/>
      <c r="JLM742" s="1101"/>
      <c r="JLN742" s="1101"/>
      <c r="JLO742" s="1101"/>
      <c r="JLP742" s="1101"/>
      <c r="JLQ742" s="1101"/>
      <c r="JLR742" s="1101"/>
      <c r="JLS742" s="1101"/>
      <c r="JLT742" s="1101"/>
      <c r="JLU742" s="1101"/>
      <c r="JLV742" s="1101"/>
      <c r="JLW742" s="1101"/>
      <c r="JLX742" s="1101"/>
      <c r="JLY742" s="1101"/>
      <c r="JLZ742" s="1101"/>
      <c r="JMA742" s="1101"/>
      <c r="JMB742" s="1101"/>
      <c r="JMC742" s="1101"/>
      <c r="JMD742" s="1101"/>
      <c r="JME742" s="1101"/>
      <c r="JMF742" s="1101"/>
      <c r="JMG742" s="1101"/>
      <c r="JMH742" s="1101"/>
      <c r="JMI742" s="1101"/>
      <c r="JMJ742" s="1101"/>
      <c r="JMK742" s="1101"/>
      <c r="JML742" s="1101"/>
      <c r="JMM742" s="1101"/>
      <c r="JMN742" s="1101"/>
      <c r="JMO742" s="1101"/>
      <c r="JMP742" s="1101"/>
      <c r="JMQ742" s="1101"/>
      <c r="JMR742" s="1101"/>
      <c r="JMS742" s="1101"/>
      <c r="JMT742" s="1101"/>
      <c r="JMU742" s="1101"/>
      <c r="JMV742" s="1101"/>
      <c r="JMW742" s="1101"/>
      <c r="JMX742" s="1101"/>
      <c r="JMY742" s="1101"/>
      <c r="JMZ742" s="1101"/>
      <c r="JNA742" s="1101"/>
      <c r="JNB742" s="1101"/>
      <c r="JNC742" s="1101"/>
      <c r="JND742" s="1101"/>
      <c r="JNE742" s="1101"/>
      <c r="JNF742" s="1101"/>
      <c r="JNG742" s="1101"/>
      <c r="JNH742" s="1101"/>
      <c r="JNI742" s="1101"/>
      <c r="JNJ742" s="1101"/>
      <c r="JNK742" s="1101"/>
      <c r="JNL742" s="1101"/>
      <c r="JNM742" s="1101"/>
      <c r="JNN742" s="1101"/>
      <c r="JNO742" s="1101"/>
      <c r="JNP742" s="1101"/>
      <c r="JNQ742" s="1101"/>
      <c r="JNR742" s="1101"/>
      <c r="JNS742" s="1101"/>
      <c r="JNT742" s="1101"/>
      <c r="JNU742" s="1101"/>
      <c r="JNV742" s="1101"/>
      <c r="JNW742" s="1101"/>
      <c r="JNX742" s="1101"/>
      <c r="JNY742" s="1101"/>
      <c r="JNZ742" s="1101"/>
      <c r="JOA742" s="1101"/>
      <c r="JOB742" s="1101"/>
      <c r="JOC742" s="1101"/>
      <c r="JOD742" s="1101"/>
      <c r="JOE742" s="1101"/>
      <c r="JOF742" s="1101"/>
      <c r="JOG742" s="1101"/>
      <c r="JOH742" s="1101"/>
      <c r="JOI742" s="1101"/>
      <c r="JOJ742" s="1101"/>
      <c r="JOK742" s="1101"/>
      <c r="JOL742" s="1101"/>
      <c r="JOM742" s="1101"/>
      <c r="JON742" s="1101"/>
      <c r="JOO742" s="1101"/>
      <c r="JOP742" s="1101"/>
      <c r="JOQ742" s="1101"/>
      <c r="JOR742" s="1101"/>
      <c r="JOS742" s="1101"/>
      <c r="JOT742" s="1101"/>
      <c r="JOU742" s="1101"/>
      <c r="JOV742" s="1101"/>
      <c r="JOW742" s="1101"/>
      <c r="JOX742" s="1101"/>
      <c r="JOY742" s="1101"/>
      <c r="JOZ742" s="1101"/>
      <c r="JPA742" s="1101"/>
      <c r="JPB742" s="1101"/>
      <c r="JPC742" s="1101"/>
      <c r="JPD742" s="1101"/>
      <c r="JPE742" s="1101"/>
      <c r="JPF742" s="1101"/>
      <c r="JPG742" s="1101"/>
      <c r="JPH742" s="1101"/>
      <c r="JPI742" s="1101"/>
      <c r="JPJ742" s="1101"/>
      <c r="JPK742" s="1101"/>
      <c r="JPL742" s="1101"/>
      <c r="JPM742" s="1101"/>
      <c r="JPN742" s="1101"/>
      <c r="JPO742" s="1101"/>
      <c r="JPP742" s="1101"/>
      <c r="JPQ742" s="1101"/>
      <c r="JPR742" s="1101"/>
      <c r="JPS742" s="1101"/>
      <c r="JPT742" s="1101"/>
      <c r="JPU742" s="1101"/>
      <c r="JPV742" s="1101"/>
      <c r="JPW742" s="1101"/>
      <c r="JPX742" s="1101"/>
      <c r="JPY742" s="1101"/>
      <c r="JPZ742" s="1101"/>
      <c r="JQA742" s="1101"/>
      <c r="JQB742" s="1101"/>
      <c r="JQC742" s="1101"/>
      <c r="JQD742" s="1101"/>
      <c r="JQE742" s="1101"/>
      <c r="JQF742" s="1101"/>
      <c r="JQG742" s="1101"/>
      <c r="JQH742" s="1101"/>
      <c r="JQI742" s="1101"/>
      <c r="JQJ742" s="1101"/>
      <c r="JQK742" s="1101"/>
      <c r="JQL742" s="1101"/>
      <c r="JQM742" s="1101"/>
      <c r="JQN742" s="1101"/>
      <c r="JQO742" s="1101"/>
      <c r="JQP742" s="1101"/>
      <c r="JQQ742" s="1101"/>
      <c r="JQR742" s="1101"/>
      <c r="JQS742" s="1101"/>
      <c r="JQT742" s="1101"/>
      <c r="JQU742" s="1101"/>
      <c r="JQV742" s="1101"/>
      <c r="JQW742" s="1101"/>
      <c r="JQX742" s="1101"/>
      <c r="JQY742" s="1101"/>
      <c r="JQZ742" s="1101"/>
      <c r="JRA742" s="1101"/>
      <c r="JRB742" s="1101"/>
      <c r="JRC742" s="1101"/>
      <c r="JRD742" s="1101"/>
      <c r="JRE742" s="1101"/>
      <c r="JRF742" s="1101"/>
      <c r="JRG742" s="1101"/>
      <c r="JRH742" s="1101"/>
      <c r="JRI742" s="1101"/>
      <c r="JRJ742" s="1101"/>
      <c r="JRK742" s="1101"/>
      <c r="JRL742" s="1101"/>
      <c r="JRM742" s="1101"/>
      <c r="JRN742" s="1101"/>
      <c r="JRO742" s="1101"/>
      <c r="JRP742" s="1101"/>
      <c r="JRQ742" s="1101"/>
      <c r="JRR742" s="1101"/>
      <c r="JRS742" s="1101"/>
      <c r="JRT742" s="1101"/>
      <c r="JRU742" s="1101"/>
      <c r="JRV742" s="1101"/>
      <c r="JRW742" s="1101"/>
      <c r="JRX742" s="1101"/>
      <c r="JRY742" s="1101"/>
      <c r="JRZ742" s="1101"/>
      <c r="JSA742" s="1101"/>
      <c r="JSB742" s="1101"/>
      <c r="JSC742" s="1101"/>
      <c r="JSD742" s="1101"/>
      <c r="JSE742" s="1101"/>
      <c r="JSF742" s="1101"/>
      <c r="JSG742" s="1101"/>
      <c r="JSH742" s="1101"/>
      <c r="JSI742" s="1101"/>
      <c r="JSJ742" s="1101"/>
      <c r="JSK742" s="1101"/>
      <c r="JSL742" s="1101"/>
      <c r="JSM742" s="1101"/>
      <c r="JSN742" s="1101"/>
      <c r="JSO742" s="1101"/>
      <c r="JSP742" s="1101"/>
      <c r="JSQ742" s="1101"/>
      <c r="JSR742" s="1101"/>
      <c r="JSS742" s="1101"/>
      <c r="JST742" s="1101"/>
      <c r="JSU742" s="1101"/>
      <c r="JSV742" s="1101"/>
      <c r="JSW742" s="1101"/>
      <c r="JSX742" s="1101"/>
      <c r="JSY742" s="1101"/>
      <c r="JSZ742" s="1101"/>
      <c r="JTA742" s="1101"/>
      <c r="JTB742" s="1101"/>
      <c r="JTC742" s="1101"/>
      <c r="JTD742" s="1101"/>
      <c r="JTE742" s="1101"/>
      <c r="JTF742" s="1101"/>
      <c r="JTG742" s="1101"/>
      <c r="JTH742" s="1101"/>
      <c r="JTI742" s="1101"/>
      <c r="JTJ742" s="1101"/>
      <c r="JTK742" s="1101"/>
      <c r="JTL742" s="1101"/>
      <c r="JTM742" s="1101"/>
      <c r="JTN742" s="1101"/>
      <c r="JTO742" s="1101"/>
      <c r="JTP742" s="1101"/>
      <c r="JTQ742" s="1101"/>
      <c r="JTR742" s="1101"/>
      <c r="JTS742" s="1101"/>
      <c r="JTT742" s="1101"/>
      <c r="JTU742" s="1101"/>
      <c r="JTV742" s="1101"/>
      <c r="JTW742" s="1101"/>
      <c r="JTX742" s="1101"/>
      <c r="JTY742" s="1101"/>
      <c r="JTZ742" s="1101"/>
      <c r="JUA742" s="1101"/>
      <c r="JUB742" s="1101"/>
      <c r="JUC742" s="1101"/>
      <c r="JUD742" s="1101"/>
      <c r="JUE742" s="1101"/>
      <c r="JUF742" s="1101"/>
      <c r="JUG742" s="1101"/>
      <c r="JUH742" s="1101"/>
      <c r="JUI742" s="1101"/>
      <c r="JUJ742" s="1101"/>
      <c r="JUK742" s="1101"/>
      <c r="JUL742" s="1101"/>
      <c r="JUM742" s="1101"/>
      <c r="JUN742" s="1101"/>
      <c r="JUO742" s="1101"/>
      <c r="JUP742" s="1101"/>
      <c r="JUQ742" s="1101"/>
      <c r="JUR742" s="1101"/>
      <c r="JUS742" s="1101"/>
      <c r="JUT742" s="1101"/>
      <c r="JUU742" s="1101"/>
      <c r="JUV742" s="1101"/>
      <c r="JUW742" s="1101"/>
      <c r="JUX742" s="1101"/>
      <c r="JUY742" s="1101"/>
      <c r="JUZ742" s="1101"/>
      <c r="JVA742" s="1101"/>
      <c r="JVB742" s="1101"/>
      <c r="JVC742" s="1101"/>
      <c r="JVD742" s="1101"/>
      <c r="JVE742" s="1101"/>
      <c r="JVF742" s="1101"/>
      <c r="JVG742" s="1101"/>
      <c r="JVH742" s="1101"/>
      <c r="JVI742" s="1101"/>
      <c r="JVJ742" s="1101"/>
      <c r="JVK742" s="1101"/>
      <c r="JVL742" s="1101"/>
      <c r="JVM742" s="1101"/>
      <c r="JVN742" s="1101"/>
      <c r="JVO742" s="1101"/>
      <c r="JVP742" s="1101"/>
      <c r="JVQ742" s="1101"/>
      <c r="JVR742" s="1101"/>
      <c r="JVS742" s="1101"/>
      <c r="JVT742" s="1101"/>
      <c r="JVU742" s="1101"/>
      <c r="JVV742" s="1101"/>
      <c r="JVW742" s="1101"/>
      <c r="JVX742" s="1101"/>
      <c r="JVY742" s="1101"/>
      <c r="JVZ742" s="1101"/>
      <c r="JWA742" s="1101"/>
      <c r="JWB742" s="1101"/>
      <c r="JWC742" s="1101"/>
      <c r="JWD742" s="1101"/>
      <c r="JWE742" s="1101"/>
      <c r="JWF742" s="1101"/>
      <c r="JWG742" s="1101"/>
      <c r="JWH742" s="1101"/>
      <c r="JWI742" s="1101"/>
      <c r="JWJ742" s="1101"/>
      <c r="JWK742" s="1101"/>
      <c r="JWL742" s="1101"/>
      <c r="JWM742" s="1101"/>
      <c r="JWN742" s="1101"/>
      <c r="JWO742" s="1101"/>
      <c r="JWP742" s="1101"/>
      <c r="JWQ742" s="1101"/>
      <c r="JWR742" s="1101"/>
      <c r="JWS742" s="1101"/>
      <c r="JWT742" s="1101"/>
      <c r="JWU742" s="1101"/>
      <c r="JWV742" s="1101"/>
      <c r="JWW742" s="1101"/>
      <c r="JWX742" s="1101"/>
      <c r="JWY742" s="1101"/>
      <c r="JWZ742" s="1101"/>
      <c r="JXA742" s="1101"/>
      <c r="JXB742" s="1101"/>
      <c r="JXC742" s="1101"/>
      <c r="JXD742" s="1101"/>
      <c r="JXE742" s="1101"/>
      <c r="JXF742" s="1101"/>
      <c r="JXG742" s="1101"/>
      <c r="JXH742" s="1101"/>
      <c r="JXI742" s="1101"/>
      <c r="JXJ742" s="1101"/>
      <c r="JXK742" s="1101"/>
      <c r="JXL742" s="1101"/>
      <c r="JXM742" s="1101"/>
      <c r="JXN742" s="1101"/>
      <c r="JXO742" s="1101"/>
      <c r="JXP742" s="1101"/>
      <c r="JXQ742" s="1101"/>
      <c r="JXR742" s="1101"/>
      <c r="JXS742" s="1101"/>
      <c r="JXT742" s="1101"/>
      <c r="JXU742" s="1101"/>
      <c r="JXV742" s="1101"/>
      <c r="JXW742" s="1101"/>
      <c r="JXX742" s="1101"/>
      <c r="JXY742" s="1101"/>
      <c r="JXZ742" s="1101"/>
      <c r="JYA742" s="1101"/>
      <c r="JYB742" s="1101"/>
      <c r="JYC742" s="1101"/>
      <c r="JYD742" s="1101"/>
      <c r="JYE742" s="1101"/>
      <c r="JYF742" s="1101"/>
      <c r="JYG742" s="1101"/>
      <c r="JYH742" s="1101"/>
      <c r="JYI742" s="1101"/>
      <c r="JYJ742" s="1101"/>
      <c r="JYK742" s="1101"/>
      <c r="JYL742" s="1101"/>
      <c r="JYM742" s="1101"/>
      <c r="JYN742" s="1101"/>
      <c r="JYO742" s="1101"/>
      <c r="JYP742" s="1101"/>
      <c r="JYQ742" s="1101"/>
      <c r="JYR742" s="1101"/>
      <c r="JYS742" s="1101"/>
      <c r="JYT742" s="1101"/>
      <c r="JYU742" s="1101"/>
      <c r="JYV742" s="1101"/>
      <c r="JYW742" s="1101"/>
      <c r="JYX742" s="1101"/>
      <c r="JYY742" s="1101"/>
      <c r="JYZ742" s="1101"/>
      <c r="JZA742" s="1101"/>
      <c r="JZB742" s="1101"/>
      <c r="JZC742" s="1101"/>
      <c r="JZD742" s="1101"/>
      <c r="JZE742" s="1101"/>
      <c r="JZF742" s="1101"/>
      <c r="JZG742" s="1101"/>
      <c r="JZH742" s="1101"/>
      <c r="JZI742" s="1101"/>
      <c r="JZJ742" s="1101"/>
      <c r="JZK742" s="1101"/>
      <c r="JZL742" s="1101"/>
      <c r="JZM742" s="1101"/>
      <c r="JZN742" s="1101"/>
      <c r="JZO742" s="1101"/>
      <c r="JZP742" s="1101"/>
      <c r="JZQ742" s="1101"/>
      <c r="JZR742" s="1101"/>
      <c r="JZS742" s="1101"/>
      <c r="JZT742" s="1101"/>
      <c r="JZU742" s="1101"/>
      <c r="JZV742" s="1101"/>
      <c r="JZW742" s="1101"/>
      <c r="JZX742" s="1101"/>
      <c r="JZY742" s="1101"/>
      <c r="JZZ742" s="1101"/>
      <c r="KAA742" s="1101"/>
      <c r="KAB742" s="1101"/>
      <c r="KAC742" s="1101"/>
      <c r="KAD742" s="1101"/>
      <c r="KAE742" s="1101"/>
      <c r="KAF742" s="1101"/>
      <c r="KAG742" s="1101"/>
      <c r="KAH742" s="1101"/>
      <c r="KAI742" s="1101"/>
      <c r="KAJ742" s="1101"/>
      <c r="KAK742" s="1101"/>
      <c r="KAL742" s="1101"/>
      <c r="KAM742" s="1101"/>
      <c r="KAN742" s="1101"/>
      <c r="KAO742" s="1101"/>
      <c r="KAP742" s="1101"/>
      <c r="KAQ742" s="1101"/>
      <c r="KAR742" s="1101"/>
      <c r="KAS742" s="1101"/>
      <c r="KAT742" s="1101"/>
      <c r="KAU742" s="1101"/>
      <c r="KAV742" s="1101"/>
      <c r="KAW742" s="1101"/>
      <c r="KAX742" s="1101"/>
      <c r="KAY742" s="1101"/>
      <c r="KAZ742" s="1101"/>
      <c r="KBA742" s="1101"/>
      <c r="KBB742" s="1101"/>
      <c r="KBC742" s="1101"/>
      <c r="KBD742" s="1101"/>
      <c r="KBE742" s="1101"/>
      <c r="KBF742" s="1101"/>
      <c r="KBG742" s="1101"/>
      <c r="KBH742" s="1101"/>
      <c r="KBI742" s="1101"/>
      <c r="KBJ742" s="1101"/>
      <c r="KBK742" s="1101"/>
      <c r="KBL742" s="1101"/>
      <c r="KBM742" s="1101"/>
      <c r="KBN742" s="1101"/>
      <c r="KBO742" s="1101"/>
      <c r="KBP742" s="1101"/>
      <c r="KBQ742" s="1101"/>
      <c r="KBR742" s="1101"/>
      <c r="KBS742" s="1101"/>
      <c r="KBT742" s="1101"/>
      <c r="KBU742" s="1101"/>
      <c r="KBV742" s="1101"/>
      <c r="KBW742" s="1101"/>
      <c r="KBX742" s="1101"/>
      <c r="KBY742" s="1101"/>
      <c r="KBZ742" s="1101"/>
      <c r="KCA742" s="1101"/>
      <c r="KCB742" s="1101"/>
      <c r="KCC742" s="1101"/>
      <c r="KCD742" s="1101"/>
      <c r="KCE742" s="1101"/>
      <c r="KCF742" s="1101"/>
      <c r="KCG742" s="1101"/>
      <c r="KCH742" s="1101"/>
      <c r="KCI742" s="1101"/>
      <c r="KCJ742" s="1101"/>
      <c r="KCK742" s="1101"/>
      <c r="KCL742" s="1101"/>
      <c r="KCM742" s="1101"/>
      <c r="KCN742" s="1101"/>
      <c r="KCO742" s="1101"/>
      <c r="KCP742" s="1101"/>
      <c r="KCQ742" s="1101"/>
      <c r="KCR742" s="1101"/>
      <c r="KCS742" s="1101"/>
      <c r="KCT742" s="1101"/>
      <c r="KCU742" s="1101"/>
      <c r="KCV742" s="1101"/>
      <c r="KCW742" s="1101"/>
      <c r="KCX742" s="1101"/>
      <c r="KCY742" s="1101"/>
      <c r="KCZ742" s="1101"/>
      <c r="KDA742" s="1101"/>
      <c r="KDB742" s="1101"/>
      <c r="KDC742" s="1101"/>
      <c r="KDD742" s="1101"/>
      <c r="KDE742" s="1101"/>
      <c r="KDF742" s="1101"/>
      <c r="KDG742" s="1101"/>
      <c r="KDH742" s="1101"/>
      <c r="KDI742" s="1101"/>
      <c r="KDJ742" s="1101"/>
      <c r="KDK742" s="1101"/>
      <c r="KDL742" s="1101"/>
      <c r="KDM742" s="1101"/>
      <c r="KDN742" s="1101"/>
      <c r="KDO742" s="1101"/>
      <c r="KDP742" s="1101"/>
      <c r="KDQ742" s="1101"/>
      <c r="KDR742" s="1101"/>
      <c r="KDS742" s="1101"/>
      <c r="KDT742" s="1101"/>
      <c r="KDU742" s="1101"/>
      <c r="KDV742" s="1101"/>
      <c r="KDW742" s="1101"/>
      <c r="KDX742" s="1101"/>
      <c r="KDY742" s="1101"/>
      <c r="KDZ742" s="1101"/>
      <c r="KEA742" s="1101"/>
      <c r="KEB742" s="1101"/>
      <c r="KEC742" s="1101"/>
      <c r="KED742" s="1101"/>
      <c r="KEE742" s="1101"/>
      <c r="KEF742" s="1101"/>
      <c r="KEG742" s="1101"/>
      <c r="KEH742" s="1101"/>
      <c r="KEI742" s="1101"/>
      <c r="KEJ742" s="1101"/>
      <c r="KEK742" s="1101"/>
      <c r="KEL742" s="1101"/>
      <c r="KEM742" s="1101"/>
      <c r="KEN742" s="1101"/>
      <c r="KEO742" s="1101"/>
      <c r="KEP742" s="1101"/>
      <c r="KEQ742" s="1101"/>
      <c r="KER742" s="1101"/>
      <c r="KES742" s="1101"/>
      <c r="KET742" s="1101"/>
      <c r="KEU742" s="1101"/>
      <c r="KEV742" s="1101"/>
      <c r="KEW742" s="1101"/>
      <c r="KEX742" s="1101"/>
      <c r="KEY742" s="1101"/>
      <c r="KEZ742" s="1101"/>
      <c r="KFA742" s="1101"/>
      <c r="KFB742" s="1101"/>
      <c r="KFC742" s="1101"/>
      <c r="KFD742" s="1101"/>
      <c r="KFE742" s="1101"/>
      <c r="KFF742" s="1101"/>
      <c r="KFG742" s="1101"/>
      <c r="KFH742" s="1101"/>
      <c r="KFI742" s="1101"/>
      <c r="KFJ742" s="1101"/>
      <c r="KFK742" s="1101"/>
      <c r="KFL742" s="1101"/>
      <c r="KFM742" s="1101"/>
      <c r="KFN742" s="1101"/>
      <c r="KFO742" s="1101"/>
      <c r="KFP742" s="1101"/>
      <c r="KFQ742" s="1101"/>
      <c r="KFR742" s="1101"/>
      <c r="KFS742" s="1101"/>
      <c r="KFT742" s="1101"/>
      <c r="KFU742" s="1101"/>
      <c r="KFV742" s="1101"/>
      <c r="KFW742" s="1101"/>
      <c r="KFX742" s="1101"/>
      <c r="KFY742" s="1101"/>
      <c r="KFZ742" s="1101"/>
      <c r="KGA742" s="1101"/>
      <c r="KGB742" s="1101"/>
      <c r="KGC742" s="1101"/>
      <c r="KGD742" s="1101"/>
      <c r="KGE742" s="1101"/>
      <c r="KGF742" s="1101"/>
      <c r="KGG742" s="1101"/>
      <c r="KGH742" s="1101"/>
      <c r="KGI742" s="1101"/>
      <c r="KGJ742" s="1101"/>
      <c r="KGK742" s="1101"/>
      <c r="KGL742" s="1101"/>
      <c r="KGM742" s="1101"/>
      <c r="KGN742" s="1101"/>
      <c r="KGO742" s="1101"/>
      <c r="KGP742" s="1101"/>
      <c r="KGQ742" s="1101"/>
      <c r="KGR742" s="1101"/>
      <c r="KGS742" s="1101"/>
      <c r="KGT742" s="1101"/>
      <c r="KGU742" s="1101"/>
      <c r="KGV742" s="1101"/>
      <c r="KGW742" s="1101"/>
      <c r="KGX742" s="1101"/>
      <c r="KGY742" s="1101"/>
      <c r="KGZ742" s="1101"/>
      <c r="KHA742" s="1101"/>
      <c r="KHB742" s="1101"/>
      <c r="KHC742" s="1101"/>
      <c r="KHD742" s="1101"/>
      <c r="KHE742" s="1101"/>
      <c r="KHF742" s="1101"/>
      <c r="KHG742" s="1101"/>
      <c r="KHH742" s="1101"/>
      <c r="KHI742" s="1101"/>
      <c r="KHJ742" s="1101"/>
      <c r="KHK742" s="1101"/>
      <c r="KHL742" s="1101"/>
      <c r="KHM742" s="1101"/>
      <c r="KHN742" s="1101"/>
      <c r="KHO742" s="1101"/>
      <c r="KHP742" s="1101"/>
      <c r="KHQ742" s="1101"/>
      <c r="KHR742" s="1101"/>
      <c r="KHS742" s="1101"/>
      <c r="KHT742" s="1101"/>
      <c r="KHU742" s="1101"/>
      <c r="KHV742" s="1101"/>
      <c r="KHW742" s="1101"/>
      <c r="KHX742" s="1101"/>
      <c r="KHY742" s="1101"/>
      <c r="KHZ742" s="1101"/>
      <c r="KIA742" s="1101"/>
      <c r="KIB742" s="1101"/>
      <c r="KIC742" s="1101"/>
      <c r="KID742" s="1101"/>
      <c r="KIE742" s="1101"/>
      <c r="KIF742" s="1101"/>
      <c r="KIG742" s="1101"/>
      <c r="KIH742" s="1101"/>
      <c r="KII742" s="1101"/>
      <c r="KIJ742" s="1101"/>
      <c r="KIK742" s="1101"/>
      <c r="KIL742" s="1101"/>
      <c r="KIM742" s="1101"/>
      <c r="KIN742" s="1101"/>
      <c r="KIO742" s="1101"/>
      <c r="KIP742" s="1101"/>
      <c r="KIQ742" s="1101"/>
      <c r="KIR742" s="1101"/>
      <c r="KIS742" s="1101"/>
      <c r="KIT742" s="1101"/>
      <c r="KIU742" s="1101"/>
      <c r="KIV742" s="1101"/>
      <c r="KIW742" s="1101"/>
      <c r="KIX742" s="1101"/>
      <c r="KIY742" s="1101"/>
      <c r="KIZ742" s="1101"/>
      <c r="KJA742" s="1101"/>
      <c r="KJB742" s="1101"/>
      <c r="KJC742" s="1101"/>
      <c r="KJD742" s="1101"/>
      <c r="KJE742" s="1101"/>
      <c r="KJF742" s="1101"/>
      <c r="KJG742" s="1101"/>
      <c r="KJH742" s="1101"/>
      <c r="KJI742" s="1101"/>
      <c r="KJJ742" s="1101"/>
      <c r="KJK742" s="1101"/>
      <c r="KJL742" s="1101"/>
      <c r="KJM742" s="1101"/>
      <c r="KJN742" s="1101"/>
      <c r="KJO742" s="1101"/>
      <c r="KJP742" s="1101"/>
      <c r="KJQ742" s="1101"/>
      <c r="KJR742" s="1101"/>
      <c r="KJS742" s="1101"/>
      <c r="KJT742" s="1101"/>
      <c r="KJU742" s="1101"/>
      <c r="KJV742" s="1101"/>
      <c r="KJW742" s="1101"/>
      <c r="KJX742" s="1101"/>
      <c r="KJY742" s="1101"/>
      <c r="KJZ742" s="1101"/>
      <c r="KKA742" s="1101"/>
      <c r="KKB742" s="1101"/>
      <c r="KKC742" s="1101"/>
      <c r="KKD742" s="1101"/>
      <c r="KKE742" s="1101"/>
      <c r="KKF742" s="1101"/>
      <c r="KKG742" s="1101"/>
      <c r="KKH742" s="1101"/>
      <c r="KKI742" s="1101"/>
      <c r="KKJ742" s="1101"/>
      <c r="KKK742" s="1101"/>
      <c r="KKL742" s="1101"/>
      <c r="KKM742" s="1101"/>
      <c r="KKN742" s="1101"/>
      <c r="KKO742" s="1101"/>
      <c r="KKP742" s="1101"/>
      <c r="KKQ742" s="1101"/>
      <c r="KKR742" s="1101"/>
      <c r="KKS742" s="1101"/>
      <c r="KKT742" s="1101"/>
      <c r="KKU742" s="1101"/>
      <c r="KKV742" s="1101"/>
      <c r="KKW742" s="1101"/>
      <c r="KKX742" s="1101"/>
      <c r="KKY742" s="1101"/>
      <c r="KKZ742" s="1101"/>
      <c r="KLA742" s="1101"/>
      <c r="KLB742" s="1101"/>
      <c r="KLC742" s="1101"/>
      <c r="KLD742" s="1101"/>
      <c r="KLE742" s="1101"/>
      <c r="KLF742" s="1101"/>
      <c r="KLG742" s="1101"/>
      <c r="KLH742" s="1101"/>
      <c r="KLI742" s="1101"/>
      <c r="KLJ742" s="1101"/>
      <c r="KLK742" s="1101"/>
      <c r="KLL742" s="1101"/>
      <c r="KLM742" s="1101"/>
      <c r="KLN742" s="1101"/>
      <c r="KLO742" s="1101"/>
      <c r="KLP742" s="1101"/>
      <c r="KLQ742" s="1101"/>
      <c r="KLR742" s="1101"/>
      <c r="KLS742" s="1101"/>
      <c r="KLT742" s="1101"/>
      <c r="KLU742" s="1101"/>
      <c r="KLV742" s="1101"/>
      <c r="KLW742" s="1101"/>
      <c r="KLX742" s="1101"/>
      <c r="KLY742" s="1101"/>
      <c r="KLZ742" s="1101"/>
      <c r="KMA742" s="1101"/>
      <c r="KMB742" s="1101"/>
      <c r="KMC742" s="1101"/>
      <c r="KMD742" s="1101"/>
      <c r="KME742" s="1101"/>
      <c r="KMF742" s="1101"/>
      <c r="KMG742" s="1101"/>
      <c r="KMH742" s="1101"/>
      <c r="KMI742" s="1101"/>
      <c r="KMJ742" s="1101"/>
      <c r="KMK742" s="1101"/>
      <c r="KML742" s="1101"/>
      <c r="KMM742" s="1101"/>
      <c r="KMN742" s="1101"/>
      <c r="KMO742" s="1101"/>
      <c r="KMP742" s="1101"/>
      <c r="KMQ742" s="1101"/>
      <c r="KMR742" s="1101"/>
      <c r="KMS742" s="1101"/>
      <c r="KMT742" s="1101"/>
      <c r="KMU742" s="1101"/>
      <c r="KMV742" s="1101"/>
      <c r="KMW742" s="1101"/>
      <c r="KMX742" s="1101"/>
      <c r="KMY742" s="1101"/>
      <c r="KMZ742" s="1101"/>
      <c r="KNA742" s="1101"/>
      <c r="KNB742" s="1101"/>
      <c r="KNC742" s="1101"/>
      <c r="KND742" s="1101"/>
      <c r="KNE742" s="1101"/>
      <c r="KNF742" s="1101"/>
      <c r="KNG742" s="1101"/>
      <c r="KNH742" s="1101"/>
      <c r="KNI742" s="1101"/>
      <c r="KNJ742" s="1101"/>
      <c r="KNK742" s="1101"/>
      <c r="KNL742" s="1101"/>
      <c r="KNM742" s="1101"/>
      <c r="KNN742" s="1101"/>
      <c r="KNO742" s="1101"/>
      <c r="KNP742" s="1101"/>
      <c r="KNQ742" s="1101"/>
      <c r="KNR742" s="1101"/>
      <c r="KNS742" s="1101"/>
      <c r="KNT742" s="1101"/>
      <c r="KNU742" s="1101"/>
      <c r="KNV742" s="1101"/>
      <c r="KNW742" s="1101"/>
      <c r="KNX742" s="1101"/>
      <c r="KNY742" s="1101"/>
      <c r="KNZ742" s="1101"/>
      <c r="KOA742" s="1101"/>
      <c r="KOB742" s="1101"/>
      <c r="KOC742" s="1101"/>
      <c r="KOD742" s="1101"/>
      <c r="KOE742" s="1101"/>
      <c r="KOF742" s="1101"/>
      <c r="KOG742" s="1101"/>
      <c r="KOH742" s="1101"/>
      <c r="KOI742" s="1101"/>
      <c r="KOJ742" s="1101"/>
      <c r="KOK742" s="1101"/>
      <c r="KOL742" s="1101"/>
      <c r="KOM742" s="1101"/>
      <c r="KON742" s="1101"/>
      <c r="KOO742" s="1101"/>
      <c r="KOP742" s="1101"/>
      <c r="KOQ742" s="1101"/>
      <c r="KOR742" s="1101"/>
      <c r="KOS742" s="1101"/>
      <c r="KOT742" s="1101"/>
      <c r="KOU742" s="1101"/>
      <c r="KOV742" s="1101"/>
      <c r="KOW742" s="1101"/>
      <c r="KOX742" s="1101"/>
      <c r="KOY742" s="1101"/>
      <c r="KOZ742" s="1101"/>
      <c r="KPA742" s="1101"/>
      <c r="KPB742" s="1101"/>
      <c r="KPC742" s="1101"/>
      <c r="KPD742" s="1101"/>
      <c r="KPE742" s="1101"/>
      <c r="KPF742" s="1101"/>
      <c r="KPG742" s="1101"/>
      <c r="KPH742" s="1101"/>
      <c r="KPI742" s="1101"/>
      <c r="KPJ742" s="1101"/>
      <c r="KPK742" s="1101"/>
      <c r="KPL742" s="1101"/>
      <c r="KPM742" s="1101"/>
      <c r="KPN742" s="1101"/>
      <c r="KPO742" s="1101"/>
      <c r="KPP742" s="1101"/>
      <c r="KPQ742" s="1101"/>
      <c r="KPR742" s="1101"/>
      <c r="KPS742" s="1101"/>
      <c r="KPT742" s="1101"/>
      <c r="KPU742" s="1101"/>
      <c r="KPV742" s="1101"/>
      <c r="KPW742" s="1101"/>
      <c r="KPX742" s="1101"/>
      <c r="KPY742" s="1101"/>
      <c r="KPZ742" s="1101"/>
      <c r="KQA742" s="1101"/>
      <c r="KQB742" s="1101"/>
      <c r="KQC742" s="1101"/>
      <c r="KQD742" s="1101"/>
      <c r="KQE742" s="1101"/>
      <c r="KQF742" s="1101"/>
      <c r="KQG742" s="1101"/>
      <c r="KQH742" s="1101"/>
      <c r="KQI742" s="1101"/>
      <c r="KQJ742" s="1101"/>
      <c r="KQK742" s="1101"/>
      <c r="KQL742" s="1101"/>
      <c r="KQM742" s="1101"/>
      <c r="KQN742" s="1101"/>
      <c r="KQO742" s="1101"/>
      <c r="KQP742" s="1101"/>
      <c r="KQQ742" s="1101"/>
      <c r="KQR742" s="1101"/>
      <c r="KQS742" s="1101"/>
      <c r="KQT742" s="1101"/>
      <c r="KQU742" s="1101"/>
      <c r="KQV742" s="1101"/>
      <c r="KQW742" s="1101"/>
      <c r="KQX742" s="1101"/>
      <c r="KQY742" s="1101"/>
      <c r="KQZ742" s="1101"/>
      <c r="KRA742" s="1101"/>
      <c r="KRB742" s="1101"/>
      <c r="KRC742" s="1101"/>
      <c r="KRD742" s="1101"/>
      <c r="KRE742" s="1101"/>
      <c r="KRF742" s="1101"/>
      <c r="KRG742" s="1101"/>
      <c r="KRH742" s="1101"/>
      <c r="KRI742" s="1101"/>
      <c r="KRJ742" s="1101"/>
      <c r="KRK742" s="1101"/>
      <c r="KRL742" s="1101"/>
      <c r="KRM742" s="1101"/>
      <c r="KRN742" s="1101"/>
      <c r="KRO742" s="1101"/>
      <c r="KRP742" s="1101"/>
      <c r="KRQ742" s="1101"/>
      <c r="KRR742" s="1101"/>
      <c r="KRS742" s="1101"/>
      <c r="KRT742" s="1101"/>
      <c r="KRU742" s="1101"/>
      <c r="KRV742" s="1101"/>
      <c r="KRW742" s="1101"/>
      <c r="KRX742" s="1101"/>
      <c r="KRY742" s="1101"/>
      <c r="KRZ742" s="1101"/>
      <c r="KSA742" s="1101"/>
      <c r="KSB742" s="1101"/>
      <c r="KSC742" s="1101"/>
      <c r="KSD742" s="1101"/>
      <c r="KSE742" s="1101"/>
      <c r="KSF742" s="1101"/>
      <c r="KSG742" s="1101"/>
      <c r="KSH742" s="1101"/>
      <c r="KSI742" s="1101"/>
      <c r="KSJ742" s="1101"/>
      <c r="KSK742" s="1101"/>
      <c r="KSL742" s="1101"/>
      <c r="KSM742" s="1101"/>
      <c r="KSN742" s="1101"/>
      <c r="KSO742" s="1101"/>
      <c r="KSP742" s="1101"/>
      <c r="KSQ742" s="1101"/>
      <c r="KSR742" s="1101"/>
      <c r="KSS742" s="1101"/>
      <c r="KST742" s="1101"/>
      <c r="KSU742" s="1101"/>
      <c r="KSV742" s="1101"/>
      <c r="KSW742" s="1101"/>
      <c r="KSX742" s="1101"/>
      <c r="KSY742" s="1101"/>
      <c r="KSZ742" s="1101"/>
      <c r="KTA742" s="1101"/>
      <c r="KTB742" s="1101"/>
      <c r="KTC742" s="1101"/>
      <c r="KTD742" s="1101"/>
      <c r="KTE742" s="1101"/>
      <c r="KTF742" s="1101"/>
      <c r="KTG742" s="1101"/>
      <c r="KTH742" s="1101"/>
      <c r="KTI742" s="1101"/>
      <c r="KTJ742" s="1101"/>
      <c r="KTK742" s="1101"/>
      <c r="KTL742" s="1101"/>
      <c r="KTM742" s="1101"/>
      <c r="KTN742" s="1101"/>
      <c r="KTO742" s="1101"/>
      <c r="KTP742" s="1101"/>
      <c r="KTQ742" s="1101"/>
      <c r="KTR742" s="1101"/>
      <c r="KTS742" s="1101"/>
      <c r="KTT742" s="1101"/>
      <c r="KTU742" s="1101"/>
      <c r="KTV742" s="1101"/>
      <c r="KTW742" s="1101"/>
      <c r="KTX742" s="1101"/>
      <c r="KTY742" s="1101"/>
      <c r="KTZ742" s="1101"/>
      <c r="KUA742" s="1101"/>
      <c r="KUB742" s="1101"/>
      <c r="KUC742" s="1101"/>
      <c r="KUD742" s="1101"/>
      <c r="KUE742" s="1101"/>
      <c r="KUF742" s="1101"/>
      <c r="KUG742" s="1101"/>
      <c r="KUH742" s="1101"/>
      <c r="KUI742" s="1101"/>
      <c r="KUJ742" s="1101"/>
      <c r="KUK742" s="1101"/>
      <c r="KUL742" s="1101"/>
      <c r="KUM742" s="1101"/>
      <c r="KUN742" s="1101"/>
      <c r="KUO742" s="1101"/>
      <c r="KUP742" s="1101"/>
      <c r="KUQ742" s="1101"/>
      <c r="KUR742" s="1101"/>
      <c r="KUS742" s="1101"/>
      <c r="KUT742" s="1101"/>
      <c r="KUU742" s="1101"/>
      <c r="KUV742" s="1101"/>
      <c r="KUW742" s="1101"/>
      <c r="KUX742" s="1101"/>
      <c r="KUY742" s="1101"/>
      <c r="KUZ742" s="1101"/>
      <c r="KVA742" s="1101"/>
      <c r="KVB742" s="1101"/>
      <c r="KVC742" s="1101"/>
      <c r="KVD742" s="1101"/>
      <c r="KVE742" s="1101"/>
      <c r="KVF742" s="1101"/>
      <c r="KVG742" s="1101"/>
      <c r="KVH742" s="1101"/>
      <c r="KVI742" s="1101"/>
      <c r="KVJ742" s="1101"/>
      <c r="KVK742" s="1101"/>
      <c r="KVL742" s="1101"/>
      <c r="KVM742" s="1101"/>
      <c r="KVN742" s="1101"/>
      <c r="KVO742" s="1101"/>
      <c r="KVP742" s="1101"/>
      <c r="KVQ742" s="1101"/>
      <c r="KVR742" s="1101"/>
      <c r="KVS742" s="1101"/>
      <c r="KVT742" s="1101"/>
      <c r="KVU742" s="1101"/>
      <c r="KVV742" s="1101"/>
      <c r="KVW742" s="1101"/>
      <c r="KVX742" s="1101"/>
      <c r="KVY742" s="1101"/>
      <c r="KVZ742" s="1101"/>
      <c r="KWA742" s="1101"/>
      <c r="KWB742" s="1101"/>
      <c r="KWC742" s="1101"/>
      <c r="KWD742" s="1101"/>
      <c r="KWE742" s="1101"/>
      <c r="KWF742" s="1101"/>
      <c r="KWG742" s="1101"/>
      <c r="KWH742" s="1101"/>
      <c r="KWI742" s="1101"/>
      <c r="KWJ742" s="1101"/>
      <c r="KWK742" s="1101"/>
      <c r="KWL742" s="1101"/>
      <c r="KWM742" s="1101"/>
      <c r="KWN742" s="1101"/>
      <c r="KWO742" s="1101"/>
      <c r="KWP742" s="1101"/>
      <c r="KWQ742" s="1101"/>
      <c r="KWR742" s="1101"/>
      <c r="KWS742" s="1101"/>
      <c r="KWT742" s="1101"/>
      <c r="KWU742" s="1101"/>
      <c r="KWV742" s="1101"/>
      <c r="KWW742" s="1101"/>
      <c r="KWX742" s="1101"/>
      <c r="KWY742" s="1101"/>
      <c r="KWZ742" s="1101"/>
      <c r="KXA742" s="1101"/>
      <c r="KXB742" s="1101"/>
      <c r="KXC742" s="1101"/>
      <c r="KXD742" s="1101"/>
      <c r="KXE742" s="1101"/>
      <c r="KXF742" s="1101"/>
      <c r="KXG742" s="1101"/>
      <c r="KXH742" s="1101"/>
      <c r="KXI742" s="1101"/>
      <c r="KXJ742" s="1101"/>
      <c r="KXK742" s="1101"/>
      <c r="KXL742" s="1101"/>
      <c r="KXM742" s="1101"/>
      <c r="KXN742" s="1101"/>
      <c r="KXO742" s="1101"/>
      <c r="KXP742" s="1101"/>
      <c r="KXQ742" s="1101"/>
      <c r="KXR742" s="1101"/>
      <c r="KXS742" s="1101"/>
      <c r="KXT742" s="1101"/>
      <c r="KXU742" s="1101"/>
      <c r="KXV742" s="1101"/>
      <c r="KXW742" s="1101"/>
      <c r="KXX742" s="1101"/>
      <c r="KXY742" s="1101"/>
      <c r="KXZ742" s="1101"/>
      <c r="KYA742" s="1101"/>
      <c r="KYB742" s="1101"/>
      <c r="KYC742" s="1101"/>
      <c r="KYD742" s="1101"/>
      <c r="KYE742" s="1101"/>
      <c r="KYF742" s="1101"/>
      <c r="KYG742" s="1101"/>
      <c r="KYH742" s="1101"/>
      <c r="KYI742" s="1101"/>
      <c r="KYJ742" s="1101"/>
      <c r="KYK742" s="1101"/>
      <c r="KYL742" s="1101"/>
      <c r="KYM742" s="1101"/>
      <c r="KYN742" s="1101"/>
      <c r="KYO742" s="1101"/>
      <c r="KYP742" s="1101"/>
      <c r="KYQ742" s="1101"/>
      <c r="KYR742" s="1101"/>
      <c r="KYS742" s="1101"/>
      <c r="KYT742" s="1101"/>
      <c r="KYU742" s="1101"/>
      <c r="KYV742" s="1101"/>
      <c r="KYW742" s="1101"/>
      <c r="KYX742" s="1101"/>
      <c r="KYY742" s="1101"/>
      <c r="KYZ742" s="1101"/>
      <c r="KZA742" s="1101"/>
      <c r="KZB742" s="1101"/>
      <c r="KZC742" s="1101"/>
      <c r="KZD742" s="1101"/>
      <c r="KZE742" s="1101"/>
      <c r="KZF742" s="1101"/>
      <c r="KZG742" s="1101"/>
      <c r="KZH742" s="1101"/>
      <c r="KZI742" s="1101"/>
      <c r="KZJ742" s="1101"/>
      <c r="KZK742" s="1101"/>
      <c r="KZL742" s="1101"/>
      <c r="KZM742" s="1101"/>
      <c r="KZN742" s="1101"/>
      <c r="KZO742" s="1101"/>
      <c r="KZP742" s="1101"/>
      <c r="KZQ742" s="1101"/>
      <c r="KZR742" s="1101"/>
      <c r="KZS742" s="1101"/>
      <c r="KZT742" s="1101"/>
      <c r="KZU742" s="1101"/>
      <c r="KZV742" s="1101"/>
      <c r="KZW742" s="1101"/>
      <c r="KZX742" s="1101"/>
      <c r="KZY742" s="1101"/>
      <c r="KZZ742" s="1101"/>
      <c r="LAA742" s="1101"/>
      <c r="LAB742" s="1101"/>
      <c r="LAC742" s="1101"/>
      <c r="LAD742" s="1101"/>
      <c r="LAE742" s="1101"/>
      <c r="LAF742" s="1101"/>
      <c r="LAG742" s="1101"/>
      <c r="LAH742" s="1101"/>
      <c r="LAI742" s="1101"/>
      <c r="LAJ742" s="1101"/>
      <c r="LAK742" s="1101"/>
      <c r="LAL742" s="1101"/>
      <c r="LAM742" s="1101"/>
      <c r="LAN742" s="1101"/>
      <c r="LAO742" s="1101"/>
      <c r="LAP742" s="1101"/>
      <c r="LAQ742" s="1101"/>
      <c r="LAR742" s="1101"/>
      <c r="LAS742" s="1101"/>
      <c r="LAT742" s="1101"/>
      <c r="LAU742" s="1101"/>
      <c r="LAV742" s="1101"/>
      <c r="LAW742" s="1101"/>
      <c r="LAX742" s="1101"/>
      <c r="LAY742" s="1101"/>
      <c r="LAZ742" s="1101"/>
      <c r="LBA742" s="1101"/>
      <c r="LBB742" s="1101"/>
      <c r="LBC742" s="1101"/>
      <c r="LBD742" s="1101"/>
      <c r="LBE742" s="1101"/>
      <c r="LBF742" s="1101"/>
      <c r="LBG742" s="1101"/>
      <c r="LBH742" s="1101"/>
      <c r="LBI742" s="1101"/>
      <c r="LBJ742" s="1101"/>
      <c r="LBK742" s="1101"/>
      <c r="LBL742" s="1101"/>
      <c r="LBM742" s="1101"/>
      <c r="LBN742" s="1101"/>
      <c r="LBO742" s="1101"/>
      <c r="LBP742" s="1101"/>
      <c r="LBQ742" s="1101"/>
      <c r="LBR742" s="1101"/>
      <c r="LBS742" s="1101"/>
      <c r="LBT742" s="1101"/>
      <c r="LBU742" s="1101"/>
      <c r="LBV742" s="1101"/>
      <c r="LBW742" s="1101"/>
      <c r="LBX742" s="1101"/>
      <c r="LBY742" s="1101"/>
      <c r="LBZ742" s="1101"/>
      <c r="LCA742" s="1101"/>
      <c r="LCB742" s="1101"/>
      <c r="LCC742" s="1101"/>
      <c r="LCD742" s="1101"/>
      <c r="LCE742" s="1101"/>
      <c r="LCF742" s="1101"/>
      <c r="LCG742" s="1101"/>
      <c r="LCH742" s="1101"/>
      <c r="LCI742" s="1101"/>
      <c r="LCJ742" s="1101"/>
      <c r="LCK742" s="1101"/>
      <c r="LCL742" s="1101"/>
      <c r="LCM742" s="1101"/>
      <c r="LCN742" s="1101"/>
      <c r="LCO742" s="1101"/>
      <c r="LCP742" s="1101"/>
      <c r="LCQ742" s="1101"/>
      <c r="LCR742" s="1101"/>
      <c r="LCS742" s="1101"/>
      <c r="LCT742" s="1101"/>
      <c r="LCU742" s="1101"/>
      <c r="LCV742" s="1101"/>
      <c r="LCW742" s="1101"/>
      <c r="LCX742" s="1101"/>
      <c r="LCY742" s="1101"/>
      <c r="LCZ742" s="1101"/>
      <c r="LDA742" s="1101"/>
      <c r="LDB742" s="1101"/>
      <c r="LDC742" s="1101"/>
      <c r="LDD742" s="1101"/>
      <c r="LDE742" s="1101"/>
      <c r="LDF742" s="1101"/>
      <c r="LDG742" s="1101"/>
      <c r="LDH742" s="1101"/>
      <c r="LDI742" s="1101"/>
      <c r="LDJ742" s="1101"/>
      <c r="LDK742" s="1101"/>
      <c r="LDL742" s="1101"/>
      <c r="LDM742" s="1101"/>
      <c r="LDN742" s="1101"/>
      <c r="LDO742" s="1101"/>
      <c r="LDP742" s="1101"/>
      <c r="LDQ742" s="1101"/>
      <c r="LDR742" s="1101"/>
      <c r="LDS742" s="1101"/>
      <c r="LDT742" s="1101"/>
      <c r="LDU742" s="1101"/>
      <c r="LDV742" s="1101"/>
      <c r="LDW742" s="1101"/>
      <c r="LDX742" s="1101"/>
      <c r="LDY742" s="1101"/>
      <c r="LDZ742" s="1101"/>
      <c r="LEA742" s="1101"/>
      <c r="LEB742" s="1101"/>
      <c r="LEC742" s="1101"/>
      <c r="LED742" s="1101"/>
      <c r="LEE742" s="1101"/>
      <c r="LEF742" s="1101"/>
      <c r="LEG742" s="1101"/>
      <c r="LEH742" s="1101"/>
      <c r="LEI742" s="1101"/>
      <c r="LEJ742" s="1101"/>
      <c r="LEK742" s="1101"/>
      <c r="LEL742" s="1101"/>
      <c r="LEM742" s="1101"/>
      <c r="LEN742" s="1101"/>
      <c r="LEO742" s="1101"/>
      <c r="LEP742" s="1101"/>
      <c r="LEQ742" s="1101"/>
      <c r="LER742" s="1101"/>
      <c r="LES742" s="1101"/>
      <c r="LET742" s="1101"/>
      <c r="LEU742" s="1101"/>
      <c r="LEV742" s="1101"/>
      <c r="LEW742" s="1101"/>
      <c r="LEX742" s="1101"/>
      <c r="LEY742" s="1101"/>
      <c r="LEZ742" s="1101"/>
      <c r="LFA742" s="1101"/>
      <c r="LFB742" s="1101"/>
      <c r="LFC742" s="1101"/>
      <c r="LFD742" s="1101"/>
      <c r="LFE742" s="1101"/>
      <c r="LFF742" s="1101"/>
      <c r="LFG742" s="1101"/>
      <c r="LFH742" s="1101"/>
      <c r="LFI742" s="1101"/>
      <c r="LFJ742" s="1101"/>
      <c r="LFK742" s="1101"/>
      <c r="LFL742" s="1101"/>
      <c r="LFM742" s="1101"/>
      <c r="LFN742" s="1101"/>
      <c r="LFO742" s="1101"/>
      <c r="LFP742" s="1101"/>
      <c r="LFQ742" s="1101"/>
      <c r="LFR742" s="1101"/>
      <c r="LFS742" s="1101"/>
      <c r="LFT742" s="1101"/>
      <c r="LFU742" s="1101"/>
      <c r="LFV742" s="1101"/>
      <c r="LFW742" s="1101"/>
      <c r="LFX742" s="1101"/>
      <c r="LFY742" s="1101"/>
      <c r="LFZ742" s="1101"/>
      <c r="LGA742" s="1101"/>
      <c r="LGB742" s="1101"/>
      <c r="LGC742" s="1101"/>
      <c r="LGD742" s="1101"/>
      <c r="LGE742" s="1101"/>
      <c r="LGF742" s="1101"/>
      <c r="LGG742" s="1101"/>
      <c r="LGH742" s="1101"/>
      <c r="LGI742" s="1101"/>
      <c r="LGJ742" s="1101"/>
      <c r="LGK742" s="1101"/>
      <c r="LGL742" s="1101"/>
      <c r="LGM742" s="1101"/>
      <c r="LGN742" s="1101"/>
      <c r="LGO742" s="1101"/>
      <c r="LGP742" s="1101"/>
      <c r="LGQ742" s="1101"/>
      <c r="LGR742" s="1101"/>
      <c r="LGS742" s="1101"/>
      <c r="LGT742" s="1101"/>
      <c r="LGU742" s="1101"/>
      <c r="LGV742" s="1101"/>
      <c r="LGW742" s="1101"/>
      <c r="LGX742" s="1101"/>
      <c r="LGY742" s="1101"/>
      <c r="LGZ742" s="1101"/>
      <c r="LHA742" s="1101"/>
      <c r="LHB742" s="1101"/>
      <c r="LHC742" s="1101"/>
      <c r="LHD742" s="1101"/>
      <c r="LHE742" s="1101"/>
      <c r="LHF742" s="1101"/>
      <c r="LHG742" s="1101"/>
      <c r="LHH742" s="1101"/>
      <c r="LHI742" s="1101"/>
      <c r="LHJ742" s="1101"/>
      <c r="LHK742" s="1101"/>
      <c r="LHL742" s="1101"/>
      <c r="LHM742" s="1101"/>
      <c r="LHN742" s="1101"/>
      <c r="LHO742" s="1101"/>
      <c r="LHP742" s="1101"/>
      <c r="LHQ742" s="1101"/>
      <c r="LHR742" s="1101"/>
      <c r="LHS742" s="1101"/>
      <c r="LHT742" s="1101"/>
      <c r="LHU742" s="1101"/>
      <c r="LHV742" s="1101"/>
      <c r="LHW742" s="1101"/>
      <c r="LHX742" s="1101"/>
      <c r="LHY742" s="1101"/>
      <c r="LHZ742" s="1101"/>
      <c r="LIA742" s="1101"/>
      <c r="LIB742" s="1101"/>
      <c r="LIC742" s="1101"/>
      <c r="LID742" s="1101"/>
      <c r="LIE742" s="1101"/>
      <c r="LIF742" s="1101"/>
      <c r="LIG742" s="1101"/>
      <c r="LIH742" s="1101"/>
      <c r="LII742" s="1101"/>
      <c r="LIJ742" s="1101"/>
      <c r="LIK742" s="1101"/>
      <c r="LIL742" s="1101"/>
      <c r="LIM742" s="1101"/>
      <c r="LIN742" s="1101"/>
      <c r="LIO742" s="1101"/>
      <c r="LIP742" s="1101"/>
      <c r="LIQ742" s="1101"/>
      <c r="LIR742" s="1101"/>
      <c r="LIS742" s="1101"/>
      <c r="LIT742" s="1101"/>
      <c r="LIU742" s="1101"/>
      <c r="LIV742" s="1101"/>
      <c r="LIW742" s="1101"/>
      <c r="LIX742" s="1101"/>
      <c r="LIY742" s="1101"/>
      <c r="LIZ742" s="1101"/>
      <c r="LJA742" s="1101"/>
      <c r="LJB742" s="1101"/>
      <c r="LJC742" s="1101"/>
      <c r="LJD742" s="1101"/>
      <c r="LJE742" s="1101"/>
      <c r="LJF742" s="1101"/>
      <c r="LJG742" s="1101"/>
      <c r="LJH742" s="1101"/>
      <c r="LJI742" s="1101"/>
      <c r="LJJ742" s="1101"/>
      <c r="LJK742" s="1101"/>
      <c r="LJL742" s="1101"/>
      <c r="LJM742" s="1101"/>
      <c r="LJN742" s="1101"/>
      <c r="LJO742" s="1101"/>
      <c r="LJP742" s="1101"/>
      <c r="LJQ742" s="1101"/>
      <c r="LJR742" s="1101"/>
      <c r="LJS742" s="1101"/>
      <c r="LJT742" s="1101"/>
      <c r="LJU742" s="1101"/>
      <c r="LJV742" s="1101"/>
      <c r="LJW742" s="1101"/>
      <c r="LJX742" s="1101"/>
      <c r="LJY742" s="1101"/>
      <c r="LJZ742" s="1101"/>
      <c r="LKA742" s="1101"/>
      <c r="LKB742" s="1101"/>
      <c r="LKC742" s="1101"/>
      <c r="LKD742" s="1101"/>
      <c r="LKE742" s="1101"/>
      <c r="LKF742" s="1101"/>
      <c r="LKG742" s="1101"/>
      <c r="LKH742" s="1101"/>
      <c r="LKI742" s="1101"/>
      <c r="LKJ742" s="1101"/>
      <c r="LKK742" s="1101"/>
      <c r="LKL742" s="1101"/>
      <c r="LKM742" s="1101"/>
      <c r="LKN742" s="1101"/>
      <c r="LKO742" s="1101"/>
      <c r="LKP742" s="1101"/>
      <c r="LKQ742" s="1101"/>
      <c r="LKR742" s="1101"/>
      <c r="LKS742" s="1101"/>
      <c r="LKT742" s="1101"/>
      <c r="LKU742" s="1101"/>
      <c r="LKV742" s="1101"/>
      <c r="LKW742" s="1101"/>
      <c r="LKX742" s="1101"/>
      <c r="LKY742" s="1101"/>
      <c r="LKZ742" s="1101"/>
      <c r="LLA742" s="1101"/>
      <c r="LLB742" s="1101"/>
      <c r="LLC742" s="1101"/>
      <c r="LLD742" s="1101"/>
      <c r="LLE742" s="1101"/>
      <c r="LLF742" s="1101"/>
      <c r="LLG742" s="1101"/>
      <c r="LLH742" s="1101"/>
      <c r="LLI742" s="1101"/>
      <c r="LLJ742" s="1101"/>
      <c r="LLK742" s="1101"/>
      <c r="LLL742" s="1101"/>
      <c r="LLM742" s="1101"/>
      <c r="LLN742" s="1101"/>
      <c r="LLO742" s="1101"/>
      <c r="LLP742" s="1101"/>
      <c r="LLQ742" s="1101"/>
      <c r="LLR742" s="1101"/>
      <c r="LLS742" s="1101"/>
      <c r="LLT742" s="1101"/>
      <c r="LLU742" s="1101"/>
      <c r="LLV742" s="1101"/>
      <c r="LLW742" s="1101"/>
      <c r="LLX742" s="1101"/>
      <c r="LLY742" s="1101"/>
      <c r="LLZ742" s="1101"/>
      <c r="LMA742" s="1101"/>
      <c r="LMB742" s="1101"/>
      <c r="LMC742" s="1101"/>
      <c r="LMD742" s="1101"/>
      <c r="LME742" s="1101"/>
      <c r="LMF742" s="1101"/>
      <c r="LMG742" s="1101"/>
      <c r="LMH742" s="1101"/>
      <c r="LMI742" s="1101"/>
      <c r="LMJ742" s="1101"/>
      <c r="LMK742" s="1101"/>
      <c r="LML742" s="1101"/>
      <c r="LMM742" s="1101"/>
      <c r="LMN742" s="1101"/>
      <c r="LMO742" s="1101"/>
      <c r="LMP742" s="1101"/>
      <c r="LMQ742" s="1101"/>
      <c r="LMR742" s="1101"/>
      <c r="LMS742" s="1101"/>
      <c r="LMT742" s="1101"/>
      <c r="LMU742" s="1101"/>
      <c r="LMV742" s="1101"/>
      <c r="LMW742" s="1101"/>
      <c r="LMX742" s="1101"/>
      <c r="LMY742" s="1101"/>
      <c r="LMZ742" s="1101"/>
      <c r="LNA742" s="1101"/>
      <c r="LNB742" s="1101"/>
      <c r="LNC742" s="1101"/>
      <c r="LND742" s="1101"/>
      <c r="LNE742" s="1101"/>
      <c r="LNF742" s="1101"/>
      <c r="LNG742" s="1101"/>
      <c r="LNH742" s="1101"/>
      <c r="LNI742" s="1101"/>
      <c r="LNJ742" s="1101"/>
      <c r="LNK742" s="1101"/>
      <c r="LNL742" s="1101"/>
      <c r="LNM742" s="1101"/>
      <c r="LNN742" s="1101"/>
      <c r="LNO742" s="1101"/>
      <c r="LNP742" s="1101"/>
      <c r="LNQ742" s="1101"/>
      <c r="LNR742" s="1101"/>
      <c r="LNS742" s="1101"/>
      <c r="LNT742" s="1101"/>
      <c r="LNU742" s="1101"/>
      <c r="LNV742" s="1101"/>
      <c r="LNW742" s="1101"/>
      <c r="LNX742" s="1101"/>
      <c r="LNY742" s="1101"/>
      <c r="LNZ742" s="1101"/>
      <c r="LOA742" s="1101"/>
      <c r="LOB742" s="1101"/>
      <c r="LOC742" s="1101"/>
      <c r="LOD742" s="1101"/>
      <c r="LOE742" s="1101"/>
      <c r="LOF742" s="1101"/>
      <c r="LOG742" s="1101"/>
      <c r="LOH742" s="1101"/>
      <c r="LOI742" s="1101"/>
      <c r="LOJ742" s="1101"/>
      <c r="LOK742" s="1101"/>
      <c r="LOL742" s="1101"/>
      <c r="LOM742" s="1101"/>
      <c r="LON742" s="1101"/>
      <c r="LOO742" s="1101"/>
      <c r="LOP742" s="1101"/>
      <c r="LOQ742" s="1101"/>
      <c r="LOR742" s="1101"/>
      <c r="LOS742" s="1101"/>
      <c r="LOT742" s="1101"/>
      <c r="LOU742" s="1101"/>
      <c r="LOV742" s="1101"/>
      <c r="LOW742" s="1101"/>
      <c r="LOX742" s="1101"/>
      <c r="LOY742" s="1101"/>
      <c r="LOZ742" s="1101"/>
      <c r="LPA742" s="1101"/>
      <c r="LPB742" s="1101"/>
      <c r="LPC742" s="1101"/>
      <c r="LPD742" s="1101"/>
      <c r="LPE742" s="1101"/>
      <c r="LPF742" s="1101"/>
      <c r="LPG742" s="1101"/>
      <c r="LPH742" s="1101"/>
      <c r="LPI742" s="1101"/>
      <c r="LPJ742" s="1101"/>
      <c r="LPK742" s="1101"/>
      <c r="LPL742" s="1101"/>
      <c r="LPM742" s="1101"/>
      <c r="LPN742" s="1101"/>
      <c r="LPO742" s="1101"/>
      <c r="LPP742" s="1101"/>
      <c r="LPQ742" s="1101"/>
      <c r="LPR742" s="1101"/>
      <c r="LPS742" s="1101"/>
      <c r="LPT742" s="1101"/>
      <c r="LPU742" s="1101"/>
      <c r="LPV742" s="1101"/>
      <c r="LPW742" s="1101"/>
      <c r="LPX742" s="1101"/>
      <c r="LPY742" s="1101"/>
      <c r="LPZ742" s="1101"/>
      <c r="LQA742" s="1101"/>
      <c r="LQB742" s="1101"/>
      <c r="LQC742" s="1101"/>
      <c r="LQD742" s="1101"/>
      <c r="LQE742" s="1101"/>
      <c r="LQF742" s="1101"/>
      <c r="LQG742" s="1101"/>
      <c r="LQH742" s="1101"/>
      <c r="LQI742" s="1101"/>
      <c r="LQJ742" s="1101"/>
      <c r="LQK742" s="1101"/>
      <c r="LQL742" s="1101"/>
      <c r="LQM742" s="1101"/>
      <c r="LQN742" s="1101"/>
      <c r="LQO742" s="1101"/>
      <c r="LQP742" s="1101"/>
      <c r="LQQ742" s="1101"/>
      <c r="LQR742" s="1101"/>
      <c r="LQS742" s="1101"/>
      <c r="LQT742" s="1101"/>
      <c r="LQU742" s="1101"/>
      <c r="LQV742" s="1101"/>
      <c r="LQW742" s="1101"/>
      <c r="LQX742" s="1101"/>
      <c r="LQY742" s="1101"/>
      <c r="LQZ742" s="1101"/>
      <c r="LRA742" s="1101"/>
      <c r="LRB742" s="1101"/>
      <c r="LRC742" s="1101"/>
      <c r="LRD742" s="1101"/>
      <c r="LRE742" s="1101"/>
      <c r="LRF742" s="1101"/>
      <c r="LRG742" s="1101"/>
      <c r="LRH742" s="1101"/>
      <c r="LRI742" s="1101"/>
      <c r="LRJ742" s="1101"/>
      <c r="LRK742" s="1101"/>
      <c r="LRL742" s="1101"/>
      <c r="LRM742" s="1101"/>
      <c r="LRN742" s="1101"/>
      <c r="LRO742" s="1101"/>
      <c r="LRP742" s="1101"/>
      <c r="LRQ742" s="1101"/>
      <c r="LRR742" s="1101"/>
      <c r="LRS742" s="1101"/>
      <c r="LRT742" s="1101"/>
      <c r="LRU742" s="1101"/>
      <c r="LRV742" s="1101"/>
      <c r="LRW742" s="1101"/>
      <c r="LRX742" s="1101"/>
      <c r="LRY742" s="1101"/>
      <c r="LRZ742" s="1101"/>
      <c r="LSA742" s="1101"/>
      <c r="LSB742" s="1101"/>
      <c r="LSC742" s="1101"/>
      <c r="LSD742" s="1101"/>
      <c r="LSE742" s="1101"/>
      <c r="LSF742" s="1101"/>
      <c r="LSG742" s="1101"/>
      <c r="LSH742" s="1101"/>
      <c r="LSI742" s="1101"/>
      <c r="LSJ742" s="1101"/>
      <c r="LSK742" s="1101"/>
      <c r="LSL742" s="1101"/>
      <c r="LSM742" s="1101"/>
      <c r="LSN742" s="1101"/>
      <c r="LSO742" s="1101"/>
      <c r="LSP742" s="1101"/>
      <c r="LSQ742" s="1101"/>
      <c r="LSR742" s="1101"/>
      <c r="LSS742" s="1101"/>
      <c r="LST742" s="1101"/>
      <c r="LSU742" s="1101"/>
      <c r="LSV742" s="1101"/>
      <c r="LSW742" s="1101"/>
      <c r="LSX742" s="1101"/>
      <c r="LSY742" s="1101"/>
      <c r="LSZ742" s="1101"/>
      <c r="LTA742" s="1101"/>
      <c r="LTB742" s="1101"/>
      <c r="LTC742" s="1101"/>
      <c r="LTD742" s="1101"/>
      <c r="LTE742" s="1101"/>
      <c r="LTF742" s="1101"/>
      <c r="LTG742" s="1101"/>
      <c r="LTH742" s="1101"/>
      <c r="LTI742" s="1101"/>
      <c r="LTJ742" s="1101"/>
      <c r="LTK742" s="1101"/>
      <c r="LTL742" s="1101"/>
      <c r="LTM742" s="1101"/>
      <c r="LTN742" s="1101"/>
      <c r="LTO742" s="1101"/>
      <c r="LTP742" s="1101"/>
      <c r="LTQ742" s="1101"/>
      <c r="LTR742" s="1101"/>
      <c r="LTS742" s="1101"/>
      <c r="LTT742" s="1101"/>
      <c r="LTU742" s="1101"/>
      <c r="LTV742" s="1101"/>
      <c r="LTW742" s="1101"/>
      <c r="LTX742" s="1101"/>
      <c r="LTY742" s="1101"/>
      <c r="LTZ742" s="1101"/>
      <c r="LUA742" s="1101"/>
      <c r="LUB742" s="1101"/>
      <c r="LUC742" s="1101"/>
      <c r="LUD742" s="1101"/>
      <c r="LUE742" s="1101"/>
      <c r="LUF742" s="1101"/>
      <c r="LUG742" s="1101"/>
      <c r="LUH742" s="1101"/>
      <c r="LUI742" s="1101"/>
      <c r="LUJ742" s="1101"/>
      <c r="LUK742" s="1101"/>
      <c r="LUL742" s="1101"/>
      <c r="LUM742" s="1101"/>
      <c r="LUN742" s="1101"/>
      <c r="LUO742" s="1101"/>
      <c r="LUP742" s="1101"/>
      <c r="LUQ742" s="1101"/>
      <c r="LUR742" s="1101"/>
      <c r="LUS742" s="1101"/>
      <c r="LUT742" s="1101"/>
      <c r="LUU742" s="1101"/>
      <c r="LUV742" s="1101"/>
      <c r="LUW742" s="1101"/>
      <c r="LUX742" s="1101"/>
      <c r="LUY742" s="1101"/>
      <c r="LUZ742" s="1101"/>
      <c r="LVA742" s="1101"/>
      <c r="LVB742" s="1101"/>
      <c r="LVC742" s="1101"/>
      <c r="LVD742" s="1101"/>
      <c r="LVE742" s="1101"/>
      <c r="LVF742" s="1101"/>
      <c r="LVG742" s="1101"/>
      <c r="LVH742" s="1101"/>
      <c r="LVI742" s="1101"/>
      <c r="LVJ742" s="1101"/>
      <c r="LVK742" s="1101"/>
      <c r="LVL742" s="1101"/>
      <c r="LVM742" s="1101"/>
      <c r="LVN742" s="1101"/>
      <c r="LVO742" s="1101"/>
      <c r="LVP742" s="1101"/>
      <c r="LVQ742" s="1101"/>
      <c r="LVR742" s="1101"/>
      <c r="LVS742" s="1101"/>
      <c r="LVT742" s="1101"/>
      <c r="LVU742" s="1101"/>
      <c r="LVV742" s="1101"/>
      <c r="LVW742" s="1101"/>
      <c r="LVX742" s="1101"/>
      <c r="LVY742" s="1101"/>
      <c r="LVZ742" s="1101"/>
      <c r="LWA742" s="1101"/>
      <c r="LWB742" s="1101"/>
      <c r="LWC742" s="1101"/>
      <c r="LWD742" s="1101"/>
      <c r="LWE742" s="1101"/>
      <c r="LWF742" s="1101"/>
      <c r="LWG742" s="1101"/>
      <c r="LWH742" s="1101"/>
      <c r="LWI742" s="1101"/>
      <c r="LWJ742" s="1101"/>
      <c r="LWK742" s="1101"/>
      <c r="LWL742" s="1101"/>
      <c r="LWM742" s="1101"/>
      <c r="LWN742" s="1101"/>
      <c r="LWO742" s="1101"/>
      <c r="LWP742" s="1101"/>
      <c r="LWQ742" s="1101"/>
      <c r="LWR742" s="1101"/>
      <c r="LWS742" s="1101"/>
      <c r="LWT742" s="1101"/>
      <c r="LWU742" s="1101"/>
      <c r="LWV742" s="1101"/>
      <c r="LWW742" s="1101"/>
      <c r="LWX742" s="1101"/>
      <c r="LWY742" s="1101"/>
      <c r="LWZ742" s="1101"/>
      <c r="LXA742" s="1101"/>
      <c r="LXB742" s="1101"/>
      <c r="LXC742" s="1101"/>
      <c r="LXD742" s="1101"/>
      <c r="LXE742" s="1101"/>
      <c r="LXF742" s="1101"/>
      <c r="LXG742" s="1101"/>
      <c r="LXH742" s="1101"/>
      <c r="LXI742" s="1101"/>
      <c r="LXJ742" s="1101"/>
      <c r="LXK742" s="1101"/>
      <c r="LXL742" s="1101"/>
      <c r="LXM742" s="1101"/>
      <c r="LXN742" s="1101"/>
      <c r="LXO742" s="1101"/>
      <c r="LXP742" s="1101"/>
      <c r="LXQ742" s="1101"/>
      <c r="LXR742" s="1101"/>
      <c r="LXS742" s="1101"/>
      <c r="LXT742" s="1101"/>
      <c r="LXU742" s="1101"/>
      <c r="LXV742" s="1101"/>
      <c r="LXW742" s="1101"/>
      <c r="LXX742" s="1101"/>
      <c r="LXY742" s="1101"/>
      <c r="LXZ742" s="1101"/>
      <c r="LYA742" s="1101"/>
      <c r="LYB742" s="1101"/>
      <c r="LYC742" s="1101"/>
      <c r="LYD742" s="1101"/>
      <c r="LYE742" s="1101"/>
      <c r="LYF742" s="1101"/>
      <c r="LYG742" s="1101"/>
      <c r="LYH742" s="1101"/>
      <c r="LYI742" s="1101"/>
      <c r="LYJ742" s="1101"/>
      <c r="LYK742" s="1101"/>
      <c r="LYL742" s="1101"/>
      <c r="LYM742" s="1101"/>
      <c r="LYN742" s="1101"/>
      <c r="LYO742" s="1101"/>
      <c r="LYP742" s="1101"/>
      <c r="LYQ742" s="1101"/>
      <c r="LYR742" s="1101"/>
      <c r="LYS742" s="1101"/>
      <c r="LYT742" s="1101"/>
      <c r="LYU742" s="1101"/>
      <c r="LYV742" s="1101"/>
      <c r="LYW742" s="1101"/>
      <c r="LYX742" s="1101"/>
      <c r="LYY742" s="1101"/>
      <c r="LYZ742" s="1101"/>
      <c r="LZA742" s="1101"/>
      <c r="LZB742" s="1101"/>
      <c r="LZC742" s="1101"/>
      <c r="LZD742" s="1101"/>
      <c r="LZE742" s="1101"/>
      <c r="LZF742" s="1101"/>
      <c r="LZG742" s="1101"/>
      <c r="LZH742" s="1101"/>
      <c r="LZI742" s="1101"/>
      <c r="LZJ742" s="1101"/>
      <c r="LZK742" s="1101"/>
      <c r="LZL742" s="1101"/>
      <c r="LZM742" s="1101"/>
      <c r="LZN742" s="1101"/>
      <c r="LZO742" s="1101"/>
      <c r="LZP742" s="1101"/>
      <c r="LZQ742" s="1101"/>
      <c r="LZR742" s="1101"/>
      <c r="LZS742" s="1101"/>
      <c r="LZT742" s="1101"/>
      <c r="LZU742" s="1101"/>
      <c r="LZV742" s="1101"/>
      <c r="LZW742" s="1101"/>
      <c r="LZX742" s="1101"/>
      <c r="LZY742" s="1101"/>
      <c r="LZZ742" s="1101"/>
      <c r="MAA742" s="1101"/>
      <c r="MAB742" s="1101"/>
      <c r="MAC742" s="1101"/>
      <c r="MAD742" s="1101"/>
      <c r="MAE742" s="1101"/>
      <c r="MAF742" s="1101"/>
      <c r="MAG742" s="1101"/>
      <c r="MAH742" s="1101"/>
      <c r="MAI742" s="1101"/>
      <c r="MAJ742" s="1101"/>
      <c r="MAK742" s="1101"/>
      <c r="MAL742" s="1101"/>
      <c r="MAM742" s="1101"/>
      <c r="MAN742" s="1101"/>
      <c r="MAO742" s="1101"/>
      <c r="MAP742" s="1101"/>
      <c r="MAQ742" s="1101"/>
      <c r="MAR742" s="1101"/>
      <c r="MAS742" s="1101"/>
      <c r="MAT742" s="1101"/>
      <c r="MAU742" s="1101"/>
      <c r="MAV742" s="1101"/>
      <c r="MAW742" s="1101"/>
      <c r="MAX742" s="1101"/>
      <c r="MAY742" s="1101"/>
      <c r="MAZ742" s="1101"/>
      <c r="MBA742" s="1101"/>
      <c r="MBB742" s="1101"/>
      <c r="MBC742" s="1101"/>
      <c r="MBD742" s="1101"/>
      <c r="MBE742" s="1101"/>
      <c r="MBF742" s="1101"/>
      <c r="MBG742" s="1101"/>
      <c r="MBH742" s="1101"/>
      <c r="MBI742" s="1101"/>
      <c r="MBJ742" s="1101"/>
      <c r="MBK742" s="1101"/>
      <c r="MBL742" s="1101"/>
      <c r="MBM742" s="1101"/>
      <c r="MBN742" s="1101"/>
      <c r="MBO742" s="1101"/>
      <c r="MBP742" s="1101"/>
      <c r="MBQ742" s="1101"/>
      <c r="MBR742" s="1101"/>
      <c r="MBS742" s="1101"/>
      <c r="MBT742" s="1101"/>
      <c r="MBU742" s="1101"/>
      <c r="MBV742" s="1101"/>
      <c r="MBW742" s="1101"/>
      <c r="MBX742" s="1101"/>
      <c r="MBY742" s="1101"/>
      <c r="MBZ742" s="1101"/>
      <c r="MCA742" s="1101"/>
      <c r="MCB742" s="1101"/>
      <c r="MCC742" s="1101"/>
      <c r="MCD742" s="1101"/>
      <c r="MCE742" s="1101"/>
      <c r="MCF742" s="1101"/>
      <c r="MCG742" s="1101"/>
      <c r="MCH742" s="1101"/>
      <c r="MCI742" s="1101"/>
      <c r="MCJ742" s="1101"/>
      <c r="MCK742" s="1101"/>
      <c r="MCL742" s="1101"/>
      <c r="MCM742" s="1101"/>
      <c r="MCN742" s="1101"/>
      <c r="MCO742" s="1101"/>
      <c r="MCP742" s="1101"/>
      <c r="MCQ742" s="1101"/>
      <c r="MCR742" s="1101"/>
      <c r="MCS742" s="1101"/>
      <c r="MCT742" s="1101"/>
      <c r="MCU742" s="1101"/>
      <c r="MCV742" s="1101"/>
      <c r="MCW742" s="1101"/>
      <c r="MCX742" s="1101"/>
      <c r="MCY742" s="1101"/>
      <c r="MCZ742" s="1101"/>
      <c r="MDA742" s="1101"/>
      <c r="MDB742" s="1101"/>
      <c r="MDC742" s="1101"/>
      <c r="MDD742" s="1101"/>
      <c r="MDE742" s="1101"/>
      <c r="MDF742" s="1101"/>
      <c r="MDG742" s="1101"/>
      <c r="MDH742" s="1101"/>
      <c r="MDI742" s="1101"/>
      <c r="MDJ742" s="1101"/>
      <c r="MDK742" s="1101"/>
      <c r="MDL742" s="1101"/>
      <c r="MDM742" s="1101"/>
      <c r="MDN742" s="1101"/>
      <c r="MDO742" s="1101"/>
      <c r="MDP742" s="1101"/>
      <c r="MDQ742" s="1101"/>
      <c r="MDR742" s="1101"/>
      <c r="MDS742" s="1101"/>
      <c r="MDT742" s="1101"/>
      <c r="MDU742" s="1101"/>
      <c r="MDV742" s="1101"/>
      <c r="MDW742" s="1101"/>
      <c r="MDX742" s="1101"/>
      <c r="MDY742" s="1101"/>
      <c r="MDZ742" s="1101"/>
      <c r="MEA742" s="1101"/>
      <c r="MEB742" s="1101"/>
      <c r="MEC742" s="1101"/>
      <c r="MED742" s="1101"/>
      <c r="MEE742" s="1101"/>
      <c r="MEF742" s="1101"/>
      <c r="MEG742" s="1101"/>
      <c r="MEH742" s="1101"/>
      <c r="MEI742" s="1101"/>
      <c r="MEJ742" s="1101"/>
      <c r="MEK742" s="1101"/>
      <c r="MEL742" s="1101"/>
      <c r="MEM742" s="1101"/>
      <c r="MEN742" s="1101"/>
      <c r="MEO742" s="1101"/>
      <c r="MEP742" s="1101"/>
      <c r="MEQ742" s="1101"/>
      <c r="MER742" s="1101"/>
      <c r="MES742" s="1101"/>
      <c r="MET742" s="1101"/>
      <c r="MEU742" s="1101"/>
      <c r="MEV742" s="1101"/>
      <c r="MEW742" s="1101"/>
      <c r="MEX742" s="1101"/>
      <c r="MEY742" s="1101"/>
      <c r="MEZ742" s="1101"/>
      <c r="MFA742" s="1101"/>
      <c r="MFB742" s="1101"/>
      <c r="MFC742" s="1101"/>
      <c r="MFD742" s="1101"/>
      <c r="MFE742" s="1101"/>
      <c r="MFF742" s="1101"/>
      <c r="MFG742" s="1101"/>
      <c r="MFH742" s="1101"/>
      <c r="MFI742" s="1101"/>
      <c r="MFJ742" s="1101"/>
      <c r="MFK742" s="1101"/>
      <c r="MFL742" s="1101"/>
      <c r="MFM742" s="1101"/>
      <c r="MFN742" s="1101"/>
      <c r="MFO742" s="1101"/>
      <c r="MFP742" s="1101"/>
      <c r="MFQ742" s="1101"/>
      <c r="MFR742" s="1101"/>
      <c r="MFS742" s="1101"/>
      <c r="MFT742" s="1101"/>
      <c r="MFU742" s="1101"/>
      <c r="MFV742" s="1101"/>
      <c r="MFW742" s="1101"/>
      <c r="MFX742" s="1101"/>
      <c r="MFY742" s="1101"/>
      <c r="MFZ742" s="1101"/>
      <c r="MGA742" s="1101"/>
      <c r="MGB742" s="1101"/>
      <c r="MGC742" s="1101"/>
      <c r="MGD742" s="1101"/>
      <c r="MGE742" s="1101"/>
      <c r="MGF742" s="1101"/>
      <c r="MGG742" s="1101"/>
      <c r="MGH742" s="1101"/>
      <c r="MGI742" s="1101"/>
      <c r="MGJ742" s="1101"/>
      <c r="MGK742" s="1101"/>
      <c r="MGL742" s="1101"/>
      <c r="MGM742" s="1101"/>
      <c r="MGN742" s="1101"/>
      <c r="MGO742" s="1101"/>
      <c r="MGP742" s="1101"/>
      <c r="MGQ742" s="1101"/>
      <c r="MGR742" s="1101"/>
      <c r="MGS742" s="1101"/>
      <c r="MGT742" s="1101"/>
      <c r="MGU742" s="1101"/>
      <c r="MGV742" s="1101"/>
      <c r="MGW742" s="1101"/>
      <c r="MGX742" s="1101"/>
      <c r="MGY742" s="1101"/>
      <c r="MGZ742" s="1101"/>
      <c r="MHA742" s="1101"/>
      <c r="MHB742" s="1101"/>
      <c r="MHC742" s="1101"/>
      <c r="MHD742" s="1101"/>
      <c r="MHE742" s="1101"/>
      <c r="MHF742" s="1101"/>
      <c r="MHG742" s="1101"/>
      <c r="MHH742" s="1101"/>
      <c r="MHI742" s="1101"/>
      <c r="MHJ742" s="1101"/>
      <c r="MHK742" s="1101"/>
      <c r="MHL742" s="1101"/>
      <c r="MHM742" s="1101"/>
      <c r="MHN742" s="1101"/>
      <c r="MHO742" s="1101"/>
      <c r="MHP742" s="1101"/>
      <c r="MHQ742" s="1101"/>
      <c r="MHR742" s="1101"/>
      <c r="MHS742" s="1101"/>
      <c r="MHT742" s="1101"/>
      <c r="MHU742" s="1101"/>
      <c r="MHV742" s="1101"/>
      <c r="MHW742" s="1101"/>
      <c r="MHX742" s="1101"/>
      <c r="MHY742" s="1101"/>
      <c r="MHZ742" s="1101"/>
      <c r="MIA742" s="1101"/>
      <c r="MIB742" s="1101"/>
      <c r="MIC742" s="1101"/>
      <c r="MID742" s="1101"/>
      <c r="MIE742" s="1101"/>
      <c r="MIF742" s="1101"/>
      <c r="MIG742" s="1101"/>
      <c r="MIH742" s="1101"/>
      <c r="MII742" s="1101"/>
      <c r="MIJ742" s="1101"/>
      <c r="MIK742" s="1101"/>
      <c r="MIL742" s="1101"/>
      <c r="MIM742" s="1101"/>
      <c r="MIN742" s="1101"/>
      <c r="MIO742" s="1101"/>
      <c r="MIP742" s="1101"/>
      <c r="MIQ742" s="1101"/>
      <c r="MIR742" s="1101"/>
      <c r="MIS742" s="1101"/>
      <c r="MIT742" s="1101"/>
      <c r="MIU742" s="1101"/>
      <c r="MIV742" s="1101"/>
      <c r="MIW742" s="1101"/>
      <c r="MIX742" s="1101"/>
      <c r="MIY742" s="1101"/>
      <c r="MIZ742" s="1101"/>
      <c r="MJA742" s="1101"/>
      <c r="MJB742" s="1101"/>
      <c r="MJC742" s="1101"/>
      <c r="MJD742" s="1101"/>
      <c r="MJE742" s="1101"/>
      <c r="MJF742" s="1101"/>
      <c r="MJG742" s="1101"/>
      <c r="MJH742" s="1101"/>
      <c r="MJI742" s="1101"/>
      <c r="MJJ742" s="1101"/>
      <c r="MJK742" s="1101"/>
      <c r="MJL742" s="1101"/>
      <c r="MJM742" s="1101"/>
      <c r="MJN742" s="1101"/>
      <c r="MJO742" s="1101"/>
      <c r="MJP742" s="1101"/>
      <c r="MJQ742" s="1101"/>
      <c r="MJR742" s="1101"/>
      <c r="MJS742" s="1101"/>
      <c r="MJT742" s="1101"/>
      <c r="MJU742" s="1101"/>
      <c r="MJV742" s="1101"/>
      <c r="MJW742" s="1101"/>
      <c r="MJX742" s="1101"/>
      <c r="MJY742" s="1101"/>
      <c r="MJZ742" s="1101"/>
      <c r="MKA742" s="1101"/>
      <c r="MKB742" s="1101"/>
      <c r="MKC742" s="1101"/>
      <c r="MKD742" s="1101"/>
      <c r="MKE742" s="1101"/>
      <c r="MKF742" s="1101"/>
      <c r="MKG742" s="1101"/>
      <c r="MKH742" s="1101"/>
      <c r="MKI742" s="1101"/>
      <c r="MKJ742" s="1101"/>
      <c r="MKK742" s="1101"/>
      <c r="MKL742" s="1101"/>
      <c r="MKM742" s="1101"/>
      <c r="MKN742" s="1101"/>
      <c r="MKO742" s="1101"/>
      <c r="MKP742" s="1101"/>
      <c r="MKQ742" s="1101"/>
      <c r="MKR742" s="1101"/>
      <c r="MKS742" s="1101"/>
      <c r="MKT742" s="1101"/>
      <c r="MKU742" s="1101"/>
      <c r="MKV742" s="1101"/>
      <c r="MKW742" s="1101"/>
      <c r="MKX742" s="1101"/>
      <c r="MKY742" s="1101"/>
      <c r="MKZ742" s="1101"/>
      <c r="MLA742" s="1101"/>
      <c r="MLB742" s="1101"/>
      <c r="MLC742" s="1101"/>
      <c r="MLD742" s="1101"/>
      <c r="MLE742" s="1101"/>
      <c r="MLF742" s="1101"/>
      <c r="MLG742" s="1101"/>
      <c r="MLH742" s="1101"/>
      <c r="MLI742" s="1101"/>
      <c r="MLJ742" s="1101"/>
      <c r="MLK742" s="1101"/>
      <c r="MLL742" s="1101"/>
      <c r="MLM742" s="1101"/>
      <c r="MLN742" s="1101"/>
      <c r="MLO742" s="1101"/>
      <c r="MLP742" s="1101"/>
      <c r="MLQ742" s="1101"/>
      <c r="MLR742" s="1101"/>
      <c r="MLS742" s="1101"/>
      <c r="MLT742" s="1101"/>
      <c r="MLU742" s="1101"/>
      <c r="MLV742" s="1101"/>
      <c r="MLW742" s="1101"/>
      <c r="MLX742" s="1101"/>
      <c r="MLY742" s="1101"/>
      <c r="MLZ742" s="1101"/>
      <c r="MMA742" s="1101"/>
      <c r="MMB742" s="1101"/>
      <c r="MMC742" s="1101"/>
      <c r="MMD742" s="1101"/>
      <c r="MME742" s="1101"/>
      <c r="MMF742" s="1101"/>
      <c r="MMG742" s="1101"/>
      <c r="MMH742" s="1101"/>
      <c r="MMI742" s="1101"/>
      <c r="MMJ742" s="1101"/>
      <c r="MMK742" s="1101"/>
      <c r="MML742" s="1101"/>
      <c r="MMM742" s="1101"/>
      <c r="MMN742" s="1101"/>
      <c r="MMO742" s="1101"/>
      <c r="MMP742" s="1101"/>
      <c r="MMQ742" s="1101"/>
      <c r="MMR742" s="1101"/>
      <c r="MMS742" s="1101"/>
      <c r="MMT742" s="1101"/>
      <c r="MMU742" s="1101"/>
      <c r="MMV742" s="1101"/>
      <c r="MMW742" s="1101"/>
      <c r="MMX742" s="1101"/>
      <c r="MMY742" s="1101"/>
      <c r="MMZ742" s="1101"/>
      <c r="MNA742" s="1101"/>
      <c r="MNB742" s="1101"/>
      <c r="MNC742" s="1101"/>
      <c r="MND742" s="1101"/>
      <c r="MNE742" s="1101"/>
      <c r="MNF742" s="1101"/>
      <c r="MNG742" s="1101"/>
      <c r="MNH742" s="1101"/>
      <c r="MNI742" s="1101"/>
      <c r="MNJ742" s="1101"/>
      <c r="MNK742" s="1101"/>
      <c r="MNL742" s="1101"/>
      <c r="MNM742" s="1101"/>
      <c r="MNN742" s="1101"/>
      <c r="MNO742" s="1101"/>
      <c r="MNP742" s="1101"/>
      <c r="MNQ742" s="1101"/>
      <c r="MNR742" s="1101"/>
      <c r="MNS742" s="1101"/>
      <c r="MNT742" s="1101"/>
      <c r="MNU742" s="1101"/>
      <c r="MNV742" s="1101"/>
      <c r="MNW742" s="1101"/>
      <c r="MNX742" s="1101"/>
      <c r="MNY742" s="1101"/>
      <c r="MNZ742" s="1101"/>
      <c r="MOA742" s="1101"/>
      <c r="MOB742" s="1101"/>
      <c r="MOC742" s="1101"/>
      <c r="MOD742" s="1101"/>
      <c r="MOE742" s="1101"/>
      <c r="MOF742" s="1101"/>
      <c r="MOG742" s="1101"/>
      <c r="MOH742" s="1101"/>
      <c r="MOI742" s="1101"/>
      <c r="MOJ742" s="1101"/>
      <c r="MOK742" s="1101"/>
      <c r="MOL742" s="1101"/>
      <c r="MOM742" s="1101"/>
      <c r="MON742" s="1101"/>
      <c r="MOO742" s="1101"/>
      <c r="MOP742" s="1101"/>
      <c r="MOQ742" s="1101"/>
      <c r="MOR742" s="1101"/>
      <c r="MOS742" s="1101"/>
      <c r="MOT742" s="1101"/>
      <c r="MOU742" s="1101"/>
      <c r="MOV742" s="1101"/>
      <c r="MOW742" s="1101"/>
      <c r="MOX742" s="1101"/>
      <c r="MOY742" s="1101"/>
      <c r="MOZ742" s="1101"/>
      <c r="MPA742" s="1101"/>
      <c r="MPB742" s="1101"/>
      <c r="MPC742" s="1101"/>
      <c r="MPD742" s="1101"/>
      <c r="MPE742" s="1101"/>
      <c r="MPF742" s="1101"/>
      <c r="MPG742" s="1101"/>
      <c r="MPH742" s="1101"/>
      <c r="MPI742" s="1101"/>
      <c r="MPJ742" s="1101"/>
      <c r="MPK742" s="1101"/>
      <c r="MPL742" s="1101"/>
      <c r="MPM742" s="1101"/>
      <c r="MPN742" s="1101"/>
      <c r="MPO742" s="1101"/>
      <c r="MPP742" s="1101"/>
      <c r="MPQ742" s="1101"/>
      <c r="MPR742" s="1101"/>
      <c r="MPS742" s="1101"/>
      <c r="MPT742" s="1101"/>
      <c r="MPU742" s="1101"/>
      <c r="MPV742" s="1101"/>
      <c r="MPW742" s="1101"/>
      <c r="MPX742" s="1101"/>
      <c r="MPY742" s="1101"/>
      <c r="MPZ742" s="1101"/>
      <c r="MQA742" s="1101"/>
      <c r="MQB742" s="1101"/>
      <c r="MQC742" s="1101"/>
      <c r="MQD742" s="1101"/>
      <c r="MQE742" s="1101"/>
      <c r="MQF742" s="1101"/>
      <c r="MQG742" s="1101"/>
      <c r="MQH742" s="1101"/>
      <c r="MQI742" s="1101"/>
      <c r="MQJ742" s="1101"/>
      <c r="MQK742" s="1101"/>
      <c r="MQL742" s="1101"/>
      <c r="MQM742" s="1101"/>
      <c r="MQN742" s="1101"/>
      <c r="MQO742" s="1101"/>
      <c r="MQP742" s="1101"/>
      <c r="MQQ742" s="1101"/>
      <c r="MQR742" s="1101"/>
      <c r="MQS742" s="1101"/>
      <c r="MQT742" s="1101"/>
      <c r="MQU742" s="1101"/>
      <c r="MQV742" s="1101"/>
      <c r="MQW742" s="1101"/>
      <c r="MQX742" s="1101"/>
      <c r="MQY742" s="1101"/>
      <c r="MQZ742" s="1101"/>
      <c r="MRA742" s="1101"/>
      <c r="MRB742" s="1101"/>
      <c r="MRC742" s="1101"/>
      <c r="MRD742" s="1101"/>
      <c r="MRE742" s="1101"/>
      <c r="MRF742" s="1101"/>
      <c r="MRG742" s="1101"/>
      <c r="MRH742" s="1101"/>
      <c r="MRI742" s="1101"/>
      <c r="MRJ742" s="1101"/>
      <c r="MRK742" s="1101"/>
      <c r="MRL742" s="1101"/>
      <c r="MRM742" s="1101"/>
      <c r="MRN742" s="1101"/>
      <c r="MRO742" s="1101"/>
      <c r="MRP742" s="1101"/>
      <c r="MRQ742" s="1101"/>
      <c r="MRR742" s="1101"/>
      <c r="MRS742" s="1101"/>
      <c r="MRT742" s="1101"/>
      <c r="MRU742" s="1101"/>
      <c r="MRV742" s="1101"/>
      <c r="MRW742" s="1101"/>
      <c r="MRX742" s="1101"/>
      <c r="MRY742" s="1101"/>
      <c r="MRZ742" s="1101"/>
      <c r="MSA742" s="1101"/>
      <c r="MSB742" s="1101"/>
      <c r="MSC742" s="1101"/>
      <c r="MSD742" s="1101"/>
      <c r="MSE742" s="1101"/>
      <c r="MSF742" s="1101"/>
      <c r="MSG742" s="1101"/>
      <c r="MSH742" s="1101"/>
      <c r="MSI742" s="1101"/>
      <c r="MSJ742" s="1101"/>
      <c r="MSK742" s="1101"/>
      <c r="MSL742" s="1101"/>
      <c r="MSM742" s="1101"/>
      <c r="MSN742" s="1101"/>
      <c r="MSO742" s="1101"/>
      <c r="MSP742" s="1101"/>
      <c r="MSQ742" s="1101"/>
      <c r="MSR742" s="1101"/>
      <c r="MSS742" s="1101"/>
      <c r="MST742" s="1101"/>
      <c r="MSU742" s="1101"/>
      <c r="MSV742" s="1101"/>
      <c r="MSW742" s="1101"/>
      <c r="MSX742" s="1101"/>
      <c r="MSY742" s="1101"/>
      <c r="MSZ742" s="1101"/>
      <c r="MTA742" s="1101"/>
      <c r="MTB742" s="1101"/>
      <c r="MTC742" s="1101"/>
      <c r="MTD742" s="1101"/>
      <c r="MTE742" s="1101"/>
      <c r="MTF742" s="1101"/>
      <c r="MTG742" s="1101"/>
      <c r="MTH742" s="1101"/>
      <c r="MTI742" s="1101"/>
      <c r="MTJ742" s="1101"/>
      <c r="MTK742" s="1101"/>
      <c r="MTL742" s="1101"/>
      <c r="MTM742" s="1101"/>
      <c r="MTN742" s="1101"/>
      <c r="MTO742" s="1101"/>
      <c r="MTP742" s="1101"/>
      <c r="MTQ742" s="1101"/>
      <c r="MTR742" s="1101"/>
      <c r="MTS742" s="1101"/>
      <c r="MTT742" s="1101"/>
      <c r="MTU742" s="1101"/>
      <c r="MTV742" s="1101"/>
      <c r="MTW742" s="1101"/>
      <c r="MTX742" s="1101"/>
      <c r="MTY742" s="1101"/>
      <c r="MTZ742" s="1101"/>
      <c r="MUA742" s="1101"/>
      <c r="MUB742" s="1101"/>
      <c r="MUC742" s="1101"/>
      <c r="MUD742" s="1101"/>
      <c r="MUE742" s="1101"/>
      <c r="MUF742" s="1101"/>
      <c r="MUG742" s="1101"/>
      <c r="MUH742" s="1101"/>
      <c r="MUI742" s="1101"/>
      <c r="MUJ742" s="1101"/>
      <c r="MUK742" s="1101"/>
      <c r="MUL742" s="1101"/>
      <c r="MUM742" s="1101"/>
      <c r="MUN742" s="1101"/>
      <c r="MUO742" s="1101"/>
      <c r="MUP742" s="1101"/>
      <c r="MUQ742" s="1101"/>
      <c r="MUR742" s="1101"/>
      <c r="MUS742" s="1101"/>
      <c r="MUT742" s="1101"/>
      <c r="MUU742" s="1101"/>
      <c r="MUV742" s="1101"/>
      <c r="MUW742" s="1101"/>
      <c r="MUX742" s="1101"/>
      <c r="MUY742" s="1101"/>
      <c r="MUZ742" s="1101"/>
      <c r="MVA742" s="1101"/>
      <c r="MVB742" s="1101"/>
      <c r="MVC742" s="1101"/>
      <c r="MVD742" s="1101"/>
      <c r="MVE742" s="1101"/>
      <c r="MVF742" s="1101"/>
      <c r="MVG742" s="1101"/>
      <c r="MVH742" s="1101"/>
      <c r="MVI742" s="1101"/>
      <c r="MVJ742" s="1101"/>
      <c r="MVK742" s="1101"/>
      <c r="MVL742" s="1101"/>
      <c r="MVM742" s="1101"/>
      <c r="MVN742" s="1101"/>
      <c r="MVO742" s="1101"/>
      <c r="MVP742" s="1101"/>
      <c r="MVQ742" s="1101"/>
      <c r="MVR742" s="1101"/>
      <c r="MVS742" s="1101"/>
      <c r="MVT742" s="1101"/>
      <c r="MVU742" s="1101"/>
      <c r="MVV742" s="1101"/>
      <c r="MVW742" s="1101"/>
      <c r="MVX742" s="1101"/>
      <c r="MVY742" s="1101"/>
      <c r="MVZ742" s="1101"/>
      <c r="MWA742" s="1101"/>
      <c r="MWB742" s="1101"/>
      <c r="MWC742" s="1101"/>
      <c r="MWD742" s="1101"/>
      <c r="MWE742" s="1101"/>
      <c r="MWF742" s="1101"/>
      <c r="MWG742" s="1101"/>
      <c r="MWH742" s="1101"/>
      <c r="MWI742" s="1101"/>
      <c r="MWJ742" s="1101"/>
      <c r="MWK742" s="1101"/>
      <c r="MWL742" s="1101"/>
      <c r="MWM742" s="1101"/>
      <c r="MWN742" s="1101"/>
      <c r="MWO742" s="1101"/>
      <c r="MWP742" s="1101"/>
      <c r="MWQ742" s="1101"/>
      <c r="MWR742" s="1101"/>
      <c r="MWS742" s="1101"/>
      <c r="MWT742" s="1101"/>
      <c r="MWU742" s="1101"/>
      <c r="MWV742" s="1101"/>
      <c r="MWW742" s="1101"/>
      <c r="MWX742" s="1101"/>
      <c r="MWY742" s="1101"/>
      <c r="MWZ742" s="1101"/>
      <c r="MXA742" s="1101"/>
      <c r="MXB742" s="1101"/>
      <c r="MXC742" s="1101"/>
      <c r="MXD742" s="1101"/>
      <c r="MXE742" s="1101"/>
      <c r="MXF742" s="1101"/>
      <c r="MXG742" s="1101"/>
      <c r="MXH742" s="1101"/>
      <c r="MXI742" s="1101"/>
      <c r="MXJ742" s="1101"/>
      <c r="MXK742" s="1101"/>
      <c r="MXL742" s="1101"/>
      <c r="MXM742" s="1101"/>
      <c r="MXN742" s="1101"/>
      <c r="MXO742" s="1101"/>
      <c r="MXP742" s="1101"/>
      <c r="MXQ742" s="1101"/>
      <c r="MXR742" s="1101"/>
      <c r="MXS742" s="1101"/>
      <c r="MXT742" s="1101"/>
      <c r="MXU742" s="1101"/>
      <c r="MXV742" s="1101"/>
      <c r="MXW742" s="1101"/>
      <c r="MXX742" s="1101"/>
      <c r="MXY742" s="1101"/>
      <c r="MXZ742" s="1101"/>
      <c r="MYA742" s="1101"/>
      <c r="MYB742" s="1101"/>
      <c r="MYC742" s="1101"/>
      <c r="MYD742" s="1101"/>
      <c r="MYE742" s="1101"/>
      <c r="MYF742" s="1101"/>
      <c r="MYG742" s="1101"/>
      <c r="MYH742" s="1101"/>
      <c r="MYI742" s="1101"/>
      <c r="MYJ742" s="1101"/>
      <c r="MYK742" s="1101"/>
      <c r="MYL742" s="1101"/>
      <c r="MYM742" s="1101"/>
      <c r="MYN742" s="1101"/>
      <c r="MYO742" s="1101"/>
      <c r="MYP742" s="1101"/>
      <c r="MYQ742" s="1101"/>
      <c r="MYR742" s="1101"/>
      <c r="MYS742" s="1101"/>
      <c r="MYT742" s="1101"/>
      <c r="MYU742" s="1101"/>
      <c r="MYV742" s="1101"/>
      <c r="MYW742" s="1101"/>
      <c r="MYX742" s="1101"/>
      <c r="MYY742" s="1101"/>
      <c r="MYZ742" s="1101"/>
      <c r="MZA742" s="1101"/>
      <c r="MZB742" s="1101"/>
      <c r="MZC742" s="1101"/>
      <c r="MZD742" s="1101"/>
      <c r="MZE742" s="1101"/>
      <c r="MZF742" s="1101"/>
      <c r="MZG742" s="1101"/>
      <c r="MZH742" s="1101"/>
      <c r="MZI742" s="1101"/>
      <c r="MZJ742" s="1101"/>
      <c r="MZK742" s="1101"/>
      <c r="MZL742" s="1101"/>
      <c r="MZM742" s="1101"/>
      <c r="MZN742" s="1101"/>
      <c r="MZO742" s="1101"/>
      <c r="MZP742" s="1101"/>
      <c r="MZQ742" s="1101"/>
      <c r="MZR742" s="1101"/>
      <c r="MZS742" s="1101"/>
      <c r="MZT742" s="1101"/>
      <c r="MZU742" s="1101"/>
      <c r="MZV742" s="1101"/>
      <c r="MZW742" s="1101"/>
      <c r="MZX742" s="1101"/>
      <c r="MZY742" s="1101"/>
      <c r="MZZ742" s="1101"/>
      <c r="NAA742" s="1101"/>
      <c r="NAB742" s="1101"/>
      <c r="NAC742" s="1101"/>
      <c r="NAD742" s="1101"/>
      <c r="NAE742" s="1101"/>
      <c r="NAF742" s="1101"/>
      <c r="NAG742" s="1101"/>
      <c r="NAH742" s="1101"/>
      <c r="NAI742" s="1101"/>
      <c r="NAJ742" s="1101"/>
      <c r="NAK742" s="1101"/>
      <c r="NAL742" s="1101"/>
      <c r="NAM742" s="1101"/>
      <c r="NAN742" s="1101"/>
      <c r="NAO742" s="1101"/>
      <c r="NAP742" s="1101"/>
      <c r="NAQ742" s="1101"/>
      <c r="NAR742" s="1101"/>
      <c r="NAS742" s="1101"/>
      <c r="NAT742" s="1101"/>
      <c r="NAU742" s="1101"/>
      <c r="NAV742" s="1101"/>
      <c r="NAW742" s="1101"/>
      <c r="NAX742" s="1101"/>
      <c r="NAY742" s="1101"/>
      <c r="NAZ742" s="1101"/>
      <c r="NBA742" s="1101"/>
      <c r="NBB742" s="1101"/>
      <c r="NBC742" s="1101"/>
      <c r="NBD742" s="1101"/>
      <c r="NBE742" s="1101"/>
      <c r="NBF742" s="1101"/>
      <c r="NBG742" s="1101"/>
      <c r="NBH742" s="1101"/>
      <c r="NBI742" s="1101"/>
      <c r="NBJ742" s="1101"/>
      <c r="NBK742" s="1101"/>
      <c r="NBL742" s="1101"/>
      <c r="NBM742" s="1101"/>
      <c r="NBN742" s="1101"/>
      <c r="NBO742" s="1101"/>
      <c r="NBP742" s="1101"/>
      <c r="NBQ742" s="1101"/>
      <c r="NBR742" s="1101"/>
      <c r="NBS742" s="1101"/>
      <c r="NBT742" s="1101"/>
      <c r="NBU742" s="1101"/>
      <c r="NBV742" s="1101"/>
      <c r="NBW742" s="1101"/>
      <c r="NBX742" s="1101"/>
      <c r="NBY742" s="1101"/>
      <c r="NBZ742" s="1101"/>
      <c r="NCA742" s="1101"/>
      <c r="NCB742" s="1101"/>
      <c r="NCC742" s="1101"/>
      <c r="NCD742" s="1101"/>
      <c r="NCE742" s="1101"/>
      <c r="NCF742" s="1101"/>
      <c r="NCG742" s="1101"/>
      <c r="NCH742" s="1101"/>
      <c r="NCI742" s="1101"/>
      <c r="NCJ742" s="1101"/>
      <c r="NCK742" s="1101"/>
      <c r="NCL742" s="1101"/>
      <c r="NCM742" s="1101"/>
      <c r="NCN742" s="1101"/>
      <c r="NCO742" s="1101"/>
      <c r="NCP742" s="1101"/>
      <c r="NCQ742" s="1101"/>
      <c r="NCR742" s="1101"/>
      <c r="NCS742" s="1101"/>
      <c r="NCT742" s="1101"/>
      <c r="NCU742" s="1101"/>
      <c r="NCV742" s="1101"/>
      <c r="NCW742" s="1101"/>
      <c r="NCX742" s="1101"/>
      <c r="NCY742" s="1101"/>
      <c r="NCZ742" s="1101"/>
      <c r="NDA742" s="1101"/>
      <c r="NDB742" s="1101"/>
      <c r="NDC742" s="1101"/>
      <c r="NDD742" s="1101"/>
      <c r="NDE742" s="1101"/>
      <c r="NDF742" s="1101"/>
      <c r="NDG742" s="1101"/>
      <c r="NDH742" s="1101"/>
      <c r="NDI742" s="1101"/>
      <c r="NDJ742" s="1101"/>
      <c r="NDK742" s="1101"/>
      <c r="NDL742" s="1101"/>
      <c r="NDM742" s="1101"/>
      <c r="NDN742" s="1101"/>
      <c r="NDO742" s="1101"/>
      <c r="NDP742" s="1101"/>
      <c r="NDQ742" s="1101"/>
      <c r="NDR742" s="1101"/>
      <c r="NDS742" s="1101"/>
      <c r="NDT742" s="1101"/>
      <c r="NDU742" s="1101"/>
      <c r="NDV742" s="1101"/>
      <c r="NDW742" s="1101"/>
      <c r="NDX742" s="1101"/>
      <c r="NDY742" s="1101"/>
      <c r="NDZ742" s="1101"/>
      <c r="NEA742" s="1101"/>
      <c r="NEB742" s="1101"/>
      <c r="NEC742" s="1101"/>
      <c r="NED742" s="1101"/>
      <c r="NEE742" s="1101"/>
      <c r="NEF742" s="1101"/>
      <c r="NEG742" s="1101"/>
      <c r="NEH742" s="1101"/>
      <c r="NEI742" s="1101"/>
      <c r="NEJ742" s="1101"/>
      <c r="NEK742" s="1101"/>
      <c r="NEL742" s="1101"/>
      <c r="NEM742" s="1101"/>
      <c r="NEN742" s="1101"/>
      <c r="NEO742" s="1101"/>
      <c r="NEP742" s="1101"/>
      <c r="NEQ742" s="1101"/>
      <c r="NER742" s="1101"/>
      <c r="NES742" s="1101"/>
      <c r="NET742" s="1101"/>
      <c r="NEU742" s="1101"/>
      <c r="NEV742" s="1101"/>
      <c r="NEW742" s="1101"/>
      <c r="NEX742" s="1101"/>
      <c r="NEY742" s="1101"/>
      <c r="NEZ742" s="1101"/>
      <c r="NFA742" s="1101"/>
      <c r="NFB742" s="1101"/>
      <c r="NFC742" s="1101"/>
      <c r="NFD742" s="1101"/>
      <c r="NFE742" s="1101"/>
      <c r="NFF742" s="1101"/>
      <c r="NFG742" s="1101"/>
      <c r="NFH742" s="1101"/>
      <c r="NFI742" s="1101"/>
      <c r="NFJ742" s="1101"/>
      <c r="NFK742" s="1101"/>
      <c r="NFL742" s="1101"/>
      <c r="NFM742" s="1101"/>
      <c r="NFN742" s="1101"/>
      <c r="NFO742" s="1101"/>
      <c r="NFP742" s="1101"/>
      <c r="NFQ742" s="1101"/>
      <c r="NFR742" s="1101"/>
      <c r="NFS742" s="1101"/>
      <c r="NFT742" s="1101"/>
      <c r="NFU742" s="1101"/>
      <c r="NFV742" s="1101"/>
      <c r="NFW742" s="1101"/>
      <c r="NFX742" s="1101"/>
      <c r="NFY742" s="1101"/>
      <c r="NFZ742" s="1101"/>
      <c r="NGA742" s="1101"/>
      <c r="NGB742" s="1101"/>
      <c r="NGC742" s="1101"/>
      <c r="NGD742" s="1101"/>
      <c r="NGE742" s="1101"/>
      <c r="NGF742" s="1101"/>
      <c r="NGG742" s="1101"/>
      <c r="NGH742" s="1101"/>
      <c r="NGI742" s="1101"/>
      <c r="NGJ742" s="1101"/>
      <c r="NGK742" s="1101"/>
      <c r="NGL742" s="1101"/>
      <c r="NGM742" s="1101"/>
      <c r="NGN742" s="1101"/>
      <c r="NGO742" s="1101"/>
      <c r="NGP742" s="1101"/>
      <c r="NGQ742" s="1101"/>
      <c r="NGR742" s="1101"/>
      <c r="NGS742" s="1101"/>
      <c r="NGT742" s="1101"/>
      <c r="NGU742" s="1101"/>
      <c r="NGV742" s="1101"/>
      <c r="NGW742" s="1101"/>
      <c r="NGX742" s="1101"/>
      <c r="NGY742" s="1101"/>
      <c r="NGZ742" s="1101"/>
      <c r="NHA742" s="1101"/>
      <c r="NHB742" s="1101"/>
      <c r="NHC742" s="1101"/>
      <c r="NHD742" s="1101"/>
      <c r="NHE742" s="1101"/>
      <c r="NHF742" s="1101"/>
      <c r="NHG742" s="1101"/>
      <c r="NHH742" s="1101"/>
      <c r="NHI742" s="1101"/>
      <c r="NHJ742" s="1101"/>
      <c r="NHK742" s="1101"/>
      <c r="NHL742" s="1101"/>
      <c r="NHM742" s="1101"/>
      <c r="NHN742" s="1101"/>
      <c r="NHO742" s="1101"/>
      <c r="NHP742" s="1101"/>
      <c r="NHQ742" s="1101"/>
      <c r="NHR742" s="1101"/>
      <c r="NHS742" s="1101"/>
      <c r="NHT742" s="1101"/>
      <c r="NHU742" s="1101"/>
      <c r="NHV742" s="1101"/>
      <c r="NHW742" s="1101"/>
      <c r="NHX742" s="1101"/>
      <c r="NHY742" s="1101"/>
      <c r="NHZ742" s="1101"/>
      <c r="NIA742" s="1101"/>
      <c r="NIB742" s="1101"/>
      <c r="NIC742" s="1101"/>
      <c r="NID742" s="1101"/>
      <c r="NIE742" s="1101"/>
      <c r="NIF742" s="1101"/>
      <c r="NIG742" s="1101"/>
      <c r="NIH742" s="1101"/>
      <c r="NII742" s="1101"/>
      <c r="NIJ742" s="1101"/>
      <c r="NIK742" s="1101"/>
      <c r="NIL742" s="1101"/>
      <c r="NIM742" s="1101"/>
      <c r="NIN742" s="1101"/>
      <c r="NIO742" s="1101"/>
      <c r="NIP742" s="1101"/>
      <c r="NIQ742" s="1101"/>
      <c r="NIR742" s="1101"/>
      <c r="NIS742" s="1101"/>
      <c r="NIT742" s="1101"/>
      <c r="NIU742" s="1101"/>
      <c r="NIV742" s="1101"/>
      <c r="NIW742" s="1101"/>
      <c r="NIX742" s="1101"/>
      <c r="NIY742" s="1101"/>
      <c r="NIZ742" s="1101"/>
      <c r="NJA742" s="1101"/>
      <c r="NJB742" s="1101"/>
      <c r="NJC742" s="1101"/>
      <c r="NJD742" s="1101"/>
      <c r="NJE742" s="1101"/>
      <c r="NJF742" s="1101"/>
      <c r="NJG742" s="1101"/>
      <c r="NJH742" s="1101"/>
      <c r="NJI742" s="1101"/>
      <c r="NJJ742" s="1101"/>
      <c r="NJK742" s="1101"/>
      <c r="NJL742" s="1101"/>
      <c r="NJM742" s="1101"/>
      <c r="NJN742" s="1101"/>
      <c r="NJO742" s="1101"/>
      <c r="NJP742" s="1101"/>
      <c r="NJQ742" s="1101"/>
      <c r="NJR742" s="1101"/>
      <c r="NJS742" s="1101"/>
      <c r="NJT742" s="1101"/>
      <c r="NJU742" s="1101"/>
      <c r="NJV742" s="1101"/>
      <c r="NJW742" s="1101"/>
      <c r="NJX742" s="1101"/>
      <c r="NJY742" s="1101"/>
      <c r="NJZ742" s="1101"/>
      <c r="NKA742" s="1101"/>
      <c r="NKB742" s="1101"/>
      <c r="NKC742" s="1101"/>
      <c r="NKD742" s="1101"/>
      <c r="NKE742" s="1101"/>
      <c r="NKF742" s="1101"/>
      <c r="NKG742" s="1101"/>
      <c r="NKH742" s="1101"/>
      <c r="NKI742" s="1101"/>
      <c r="NKJ742" s="1101"/>
      <c r="NKK742" s="1101"/>
      <c r="NKL742" s="1101"/>
      <c r="NKM742" s="1101"/>
      <c r="NKN742" s="1101"/>
      <c r="NKO742" s="1101"/>
      <c r="NKP742" s="1101"/>
      <c r="NKQ742" s="1101"/>
      <c r="NKR742" s="1101"/>
      <c r="NKS742" s="1101"/>
      <c r="NKT742" s="1101"/>
      <c r="NKU742" s="1101"/>
      <c r="NKV742" s="1101"/>
      <c r="NKW742" s="1101"/>
      <c r="NKX742" s="1101"/>
      <c r="NKY742" s="1101"/>
      <c r="NKZ742" s="1101"/>
      <c r="NLA742" s="1101"/>
      <c r="NLB742" s="1101"/>
      <c r="NLC742" s="1101"/>
      <c r="NLD742" s="1101"/>
      <c r="NLE742" s="1101"/>
      <c r="NLF742" s="1101"/>
      <c r="NLG742" s="1101"/>
      <c r="NLH742" s="1101"/>
      <c r="NLI742" s="1101"/>
      <c r="NLJ742" s="1101"/>
      <c r="NLK742" s="1101"/>
      <c r="NLL742" s="1101"/>
      <c r="NLM742" s="1101"/>
      <c r="NLN742" s="1101"/>
      <c r="NLO742" s="1101"/>
      <c r="NLP742" s="1101"/>
      <c r="NLQ742" s="1101"/>
      <c r="NLR742" s="1101"/>
      <c r="NLS742" s="1101"/>
      <c r="NLT742" s="1101"/>
      <c r="NLU742" s="1101"/>
      <c r="NLV742" s="1101"/>
      <c r="NLW742" s="1101"/>
      <c r="NLX742" s="1101"/>
      <c r="NLY742" s="1101"/>
      <c r="NLZ742" s="1101"/>
      <c r="NMA742" s="1101"/>
      <c r="NMB742" s="1101"/>
      <c r="NMC742" s="1101"/>
      <c r="NMD742" s="1101"/>
      <c r="NME742" s="1101"/>
      <c r="NMF742" s="1101"/>
      <c r="NMG742" s="1101"/>
      <c r="NMH742" s="1101"/>
      <c r="NMI742" s="1101"/>
      <c r="NMJ742" s="1101"/>
      <c r="NMK742" s="1101"/>
      <c r="NML742" s="1101"/>
      <c r="NMM742" s="1101"/>
      <c r="NMN742" s="1101"/>
      <c r="NMO742" s="1101"/>
      <c r="NMP742" s="1101"/>
      <c r="NMQ742" s="1101"/>
      <c r="NMR742" s="1101"/>
      <c r="NMS742" s="1101"/>
      <c r="NMT742" s="1101"/>
      <c r="NMU742" s="1101"/>
      <c r="NMV742" s="1101"/>
      <c r="NMW742" s="1101"/>
      <c r="NMX742" s="1101"/>
      <c r="NMY742" s="1101"/>
      <c r="NMZ742" s="1101"/>
      <c r="NNA742" s="1101"/>
      <c r="NNB742" s="1101"/>
      <c r="NNC742" s="1101"/>
      <c r="NND742" s="1101"/>
      <c r="NNE742" s="1101"/>
      <c r="NNF742" s="1101"/>
      <c r="NNG742" s="1101"/>
      <c r="NNH742" s="1101"/>
      <c r="NNI742" s="1101"/>
      <c r="NNJ742" s="1101"/>
      <c r="NNK742" s="1101"/>
      <c r="NNL742" s="1101"/>
      <c r="NNM742" s="1101"/>
      <c r="NNN742" s="1101"/>
      <c r="NNO742" s="1101"/>
      <c r="NNP742" s="1101"/>
      <c r="NNQ742" s="1101"/>
      <c r="NNR742" s="1101"/>
      <c r="NNS742" s="1101"/>
      <c r="NNT742" s="1101"/>
      <c r="NNU742" s="1101"/>
      <c r="NNV742" s="1101"/>
      <c r="NNW742" s="1101"/>
      <c r="NNX742" s="1101"/>
      <c r="NNY742" s="1101"/>
      <c r="NNZ742" s="1101"/>
      <c r="NOA742" s="1101"/>
      <c r="NOB742" s="1101"/>
      <c r="NOC742" s="1101"/>
      <c r="NOD742" s="1101"/>
      <c r="NOE742" s="1101"/>
      <c r="NOF742" s="1101"/>
      <c r="NOG742" s="1101"/>
      <c r="NOH742" s="1101"/>
      <c r="NOI742" s="1101"/>
      <c r="NOJ742" s="1101"/>
      <c r="NOK742" s="1101"/>
      <c r="NOL742" s="1101"/>
      <c r="NOM742" s="1101"/>
      <c r="NON742" s="1101"/>
      <c r="NOO742" s="1101"/>
      <c r="NOP742" s="1101"/>
      <c r="NOQ742" s="1101"/>
      <c r="NOR742" s="1101"/>
      <c r="NOS742" s="1101"/>
      <c r="NOT742" s="1101"/>
      <c r="NOU742" s="1101"/>
      <c r="NOV742" s="1101"/>
      <c r="NOW742" s="1101"/>
      <c r="NOX742" s="1101"/>
      <c r="NOY742" s="1101"/>
      <c r="NOZ742" s="1101"/>
      <c r="NPA742" s="1101"/>
      <c r="NPB742" s="1101"/>
      <c r="NPC742" s="1101"/>
      <c r="NPD742" s="1101"/>
      <c r="NPE742" s="1101"/>
      <c r="NPF742" s="1101"/>
      <c r="NPG742" s="1101"/>
      <c r="NPH742" s="1101"/>
      <c r="NPI742" s="1101"/>
      <c r="NPJ742" s="1101"/>
      <c r="NPK742" s="1101"/>
      <c r="NPL742" s="1101"/>
      <c r="NPM742" s="1101"/>
      <c r="NPN742" s="1101"/>
      <c r="NPO742" s="1101"/>
      <c r="NPP742" s="1101"/>
      <c r="NPQ742" s="1101"/>
      <c r="NPR742" s="1101"/>
      <c r="NPS742" s="1101"/>
      <c r="NPT742" s="1101"/>
      <c r="NPU742" s="1101"/>
      <c r="NPV742" s="1101"/>
      <c r="NPW742" s="1101"/>
      <c r="NPX742" s="1101"/>
      <c r="NPY742" s="1101"/>
      <c r="NPZ742" s="1101"/>
      <c r="NQA742" s="1101"/>
      <c r="NQB742" s="1101"/>
      <c r="NQC742" s="1101"/>
      <c r="NQD742" s="1101"/>
      <c r="NQE742" s="1101"/>
      <c r="NQF742" s="1101"/>
      <c r="NQG742" s="1101"/>
      <c r="NQH742" s="1101"/>
      <c r="NQI742" s="1101"/>
      <c r="NQJ742" s="1101"/>
      <c r="NQK742" s="1101"/>
      <c r="NQL742" s="1101"/>
      <c r="NQM742" s="1101"/>
      <c r="NQN742" s="1101"/>
      <c r="NQO742" s="1101"/>
      <c r="NQP742" s="1101"/>
      <c r="NQQ742" s="1101"/>
      <c r="NQR742" s="1101"/>
      <c r="NQS742" s="1101"/>
      <c r="NQT742" s="1101"/>
      <c r="NQU742" s="1101"/>
      <c r="NQV742" s="1101"/>
      <c r="NQW742" s="1101"/>
      <c r="NQX742" s="1101"/>
      <c r="NQY742" s="1101"/>
      <c r="NQZ742" s="1101"/>
      <c r="NRA742" s="1101"/>
      <c r="NRB742" s="1101"/>
      <c r="NRC742" s="1101"/>
      <c r="NRD742" s="1101"/>
      <c r="NRE742" s="1101"/>
      <c r="NRF742" s="1101"/>
      <c r="NRG742" s="1101"/>
      <c r="NRH742" s="1101"/>
      <c r="NRI742" s="1101"/>
      <c r="NRJ742" s="1101"/>
      <c r="NRK742" s="1101"/>
      <c r="NRL742" s="1101"/>
      <c r="NRM742" s="1101"/>
      <c r="NRN742" s="1101"/>
      <c r="NRO742" s="1101"/>
      <c r="NRP742" s="1101"/>
      <c r="NRQ742" s="1101"/>
      <c r="NRR742" s="1101"/>
      <c r="NRS742" s="1101"/>
      <c r="NRT742" s="1101"/>
      <c r="NRU742" s="1101"/>
      <c r="NRV742" s="1101"/>
      <c r="NRW742" s="1101"/>
      <c r="NRX742" s="1101"/>
      <c r="NRY742" s="1101"/>
      <c r="NRZ742" s="1101"/>
      <c r="NSA742" s="1101"/>
      <c r="NSB742" s="1101"/>
      <c r="NSC742" s="1101"/>
      <c r="NSD742" s="1101"/>
      <c r="NSE742" s="1101"/>
      <c r="NSF742" s="1101"/>
      <c r="NSG742" s="1101"/>
      <c r="NSH742" s="1101"/>
      <c r="NSI742" s="1101"/>
      <c r="NSJ742" s="1101"/>
      <c r="NSK742" s="1101"/>
      <c r="NSL742" s="1101"/>
      <c r="NSM742" s="1101"/>
      <c r="NSN742" s="1101"/>
      <c r="NSO742" s="1101"/>
      <c r="NSP742" s="1101"/>
      <c r="NSQ742" s="1101"/>
      <c r="NSR742" s="1101"/>
      <c r="NSS742" s="1101"/>
      <c r="NST742" s="1101"/>
      <c r="NSU742" s="1101"/>
      <c r="NSV742" s="1101"/>
      <c r="NSW742" s="1101"/>
      <c r="NSX742" s="1101"/>
      <c r="NSY742" s="1101"/>
      <c r="NSZ742" s="1101"/>
      <c r="NTA742" s="1101"/>
      <c r="NTB742" s="1101"/>
      <c r="NTC742" s="1101"/>
      <c r="NTD742" s="1101"/>
      <c r="NTE742" s="1101"/>
      <c r="NTF742" s="1101"/>
      <c r="NTG742" s="1101"/>
      <c r="NTH742" s="1101"/>
      <c r="NTI742" s="1101"/>
      <c r="NTJ742" s="1101"/>
      <c r="NTK742" s="1101"/>
      <c r="NTL742" s="1101"/>
      <c r="NTM742" s="1101"/>
      <c r="NTN742" s="1101"/>
      <c r="NTO742" s="1101"/>
      <c r="NTP742" s="1101"/>
      <c r="NTQ742" s="1101"/>
      <c r="NTR742" s="1101"/>
      <c r="NTS742" s="1101"/>
      <c r="NTT742" s="1101"/>
      <c r="NTU742" s="1101"/>
      <c r="NTV742" s="1101"/>
      <c r="NTW742" s="1101"/>
      <c r="NTX742" s="1101"/>
      <c r="NTY742" s="1101"/>
      <c r="NTZ742" s="1101"/>
      <c r="NUA742" s="1101"/>
      <c r="NUB742" s="1101"/>
      <c r="NUC742" s="1101"/>
      <c r="NUD742" s="1101"/>
      <c r="NUE742" s="1101"/>
      <c r="NUF742" s="1101"/>
      <c r="NUG742" s="1101"/>
      <c r="NUH742" s="1101"/>
      <c r="NUI742" s="1101"/>
      <c r="NUJ742" s="1101"/>
      <c r="NUK742" s="1101"/>
      <c r="NUL742" s="1101"/>
      <c r="NUM742" s="1101"/>
      <c r="NUN742" s="1101"/>
      <c r="NUO742" s="1101"/>
      <c r="NUP742" s="1101"/>
      <c r="NUQ742" s="1101"/>
      <c r="NUR742" s="1101"/>
      <c r="NUS742" s="1101"/>
      <c r="NUT742" s="1101"/>
      <c r="NUU742" s="1101"/>
      <c r="NUV742" s="1101"/>
      <c r="NUW742" s="1101"/>
      <c r="NUX742" s="1101"/>
      <c r="NUY742" s="1101"/>
      <c r="NUZ742" s="1101"/>
      <c r="NVA742" s="1101"/>
      <c r="NVB742" s="1101"/>
      <c r="NVC742" s="1101"/>
      <c r="NVD742" s="1101"/>
      <c r="NVE742" s="1101"/>
      <c r="NVF742" s="1101"/>
      <c r="NVG742" s="1101"/>
      <c r="NVH742" s="1101"/>
      <c r="NVI742" s="1101"/>
      <c r="NVJ742" s="1101"/>
      <c r="NVK742" s="1101"/>
      <c r="NVL742" s="1101"/>
      <c r="NVM742" s="1101"/>
      <c r="NVN742" s="1101"/>
      <c r="NVO742" s="1101"/>
      <c r="NVP742" s="1101"/>
      <c r="NVQ742" s="1101"/>
      <c r="NVR742" s="1101"/>
      <c r="NVS742" s="1101"/>
      <c r="NVT742" s="1101"/>
      <c r="NVU742" s="1101"/>
      <c r="NVV742" s="1101"/>
      <c r="NVW742" s="1101"/>
      <c r="NVX742" s="1101"/>
      <c r="NVY742" s="1101"/>
      <c r="NVZ742" s="1101"/>
      <c r="NWA742" s="1101"/>
      <c r="NWB742" s="1101"/>
      <c r="NWC742" s="1101"/>
      <c r="NWD742" s="1101"/>
      <c r="NWE742" s="1101"/>
      <c r="NWF742" s="1101"/>
      <c r="NWG742" s="1101"/>
      <c r="NWH742" s="1101"/>
      <c r="NWI742" s="1101"/>
      <c r="NWJ742" s="1101"/>
      <c r="NWK742" s="1101"/>
      <c r="NWL742" s="1101"/>
      <c r="NWM742" s="1101"/>
      <c r="NWN742" s="1101"/>
      <c r="NWO742" s="1101"/>
      <c r="NWP742" s="1101"/>
      <c r="NWQ742" s="1101"/>
      <c r="NWR742" s="1101"/>
      <c r="NWS742" s="1101"/>
      <c r="NWT742" s="1101"/>
      <c r="NWU742" s="1101"/>
      <c r="NWV742" s="1101"/>
      <c r="NWW742" s="1101"/>
      <c r="NWX742" s="1101"/>
      <c r="NWY742" s="1101"/>
      <c r="NWZ742" s="1101"/>
      <c r="NXA742" s="1101"/>
      <c r="NXB742" s="1101"/>
      <c r="NXC742" s="1101"/>
      <c r="NXD742" s="1101"/>
      <c r="NXE742" s="1101"/>
      <c r="NXF742" s="1101"/>
      <c r="NXG742" s="1101"/>
      <c r="NXH742" s="1101"/>
      <c r="NXI742" s="1101"/>
      <c r="NXJ742" s="1101"/>
      <c r="NXK742" s="1101"/>
      <c r="NXL742" s="1101"/>
      <c r="NXM742" s="1101"/>
      <c r="NXN742" s="1101"/>
      <c r="NXO742" s="1101"/>
      <c r="NXP742" s="1101"/>
      <c r="NXQ742" s="1101"/>
      <c r="NXR742" s="1101"/>
      <c r="NXS742" s="1101"/>
      <c r="NXT742" s="1101"/>
      <c r="NXU742" s="1101"/>
      <c r="NXV742" s="1101"/>
      <c r="NXW742" s="1101"/>
      <c r="NXX742" s="1101"/>
      <c r="NXY742" s="1101"/>
      <c r="NXZ742" s="1101"/>
      <c r="NYA742" s="1101"/>
      <c r="NYB742" s="1101"/>
      <c r="NYC742" s="1101"/>
      <c r="NYD742" s="1101"/>
      <c r="NYE742" s="1101"/>
      <c r="NYF742" s="1101"/>
      <c r="NYG742" s="1101"/>
      <c r="NYH742" s="1101"/>
      <c r="NYI742" s="1101"/>
      <c r="NYJ742" s="1101"/>
      <c r="NYK742" s="1101"/>
      <c r="NYL742" s="1101"/>
      <c r="NYM742" s="1101"/>
      <c r="NYN742" s="1101"/>
      <c r="NYO742" s="1101"/>
      <c r="NYP742" s="1101"/>
      <c r="NYQ742" s="1101"/>
      <c r="NYR742" s="1101"/>
      <c r="NYS742" s="1101"/>
      <c r="NYT742" s="1101"/>
      <c r="NYU742" s="1101"/>
      <c r="NYV742" s="1101"/>
      <c r="NYW742" s="1101"/>
      <c r="NYX742" s="1101"/>
      <c r="NYY742" s="1101"/>
      <c r="NYZ742" s="1101"/>
      <c r="NZA742" s="1101"/>
      <c r="NZB742" s="1101"/>
      <c r="NZC742" s="1101"/>
      <c r="NZD742" s="1101"/>
      <c r="NZE742" s="1101"/>
      <c r="NZF742" s="1101"/>
      <c r="NZG742" s="1101"/>
      <c r="NZH742" s="1101"/>
      <c r="NZI742" s="1101"/>
      <c r="NZJ742" s="1101"/>
      <c r="NZK742" s="1101"/>
      <c r="NZL742" s="1101"/>
      <c r="NZM742" s="1101"/>
      <c r="NZN742" s="1101"/>
      <c r="NZO742" s="1101"/>
      <c r="NZP742" s="1101"/>
      <c r="NZQ742" s="1101"/>
      <c r="NZR742" s="1101"/>
      <c r="NZS742" s="1101"/>
      <c r="NZT742" s="1101"/>
      <c r="NZU742" s="1101"/>
      <c r="NZV742" s="1101"/>
      <c r="NZW742" s="1101"/>
      <c r="NZX742" s="1101"/>
      <c r="NZY742" s="1101"/>
      <c r="NZZ742" s="1101"/>
      <c r="OAA742" s="1101"/>
      <c r="OAB742" s="1101"/>
      <c r="OAC742" s="1101"/>
      <c r="OAD742" s="1101"/>
      <c r="OAE742" s="1101"/>
      <c r="OAF742" s="1101"/>
      <c r="OAG742" s="1101"/>
      <c r="OAH742" s="1101"/>
      <c r="OAI742" s="1101"/>
      <c r="OAJ742" s="1101"/>
      <c r="OAK742" s="1101"/>
      <c r="OAL742" s="1101"/>
      <c r="OAM742" s="1101"/>
      <c r="OAN742" s="1101"/>
      <c r="OAO742" s="1101"/>
      <c r="OAP742" s="1101"/>
      <c r="OAQ742" s="1101"/>
      <c r="OAR742" s="1101"/>
      <c r="OAS742" s="1101"/>
      <c r="OAT742" s="1101"/>
      <c r="OAU742" s="1101"/>
      <c r="OAV742" s="1101"/>
      <c r="OAW742" s="1101"/>
      <c r="OAX742" s="1101"/>
      <c r="OAY742" s="1101"/>
      <c r="OAZ742" s="1101"/>
      <c r="OBA742" s="1101"/>
      <c r="OBB742" s="1101"/>
      <c r="OBC742" s="1101"/>
      <c r="OBD742" s="1101"/>
      <c r="OBE742" s="1101"/>
      <c r="OBF742" s="1101"/>
      <c r="OBG742" s="1101"/>
      <c r="OBH742" s="1101"/>
      <c r="OBI742" s="1101"/>
      <c r="OBJ742" s="1101"/>
      <c r="OBK742" s="1101"/>
      <c r="OBL742" s="1101"/>
      <c r="OBM742" s="1101"/>
      <c r="OBN742" s="1101"/>
      <c r="OBO742" s="1101"/>
      <c r="OBP742" s="1101"/>
      <c r="OBQ742" s="1101"/>
      <c r="OBR742" s="1101"/>
      <c r="OBS742" s="1101"/>
      <c r="OBT742" s="1101"/>
      <c r="OBU742" s="1101"/>
      <c r="OBV742" s="1101"/>
      <c r="OBW742" s="1101"/>
      <c r="OBX742" s="1101"/>
      <c r="OBY742" s="1101"/>
      <c r="OBZ742" s="1101"/>
      <c r="OCA742" s="1101"/>
      <c r="OCB742" s="1101"/>
      <c r="OCC742" s="1101"/>
      <c r="OCD742" s="1101"/>
      <c r="OCE742" s="1101"/>
      <c r="OCF742" s="1101"/>
      <c r="OCG742" s="1101"/>
      <c r="OCH742" s="1101"/>
      <c r="OCI742" s="1101"/>
      <c r="OCJ742" s="1101"/>
      <c r="OCK742" s="1101"/>
      <c r="OCL742" s="1101"/>
      <c r="OCM742" s="1101"/>
      <c r="OCN742" s="1101"/>
      <c r="OCO742" s="1101"/>
      <c r="OCP742" s="1101"/>
      <c r="OCQ742" s="1101"/>
      <c r="OCR742" s="1101"/>
      <c r="OCS742" s="1101"/>
      <c r="OCT742" s="1101"/>
      <c r="OCU742" s="1101"/>
      <c r="OCV742" s="1101"/>
      <c r="OCW742" s="1101"/>
      <c r="OCX742" s="1101"/>
      <c r="OCY742" s="1101"/>
      <c r="OCZ742" s="1101"/>
      <c r="ODA742" s="1101"/>
      <c r="ODB742" s="1101"/>
      <c r="ODC742" s="1101"/>
      <c r="ODD742" s="1101"/>
      <c r="ODE742" s="1101"/>
      <c r="ODF742" s="1101"/>
      <c r="ODG742" s="1101"/>
      <c r="ODH742" s="1101"/>
      <c r="ODI742" s="1101"/>
      <c r="ODJ742" s="1101"/>
      <c r="ODK742" s="1101"/>
      <c r="ODL742" s="1101"/>
      <c r="ODM742" s="1101"/>
      <c r="ODN742" s="1101"/>
      <c r="ODO742" s="1101"/>
      <c r="ODP742" s="1101"/>
      <c r="ODQ742" s="1101"/>
      <c r="ODR742" s="1101"/>
      <c r="ODS742" s="1101"/>
      <c r="ODT742" s="1101"/>
      <c r="ODU742" s="1101"/>
      <c r="ODV742" s="1101"/>
      <c r="ODW742" s="1101"/>
      <c r="ODX742" s="1101"/>
      <c r="ODY742" s="1101"/>
      <c r="ODZ742" s="1101"/>
      <c r="OEA742" s="1101"/>
      <c r="OEB742" s="1101"/>
      <c r="OEC742" s="1101"/>
      <c r="OED742" s="1101"/>
      <c r="OEE742" s="1101"/>
      <c r="OEF742" s="1101"/>
      <c r="OEG742" s="1101"/>
      <c r="OEH742" s="1101"/>
      <c r="OEI742" s="1101"/>
      <c r="OEJ742" s="1101"/>
      <c r="OEK742" s="1101"/>
      <c r="OEL742" s="1101"/>
      <c r="OEM742" s="1101"/>
      <c r="OEN742" s="1101"/>
      <c r="OEO742" s="1101"/>
      <c r="OEP742" s="1101"/>
      <c r="OEQ742" s="1101"/>
      <c r="OER742" s="1101"/>
      <c r="OES742" s="1101"/>
      <c r="OET742" s="1101"/>
      <c r="OEU742" s="1101"/>
      <c r="OEV742" s="1101"/>
      <c r="OEW742" s="1101"/>
      <c r="OEX742" s="1101"/>
      <c r="OEY742" s="1101"/>
      <c r="OEZ742" s="1101"/>
      <c r="OFA742" s="1101"/>
      <c r="OFB742" s="1101"/>
      <c r="OFC742" s="1101"/>
      <c r="OFD742" s="1101"/>
      <c r="OFE742" s="1101"/>
      <c r="OFF742" s="1101"/>
      <c r="OFG742" s="1101"/>
      <c r="OFH742" s="1101"/>
      <c r="OFI742" s="1101"/>
      <c r="OFJ742" s="1101"/>
      <c r="OFK742" s="1101"/>
      <c r="OFL742" s="1101"/>
      <c r="OFM742" s="1101"/>
      <c r="OFN742" s="1101"/>
      <c r="OFO742" s="1101"/>
      <c r="OFP742" s="1101"/>
      <c r="OFQ742" s="1101"/>
      <c r="OFR742" s="1101"/>
      <c r="OFS742" s="1101"/>
      <c r="OFT742" s="1101"/>
      <c r="OFU742" s="1101"/>
      <c r="OFV742" s="1101"/>
      <c r="OFW742" s="1101"/>
      <c r="OFX742" s="1101"/>
      <c r="OFY742" s="1101"/>
      <c r="OFZ742" s="1101"/>
      <c r="OGA742" s="1101"/>
      <c r="OGB742" s="1101"/>
      <c r="OGC742" s="1101"/>
      <c r="OGD742" s="1101"/>
      <c r="OGE742" s="1101"/>
      <c r="OGF742" s="1101"/>
      <c r="OGG742" s="1101"/>
      <c r="OGH742" s="1101"/>
      <c r="OGI742" s="1101"/>
      <c r="OGJ742" s="1101"/>
      <c r="OGK742" s="1101"/>
      <c r="OGL742" s="1101"/>
      <c r="OGM742" s="1101"/>
      <c r="OGN742" s="1101"/>
      <c r="OGO742" s="1101"/>
      <c r="OGP742" s="1101"/>
      <c r="OGQ742" s="1101"/>
      <c r="OGR742" s="1101"/>
      <c r="OGS742" s="1101"/>
      <c r="OGT742" s="1101"/>
      <c r="OGU742" s="1101"/>
      <c r="OGV742" s="1101"/>
      <c r="OGW742" s="1101"/>
      <c r="OGX742" s="1101"/>
      <c r="OGY742" s="1101"/>
      <c r="OGZ742" s="1101"/>
      <c r="OHA742" s="1101"/>
      <c r="OHB742" s="1101"/>
      <c r="OHC742" s="1101"/>
      <c r="OHD742" s="1101"/>
      <c r="OHE742" s="1101"/>
      <c r="OHF742" s="1101"/>
      <c r="OHG742" s="1101"/>
      <c r="OHH742" s="1101"/>
      <c r="OHI742" s="1101"/>
      <c r="OHJ742" s="1101"/>
      <c r="OHK742" s="1101"/>
      <c r="OHL742" s="1101"/>
      <c r="OHM742" s="1101"/>
      <c r="OHN742" s="1101"/>
      <c r="OHO742" s="1101"/>
      <c r="OHP742" s="1101"/>
      <c r="OHQ742" s="1101"/>
      <c r="OHR742" s="1101"/>
      <c r="OHS742" s="1101"/>
      <c r="OHT742" s="1101"/>
      <c r="OHU742" s="1101"/>
      <c r="OHV742" s="1101"/>
      <c r="OHW742" s="1101"/>
      <c r="OHX742" s="1101"/>
      <c r="OHY742" s="1101"/>
      <c r="OHZ742" s="1101"/>
      <c r="OIA742" s="1101"/>
      <c r="OIB742" s="1101"/>
      <c r="OIC742" s="1101"/>
      <c r="OID742" s="1101"/>
      <c r="OIE742" s="1101"/>
      <c r="OIF742" s="1101"/>
      <c r="OIG742" s="1101"/>
      <c r="OIH742" s="1101"/>
      <c r="OII742" s="1101"/>
      <c r="OIJ742" s="1101"/>
      <c r="OIK742" s="1101"/>
      <c r="OIL742" s="1101"/>
      <c r="OIM742" s="1101"/>
      <c r="OIN742" s="1101"/>
      <c r="OIO742" s="1101"/>
      <c r="OIP742" s="1101"/>
      <c r="OIQ742" s="1101"/>
      <c r="OIR742" s="1101"/>
      <c r="OIS742" s="1101"/>
      <c r="OIT742" s="1101"/>
      <c r="OIU742" s="1101"/>
      <c r="OIV742" s="1101"/>
      <c r="OIW742" s="1101"/>
      <c r="OIX742" s="1101"/>
      <c r="OIY742" s="1101"/>
      <c r="OIZ742" s="1101"/>
      <c r="OJA742" s="1101"/>
      <c r="OJB742" s="1101"/>
      <c r="OJC742" s="1101"/>
      <c r="OJD742" s="1101"/>
      <c r="OJE742" s="1101"/>
      <c r="OJF742" s="1101"/>
      <c r="OJG742" s="1101"/>
      <c r="OJH742" s="1101"/>
      <c r="OJI742" s="1101"/>
      <c r="OJJ742" s="1101"/>
      <c r="OJK742" s="1101"/>
      <c r="OJL742" s="1101"/>
      <c r="OJM742" s="1101"/>
      <c r="OJN742" s="1101"/>
      <c r="OJO742" s="1101"/>
      <c r="OJP742" s="1101"/>
      <c r="OJQ742" s="1101"/>
      <c r="OJR742" s="1101"/>
      <c r="OJS742" s="1101"/>
      <c r="OJT742" s="1101"/>
      <c r="OJU742" s="1101"/>
      <c r="OJV742" s="1101"/>
      <c r="OJW742" s="1101"/>
      <c r="OJX742" s="1101"/>
      <c r="OJY742" s="1101"/>
      <c r="OJZ742" s="1101"/>
      <c r="OKA742" s="1101"/>
      <c r="OKB742" s="1101"/>
      <c r="OKC742" s="1101"/>
      <c r="OKD742" s="1101"/>
      <c r="OKE742" s="1101"/>
      <c r="OKF742" s="1101"/>
      <c r="OKG742" s="1101"/>
      <c r="OKH742" s="1101"/>
      <c r="OKI742" s="1101"/>
      <c r="OKJ742" s="1101"/>
      <c r="OKK742" s="1101"/>
      <c r="OKL742" s="1101"/>
      <c r="OKM742" s="1101"/>
      <c r="OKN742" s="1101"/>
      <c r="OKO742" s="1101"/>
      <c r="OKP742" s="1101"/>
      <c r="OKQ742" s="1101"/>
      <c r="OKR742" s="1101"/>
      <c r="OKS742" s="1101"/>
      <c r="OKT742" s="1101"/>
      <c r="OKU742" s="1101"/>
      <c r="OKV742" s="1101"/>
      <c r="OKW742" s="1101"/>
      <c r="OKX742" s="1101"/>
      <c r="OKY742" s="1101"/>
      <c r="OKZ742" s="1101"/>
      <c r="OLA742" s="1101"/>
      <c r="OLB742" s="1101"/>
      <c r="OLC742" s="1101"/>
      <c r="OLD742" s="1101"/>
      <c r="OLE742" s="1101"/>
      <c r="OLF742" s="1101"/>
      <c r="OLG742" s="1101"/>
      <c r="OLH742" s="1101"/>
      <c r="OLI742" s="1101"/>
      <c r="OLJ742" s="1101"/>
      <c r="OLK742" s="1101"/>
      <c r="OLL742" s="1101"/>
      <c r="OLM742" s="1101"/>
      <c r="OLN742" s="1101"/>
      <c r="OLO742" s="1101"/>
      <c r="OLP742" s="1101"/>
      <c r="OLQ742" s="1101"/>
      <c r="OLR742" s="1101"/>
      <c r="OLS742" s="1101"/>
      <c r="OLT742" s="1101"/>
      <c r="OLU742" s="1101"/>
      <c r="OLV742" s="1101"/>
      <c r="OLW742" s="1101"/>
      <c r="OLX742" s="1101"/>
      <c r="OLY742" s="1101"/>
      <c r="OLZ742" s="1101"/>
      <c r="OMA742" s="1101"/>
      <c r="OMB742" s="1101"/>
      <c r="OMC742" s="1101"/>
      <c r="OMD742" s="1101"/>
      <c r="OME742" s="1101"/>
      <c r="OMF742" s="1101"/>
      <c r="OMG742" s="1101"/>
      <c r="OMH742" s="1101"/>
      <c r="OMI742" s="1101"/>
      <c r="OMJ742" s="1101"/>
      <c r="OMK742" s="1101"/>
      <c r="OML742" s="1101"/>
      <c r="OMM742" s="1101"/>
      <c r="OMN742" s="1101"/>
      <c r="OMO742" s="1101"/>
      <c r="OMP742" s="1101"/>
      <c r="OMQ742" s="1101"/>
      <c r="OMR742" s="1101"/>
      <c r="OMS742" s="1101"/>
      <c r="OMT742" s="1101"/>
      <c r="OMU742" s="1101"/>
      <c r="OMV742" s="1101"/>
      <c r="OMW742" s="1101"/>
      <c r="OMX742" s="1101"/>
      <c r="OMY742" s="1101"/>
      <c r="OMZ742" s="1101"/>
      <c r="ONA742" s="1101"/>
      <c r="ONB742" s="1101"/>
      <c r="ONC742" s="1101"/>
      <c r="OND742" s="1101"/>
      <c r="ONE742" s="1101"/>
      <c r="ONF742" s="1101"/>
      <c r="ONG742" s="1101"/>
      <c r="ONH742" s="1101"/>
      <c r="ONI742" s="1101"/>
      <c r="ONJ742" s="1101"/>
      <c r="ONK742" s="1101"/>
      <c r="ONL742" s="1101"/>
      <c r="ONM742" s="1101"/>
      <c r="ONN742" s="1101"/>
      <c r="ONO742" s="1101"/>
      <c r="ONP742" s="1101"/>
      <c r="ONQ742" s="1101"/>
      <c r="ONR742" s="1101"/>
      <c r="ONS742" s="1101"/>
      <c r="ONT742" s="1101"/>
      <c r="ONU742" s="1101"/>
      <c r="ONV742" s="1101"/>
      <c r="ONW742" s="1101"/>
      <c r="ONX742" s="1101"/>
      <c r="ONY742" s="1101"/>
      <c r="ONZ742" s="1101"/>
      <c r="OOA742" s="1101"/>
      <c r="OOB742" s="1101"/>
      <c r="OOC742" s="1101"/>
      <c r="OOD742" s="1101"/>
      <c r="OOE742" s="1101"/>
      <c r="OOF742" s="1101"/>
      <c r="OOG742" s="1101"/>
      <c r="OOH742" s="1101"/>
      <c r="OOI742" s="1101"/>
      <c r="OOJ742" s="1101"/>
      <c r="OOK742" s="1101"/>
      <c r="OOL742" s="1101"/>
      <c r="OOM742" s="1101"/>
      <c r="OON742" s="1101"/>
      <c r="OOO742" s="1101"/>
      <c r="OOP742" s="1101"/>
      <c r="OOQ742" s="1101"/>
      <c r="OOR742" s="1101"/>
      <c r="OOS742" s="1101"/>
      <c r="OOT742" s="1101"/>
      <c r="OOU742" s="1101"/>
      <c r="OOV742" s="1101"/>
      <c r="OOW742" s="1101"/>
      <c r="OOX742" s="1101"/>
      <c r="OOY742" s="1101"/>
      <c r="OOZ742" s="1101"/>
      <c r="OPA742" s="1101"/>
      <c r="OPB742" s="1101"/>
      <c r="OPC742" s="1101"/>
      <c r="OPD742" s="1101"/>
      <c r="OPE742" s="1101"/>
      <c r="OPF742" s="1101"/>
      <c r="OPG742" s="1101"/>
      <c r="OPH742" s="1101"/>
      <c r="OPI742" s="1101"/>
      <c r="OPJ742" s="1101"/>
      <c r="OPK742" s="1101"/>
      <c r="OPL742" s="1101"/>
      <c r="OPM742" s="1101"/>
      <c r="OPN742" s="1101"/>
      <c r="OPO742" s="1101"/>
      <c r="OPP742" s="1101"/>
      <c r="OPQ742" s="1101"/>
      <c r="OPR742" s="1101"/>
      <c r="OPS742" s="1101"/>
      <c r="OPT742" s="1101"/>
      <c r="OPU742" s="1101"/>
      <c r="OPV742" s="1101"/>
      <c r="OPW742" s="1101"/>
      <c r="OPX742" s="1101"/>
      <c r="OPY742" s="1101"/>
      <c r="OPZ742" s="1101"/>
      <c r="OQA742" s="1101"/>
      <c r="OQB742" s="1101"/>
      <c r="OQC742" s="1101"/>
      <c r="OQD742" s="1101"/>
      <c r="OQE742" s="1101"/>
      <c r="OQF742" s="1101"/>
      <c r="OQG742" s="1101"/>
      <c r="OQH742" s="1101"/>
      <c r="OQI742" s="1101"/>
      <c r="OQJ742" s="1101"/>
      <c r="OQK742" s="1101"/>
      <c r="OQL742" s="1101"/>
      <c r="OQM742" s="1101"/>
      <c r="OQN742" s="1101"/>
      <c r="OQO742" s="1101"/>
      <c r="OQP742" s="1101"/>
      <c r="OQQ742" s="1101"/>
      <c r="OQR742" s="1101"/>
      <c r="OQS742" s="1101"/>
      <c r="OQT742" s="1101"/>
      <c r="OQU742" s="1101"/>
      <c r="OQV742" s="1101"/>
      <c r="OQW742" s="1101"/>
      <c r="OQX742" s="1101"/>
      <c r="OQY742" s="1101"/>
      <c r="OQZ742" s="1101"/>
      <c r="ORA742" s="1101"/>
      <c r="ORB742" s="1101"/>
      <c r="ORC742" s="1101"/>
      <c r="ORD742" s="1101"/>
      <c r="ORE742" s="1101"/>
      <c r="ORF742" s="1101"/>
      <c r="ORG742" s="1101"/>
      <c r="ORH742" s="1101"/>
      <c r="ORI742" s="1101"/>
      <c r="ORJ742" s="1101"/>
      <c r="ORK742" s="1101"/>
      <c r="ORL742" s="1101"/>
      <c r="ORM742" s="1101"/>
      <c r="ORN742" s="1101"/>
      <c r="ORO742" s="1101"/>
      <c r="ORP742" s="1101"/>
      <c r="ORQ742" s="1101"/>
      <c r="ORR742" s="1101"/>
      <c r="ORS742" s="1101"/>
      <c r="ORT742" s="1101"/>
      <c r="ORU742" s="1101"/>
      <c r="ORV742" s="1101"/>
      <c r="ORW742" s="1101"/>
      <c r="ORX742" s="1101"/>
      <c r="ORY742" s="1101"/>
      <c r="ORZ742" s="1101"/>
      <c r="OSA742" s="1101"/>
      <c r="OSB742" s="1101"/>
      <c r="OSC742" s="1101"/>
      <c r="OSD742" s="1101"/>
      <c r="OSE742" s="1101"/>
      <c r="OSF742" s="1101"/>
      <c r="OSG742" s="1101"/>
      <c r="OSH742" s="1101"/>
      <c r="OSI742" s="1101"/>
      <c r="OSJ742" s="1101"/>
      <c r="OSK742" s="1101"/>
      <c r="OSL742" s="1101"/>
      <c r="OSM742" s="1101"/>
      <c r="OSN742" s="1101"/>
      <c r="OSO742" s="1101"/>
      <c r="OSP742" s="1101"/>
      <c r="OSQ742" s="1101"/>
      <c r="OSR742" s="1101"/>
      <c r="OSS742" s="1101"/>
      <c r="OST742" s="1101"/>
      <c r="OSU742" s="1101"/>
      <c r="OSV742" s="1101"/>
      <c r="OSW742" s="1101"/>
      <c r="OSX742" s="1101"/>
      <c r="OSY742" s="1101"/>
      <c r="OSZ742" s="1101"/>
      <c r="OTA742" s="1101"/>
      <c r="OTB742" s="1101"/>
      <c r="OTC742" s="1101"/>
      <c r="OTD742" s="1101"/>
      <c r="OTE742" s="1101"/>
      <c r="OTF742" s="1101"/>
      <c r="OTG742" s="1101"/>
      <c r="OTH742" s="1101"/>
      <c r="OTI742" s="1101"/>
      <c r="OTJ742" s="1101"/>
      <c r="OTK742" s="1101"/>
      <c r="OTL742" s="1101"/>
      <c r="OTM742" s="1101"/>
      <c r="OTN742" s="1101"/>
      <c r="OTO742" s="1101"/>
      <c r="OTP742" s="1101"/>
      <c r="OTQ742" s="1101"/>
      <c r="OTR742" s="1101"/>
      <c r="OTS742" s="1101"/>
      <c r="OTT742" s="1101"/>
      <c r="OTU742" s="1101"/>
      <c r="OTV742" s="1101"/>
      <c r="OTW742" s="1101"/>
      <c r="OTX742" s="1101"/>
      <c r="OTY742" s="1101"/>
      <c r="OTZ742" s="1101"/>
      <c r="OUA742" s="1101"/>
      <c r="OUB742" s="1101"/>
      <c r="OUC742" s="1101"/>
      <c r="OUD742" s="1101"/>
      <c r="OUE742" s="1101"/>
      <c r="OUF742" s="1101"/>
      <c r="OUG742" s="1101"/>
      <c r="OUH742" s="1101"/>
      <c r="OUI742" s="1101"/>
      <c r="OUJ742" s="1101"/>
      <c r="OUK742" s="1101"/>
      <c r="OUL742" s="1101"/>
      <c r="OUM742" s="1101"/>
      <c r="OUN742" s="1101"/>
      <c r="OUO742" s="1101"/>
      <c r="OUP742" s="1101"/>
      <c r="OUQ742" s="1101"/>
      <c r="OUR742" s="1101"/>
      <c r="OUS742" s="1101"/>
      <c r="OUT742" s="1101"/>
      <c r="OUU742" s="1101"/>
      <c r="OUV742" s="1101"/>
      <c r="OUW742" s="1101"/>
      <c r="OUX742" s="1101"/>
      <c r="OUY742" s="1101"/>
      <c r="OUZ742" s="1101"/>
      <c r="OVA742" s="1101"/>
      <c r="OVB742" s="1101"/>
      <c r="OVC742" s="1101"/>
      <c r="OVD742" s="1101"/>
      <c r="OVE742" s="1101"/>
      <c r="OVF742" s="1101"/>
      <c r="OVG742" s="1101"/>
      <c r="OVH742" s="1101"/>
      <c r="OVI742" s="1101"/>
      <c r="OVJ742" s="1101"/>
      <c r="OVK742" s="1101"/>
      <c r="OVL742" s="1101"/>
      <c r="OVM742" s="1101"/>
      <c r="OVN742" s="1101"/>
      <c r="OVO742" s="1101"/>
      <c r="OVP742" s="1101"/>
      <c r="OVQ742" s="1101"/>
      <c r="OVR742" s="1101"/>
      <c r="OVS742" s="1101"/>
      <c r="OVT742" s="1101"/>
      <c r="OVU742" s="1101"/>
      <c r="OVV742" s="1101"/>
      <c r="OVW742" s="1101"/>
      <c r="OVX742" s="1101"/>
      <c r="OVY742" s="1101"/>
      <c r="OVZ742" s="1101"/>
      <c r="OWA742" s="1101"/>
      <c r="OWB742" s="1101"/>
      <c r="OWC742" s="1101"/>
      <c r="OWD742" s="1101"/>
      <c r="OWE742" s="1101"/>
      <c r="OWF742" s="1101"/>
      <c r="OWG742" s="1101"/>
      <c r="OWH742" s="1101"/>
      <c r="OWI742" s="1101"/>
      <c r="OWJ742" s="1101"/>
      <c r="OWK742" s="1101"/>
      <c r="OWL742" s="1101"/>
      <c r="OWM742" s="1101"/>
      <c r="OWN742" s="1101"/>
      <c r="OWO742" s="1101"/>
      <c r="OWP742" s="1101"/>
      <c r="OWQ742" s="1101"/>
      <c r="OWR742" s="1101"/>
      <c r="OWS742" s="1101"/>
      <c r="OWT742" s="1101"/>
      <c r="OWU742" s="1101"/>
      <c r="OWV742" s="1101"/>
      <c r="OWW742" s="1101"/>
      <c r="OWX742" s="1101"/>
      <c r="OWY742" s="1101"/>
      <c r="OWZ742" s="1101"/>
      <c r="OXA742" s="1101"/>
      <c r="OXB742" s="1101"/>
      <c r="OXC742" s="1101"/>
      <c r="OXD742" s="1101"/>
      <c r="OXE742" s="1101"/>
      <c r="OXF742" s="1101"/>
      <c r="OXG742" s="1101"/>
      <c r="OXH742" s="1101"/>
      <c r="OXI742" s="1101"/>
      <c r="OXJ742" s="1101"/>
      <c r="OXK742" s="1101"/>
      <c r="OXL742" s="1101"/>
      <c r="OXM742" s="1101"/>
      <c r="OXN742" s="1101"/>
      <c r="OXO742" s="1101"/>
      <c r="OXP742" s="1101"/>
      <c r="OXQ742" s="1101"/>
      <c r="OXR742" s="1101"/>
      <c r="OXS742" s="1101"/>
      <c r="OXT742" s="1101"/>
      <c r="OXU742" s="1101"/>
      <c r="OXV742" s="1101"/>
      <c r="OXW742" s="1101"/>
      <c r="OXX742" s="1101"/>
      <c r="OXY742" s="1101"/>
      <c r="OXZ742" s="1101"/>
      <c r="OYA742" s="1101"/>
      <c r="OYB742" s="1101"/>
      <c r="OYC742" s="1101"/>
      <c r="OYD742" s="1101"/>
      <c r="OYE742" s="1101"/>
      <c r="OYF742" s="1101"/>
      <c r="OYG742" s="1101"/>
      <c r="OYH742" s="1101"/>
      <c r="OYI742" s="1101"/>
      <c r="OYJ742" s="1101"/>
      <c r="OYK742" s="1101"/>
      <c r="OYL742" s="1101"/>
      <c r="OYM742" s="1101"/>
      <c r="OYN742" s="1101"/>
      <c r="OYO742" s="1101"/>
      <c r="OYP742" s="1101"/>
      <c r="OYQ742" s="1101"/>
      <c r="OYR742" s="1101"/>
      <c r="OYS742" s="1101"/>
      <c r="OYT742" s="1101"/>
      <c r="OYU742" s="1101"/>
      <c r="OYV742" s="1101"/>
      <c r="OYW742" s="1101"/>
      <c r="OYX742" s="1101"/>
      <c r="OYY742" s="1101"/>
      <c r="OYZ742" s="1101"/>
      <c r="OZA742" s="1101"/>
      <c r="OZB742" s="1101"/>
      <c r="OZC742" s="1101"/>
      <c r="OZD742" s="1101"/>
      <c r="OZE742" s="1101"/>
      <c r="OZF742" s="1101"/>
      <c r="OZG742" s="1101"/>
      <c r="OZH742" s="1101"/>
      <c r="OZI742" s="1101"/>
      <c r="OZJ742" s="1101"/>
      <c r="OZK742" s="1101"/>
      <c r="OZL742" s="1101"/>
      <c r="OZM742" s="1101"/>
      <c r="OZN742" s="1101"/>
      <c r="OZO742" s="1101"/>
      <c r="OZP742" s="1101"/>
      <c r="OZQ742" s="1101"/>
      <c r="OZR742" s="1101"/>
      <c r="OZS742" s="1101"/>
      <c r="OZT742" s="1101"/>
      <c r="OZU742" s="1101"/>
      <c r="OZV742" s="1101"/>
      <c r="OZW742" s="1101"/>
      <c r="OZX742" s="1101"/>
      <c r="OZY742" s="1101"/>
      <c r="OZZ742" s="1101"/>
      <c r="PAA742" s="1101"/>
      <c r="PAB742" s="1101"/>
      <c r="PAC742" s="1101"/>
      <c r="PAD742" s="1101"/>
      <c r="PAE742" s="1101"/>
      <c r="PAF742" s="1101"/>
      <c r="PAG742" s="1101"/>
      <c r="PAH742" s="1101"/>
      <c r="PAI742" s="1101"/>
      <c r="PAJ742" s="1101"/>
      <c r="PAK742" s="1101"/>
      <c r="PAL742" s="1101"/>
      <c r="PAM742" s="1101"/>
      <c r="PAN742" s="1101"/>
      <c r="PAO742" s="1101"/>
      <c r="PAP742" s="1101"/>
      <c r="PAQ742" s="1101"/>
      <c r="PAR742" s="1101"/>
      <c r="PAS742" s="1101"/>
      <c r="PAT742" s="1101"/>
      <c r="PAU742" s="1101"/>
      <c r="PAV742" s="1101"/>
      <c r="PAW742" s="1101"/>
      <c r="PAX742" s="1101"/>
      <c r="PAY742" s="1101"/>
      <c r="PAZ742" s="1101"/>
      <c r="PBA742" s="1101"/>
      <c r="PBB742" s="1101"/>
      <c r="PBC742" s="1101"/>
      <c r="PBD742" s="1101"/>
      <c r="PBE742" s="1101"/>
      <c r="PBF742" s="1101"/>
      <c r="PBG742" s="1101"/>
      <c r="PBH742" s="1101"/>
      <c r="PBI742" s="1101"/>
      <c r="PBJ742" s="1101"/>
      <c r="PBK742" s="1101"/>
      <c r="PBL742" s="1101"/>
      <c r="PBM742" s="1101"/>
      <c r="PBN742" s="1101"/>
      <c r="PBO742" s="1101"/>
      <c r="PBP742" s="1101"/>
      <c r="PBQ742" s="1101"/>
      <c r="PBR742" s="1101"/>
      <c r="PBS742" s="1101"/>
      <c r="PBT742" s="1101"/>
      <c r="PBU742" s="1101"/>
      <c r="PBV742" s="1101"/>
      <c r="PBW742" s="1101"/>
      <c r="PBX742" s="1101"/>
      <c r="PBY742" s="1101"/>
      <c r="PBZ742" s="1101"/>
      <c r="PCA742" s="1101"/>
      <c r="PCB742" s="1101"/>
      <c r="PCC742" s="1101"/>
      <c r="PCD742" s="1101"/>
      <c r="PCE742" s="1101"/>
      <c r="PCF742" s="1101"/>
      <c r="PCG742" s="1101"/>
      <c r="PCH742" s="1101"/>
      <c r="PCI742" s="1101"/>
      <c r="PCJ742" s="1101"/>
      <c r="PCK742" s="1101"/>
      <c r="PCL742" s="1101"/>
      <c r="PCM742" s="1101"/>
      <c r="PCN742" s="1101"/>
      <c r="PCO742" s="1101"/>
      <c r="PCP742" s="1101"/>
      <c r="PCQ742" s="1101"/>
      <c r="PCR742" s="1101"/>
      <c r="PCS742" s="1101"/>
      <c r="PCT742" s="1101"/>
      <c r="PCU742" s="1101"/>
      <c r="PCV742" s="1101"/>
      <c r="PCW742" s="1101"/>
      <c r="PCX742" s="1101"/>
      <c r="PCY742" s="1101"/>
      <c r="PCZ742" s="1101"/>
      <c r="PDA742" s="1101"/>
      <c r="PDB742" s="1101"/>
      <c r="PDC742" s="1101"/>
      <c r="PDD742" s="1101"/>
      <c r="PDE742" s="1101"/>
      <c r="PDF742" s="1101"/>
      <c r="PDG742" s="1101"/>
      <c r="PDH742" s="1101"/>
      <c r="PDI742" s="1101"/>
      <c r="PDJ742" s="1101"/>
      <c r="PDK742" s="1101"/>
      <c r="PDL742" s="1101"/>
      <c r="PDM742" s="1101"/>
      <c r="PDN742" s="1101"/>
      <c r="PDO742" s="1101"/>
      <c r="PDP742" s="1101"/>
      <c r="PDQ742" s="1101"/>
      <c r="PDR742" s="1101"/>
      <c r="PDS742" s="1101"/>
      <c r="PDT742" s="1101"/>
      <c r="PDU742" s="1101"/>
      <c r="PDV742" s="1101"/>
      <c r="PDW742" s="1101"/>
      <c r="PDX742" s="1101"/>
      <c r="PDY742" s="1101"/>
      <c r="PDZ742" s="1101"/>
      <c r="PEA742" s="1101"/>
      <c r="PEB742" s="1101"/>
      <c r="PEC742" s="1101"/>
      <c r="PED742" s="1101"/>
      <c r="PEE742" s="1101"/>
      <c r="PEF742" s="1101"/>
      <c r="PEG742" s="1101"/>
      <c r="PEH742" s="1101"/>
      <c r="PEI742" s="1101"/>
      <c r="PEJ742" s="1101"/>
      <c r="PEK742" s="1101"/>
      <c r="PEL742" s="1101"/>
      <c r="PEM742" s="1101"/>
      <c r="PEN742" s="1101"/>
      <c r="PEO742" s="1101"/>
      <c r="PEP742" s="1101"/>
      <c r="PEQ742" s="1101"/>
      <c r="PER742" s="1101"/>
      <c r="PES742" s="1101"/>
      <c r="PET742" s="1101"/>
      <c r="PEU742" s="1101"/>
      <c r="PEV742" s="1101"/>
      <c r="PEW742" s="1101"/>
      <c r="PEX742" s="1101"/>
      <c r="PEY742" s="1101"/>
      <c r="PEZ742" s="1101"/>
      <c r="PFA742" s="1101"/>
      <c r="PFB742" s="1101"/>
      <c r="PFC742" s="1101"/>
      <c r="PFD742" s="1101"/>
      <c r="PFE742" s="1101"/>
      <c r="PFF742" s="1101"/>
      <c r="PFG742" s="1101"/>
      <c r="PFH742" s="1101"/>
      <c r="PFI742" s="1101"/>
      <c r="PFJ742" s="1101"/>
      <c r="PFK742" s="1101"/>
      <c r="PFL742" s="1101"/>
      <c r="PFM742" s="1101"/>
      <c r="PFN742" s="1101"/>
      <c r="PFO742" s="1101"/>
      <c r="PFP742" s="1101"/>
      <c r="PFQ742" s="1101"/>
      <c r="PFR742" s="1101"/>
      <c r="PFS742" s="1101"/>
      <c r="PFT742" s="1101"/>
      <c r="PFU742" s="1101"/>
      <c r="PFV742" s="1101"/>
      <c r="PFW742" s="1101"/>
      <c r="PFX742" s="1101"/>
      <c r="PFY742" s="1101"/>
      <c r="PFZ742" s="1101"/>
      <c r="PGA742" s="1101"/>
      <c r="PGB742" s="1101"/>
      <c r="PGC742" s="1101"/>
      <c r="PGD742" s="1101"/>
      <c r="PGE742" s="1101"/>
      <c r="PGF742" s="1101"/>
      <c r="PGG742" s="1101"/>
      <c r="PGH742" s="1101"/>
      <c r="PGI742" s="1101"/>
      <c r="PGJ742" s="1101"/>
      <c r="PGK742" s="1101"/>
      <c r="PGL742" s="1101"/>
      <c r="PGM742" s="1101"/>
      <c r="PGN742" s="1101"/>
      <c r="PGO742" s="1101"/>
      <c r="PGP742" s="1101"/>
      <c r="PGQ742" s="1101"/>
      <c r="PGR742" s="1101"/>
      <c r="PGS742" s="1101"/>
      <c r="PGT742" s="1101"/>
      <c r="PGU742" s="1101"/>
      <c r="PGV742" s="1101"/>
      <c r="PGW742" s="1101"/>
      <c r="PGX742" s="1101"/>
      <c r="PGY742" s="1101"/>
      <c r="PGZ742" s="1101"/>
      <c r="PHA742" s="1101"/>
      <c r="PHB742" s="1101"/>
      <c r="PHC742" s="1101"/>
      <c r="PHD742" s="1101"/>
      <c r="PHE742" s="1101"/>
      <c r="PHF742" s="1101"/>
      <c r="PHG742" s="1101"/>
      <c r="PHH742" s="1101"/>
      <c r="PHI742" s="1101"/>
      <c r="PHJ742" s="1101"/>
      <c r="PHK742" s="1101"/>
      <c r="PHL742" s="1101"/>
      <c r="PHM742" s="1101"/>
      <c r="PHN742" s="1101"/>
      <c r="PHO742" s="1101"/>
      <c r="PHP742" s="1101"/>
      <c r="PHQ742" s="1101"/>
      <c r="PHR742" s="1101"/>
      <c r="PHS742" s="1101"/>
      <c r="PHT742" s="1101"/>
      <c r="PHU742" s="1101"/>
      <c r="PHV742" s="1101"/>
      <c r="PHW742" s="1101"/>
      <c r="PHX742" s="1101"/>
      <c r="PHY742" s="1101"/>
      <c r="PHZ742" s="1101"/>
      <c r="PIA742" s="1101"/>
      <c r="PIB742" s="1101"/>
      <c r="PIC742" s="1101"/>
      <c r="PID742" s="1101"/>
      <c r="PIE742" s="1101"/>
      <c r="PIF742" s="1101"/>
      <c r="PIG742" s="1101"/>
      <c r="PIH742" s="1101"/>
      <c r="PII742" s="1101"/>
      <c r="PIJ742" s="1101"/>
      <c r="PIK742" s="1101"/>
      <c r="PIL742" s="1101"/>
      <c r="PIM742" s="1101"/>
      <c r="PIN742" s="1101"/>
      <c r="PIO742" s="1101"/>
      <c r="PIP742" s="1101"/>
      <c r="PIQ742" s="1101"/>
      <c r="PIR742" s="1101"/>
      <c r="PIS742" s="1101"/>
      <c r="PIT742" s="1101"/>
      <c r="PIU742" s="1101"/>
      <c r="PIV742" s="1101"/>
      <c r="PIW742" s="1101"/>
      <c r="PIX742" s="1101"/>
      <c r="PIY742" s="1101"/>
      <c r="PIZ742" s="1101"/>
      <c r="PJA742" s="1101"/>
      <c r="PJB742" s="1101"/>
      <c r="PJC742" s="1101"/>
      <c r="PJD742" s="1101"/>
      <c r="PJE742" s="1101"/>
      <c r="PJF742" s="1101"/>
      <c r="PJG742" s="1101"/>
      <c r="PJH742" s="1101"/>
      <c r="PJI742" s="1101"/>
      <c r="PJJ742" s="1101"/>
      <c r="PJK742" s="1101"/>
      <c r="PJL742" s="1101"/>
      <c r="PJM742" s="1101"/>
      <c r="PJN742" s="1101"/>
      <c r="PJO742" s="1101"/>
      <c r="PJP742" s="1101"/>
      <c r="PJQ742" s="1101"/>
      <c r="PJR742" s="1101"/>
      <c r="PJS742" s="1101"/>
      <c r="PJT742" s="1101"/>
      <c r="PJU742" s="1101"/>
      <c r="PJV742" s="1101"/>
      <c r="PJW742" s="1101"/>
      <c r="PJX742" s="1101"/>
      <c r="PJY742" s="1101"/>
      <c r="PJZ742" s="1101"/>
      <c r="PKA742" s="1101"/>
      <c r="PKB742" s="1101"/>
      <c r="PKC742" s="1101"/>
      <c r="PKD742" s="1101"/>
      <c r="PKE742" s="1101"/>
      <c r="PKF742" s="1101"/>
      <c r="PKG742" s="1101"/>
      <c r="PKH742" s="1101"/>
      <c r="PKI742" s="1101"/>
      <c r="PKJ742" s="1101"/>
      <c r="PKK742" s="1101"/>
      <c r="PKL742" s="1101"/>
      <c r="PKM742" s="1101"/>
      <c r="PKN742" s="1101"/>
      <c r="PKO742" s="1101"/>
      <c r="PKP742" s="1101"/>
      <c r="PKQ742" s="1101"/>
      <c r="PKR742" s="1101"/>
      <c r="PKS742" s="1101"/>
      <c r="PKT742" s="1101"/>
      <c r="PKU742" s="1101"/>
      <c r="PKV742" s="1101"/>
      <c r="PKW742" s="1101"/>
      <c r="PKX742" s="1101"/>
      <c r="PKY742" s="1101"/>
      <c r="PKZ742" s="1101"/>
      <c r="PLA742" s="1101"/>
      <c r="PLB742" s="1101"/>
      <c r="PLC742" s="1101"/>
      <c r="PLD742" s="1101"/>
      <c r="PLE742" s="1101"/>
      <c r="PLF742" s="1101"/>
      <c r="PLG742" s="1101"/>
      <c r="PLH742" s="1101"/>
      <c r="PLI742" s="1101"/>
      <c r="PLJ742" s="1101"/>
      <c r="PLK742" s="1101"/>
      <c r="PLL742" s="1101"/>
      <c r="PLM742" s="1101"/>
      <c r="PLN742" s="1101"/>
      <c r="PLO742" s="1101"/>
      <c r="PLP742" s="1101"/>
      <c r="PLQ742" s="1101"/>
      <c r="PLR742" s="1101"/>
      <c r="PLS742" s="1101"/>
      <c r="PLT742" s="1101"/>
      <c r="PLU742" s="1101"/>
      <c r="PLV742" s="1101"/>
      <c r="PLW742" s="1101"/>
      <c r="PLX742" s="1101"/>
      <c r="PLY742" s="1101"/>
      <c r="PLZ742" s="1101"/>
      <c r="PMA742" s="1101"/>
      <c r="PMB742" s="1101"/>
      <c r="PMC742" s="1101"/>
      <c r="PMD742" s="1101"/>
      <c r="PME742" s="1101"/>
      <c r="PMF742" s="1101"/>
      <c r="PMG742" s="1101"/>
      <c r="PMH742" s="1101"/>
      <c r="PMI742" s="1101"/>
      <c r="PMJ742" s="1101"/>
      <c r="PMK742" s="1101"/>
      <c r="PML742" s="1101"/>
      <c r="PMM742" s="1101"/>
      <c r="PMN742" s="1101"/>
      <c r="PMO742" s="1101"/>
      <c r="PMP742" s="1101"/>
      <c r="PMQ742" s="1101"/>
      <c r="PMR742" s="1101"/>
      <c r="PMS742" s="1101"/>
      <c r="PMT742" s="1101"/>
      <c r="PMU742" s="1101"/>
      <c r="PMV742" s="1101"/>
      <c r="PMW742" s="1101"/>
      <c r="PMX742" s="1101"/>
      <c r="PMY742" s="1101"/>
      <c r="PMZ742" s="1101"/>
      <c r="PNA742" s="1101"/>
      <c r="PNB742" s="1101"/>
      <c r="PNC742" s="1101"/>
      <c r="PND742" s="1101"/>
      <c r="PNE742" s="1101"/>
      <c r="PNF742" s="1101"/>
      <c r="PNG742" s="1101"/>
      <c r="PNH742" s="1101"/>
      <c r="PNI742" s="1101"/>
      <c r="PNJ742" s="1101"/>
      <c r="PNK742" s="1101"/>
      <c r="PNL742" s="1101"/>
      <c r="PNM742" s="1101"/>
      <c r="PNN742" s="1101"/>
      <c r="PNO742" s="1101"/>
      <c r="PNP742" s="1101"/>
      <c r="PNQ742" s="1101"/>
      <c r="PNR742" s="1101"/>
      <c r="PNS742" s="1101"/>
      <c r="PNT742" s="1101"/>
      <c r="PNU742" s="1101"/>
      <c r="PNV742" s="1101"/>
      <c r="PNW742" s="1101"/>
      <c r="PNX742" s="1101"/>
      <c r="PNY742" s="1101"/>
      <c r="PNZ742" s="1101"/>
      <c r="POA742" s="1101"/>
      <c r="POB742" s="1101"/>
      <c r="POC742" s="1101"/>
      <c r="POD742" s="1101"/>
      <c r="POE742" s="1101"/>
      <c r="POF742" s="1101"/>
      <c r="POG742" s="1101"/>
      <c r="POH742" s="1101"/>
      <c r="POI742" s="1101"/>
      <c r="POJ742" s="1101"/>
      <c r="POK742" s="1101"/>
      <c r="POL742" s="1101"/>
      <c r="POM742" s="1101"/>
      <c r="PON742" s="1101"/>
      <c r="POO742" s="1101"/>
      <c r="POP742" s="1101"/>
      <c r="POQ742" s="1101"/>
      <c r="POR742" s="1101"/>
      <c r="POS742" s="1101"/>
      <c r="POT742" s="1101"/>
      <c r="POU742" s="1101"/>
      <c r="POV742" s="1101"/>
      <c r="POW742" s="1101"/>
      <c r="POX742" s="1101"/>
      <c r="POY742" s="1101"/>
      <c r="POZ742" s="1101"/>
      <c r="PPA742" s="1101"/>
      <c r="PPB742" s="1101"/>
      <c r="PPC742" s="1101"/>
      <c r="PPD742" s="1101"/>
      <c r="PPE742" s="1101"/>
      <c r="PPF742" s="1101"/>
      <c r="PPG742" s="1101"/>
      <c r="PPH742" s="1101"/>
      <c r="PPI742" s="1101"/>
      <c r="PPJ742" s="1101"/>
      <c r="PPK742" s="1101"/>
      <c r="PPL742" s="1101"/>
      <c r="PPM742" s="1101"/>
      <c r="PPN742" s="1101"/>
      <c r="PPO742" s="1101"/>
      <c r="PPP742" s="1101"/>
      <c r="PPQ742" s="1101"/>
      <c r="PPR742" s="1101"/>
      <c r="PPS742" s="1101"/>
      <c r="PPT742" s="1101"/>
      <c r="PPU742" s="1101"/>
      <c r="PPV742" s="1101"/>
      <c r="PPW742" s="1101"/>
      <c r="PPX742" s="1101"/>
      <c r="PPY742" s="1101"/>
      <c r="PPZ742" s="1101"/>
      <c r="PQA742" s="1101"/>
      <c r="PQB742" s="1101"/>
      <c r="PQC742" s="1101"/>
      <c r="PQD742" s="1101"/>
      <c r="PQE742" s="1101"/>
      <c r="PQF742" s="1101"/>
      <c r="PQG742" s="1101"/>
      <c r="PQH742" s="1101"/>
      <c r="PQI742" s="1101"/>
      <c r="PQJ742" s="1101"/>
      <c r="PQK742" s="1101"/>
      <c r="PQL742" s="1101"/>
      <c r="PQM742" s="1101"/>
      <c r="PQN742" s="1101"/>
      <c r="PQO742" s="1101"/>
      <c r="PQP742" s="1101"/>
      <c r="PQQ742" s="1101"/>
      <c r="PQR742" s="1101"/>
      <c r="PQS742" s="1101"/>
      <c r="PQT742" s="1101"/>
      <c r="PQU742" s="1101"/>
      <c r="PQV742" s="1101"/>
      <c r="PQW742" s="1101"/>
      <c r="PQX742" s="1101"/>
      <c r="PQY742" s="1101"/>
      <c r="PQZ742" s="1101"/>
      <c r="PRA742" s="1101"/>
      <c r="PRB742" s="1101"/>
      <c r="PRC742" s="1101"/>
      <c r="PRD742" s="1101"/>
      <c r="PRE742" s="1101"/>
      <c r="PRF742" s="1101"/>
      <c r="PRG742" s="1101"/>
      <c r="PRH742" s="1101"/>
      <c r="PRI742" s="1101"/>
      <c r="PRJ742" s="1101"/>
      <c r="PRK742" s="1101"/>
      <c r="PRL742" s="1101"/>
      <c r="PRM742" s="1101"/>
      <c r="PRN742" s="1101"/>
      <c r="PRO742" s="1101"/>
      <c r="PRP742" s="1101"/>
      <c r="PRQ742" s="1101"/>
      <c r="PRR742" s="1101"/>
      <c r="PRS742" s="1101"/>
      <c r="PRT742" s="1101"/>
      <c r="PRU742" s="1101"/>
      <c r="PRV742" s="1101"/>
      <c r="PRW742" s="1101"/>
      <c r="PRX742" s="1101"/>
      <c r="PRY742" s="1101"/>
      <c r="PRZ742" s="1101"/>
      <c r="PSA742" s="1101"/>
      <c r="PSB742" s="1101"/>
      <c r="PSC742" s="1101"/>
      <c r="PSD742" s="1101"/>
      <c r="PSE742" s="1101"/>
      <c r="PSF742" s="1101"/>
      <c r="PSG742" s="1101"/>
      <c r="PSH742" s="1101"/>
      <c r="PSI742" s="1101"/>
      <c r="PSJ742" s="1101"/>
      <c r="PSK742" s="1101"/>
      <c r="PSL742" s="1101"/>
      <c r="PSM742" s="1101"/>
      <c r="PSN742" s="1101"/>
      <c r="PSO742" s="1101"/>
      <c r="PSP742" s="1101"/>
      <c r="PSQ742" s="1101"/>
      <c r="PSR742" s="1101"/>
      <c r="PSS742" s="1101"/>
      <c r="PST742" s="1101"/>
      <c r="PSU742" s="1101"/>
      <c r="PSV742" s="1101"/>
      <c r="PSW742" s="1101"/>
      <c r="PSX742" s="1101"/>
      <c r="PSY742" s="1101"/>
      <c r="PSZ742" s="1101"/>
      <c r="PTA742" s="1101"/>
      <c r="PTB742" s="1101"/>
      <c r="PTC742" s="1101"/>
      <c r="PTD742" s="1101"/>
      <c r="PTE742" s="1101"/>
      <c r="PTF742" s="1101"/>
      <c r="PTG742" s="1101"/>
      <c r="PTH742" s="1101"/>
      <c r="PTI742" s="1101"/>
      <c r="PTJ742" s="1101"/>
      <c r="PTK742" s="1101"/>
      <c r="PTL742" s="1101"/>
      <c r="PTM742" s="1101"/>
      <c r="PTN742" s="1101"/>
      <c r="PTO742" s="1101"/>
      <c r="PTP742" s="1101"/>
      <c r="PTQ742" s="1101"/>
      <c r="PTR742" s="1101"/>
      <c r="PTS742" s="1101"/>
      <c r="PTT742" s="1101"/>
      <c r="PTU742" s="1101"/>
      <c r="PTV742" s="1101"/>
      <c r="PTW742" s="1101"/>
      <c r="PTX742" s="1101"/>
      <c r="PTY742" s="1101"/>
      <c r="PTZ742" s="1101"/>
      <c r="PUA742" s="1101"/>
      <c r="PUB742" s="1101"/>
      <c r="PUC742" s="1101"/>
      <c r="PUD742" s="1101"/>
      <c r="PUE742" s="1101"/>
      <c r="PUF742" s="1101"/>
      <c r="PUG742" s="1101"/>
      <c r="PUH742" s="1101"/>
      <c r="PUI742" s="1101"/>
      <c r="PUJ742" s="1101"/>
      <c r="PUK742" s="1101"/>
      <c r="PUL742" s="1101"/>
      <c r="PUM742" s="1101"/>
      <c r="PUN742" s="1101"/>
      <c r="PUO742" s="1101"/>
      <c r="PUP742" s="1101"/>
      <c r="PUQ742" s="1101"/>
      <c r="PUR742" s="1101"/>
      <c r="PUS742" s="1101"/>
      <c r="PUT742" s="1101"/>
      <c r="PUU742" s="1101"/>
      <c r="PUV742" s="1101"/>
      <c r="PUW742" s="1101"/>
      <c r="PUX742" s="1101"/>
      <c r="PUY742" s="1101"/>
      <c r="PUZ742" s="1101"/>
      <c r="PVA742" s="1101"/>
      <c r="PVB742" s="1101"/>
      <c r="PVC742" s="1101"/>
      <c r="PVD742" s="1101"/>
      <c r="PVE742" s="1101"/>
      <c r="PVF742" s="1101"/>
      <c r="PVG742" s="1101"/>
      <c r="PVH742" s="1101"/>
      <c r="PVI742" s="1101"/>
      <c r="PVJ742" s="1101"/>
      <c r="PVK742" s="1101"/>
      <c r="PVL742" s="1101"/>
      <c r="PVM742" s="1101"/>
      <c r="PVN742" s="1101"/>
      <c r="PVO742" s="1101"/>
      <c r="PVP742" s="1101"/>
      <c r="PVQ742" s="1101"/>
      <c r="PVR742" s="1101"/>
      <c r="PVS742" s="1101"/>
      <c r="PVT742" s="1101"/>
      <c r="PVU742" s="1101"/>
      <c r="PVV742" s="1101"/>
      <c r="PVW742" s="1101"/>
      <c r="PVX742" s="1101"/>
      <c r="PVY742" s="1101"/>
      <c r="PVZ742" s="1101"/>
      <c r="PWA742" s="1101"/>
      <c r="PWB742" s="1101"/>
      <c r="PWC742" s="1101"/>
      <c r="PWD742" s="1101"/>
      <c r="PWE742" s="1101"/>
      <c r="PWF742" s="1101"/>
      <c r="PWG742" s="1101"/>
      <c r="PWH742" s="1101"/>
      <c r="PWI742" s="1101"/>
      <c r="PWJ742" s="1101"/>
      <c r="PWK742" s="1101"/>
      <c r="PWL742" s="1101"/>
      <c r="PWM742" s="1101"/>
      <c r="PWN742" s="1101"/>
      <c r="PWO742" s="1101"/>
      <c r="PWP742" s="1101"/>
      <c r="PWQ742" s="1101"/>
      <c r="PWR742" s="1101"/>
      <c r="PWS742" s="1101"/>
      <c r="PWT742" s="1101"/>
      <c r="PWU742" s="1101"/>
      <c r="PWV742" s="1101"/>
      <c r="PWW742" s="1101"/>
      <c r="PWX742" s="1101"/>
      <c r="PWY742" s="1101"/>
      <c r="PWZ742" s="1101"/>
      <c r="PXA742" s="1101"/>
      <c r="PXB742" s="1101"/>
      <c r="PXC742" s="1101"/>
      <c r="PXD742" s="1101"/>
      <c r="PXE742" s="1101"/>
      <c r="PXF742" s="1101"/>
      <c r="PXG742" s="1101"/>
      <c r="PXH742" s="1101"/>
      <c r="PXI742" s="1101"/>
      <c r="PXJ742" s="1101"/>
      <c r="PXK742" s="1101"/>
      <c r="PXL742" s="1101"/>
      <c r="PXM742" s="1101"/>
      <c r="PXN742" s="1101"/>
      <c r="PXO742" s="1101"/>
      <c r="PXP742" s="1101"/>
      <c r="PXQ742" s="1101"/>
      <c r="PXR742" s="1101"/>
      <c r="PXS742" s="1101"/>
      <c r="PXT742" s="1101"/>
      <c r="PXU742" s="1101"/>
      <c r="PXV742" s="1101"/>
      <c r="PXW742" s="1101"/>
      <c r="PXX742" s="1101"/>
      <c r="PXY742" s="1101"/>
      <c r="PXZ742" s="1101"/>
      <c r="PYA742" s="1101"/>
      <c r="PYB742" s="1101"/>
      <c r="PYC742" s="1101"/>
      <c r="PYD742" s="1101"/>
      <c r="PYE742" s="1101"/>
      <c r="PYF742" s="1101"/>
      <c r="PYG742" s="1101"/>
      <c r="PYH742" s="1101"/>
      <c r="PYI742" s="1101"/>
      <c r="PYJ742" s="1101"/>
      <c r="PYK742" s="1101"/>
      <c r="PYL742" s="1101"/>
      <c r="PYM742" s="1101"/>
      <c r="PYN742" s="1101"/>
      <c r="PYO742" s="1101"/>
      <c r="PYP742" s="1101"/>
      <c r="PYQ742" s="1101"/>
      <c r="PYR742" s="1101"/>
      <c r="PYS742" s="1101"/>
      <c r="PYT742" s="1101"/>
      <c r="PYU742" s="1101"/>
      <c r="PYV742" s="1101"/>
      <c r="PYW742" s="1101"/>
      <c r="PYX742" s="1101"/>
      <c r="PYY742" s="1101"/>
      <c r="PYZ742" s="1101"/>
      <c r="PZA742" s="1101"/>
      <c r="PZB742" s="1101"/>
      <c r="PZC742" s="1101"/>
      <c r="PZD742" s="1101"/>
      <c r="PZE742" s="1101"/>
      <c r="PZF742" s="1101"/>
      <c r="PZG742" s="1101"/>
      <c r="PZH742" s="1101"/>
      <c r="PZI742" s="1101"/>
      <c r="PZJ742" s="1101"/>
      <c r="PZK742" s="1101"/>
      <c r="PZL742" s="1101"/>
      <c r="PZM742" s="1101"/>
      <c r="PZN742" s="1101"/>
      <c r="PZO742" s="1101"/>
      <c r="PZP742" s="1101"/>
      <c r="PZQ742" s="1101"/>
      <c r="PZR742" s="1101"/>
      <c r="PZS742" s="1101"/>
      <c r="PZT742" s="1101"/>
      <c r="PZU742" s="1101"/>
      <c r="PZV742" s="1101"/>
      <c r="PZW742" s="1101"/>
      <c r="PZX742" s="1101"/>
      <c r="PZY742" s="1101"/>
      <c r="PZZ742" s="1101"/>
      <c r="QAA742" s="1101"/>
      <c r="QAB742" s="1101"/>
      <c r="QAC742" s="1101"/>
      <c r="QAD742" s="1101"/>
      <c r="QAE742" s="1101"/>
      <c r="QAF742" s="1101"/>
      <c r="QAG742" s="1101"/>
      <c r="QAH742" s="1101"/>
      <c r="QAI742" s="1101"/>
      <c r="QAJ742" s="1101"/>
      <c r="QAK742" s="1101"/>
      <c r="QAL742" s="1101"/>
      <c r="QAM742" s="1101"/>
      <c r="QAN742" s="1101"/>
      <c r="QAO742" s="1101"/>
      <c r="QAP742" s="1101"/>
      <c r="QAQ742" s="1101"/>
      <c r="QAR742" s="1101"/>
      <c r="QAS742" s="1101"/>
      <c r="QAT742" s="1101"/>
      <c r="QAU742" s="1101"/>
      <c r="QAV742" s="1101"/>
      <c r="QAW742" s="1101"/>
      <c r="QAX742" s="1101"/>
      <c r="QAY742" s="1101"/>
      <c r="QAZ742" s="1101"/>
      <c r="QBA742" s="1101"/>
      <c r="QBB742" s="1101"/>
      <c r="QBC742" s="1101"/>
      <c r="QBD742" s="1101"/>
      <c r="QBE742" s="1101"/>
      <c r="QBF742" s="1101"/>
      <c r="QBG742" s="1101"/>
      <c r="QBH742" s="1101"/>
      <c r="QBI742" s="1101"/>
      <c r="QBJ742" s="1101"/>
      <c r="QBK742" s="1101"/>
      <c r="QBL742" s="1101"/>
      <c r="QBM742" s="1101"/>
      <c r="QBN742" s="1101"/>
      <c r="QBO742" s="1101"/>
      <c r="QBP742" s="1101"/>
      <c r="QBQ742" s="1101"/>
      <c r="QBR742" s="1101"/>
      <c r="QBS742" s="1101"/>
      <c r="QBT742" s="1101"/>
      <c r="QBU742" s="1101"/>
      <c r="QBV742" s="1101"/>
      <c r="QBW742" s="1101"/>
      <c r="QBX742" s="1101"/>
      <c r="QBY742" s="1101"/>
      <c r="QBZ742" s="1101"/>
      <c r="QCA742" s="1101"/>
      <c r="QCB742" s="1101"/>
      <c r="QCC742" s="1101"/>
      <c r="QCD742" s="1101"/>
      <c r="QCE742" s="1101"/>
      <c r="QCF742" s="1101"/>
      <c r="QCG742" s="1101"/>
      <c r="QCH742" s="1101"/>
      <c r="QCI742" s="1101"/>
      <c r="QCJ742" s="1101"/>
      <c r="QCK742" s="1101"/>
      <c r="QCL742" s="1101"/>
      <c r="QCM742" s="1101"/>
      <c r="QCN742" s="1101"/>
      <c r="QCO742" s="1101"/>
      <c r="QCP742" s="1101"/>
      <c r="QCQ742" s="1101"/>
      <c r="QCR742" s="1101"/>
      <c r="QCS742" s="1101"/>
      <c r="QCT742" s="1101"/>
      <c r="QCU742" s="1101"/>
      <c r="QCV742" s="1101"/>
      <c r="QCW742" s="1101"/>
      <c r="QCX742" s="1101"/>
      <c r="QCY742" s="1101"/>
      <c r="QCZ742" s="1101"/>
      <c r="QDA742" s="1101"/>
      <c r="QDB742" s="1101"/>
      <c r="QDC742" s="1101"/>
      <c r="QDD742" s="1101"/>
      <c r="QDE742" s="1101"/>
      <c r="QDF742" s="1101"/>
      <c r="QDG742" s="1101"/>
      <c r="QDH742" s="1101"/>
      <c r="QDI742" s="1101"/>
      <c r="QDJ742" s="1101"/>
      <c r="QDK742" s="1101"/>
      <c r="QDL742" s="1101"/>
      <c r="QDM742" s="1101"/>
      <c r="QDN742" s="1101"/>
      <c r="QDO742" s="1101"/>
      <c r="QDP742" s="1101"/>
      <c r="QDQ742" s="1101"/>
      <c r="QDR742" s="1101"/>
      <c r="QDS742" s="1101"/>
      <c r="QDT742" s="1101"/>
      <c r="QDU742" s="1101"/>
      <c r="QDV742" s="1101"/>
      <c r="QDW742" s="1101"/>
      <c r="QDX742" s="1101"/>
      <c r="QDY742" s="1101"/>
      <c r="QDZ742" s="1101"/>
      <c r="QEA742" s="1101"/>
      <c r="QEB742" s="1101"/>
      <c r="QEC742" s="1101"/>
      <c r="QED742" s="1101"/>
      <c r="QEE742" s="1101"/>
      <c r="QEF742" s="1101"/>
      <c r="QEG742" s="1101"/>
      <c r="QEH742" s="1101"/>
      <c r="QEI742" s="1101"/>
      <c r="QEJ742" s="1101"/>
      <c r="QEK742" s="1101"/>
      <c r="QEL742" s="1101"/>
      <c r="QEM742" s="1101"/>
      <c r="QEN742" s="1101"/>
      <c r="QEO742" s="1101"/>
      <c r="QEP742" s="1101"/>
      <c r="QEQ742" s="1101"/>
      <c r="QER742" s="1101"/>
      <c r="QES742" s="1101"/>
      <c r="QET742" s="1101"/>
      <c r="QEU742" s="1101"/>
      <c r="QEV742" s="1101"/>
      <c r="QEW742" s="1101"/>
      <c r="QEX742" s="1101"/>
      <c r="QEY742" s="1101"/>
      <c r="QEZ742" s="1101"/>
      <c r="QFA742" s="1101"/>
      <c r="QFB742" s="1101"/>
      <c r="QFC742" s="1101"/>
      <c r="QFD742" s="1101"/>
      <c r="QFE742" s="1101"/>
      <c r="QFF742" s="1101"/>
      <c r="QFG742" s="1101"/>
      <c r="QFH742" s="1101"/>
      <c r="QFI742" s="1101"/>
      <c r="QFJ742" s="1101"/>
      <c r="QFK742" s="1101"/>
      <c r="QFL742" s="1101"/>
      <c r="QFM742" s="1101"/>
      <c r="QFN742" s="1101"/>
      <c r="QFO742" s="1101"/>
      <c r="QFP742" s="1101"/>
      <c r="QFQ742" s="1101"/>
      <c r="QFR742" s="1101"/>
      <c r="QFS742" s="1101"/>
      <c r="QFT742" s="1101"/>
      <c r="QFU742" s="1101"/>
      <c r="QFV742" s="1101"/>
      <c r="QFW742" s="1101"/>
      <c r="QFX742" s="1101"/>
      <c r="QFY742" s="1101"/>
      <c r="QFZ742" s="1101"/>
      <c r="QGA742" s="1101"/>
      <c r="QGB742" s="1101"/>
      <c r="QGC742" s="1101"/>
      <c r="QGD742" s="1101"/>
      <c r="QGE742" s="1101"/>
      <c r="QGF742" s="1101"/>
      <c r="QGG742" s="1101"/>
      <c r="QGH742" s="1101"/>
      <c r="QGI742" s="1101"/>
      <c r="QGJ742" s="1101"/>
      <c r="QGK742" s="1101"/>
      <c r="QGL742" s="1101"/>
      <c r="QGM742" s="1101"/>
      <c r="QGN742" s="1101"/>
      <c r="QGO742" s="1101"/>
      <c r="QGP742" s="1101"/>
      <c r="QGQ742" s="1101"/>
      <c r="QGR742" s="1101"/>
      <c r="QGS742" s="1101"/>
      <c r="QGT742" s="1101"/>
      <c r="QGU742" s="1101"/>
      <c r="QGV742" s="1101"/>
      <c r="QGW742" s="1101"/>
      <c r="QGX742" s="1101"/>
      <c r="QGY742" s="1101"/>
      <c r="QGZ742" s="1101"/>
      <c r="QHA742" s="1101"/>
      <c r="QHB742" s="1101"/>
      <c r="QHC742" s="1101"/>
      <c r="QHD742" s="1101"/>
      <c r="QHE742" s="1101"/>
      <c r="QHF742" s="1101"/>
      <c r="QHG742" s="1101"/>
      <c r="QHH742" s="1101"/>
      <c r="QHI742" s="1101"/>
      <c r="QHJ742" s="1101"/>
      <c r="QHK742" s="1101"/>
      <c r="QHL742" s="1101"/>
      <c r="QHM742" s="1101"/>
      <c r="QHN742" s="1101"/>
      <c r="QHO742" s="1101"/>
      <c r="QHP742" s="1101"/>
      <c r="QHQ742" s="1101"/>
      <c r="QHR742" s="1101"/>
      <c r="QHS742" s="1101"/>
      <c r="QHT742" s="1101"/>
      <c r="QHU742" s="1101"/>
      <c r="QHV742" s="1101"/>
      <c r="QHW742" s="1101"/>
      <c r="QHX742" s="1101"/>
      <c r="QHY742" s="1101"/>
      <c r="QHZ742" s="1101"/>
      <c r="QIA742" s="1101"/>
      <c r="QIB742" s="1101"/>
      <c r="QIC742" s="1101"/>
      <c r="QID742" s="1101"/>
      <c r="QIE742" s="1101"/>
      <c r="QIF742" s="1101"/>
      <c r="QIG742" s="1101"/>
      <c r="QIH742" s="1101"/>
      <c r="QII742" s="1101"/>
      <c r="QIJ742" s="1101"/>
      <c r="QIK742" s="1101"/>
      <c r="QIL742" s="1101"/>
      <c r="QIM742" s="1101"/>
      <c r="QIN742" s="1101"/>
      <c r="QIO742" s="1101"/>
      <c r="QIP742" s="1101"/>
      <c r="QIQ742" s="1101"/>
      <c r="QIR742" s="1101"/>
      <c r="QIS742" s="1101"/>
      <c r="QIT742" s="1101"/>
      <c r="QIU742" s="1101"/>
      <c r="QIV742" s="1101"/>
      <c r="QIW742" s="1101"/>
      <c r="QIX742" s="1101"/>
      <c r="QIY742" s="1101"/>
      <c r="QIZ742" s="1101"/>
      <c r="QJA742" s="1101"/>
      <c r="QJB742" s="1101"/>
      <c r="QJC742" s="1101"/>
      <c r="QJD742" s="1101"/>
      <c r="QJE742" s="1101"/>
      <c r="QJF742" s="1101"/>
      <c r="QJG742" s="1101"/>
      <c r="QJH742" s="1101"/>
      <c r="QJI742" s="1101"/>
      <c r="QJJ742" s="1101"/>
      <c r="QJK742" s="1101"/>
      <c r="QJL742" s="1101"/>
      <c r="QJM742" s="1101"/>
      <c r="QJN742" s="1101"/>
      <c r="QJO742" s="1101"/>
      <c r="QJP742" s="1101"/>
      <c r="QJQ742" s="1101"/>
      <c r="QJR742" s="1101"/>
      <c r="QJS742" s="1101"/>
      <c r="QJT742" s="1101"/>
      <c r="QJU742" s="1101"/>
      <c r="QJV742" s="1101"/>
      <c r="QJW742" s="1101"/>
      <c r="QJX742" s="1101"/>
      <c r="QJY742" s="1101"/>
      <c r="QJZ742" s="1101"/>
      <c r="QKA742" s="1101"/>
      <c r="QKB742" s="1101"/>
      <c r="QKC742" s="1101"/>
      <c r="QKD742" s="1101"/>
      <c r="QKE742" s="1101"/>
      <c r="QKF742" s="1101"/>
      <c r="QKG742" s="1101"/>
      <c r="QKH742" s="1101"/>
      <c r="QKI742" s="1101"/>
      <c r="QKJ742" s="1101"/>
      <c r="QKK742" s="1101"/>
      <c r="QKL742" s="1101"/>
      <c r="QKM742" s="1101"/>
      <c r="QKN742" s="1101"/>
      <c r="QKO742" s="1101"/>
      <c r="QKP742" s="1101"/>
      <c r="QKQ742" s="1101"/>
      <c r="QKR742" s="1101"/>
      <c r="QKS742" s="1101"/>
      <c r="QKT742" s="1101"/>
      <c r="QKU742" s="1101"/>
      <c r="QKV742" s="1101"/>
      <c r="QKW742" s="1101"/>
      <c r="QKX742" s="1101"/>
      <c r="QKY742" s="1101"/>
      <c r="QKZ742" s="1101"/>
      <c r="QLA742" s="1101"/>
      <c r="QLB742" s="1101"/>
      <c r="QLC742" s="1101"/>
      <c r="QLD742" s="1101"/>
      <c r="QLE742" s="1101"/>
      <c r="QLF742" s="1101"/>
      <c r="QLG742" s="1101"/>
      <c r="QLH742" s="1101"/>
      <c r="QLI742" s="1101"/>
      <c r="QLJ742" s="1101"/>
      <c r="QLK742" s="1101"/>
      <c r="QLL742" s="1101"/>
      <c r="QLM742" s="1101"/>
      <c r="QLN742" s="1101"/>
      <c r="QLO742" s="1101"/>
      <c r="QLP742" s="1101"/>
      <c r="QLQ742" s="1101"/>
      <c r="QLR742" s="1101"/>
      <c r="QLS742" s="1101"/>
      <c r="QLT742" s="1101"/>
      <c r="QLU742" s="1101"/>
      <c r="QLV742" s="1101"/>
      <c r="QLW742" s="1101"/>
      <c r="QLX742" s="1101"/>
      <c r="QLY742" s="1101"/>
      <c r="QLZ742" s="1101"/>
      <c r="QMA742" s="1101"/>
      <c r="QMB742" s="1101"/>
      <c r="QMC742" s="1101"/>
      <c r="QMD742" s="1101"/>
      <c r="QME742" s="1101"/>
      <c r="QMF742" s="1101"/>
      <c r="QMG742" s="1101"/>
      <c r="QMH742" s="1101"/>
      <c r="QMI742" s="1101"/>
      <c r="QMJ742" s="1101"/>
      <c r="QMK742" s="1101"/>
      <c r="QML742" s="1101"/>
      <c r="QMM742" s="1101"/>
      <c r="QMN742" s="1101"/>
      <c r="QMO742" s="1101"/>
      <c r="QMP742" s="1101"/>
      <c r="QMQ742" s="1101"/>
      <c r="QMR742" s="1101"/>
      <c r="QMS742" s="1101"/>
      <c r="QMT742" s="1101"/>
      <c r="QMU742" s="1101"/>
      <c r="QMV742" s="1101"/>
      <c r="QMW742" s="1101"/>
      <c r="QMX742" s="1101"/>
      <c r="QMY742" s="1101"/>
      <c r="QMZ742" s="1101"/>
      <c r="QNA742" s="1101"/>
      <c r="QNB742" s="1101"/>
      <c r="QNC742" s="1101"/>
      <c r="QND742" s="1101"/>
      <c r="QNE742" s="1101"/>
      <c r="QNF742" s="1101"/>
      <c r="QNG742" s="1101"/>
      <c r="QNH742" s="1101"/>
      <c r="QNI742" s="1101"/>
      <c r="QNJ742" s="1101"/>
      <c r="QNK742" s="1101"/>
      <c r="QNL742" s="1101"/>
      <c r="QNM742" s="1101"/>
      <c r="QNN742" s="1101"/>
      <c r="QNO742" s="1101"/>
      <c r="QNP742" s="1101"/>
      <c r="QNQ742" s="1101"/>
      <c r="QNR742" s="1101"/>
      <c r="QNS742" s="1101"/>
      <c r="QNT742" s="1101"/>
      <c r="QNU742" s="1101"/>
      <c r="QNV742" s="1101"/>
      <c r="QNW742" s="1101"/>
      <c r="QNX742" s="1101"/>
      <c r="QNY742" s="1101"/>
      <c r="QNZ742" s="1101"/>
      <c r="QOA742" s="1101"/>
      <c r="QOB742" s="1101"/>
      <c r="QOC742" s="1101"/>
      <c r="QOD742" s="1101"/>
      <c r="QOE742" s="1101"/>
      <c r="QOF742" s="1101"/>
      <c r="QOG742" s="1101"/>
      <c r="QOH742" s="1101"/>
      <c r="QOI742" s="1101"/>
      <c r="QOJ742" s="1101"/>
      <c r="QOK742" s="1101"/>
      <c r="QOL742" s="1101"/>
      <c r="QOM742" s="1101"/>
      <c r="QON742" s="1101"/>
      <c r="QOO742" s="1101"/>
      <c r="QOP742" s="1101"/>
      <c r="QOQ742" s="1101"/>
      <c r="QOR742" s="1101"/>
      <c r="QOS742" s="1101"/>
      <c r="QOT742" s="1101"/>
      <c r="QOU742" s="1101"/>
      <c r="QOV742" s="1101"/>
      <c r="QOW742" s="1101"/>
      <c r="QOX742" s="1101"/>
      <c r="QOY742" s="1101"/>
      <c r="QOZ742" s="1101"/>
      <c r="QPA742" s="1101"/>
      <c r="QPB742" s="1101"/>
      <c r="QPC742" s="1101"/>
      <c r="QPD742" s="1101"/>
      <c r="QPE742" s="1101"/>
      <c r="QPF742" s="1101"/>
      <c r="QPG742" s="1101"/>
      <c r="QPH742" s="1101"/>
      <c r="QPI742" s="1101"/>
      <c r="QPJ742" s="1101"/>
      <c r="QPK742" s="1101"/>
      <c r="QPL742" s="1101"/>
      <c r="QPM742" s="1101"/>
      <c r="QPN742" s="1101"/>
      <c r="QPO742" s="1101"/>
      <c r="QPP742" s="1101"/>
      <c r="QPQ742" s="1101"/>
      <c r="QPR742" s="1101"/>
      <c r="QPS742" s="1101"/>
      <c r="QPT742" s="1101"/>
      <c r="QPU742" s="1101"/>
      <c r="QPV742" s="1101"/>
      <c r="QPW742" s="1101"/>
      <c r="QPX742" s="1101"/>
      <c r="QPY742" s="1101"/>
      <c r="QPZ742" s="1101"/>
      <c r="QQA742" s="1101"/>
      <c r="QQB742" s="1101"/>
      <c r="QQC742" s="1101"/>
      <c r="QQD742" s="1101"/>
      <c r="QQE742" s="1101"/>
      <c r="QQF742" s="1101"/>
      <c r="QQG742" s="1101"/>
      <c r="QQH742" s="1101"/>
      <c r="QQI742" s="1101"/>
      <c r="QQJ742" s="1101"/>
      <c r="QQK742" s="1101"/>
      <c r="QQL742" s="1101"/>
      <c r="QQM742" s="1101"/>
      <c r="QQN742" s="1101"/>
      <c r="QQO742" s="1101"/>
      <c r="QQP742" s="1101"/>
      <c r="QQQ742" s="1101"/>
      <c r="QQR742" s="1101"/>
      <c r="QQS742" s="1101"/>
      <c r="QQT742" s="1101"/>
      <c r="QQU742" s="1101"/>
      <c r="QQV742" s="1101"/>
      <c r="QQW742" s="1101"/>
      <c r="QQX742" s="1101"/>
      <c r="QQY742" s="1101"/>
      <c r="QQZ742" s="1101"/>
      <c r="QRA742" s="1101"/>
      <c r="QRB742" s="1101"/>
      <c r="QRC742" s="1101"/>
      <c r="QRD742" s="1101"/>
      <c r="QRE742" s="1101"/>
      <c r="QRF742" s="1101"/>
      <c r="QRG742" s="1101"/>
      <c r="QRH742" s="1101"/>
      <c r="QRI742" s="1101"/>
      <c r="QRJ742" s="1101"/>
      <c r="QRK742" s="1101"/>
      <c r="QRL742" s="1101"/>
      <c r="QRM742" s="1101"/>
      <c r="QRN742" s="1101"/>
      <c r="QRO742" s="1101"/>
      <c r="QRP742" s="1101"/>
      <c r="QRQ742" s="1101"/>
      <c r="QRR742" s="1101"/>
      <c r="QRS742" s="1101"/>
      <c r="QRT742" s="1101"/>
      <c r="QRU742" s="1101"/>
      <c r="QRV742" s="1101"/>
      <c r="QRW742" s="1101"/>
      <c r="QRX742" s="1101"/>
      <c r="QRY742" s="1101"/>
      <c r="QRZ742" s="1101"/>
      <c r="QSA742" s="1101"/>
      <c r="QSB742" s="1101"/>
      <c r="QSC742" s="1101"/>
      <c r="QSD742" s="1101"/>
      <c r="QSE742" s="1101"/>
      <c r="QSF742" s="1101"/>
      <c r="QSG742" s="1101"/>
      <c r="QSH742" s="1101"/>
      <c r="QSI742" s="1101"/>
      <c r="QSJ742" s="1101"/>
      <c r="QSK742" s="1101"/>
      <c r="QSL742" s="1101"/>
      <c r="QSM742" s="1101"/>
      <c r="QSN742" s="1101"/>
      <c r="QSO742" s="1101"/>
      <c r="QSP742" s="1101"/>
      <c r="QSQ742" s="1101"/>
      <c r="QSR742" s="1101"/>
      <c r="QSS742" s="1101"/>
      <c r="QST742" s="1101"/>
      <c r="QSU742" s="1101"/>
      <c r="QSV742" s="1101"/>
      <c r="QSW742" s="1101"/>
      <c r="QSX742" s="1101"/>
      <c r="QSY742" s="1101"/>
      <c r="QSZ742" s="1101"/>
      <c r="QTA742" s="1101"/>
      <c r="QTB742" s="1101"/>
      <c r="QTC742" s="1101"/>
      <c r="QTD742" s="1101"/>
      <c r="QTE742" s="1101"/>
      <c r="QTF742" s="1101"/>
      <c r="QTG742" s="1101"/>
      <c r="QTH742" s="1101"/>
      <c r="QTI742" s="1101"/>
      <c r="QTJ742" s="1101"/>
      <c r="QTK742" s="1101"/>
      <c r="QTL742" s="1101"/>
      <c r="QTM742" s="1101"/>
      <c r="QTN742" s="1101"/>
      <c r="QTO742" s="1101"/>
      <c r="QTP742" s="1101"/>
      <c r="QTQ742" s="1101"/>
      <c r="QTR742" s="1101"/>
      <c r="QTS742" s="1101"/>
      <c r="QTT742" s="1101"/>
      <c r="QTU742" s="1101"/>
      <c r="QTV742" s="1101"/>
      <c r="QTW742" s="1101"/>
      <c r="QTX742" s="1101"/>
      <c r="QTY742" s="1101"/>
      <c r="QTZ742" s="1101"/>
      <c r="QUA742" s="1101"/>
      <c r="QUB742" s="1101"/>
      <c r="QUC742" s="1101"/>
      <c r="QUD742" s="1101"/>
      <c r="QUE742" s="1101"/>
      <c r="QUF742" s="1101"/>
      <c r="QUG742" s="1101"/>
      <c r="QUH742" s="1101"/>
      <c r="QUI742" s="1101"/>
      <c r="QUJ742" s="1101"/>
      <c r="QUK742" s="1101"/>
      <c r="QUL742" s="1101"/>
      <c r="QUM742" s="1101"/>
      <c r="QUN742" s="1101"/>
      <c r="QUO742" s="1101"/>
      <c r="QUP742" s="1101"/>
      <c r="QUQ742" s="1101"/>
      <c r="QUR742" s="1101"/>
      <c r="QUS742" s="1101"/>
      <c r="QUT742" s="1101"/>
      <c r="QUU742" s="1101"/>
      <c r="QUV742" s="1101"/>
      <c r="QUW742" s="1101"/>
      <c r="QUX742" s="1101"/>
      <c r="QUY742" s="1101"/>
      <c r="QUZ742" s="1101"/>
      <c r="QVA742" s="1101"/>
      <c r="QVB742" s="1101"/>
      <c r="QVC742" s="1101"/>
      <c r="QVD742" s="1101"/>
      <c r="QVE742" s="1101"/>
      <c r="QVF742" s="1101"/>
      <c r="QVG742" s="1101"/>
      <c r="QVH742" s="1101"/>
      <c r="QVI742" s="1101"/>
      <c r="QVJ742" s="1101"/>
      <c r="QVK742" s="1101"/>
      <c r="QVL742" s="1101"/>
      <c r="QVM742" s="1101"/>
      <c r="QVN742" s="1101"/>
      <c r="QVO742" s="1101"/>
      <c r="QVP742" s="1101"/>
      <c r="QVQ742" s="1101"/>
      <c r="QVR742" s="1101"/>
      <c r="QVS742" s="1101"/>
      <c r="QVT742" s="1101"/>
      <c r="QVU742" s="1101"/>
      <c r="QVV742" s="1101"/>
      <c r="QVW742" s="1101"/>
      <c r="QVX742" s="1101"/>
      <c r="QVY742" s="1101"/>
      <c r="QVZ742" s="1101"/>
      <c r="QWA742" s="1101"/>
      <c r="QWB742" s="1101"/>
      <c r="QWC742" s="1101"/>
      <c r="QWD742" s="1101"/>
      <c r="QWE742" s="1101"/>
      <c r="QWF742" s="1101"/>
      <c r="QWG742" s="1101"/>
      <c r="QWH742" s="1101"/>
      <c r="QWI742" s="1101"/>
      <c r="QWJ742" s="1101"/>
      <c r="QWK742" s="1101"/>
      <c r="QWL742" s="1101"/>
      <c r="QWM742" s="1101"/>
      <c r="QWN742" s="1101"/>
      <c r="QWO742" s="1101"/>
      <c r="QWP742" s="1101"/>
      <c r="QWQ742" s="1101"/>
      <c r="QWR742" s="1101"/>
      <c r="QWS742" s="1101"/>
      <c r="QWT742" s="1101"/>
      <c r="QWU742" s="1101"/>
      <c r="QWV742" s="1101"/>
      <c r="QWW742" s="1101"/>
      <c r="QWX742" s="1101"/>
      <c r="QWY742" s="1101"/>
      <c r="QWZ742" s="1101"/>
      <c r="QXA742" s="1101"/>
      <c r="QXB742" s="1101"/>
      <c r="QXC742" s="1101"/>
      <c r="QXD742" s="1101"/>
      <c r="QXE742" s="1101"/>
      <c r="QXF742" s="1101"/>
      <c r="QXG742" s="1101"/>
      <c r="QXH742" s="1101"/>
      <c r="QXI742" s="1101"/>
      <c r="QXJ742" s="1101"/>
      <c r="QXK742" s="1101"/>
      <c r="QXL742" s="1101"/>
      <c r="QXM742" s="1101"/>
      <c r="QXN742" s="1101"/>
      <c r="QXO742" s="1101"/>
      <c r="QXP742" s="1101"/>
      <c r="QXQ742" s="1101"/>
      <c r="QXR742" s="1101"/>
      <c r="QXS742" s="1101"/>
      <c r="QXT742" s="1101"/>
      <c r="QXU742" s="1101"/>
      <c r="QXV742" s="1101"/>
      <c r="QXW742" s="1101"/>
      <c r="QXX742" s="1101"/>
      <c r="QXY742" s="1101"/>
      <c r="QXZ742" s="1101"/>
      <c r="QYA742" s="1101"/>
      <c r="QYB742" s="1101"/>
      <c r="QYC742" s="1101"/>
      <c r="QYD742" s="1101"/>
      <c r="QYE742" s="1101"/>
      <c r="QYF742" s="1101"/>
      <c r="QYG742" s="1101"/>
      <c r="QYH742" s="1101"/>
      <c r="QYI742" s="1101"/>
      <c r="QYJ742" s="1101"/>
      <c r="QYK742" s="1101"/>
      <c r="QYL742" s="1101"/>
      <c r="QYM742" s="1101"/>
      <c r="QYN742" s="1101"/>
      <c r="QYO742" s="1101"/>
      <c r="QYP742" s="1101"/>
      <c r="QYQ742" s="1101"/>
      <c r="QYR742" s="1101"/>
      <c r="QYS742" s="1101"/>
      <c r="QYT742" s="1101"/>
      <c r="QYU742" s="1101"/>
      <c r="QYV742" s="1101"/>
      <c r="QYW742" s="1101"/>
      <c r="QYX742" s="1101"/>
      <c r="QYY742" s="1101"/>
      <c r="QYZ742" s="1101"/>
      <c r="QZA742" s="1101"/>
      <c r="QZB742" s="1101"/>
      <c r="QZC742" s="1101"/>
      <c r="QZD742" s="1101"/>
      <c r="QZE742" s="1101"/>
      <c r="QZF742" s="1101"/>
      <c r="QZG742" s="1101"/>
      <c r="QZH742" s="1101"/>
      <c r="QZI742" s="1101"/>
      <c r="QZJ742" s="1101"/>
      <c r="QZK742" s="1101"/>
      <c r="QZL742" s="1101"/>
      <c r="QZM742" s="1101"/>
      <c r="QZN742" s="1101"/>
      <c r="QZO742" s="1101"/>
      <c r="QZP742" s="1101"/>
      <c r="QZQ742" s="1101"/>
      <c r="QZR742" s="1101"/>
      <c r="QZS742" s="1101"/>
      <c r="QZT742" s="1101"/>
      <c r="QZU742" s="1101"/>
      <c r="QZV742" s="1101"/>
      <c r="QZW742" s="1101"/>
      <c r="QZX742" s="1101"/>
      <c r="QZY742" s="1101"/>
      <c r="QZZ742" s="1101"/>
      <c r="RAA742" s="1101"/>
      <c r="RAB742" s="1101"/>
      <c r="RAC742" s="1101"/>
      <c r="RAD742" s="1101"/>
      <c r="RAE742" s="1101"/>
      <c r="RAF742" s="1101"/>
      <c r="RAG742" s="1101"/>
      <c r="RAH742" s="1101"/>
      <c r="RAI742" s="1101"/>
      <c r="RAJ742" s="1101"/>
      <c r="RAK742" s="1101"/>
      <c r="RAL742" s="1101"/>
      <c r="RAM742" s="1101"/>
      <c r="RAN742" s="1101"/>
      <c r="RAO742" s="1101"/>
      <c r="RAP742" s="1101"/>
      <c r="RAQ742" s="1101"/>
      <c r="RAR742" s="1101"/>
      <c r="RAS742" s="1101"/>
      <c r="RAT742" s="1101"/>
      <c r="RAU742" s="1101"/>
      <c r="RAV742" s="1101"/>
      <c r="RAW742" s="1101"/>
      <c r="RAX742" s="1101"/>
      <c r="RAY742" s="1101"/>
      <c r="RAZ742" s="1101"/>
      <c r="RBA742" s="1101"/>
      <c r="RBB742" s="1101"/>
      <c r="RBC742" s="1101"/>
      <c r="RBD742" s="1101"/>
      <c r="RBE742" s="1101"/>
      <c r="RBF742" s="1101"/>
      <c r="RBG742" s="1101"/>
      <c r="RBH742" s="1101"/>
      <c r="RBI742" s="1101"/>
      <c r="RBJ742" s="1101"/>
      <c r="RBK742" s="1101"/>
      <c r="RBL742" s="1101"/>
      <c r="RBM742" s="1101"/>
      <c r="RBN742" s="1101"/>
      <c r="RBO742" s="1101"/>
      <c r="RBP742" s="1101"/>
      <c r="RBQ742" s="1101"/>
      <c r="RBR742" s="1101"/>
      <c r="RBS742" s="1101"/>
      <c r="RBT742" s="1101"/>
      <c r="RBU742" s="1101"/>
      <c r="RBV742" s="1101"/>
      <c r="RBW742" s="1101"/>
      <c r="RBX742" s="1101"/>
      <c r="RBY742" s="1101"/>
      <c r="RBZ742" s="1101"/>
      <c r="RCA742" s="1101"/>
      <c r="RCB742" s="1101"/>
      <c r="RCC742" s="1101"/>
      <c r="RCD742" s="1101"/>
      <c r="RCE742" s="1101"/>
      <c r="RCF742" s="1101"/>
      <c r="RCG742" s="1101"/>
      <c r="RCH742" s="1101"/>
      <c r="RCI742" s="1101"/>
      <c r="RCJ742" s="1101"/>
      <c r="RCK742" s="1101"/>
      <c r="RCL742" s="1101"/>
      <c r="RCM742" s="1101"/>
      <c r="RCN742" s="1101"/>
      <c r="RCO742" s="1101"/>
      <c r="RCP742" s="1101"/>
      <c r="RCQ742" s="1101"/>
      <c r="RCR742" s="1101"/>
      <c r="RCS742" s="1101"/>
      <c r="RCT742" s="1101"/>
      <c r="RCU742" s="1101"/>
      <c r="RCV742" s="1101"/>
      <c r="RCW742" s="1101"/>
      <c r="RCX742" s="1101"/>
      <c r="RCY742" s="1101"/>
      <c r="RCZ742" s="1101"/>
      <c r="RDA742" s="1101"/>
      <c r="RDB742" s="1101"/>
      <c r="RDC742" s="1101"/>
      <c r="RDD742" s="1101"/>
      <c r="RDE742" s="1101"/>
      <c r="RDF742" s="1101"/>
      <c r="RDG742" s="1101"/>
      <c r="RDH742" s="1101"/>
      <c r="RDI742" s="1101"/>
      <c r="RDJ742" s="1101"/>
      <c r="RDK742" s="1101"/>
      <c r="RDL742" s="1101"/>
      <c r="RDM742" s="1101"/>
      <c r="RDN742" s="1101"/>
      <c r="RDO742" s="1101"/>
      <c r="RDP742" s="1101"/>
      <c r="RDQ742" s="1101"/>
      <c r="RDR742" s="1101"/>
      <c r="RDS742" s="1101"/>
      <c r="RDT742" s="1101"/>
      <c r="RDU742" s="1101"/>
      <c r="RDV742" s="1101"/>
      <c r="RDW742" s="1101"/>
      <c r="RDX742" s="1101"/>
      <c r="RDY742" s="1101"/>
      <c r="RDZ742" s="1101"/>
      <c r="REA742" s="1101"/>
      <c r="REB742" s="1101"/>
      <c r="REC742" s="1101"/>
      <c r="RED742" s="1101"/>
      <c r="REE742" s="1101"/>
      <c r="REF742" s="1101"/>
      <c r="REG742" s="1101"/>
      <c r="REH742" s="1101"/>
      <c r="REI742" s="1101"/>
      <c r="REJ742" s="1101"/>
      <c r="REK742" s="1101"/>
      <c r="REL742" s="1101"/>
      <c r="REM742" s="1101"/>
      <c r="REN742" s="1101"/>
      <c r="REO742" s="1101"/>
      <c r="REP742" s="1101"/>
      <c r="REQ742" s="1101"/>
      <c r="RER742" s="1101"/>
      <c r="RES742" s="1101"/>
      <c r="RET742" s="1101"/>
      <c r="REU742" s="1101"/>
      <c r="REV742" s="1101"/>
      <c r="REW742" s="1101"/>
      <c r="REX742" s="1101"/>
      <c r="REY742" s="1101"/>
      <c r="REZ742" s="1101"/>
      <c r="RFA742" s="1101"/>
      <c r="RFB742" s="1101"/>
      <c r="RFC742" s="1101"/>
      <c r="RFD742" s="1101"/>
      <c r="RFE742" s="1101"/>
      <c r="RFF742" s="1101"/>
      <c r="RFG742" s="1101"/>
      <c r="RFH742" s="1101"/>
      <c r="RFI742" s="1101"/>
      <c r="RFJ742" s="1101"/>
      <c r="RFK742" s="1101"/>
      <c r="RFL742" s="1101"/>
      <c r="RFM742" s="1101"/>
      <c r="RFN742" s="1101"/>
      <c r="RFO742" s="1101"/>
      <c r="RFP742" s="1101"/>
      <c r="RFQ742" s="1101"/>
      <c r="RFR742" s="1101"/>
      <c r="RFS742" s="1101"/>
      <c r="RFT742" s="1101"/>
      <c r="RFU742" s="1101"/>
      <c r="RFV742" s="1101"/>
      <c r="RFW742" s="1101"/>
      <c r="RFX742" s="1101"/>
      <c r="RFY742" s="1101"/>
      <c r="RFZ742" s="1101"/>
      <c r="RGA742" s="1101"/>
      <c r="RGB742" s="1101"/>
      <c r="RGC742" s="1101"/>
      <c r="RGD742" s="1101"/>
      <c r="RGE742" s="1101"/>
      <c r="RGF742" s="1101"/>
      <c r="RGG742" s="1101"/>
      <c r="RGH742" s="1101"/>
      <c r="RGI742" s="1101"/>
      <c r="RGJ742" s="1101"/>
      <c r="RGK742" s="1101"/>
      <c r="RGL742" s="1101"/>
      <c r="RGM742" s="1101"/>
      <c r="RGN742" s="1101"/>
      <c r="RGO742" s="1101"/>
      <c r="RGP742" s="1101"/>
      <c r="RGQ742" s="1101"/>
      <c r="RGR742" s="1101"/>
      <c r="RGS742" s="1101"/>
      <c r="RGT742" s="1101"/>
      <c r="RGU742" s="1101"/>
      <c r="RGV742" s="1101"/>
      <c r="RGW742" s="1101"/>
      <c r="RGX742" s="1101"/>
      <c r="RGY742" s="1101"/>
      <c r="RGZ742" s="1101"/>
      <c r="RHA742" s="1101"/>
      <c r="RHB742" s="1101"/>
      <c r="RHC742" s="1101"/>
      <c r="RHD742" s="1101"/>
      <c r="RHE742" s="1101"/>
      <c r="RHF742" s="1101"/>
      <c r="RHG742" s="1101"/>
      <c r="RHH742" s="1101"/>
      <c r="RHI742" s="1101"/>
      <c r="RHJ742" s="1101"/>
      <c r="RHK742" s="1101"/>
      <c r="RHL742" s="1101"/>
      <c r="RHM742" s="1101"/>
      <c r="RHN742" s="1101"/>
      <c r="RHO742" s="1101"/>
      <c r="RHP742" s="1101"/>
      <c r="RHQ742" s="1101"/>
      <c r="RHR742" s="1101"/>
      <c r="RHS742" s="1101"/>
      <c r="RHT742" s="1101"/>
      <c r="RHU742" s="1101"/>
      <c r="RHV742" s="1101"/>
      <c r="RHW742" s="1101"/>
      <c r="RHX742" s="1101"/>
      <c r="RHY742" s="1101"/>
      <c r="RHZ742" s="1101"/>
      <c r="RIA742" s="1101"/>
      <c r="RIB742" s="1101"/>
      <c r="RIC742" s="1101"/>
      <c r="RID742" s="1101"/>
      <c r="RIE742" s="1101"/>
      <c r="RIF742" s="1101"/>
      <c r="RIG742" s="1101"/>
      <c r="RIH742" s="1101"/>
      <c r="RII742" s="1101"/>
      <c r="RIJ742" s="1101"/>
      <c r="RIK742" s="1101"/>
      <c r="RIL742" s="1101"/>
      <c r="RIM742" s="1101"/>
      <c r="RIN742" s="1101"/>
      <c r="RIO742" s="1101"/>
      <c r="RIP742" s="1101"/>
      <c r="RIQ742" s="1101"/>
      <c r="RIR742" s="1101"/>
      <c r="RIS742" s="1101"/>
      <c r="RIT742" s="1101"/>
      <c r="RIU742" s="1101"/>
      <c r="RIV742" s="1101"/>
      <c r="RIW742" s="1101"/>
      <c r="RIX742" s="1101"/>
      <c r="RIY742" s="1101"/>
      <c r="RIZ742" s="1101"/>
      <c r="RJA742" s="1101"/>
      <c r="RJB742" s="1101"/>
      <c r="RJC742" s="1101"/>
      <c r="RJD742" s="1101"/>
      <c r="RJE742" s="1101"/>
      <c r="RJF742" s="1101"/>
      <c r="RJG742" s="1101"/>
      <c r="RJH742" s="1101"/>
      <c r="RJI742" s="1101"/>
      <c r="RJJ742" s="1101"/>
      <c r="RJK742" s="1101"/>
      <c r="RJL742" s="1101"/>
      <c r="RJM742" s="1101"/>
      <c r="RJN742" s="1101"/>
      <c r="RJO742" s="1101"/>
      <c r="RJP742" s="1101"/>
      <c r="RJQ742" s="1101"/>
      <c r="RJR742" s="1101"/>
      <c r="RJS742" s="1101"/>
      <c r="RJT742" s="1101"/>
      <c r="RJU742" s="1101"/>
      <c r="RJV742" s="1101"/>
      <c r="RJW742" s="1101"/>
      <c r="RJX742" s="1101"/>
      <c r="RJY742" s="1101"/>
      <c r="RJZ742" s="1101"/>
      <c r="RKA742" s="1101"/>
      <c r="RKB742" s="1101"/>
      <c r="RKC742" s="1101"/>
      <c r="RKD742" s="1101"/>
      <c r="RKE742" s="1101"/>
      <c r="RKF742" s="1101"/>
      <c r="RKG742" s="1101"/>
      <c r="RKH742" s="1101"/>
      <c r="RKI742" s="1101"/>
      <c r="RKJ742" s="1101"/>
      <c r="RKK742" s="1101"/>
      <c r="RKL742" s="1101"/>
      <c r="RKM742" s="1101"/>
      <c r="RKN742" s="1101"/>
      <c r="RKO742" s="1101"/>
      <c r="RKP742" s="1101"/>
      <c r="RKQ742" s="1101"/>
      <c r="RKR742" s="1101"/>
      <c r="RKS742" s="1101"/>
      <c r="RKT742" s="1101"/>
      <c r="RKU742" s="1101"/>
      <c r="RKV742" s="1101"/>
      <c r="RKW742" s="1101"/>
      <c r="RKX742" s="1101"/>
      <c r="RKY742" s="1101"/>
      <c r="RKZ742" s="1101"/>
      <c r="RLA742" s="1101"/>
      <c r="RLB742" s="1101"/>
      <c r="RLC742" s="1101"/>
      <c r="RLD742" s="1101"/>
      <c r="RLE742" s="1101"/>
      <c r="RLF742" s="1101"/>
      <c r="RLG742" s="1101"/>
      <c r="RLH742" s="1101"/>
      <c r="RLI742" s="1101"/>
      <c r="RLJ742" s="1101"/>
      <c r="RLK742" s="1101"/>
      <c r="RLL742" s="1101"/>
      <c r="RLM742" s="1101"/>
      <c r="RLN742" s="1101"/>
      <c r="RLO742" s="1101"/>
      <c r="RLP742" s="1101"/>
      <c r="RLQ742" s="1101"/>
      <c r="RLR742" s="1101"/>
      <c r="RLS742" s="1101"/>
      <c r="RLT742" s="1101"/>
      <c r="RLU742" s="1101"/>
      <c r="RLV742" s="1101"/>
      <c r="RLW742" s="1101"/>
      <c r="RLX742" s="1101"/>
      <c r="RLY742" s="1101"/>
      <c r="RLZ742" s="1101"/>
      <c r="RMA742" s="1101"/>
      <c r="RMB742" s="1101"/>
      <c r="RMC742" s="1101"/>
      <c r="RMD742" s="1101"/>
      <c r="RME742" s="1101"/>
      <c r="RMF742" s="1101"/>
      <c r="RMG742" s="1101"/>
      <c r="RMH742" s="1101"/>
      <c r="RMI742" s="1101"/>
      <c r="RMJ742" s="1101"/>
      <c r="RMK742" s="1101"/>
      <c r="RML742" s="1101"/>
      <c r="RMM742" s="1101"/>
      <c r="RMN742" s="1101"/>
      <c r="RMO742" s="1101"/>
      <c r="RMP742" s="1101"/>
      <c r="RMQ742" s="1101"/>
      <c r="RMR742" s="1101"/>
      <c r="RMS742" s="1101"/>
      <c r="RMT742" s="1101"/>
      <c r="RMU742" s="1101"/>
      <c r="RMV742" s="1101"/>
      <c r="RMW742" s="1101"/>
      <c r="RMX742" s="1101"/>
      <c r="RMY742" s="1101"/>
      <c r="RMZ742" s="1101"/>
      <c r="RNA742" s="1101"/>
      <c r="RNB742" s="1101"/>
      <c r="RNC742" s="1101"/>
      <c r="RND742" s="1101"/>
      <c r="RNE742" s="1101"/>
      <c r="RNF742" s="1101"/>
      <c r="RNG742" s="1101"/>
      <c r="RNH742" s="1101"/>
      <c r="RNI742" s="1101"/>
      <c r="RNJ742" s="1101"/>
      <c r="RNK742" s="1101"/>
      <c r="RNL742" s="1101"/>
      <c r="RNM742" s="1101"/>
      <c r="RNN742" s="1101"/>
      <c r="RNO742" s="1101"/>
      <c r="RNP742" s="1101"/>
      <c r="RNQ742" s="1101"/>
      <c r="RNR742" s="1101"/>
      <c r="RNS742" s="1101"/>
      <c r="RNT742" s="1101"/>
      <c r="RNU742" s="1101"/>
      <c r="RNV742" s="1101"/>
      <c r="RNW742" s="1101"/>
      <c r="RNX742" s="1101"/>
      <c r="RNY742" s="1101"/>
      <c r="RNZ742" s="1101"/>
      <c r="ROA742" s="1101"/>
      <c r="ROB742" s="1101"/>
      <c r="ROC742" s="1101"/>
      <c r="ROD742" s="1101"/>
      <c r="ROE742" s="1101"/>
      <c r="ROF742" s="1101"/>
      <c r="ROG742" s="1101"/>
      <c r="ROH742" s="1101"/>
      <c r="ROI742" s="1101"/>
      <c r="ROJ742" s="1101"/>
      <c r="ROK742" s="1101"/>
      <c r="ROL742" s="1101"/>
      <c r="ROM742" s="1101"/>
      <c r="RON742" s="1101"/>
      <c r="ROO742" s="1101"/>
      <c r="ROP742" s="1101"/>
      <c r="ROQ742" s="1101"/>
      <c r="ROR742" s="1101"/>
      <c r="ROS742" s="1101"/>
      <c r="ROT742" s="1101"/>
      <c r="ROU742" s="1101"/>
      <c r="ROV742" s="1101"/>
      <c r="ROW742" s="1101"/>
      <c r="ROX742" s="1101"/>
      <c r="ROY742" s="1101"/>
      <c r="ROZ742" s="1101"/>
      <c r="RPA742" s="1101"/>
      <c r="RPB742" s="1101"/>
      <c r="RPC742" s="1101"/>
      <c r="RPD742" s="1101"/>
      <c r="RPE742" s="1101"/>
      <c r="RPF742" s="1101"/>
      <c r="RPG742" s="1101"/>
      <c r="RPH742" s="1101"/>
      <c r="RPI742" s="1101"/>
      <c r="RPJ742" s="1101"/>
      <c r="RPK742" s="1101"/>
      <c r="RPL742" s="1101"/>
      <c r="RPM742" s="1101"/>
      <c r="RPN742" s="1101"/>
      <c r="RPO742" s="1101"/>
      <c r="RPP742" s="1101"/>
      <c r="RPQ742" s="1101"/>
      <c r="RPR742" s="1101"/>
      <c r="RPS742" s="1101"/>
      <c r="RPT742" s="1101"/>
      <c r="RPU742" s="1101"/>
      <c r="RPV742" s="1101"/>
      <c r="RPW742" s="1101"/>
      <c r="RPX742" s="1101"/>
      <c r="RPY742" s="1101"/>
      <c r="RPZ742" s="1101"/>
      <c r="RQA742" s="1101"/>
      <c r="RQB742" s="1101"/>
      <c r="RQC742" s="1101"/>
      <c r="RQD742" s="1101"/>
      <c r="RQE742" s="1101"/>
      <c r="RQF742" s="1101"/>
      <c r="RQG742" s="1101"/>
      <c r="RQH742" s="1101"/>
      <c r="RQI742" s="1101"/>
      <c r="RQJ742" s="1101"/>
      <c r="RQK742" s="1101"/>
      <c r="RQL742" s="1101"/>
      <c r="RQM742" s="1101"/>
      <c r="RQN742" s="1101"/>
      <c r="RQO742" s="1101"/>
      <c r="RQP742" s="1101"/>
      <c r="RQQ742" s="1101"/>
      <c r="RQR742" s="1101"/>
      <c r="RQS742" s="1101"/>
      <c r="RQT742" s="1101"/>
      <c r="RQU742" s="1101"/>
      <c r="RQV742" s="1101"/>
      <c r="RQW742" s="1101"/>
      <c r="RQX742" s="1101"/>
      <c r="RQY742" s="1101"/>
      <c r="RQZ742" s="1101"/>
      <c r="RRA742" s="1101"/>
      <c r="RRB742" s="1101"/>
      <c r="RRC742" s="1101"/>
      <c r="RRD742" s="1101"/>
      <c r="RRE742" s="1101"/>
      <c r="RRF742" s="1101"/>
      <c r="RRG742" s="1101"/>
      <c r="RRH742" s="1101"/>
      <c r="RRI742" s="1101"/>
      <c r="RRJ742" s="1101"/>
      <c r="RRK742" s="1101"/>
      <c r="RRL742" s="1101"/>
      <c r="RRM742" s="1101"/>
      <c r="RRN742" s="1101"/>
      <c r="RRO742" s="1101"/>
      <c r="RRP742" s="1101"/>
      <c r="RRQ742" s="1101"/>
      <c r="RRR742" s="1101"/>
      <c r="RRS742" s="1101"/>
      <c r="RRT742" s="1101"/>
      <c r="RRU742" s="1101"/>
      <c r="RRV742" s="1101"/>
      <c r="RRW742" s="1101"/>
      <c r="RRX742" s="1101"/>
      <c r="RRY742" s="1101"/>
      <c r="RRZ742" s="1101"/>
      <c r="RSA742" s="1101"/>
      <c r="RSB742" s="1101"/>
      <c r="RSC742" s="1101"/>
      <c r="RSD742" s="1101"/>
      <c r="RSE742" s="1101"/>
      <c r="RSF742" s="1101"/>
      <c r="RSG742" s="1101"/>
      <c r="RSH742" s="1101"/>
      <c r="RSI742" s="1101"/>
      <c r="RSJ742" s="1101"/>
      <c r="RSK742" s="1101"/>
      <c r="RSL742" s="1101"/>
      <c r="RSM742" s="1101"/>
      <c r="RSN742" s="1101"/>
      <c r="RSO742" s="1101"/>
      <c r="RSP742" s="1101"/>
      <c r="RSQ742" s="1101"/>
      <c r="RSR742" s="1101"/>
      <c r="RSS742" s="1101"/>
      <c r="RST742" s="1101"/>
      <c r="RSU742" s="1101"/>
      <c r="RSV742" s="1101"/>
      <c r="RSW742" s="1101"/>
      <c r="RSX742" s="1101"/>
      <c r="RSY742" s="1101"/>
      <c r="RSZ742" s="1101"/>
      <c r="RTA742" s="1101"/>
      <c r="RTB742" s="1101"/>
      <c r="RTC742" s="1101"/>
      <c r="RTD742" s="1101"/>
      <c r="RTE742" s="1101"/>
      <c r="RTF742" s="1101"/>
      <c r="RTG742" s="1101"/>
      <c r="RTH742" s="1101"/>
      <c r="RTI742" s="1101"/>
      <c r="RTJ742" s="1101"/>
      <c r="RTK742" s="1101"/>
      <c r="RTL742" s="1101"/>
      <c r="RTM742" s="1101"/>
      <c r="RTN742" s="1101"/>
      <c r="RTO742" s="1101"/>
      <c r="RTP742" s="1101"/>
      <c r="RTQ742" s="1101"/>
      <c r="RTR742" s="1101"/>
      <c r="RTS742" s="1101"/>
      <c r="RTT742" s="1101"/>
      <c r="RTU742" s="1101"/>
      <c r="RTV742" s="1101"/>
      <c r="RTW742" s="1101"/>
      <c r="RTX742" s="1101"/>
      <c r="RTY742" s="1101"/>
      <c r="RTZ742" s="1101"/>
      <c r="RUA742" s="1101"/>
      <c r="RUB742" s="1101"/>
      <c r="RUC742" s="1101"/>
      <c r="RUD742" s="1101"/>
      <c r="RUE742" s="1101"/>
      <c r="RUF742" s="1101"/>
      <c r="RUG742" s="1101"/>
      <c r="RUH742" s="1101"/>
      <c r="RUI742" s="1101"/>
      <c r="RUJ742" s="1101"/>
      <c r="RUK742" s="1101"/>
      <c r="RUL742" s="1101"/>
      <c r="RUM742" s="1101"/>
      <c r="RUN742" s="1101"/>
      <c r="RUO742" s="1101"/>
      <c r="RUP742" s="1101"/>
      <c r="RUQ742" s="1101"/>
      <c r="RUR742" s="1101"/>
      <c r="RUS742" s="1101"/>
      <c r="RUT742" s="1101"/>
      <c r="RUU742" s="1101"/>
      <c r="RUV742" s="1101"/>
      <c r="RUW742" s="1101"/>
      <c r="RUX742" s="1101"/>
      <c r="RUY742" s="1101"/>
      <c r="RUZ742" s="1101"/>
      <c r="RVA742" s="1101"/>
      <c r="RVB742" s="1101"/>
      <c r="RVC742" s="1101"/>
      <c r="RVD742" s="1101"/>
      <c r="RVE742" s="1101"/>
      <c r="RVF742" s="1101"/>
      <c r="RVG742" s="1101"/>
      <c r="RVH742" s="1101"/>
      <c r="RVI742" s="1101"/>
      <c r="RVJ742" s="1101"/>
      <c r="RVK742" s="1101"/>
      <c r="RVL742" s="1101"/>
      <c r="RVM742" s="1101"/>
      <c r="RVN742" s="1101"/>
      <c r="RVO742" s="1101"/>
      <c r="RVP742" s="1101"/>
      <c r="RVQ742" s="1101"/>
      <c r="RVR742" s="1101"/>
      <c r="RVS742" s="1101"/>
      <c r="RVT742" s="1101"/>
      <c r="RVU742" s="1101"/>
      <c r="RVV742" s="1101"/>
      <c r="RVW742" s="1101"/>
      <c r="RVX742" s="1101"/>
      <c r="RVY742" s="1101"/>
      <c r="RVZ742" s="1101"/>
      <c r="RWA742" s="1101"/>
      <c r="RWB742" s="1101"/>
      <c r="RWC742" s="1101"/>
      <c r="RWD742" s="1101"/>
      <c r="RWE742" s="1101"/>
      <c r="RWF742" s="1101"/>
      <c r="RWG742" s="1101"/>
      <c r="RWH742" s="1101"/>
      <c r="RWI742" s="1101"/>
      <c r="RWJ742" s="1101"/>
      <c r="RWK742" s="1101"/>
      <c r="RWL742" s="1101"/>
      <c r="RWM742" s="1101"/>
      <c r="RWN742" s="1101"/>
      <c r="RWO742" s="1101"/>
      <c r="RWP742" s="1101"/>
      <c r="RWQ742" s="1101"/>
      <c r="RWR742" s="1101"/>
      <c r="RWS742" s="1101"/>
      <c r="RWT742" s="1101"/>
      <c r="RWU742" s="1101"/>
      <c r="RWV742" s="1101"/>
      <c r="RWW742" s="1101"/>
      <c r="RWX742" s="1101"/>
      <c r="RWY742" s="1101"/>
      <c r="RWZ742" s="1101"/>
      <c r="RXA742" s="1101"/>
      <c r="RXB742" s="1101"/>
      <c r="RXC742" s="1101"/>
      <c r="RXD742" s="1101"/>
      <c r="RXE742" s="1101"/>
      <c r="RXF742" s="1101"/>
      <c r="RXG742" s="1101"/>
      <c r="RXH742" s="1101"/>
      <c r="RXI742" s="1101"/>
      <c r="RXJ742" s="1101"/>
      <c r="RXK742" s="1101"/>
      <c r="RXL742" s="1101"/>
      <c r="RXM742" s="1101"/>
      <c r="RXN742" s="1101"/>
      <c r="RXO742" s="1101"/>
      <c r="RXP742" s="1101"/>
      <c r="RXQ742" s="1101"/>
      <c r="RXR742" s="1101"/>
      <c r="RXS742" s="1101"/>
      <c r="RXT742" s="1101"/>
      <c r="RXU742" s="1101"/>
      <c r="RXV742" s="1101"/>
      <c r="RXW742" s="1101"/>
      <c r="RXX742" s="1101"/>
      <c r="RXY742" s="1101"/>
      <c r="RXZ742" s="1101"/>
      <c r="RYA742" s="1101"/>
      <c r="RYB742" s="1101"/>
      <c r="RYC742" s="1101"/>
      <c r="RYD742" s="1101"/>
      <c r="RYE742" s="1101"/>
      <c r="RYF742" s="1101"/>
      <c r="RYG742" s="1101"/>
      <c r="RYH742" s="1101"/>
      <c r="RYI742" s="1101"/>
      <c r="RYJ742" s="1101"/>
      <c r="RYK742" s="1101"/>
      <c r="RYL742" s="1101"/>
      <c r="RYM742" s="1101"/>
      <c r="RYN742" s="1101"/>
      <c r="RYO742" s="1101"/>
      <c r="RYP742" s="1101"/>
      <c r="RYQ742" s="1101"/>
      <c r="RYR742" s="1101"/>
      <c r="RYS742" s="1101"/>
      <c r="RYT742" s="1101"/>
      <c r="RYU742" s="1101"/>
      <c r="RYV742" s="1101"/>
      <c r="RYW742" s="1101"/>
      <c r="RYX742" s="1101"/>
      <c r="RYY742" s="1101"/>
      <c r="RYZ742" s="1101"/>
      <c r="RZA742" s="1101"/>
      <c r="RZB742" s="1101"/>
      <c r="RZC742" s="1101"/>
      <c r="RZD742" s="1101"/>
      <c r="RZE742" s="1101"/>
      <c r="RZF742" s="1101"/>
      <c r="RZG742" s="1101"/>
      <c r="RZH742" s="1101"/>
      <c r="RZI742" s="1101"/>
      <c r="RZJ742" s="1101"/>
      <c r="RZK742" s="1101"/>
      <c r="RZL742" s="1101"/>
      <c r="RZM742" s="1101"/>
      <c r="RZN742" s="1101"/>
      <c r="RZO742" s="1101"/>
      <c r="RZP742" s="1101"/>
      <c r="RZQ742" s="1101"/>
      <c r="RZR742" s="1101"/>
      <c r="RZS742" s="1101"/>
      <c r="RZT742" s="1101"/>
      <c r="RZU742" s="1101"/>
      <c r="RZV742" s="1101"/>
      <c r="RZW742" s="1101"/>
      <c r="RZX742" s="1101"/>
      <c r="RZY742" s="1101"/>
      <c r="RZZ742" s="1101"/>
      <c r="SAA742" s="1101"/>
      <c r="SAB742" s="1101"/>
      <c r="SAC742" s="1101"/>
      <c r="SAD742" s="1101"/>
      <c r="SAE742" s="1101"/>
      <c r="SAF742" s="1101"/>
      <c r="SAG742" s="1101"/>
      <c r="SAH742" s="1101"/>
      <c r="SAI742" s="1101"/>
      <c r="SAJ742" s="1101"/>
      <c r="SAK742" s="1101"/>
      <c r="SAL742" s="1101"/>
      <c r="SAM742" s="1101"/>
      <c r="SAN742" s="1101"/>
      <c r="SAO742" s="1101"/>
      <c r="SAP742" s="1101"/>
      <c r="SAQ742" s="1101"/>
      <c r="SAR742" s="1101"/>
      <c r="SAS742" s="1101"/>
      <c r="SAT742" s="1101"/>
      <c r="SAU742" s="1101"/>
      <c r="SAV742" s="1101"/>
      <c r="SAW742" s="1101"/>
      <c r="SAX742" s="1101"/>
      <c r="SAY742" s="1101"/>
      <c r="SAZ742" s="1101"/>
      <c r="SBA742" s="1101"/>
      <c r="SBB742" s="1101"/>
      <c r="SBC742" s="1101"/>
      <c r="SBD742" s="1101"/>
      <c r="SBE742" s="1101"/>
      <c r="SBF742" s="1101"/>
      <c r="SBG742" s="1101"/>
      <c r="SBH742" s="1101"/>
      <c r="SBI742" s="1101"/>
      <c r="SBJ742" s="1101"/>
      <c r="SBK742" s="1101"/>
      <c r="SBL742" s="1101"/>
      <c r="SBM742" s="1101"/>
      <c r="SBN742" s="1101"/>
      <c r="SBO742" s="1101"/>
      <c r="SBP742" s="1101"/>
      <c r="SBQ742" s="1101"/>
      <c r="SBR742" s="1101"/>
      <c r="SBS742" s="1101"/>
      <c r="SBT742" s="1101"/>
      <c r="SBU742" s="1101"/>
      <c r="SBV742" s="1101"/>
      <c r="SBW742" s="1101"/>
      <c r="SBX742" s="1101"/>
      <c r="SBY742" s="1101"/>
      <c r="SBZ742" s="1101"/>
      <c r="SCA742" s="1101"/>
      <c r="SCB742" s="1101"/>
      <c r="SCC742" s="1101"/>
      <c r="SCD742" s="1101"/>
      <c r="SCE742" s="1101"/>
      <c r="SCF742" s="1101"/>
      <c r="SCG742" s="1101"/>
      <c r="SCH742" s="1101"/>
      <c r="SCI742" s="1101"/>
      <c r="SCJ742" s="1101"/>
      <c r="SCK742" s="1101"/>
      <c r="SCL742" s="1101"/>
      <c r="SCM742" s="1101"/>
      <c r="SCN742" s="1101"/>
      <c r="SCO742" s="1101"/>
      <c r="SCP742" s="1101"/>
      <c r="SCQ742" s="1101"/>
      <c r="SCR742" s="1101"/>
      <c r="SCS742" s="1101"/>
      <c r="SCT742" s="1101"/>
      <c r="SCU742" s="1101"/>
      <c r="SCV742" s="1101"/>
      <c r="SCW742" s="1101"/>
      <c r="SCX742" s="1101"/>
      <c r="SCY742" s="1101"/>
      <c r="SCZ742" s="1101"/>
      <c r="SDA742" s="1101"/>
      <c r="SDB742" s="1101"/>
      <c r="SDC742" s="1101"/>
      <c r="SDD742" s="1101"/>
      <c r="SDE742" s="1101"/>
      <c r="SDF742" s="1101"/>
      <c r="SDG742" s="1101"/>
      <c r="SDH742" s="1101"/>
      <c r="SDI742" s="1101"/>
      <c r="SDJ742" s="1101"/>
      <c r="SDK742" s="1101"/>
      <c r="SDL742" s="1101"/>
      <c r="SDM742" s="1101"/>
      <c r="SDN742" s="1101"/>
      <c r="SDO742" s="1101"/>
      <c r="SDP742" s="1101"/>
      <c r="SDQ742" s="1101"/>
      <c r="SDR742" s="1101"/>
      <c r="SDS742" s="1101"/>
      <c r="SDT742" s="1101"/>
      <c r="SDU742" s="1101"/>
      <c r="SDV742" s="1101"/>
      <c r="SDW742" s="1101"/>
      <c r="SDX742" s="1101"/>
      <c r="SDY742" s="1101"/>
      <c r="SDZ742" s="1101"/>
      <c r="SEA742" s="1101"/>
      <c r="SEB742" s="1101"/>
      <c r="SEC742" s="1101"/>
      <c r="SED742" s="1101"/>
      <c r="SEE742" s="1101"/>
      <c r="SEF742" s="1101"/>
      <c r="SEG742" s="1101"/>
      <c r="SEH742" s="1101"/>
      <c r="SEI742" s="1101"/>
      <c r="SEJ742" s="1101"/>
      <c r="SEK742" s="1101"/>
      <c r="SEL742" s="1101"/>
      <c r="SEM742" s="1101"/>
      <c r="SEN742" s="1101"/>
      <c r="SEO742" s="1101"/>
      <c r="SEP742" s="1101"/>
      <c r="SEQ742" s="1101"/>
      <c r="SER742" s="1101"/>
      <c r="SES742" s="1101"/>
      <c r="SET742" s="1101"/>
      <c r="SEU742" s="1101"/>
      <c r="SEV742" s="1101"/>
      <c r="SEW742" s="1101"/>
      <c r="SEX742" s="1101"/>
      <c r="SEY742" s="1101"/>
      <c r="SEZ742" s="1101"/>
      <c r="SFA742" s="1101"/>
      <c r="SFB742" s="1101"/>
      <c r="SFC742" s="1101"/>
      <c r="SFD742" s="1101"/>
      <c r="SFE742" s="1101"/>
      <c r="SFF742" s="1101"/>
      <c r="SFG742" s="1101"/>
      <c r="SFH742" s="1101"/>
      <c r="SFI742" s="1101"/>
      <c r="SFJ742" s="1101"/>
      <c r="SFK742" s="1101"/>
      <c r="SFL742" s="1101"/>
      <c r="SFM742" s="1101"/>
      <c r="SFN742" s="1101"/>
      <c r="SFO742" s="1101"/>
      <c r="SFP742" s="1101"/>
      <c r="SFQ742" s="1101"/>
      <c r="SFR742" s="1101"/>
      <c r="SFS742" s="1101"/>
      <c r="SFT742" s="1101"/>
      <c r="SFU742" s="1101"/>
      <c r="SFV742" s="1101"/>
      <c r="SFW742" s="1101"/>
      <c r="SFX742" s="1101"/>
      <c r="SFY742" s="1101"/>
      <c r="SFZ742" s="1101"/>
      <c r="SGA742" s="1101"/>
      <c r="SGB742" s="1101"/>
      <c r="SGC742" s="1101"/>
      <c r="SGD742" s="1101"/>
      <c r="SGE742" s="1101"/>
      <c r="SGF742" s="1101"/>
      <c r="SGG742" s="1101"/>
      <c r="SGH742" s="1101"/>
      <c r="SGI742" s="1101"/>
      <c r="SGJ742" s="1101"/>
      <c r="SGK742" s="1101"/>
      <c r="SGL742" s="1101"/>
      <c r="SGM742" s="1101"/>
      <c r="SGN742" s="1101"/>
      <c r="SGO742" s="1101"/>
      <c r="SGP742" s="1101"/>
      <c r="SGQ742" s="1101"/>
      <c r="SGR742" s="1101"/>
      <c r="SGS742" s="1101"/>
      <c r="SGT742" s="1101"/>
      <c r="SGU742" s="1101"/>
      <c r="SGV742" s="1101"/>
      <c r="SGW742" s="1101"/>
      <c r="SGX742" s="1101"/>
      <c r="SGY742" s="1101"/>
      <c r="SGZ742" s="1101"/>
      <c r="SHA742" s="1101"/>
      <c r="SHB742" s="1101"/>
      <c r="SHC742" s="1101"/>
      <c r="SHD742" s="1101"/>
      <c r="SHE742" s="1101"/>
      <c r="SHF742" s="1101"/>
      <c r="SHG742" s="1101"/>
      <c r="SHH742" s="1101"/>
      <c r="SHI742" s="1101"/>
      <c r="SHJ742" s="1101"/>
      <c r="SHK742" s="1101"/>
      <c r="SHL742" s="1101"/>
      <c r="SHM742" s="1101"/>
      <c r="SHN742" s="1101"/>
      <c r="SHO742" s="1101"/>
      <c r="SHP742" s="1101"/>
      <c r="SHQ742" s="1101"/>
      <c r="SHR742" s="1101"/>
      <c r="SHS742" s="1101"/>
      <c r="SHT742" s="1101"/>
      <c r="SHU742" s="1101"/>
      <c r="SHV742" s="1101"/>
      <c r="SHW742" s="1101"/>
      <c r="SHX742" s="1101"/>
      <c r="SHY742" s="1101"/>
      <c r="SHZ742" s="1101"/>
      <c r="SIA742" s="1101"/>
      <c r="SIB742" s="1101"/>
      <c r="SIC742" s="1101"/>
      <c r="SID742" s="1101"/>
      <c r="SIE742" s="1101"/>
      <c r="SIF742" s="1101"/>
      <c r="SIG742" s="1101"/>
      <c r="SIH742" s="1101"/>
      <c r="SII742" s="1101"/>
      <c r="SIJ742" s="1101"/>
      <c r="SIK742" s="1101"/>
      <c r="SIL742" s="1101"/>
      <c r="SIM742" s="1101"/>
      <c r="SIN742" s="1101"/>
      <c r="SIO742" s="1101"/>
      <c r="SIP742" s="1101"/>
      <c r="SIQ742" s="1101"/>
      <c r="SIR742" s="1101"/>
      <c r="SIS742" s="1101"/>
      <c r="SIT742" s="1101"/>
      <c r="SIU742" s="1101"/>
      <c r="SIV742" s="1101"/>
      <c r="SIW742" s="1101"/>
      <c r="SIX742" s="1101"/>
      <c r="SIY742" s="1101"/>
      <c r="SIZ742" s="1101"/>
      <c r="SJA742" s="1101"/>
      <c r="SJB742" s="1101"/>
      <c r="SJC742" s="1101"/>
      <c r="SJD742" s="1101"/>
      <c r="SJE742" s="1101"/>
      <c r="SJF742" s="1101"/>
      <c r="SJG742" s="1101"/>
      <c r="SJH742" s="1101"/>
      <c r="SJI742" s="1101"/>
      <c r="SJJ742" s="1101"/>
      <c r="SJK742" s="1101"/>
      <c r="SJL742" s="1101"/>
      <c r="SJM742" s="1101"/>
      <c r="SJN742" s="1101"/>
      <c r="SJO742" s="1101"/>
      <c r="SJP742" s="1101"/>
      <c r="SJQ742" s="1101"/>
      <c r="SJR742" s="1101"/>
      <c r="SJS742" s="1101"/>
      <c r="SJT742" s="1101"/>
      <c r="SJU742" s="1101"/>
      <c r="SJV742" s="1101"/>
      <c r="SJW742" s="1101"/>
      <c r="SJX742" s="1101"/>
      <c r="SJY742" s="1101"/>
      <c r="SJZ742" s="1101"/>
      <c r="SKA742" s="1101"/>
      <c r="SKB742" s="1101"/>
      <c r="SKC742" s="1101"/>
      <c r="SKD742" s="1101"/>
      <c r="SKE742" s="1101"/>
      <c r="SKF742" s="1101"/>
      <c r="SKG742" s="1101"/>
      <c r="SKH742" s="1101"/>
      <c r="SKI742" s="1101"/>
      <c r="SKJ742" s="1101"/>
      <c r="SKK742" s="1101"/>
      <c r="SKL742" s="1101"/>
      <c r="SKM742" s="1101"/>
      <c r="SKN742" s="1101"/>
      <c r="SKO742" s="1101"/>
      <c r="SKP742" s="1101"/>
      <c r="SKQ742" s="1101"/>
      <c r="SKR742" s="1101"/>
      <c r="SKS742" s="1101"/>
      <c r="SKT742" s="1101"/>
      <c r="SKU742" s="1101"/>
      <c r="SKV742" s="1101"/>
      <c r="SKW742" s="1101"/>
      <c r="SKX742" s="1101"/>
      <c r="SKY742" s="1101"/>
      <c r="SKZ742" s="1101"/>
      <c r="SLA742" s="1101"/>
      <c r="SLB742" s="1101"/>
      <c r="SLC742" s="1101"/>
      <c r="SLD742" s="1101"/>
      <c r="SLE742" s="1101"/>
      <c r="SLF742" s="1101"/>
      <c r="SLG742" s="1101"/>
      <c r="SLH742" s="1101"/>
      <c r="SLI742" s="1101"/>
      <c r="SLJ742" s="1101"/>
      <c r="SLK742" s="1101"/>
      <c r="SLL742" s="1101"/>
      <c r="SLM742" s="1101"/>
      <c r="SLN742" s="1101"/>
      <c r="SLO742" s="1101"/>
      <c r="SLP742" s="1101"/>
      <c r="SLQ742" s="1101"/>
      <c r="SLR742" s="1101"/>
      <c r="SLS742" s="1101"/>
      <c r="SLT742" s="1101"/>
      <c r="SLU742" s="1101"/>
      <c r="SLV742" s="1101"/>
      <c r="SLW742" s="1101"/>
      <c r="SLX742" s="1101"/>
      <c r="SLY742" s="1101"/>
      <c r="SLZ742" s="1101"/>
      <c r="SMA742" s="1101"/>
      <c r="SMB742" s="1101"/>
      <c r="SMC742" s="1101"/>
      <c r="SMD742" s="1101"/>
      <c r="SME742" s="1101"/>
      <c r="SMF742" s="1101"/>
      <c r="SMG742" s="1101"/>
      <c r="SMH742" s="1101"/>
      <c r="SMI742" s="1101"/>
      <c r="SMJ742" s="1101"/>
      <c r="SMK742" s="1101"/>
      <c r="SML742" s="1101"/>
      <c r="SMM742" s="1101"/>
      <c r="SMN742" s="1101"/>
      <c r="SMO742" s="1101"/>
      <c r="SMP742" s="1101"/>
      <c r="SMQ742" s="1101"/>
      <c r="SMR742" s="1101"/>
      <c r="SMS742" s="1101"/>
      <c r="SMT742" s="1101"/>
      <c r="SMU742" s="1101"/>
      <c r="SMV742" s="1101"/>
      <c r="SMW742" s="1101"/>
      <c r="SMX742" s="1101"/>
      <c r="SMY742" s="1101"/>
      <c r="SMZ742" s="1101"/>
      <c r="SNA742" s="1101"/>
      <c r="SNB742" s="1101"/>
      <c r="SNC742" s="1101"/>
      <c r="SND742" s="1101"/>
      <c r="SNE742" s="1101"/>
      <c r="SNF742" s="1101"/>
      <c r="SNG742" s="1101"/>
      <c r="SNH742" s="1101"/>
      <c r="SNI742" s="1101"/>
      <c r="SNJ742" s="1101"/>
      <c r="SNK742" s="1101"/>
      <c r="SNL742" s="1101"/>
      <c r="SNM742" s="1101"/>
      <c r="SNN742" s="1101"/>
      <c r="SNO742" s="1101"/>
      <c r="SNP742" s="1101"/>
      <c r="SNQ742" s="1101"/>
      <c r="SNR742" s="1101"/>
      <c r="SNS742" s="1101"/>
      <c r="SNT742" s="1101"/>
      <c r="SNU742" s="1101"/>
      <c r="SNV742" s="1101"/>
      <c r="SNW742" s="1101"/>
      <c r="SNX742" s="1101"/>
      <c r="SNY742" s="1101"/>
      <c r="SNZ742" s="1101"/>
      <c r="SOA742" s="1101"/>
      <c r="SOB742" s="1101"/>
      <c r="SOC742" s="1101"/>
      <c r="SOD742" s="1101"/>
      <c r="SOE742" s="1101"/>
      <c r="SOF742" s="1101"/>
      <c r="SOG742" s="1101"/>
      <c r="SOH742" s="1101"/>
      <c r="SOI742" s="1101"/>
      <c r="SOJ742" s="1101"/>
      <c r="SOK742" s="1101"/>
      <c r="SOL742" s="1101"/>
      <c r="SOM742" s="1101"/>
      <c r="SON742" s="1101"/>
      <c r="SOO742" s="1101"/>
      <c r="SOP742" s="1101"/>
      <c r="SOQ742" s="1101"/>
      <c r="SOR742" s="1101"/>
      <c r="SOS742" s="1101"/>
      <c r="SOT742" s="1101"/>
      <c r="SOU742" s="1101"/>
      <c r="SOV742" s="1101"/>
      <c r="SOW742" s="1101"/>
      <c r="SOX742" s="1101"/>
      <c r="SOY742" s="1101"/>
      <c r="SOZ742" s="1101"/>
      <c r="SPA742" s="1101"/>
      <c r="SPB742" s="1101"/>
      <c r="SPC742" s="1101"/>
      <c r="SPD742" s="1101"/>
      <c r="SPE742" s="1101"/>
      <c r="SPF742" s="1101"/>
      <c r="SPG742" s="1101"/>
      <c r="SPH742" s="1101"/>
      <c r="SPI742" s="1101"/>
      <c r="SPJ742" s="1101"/>
      <c r="SPK742" s="1101"/>
      <c r="SPL742" s="1101"/>
      <c r="SPM742" s="1101"/>
      <c r="SPN742" s="1101"/>
      <c r="SPO742" s="1101"/>
      <c r="SPP742" s="1101"/>
      <c r="SPQ742" s="1101"/>
      <c r="SPR742" s="1101"/>
      <c r="SPS742" s="1101"/>
      <c r="SPT742" s="1101"/>
      <c r="SPU742" s="1101"/>
      <c r="SPV742" s="1101"/>
      <c r="SPW742" s="1101"/>
      <c r="SPX742" s="1101"/>
      <c r="SPY742" s="1101"/>
      <c r="SPZ742" s="1101"/>
      <c r="SQA742" s="1101"/>
      <c r="SQB742" s="1101"/>
      <c r="SQC742" s="1101"/>
      <c r="SQD742" s="1101"/>
      <c r="SQE742" s="1101"/>
      <c r="SQF742" s="1101"/>
      <c r="SQG742" s="1101"/>
      <c r="SQH742" s="1101"/>
      <c r="SQI742" s="1101"/>
      <c r="SQJ742" s="1101"/>
      <c r="SQK742" s="1101"/>
      <c r="SQL742" s="1101"/>
      <c r="SQM742" s="1101"/>
      <c r="SQN742" s="1101"/>
      <c r="SQO742" s="1101"/>
      <c r="SQP742" s="1101"/>
      <c r="SQQ742" s="1101"/>
      <c r="SQR742" s="1101"/>
      <c r="SQS742" s="1101"/>
      <c r="SQT742" s="1101"/>
      <c r="SQU742" s="1101"/>
      <c r="SQV742" s="1101"/>
      <c r="SQW742" s="1101"/>
      <c r="SQX742" s="1101"/>
      <c r="SQY742" s="1101"/>
      <c r="SQZ742" s="1101"/>
      <c r="SRA742" s="1101"/>
      <c r="SRB742" s="1101"/>
      <c r="SRC742" s="1101"/>
      <c r="SRD742" s="1101"/>
      <c r="SRE742" s="1101"/>
      <c r="SRF742" s="1101"/>
      <c r="SRG742" s="1101"/>
      <c r="SRH742" s="1101"/>
      <c r="SRI742" s="1101"/>
      <c r="SRJ742" s="1101"/>
      <c r="SRK742" s="1101"/>
      <c r="SRL742" s="1101"/>
      <c r="SRM742" s="1101"/>
      <c r="SRN742" s="1101"/>
      <c r="SRO742" s="1101"/>
      <c r="SRP742" s="1101"/>
      <c r="SRQ742" s="1101"/>
      <c r="SRR742" s="1101"/>
      <c r="SRS742" s="1101"/>
      <c r="SRT742" s="1101"/>
      <c r="SRU742" s="1101"/>
      <c r="SRV742" s="1101"/>
      <c r="SRW742" s="1101"/>
      <c r="SRX742" s="1101"/>
      <c r="SRY742" s="1101"/>
      <c r="SRZ742" s="1101"/>
      <c r="SSA742" s="1101"/>
      <c r="SSB742" s="1101"/>
      <c r="SSC742" s="1101"/>
      <c r="SSD742" s="1101"/>
      <c r="SSE742" s="1101"/>
      <c r="SSF742" s="1101"/>
      <c r="SSG742" s="1101"/>
      <c r="SSH742" s="1101"/>
      <c r="SSI742" s="1101"/>
      <c r="SSJ742" s="1101"/>
      <c r="SSK742" s="1101"/>
      <c r="SSL742" s="1101"/>
      <c r="SSM742" s="1101"/>
      <c r="SSN742" s="1101"/>
      <c r="SSO742" s="1101"/>
      <c r="SSP742" s="1101"/>
      <c r="SSQ742" s="1101"/>
      <c r="SSR742" s="1101"/>
      <c r="SSS742" s="1101"/>
      <c r="SST742" s="1101"/>
      <c r="SSU742" s="1101"/>
      <c r="SSV742" s="1101"/>
      <c r="SSW742" s="1101"/>
      <c r="SSX742" s="1101"/>
      <c r="SSY742" s="1101"/>
      <c r="SSZ742" s="1101"/>
      <c r="STA742" s="1101"/>
      <c r="STB742" s="1101"/>
      <c r="STC742" s="1101"/>
      <c r="STD742" s="1101"/>
      <c r="STE742" s="1101"/>
      <c r="STF742" s="1101"/>
      <c r="STG742" s="1101"/>
      <c r="STH742" s="1101"/>
      <c r="STI742" s="1101"/>
      <c r="STJ742" s="1101"/>
      <c r="STK742" s="1101"/>
      <c r="STL742" s="1101"/>
      <c r="STM742" s="1101"/>
      <c r="STN742" s="1101"/>
      <c r="STO742" s="1101"/>
      <c r="STP742" s="1101"/>
      <c r="STQ742" s="1101"/>
      <c r="STR742" s="1101"/>
      <c r="STS742" s="1101"/>
      <c r="STT742" s="1101"/>
      <c r="STU742" s="1101"/>
      <c r="STV742" s="1101"/>
      <c r="STW742" s="1101"/>
      <c r="STX742" s="1101"/>
      <c r="STY742" s="1101"/>
      <c r="STZ742" s="1101"/>
      <c r="SUA742" s="1101"/>
      <c r="SUB742" s="1101"/>
      <c r="SUC742" s="1101"/>
      <c r="SUD742" s="1101"/>
      <c r="SUE742" s="1101"/>
      <c r="SUF742" s="1101"/>
      <c r="SUG742" s="1101"/>
      <c r="SUH742" s="1101"/>
      <c r="SUI742" s="1101"/>
      <c r="SUJ742" s="1101"/>
      <c r="SUK742" s="1101"/>
      <c r="SUL742" s="1101"/>
      <c r="SUM742" s="1101"/>
      <c r="SUN742" s="1101"/>
      <c r="SUO742" s="1101"/>
      <c r="SUP742" s="1101"/>
      <c r="SUQ742" s="1101"/>
      <c r="SUR742" s="1101"/>
      <c r="SUS742" s="1101"/>
      <c r="SUT742" s="1101"/>
      <c r="SUU742" s="1101"/>
      <c r="SUV742" s="1101"/>
      <c r="SUW742" s="1101"/>
      <c r="SUX742" s="1101"/>
      <c r="SUY742" s="1101"/>
      <c r="SUZ742" s="1101"/>
      <c r="SVA742" s="1101"/>
      <c r="SVB742" s="1101"/>
      <c r="SVC742" s="1101"/>
      <c r="SVD742" s="1101"/>
      <c r="SVE742" s="1101"/>
      <c r="SVF742" s="1101"/>
      <c r="SVG742" s="1101"/>
      <c r="SVH742" s="1101"/>
      <c r="SVI742" s="1101"/>
      <c r="SVJ742" s="1101"/>
      <c r="SVK742" s="1101"/>
      <c r="SVL742" s="1101"/>
      <c r="SVM742" s="1101"/>
      <c r="SVN742" s="1101"/>
      <c r="SVO742" s="1101"/>
      <c r="SVP742" s="1101"/>
      <c r="SVQ742" s="1101"/>
      <c r="SVR742" s="1101"/>
      <c r="SVS742" s="1101"/>
      <c r="SVT742" s="1101"/>
      <c r="SVU742" s="1101"/>
      <c r="SVV742" s="1101"/>
      <c r="SVW742" s="1101"/>
      <c r="SVX742" s="1101"/>
      <c r="SVY742" s="1101"/>
      <c r="SVZ742" s="1101"/>
      <c r="SWA742" s="1101"/>
      <c r="SWB742" s="1101"/>
      <c r="SWC742" s="1101"/>
      <c r="SWD742" s="1101"/>
      <c r="SWE742" s="1101"/>
      <c r="SWF742" s="1101"/>
      <c r="SWG742" s="1101"/>
      <c r="SWH742" s="1101"/>
      <c r="SWI742" s="1101"/>
      <c r="SWJ742" s="1101"/>
      <c r="SWK742" s="1101"/>
      <c r="SWL742" s="1101"/>
      <c r="SWM742" s="1101"/>
      <c r="SWN742" s="1101"/>
      <c r="SWO742" s="1101"/>
      <c r="SWP742" s="1101"/>
      <c r="SWQ742" s="1101"/>
      <c r="SWR742" s="1101"/>
      <c r="SWS742" s="1101"/>
      <c r="SWT742" s="1101"/>
      <c r="SWU742" s="1101"/>
      <c r="SWV742" s="1101"/>
      <c r="SWW742" s="1101"/>
      <c r="SWX742" s="1101"/>
      <c r="SWY742" s="1101"/>
      <c r="SWZ742" s="1101"/>
      <c r="SXA742" s="1101"/>
      <c r="SXB742" s="1101"/>
      <c r="SXC742" s="1101"/>
      <c r="SXD742" s="1101"/>
      <c r="SXE742" s="1101"/>
      <c r="SXF742" s="1101"/>
      <c r="SXG742" s="1101"/>
      <c r="SXH742" s="1101"/>
      <c r="SXI742" s="1101"/>
      <c r="SXJ742" s="1101"/>
      <c r="SXK742" s="1101"/>
      <c r="SXL742" s="1101"/>
      <c r="SXM742" s="1101"/>
      <c r="SXN742" s="1101"/>
      <c r="SXO742" s="1101"/>
      <c r="SXP742" s="1101"/>
      <c r="SXQ742" s="1101"/>
      <c r="SXR742" s="1101"/>
      <c r="SXS742" s="1101"/>
      <c r="SXT742" s="1101"/>
      <c r="SXU742" s="1101"/>
      <c r="SXV742" s="1101"/>
      <c r="SXW742" s="1101"/>
      <c r="SXX742" s="1101"/>
      <c r="SXY742" s="1101"/>
      <c r="SXZ742" s="1101"/>
      <c r="SYA742" s="1101"/>
      <c r="SYB742" s="1101"/>
      <c r="SYC742" s="1101"/>
      <c r="SYD742" s="1101"/>
      <c r="SYE742" s="1101"/>
      <c r="SYF742" s="1101"/>
      <c r="SYG742" s="1101"/>
      <c r="SYH742" s="1101"/>
      <c r="SYI742" s="1101"/>
      <c r="SYJ742" s="1101"/>
      <c r="SYK742" s="1101"/>
      <c r="SYL742" s="1101"/>
      <c r="SYM742" s="1101"/>
      <c r="SYN742" s="1101"/>
      <c r="SYO742" s="1101"/>
      <c r="SYP742" s="1101"/>
      <c r="SYQ742" s="1101"/>
      <c r="SYR742" s="1101"/>
      <c r="SYS742" s="1101"/>
      <c r="SYT742" s="1101"/>
      <c r="SYU742" s="1101"/>
      <c r="SYV742" s="1101"/>
      <c r="SYW742" s="1101"/>
      <c r="SYX742" s="1101"/>
      <c r="SYY742" s="1101"/>
      <c r="SYZ742" s="1101"/>
      <c r="SZA742" s="1101"/>
      <c r="SZB742" s="1101"/>
      <c r="SZC742" s="1101"/>
      <c r="SZD742" s="1101"/>
      <c r="SZE742" s="1101"/>
      <c r="SZF742" s="1101"/>
      <c r="SZG742" s="1101"/>
      <c r="SZH742" s="1101"/>
      <c r="SZI742" s="1101"/>
      <c r="SZJ742" s="1101"/>
      <c r="SZK742" s="1101"/>
      <c r="SZL742" s="1101"/>
      <c r="SZM742" s="1101"/>
      <c r="SZN742" s="1101"/>
      <c r="SZO742" s="1101"/>
      <c r="SZP742" s="1101"/>
      <c r="SZQ742" s="1101"/>
      <c r="SZR742" s="1101"/>
      <c r="SZS742" s="1101"/>
      <c r="SZT742" s="1101"/>
      <c r="SZU742" s="1101"/>
      <c r="SZV742" s="1101"/>
      <c r="SZW742" s="1101"/>
      <c r="SZX742" s="1101"/>
      <c r="SZY742" s="1101"/>
      <c r="SZZ742" s="1101"/>
      <c r="TAA742" s="1101"/>
      <c r="TAB742" s="1101"/>
      <c r="TAC742" s="1101"/>
      <c r="TAD742" s="1101"/>
      <c r="TAE742" s="1101"/>
      <c r="TAF742" s="1101"/>
      <c r="TAG742" s="1101"/>
      <c r="TAH742" s="1101"/>
      <c r="TAI742" s="1101"/>
      <c r="TAJ742" s="1101"/>
      <c r="TAK742" s="1101"/>
      <c r="TAL742" s="1101"/>
      <c r="TAM742" s="1101"/>
      <c r="TAN742" s="1101"/>
      <c r="TAO742" s="1101"/>
      <c r="TAP742" s="1101"/>
      <c r="TAQ742" s="1101"/>
      <c r="TAR742" s="1101"/>
      <c r="TAS742" s="1101"/>
      <c r="TAT742" s="1101"/>
      <c r="TAU742" s="1101"/>
      <c r="TAV742" s="1101"/>
      <c r="TAW742" s="1101"/>
      <c r="TAX742" s="1101"/>
      <c r="TAY742" s="1101"/>
      <c r="TAZ742" s="1101"/>
      <c r="TBA742" s="1101"/>
      <c r="TBB742" s="1101"/>
      <c r="TBC742" s="1101"/>
      <c r="TBD742" s="1101"/>
      <c r="TBE742" s="1101"/>
      <c r="TBF742" s="1101"/>
      <c r="TBG742" s="1101"/>
      <c r="TBH742" s="1101"/>
      <c r="TBI742" s="1101"/>
      <c r="TBJ742" s="1101"/>
      <c r="TBK742" s="1101"/>
      <c r="TBL742" s="1101"/>
      <c r="TBM742" s="1101"/>
      <c r="TBN742" s="1101"/>
      <c r="TBO742" s="1101"/>
      <c r="TBP742" s="1101"/>
      <c r="TBQ742" s="1101"/>
      <c r="TBR742" s="1101"/>
      <c r="TBS742" s="1101"/>
      <c r="TBT742" s="1101"/>
      <c r="TBU742" s="1101"/>
      <c r="TBV742" s="1101"/>
      <c r="TBW742" s="1101"/>
      <c r="TBX742" s="1101"/>
      <c r="TBY742" s="1101"/>
      <c r="TBZ742" s="1101"/>
      <c r="TCA742" s="1101"/>
      <c r="TCB742" s="1101"/>
      <c r="TCC742" s="1101"/>
      <c r="TCD742" s="1101"/>
      <c r="TCE742" s="1101"/>
      <c r="TCF742" s="1101"/>
      <c r="TCG742" s="1101"/>
      <c r="TCH742" s="1101"/>
      <c r="TCI742" s="1101"/>
      <c r="TCJ742" s="1101"/>
      <c r="TCK742" s="1101"/>
      <c r="TCL742" s="1101"/>
      <c r="TCM742" s="1101"/>
      <c r="TCN742" s="1101"/>
      <c r="TCO742" s="1101"/>
      <c r="TCP742" s="1101"/>
      <c r="TCQ742" s="1101"/>
      <c r="TCR742" s="1101"/>
      <c r="TCS742" s="1101"/>
      <c r="TCT742" s="1101"/>
      <c r="TCU742" s="1101"/>
      <c r="TCV742" s="1101"/>
      <c r="TCW742" s="1101"/>
      <c r="TCX742" s="1101"/>
      <c r="TCY742" s="1101"/>
      <c r="TCZ742" s="1101"/>
      <c r="TDA742" s="1101"/>
      <c r="TDB742" s="1101"/>
      <c r="TDC742" s="1101"/>
      <c r="TDD742" s="1101"/>
      <c r="TDE742" s="1101"/>
      <c r="TDF742" s="1101"/>
      <c r="TDG742" s="1101"/>
      <c r="TDH742" s="1101"/>
      <c r="TDI742" s="1101"/>
      <c r="TDJ742" s="1101"/>
      <c r="TDK742" s="1101"/>
      <c r="TDL742" s="1101"/>
      <c r="TDM742" s="1101"/>
      <c r="TDN742" s="1101"/>
      <c r="TDO742" s="1101"/>
      <c r="TDP742" s="1101"/>
      <c r="TDQ742" s="1101"/>
      <c r="TDR742" s="1101"/>
      <c r="TDS742" s="1101"/>
      <c r="TDT742" s="1101"/>
      <c r="TDU742" s="1101"/>
      <c r="TDV742" s="1101"/>
      <c r="TDW742" s="1101"/>
      <c r="TDX742" s="1101"/>
      <c r="TDY742" s="1101"/>
      <c r="TDZ742" s="1101"/>
      <c r="TEA742" s="1101"/>
      <c r="TEB742" s="1101"/>
      <c r="TEC742" s="1101"/>
      <c r="TED742" s="1101"/>
      <c r="TEE742" s="1101"/>
      <c r="TEF742" s="1101"/>
      <c r="TEG742" s="1101"/>
      <c r="TEH742" s="1101"/>
      <c r="TEI742" s="1101"/>
      <c r="TEJ742" s="1101"/>
      <c r="TEK742" s="1101"/>
      <c r="TEL742" s="1101"/>
      <c r="TEM742" s="1101"/>
      <c r="TEN742" s="1101"/>
      <c r="TEO742" s="1101"/>
      <c r="TEP742" s="1101"/>
      <c r="TEQ742" s="1101"/>
      <c r="TER742" s="1101"/>
      <c r="TES742" s="1101"/>
      <c r="TET742" s="1101"/>
      <c r="TEU742" s="1101"/>
      <c r="TEV742" s="1101"/>
      <c r="TEW742" s="1101"/>
      <c r="TEX742" s="1101"/>
      <c r="TEY742" s="1101"/>
      <c r="TEZ742" s="1101"/>
      <c r="TFA742" s="1101"/>
      <c r="TFB742" s="1101"/>
      <c r="TFC742" s="1101"/>
      <c r="TFD742" s="1101"/>
      <c r="TFE742" s="1101"/>
      <c r="TFF742" s="1101"/>
      <c r="TFG742" s="1101"/>
      <c r="TFH742" s="1101"/>
      <c r="TFI742" s="1101"/>
      <c r="TFJ742" s="1101"/>
      <c r="TFK742" s="1101"/>
      <c r="TFL742" s="1101"/>
      <c r="TFM742" s="1101"/>
      <c r="TFN742" s="1101"/>
      <c r="TFO742" s="1101"/>
      <c r="TFP742" s="1101"/>
      <c r="TFQ742" s="1101"/>
      <c r="TFR742" s="1101"/>
      <c r="TFS742" s="1101"/>
      <c r="TFT742" s="1101"/>
      <c r="TFU742" s="1101"/>
      <c r="TFV742" s="1101"/>
      <c r="TFW742" s="1101"/>
      <c r="TFX742" s="1101"/>
      <c r="TFY742" s="1101"/>
      <c r="TFZ742" s="1101"/>
      <c r="TGA742" s="1101"/>
      <c r="TGB742" s="1101"/>
      <c r="TGC742" s="1101"/>
      <c r="TGD742" s="1101"/>
      <c r="TGE742" s="1101"/>
      <c r="TGF742" s="1101"/>
      <c r="TGG742" s="1101"/>
      <c r="TGH742" s="1101"/>
      <c r="TGI742" s="1101"/>
      <c r="TGJ742" s="1101"/>
      <c r="TGK742" s="1101"/>
      <c r="TGL742" s="1101"/>
      <c r="TGM742" s="1101"/>
      <c r="TGN742" s="1101"/>
      <c r="TGO742" s="1101"/>
      <c r="TGP742" s="1101"/>
      <c r="TGQ742" s="1101"/>
      <c r="TGR742" s="1101"/>
      <c r="TGS742" s="1101"/>
      <c r="TGT742" s="1101"/>
      <c r="TGU742" s="1101"/>
      <c r="TGV742" s="1101"/>
      <c r="TGW742" s="1101"/>
      <c r="TGX742" s="1101"/>
      <c r="TGY742" s="1101"/>
      <c r="TGZ742" s="1101"/>
      <c r="THA742" s="1101"/>
      <c r="THB742" s="1101"/>
      <c r="THC742" s="1101"/>
      <c r="THD742" s="1101"/>
      <c r="THE742" s="1101"/>
      <c r="THF742" s="1101"/>
      <c r="THG742" s="1101"/>
      <c r="THH742" s="1101"/>
      <c r="THI742" s="1101"/>
      <c r="THJ742" s="1101"/>
      <c r="THK742" s="1101"/>
      <c r="THL742" s="1101"/>
      <c r="THM742" s="1101"/>
      <c r="THN742" s="1101"/>
      <c r="THO742" s="1101"/>
      <c r="THP742" s="1101"/>
      <c r="THQ742" s="1101"/>
      <c r="THR742" s="1101"/>
      <c r="THS742" s="1101"/>
      <c r="THT742" s="1101"/>
      <c r="THU742" s="1101"/>
      <c r="THV742" s="1101"/>
      <c r="THW742" s="1101"/>
      <c r="THX742" s="1101"/>
      <c r="THY742" s="1101"/>
      <c r="THZ742" s="1101"/>
      <c r="TIA742" s="1101"/>
      <c r="TIB742" s="1101"/>
      <c r="TIC742" s="1101"/>
      <c r="TID742" s="1101"/>
      <c r="TIE742" s="1101"/>
      <c r="TIF742" s="1101"/>
      <c r="TIG742" s="1101"/>
      <c r="TIH742" s="1101"/>
      <c r="TII742" s="1101"/>
      <c r="TIJ742" s="1101"/>
      <c r="TIK742" s="1101"/>
      <c r="TIL742" s="1101"/>
      <c r="TIM742" s="1101"/>
      <c r="TIN742" s="1101"/>
      <c r="TIO742" s="1101"/>
      <c r="TIP742" s="1101"/>
      <c r="TIQ742" s="1101"/>
      <c r="TIR742" s="1101"/>
      <c r="TIS742" s="1101"/>
      <c r="TIT742" s="1101"/>
      <c r="TIU742" s="1101"/>
      <c r="TIV742" s="1101"/>
      <c r="TIW742" s="1101"/>
      <c r="TIX742" s="1101"/>
      <c r="TIY742" s="1101"/>
      <c r="TIZ742" s="1101"/>
      <c r="TJA742" s="1101"/>
      <c r="TJB742" s="1101"/>
      <c r="TJC742" s="1101"/>
      <c r="TJD742" s="1101"/>
      <c r="TJE742" s="1101"/>
      <c r="TJF742" s="1101"/>
      <c r="TJG742" s="1101"/>
      <c r="TJH742" s="1101"/>
      <c r="TJI742" s="1101"/>
      <c r="TJJ742" s="1101"/>
      <c r="TJK742" s="1101"/>
      <c r="TJL742" s="1101"/>
      <c r="TJM742" s="1101"/>
      <c r="TJN742" s="1101"/>
      <c r="TJO742" s="1101"/>
      <c r="TJP742" s="1101"/>
      <c r="TJQ742" s="1101"/>
      <c r="TJR742" s="1101"/>
      <c r="TJS742" s="1101"/>
      <c r="TJT742" s="1101"/>
      <c r="TJU742" s="1101"/>
      <c r="TJV742" s="1101"/>
      <c r="TJW742" s="1101"/>
      <c r="TJX742" s="1101"/>
      <c r="TJY742" s="1101"/>
      <c r="TJZ742" s="1101"/>
      <c r="TKA742" s="1101"/>
      <c r="TKB742" s="1101"/>
      <c r="TKC742" s="1101"/>
      <c r="TKD742" s="1101"/>
      <c r="TKE742" s="1101"/>
      <c r="TKF742" s="1101"/>
      <c r="TKG742" s="1101"/>
      <c r="TKH742" s="1101"/>
      <c r="TKI742" s="1101"/>
      <c r="TKJ742" s="1101"/>
      <c r="TKK742" s="1101"/>
      <c r="TKL742" s="1101"/>
      <c r="TKM742" s="1101"/>
      <c r="TKN742" s="1101"/>
      <c r="TKO742" s="1101"/>
      <c r="TKP742" s="1101"/>
      <c r="TKQ742" s="1101"/>
      <c r="TKR742" s="1101"/>
      <c r="TKS742" s="1101"/>
      <c r="TKT742" s="1101"/>
      <c r="TKU742" s="1101"/>
      <c r="TKV742" s="1101"/>
      <c r="TKW742" s="1101"/>
      <c r="TKX742" s="1101"/>
      <c r="TKY742" s="1101"/>
      <c r="TKZ742" s="1101"/>
      <c r="TLA742" s="1101"/>
      <c r="TLB742" s="1101"/>
      <c r="TLC742" s="1101"/>
      <c r="TLD742" s="1101"/>
      <c r="TLE742" s="1101"/>
      <c r="TLF742" s="1101"/>
      <c r="TLG742" s="1101"/>
      <c r="TLH742" s="1101"/>
      <c r="TLI742" s="1101"/>
      <c r="TLJ742" s="1101"/>
      <c r="TLK742" s="1101"/>
      <c r="TLL742" s="1101"/>
      <c r="TLM742" s="1101"/>
      <c r="TLN742" s="1101"/>
      <c r="TLO742" s="1101"/>
      <c r="TLP742" s="1101"/>
      <c r="TLQ742" s="1101"/>
      <c r="TLR742" s="1101"/>
      <c r="TLS742" s="1101"/>
      <c r="TLT742" s="1101"/>
      <c r="TLU742" s="1101"/>
      <c r="TLV742" s="1101"/>
      <c r="TLW742" s="1101"/>
      <c r="TLX742" s="1101"/>
      <c r="TLY742" s="1101"/>
      <c r="TLZ742" s="1101"/>
      <c r="TMA742" s="1101"/>
      <c r="TMB742" s="1101"/>
      <c r="TMC742" s="1101"/>
      <c r="TMD742" s="1101"/>
      <c r="TME742" s="1101"/>
      <c r="TMF742" s="1101"/>
      <c r="TMG742" s="1101"/>
      <c r="TMH742" s="1101"/>
      <c r="TMI742" s="1101"/>
      <c r="TMJ742" s="1101"/>
      <c r="TMK742" s="1101"/>
      <c r="TML742" s="1101"/>
      <c r="TMM742" s="1101"/>
      <c r="TMN742" s="1101"/>
      <c r="TMO742" s="1101"/>
      <c r="TMP742" s="1101"/>
      <c r="TMQ742" s="1101"/>
      <c r="TMR742" s="1101"/>
      <c r="TMS742" s="1101"/>
      <c r="TMT742" s="1101"/>
      <c r="TMU742" s="1101"/>
      <c r="TMV742" s="1101"/>
      <c r="TMW742" s="1101"/>
      <c r="TMX742" s="1101"/>
      <c r="TMY742" s="1101"/>
      <c r="TMZ742" s="1101"/>
      <c r="TNA742" s="1101"/>
      <c r="TNB742" s="1101"/>
      <c r="TNC742" s="1101"/>
      <c r="TND742" s="1101"/>
      <c r="TNE742" s="1101"/>
      <c r="TNF742" s="1101"/>
      <c r="TNG742" s="1101"/>
      <c r="TNH742" s="1101"/>
      <c r="TNI742" s="1101"/>
      <c r="TNJ742" s="1101"/>
      <c r="TNK742" s="1101"/>
      <c r="TNL742" s="1101"/>
      <c r="TNM742" s="1101"/>
      <c r="TNN742" s="1101"/>
      <c r="TNO742" s="1101"/>
      <c r="TNP742" s="1101"/>
      <c r="TNQ742" s="1101"/>
      <c r="TNR742" s="1101"/>
      <c r="TNS742" s="1101"/>
      <c r="TNT742" s="1101"/>
      <c r="TNU742" s="1101"/>
      <c r="TNV742" s="1101"/>
      <c r="TNW742" s="1101"/>
      <c r="TNX742" s="1101"/>
      <c r="TNY742" s="1101"/>
      <c r="TNZ742" s="1101"/>
      <c r="TOA742" s="1101"/>
      <c r="TOB742" s="1101"/>
      <c r="TOC742" s="1101"/>
      <c r="TOD742" s="1101"/>
      <c r="TOE742" s="1101"/>
      <c r="TOF742" s="1101"/>
      <c r="TOG742" s="1101"/>
      <c r="TOH742" s="1101"/>
      <c r="TOI742" s="1101"/>
      <c r="TOJ742" s="1101"/>
      <c r="TOK742" s="1101"/>
      <c r="TOL742" s="1101"/>
      <c r="TOM742" s="1101"/>
      <c r="TON742" s="1101"/>
      <c r="TOO742" s="1101"/>
      <c r="TOP742" s="1101"/>
      <c r="TOQ742" s="1101"/>
      <c r="TOR742" s="1101"/>
      <c r="TOS742" s="1101"/>
      <c r="TOT742" s="1101"/>
      <c r="TOU742" s="1101"/>
      <c r="TOV742" s="1101"/>
      <c r="TOW742" s="1101"/>
      <c r="TOX742" s="1101"/>
      <c r="TOY742" s="1101"/>
      <c r="TOZ742" s="1101"/>
      <c r="TPA742" s="1101"/>
      <c r="TPB742" s="1101"/>
      <c r="TPC742" s="1101"/>
      <c r="TPD742" s="1101"/>
      <c r="TPE742" s="1101"/>
      <c r="TPF742" s="1101"/>
      <c r="TPG742" s="1101"/>
      <c r="TPH742" s="1101"/>
      <c r="TPI742" s="1101"/>
      <c r="TPJ742" s="1101"/>
      <c r="TPK742" s="1101"/>
      <c r="TPL742" s="1101"/>
      <c r="TPM742" s="1101"/>
      <c r="TPN742" s="1101"/>
      <c r="TPO742" s="1101"/>
      <c r="TPP742" s="1101"/>
      <c r="TPQ742" s="1101"/>
      <c r="TPR742" s="1101"/>
      <c r="TPS742" s="1101"/>
      <c r="TPT742" s="1101"/>
      <c r="TPU742" s="1101"/>
      <c r="TPV742" s="1101"/>
      <c r="TPW742" s="1101"/>
      <c r="TPX742" s="1101"/>
      <c r="TPY742" s="1101"/>
      <c r="TPZ742" s="1101"/>
      <c r="TQA742" s="1101"/>
      <c r="TQB742" s="1101"/>
      <c r="TQC742" s="1101"/>
      <c r="TQD742" s="1101"/>
      <c r="TQE742" s="1101"/>
      <c r="TQF742" s="1101"/>
      <c r="TQG742" s="1101"/>
      <c r="TQH742" s="1101"/>
      <c r="TQI742" s="1101"/>
      <c r="TQJ742" s="1101"/>
      <c r="TQK742" s="1101"/>
      <c r="TQL742" s="1101"/>
      <c r="TQM742" s="1101"/>
      <c r="TQN742" s="1101"/>
      <c r="TQO742" s="1101"/>
      <c r="TQP742" s="1101"/>
      <c r="TQQ742" s="1101"/>
      <c r="TQR742" s="1101"/>
      <c r="TQS742" s="1101"/>
      <c r="TQT742" s="1101"/>
      <c r="TQU742" s="1101"/>
      <c r="TQV742" s="1101"/>
      <c r="TQW742" s="1101"/>
      <c r="TQX742" s="1101"/>
      <c r="TQY742" s="1101"/>
      <c r="TQZ742" s="1101"/>
      <c r="TRA742" s="1101"/>
      <c r="TRB742" s="1101"/>
      <c r="TRC742" s="1101"/>
      <c r="TRD742" s="1101"/>
      <c r="TRE742" s="1101"/>
      <c r="TRF742" s="1101"/>
      <c r="TRG742" s="1101"/>
      <c r="TRH742" s="1101"/>
      <c r="TRI742" s="1101"/>
      <c r="TRJ742" s="1101"/>
      <c r="TRK742" s="1101"/>
      <c r="TRL742" s="1101"/>
      <c r="TRM742" s="1101"/>
      <c r="TRN742" s="1101"/>
      <c r="TRO742" s="1101"/>
      <c r="TRP742" s="1101"/>
      <c r="TRQ742" s="1101"/>
      <c r="TRR742" s="1101"/>
      <c r="TRS742" s="1101"/>
      <c r="TRT742" s="1101"/>
      <c r="TRU742" s="1101"/>
      <c r="TRV742" s="1101"/>
      <c r="TRW742" s="1101"/>
      <c r="TRX742" s="1101"/>
      <c r="TRY742" s="1101"/>
      <c r="TRZ742" s="1101"/>
      <c r="TSA742" s="1101"/>
      <c r="TSB742" s="1101"/>
      <c r="TSC742" s="1101"/>
      <c r="TSD742" s="1101"/>
      <c r="TSE742" s="1101"/>
      <c r="TSF742" s="1101"/>
      <c r="TSG742" s="1101"/>
      <c r="TSH742" s="1101"/>
      <c r="TSI742" s="1101"/>
      <c r="TSJ742" s="1101"/>
      <c r="TSK742" s="1101"/>
      <c r="TSL742" s="1101"/>
      <c r="TSM742" s="1101"/>
      <c r="TSN742" s="1101"/>
      <c r="TSO742" s="1101"/>
      <c r="TSP742" s="1101"/>
      <c r="TSQ742" s="1101"/>
      <c r="TSR742" s="1101"/>
      <c r="TSS742" s="1101"/>
      <c r="TST742" s="1101"/>
      <c r="TSU742" s="1101"/>
      <c r="TSV742" s="1101"/>
      <c r="TSW742" s="1101"/>
      <c r="TSX742" s="1101"/>
      <c r="TSY742" s="1101"/>
      <c r="TSZ742" s="1101"/>
      <c r="TTA742" s="1101"/>
      <c r="TTB742" s="1101"/>
      <c r="TTC742" s="1101"/>
      <c r="TTD742" s="1101"/>
      <c r="TTE742" s="1101"/>
      <c r="TTF742" s="1101"/>
      <c r="TTG742" s="1101"/>
      <c r="TTH742" s="1101"/>
      <c r="TTI742" s="1101"/>
      <c r="TTJ742" s="1101"/>
      <c r="TTK742" s="1101"/>
      <c r="TTL742" s="1101"/>
      <c r="TTM742" s="1101"/>
      <c r="TTN742" s="1101"/>
      <c r="TTO742" s="1101"/>
      <c r="TTP742" s="1101"/>
      <c r="TTQ742" s="1101"/>
      <c r="TTR742" s="1101"/>
      <c r="TTS742" s="1101"/>
      <c r="TTT742" s="1101"/>
      <c r="TTU742" s="1101"/>
      <c r="TTV742" s="1101"/>
      <c r="TTW742" s="1101"/>
      <c r="TTX742" s="1101"/>
      <c r="TTY742" s="1101"/>
      <c r="TTZ742" s="1101"/>
      <c r="TUA742" s="1101"/>
      <c r="TUB742" s="1101"/>
      <c r="TUC742" s="1101"/>
      <c r="TUD742" s="1101"/>
      <c r="TUE742" s="1101"/>
      <c r="TUF742" s="1101"/>
      <c r="TUG742" s="1101"/>
      <c r="TUH742" s="1101"/>
      <c r="TUI742" s="1101"/>
      <c r="TUJ742" s="1101"/>
      <c r="TUK742" s="1101"/>
      <c r="TUL742" s="1101"/>
      <c r="TUM742" s="1101"/>
      <c r="TUN742" s="1101"/>
      <c r="TUO742" s="1101"/>
      <c r="TUP742" s="1101"/>
      <c r="TUQ742" s="1101"/>
      <c r="TUR742" s="1101"/>
      <c r="TUS742" s="1101"/>
      <c r="TUT742" s="1101"/>
      <c r="TUU742" s="1101"/>
      <c r="TUV742" s="1101"/>
      <c r="TUW742" s="1101"/>
      <c r="TUX742" s="1101"/>
      <c r="TUY742" s="1101"/>
      <c r="TUZ742" s="1101"/>
      <c r="TVA742" s="1101"/>
      <c r="TVB742" s="1101"/>
      <c r="TVC742" s="1101"/>
      <c r="TVD742" s="1101"/>
      <c r="TVE742" s="1101"/>
      <c r="TVF742" s="1101"/>
      <c r="TVG742" s="1101"/>
      <c r="TVH742" s="1101"/>
      <c r="TVI742" s="1101"/>
      <c r="TVJ742" s="1101"/>
      <c r="TVK742" s="1101"/>
      <c r="TVL742" s="1101"/>
      <c r="TVM742" s="1101"/>
      <c r="TVN742" s="1101"/>
      <c r="TVO742" s="1101"/>
      <c r="TVP742" s="1101"/>
      <c r="TVQ742" s="1101"/>
      <c r="TVR742" s="1101"/>
      <c r="TVS742" s="1101"/>
      <c r="TVT742" s="1101"/>
      <c r="TVU742" s="1101"/>
      <c r="TVV742" s="1101"/>
      <c r="TVW742" s="1101"/>
      <c r="TVX742" s="1101"/>
      <c r="TVY742" s="1101"/>
      <c r="TVZ742" s="1101"/>
      <c r="TWA742" s="1101"/>
      <c r="TWB742" s="1101"/>
      <c r="TWC742" s="1101"/>
      <c r="TWD742" s="1101"/>
      <c r="TWE742" s="1101"/>
      <c r="TWF742" s="1101"/>
      <c r="TWG742" s="1101"/>
      <c r="TWH742" s="1101"/>
      <c r="TWI742" s="1101"/>
      <c r="TWJ742" s="1101"/>
      <c r="TWK742" s="1101"/>
      <c r="TWL742" s="1101"/>
      <c r="TWM742" s="1101"/>
      <c r="TWN742" s="1101"/>
      <c r="TWO742" s="1101"/>
      <c r="TWP742" s="1101"/>
      <c r="TWQ742" s="1101"/>
      <c r="TWR742" s="1101"/>
      <c r="TWS742" s="1101"/>
      <c r="TWT742" s="1101"/>
      <c r="TWU742" s="1101"/>
      <c r="TWV742" s="1101"/>
      <c r="TWW742" s="1101"/>
      <c r="TWX742" s="1101"/>
      <c r="TWY742" s="1101"/>
      <c r="TWZ742" s="1101"/>
      <c r="TXA742" s="1101"/>
      <c r="TXB742" s="1101"/>
      <c r="TXC742" s="1101"/>
      <c r="TXD742" s="1101"/>
      <c r="TXE742" s="1101"/>
      <c r="TXF742" s="1101"/>
      <c r="TXG742" s="1101"/>
      <c r="TXH742" s="1101"/>
      <c r="TXI742" s="1101"/>
      <c r="TXJ742" s="1101"/>
      <c r="TXK742" s="1101"/>
      <c r="TXL742" s="1101"/>
      <c r="TXM742" s="1101"/>
      <c r="TXN742" s="1101"/>
      <c r="TXO742" s="1101"/>
      <c r="TXP742" s="1101"/>
      <c r="TXQ742" s="1101"/>
      <c r="TXR742" s="1101"/>
      <c r="TXS742" s="1101"/>
      <c r="TXT742" s="1101"/>
      <c r="TXU742" s="1101"/>
      <c r="TXV742" s="1101"/>
      <c r="TXW742" s="1101"/>
      <c r="TXX742" s="1101"/>
      <c r="TXY742" s="1101"/>
      <c r="TXZ742" s="1101"/>
      <c r="TYA742" s="1101"/>
      <c r="TYB742" s="1101"/>
      <c r="TYC742" s="1101"/>
      <c r="TYD742" s="1101"/>
      <c r="TYE742" s="1101"/>
      <c r="TYF742" s="1101"/>
      <c r="TYG742" s="1101"/>
      <c r="TYH742" s="1101"/>
      <c r="TYI742" s="1101"/>
      <c r="TYJ742" s="1101"/>
      <c r="TYK742" s="1101"/>
      <c r="TYL742" s="1101"/>
      <c r="TYM742" s="1101"/>
      <c r="TYN742" s="1101"/>
      <c r="TYO742" s="1101"/>
      <c r="TYP742" s="1101"/>
      <c r="TYQ742" s="1101"/>
      <c r="TYR742" s="1101"/>
      <c r="TYS742" s="1101"/>
      <c r="TYT742" s="1101"/>
      <c r="TYU742" s="1101"/>
      <c r="TYV742" s="1101"/>
      <c r="TYW742" s="1101"/>
      <c r="TYX742" s="1101"/>
      <c r="TYY742" s="1101"/>
      <c r="TYZ742" s="1101"/>
      <c r="TZA742" s="1101"/>
      <c r="TZB742" s="1101"/>
      <c r="TZC742" s="1101"/>
      <c r="TZD742" s="1101"/>
      <c r="TZE742" s="1101"/>
      <c r="TZF742" s="1101"/>
      <c r="TZG742" s="1101"/>
      <c r="TZH742" s="1101"/>
      <c r="TZI742" s="1101"/>
      <c r="TZJ742" s="1101"/>
      <c r="TZK742" s="1101"/>
      <c r="TZL742" s="1101"/>
      <c r="TZM742" s="1101"/>
      <c r="TZN742" s="1101"/>
      <c r="TZO742" s="1101"/>
      <c r="TZP742" s="1101"/>
      <c r="TZQ742" s="1101"/>
      <c r="TZR742" s="1101"/>
      <c r="TZS742" s="1101"/>
      <c r="TZT742" s="1101"/>
      <c r="TZU742" s="1101"/>
      <c r="TZV742" s="1101"/>
      <c r="TZW742" s="1101"/>
      <c r="TZX742" s="1101"/>
      <c r="TZY742" s="1101"/>
      <c r="TZZ742" s="1101"/>
      <c r="UAA742" s="1101"/>
      <c r="UAB742" s="1101"/>
      <c r="UAC742" s="1101"/>
      <c r="UAD742" s="1101"/>
      <c r="UAE742" s="1101"/>
      <c r="UAF742" s="1101"/>
      <c r="UAG742" s="1101"/>
      <c r="UAH742" s="1101"/>
      <c r="UAI742" s="1101"/>
      <c r="UAJ742" s="1101"/>
      <c r="UAK742" s="1101"/>
      <c r="UAL742" s="1101"/>
      <c r="UAM742" s="1101"/>
      <c r="UAN742" s="1101"/>
      <c r="UAO742" s="1101"/>
      <c r="UAP742" s="1101"/>
      <c r="UAQ742" s="1101"/>
      <c r="UAR742" s="1101"/>
      <c r="UAS742" s="1101"/>
      <c r="UAT742" s="1101"/>
      <c r="UAU742" s="1101"/>
      <c r="UAV742" s="1101"/>
      <c r="UAW742" s="1101"/>
      <c r="UAX742" s="1101"/>
      <c r="UAY742" s="1101"/>
      <c r="UAZ742" s="1101"/>
      <c r="UBA742" s="1101"/>
      <c r="UBB742" s="1101"/>
      <c r="UBC742" s="1101"/>
      <c r="UBD742" s="1101"/>
      <c r="UBE742" s="1101"/>
      <c r="UBF742" s="1101"/>
      <c r="UBG742" s="1101"/>
      <c r="UBH742" s="1101"/>
      <c r="UBI742" s="1101"/>
      <c r="UBJ742" s="1101"/>
      <c r="UBK742" s="1101"/>
      <c r="UBL742" s="1101"/>
      <c r="UBM742" s="1101"/>
      <c r="UBN742" s="1101"/>
      <c r="UBO742" s="1101"/>
      <c r="UBP742" s="1101"/>
      <c r="UBQ742" s="1101"/>
      <c r="UBR742" s="1101"/>
      <c r="UBS742" s="1101"/>
      <c r="UBT742" s="1101"/>
      <c r="UBU742" s="1101"/>
      <c r="UBV742" s="1101"/>
      <c r="UBW742" s="1101"/>
      <c r="UBX742" s="1101"/>
      <c r="UBY742" s="1101"/>
      <c r="UBZ742" s="1101"/>
      <c r="UCA742" s="1101"/>
      <c r="UCB742" s="1101"/>
      <c r="UCC742" s="1101"/>
      <c r="UCD742" s="1101"/>
      <c r="UCE742" s="1101"/>
      <c r="UCF742" s="1101"/>
      <c r="UCG742" s="1101"/>
      <c r="UCH742" s="1101"/>
      <c r="UCI742" s="1101"/>
      <c r="UCJ742" s="1101"/>
      <c r="UCK742" s="1101"/>
      <c r="UCL742" s="1101"/>
      <c r="UCM742" s="1101"/>
      <c r="UCN742" s="1101"/>
      <c r="UCO742" s="1101"/>
      <c r="UCP742" s="1101"/>
      <c r="UCQ742" s="1101"/>
      <c r="UCR742" s="1101"/>
      <c r="UCS742" s="1101"/>
      <c r="UCT742" s="1101"/>
      <c r="UCU742" s="1101"/>
      <c r="UCV742" s="1101"/>
      <c r="UCW742" s="1101"/>
      <c r="UCX742" s="1101"/>
      <c r="UCY742" s="1101"/>
      <c r="UCZ742" s="1101"/>
      <c r="UDA742" s="1101"/>
      <c r="UDB742" s="1101"/>
      <c r="UDC742" s="1101"/>
      <c r="UDD742" s="1101"/>
      <c r="UDE742" s="1101"/>
      <c r="UDF742" s="1101"/>
      <c r="UDG742" s="1101"/>
      <c r="UDH742" s="1101"/>
      <c r="UDI742" s="1101"/>
      <c r="UDJ742" s="1101"/>
      <c r="UDK742" s="1101"/>
      <c r="UDL742" s="1101"/>
      <c r="UDM742" s="1101"/>
      <c r="UDN742" s="1101"/>
      <c r="UDO742" s="1101"/>
      <c r="UDP742" s="1101"/>
      <c r="UDQ742" s="1101"/>
      <c r="UDR742" s="1101"/>
      <c r="UDS742" s="1101"/>
      <c r="UDT742" s="1101"/>
      <c r="UDU742" s="1101"/>
      <c r="UDV742" s="1101"/>
      <c r="UDW742" s="1101"/>
      <c r="UDX742" s="1101"/>
      <c r="UDY742" s="1101"/>
      <c r="UDZ742" s="1101"/>
      <c r="UEA742" s="1101"/>
      <c r="UEB742" s="1101"/>
      <c r="UEC742" s="1101"/>
      <c r="UED742" s="1101"/>
      <c r="UEE742" s="1101"/>
      <c r="UEF742" s="1101"/>
      <c r="UEG742" s="1101"/>
      <c r="UEH742" s="1101"/>
      <c r="UEI742" s="1101"/>
      <c r="UEJ742" s="1101"/>
      <c r="UEK742" s="1101"/>
      <c r="UEL742" s="1101"/>
      <c r="UEM742" s="1101"/>
      <c r="UEN742" s="1101"/>
      <c r="UEO742" s="1101"/>
      <c r="UEP742" s="1101"/>
      <c r="UEQ742" s="1101"/>
      <c r="UER742" s="1101"/>
      <c r="UES742" s="1101"/>
      <c r="UET742" s="1101"/>
      <c r="UEU742" s="1101"/>
      <c r="UEV742" s="1101"/>
      <c r="UEW742" s="1101"/>
      <c r="UEX742" s="1101"/>
      <c r="UEY742" s="1101"/>
      <c r="UEZ742" s="1101"/>
      <c r="UFA742" s="1101"/>
      <c r="UFB742" s="1101"/>
      <c r="UFC742" s="1101"/>
      <c r="UFD742" s="1101"/>
      <c r="UFE742" s="1101"/>
      <c r="UFF742" s="1101"/>
      <c r="UFG742" s="1101"/>
      <c r="UFH742" s="1101"/>
      <c r="UFI742" s="1101"/>
      <c r="UFJ742" s="1101"/>
      <c r="UFK742" s="1101"/>
      <c r="UFL742" s="1101"/>
      <c r="UFM742" s="1101"/>
      <c r="UFN742" s="1101"/>
      <c r="UFO742" s="1101"/>
      <c r="UFP742" s="1101"/>
      <c r="UFQ742" s="1101"/>
      <c r="UFR742" s="1101"/>
      <c r="UFS742" s="1101"/>
      <c r="UFT742" s="1101"/>
      <c r="UFU742" s="1101"/>
      <c r="UFV742" s="1101"/>
      <c r="UFW742" s="1101"/>
      <c r="UFX742" s="1101"/>
      <c r="UFY742" s="1101"/>
      <c r="UFZ742" s="1101"/>
      <c r="UGA742" s="1101"/>
      <c r="UGB742" s="1101"/>
      <c r="UGC742" s="1101"/>
      <c r="UGD742" s="1101"/>
      <c r="UGE742" s="1101"/>
      <c r="UGF742" s="1101"/>
      <c r="UGG742" s="1101"/>
      <c r="UGH742" s="1101"/>
      <c r="UGI742" s="1101"/>
      <c r="UGJ742" s="1101"/>
      <c r="UGK742" s="1101"/>
      <c r="UGL742" s="1101"/>
      <c r="UGM742" s="1101"/>
      <c r="UGN742" s="1101"/>
      <c r="UGO742" s="1101"/>
      <c r="UGP742" s="1101"/>
      <c r="UGQ742" s="1101"/>
      <c r="UGR742" s="1101"/>
      <c r="UGS742" s="1101"/>
      <c r="UGT742" s="1101"/>
      <c r="UGU742" s="1101"/>
      <c r="UGV742" s="1101"/>
      <c r="UGW742" s="1101"/>
      <c r="UGX742" s="1101"/>
      <c r="UGY742" s="1101"/>
      <c r="UGZ742" s="1101"/>
      <c r="UHA742" s="1101"/>
      <c r="UHB742" s="1101"/>
      <c r="UHC742" s="1101"/>
      <c r="UHD742" s="1101"/>
      <c r="UHE742" s="1101"/>
      <c r="UHF742" s="1101"/>
      <c r="UHG742" s="1101"/>
      <c r="UHH742" s="1101"/>
      <c r="UHI742" s="1101"/>
      <c r="UHJ742" s="1101"/>
      <c r="UHK742" s="1101"/>
      <c r="UHL742" s="1101"/>
      <c r="UHM742" s="1101"/>
      <c r="UHN742" s="1101"/>
      <c r="UHO742" s="1101"/>
      <c r="UHP742" s="1101"/>
      <c r="UHQ742" s="1101"/>
      <c r="UHR742" s="1101"/>
      <c r="UHS742" s="1101"/>
      <c r="UHT742" s="1101"/>
      <c r="UHU742" s="1101"/>
      <c r="UHV742" s="1101"/>
      <c r="UHW742" s="1101"/>
      <c r="UHX742" s="1101"/>
      <c r="UHY742" s="1101"/>
      <c r="UHZ742" s="1101"/>
      <c r="UIA742" s="1101"/>
      <c r="UIB742" s="1101"/>
      <c r="UIC742" s="1101"/>
      <c r="UID742" s="1101"/>
      <c r="UIE742" s="1101"/>
      <c r="UIF742" s="1101"/>
      <c r="UIG742" s="1101"/>
      <c r="UIH742" s="1101"/>
      <c r="UII742" s="1101"/>
      <c r="UIJ742" s="1101"/>
      <c r="UIK742" s="1101"/>
      <c r="UIL742" s="1101"/>
      <c r="UIM742" s="1101"/>
      <c r="UIN742" s="1101"/>
      <c r="UIO742" s="1101"/>
      <c r="UIP742" s="1101"/>
      <c r="UIQ742" s="1101"/>
      <c r="UIR742" s="1101"/>
      <c r="UIS742" s="1101"/>
      <c r="UIT742" s="1101"/>
      <c r="UIU742" s="1101"/>
      <c r="UIV742" s="1101"/>
      <c r="UIW742" s="1101"/>
      <c r="UIX742" s="1101"/>
      <c r="UIY742" s="1101"/>
      <c r="UIZ742" s="1101"/>
      <c r="UJA742" s="1101"/>
      <c r="UJB742" s="1101"/>
      <c r="UJC742" s="1101"/>
      <c r="UJD742" s="1101"/>
      <c r="UJE742" s="1101"/>
      <c r="UJF742" s="1101"/>
      <c r="UJG742" s="1101"/>
      <c r="UJH742" s="1101"/>
      <c r="UJI742" s="1101"/>
      <c r="UJJ742" s="1101"/>
      <c r="UJK742" s="1101"/>
      <c r="UJL742" s="1101"/>
      <c r="UJM742" s="1101"/>
      <c r="UJN742" s="1101"/>
      <c r="UJO742" s="1101"/>
      <c r="UJP742" s="1101"/>
      <c r="UJQ742" s="1101"/>
      <c r="UJR742" s="1101"/>
      <c r="UJS742" s="1101"/>
      <c r="UJT742" s="1101"/>
      <c r="UJU742" s="1101"/>
      <c r="UJV742" s="1101"/>
      <c r="UJW742" s="1101"/>
      <c r="UJX742" s="1101"/>
      <c r="UJY742" s="1101"/>
      <c r="UJZ742" s="1101"/>
      <c r="UKA742" s="1101"/>
      <c r="UKB742" s="1101"/>
      <c r="UKC742" s="1101"/>
      <c r="UKD742" s="1101"/>
      <c r="UKE742" s="1101"/>
      <c r="UKF742" s="1101"/>
      <c r="UKG742" s="1101"/>
      <c r="UKH742" s="1101"/>
      <c r="UKI742" s="1101"/>
      <c r="UKJ742" s="1101"/>
      <c r="UKK742" s="1101"/>
      <c r="UKL742" s="1101"/>
      <c r="UKM742" s="1101"/>
      <c r="UKN742" s="1101"/>
      <c r="UKO742" s="1101"/>
      <c r="UKP742" s="1101"/>
      <c r="UKQ742" s="1101"/>
      <c r="UKR742" s="1101"/>
      <c r="UKS742" s="1101"/>
      <c r="UKT742" s="1101"/>
      <c r="UKU742" s="1101"/>
      <c r="UKV742" s="1101"/>
      <c r="UKW742" s="1101"/>
      <c r="UKX742" s="1101"/>
      <c r="UKY742" s="1101"/>
      <c r="UKZ742" s="1101"/>
      <c r="ULA742" s="1101"/>
      <c r="ULB742" s="1101"/>
      <c r="ULC742" s="1101"/>
      <c r="ULD742" s="1101"/>
      <c r="ULE742" s="1101"/>
      <c r="ULF742" s="1101"/>
      <c r="ULG742" s="1101"/>
      <c r="ULH742" s="1101"/>
      <c r="ULI742" s="1101"/>
      <c r="ULJ742" s="1101"/>
      <c r="ULK742" s="1101"/>
      <c r="ULL742" s="1101"/>
      <c r="ULM742" s="1101"/>
      <c r="ULN742" s="1101"/>
      <c r="ULO742" s="1101"/>
      <c r="ULP742" s="1101"/>
      <c r="ULQ742" s="1101"/>
      <c r="ULR742" s="1101"/>
      <c r="ULS742" s="1101"/>
      <c r="ULT742" s="1101"/>
      <c r="ULU742" s="1101"/>
      <c r="ULV742" s="1101"/>
      <c r="ULW742" s="1101"/>
      <c r="ULX742" s="1101"/>
      <c r="ULY742" s="1101"/>
      <c r="ULZ742" s="1101"/>
      <c r="UMA742" s="1101"/>
      <c r="UMB742" s="1101"/>
      <c r="UMC742" s="1101"/>
      <c r="UMD742" s="1101"/>
      <c r="UME742" s="1101"/>
      <c r="UMF742" s="1101"/>
      <c r="UMG742" s="1101"/>
      <c r="UMH742" s="1101"/>
      <c r="UMI742" s="1101"/>
      <c r="UMJ742" s="1101"/>
      <c r="UMK742" s="1101"/>
      <c r="UML742" s="1101"/>
      <c r="UMM742" s="1101"/>
      <c r="UMN742" s="1101"/>
      <c r="UMO742" s="1101"/>
      <c r="UMP742" s="1101"/>
      <c r="UMQ742" s="1101"/>
      <c r="UMR742" s="1101"/>
      <c r="UMS742" s="1101"/>
      <c r="UMT742" s="1101"/>
      <c r="UMU742" s="1101"/>
      <c r="UMV742" s="1101"/>
      <c r="UMW742" s="1101"/>
      <c r="UMX742" s="1101"/>
      <c r="UMY742" s="1101"/>
      <c r="UMZ742" s="1101"/>
      <c r="UNA742" s="1101"/>
      <c r="UNB742" s="1101"/>
      <c r="UNC742" s="1101"/>
      <c r="UND742" s="1101"/>
      <c r="UNE742" s="1101"/>
      <c r="UNF742" s="1101"/>
      <c r="UNG742" s="1101"/>
      <c r="UNH742" s="1101"/>
      <c r="UNI742" s="1101"/>
      <c r="UNJ742" s="1101"/>
      <c r="UNK742" s="1101"/>
      <c r="UNL742" s="1101"/>
      <c r="UNM742" s="1101"/>
      <c r="UNN742" s="1101"/>
      <c r="UNO742" s="1101"/>
      <c r="UNP742" s="1101"/>
      <c r="UNQ742" s="1101"/>
      <c r="UNR742" s="1101"/>
      <c r="UNS742" s="1101"/>
      <c r="UNT742" s="1101"/>
      <c r="UNU742" s="1101"/>
      <c r="UNV742" s="1101"/>
      <c r="UNW742" s="1101"/>
      <c r="UNX742" s="1101"/>
      <c r="UNY742" s="1101"/>
      <c r="UNZ742" s="1101"/>
      <c r="UOA742" s="1101"/>
      <c r="UOB742" s="1101"/>
      <c r="UOC742" s="1101"/>
      <c r="UOD742" s="1101"/>
      <c r="UOE742" s="1101"/>
      <c r="UOF742" s="1101"/>
      <c r="UOG742" s="1101"/>
      <c r="UOH742" s="1101"/>
      <c r="UOI742" s="1101"/>
      <c r="UOJ742" s="1101"/>
      <c r="UOK742" s="1101"/>
      <c r="UOL742" s="1101"/>
      <c r="UOM742" s="1101"/>
      <c r="UON742" s="1101"/>
      <c r="UOO742" s="1101"/>
      <c r="UOP742" s="1101"/>
      <c r="UOQ742" s="1101"/>
      <c r="UOR742" s="1101"/>
      <c r="UOS742" s="1101"/>
      <c r="UOT742" s="1101"/>
      <c r="UOU742" s="1101"/>
      <c r="UOV742" s="1101"/>
      <c r="UOW742" s="1101"/>
      <c r="UOX742" s="1101"/>
      <c r="UOY742" s="1101"/>
      <c r="UOZ742" s="1101"/>
      <c r="UPA742" s="1101"/>
      <c r="UPB742" s="1101"/>
      <c r="UPC742" s="1101"/>
      <c r="UPD742" s="1101"/>
      <c r="UPE742" s="1101"/>
      <c r="UPF742" s="1101"/>
      <c r="UPG742" s="1101"/>
      <c r="UPH742" s="1101"/>
      <c r="UPI742" s="1101"/>
      <c r="UPJ742" s="1101"/>
      <c r="UPK742" s="1101"/>
      <c r="UPL742" s="1101"/>
      <c r="UPM742" s="1101"/>
      <c r="UPN742" s="1101"/>
      <c r="UPO742" s="1101"/>
      <c r="UPP742" s="1101"/>
      <c r="UPQ742" s="1101"/>
      <c r="UPR742" s="1101"/>
      <c r="UPS742" s="1101"/>
      <c r="UPT742" s="1101"/>
      <c r="UPU742" s="1101"/>
      <c r="UPV742" s="1101"/>
      <c r="UPW742" s="1101"/>
      <c r="UPX742" s="1101"/>
      <c r="UPY742" s="1101"/>
      <c r="UPZ742" s="1101"/>
      <c r="UQA742" s="1101"/>
      <c r="UQB742" s="1101"/>
      <c r="UQC742" s="1101"/>
      <c r="UQD742" s="1101"/>
      <c r="UQE742" s="1101"/>
      <c r="UQF742" s="1101"/>
      <c r="UQG742" s="1101"/>
      <c r="UQH742" s="1101"/>
      <c r="UQI742" s="1101"/>
      <c r="UQJ742" s="1101"/>
      <c r="UQK742" s="1101"/>
      <c r="UQL742" s="1101"/>
      <c r="UQM742" s="1101"/>
      <c r="UQN742" s="1101"/>
      <c r="UQO742" s="1101"/>
      <c r="UQP742" s="1101"/>
      <c r="UQQ742" s="1101"/>
      <c r="UQR742" s="1101"/>
      <c r="UQS742" s="1101"/>
      <c r="UQT742" s="1101"/>
      <c r="UQU742" s="1101"/>
      <c r="UQV742" s="1101"/>
      <c r="UQW742" s="1101"/>
      <c r="UQX742" s="1101"/>
      <c r="UQY742" s="1101"/>
      <c r="UQZ742" s="1101"/>
      <c r="URA742" s="1101"/>
      <c r="URB742" s="1101"/>
      <c r="URC742" s="1101"/>
      <c r="URD742" s="1101"/>
      <c r="URE742" s="1101"/>
      <c r="URF742" s="1101"/>
      <c r="URG742" s="1101"/>
      <c r="URH742" s="1101"/>
      <c r="URI742" s="1101"/>
      <c r="URJ742" s="1101"/>
      <c r="URK742" s="1101"/>
      <c r="URL742" s="1101"/>
      <c r="URM742" s="1101"/>
      <c r="URN742" s="1101"/>
      <c r="URO742" s="1101"/>
      <c r="URP742" s="1101"/>
      <c r="URQ742" s="1101"/>
      <c r="URR742" s="1101"/>
      <c r="URS742" s="1101"/>
      <c r="URT742" s="1101"/>
      <c r="URU742" s="1101"/>
      <c r="URV742" s="1101"/>
      <c r="URW742" s="1101"/>
      <c r="URX742" s="1101"/>
      <c r="URY742" s="1101"/>
      <c r="URZ742" s="1101"/>
      <c r="USA742" s="1101"/>
      <c r="USB742" s="1101"/>
      <c r="USC742" s="1101"/>
      <c r="USD742" s="1101"/>
      <c r="USE742" s="1101"/>
      <c r="USF742" s="1101"/>
      <c r="USG742" s="1101"/>
      <c r="USH742" s="1101"/>
      <c r="USI742" s="1101"/>
      <c r="USJ742" s="1101"/>
      <c r="USK742" s="1101"/>
      <c r="USL742" s="1101"/>
      <c r="USM742" s="1101"/>
      <c r="USN742" s="1101"/>
      <c r="USO742" s="1101"/>
      <c r="USP742" s="1101"/>
      <c r="USQ742" s="1101"/>
      <c r="USR742" s="1101"/>
      <c r="USS742" s="1101"/>
      <c r="UST742" s="1101"/>
      <c r="USU742" s="1101"/>
      <c r="USV742" s="1101"/>
      <c r="USW742" s="1101"/>
      <c r="USX742" s="1101"/>
      <c r="USY742" s="1101"/>
      <c r="USZ742" s="1101"/>
      <c r="UTA742" s="1101"/>
      <c r="UTB742" s="1101"/>
      <c r="UTC742" s="1101"/>
      <c r="UTD742" s="1101"/>
      <c r="UTE742" s="1101"/>
      <c r="UTF742" s="1101"/>
      <c r="UTG742" s="1101"/>
      <c r="UTH742" s="1101"/>
      <c r="UTI742" s="1101"/>
      <c r="UTJ742" s="1101"/>
      <c r="UTK742" s="1101"/>
      <c r="UTL742" s="1101"/>
      <c r="UTM742" s="1101"/>
      <c r="UTN742" s="1101"/>
      <c r="UTO742" s="1101"/>
      <c r="UTP742" s="1101"/>
      <c r="UTQ742" s="1101"/>
      <c r="UTR742" s="1101"/>
      <c r="UTS742" s="1101"/>
      <c r="UTT742" s="1101"/>
      <c r="UTU742" s="1101"/>
      <c r="UTV742" s="1101"/>
      <c r="UTW742" s="1101"/>
      <c r="UTX742" s="1101"/>
      <c r="UTY742" s="1101"/>
      <c r="UTZ742" s="1101"/>
      <c r="UUA742" s="1101"/>
      <c r="UUB742" s="1101"/>
      <c r="UUC742" s="1101"/>
      <c r="UUD742" s="1101"/>
      <c r="UUE742" s="1101"/>
      <c r="UUF742" s="1101"/>
      <c r="UUG742" s="1101"/>
      <c r="UUH742" s="1101"/>
      <c r="UUI742" s="1101"/>
      <c r="UUJ742" s="1101"/>
      <c r="UUK742" s="1101"/>
      <c r="UUL742" s="1101"/>
      <c r="UUM742" s="1101"/>
      <c r="UUN742" s="1101"/>
      <c r="UUO742" s="1101"/>
      <c r="UUP742" s="1101"/>
      <c r="UUQ742" s="1101"/>
      <c r="UUR742" s="1101"/>
      <c r="UUS742" s="1101"/>
      <c r="UUT742" s="1101"/>
      <c r="UUU742" s="1101"/>
      <c r="UUV742" s="1101"/>
      <c r="UUW742" s="1101"/>
      <c r="UUX742" s="1101"/>
      <c r="UUY742" s="1101"/>
      <c r="UUZ742" s="1101"/>
      <c r="UVA742" s="1101"/>
      <c r="UVB742" s="1101"/>
      <c r="UVC742" s="1101"/>
      <c r="UVD742" s="1101"/>
      <c r="UVE742" s="1101"/>
      <c r="UVF742" s="1101"/>
      <c r="UVG742" s="1101"/>
      <c r="UVH742" s="1101"/>
      <c r="UVI742" s="1101"/>
      <c r="UVJ742" s="1101"/>
      <c r="UVK742" s="1101"/>
      <c r="UVL742" s="1101"/>
      <c r="UVM742" s="1101"/>
      <c r="UVN742" s="1101"/>
      <c r="UVO742" s="1101"/>
      <c r="UVP742" s="1101"/>
      <c r="UVQ742" s="1101"/>
      <c r="UVR742" s="1101"/>
      <c r="UVS742" s="1101"/>
      <c r="UVT742" s="1101"/>
      <c r="UVU742" s="1101"/>
      <c r="UVV742" s="1101"/>
      <c r="UVW742" s="1101"/>
      <c r="UVX742" s="1101"/>
      <c r="UVY742" s="1101"/>
      <c r="UVZ742" s="1101"/>
      <c r="UWA742" s="1101"/>
      <c r="UWB742" s="1101"/>
      <c r="UWC742" s="1101"/>
      <c r="UWD742" s="1101"/>
      <c r="UWE742" s="1101"/>
      <c r="UWF742" s="1101"/>
      <c r="UWG742" s="1101"/>
      <c r="UWH742" s="1101"/>
      <c r="UWI742" s="1101"/>
      <c r="UWJ742" s="1101"/>
      <c r="UWK742" s="1101"/>
      <c r="UWL742" s="1101"/>
      <c r="UWM742" s="1101"/>
      <c r="UWN742" s="1101"/>
      <c r="UWO742" s="1101"/>
      <c r="UWP742" s="1101"/>
      <c r="UWQ742" s="1101"/>
      <c r="UWR742" s="1101"/>
      <c r="UWS742" s="1101"/>
      <c r="UWT742" s="1101"/>
      <c r="UWU742" s="1101"/>
      <c r="UWV742" s="1101"/>
      <c r="UWW742" s="1101"/>
      <c r="UWX742" s="1101"/>
      <c r="UWY742" s="1101"/>
      <c r="UWZ742" s="1101"/>
      <c r="UXA742" s="1101"/>
      <c r="UXB742" s="1101"/>
      <c r="UXC742" s="1101"/>
      <c r="UXD742" s="1101"/>
      <c r="UXE742" s="1101"/>
      <c r="UXF742" s="1101"/>
      <c r="UXG742" s="1101"/>
      <c r="UXH742" s="1101"/>
      <c r="UXI742" s="1101"/>
      <c r="UXJ742" s="1101"/>
      <c r="UXK742" s="1101"/>
      <c r="UXL742" s="1101"/>
      <c r="UXM742" s="1101"/>
      <c r="UXN742" s="1101"/>
      <c r="UXO742" s="1101"/>
      <c r="UXP742" s="1101"/>
      <c r="UXQ742" s="1101"/>
      <c r="UXR742" s="1101"/>
      <c r="UXS742" s="1101"/>
      <c r="UXT742" s="1101"/>
      <c r="UXU742" s="1101"/>
      <c r="UXV742" s="1101"/>
      <c r="UXW742" s="1101"/>
      <c r="UXX742" s="1101"/>
      <c r="UXY742" s="1101"/>
      <c r="UXZ742" s="1101"/>
      <c r="UYA742" s="1101"/>
      <c r="UYB742" s="1101"/>
      <c r="UYC742" s="1101"/>
      <c r="UYD742" s="1101"/>
      <c r="UYE742" s="1101"/>
      <c r="UYF742" s="1101"/>
      <c r="UYG742" s="1101"/>
      <c r="UYH742" s="1101"/>
      <c r="UYI742" s="1101"/>
      <c r="UYJ742" s="1101"/>
      <c r="UYK742" s="1101"/>
      <c r="UYL742" s="1101"/>
      <c r="UYM742" s="1101"/>
      <c r="UYN742" s="1101"/>
      <c r="UYO742" s="1101"/>
      <c r="UYP742" s="1101"/>
      <c r="UYQ742" s="1101"/>
      <c r="UYR742" s="1101"/>
      <c r="UYS742" s="1101"/>
      <c r="UYT742" s="1101"/>
      <c r="UYU742" s="1101"/>
      <c r="UYV742" s="1101"/>
      <c r="UYW742" s="1101"/>
      <c r="UYX742" s="1101"/>
      <c r="UYY742" s="1101"/>
      <c r="UYZ742" s="1101"/>
      <c r="UZA742" s="1101"/>
      <c r="UZB742" s="1101"/>
      <c r="UZC742" s="1101"/>
      <c r="UZD742" s="1101"/>
      <c r="UZE742" s="1101"/>
      <c r="UZF742" s="1101"/>
      <c r="UZG742" s="1101"/>
      <c r="UZH742" s="1101"/>
      <c r="UZI742" s="1101"/>
      <c r="UZJ742" s="1101"/>
      <c r="UZK742" s="1101"/>
      <c r="UZL742" s="1101"/>
      <c r="UZM742" s="1101"/>
      <c r="UZN742" s="1101"/>
      <c r="UZO742" s="1101"/>
      <c r="UZP742" s="1101"/>
      <c r="UZQ742" s="1101"/>
      <c r="UZR742" s="1101"/>
      <c r="UZS742" s="1101"/>
      <c r="UZT742" s="1101"/>
      <c r="UZU742" s="1101"/>
      <c r="UZV742" s="1101"/>
      <c r="UZW742" s="1101"/>
      <c r="UZX742" s="1101"/>
      <c r="UZY742" s="1101"/>
      <c r="UZZ742" s="1101"/>
      <c r="VAA742" s="1101"/>
      <c r="VAB742" s="1101"/>
      <c r="VAC742" s="1101"/>
      <c r="VAD742" s="1101"/>
      <c r="VAE742" s="1101"/>
      <c r="VAF742" s="1101"/>
      <c r="VAG742" s="1101"/>
      <c r="VAH742" s="1101"/>
      <c r="VAI742" s="1101"/>
      <c r="VAJ742" s="1101"/>
      <c r="VAK742" s="1101"/>
      <c r="VAL742" s="1101"/>
      <c r="VAM742" s="1101"/>
      <c r="VAN742" s="1101"/>
      <c r="VAO742" s="1101"/>
      <c r="VAP742" s="1101"/>
      <c r="VAQ742" s="1101"/>
      <c r="VAR742" s="1101"/>
      <c r="VAS742" s="1101"/>
      <c r="VAT742" s="1101"/>
      <c r="VAU742" s="1101"/>
      <c r="VAV742" s="1101"/>
      <c r="VAW742" s="1101"/>
      <c r="VAX742" s="1101"/>
      <c r="VAY742" s="1101"/>
      <c r="VAZ742" s="1101"/>
      <c r="VBA742" s="1101"/>
      <c r="VBB742" s="1101"/>
      <c r="VBC742" s="1101"/>
      <c r="VBD742" s="1101"/>
      <c r="VBE742" s="1101"/>
      <c r="VBF742" s="1101"/>
      <c r="VBG742" s="1101"/>
      <c r="VBH742" s="1101"/>
      <c r="VBI742" s="1101"/>
      <c r="VBJ742" s="1101"/>
      <c r="VBK742" s="1101"/>
      <c r="VBL742" s="1101"/>
      <c r="VBM742" s="1101"/>
      <c r="VBN742" s="1101"/>
      <c r="VBO742" s="1101"/>
      <c r="VBP742" s="1101"/>
      <c r="VBQ742" s="1101"/>
      <c r="VBR742" s="1101"/>
      <c r="VBS742" s="1101"/>
      <c r="VBT742" s="1101"/>
      <c r="VBU742" s="1101"/>
      <c r="VBV742" s="1101"/>
      <c r="VBW742" s="1101"/>
      <c r="VBX742" s="1101"/>
      <c r="VBY742" s="1101"/>
      <c r="VBZ742" s="1101"/>
      <c r="VCA742" s="1101"/>
      <c r="VCB742" s="1101"/>
      <c r="VCC742" s="1101"/>
      <c r="VCD742" s="1101"/>
      <c r="VCE742" s="1101"/>
      <c r="VCF742" s="1101"/>
      <c r="VCG742" s="1101"/>
      <c r="VCH742" s="1101"/>
      <c r="VCI742" s="1101"/>
      <c r="VCJ742" s="1101"/>
      <c r="VCK742" s="1101"/>
      <c r="VCL742" s="1101"/>
      <c r="VCM742" s="1101"/>
      <c r="VCN742" s="1101"/>
      <c r="VCO742" s="1101"/>
      <c r="VCP742" s="1101"/>
      <c r="VCQ742" s="1101"/>
      <c r="VCR742" s="1101"/>
      <c r="VCS742" s="1101"/>
      <c r="VCT742" s="1101"/>
      <c r="VCU742" s="1101"/>
      <c r="VCV742" s="1101"/>
      <c r="VCW742" s="1101"/>
      <c r="VCX742" s="1101"/>
      <c r="VCY742" s="1101"/>
      <c r="VCZ742" s="1101"/>
      <c r="VDA742" s="1101"/>
      <c r="VDB742" s="1101"/>
      <c r="VDC742" s="1101"/>
      <c r="VDD742" s="1101"/>
      <c r="VDE742" s="1101"/>
      <c r="VDF742" s="1101"/>
      <c r="VDG742" s="1101"/>
      <c r="VDH742" s="1101"/>
      <c r="VDI742" s="1101"/>
      <c r="VDJ742" s="1101"/>
      <c r="VDK742" s="1101"/>
      <c r="VDL742" s="1101"/>
      <c r="VDM742" s="1101"/>
      <c r="VDN742" s="1101"/>
      <c r="VDO742" s="1101"/>
      <c r="VDP742" s="1101"/>
      <c r="VDQ742" s="1101"/>
      <c r="VDR742" s="1101"/>
      <c r="VDS742" s="1101"/>
      <c r="VDT742" s="1101"/>
      <c r="VDU742" s="1101"/>
      <c r="VDV742" s="1101"/>
      <c r="VDW742" s="1101"/>
      <c r="VDX742" s="1101"/>
      <c r="VDY742" s="1101"/>
      <c r="VDZ742" s="1101"/>
      <c r="VEA742" s="1101"/>
      <c r="VEB742" s="1101"/>
      <c r="VEC742" s="1101"/>
      <c r="VED742" s="1101"/>
      <c r="VEE742" s="1101"/>
      <c r="VEF742" s="1101"/>
      <c r="VEG742" s="1101"/>
      <c r="VEH742" s="1101"/>
      <c r="VEI742" s="1101"/>
      <c r="VEJ742" s="1101"/>
      <c r="VEK742" s="1101"/>
      <c r="VEL742" s="1101"/>
      <c r="VEM742" s="1101"/>
      <c r="VEN742" s="1101"/>
      <c r="VEO742" s="1101"/>
      <c r="VEP742" s="1101"/>
      <c r="VEQ742" s="1101"/>
      <c r="VER742" s="1101"/>
      <c r="VES742" s="1101"/>
      <c r="VET742" s="1101"/>
      <c r="VEU742" s="1101"/>
      <c r="VEV742" s="1101"/>
      <c r="VEW742" s="1101"/>
      <c r="VEX742" s="1101"/>
      <c r="VEY742" s="1101"/>
      <c r="VEZ742" s="1101"/>
      <c r="VFA742" s="1101"/>
      <c r="VFB742" s="1101"/>
      <c r="VFC742" s="1101"/>
      <c r="VFD742" s="1101"/>
      <c r="VFE742" s="1101"/>
      <c r="VFF742" s="1101"/>
      <c r="VFG742" s="1101"/>
      <c r="VFH742" s="1101"/>
      <c r="VFI742" s="1101"/>
      <c r="VFJ742" s="1101"/>
      <c r="VFK742" s="1101"/>
      <c r="VFL742" s="1101"/>
      <c r="VFM742" s="1101"/>
      <c r="VFN742" s="1101"/>
      <c r="VFO742" s="1101"/>
      <c r="VFP742" s="1101"/>
      <c r="VFQ742" s="1101"/>
      <c r="VFR742" s="1101"/>
      <c r="VFS742" s="1101"/>
      <c r="VFT742" s="1101"/>
      <c r="VFU742" s="1101"/>
      <c r="VFV742" s="1101"/>
      <c r="VFW742" s="1101"/>
      <c r="VFX742" s="1101"/>
      <c r="VFY742" s="1101"/>
      <c r="VFZ742" s="1101"/>
      <c r="VGA742" s="1101"/>
      <c r="VGB742" s="1101"/>
      <c r="VGC742" s="1101"/>
      <c r="VGD742" s="1101"/>
      <c r="VGE742" s="1101"/>
      <c r="VGF742" s="1101"/>
      <c r="VGG742" s="1101"/>
      <c r="VGH742" s="1101"/>
      <c r="VGI742" s="1101"/>
      <c r="VGJ742" s="1101"/>
      <c r="VGK742" s="1101"/>
      <c r="VGL742" s="1101"/>
      <c r="VGM742" s="1101"/>
      <c r="VGN742" s="1101"/>
      <c r="VGO742" s="1101"/>
      <c r="VGP742" s="1101"/>
      <c r="VGQ742" s="1101"/>
      <c r="VGR742" s="1101"/>
      <c r="VGS742" s="1101"/>
      <c r="VGT742" s="1101"/>
      <c r="VGU742" s="1101"/>
      <c r="VGV742" s="1101"/>
      <c r="VGW742" s="1101"/>
      <c r="VGX742" s="1101"/>
      <c r="VGY742" s="1101"/>
      <c r="VGZ742" s="1101"/>
      <c r="VHA742" s="1101"/>
      <c r="VHB742" s="1101"/>
      <c r="VHC742" s="1101"/>
      <c r="VHD742" s="1101"/>
      <c r="VHE742" s="1101"/>
      <c r="VHF742" s="1101"/>
      <c r="VHG742" s="1101"/>
      <c r="VHH742" s="1101"/>
      <c r="VHI742" s="1101"/>
      <c r="VHJ742" s="1101"/>
      <c r="VHK742" s="1101"/>
      <c r="VHL742" s="1101"/>
      <c r="VHM742" s="1101"/>
      <c r="VHN742" s="1101"/>
      <c r="VHO742" s="1101"/>
      <c r="VHP742" s="1101"/>
      <c r="VHQ742" s="1101"/>
      <c r="VHR742" s="1101"/>
      <c r="VHS742" s="1101"/>
      <c r="VHT742" s="1101"/>
      <c r="VHU742" s="1101"/>
      <c r="VHV742" s="1101"/>
      <c r="VHW742" s="1101"/>
      <c r="VHX742" s="1101"/>
      <c r="VHY742" s="1101"/>
      <c r="VHZ742" s="1101"/>
      <c r="VIA742" s="1101"/>
      <c r="VIB742" s="1101"/>
      <c r="VIC742" s="1101"/>
      <c r="VID742" s="1101"/>
      <c r="VIE742" s="1101"/>
      <c r="VIF742" s="1101"/>
      <c r="VIG742" s="1101"/>
      <c r="VIH742" s="1101"/>
      <c r="VII742" s="1101"/>
      <c r="VIJ742" s="1101"/>
      <c r="VIK742" s="1101"/>
      <c r="VIL742" s="1101"/>
      <c r="VIM742" s="1101"/>
      <c r="VIN742" s="1101"/>
      <c r="VIO742" s="1101"/>
      <c r="VIP742" s="1101"/>
      <c r="VIQ742" s="1101"/>
      <c r="VIR742" s="1101"/>
      <c r="VIS742" s="1101"/>
      <c r="VIT742" s="1101"/>
      <c r="VIU742" s="1101"/>
      <c r="VIV742" s="1101"/>
      <c r="VIW742" s="1101"/>
      <c r="VIX742" s="1101"/>
      <c r="VIY742" s="1101"/>
      <c r="VIZ742" s="1101"/>
      <c r="VJA742" s="1101"/>
      <c r="VJB742" s="1101"/>
      <c r="VJC742" s="1101"/>
      <c r="VJD742" s="1101"/>
      <c r="VJE742" s="1101"/>
      <c r="VJF742" s="1101"/>
      <c r="VJG742" s="1101"/>
      <c r="VJH742" s="1101"/>
      <c r="VJI742" s="1101"/>
      <c r="VJJ742" s="1101"/>
      <c r="VJK742" s="1101"/>
      <c r="VJL742" s="1101"/>
      <c r="VJM742" s="1101"/>
      <c r="VJN742" s="1101"/>
      <c r="VJO742" s="1101"/>
      <c r="VJP742" s="1101"/>
      <c r="VJQ742" s="1101"/>
      <c r="VJR742" s="1101"/>
      <c r="VJS742" s="1101"/>
      <c r="VJT742" s="1101"/>
      <c r="VJU742" s="1101"/>
      <c r="VJV742" s="1101"/>
      <c r="VJW742" s="1101"/>
      <c r="VJX742" s="1101"/>
      <c r="VJY742" s="1101"/>
      <c r="VJZ742" s="1101"/>
      <c r="VKA742" s="1101"/>
      <c r="VKB742" s="1101"/>
      <c r="VKC742" s="1101"/>
      <c r="VKD742" s="1101"/>
      <c r="VKE742" s="1101"/>
      <c r="VKF742" s="1101"/>
      <c r="VKG742" s="1101"/>
      <c r="VKH742" s="1101"/>
      <c r="VKI742" s="1101"/>
      <c r="VKJ742" s="1101"/>
      <c r="VKK742" s="1101"/>
      <c r="VKL742" s="1101"/>
      <c r="VKM742" s="1101"/>
      <c r="VKN742" s="1101"/>
      <c r="VKO742" s="1101"/>
      <c r="VKP742" s="1101"/>
      <c r="VKQ742" s="1101"/>
      <c r="VKR742" s="1101"/>
      <c r="VKS742" s="1101"/>
      <c r="VKT742" s="1101"/>
      <c r="VKU742" s="1101"/>
      <c r="VKV742" s="1101"/>
      <c r="VKW742" s="1101"/>
      <c r="VKX742" s="1101"/>
      <c r="VKY742" s="1101"/>
      <c r="VKZ742" s="1101"/>
      <c r="VLA742" s="1101"/>
      <c r="VLB742" s="1101"/>
      <c r="VLC742" s="1101"/>
      <c r="VLD742" s="1101"/>
      <c r="VLE742" s="1101"/>
      <c r="VLF742" s="1101"/>
      <c r="VLG742" s="1101"/>
      <c r="VLH742" s="1101"/>
      <c r="VLI742" s="1101"/>
      <c r="VLJ742" s="1101"/>
      <c r="VLK742" s="1101"/>
      <c r="VLL742" s="1101"/>
      <c r="VLM742" s="1101"/>
      <c r="VLN742" s="1101"/>
      <c r="VLO742" s="1101"/>
      <c r="VLP742" s="1101"/>
      <c r="VLQ742" s="1101"/>
      <c r="VLR742" s="1101"/>
      <c r="VLS742" s="1101"/>
      <c r="VLT742" s="1101"/>
      <c r="VLU742" s="1101"/>
      <c r="VLV742" s="1101"/>
      <c r="VLW742" s="1101"/>
      <c r="VLX742" s="1101"/>
      <c r="VLY742" s="1101"/>
      <c r="VLZ742" s="1101"/>
      <c r="VMA742" s="1101"/>
      <c r="VMB742" s="1101"/>
      <c r="VMC742" s="1101"/>
      <c r="VMD742" s="1101"/>
      <c r="VME742" s="1101"/>
      <c r="VMF742" s="1101"/>
      <c r="VMG742" s="1101"/>
      <c r="VMH742" s="1101"/>
      <c r="VMI742" s="1101"/>
      <c r="VMJ742" s="1101"/>
      <c r="VMK742" s="1101"/>
      <c r="VML742" s="1101"/>
      <c r="VMM742" s="1101"/>
      <c r="VMN742" s="1101"/>
      <c r="VMO742" s="1101"/>
      <c r="VMP742" s="1101"/>
      <c r="VMQ742" s="1101"/>
      <c r="VMR742" s="1101"/>
      <c r="VMS742" s="1101"/>
      <c r="VMT742" s="1101"/>
      <c r="VMU742" s="1101"/>
      <c r="VMV742" s="1101"/>
      <c r="VMW742" s="1101"/>
      <c r="VMX742" s="1101"/>
      <c r="VMY742" s="1101"/>
      <c r="VMZ742" s="1101"/>
      <c r="VNA742" s="1101"/>
      <c r="VNB742" s="1101"/>
      <c r="VNC742" s="1101"/>
      <c r="VND742" s="1101"/>
      <c r="VNE742" s="1101"/>
      <c r="VNF742" s="1101"/>
      <c r="VNG742" s="1101"/>
      <c r="VNH742" s="1101"/>
      <c r="VNI742" s="1101"/>
      <c r="VNJ742" s="1101"/>
      <c r="VNK742" s="1101"/>
      <c r="VNL742" s="1101"/>
      <c r="VNM742" s="1101"/>
      <c r="VNN742" s="1101"/>
      <c r="VNO742" s="1101"/>
      <c r="VNP742" s="1101"/>
      <c r="VNQ742" s="1101"/>
      <c r="VNR742" s="1101"/>
      <c r="VNS742" s="1101"/>
      <c r="VNT742" s="1101"/>
      <c r="VNU742" s="1101"/>
      <c r="VNV742" s="1101"/>
      <c r="VNW742" s="1101"/>
      <c r="VNX742" s="1101"/>
      <c r="VNY742" s="1101"/>
      <c r="VNZ742" s="1101"/>
      <c r="VOA742" s="1101"/>
      <c r="VOB742" s="1101"/>
      <c r="VOC742" s="1101"/>
      <c r="VOD742" s="1101"/>
      <c r="VOE742" s="1101"/>
      <c r="VOF742" s="1101"/>
      <c r="VOG742" s="1101"/>
      <c r="VOH742" s="1101"/>
      <c r="VOI742" s="1101"/>
      <c r="VOJ742" s="1101"/>
      <c r="VOK742" s="1101"/>
      <c r="VOL742" s="1101"/>
      <c r="VOM742" s="1101"/>
      <c r="VON742" s="1101"/>
      <c r="VOO742" s="1101"/>
      <c r="VOP742" s="1101"/>
      <c r="VOQ742" s="1101"/>
      <c r="VOR742" s="1101"/>
      <c r="VOS742" s="1101"/>
      <c r="VOT742" s="1101"/>
      <c r="VOU742" s="1101"/>
      <c r="VOV742" s="1101"/>
      <c r="VOW742" s="1101"/>
      <c r="VOX742" s="1101"/>
      <c r="VOY742" s="1101"/>
      <c r="VOZ742" s="1101"/>
      <c r="VPA742" s="1101"/>
      <c r="VPB742" s="1101"/>
      <c r="VPC742" s="1101"/>
      <c r="VPD742" s="1101"/>
      <c r="VPE742" s="1101"/>
      <c r="VPF742" s="1101"/>
      <c r="VPG742" s="1101"/>
      <c r="VPH742" s="1101"/>
      <c r="VPI742" s="1101"/>
      <c r="VPJ742" s="1101"/>
      <c r="VPK742" s="1101"/>
      <c r="VPL742" s="1101"/>
      <c r="VPM742" s="1101"/>
      <c r="VPN742" s="1101"/>
      <c r="VPO742" s="1101"/>
      <c r="VPP742" s="1101"/>
      <c r="VPQ742" s="1101"/>
      <c r="VPR742" s="1101"/>
      <c r="VPS742" s="1101"/>
      <c r="VPT742" s="1101"/>
      <c r="VPU742" s="1101"/>
      <c r="VPV742" s="1101"/>
      <c r="VPW742" s="1101"/>
      <c r="VPX742" s="1101"/>
      <c r="VPY742" s="1101"/>
      <c r="VPZ742" s="1101"/>
      <c r="VQA742" s="1101"/>
      <c r="VQB742" s="1101"/>
      <c r="VQC742" s="1101"/>
      <c r="VQD742" s="1101"/>
      <c r="VQE742" s="1101"/>
      <c r="VQF742" s="1101"/>
      <c r="VQG742" s="1101"/>
      <c r="VQH742" s="1101"/>
      <c r="VQI742" s="1101"/>
      <c r="VQJ742" s="1101"/>
      <c r="VQK742" s="1101"/>
      <c r="VQL742" s="1101"/>
      <c r="VQM742" s="1101"/>
      <c r="VQN742" s="1101"/>
      <c r="VQO742" s="1101"/>
      <c r="VQP742" s="1101"/>
      <c r="VQQ742" s="1101"/>
      <c r="VQR742" s="1101"/>
      <c r="VQS742" s="1101"/>
      <c r="VQT742" s="1101"/>
      <c r="VQU742" s="1101"/>
      <c r="VQV742" s="1101"/>
      <c r="VQW742" s="1101"/>
      <c r="VQX742" s="1101"/>
      <c r="VQY742" s="1101"/>
      <c r="VQZ742" s="1101"/>
      <c r="VRA742" s="1101"/>
      <c r="VRB742" s="1101"/>
      <c r="VRC742" s="1101"/>
      <c r="VRD742" s="1101"/>
      <c r="VRE742" s="1101"/>
      <c r="VRF742" s="1101"/>
      <c r="VRG742" s="1101"/>
      <c r="VRH742" s="1101"/>
      <c r="VRI742" s="1101"/>
      <c r="VRJ742" s="1101"/>
      <c r="VRK742" s="1101"/>
      <c r="VRL742" s="1101"/>
      <c r="VRM742" s="1101"/>
      <c r="VRN742" s="1101"/>
      <c r="VRO742" s="1101"/>
      <c r="VRP742" s="1101"/>
      <c r="VRQ742" s="1101"/>
      <c r="VRR742" s="1101"/>
      <c r="VRS742" s="1101"/>
      <c r="VRT742" s="1101"/>
      <c r="VRU742" s="1101"/>
      <c r="VRV742" s="1101"/>
      <c r="VRW742" s="1101"/>
      <c r="VRX742" s="1101"/>
      <c r="VRY742" s="1101"/>
      <c r="VRZ742" s="1101"/>
      <c r="VSA742" s="1101"/>
      <c r="VSB742" s="1101"/>
      <c r="VSC742" s="1101"/>
      <c r="VSD742" s="1101"/>
      <c r="VSE742" s="1101"/>
      <c r="VSF742" s="1101"/>
      <c r="VSG742" s="1101"/>
      <c r="VSH742" s="1101"/>
      <c r="VSI742" s="1101"/>
      <c r="VSJ742" s="1101"/>
      <c r="VSK742" s="1101"/>
      <c r="VSL742" s="1101"/>
      <c r="VSM742" s="1101"/>
      <c r="VSN742" s="1101"/>
      <c r="VSO742" s="1101"/>
      <c r="VSP742" s="1101"/>
      <c r="VSQ742" s="1101"/>
      <c r="VSR742" s="1101"/>
      <c r="VSS742" s="1101"/>
      <c r="VST742" s="1101"/>
      <c r="VSU742" s="1101"/>
      <c r="VSV742" s="1101"/>
      <c r="VSW742" s="1101"/>
      <c r="VSX742" s="1101"/>
      <c r="VSY742" s="1101"/>
      <c r="VSZ742" s="1101"/>
      <c r="VTA742" s="1101"/>
      <c r="VTB742" s="1101"/>
      <c r="VTC742" s="1101"/>
      <c r="VTD742" s="1101"/>
      <c r="VTE742" s="1101"/>
      <c r="VTF742" s="1101"/>
      <c r="VTG742" s="1101"/>
      <c r="VTH742" s="1101"/>
      <c r="VTI742" s="1101"/>
      <c r="VTJ742" s="1101"/>
      <c r="VTK742" s="1101"/>
      <c r="VTL742" s="1101"/>
      <c r="VTM742" s="1101"/>
      <c r="VTN742" s="1101"/>
      <c r="VTO742" s="1101"/>
      <c r="VTP742" s="1101"/>
      <c r="VTQ742" s="1101"/>
      <c r="VTR742" s="1101"/>
      <c r="VTS742" s="1101"/>
      <c r="VTT742" s="1101"/>
      <c r="VTU742" s="1101"/>
      <c r="VTV742" s="1101"/>
      <c r="VTW742" s="1101"/>
      <c r="VTX742" s="1101"/>
      <c r="VTY742" s="1101"/>
      <c r="VTZ742" s="1101"/>
      <c r="VUA742" s="1101"/>
      <c r="VUB742" s="1101"/>
      <c r="VUC742" s="1101"/>
      <c r="VUD742" s="1101"/>
      <c r="VUE742" s="1101"/>
      <c r="VUF742" s="1101"/>
      <c r="VUG742" s="1101"/>
      <c r="VUH742" s="1101"/>
      <c r="VUI742" s="1101"/>
      <c r="VUJ742" s="1101"/>
      <c r="VUK742" s="1101"/>
      <c r="VUL742" s="1101"/>
      <c r="VUM742" s="1101"/>
      <c r="VUN742" s="1101"/>
      <c r="VUO742" s="1101"/>
      <c r="VUP742" s="1101"/>
      <c r="VUQ742" s="1101"/>
      <c r="VUR742" s="1101"/>
      <c r="VUS742" s="1101"/>
      <c r="VUT742" s="1101"/>
      <c r="VUU742" s="1101"/>
      <c r="VUV742" s="1101"/>
      <c r="VUW742" s="1101"/>
      <c r="VUX742" s="1101"/>
      <c r="VUY742" s="1101"/>
      <c r="VUZ742" s="1101"/>
      <c r="VVA742" s="1101"/>
      <c r="VVB742" s="1101"/>
      <c r="VVC742" s="1101"/>
      <c r="VVD742" s="1101"/>
      <c r="VVE742" s="1101"/>
      <c r="VVF742" s="1101"/>
      <c r="VVG742" s="1101"/>
      <c r="VVH742" s="1101"/>
      <c r="VVI742" s="1101"/>
      <c r="VVJ742" s="1101"/>
      <c r="VVK742" s="1101"/>
      <c r="VVL742" s="1101"/>
      <c r="VVM742" s="1101"/>
      <c r="VVN742" s="1101"/>
      <c r="VVO742" s="1101"/>
      <c r="VVP742" s="1101"/>
      <c r="VVQ742" s="1101"/>
      <c r="VVR742" s="1101"/>
      <c r="VVS742" s="1101"/>
      <c r="VVT742" s="1101"/>
      <c r="VVU742" s="1101"/>
      <c r="VVV742" s="1101"/>
      <c r="VVW742" s="1101"/>
      <c r="VVX742" s="1101"/>
      <c r="VVY742" s="1101"/>
      <c r="VVZ742" s="1101"/>
      <c r="VWA742" s="1101"/>
      <c r="VWB742" s="1101"/>
      <c r="VWC742" s="1101"/>
      <c r="VWD742" s="1101"/>
      <c r="VWE742" s="1101"/>
      <c r="VWF742" s="1101"/>
      <c r="VWG742" s="1101"/>
      <c r="VWH742" s="1101"/>
      <c r="VWI742" s="1101"/>
      <c r="VWJ742" s="1101"/>
      <c r="VWK742" s="1101"/>
      <c r="VWL742" s="1101"/>
      <c r="VWM742" s="1101"/>
      <c r="VWN742" s="1101"/>
      <c r="VWO742" s="1101"/>
      <c r="VWP742" s="1101"/>
      <c r="VWQ742" s="1101"/>
      <c r="VWR742" s="1101"/>
      <c r="VWS742" s="1101"/>
      <c r="VWT742" s="1101"/>
      <c r="VWU742" s="1101"/>
      <c r="VWV742" s="1101"/>
      <c r="VWW742" s="1101"/>
      <c r="VWX742" s="1101"/>
      <c r="VWY742" s="1101"/>
      <c r="VWZ742" s="1101"/>
      <c r="VXA742" s="1101"/>
      <c r="VXB742" s="1101"/>
      <c r="VXC742" s="1101"/>
      <c r="VXD742" s="1101"/>
      <c r="VXE742" s="1101"/>
      <c r="VXF742" s="1101"/>
      <c r="VXG742" s="1101"/>
      <c r="VXH742" s="1101"/>
      <c r="VXI742" s="1101"/>
      <c r="VXJ742" s="1101"/>
      <c r="VXK742" s="1101"/>
      <c r="VXL742" s="1101"/>
      <c r="VXM742" s="1101"/>
      <c r="VXN742" s="1101"/>
      <c r="VXO742" s="1101"/>
      <c r="VXP742" s="1101"/>
      <c r="VXQ742" s="1101"/>
      <c r="VXR742" s="1101"/>
      <c r="VXS742" s="1101"/>
      <c r="VXT742" s="1101"/>
      <c r="VXU742" s="1101"/>
      <c r="VXV742" s="1101"/>
      <c r="VXW742" s="1101"/>
      <c r="VXX742" s="1101"/>
      <c r="VXY742" s="1101"/>
      <c r="VXZ742" s="1101"/>
      <c r="VYA742" s="1101"/>
      <c r="VYB742" s="1101"/>
      <c r="VYC742" s="1101"/>
      <c r="VYD742" s="1101"/>
      <c r="VYE742" s="1101"/>
      <c r="VYF742" s="1101"/>
      <c r="VYG742" s="1101"/>
      <c r="VYH742" s="1101"/>
      <c r="VYI742" s="1101"/>
      <c r="VYJ742" s="1101"/>
      <c r="VYK742" s="1101"/>
      <c r="VYL742" s="1101"/>
      <c r="VYM742" s="1101"/>
      <c r="VYN742" s="1101"/>
      <c r="VYO742" s="1101"/>
      <c r="VYP742" s="1101"/>
      <c r="VYQ742" s="1101"/>
      <c r="VYR742" s="1101"/>
      <c r="VYS742" s="1101"/>
      <c r="VYT742" s="1101"/>
      <c r="VYU742" s="1101"/>
      <c r="VYV742" s="1101"/>
      <c r="VYW742" s="1101"/>
      <c r="VYX742" s="1101"/>
      <c r="VYY742" s="1101"/>
      <c r="VYZ742" s="1101"/>
      <c r="VZA742" s="1101"/>
      <c r="VZB742" s="1101"/>
      <c r="VZC742" s="1101"/>
      <c r="VZD742" s="1101"/>
      <c r="VZE742" s="1101"/>
      <c r="VZF742" s="1101"/>
      <c r="VZG742" s="1101"/>
      <c r="VZH742" s="1101"/>
      <c r="VZI742" s="1101"/>
      <c r="VZJ742" s="1101"/>
      <c r="VZK742" s="1101"/>
      <c r="VZL742" s="1101"/>
      <c r="VZM742" s="1101"/>
      <c r="VZN742" s="1101"/>
      <c r="VZO742" s="1101"/>
      <c r="VZP742" s="1101"/>
      <c r="VZQ742" s="1101"/>
      <c r="VZR742" s="1101"/>
      <c r="VZS742" s="1101"/>
      <c r="VZT742" s="1101"/>
      <c r="VZU742" s="1101"/>
      <c r="VZV742" s="1101"/>
      <c r="VZW742" s="1101"/>
      <c r="VZX742" s="1101"/>
      <c r="VZY742" s="1101"/>
      <c r="VZZ742" s="1101"/>
      <c r="WAA742" s="1101"/>
      <c r="WAB742" s="1101"/>
      <c r="WAC742" s="1101"/>
      <c r="WAD742" s="1101"/>
      <c r="WAE742" s="1101"/>
      <c r="WAF742" s="1101"/>
      <c r="WAG742" s="1101"/>
      <c r="WAH742" s="1101"/>
      <c r="WAI742" s="1101"/>
      <c r="WAJ742" s="1101"/>
      <c r="WAK742" s="1101"/>
      <c r="WAL742" s="1101"/>
      <c r="WAM742" s="1101"/>
      <c r="WAN742" s="1101"/>
      <c r="WAO742" s="1101"/>
      <c r="WAP742" s="1101"/>
      <c r="WAQ742" s="1101"/>
      <c r="WAR742" s="1101"/>
      <c r="WAS742" s="1101"/>
      <c r="WAT742" s="1101"/>
      <c r="WAU742" s="1101"/>
      <c r="WAV742" s="1101"/>
      <c r="WAW742" s="1101"/>
      <c r="WAX742" s="1101"/>
      <c r="WAY742" s="1101"/>
      <c r="WAZ742" s="1101"/>
      <c r="WBA742" s="1101"/>
      <c r="WBB742" s="1101"/>
      <c r="WBC742" s="1101"/>
      <c r="WBD742" s="1101"/>
      <c r="WBE742" s="1101"/>
      <c r="WBF742" s="1101"/>
      <c r="WBG742" s="1101"/>
      <c r="WBH742" s="1101"/>
      <c r="WBI742" s="1101"/>
      <c r="WBJ742" s="1101"/>
      <c r="WBK742" s="1101"/>
      <c r="WBL742" s="1101"/>
      <c r="WBM742" s="1101"/>
      <c r="WBN742" s="1101"/>
      <c r="WBO742" s="1101"/>
      <c r="WBP742" s="1101"/>
      <c r="WBQ742" s="1101"/>
      <c r="WBR742" s="1101"/>
      <c r="WBS742" s="1101"/>
      <c r="WBT742" s="1101"/>
      <c r="WBU742" s="1101"/>
      <c r="WBV742" s="1101"/>
      <c r="WBW742" s="1101"/>
      <c r="WBX742" s="1101"/>
      <c r="WBY742" s="1101"/>
      <c r="WBZ742" s="1101"/>
      <c r="WCA742" s="1101"/>
      <c r="WCB742" s="1101"/>
      <c r="WCC742" s="1101"/>
      <c r="WCD742" s="1101"/>
      <c r="WCE742" s="1101"/>
      <c r="WCF742" s="1101"/>
      <c r="WCG742" s="1101"/>
      <c r="WCH742" s="1101"/>
      <c r="WCI742" s="1101"/>
      <c r="WCJ742" s="1101"/>
      <c r="WCK742" s="1101"/>
      <c r="WCL742" s="1101"/>
      <c r="WCM742" s="1101"/>
      <c r="WCN742" s="1101"/>
      <c r="WCO742" s="1101"/>
      <c r="WCP742" s="1101"/>
      <c r="WCQ742" s="1101"/>
      <c r="WCR742" s="1101"/>
      <c r="WCS742" s="1101"/>
      <c r="WCT742" s="1101"/>
      <c r="WCU742" s="1101"/>
      <c r="WCV742" s="1101"/>
      <c r="WCW742" s="1101"/>
      <c r="WCX742" s="1101"/>
      <c r="WCY742" s="1101"/>
      <c r="WCZ742" s="1101"/>
      <c r="WDA742" s="1101"/>
      <c r="WDB742" s="1101"/>
      <c r="WDC742" s="1101"/>
      <c r="WDD742" s="1101"/>
      <c r="WDE742" s="1101"/>
      <c r="WDF742" s="1101"/>
      <c r="WDG742" s="1101"/>
      <c r="WDH742" s="1101"/>
      <c r="WDI742" s="1101"/>
      <c r="WDJ742" s="1101"/>
      <c r="WDK742" s="1101"/>
      <c r="WDL742" s="1101"/>
      <c r="WDM742" s="1101"/>
      <c r="WDN742" s="1101"/>
      <c r="WDO742" s="1101"/>
      <c r="WDP742" s="1101"/>
      <c r="WDQ742" s="1101"/>
      <c r="WDR742" s="1101"/>
      <c r="WDS742" s="1101"/>
      <c r="WDT742" s="1101"/>
      <c r="WDU742" s="1101"/>
      <c r="WDV742" s="1101"/>
      <c r="WDW742" s="1101"/>
      <c r="WDX742" s="1101"/>
      <c r="WDY742" s="1101"/>
      <c r="WDZ742" s="1101"/>
      <c r="WEA742" s="1101"/>
      <c r="WEB742" s="1101"/>
      <c r="WEC742" s="1101"/>
      <c r="WED742" s="1101"/>
      <c r="WEE742" s="1101"/>
      <c r="WEF742" s="1101"/>
      <c r="WEG742" s="1101"/>
      <c r="WEH742" s="1101"/>
      <c r="WEI742" s="1101"/>
      <c r="WEJ742" s="1101"/>
      <c r="WEK742" s="1101"/>
      <c r="WEL742" s="1101"/>
      <c r="WEM742" s="1101"/>
      <c r="WEN742" s="1101"/>
      <c r="WEO742" s="1101"/>
      <c r="WEP742" s="1101"/>
      <c r="WEQ742" s="1101"/>
      <c r="WER742" s="1101"/>
      <c r="WES742" s="1101"/>
      <c r="WET742" s="1101"/>
      <c r="WEU742" s="1101"/>
      <c r="WEV742" s="1101"/>
      <c r="WEW742" s="1101"/>
      <c r="WEX742" s="1101"/>
      <c r="WEY742" s="1101"/>
      <c r="WEZ742" s="1101"/>
      <c r="WFA742" s="1101"/>
      <c r="WFB742" s="1101"/>
      <c r="WFC742" s="1101"/>
      <c r="WFD742" s="1101"/>
      <c r="WFE742" s="1101"/>
      <c r="WFF742" s="1101"/>
      <c r="WFG742" s="1101"/>
      <c r="WFH742" s="1101"/>
      <c r="WFI742" s="1101"/>
      <c r="WFJ742" s="1101"/>
      <c r="WFK742" s="1101"/>
      <c r="WFL742" s="1101"/>
      <c r="WFM742" s="1101"/>
      <c r="WFN742" s="1101"/>
      <c r="WFO742" s="1101"/>
      <c r="WFP742" s="1101"/>
      <c r="WFQ742" s="1101"/>
      <c r="WFR742" s="1101"/>
      <c r="WFS742" s="1101"/>
      <c r="WFT742" s="1101"/>
      <c r="WFU742" s="1101"/>
      <c r="WFV742" s="1101"/>
      <c r="WFW742" s="1101"/>
      <c r="WFX742" s="1101"/>
      <c r="WFY742" s="1101"/>
      <c r="WFZ742" s="1101"/>
      <c r="WGA742" s="1101"/>
      <c r="WGB742" s="1101"/>
      <c r="WGC742" s="1101"/>
      <c r="WGD742" s="1101"/>
      <c r="WGE742" s="1101"/>
      <c r="WGF742" s="1101"/>
      <c r="WGG742" s="1101"/>
      <c r="WGH742" s="1101"/>
      <c r="WGI742" s="1101"/>
      <c r="WGJ742" s="1101"/>
      <c r="WGK742" s="1101"/>
      <c r="WGL742" s="1101"/>
      <c r="WGM742" s="1101"/>
      <c r="WGN742" s="1101"/>
      <c r="WGO742" s="1101"/>
      <c r="WGP742" s="1101"/>
      <c r="WGQ742" s="1101"/>
      <c r="WGR742" s="1101"/>
      <c r="WGS742" s="1101"/>
      <c r="WGT742" s="1101"/>
      <c r="WGU742" s="1101"/>
      <c r="WGV742" s="1101"/>
      <c r="WGW742" s="1101"/>
      <c r="WGX742" s="1101"/>
      <c r="WGY742" s="1101"/>
      <c r="WGZ742" s="1101"/>
      <c r="WHA742" s="1101"/>
      <c r="WHB742" s="1101"/>
      <c r="WHC742" s="1101"/>
      <c r="WHD742" s="1101"/>
      <c r="WHE742" s="1101"/>
      <c r="WHF742" s="1101"/>
      <c r="WHG742" s="1101"/>
      <c r="WHH742" s="1101"/>
      <c r="WHI742" s="1101"/>
      <c r="WHJ742" s="1101"/>
      <c r="WHK742" s="1101"/>
      <c r="WHL742" s="1101"/>
      <c r="WHM742" s="1101"/>
      <c r="WHN742" s="1101"/>
      <c r="WHO742" s="1101"/>
      <c r="WHP742" s="1101"/>
      <c r="WHQ742" s="1101"/>
      <c r="WHR742" s="1101"/>
      <c r="WHS742" s="1101"/>
      <c r="WHT742" s="1101"/>
      <c r="WHU742" s="1101"/>
      <c r="WHV742" s="1101"/>
      <c r="WHW742" s="1101"/>
      <c r="WHX742" s="1101"/>
      <c r="WHY742" s="1101"/>
      <c r="WHZ742" s="1101"/>
      <c r="WIA742" s="1101"/>
      <c r="WIB742" s="1101"/>
      <c r="WIC742" s="1101"/>
      <c r="WID742" s="1101"/>
      <c r="WIE742" s="1101"/>
      <c r="WIF742" s="1101"/>
      <c r="WIG742" s="1101"/>
      <c r="WIH742" s="1101"/>
      <c r="WII742" s="1101"/>
      <c r="WIJ742" s="1101"/>
      <c r="WIK742" s="1101"/>
      <c r="WIL742" s="1101"/>
      <c r="WIM742" s="1101"/>
      <c r="WIN742" s="1101"/>
      <c r="WIO742" s="1101"/>
      <c r="WIP742" s="1101"/>
      <c r="WIQ742" s="1101"/>
      <c r="WIR742" s="1101"/>
      <c r="WIS742" s="1101"/>
      <c r="WIT742" s="1101"/>
      <c r="WIU742" s="1101"/>
      <c r="WIV742" s="1101"/>
      <c r="WIW742" s="1101"/>
      <c r="WIX742" s="1101"/>
      <c r="WIY742" s="1101"/>
      <c r="WIZ742" s="1101"/>
      <c r="WJA742" s="1101"/>
      <c r="WJB742" s="1101"/>
      <c r="WJC742" s="1101"/>
      <c r="WJD742" s="1101"/>
      <c r="WJE742" s="1101"/>
      <c r="WJF742" s="1101"/>
      <c r="WJG742" s="1101"/>
      <c r="WJH742" s="1101"/>
      <c r="WJI742" s="1101"/>
      <c r="WJJ742" s="1101"/>
      <c r="WJK742" s="1101"/>
      <c r="WJL742" s="1101"/>
      <c r="WJM742" s="1101"/>
      <c r="WJN742" s="1101"/>
      <c r="WJO742" s="1101"/>
      <c r="WJP742" s="1101"/>
      <c r="WJQ742" s="1101"/>
      <c r="WJR742" s="1101"/>
      <c r="WJS742" s="1101"/>
      <c r="WJT742" s="1101"/>
      <c r="WJU742" s="1101"/>
      <c r="WJV742" s="1101"/>
      <c r="WJW742" s="1101"/>
      <c r="WJX742" s="1101"/>
      <c r="WJY742" s="1101"/>
      <c r="WJZ742" s="1101"/>
      <c r="WKA742" s="1101"/>
      <c r="WKB742" s="1101"/>
      <c r="WKC742" s="1101"/>
      <c r="WKD742" s="1101"/>
      <c r="WKE742" s="1101"/>
      <c r="WKF742" s="1101"/>
      <c r="WKG742" s="1101"/>
      <c r="WKH742" s="1101"/>
      <c r="WKI742" s="1101"/>
      <c r="WKJ742" s="1101"/>
      <c r="WKK742" s="1101"/>
      <c r="WKL742" s="1101"/>
      <c r="WKM742" s="1101"/>
      <c r="WKN742" s="1101"/>
      <c r="WKO742" s="1101"/>
      <c r="WKP742" s="1101"/>
      <c r="WKQ742" s="1101"/>
      <c r="WKR742" s="1101"/>
      <c r="WKS742" s="1101"/>
      <c r="WKT742" s="1101"/>
      <c r="WKU742" s="1101"/>
      <c r="WKV742" s="1101"/>
      <c r="WKW742" s="1101"/>
      <c r="WKX742" s="1101"/>
      <c r="WKY742" s="1101"/>
      <c r="WKZ742" s="1101"/>
      <c r="WLA742" s="1101"/>
      <c r="WLB742" s="1101"/>
      <c r="WLC742" s="1101"/>
      <c r="WLD742" s="1101"/>
      <c r="WLE742" s="1101"/>
      <c r="WLF742" s="1101"/>
      <c r="WLG742" s="1101"/>
      <c r="WLH742" s="1101"/>
      <c r="WLI742" s="1101"/>
      <c r="WLJ742" s="1101"/>
      <c r="WLK742" s="1101"/>
      <c r="WLL742" s="1101"/>
      <c r="WLM742" s="1101"/>
      <c r="WLN742" s="1101"/>
      <c r="WLO742" s="1101"/>
      <c r="WLP742" s="1101"/>
      <c r="WLQ742" s="1101"/>
      <c r="WLR742" s="1101"/>
      <c r="WLS742" s="1101"/>
      <c r="WLT742" s="1101"/>
      <c r="WLU742" s="1101"/>
      <c r="WLV742" s="1101"/>
      <c r="WLW742" s="1101"/>
      <c r="WLX742" s="1101"/>
      <c r="WLY742" s="1101"/>
      <c r="WLZ742" s="1101"/>
      <c r="WMA742" s="1101"/>
      <c r="WMB742" s="1101"/>
      <c r="WMC742" s="1101"/>
      <c r="WMD742" s="1101"/>
      <c r="WME742" s="1101"/>
      <c r="WMF742" s="1101"/>
      <c r="WMG742" s="1101"/>
      <c r="WMH742" s="1101"/>
      <c r="WMI742" s="1101"/>
      <c r="WMJ742" s="1101"/>
      <c r="WMK742" s="1101"/>
      <c r="WML742" s="1101"/>
      <c r="WMM742" s="1101"/>
      <c r="WMN742" s="1101"/>
      <c r="WMO742" s="1101"/>
      <c r="WMP742" s="1101"/>
      <c r="WMQ742" s="1101"/>
      <c r="WMR742" s="1101"/>
      <c r="WMS742" s="1101"/>
      <c r="WMT742" s="1101"/>
      <c r="WMU742" s="1101"/>
      <c r="WMV742" s="1101"/>
      <c r="WMW742" s="1101"/>
      <c r="WMX742" s="1101"/>
      <c r="WMY742" s="1101"/>
      <c r="WMZ742" s="1101"/>
      <c r="WNA742" s="1101"/>
      <c r="WNB742" s="1101"/>
      <c r="WNC742" s="1101"/>
      <c r="WND742" s="1101"/>
      <c r="WNE742" s="1101"/>
      <c r="WNF742" s="1101"/>
      <c r="WNG742" s="1101"/>
      <c r="WNH742" s="1101"/>
      <c r="WNI742" s="1101"/>
      <c r="WNJ742" s="1101"/>
      <c r="WNK742" s="1101"/>
      <c r="WNL742" s="1101"/>
      <c r="WNM742" s="1101"/>
      <c r="WNN742" s="1101"/>
      <c r="WNO742" s="1101"/>
      <c r="WNP742" s="1101"/>
      <c r="WNQ742" s="1101"/>
      <c r="WNR742" s="1101"/>
      <c r="WNS742" s="1101"/>
      <c r="WNT742" s="1101"/>
      <c r="WNU742" s="1101"/>
      <c r="WNV742" s="1101"/>
      <c r="WNW742" s="1101"/>
      <c r="WNX742" s="1101"/>
      <c r="WNY742" s="1101"/>
      <c r="WNZ742" s="1101"/>
      <c r="WOA742" s="1101"/>
      <c r="WOB742" s="1101"/>
      <c r="WOC742" s="1101"/>
      <c r="WOD742" s="1101"/>
      <c r="WOE742" s="1101"/>
      <c r="WOF742" s="1101"/>
      <c r="WOG742" s="1101"/>
      <c r="WOH742" s="1101"/>
      <c r="WOI742" s="1101"/>
      <c r="WOJ742" s="1101"/>
      <c r="WOK742" s="1101"/>
      <c r="WOL742" s="1101"/>
      <c r="WOM742" s="1101"/>
      <c r="WON742" s="1101"/>
      <c r="WOO742" s="1101"/>
      <c r="WOP742" s="1101"/>
      <c r="WOQ742" s="1101"/>
      <c r="WOR742" s="1101"/>
      <c r="WOS742" s="1101"/>
      <c r="WOT742" s="1101"/>
      <c r="WOU742" s="1101"/>
      <c r="WOV742" s="1101"/>
      <c r="WOW742" s="1101"/>
      <c r="WOX742" s="1101"/>
      <c r="WOY742" s="1101"/>
      <c r="WOZ742" s="1101"/>
      <c r="WPA742" s="1101"/>
      <c r="WPB742" s="1101"/>
      <c r="WPC742" s="1101"/>
      <c r="WPD742" s="1101"/>
      <c r="WPE742" s="1101"/>
      <c r="WPF742" s="1101"/>
      <c r="WPG742" s="1101"/>
      <c r="WPH742" s="1101"/>
      <c r="WPI742" s="1101"/>
      <c r="WPJ742" s="1101"/>
      <c r="WPK742" s="1101"/>
      <c r="WPL742" s="1101"/>
      <c r="WPM742" s="1101"/>
      <c r="WPN742" s="1101"/>
      <c r="WPO742" s="1101"/>
      <c r="WPP742" s="1101"/>
      <c r="WPQ742" s="1101"/>
      <c r="WPR742" s="1101"/>
      <c r="WPS742" s="1101"/>
      <c r="WPT742" s="1101"/>
      <c r="WPU742" s="1101"/>
      <c r="WPV742" s="1101"/>
      <c r="WPW742" s="1101"/>
      <c r="WPX742" s="1101"/>
      <c r="WPY742" s="1101"/>
      <c r="WPZ742" s="1101"/>
      <c r="WQA742" s="1101"/>
      <c r="WQB742" s="1101"/>
      <c r="WQC742" s="1101"/>
      <c r="WQD742" s="1101"/>
      <c r="WQE742" s="1101"/>
      <c r="WQF742" s="1101"/>
      <c r="WQG742" s="1101"/>
      <c r="WQH742" s="1101"/>
      <c r="WQI742" s="1101"/>
      <c r="WQJ742" s="1101"/>
      <c r="WQK742" s="1101"/>
      <c r="WQL742" s="1101"/>
      <c r="WQM742" s="1101"/>
      <c r="WQN742" s="1101"/>
      <c r="WQO742" s="1101"/>
      <c r="WQP742" s="1101"/>
      <c r="WQQ742" s="1101"/>
      <c r="WQR742" s="1101"/>
      <c r="WQS742" s="1101"/>
      <c r="WQT742" s="1101"/>
      <c r="WQU742" s="1101"/>
      <c r="WQV742" s="1101"/>
      <c r="WQW742" s="1101"/>
      <c r="WQX742" s="1101"/>
      <c r="WQY742" s="1101"/>
      <c r="WQZ742" s="1101"/>
      <c r="WRA742" s="1101"/>
      <c r="WRB742" s="1101"/>
      <c r="WRC742" s="1101"/>
      <c r="WRD742" s="1101"/>
      <c r="WRE742" s="1101"/>
      <c r="WRF742" s="1101"/>
      <c r="WRG742" s="1101"/>
      <c r="WRH742" s="1101"/>
      <c r="WRI742" s="1101"/>
      <c r="WRJ742" s="1101"/>
      <c r="WRK742" s="1101"/>
      <c r="WRL742" s="1101"/>
      <c r="WRM742" s="1101"/>
      <c r="WRN742" s="1101"/>
      <c r="WRO742" s="1101"/>
      <c r="WRP742" s="1101"/>
      <c r="WRQ742" s="1101"/>
      <c r="WRR742" s="1101"/>
      <c r="WRS742" s="1101"/>
      <c r="WRT742" s="1101"/>
      <c r="WRU742" s="1101"/>
      <c r="WRV742" s="1101"/>
      <c r="WRW742" s="1101"/>
      <c r="WRX742" s="1101"/>
      <c r="WRY742" s="1101"/>
      <c r="WRZ742" s="1101"/>
      <c r="WSA742" s="1101"/>
      <c r="WSB742" s="1101"/>
      <c r="WSC742" s="1101"/>
      <c r="WSD742" s="1101"/>
      <c r="WSE742" s="1101"/>
      <c r="WSF742" s="1101"/>
      <c r="WSG742" s="1101"/>
      <c r="WSH742" s="1101"/>
      <c r="WSI742" s="1101"/>
      <c r="WSJ742" s="1101"/>
      <c r="WSK742" s="1101"/>
      <c r="WSL742" s="1101"/>
      <c r="WSM742" s="1101"/>
      <c r="WSN742" s="1101"/>
      <c r="WSO742" s="1101"/>
      <c r="WSP742" s="1101"/>
      <c r="WSQ742" s="1101"/>
      <c r="WSR742" s="1101"/>
      <c r="WSS742" s="1101"/>
      <c r="WST742" s="1101"/>
      <c r="WSU742" s="1101"/>
      <c r="WSV742" s="1101"/>
      <c r="WSW742" s="1101"/>
      <c r="WSX742" s="1101"/>
      <c r="WSY742" s="1101"/>
      <c r="WSZ742" s="1101"/>
      <c r="WTA742" s="1101"/>
      <c r="WTB742" s="1101"/>
      <c r="WTC742" s="1101"/>
      <c r="WTD742" s="1101"/>
      <c r="WTE742" s="1101"/>
      <c r="WTF742" s="1101"/>
      <c r="WTG742" s="1101"/>
      <c r="WTH742" s="1101"/>
      <c r="WTI742" s="1101"/>
      <c r="WTJ742" s="1101"/>
      <c r="WTK742" s="1101"/>
      <c r="WTL742" s="1101"/>
      <c r="WTM742" s="1101"/>
      <c r="WTN742" s="1101"/>
      <c r="WTO742" s="1101"/>
      <c r="WTP742" s="1101"/>
      <c r="WTQ742" s="1101"/>
      <c r="WTR742" s="1101"/>
      <c r="WTS742" s="1101"/>
      <c r="WTT742" s="1101"/>
      <c r="WTU742" s="1101"/>
      <c r="WTV742" s="1101"/>
      <c r="WTW742" s="1101"/>
      <c r="WTX742" s="1101"/>
      <c r="WTY742" s="1101"/>
      <c r="WTZ742" s="1101"/>
      <c r="WUA742" s="1101"/>
      <c r="WUB742" s="1101"/>
      <c r="WUC742" s="1101"/>
      <c r="WUD742" s="1101"/>
      <c r="WUE742" s="1101"/>
      <c r="WUF742" s="1101"/>
      <c r="WUG742" s="1101"/>
      <c r="WUH742" s="1101"/>
      <c r="WUI742" s="1101"/>
      <c r="WUJ742" s="1101"/>
      <c r="WUK742" s="1101"/>
      <c r="WUL742" s="1101"/>
      <c r="WUM742" s="1101"/>
      <c r="WUN742" s="1101"/>
      <c r="WUO742" s="1101"/>
      <c r="WUP742" s="1101"/>
      <c r="WUQ742" s="1101"/>
      <c r="WUR742" s="1101"/>
      <c r="WUS742" s="1101"/>
      <c r="WUT742" s="1101"/>
      <c r="WUU742" s="1101"/>
      <c r="WUV742" s="1101"/>
      <c r="WUW742" s="1101"/>
      <c r="WUX742" s="1101"/>
      <c r="WUY742" s="1101"/>
      <c r="WUZ742" s="1101"/>
      <c r="WVA742" s="1101"/>
      <c r="WVB742" s="1101"/>
      <c r="WVC742" s="1101"/>
      <c r="WVD742" s="1101"/>
      <c r="WVE742" s="1101"/>
      <c r="WVF742" s="1101"/>
      <c r="WVG742" s="1101"/>
      <c r="WVH742" s="1101"/>
      <c r="WVI742" s="1101"/>
      <c r="WVJ742" s="1101"/>
      <c r="WVK742" s="1101"/>
      <c r="WVL742" s="1101"/>
      <c r="WVM742" s="1101"/>
      <c r="WVN742" s="1101"/>
      <c r="WVO742" s="1101"/>
      <c r="WVP742" s="1101"/>
      <c r="WVQ742" s="1101"/>
      <c r="WVR742" s="1101"/>
      <c r="WVS742" s="1101"/>
      <c r="WVT742" s="1101"/>
      <c r="WVU742" s="1101"/>
      <c r="WVV742" s="1101"/>
      <c r="WVW742" s="1101"/>
      <c r="WVX742" s="1101"/>
      <c r="WVY742" s="1101"/>
      <c r="WVZ742" s="1101"/>
      <c r="WWA742" s="1101"/>
      <c r="WWB742" s="1101"/>
      <c r="WWC742" s="1101"/>
      <c r="WWD742" s="1101"/>
      <c r="WWE742" s="1101"/>
      <c r="WWF742" s="1101"/>
      <c r="WWG742" s="1101"/>
      <c r="WWH742" s="1101"/>
      <c r="WWI742" s="1101"/>
      <c r="WWJ742" s="1101"/>
      <c r="WWK742" s="1101"/>
      <c r="WWL742" s="1101"/>
      <c r="WWM742" s="1101"/>
      <c r="WWN742" s="1101"/>
      <c r="WWO742" s="1101"/>
      <c r="WWP742" s="1101"/>
      <c r="WWQ742" s="1101"/>
      <c r="WWR742" s="1101"/>
      <c r="WWS742" s="1101"/>
      <c r="WWT742" s="1101"/>
      <c r="WWU742" s="1101"/>
      <c r="WWV742" s="1101"/>
      <c r="WWW742" s="1101"/>
      <c r="WWX742" s="1101"/>
      <c r="WWY742" s="1101"/>
      <c r="WWZ742" s="1101"/>
      <c r="WXA742" s="1101"/>
      <c r="WXB742" s="1101"/>
      <c r="WXC742" s="1101"/>
      <c r="WXD742" s="1101"/>
      <c r="WXE742" s="1101"/>
      <c r="WXF742" s="1101"/>
      <c r="WXG742" s="1101"/>
      <c r="WXH742" s="1101"/>
      <c r="WXI742" s="1101"/>
      <c r="WXJ742" s="1101"/>
      <c r="WXK742" s="1101"/>
      <c r="WXL742" s="1101"/>
      <c r="WXM742" s="1101"/>
      <c r="WXN742" s="1101"/>
      <c r="WXO742" s="1101"/>
      <c r="WXP742" s="1101"/>
      <c r="WXQ742" s="1101"/>
      <c r="WXR742" s="1101"/>
      <c r="WXS742" s="1101"/>
      <c r="WXT742" s="1101"/>
      <c r="WXU742" s="1101"/>
      <c r="WXV742" s="1101"/>
      <c r="WXW742" s="1101"/>
      <c r="WXX742" s="1101"/>
      <c r="WXY742" s="1101"/>
      <c r="WXZ742" s="1101"/>
      <c r="WYA742" s="1101"/>
      <c r="WYB742" s="1101"/>
      <c r="WYC742" s="1101"/>
      <c r="WYD742" s="1101"/>
      <c r="WYE742" s="1101"/>
      <c r="WYF742" s="1101"/>
      <c r="WYG742" s="1101"/>
      <c r="WYH742" s="1101"/>
      <c r="WYI742" s="1101"/>
      <c r="WYJ742" s="1101"/>
      <c r="WYK742" s="1101"/>
      <c r="WYL742" s="1101"/>
      <c r="WYM742" s="1101"/>
      <c r="WYN742" s="1101"/>
      <c r="WYO742" s="1101"/>
      <c r="WYP742" s="1101"/>
      <c r="WYQ742" s="1101"/>
      <c r="WYR742" s="1101"/>
      <c r="WYS742" s="1101"/>
      <c r="WYT742" s="1101"/>
      <c r="WYU742" s="1101"/>
      <c r="WYV742" s="1101"/>
      <c r="WYW742" s="1101"/>
      <c r="WYX742" s="1101"/>
      <c r="WYY742" s="1101"/>
      <c r="WYZ742" s="1101"/>
      <c r="WZA742" s="1101"/>
      <c r="WZB742" s="1101"/>
      <c r="WZC742" s="1101"/>
      <c r="WZD742" s="1101"/>
      <c r="WZE742" s="1101"/>
      <c r="WZF742" s="1101"/>
      <c r="WZG742" s="1101"/>
      <c r="WZH742" s="1101"/>
      <c r="WZI742" s="1101"/>
      <c r="WZJ742" s="1101"/>
      <c r="WZK742" s="1101"/>
      <c r="WZL742" s="1101"/>
      <c r="WZM742" s="1101"/>
      <c r="WZN742" s="1101"/>
      <c r="WZO742" s="1101"/>
      <c r="WZP742" s="1101"/>
      <c r="WZQ742" s="1101"/>
      <c r="WZR742" s="1101"/>
      <c r="WZS742" s="1101"/>
      <c r="WZT742" s="1101"/>
      <c r="WZU742" s="1101"/>
      <c r="WZV742" s="1101"/>
      <c r="WZW742" s="1101"/>
      <c r="WZX742" s="1101"/>
      <c r="WZY742" s="1101"/>
      <c r="WZZ742" s="1101"/>
      <c r="XAA742" s="1101"/>
      <c r="XAB742" s="1101"/>
      <c r="XAC742" s="1101"/>
      <c r="XAD742" s="1101"/>
      <c r="XAE742" s="1101"/>
      <c r="XAF742" s="1101"/>
      <c r="XAG742" s="1101"/>
      <c r="XAH742" s="1101"/>
      <c r="XAI742" s="1101"/>
      <c r="XAJ742" s="1101"/>
      <c r="XAK742" s="1101"/>
      <c r="XAL742" s="1101"/>
      <c r="XAM742" s="1101"/>
      <c r="XAN742" s="1101"/>
      <c r="XAO742" s="1101"/>
      <c r="XAP742" s="1101"/>
      <c r="XAQ742" s="1101"/>
      <c r="XAR742" s="1101"/>
      <c r="XAS742" s="1101"/>
      <c r="XAT742" s="1101"/>
      <c r="XAU742" s="1101"/>
      <c r="XAV742" s="1101"/>
      <c r="XAW742" s="1101"/>
      <c r="XAX742" s="1101"/>
      <c r="XAY742" s="1101"/>
      <c r="XAZ742" s="1101"/>
      <c r="XBA742" s="1101"/>
      <c r="XBB742" s="1101"/>
      <c r="XBC742" s="1101"/>
      <c r="XBD742" s="1101"/>
      <c r="XBE742" s="1101"/>
      <c r="XBF742" s="1101"/>
      <c r="XBG742" s="1101"/>
      <c r="XBH742" s="1101"/>
      <c r="XBI742" s="1101"/>
      <c r="XBJ742" s="1101"/>
      <c r="XBK742" s="1101"/>
      <c r="XBL742" s="1101"/>
      <c r="XBM742" s="1101"/>
      <c r="XBN742" s="1101"/>
      <c r="XBO742" s="1101"/>
      <c r="XBP742" s="1101"/>
      <c r="XBQ742" s="1101"/>
      <c r="XBR742" s="1101"/>
      <c r="XBS742" s="1101"/>
      <c r="XBT742" s="1101"/>
      <c r="XBU742" s="1101"/>
      <c r="XBV742" s="1101"/>
      <c r="XBW742" s="1101"/>
      <c r="XBX742" s="1101"/>
      <c r="XBY742" s="1101"/>
      <c r="XBZ742" s="1101"/>
      <c r="XCA742" s="1101"/>
      <c r="XCB742" s="1101"/>
      <c r="XCC742" s="1101"/>
      <c r="XCD742" s="1101"/>
      <c r="XCE742" s="1101"/>
      <c r="XCF742" s="1101"/>
      <c r="XCG742" s="1101"/>
      <c r="XCH742" s="1101"/>
      <c r="XCI742" s="1101"/>
      <c r="XCJ742" s="1101"/>
      <c r="XCK742" s="1101"/>
      <c r="XCL742" s="1101"/>
      <c r="XCM742" s="1101"/>
      <c r="XCN742" s="1101"/>
      <c r="XCO742" s="1101"/>
      <c r="XCP742" s="1101"/>
      <c r="XCQ742" s="1101"/>
      <c r="XCR742" s="1101"/>
      <c r="XCS742" s="1101"/>
      <c r="XCT742" s="1101"/>
      <c r="XCU742" s="1101"/>
      <c r="XCV742" s="1101"/>
      <c r="XCW742" s="1101"/>
      <c r="XCX742" s="1101"/>
      <c r="XCY742" s="1101"/>
      <c r="XCZ742" s="1101"/>
      <c r="XDA742" s="1101"/>
      <c r="XDB742" s="1101"/>
      <c r="XDC742" s="1101"/>
      <c r="XDD742" s="1101"/>
      <c r="XDE742" s="1101"/>
      <c r="XDF742" s="1101"/>
      <c r="XDG742" s="1101"/>
      <c r="XDH742" s="1101"/>
      <c r="XDI742" s="1101"/>
      <c r="XDJ742" s="1101"/>
      <c r="XDK742" s="1101"/>
      <c r="XDL742" s="1101"/>
      <c r="XDM742" s="1101"/>
      <c r="XDN742" s="1101"/>
      <c r="XDO742" s="1101"/>
      <c r="XDP742" s="1101"/>
      <c r="XDQ742" s="1101"/>
      <c r="XDR742" s="1101"/>
      <c r="XDS742" s="1101"/>
      <c r="XDT742" s="1101"/>
      <c r="XDU742" s="1101"/>
      <c r="XDV742" s="1101"/>
      <c r="XDW742" s="1101"/>
      <c r="XDX742" s="1101"/>
      <c r="XDY742" s="1101"/>
      <c r="XDZ742" s="1101"/>
      <c r="XEA742" s="1101"/>
      <c r="XEB742" s="1101"/>
      <c r="XEC742" s="1101"/>
      <c r="XED742" s="1101"/>
      <c r="XEE742" s="1101"/>
      <c r="XEF742" s="1101"/>
      <c r="XEG742" s="1101"/>
      <c r="XEH742" s="1101"/>
      <c r="XEI742" s="1101"/>
      <c r="XEJ742" s="1101"/>
      <c r="XEK742" s="1101"/>
      <c r="XEL742" s="1101"/>
      <c r="XEM742" s="1101"/>
      <c r="XEN742" s="1101"/>
      <c r="XEO742" s="1101"/>
      <c r="XEP742" s="1101"/>
      <c r="XEQ742" s="1101"/>
      <c r="XER742" s="1101"/>
      <c r="XES742" s="1101"/>
      <c r="XET742" s="1101"/>
      <c r="XEU742" s="1101"/>
      <c r="XEV742" s="1101"/>
      <c r="XEW742" s="1101"/>
      <c r="XEX742" s="1101"/>
      <c r="XEY742" s="1101"/>
      <c r="XEZ742" s="1101"/>
      <c r="XFA742" s="1101"/>
      <c r="XFB742" s="1101"/>
      <c r="XFC742" s="1101"/>
    </row>
    <row r="743" spans="1:16383" s="2" customFormat="1" ht="12.95" customHeight="1">
      <c r="A743" s="1101"/>
      <c r="B743" s="1313"/>
      <c r="C743" s="1314"/>
      <c r="D743" s="1314"/>
      <c r="E743" s="1314"/>
      <c r="F743" s="1315"/>
      <c r="G743" s="1322"/>
      <c r="H743" s="1323"/>
      <c r="I743" s="1323"/>
      <c r="J743" s="1324"/>
      <c r="K743" s="1513"/>
      <c r="L743" s="1514"/>
      <c r="M743" s="1514"/>
      <c r="N743" s="1515"/>
      <c r="O743" s="1334"/>
      <c r="P743" s="1335"/>
      <c r="Q743" s="1335"/>
      <c r="R743" s="1335"/>
      <c r="S743" s="1336"/>
      <c r="T743" s="1334"/>
      <c r="U743" s="1335"/>
      <c r="V743" s="1335"/>
      <c r="W743" s="1336"/>
      <c r="X743" s="1316">
        <f t="shared" si="61"/>
        <v>0</v>
      </c>
      <c r="Y743" s="1317"/>
      <c r="Z743" s="1317"/>
      <c r="AA743" s="1317"/>
      <c r="AB743" s="1318"/>
      <c r="AC743" s="1337"/>
      <c r="AD743" s="1338"/>
      <c r="AE743" s="1338"/>
      <c r="AF743" s="1338"/>
      <c r="AG743" s="1339"/>
      <c r="AH743" s="1319" t="str">
        <f t="shared" si="60"/>
        <v/>
      </c>
      <c r="AI743" s="1320"/>
      <c r="AJ743" s="1321"/>
      <c r="AK743" s="1313" t="s">
        <v>299</v>
      </c>
      <c r="AL743" s="1314"/>
      <c r="AM743" s="1314"/>
      <c r="AN743" s="1314"/>
      <c r="AO743" s="1315"/>
      <c r="AT743" s="1101"/>
      <c r="AU743" s="1101"/>
      <c r="AV743" s="1101"/>
      <c r="AW743" s="1101"/>
      <c r="AX743" s="1101"/>
      <c r="AY743" s="784"/>
      <c r="AZ743" s="784"/>
      <c r="BA743" s="784"/>
      <c r="BB743" s="784"/>
      <c r="BC743" s="784"/>
      <c r="CD743" s="1101"/>
      <c r="DG743" s="1101"/>
      <c r="DH743" s="1101"/>
      <c r="DI743" s="1101"/>
      <c r="DJ743" s="1101"/>
      <c r="DK743" s="1101"/>
      <c r="DL743" s="1101"/>
      <c r="DM743" s="1101"/>
      <c r="DN743" s="1101"/>
      <c r="DO743" s="1101"/>
      <c r="DP743" s="1101"/>
      <c r="DQ743" s="1101"/>
      <c r="DR743" s="1101"/>
      <c r="DS743" s="1101"/>
      <c r="DT743" s="1101"/>
      <c r="DU743" s="1101"/>
      <c r="DV743" s="1101"/>
      <c r="DW743" s="1101"/>
      <c r="DX743" s="1101"/>
      <c r="DY743" s="1101"/>
      <c r="DZ743" s="1101"/>
      <c r="EA743" s="1101"/>
      <c r="EB743" s="1101"/>
      <c r="EC743" s="1101"/>
      <c r="ED743" s="1101"/>
      <c r="EE743" s="1101"/>
      <c r="EF743" s="1101"/>
      <c r="EG743" s="1101"/>
      <c r="EH743" s="1101"/>
      <c r="EI743" s="1101"/>
      <c r="EJ743" s="1101"/>
      <c r="EK743" s="1101"/>
      <c r="EL743" s="1101"/>
      <c r="EM743" s="1101"/>
      <c r="EN743" s="1101"/>
      <c r="EO743" s="1101"/>
      <c r="EP743" s="1101"/>
      <c r="EQ743" s="1101"/>
      <c r="ER743" s="1101"/>
      <c r="ES743" s="1101"/>
      <c r="ET743" s="1101"/>
      <c r="EU743" s="1101"/>
      <c r="EV743" s="1101"/>
      <c r="EW743" s="1101"/>
      <c r="EX743" s="1101"/>
      <c r="EY743" s="1101"/>
      <c r="EZ743" s="1101"/>
      <c r="FA743" s="1101"/>
      <c r="FB743" s="1101"/>
      <c r="FC743" s="1101"/>
    </row>
    <row r="744" spans="1:16383" ht="12.95" customHeight="1">
      <c r="A744" s="1101"/>
      <c r="B744" s="1313"/>
      <c r="C744" s="1314"/>
      <c r="D744" s="1314"/>
      <c r="E744" s="1314"/>
      <c r="F744" s="1315"/>
      <c r="G744" s="1322"/>
      <c r="H744" s="1323"/>
      <c r="I744" s="1323"/>
      <c r="J744" s="1324"/>
      <c r="K744" s="1513"/>
      <c r="L744" s="1514"/>
      <c r="M744" s="1514"/>
      <c r="N744" s="1515"/>
      <c r="O744" s="1334"/>
      <c r="P744" s="1335"/>
      <c r="Q744" s="1335"/>
      <c r="R744" s="1335"/>
      <c r="S744" s="1336"/>
      <c r="T744" s="1334"/>
      <c r="U744" s="1335"/>
      <c r="V744" s="1335"/>
      <c r="W744" s="1336"/>
      <c r="X744" s="1316">
        <f t="shared" si="61"/>
        <v>0</v>
      </c>
      <c r="Y744" s="1317"/>
      <c r="Z744" s="1317"/>
      <c r="AA744" s="1317"/>
      <c r="AB744" s="1318"/>
      <c r="AC744" s="1337"/>
      <c r="AD744" s="1338"/>
      <c r="AE744" s="1338"/>
      <c r="AF744" s="1338"/>
      <c r="AG744" s="1339"/>
      <c r="AH744" s="1319" t="str">
        <f t="shared" si="60"/>
        <v/>
      </c>
      <c r="AI744" s="1320"/>
      <c r="AJ744" s="1321"/>
      <c r="AK744" s="1313" t="s">
        <v>299</v>
      </c>
      <c r="AL744" s="1314"/>
      <c r="AM744" s="1314"/>
      <c r="AN744" s="1314"/>
      <c r="AO744" s="1315"/>
      <c r="AP744" s="2"/>
      <c r="AQ744" s="2"/>
      <c r="AR744" s="2"/>
      <c r="AS744" s="2"/>
      <c r="AT744" s="1101"/>
      <c r="AU744" s="1101"/>
      <c r="AV744" s="1101"/>
      <c r="AW744" s="1101"/>
      <c r="AX744" s="1101"/>
      <c r="AY744" s="784"/>
      <c r="AZ744" s="784"/>
      <c r="BA744" s="784"/>
      <c r="BB744" s="784"/>
      <c r="BC744" s="784"/>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1101"/>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1101"/>
      <c r="DH744" s="1101"/>
      <c r="DI744" s="1101"/>
      <c r="DJ744" s="1101"/>
      <c r="DK744" s="1101"/>
      <c r="DL744" s="1101"/>
      <c r="DM744" s="1101"/>
      <c r="DN744" s="1101"/>
      <c r="DO744" s="1101"/>
      <c r="DP744" s="1101"/>
      <c r="DQ744" s="1101"/>
      <c r="DR744" s="1101"/>
      <c r="DS744" s="1101"/>
      <c r="DT744" s="1101"/>
      <c r="DU744" s="1101"/>
      <c r="DV744" s="1101"/>
      <c r="DW744" s="1101"/>
      <c r="DX744" s="1101"/>
      <c r="DY744" s="1101"/>
      <c r="DZ744" s="1101"/>
      <c r="EA744" s="1101"/>
      <c r="EB744" s="1101"/>
      <c r="EC744" s="1101"/>
      <c r="ED744" s="1101"/>
      <c r="EE744" s="1101"/>
      <c r="EF744" s="1101"/>
      <c r="EG744" s="1101"/>
      <c r="EH744" s="1101"/>
      <c r="EI744" s="1101"/>
      <c r="EJ744" s="1101"/>
      <c r="EK744" s="1101"/>
      <c r="EL744" s="1101"/>
      <c r="EM744" s="1101"/>
      <c r="EN744" s="1101"/>
      <c r="EO744" s="1101"/>
      <c r="EP744" s="1101"/>
      <c r="EQ744" s="1101"/>
      <c r="ER744" s="1101"/>
      <c r="ES744" s="1101"/>
      <c r="ET744" s="1101"/>
      <c r="EU744" s="1101"/>
      <c r="EV744" s="1101"/>
      <c r="EW744" s="1101"/>
      <c r="EX744" s="1101"/>
      <c r="EY744" s="1101"/>
      <c r="EZ744" s="1101"/>
      <c r="FA744" s="1101"/>
      <c r="FB744" s="1101"/>
      <c r="FC744" s="1101"/>
      <c r="FD744" s="1101"/>
      <c r="FE744" s="1101"/>
      <c r="FF744" s="1101"/>
      <c r="FG744" s="1101"/>
      <c r="FH744" s="1101"/>
      <c r="FI744" s="1101"/>
      <c r="FJ744" s="1101"/>
      <c r="FK744" s="1101"/>
      <c r="FL744" s="1101"/>
      <c r="FM744" s="1101"/>
      <c r="FN744" s="1101"/>
      <c r="FO744" s="1101"/>
      <c r="FP744" s="1101"/>
      <c r="FQ744" s="1101"/>
      <c r="FR744" s="1101"/>
      <c r="FS744" s="1101"/>
      <c r="FT744" s="1101"/>
      <c r="FU744" s="1101"/>
      <c r="FV744" s="1101"/>
      <c r="FW744" s="1101"/>
      <c r="FX744" s="1101"/>
      <c r="FY744" s="1101"/>
      <c r="FZ744" s="1101"/>
      <c r="GA744" s="1101"/>
      <c r="GB744" s="1101"/>
      <c r="GC744" s="1101"/>
      <c r="GD744" s="1101"/>
      <c r="GE744" s="1101"/>
      <c r="GF744" s="1101"/>
      <c r="GG744" s="1101"/>
      <c r="GH744" s="1101"/>
      <c r="GI744" s="1101"/>
      <c r="GJ744" s="1101"/>
      <c r="GK744" s="1101"/>
      <c r="GL744" s="1101"/>
      <c r="GM744" s="1101"/>
      <c r="GN744" s="1101"/>
      <c r="GO744" s="1101"/>
      <c r="GP744" s="1101"/>
      <c r="GQ744" s="1101"/>
      <c r="GR744" s="1101"/>
      <c r="GS744" s="1101"/>
      <c r="GT744" s="1101"/>
      <c r="GU744" s="1101"/>
      <c r="GV744" s="1101"/>
      <c r="GW744" s="1101"/>
      <c r="GX744" s="1101"/>
      <c r="GY744" s="1101"/>
      <c r="GZ744" s="1101"/>
      <c r="HA744" s="1101"/>
      <c r="HB744" s="1101"/>
      <c r="HC744" s="1101"/>
      <c r="HD744" s="1101"/>
      <c r="HE744" s="1101"/>
      <c r="HF744" s="1101"/>
      <c r="HG744" s="1101"/>
      <c r="HH744" s="1101"/>
      <c r="HI744" s="1101"/>
      <c r="HJ744" s="1101"/>
      <c r="HK744" s="1101"/>
      <c r="HL744" s="1101"/>
      <c r="HM744" s="1101"/>
      <c r="HN744" s="1101"/>
      <c r="HO744" s="1101"/>
      <c r="HP744" s="1101"/>
      <c r="HQ744" s="1101"/>
      <c r="HR744" s="1101"/>
      <c r="HS744" s="1101"/>
      <c r="HT744" s="1101"/>
      <c r="HU744" s="1101"/>
      <c r="HV744" s="1101"/>
      <c r="HW744" s="1101"/>
      <c r="HX744" s="1101"/>
      <c r="HY744" s="1101"/>
      <c r="HZ744" s="1101"/>
      <c r="IA744" s="1101"/>
      <c r="IB744" s="1101"/>
      <c r="IC744" s="1101"/>
      <c r="ID744" s="1101"/>
      <c r="IE744" s="1101"/>
      <c r="IF744" s="1101"/>
      <c r="IG744" s="1101"/>
      <c r="IH744" s="1101"/>
      <c r="II744" s="1101"/>
      <c r="IJ744" s="1101"/>
      <c r="IK744" s="1101"/>
      <c r="IL744" s="1101"/>
      <c r="IM744" s="1101"/>
      <c r="IN744" s="1101"/>
      <c r="IO744" s="1101"/>
      <c r="IP744" s="1101"/>
      <c r="IQ744" s="1101"/>
      <c r="IR744" s="1101"/>
      <c r="IS744" s="1101"/>
      <c r="IT744" s="1101"/>
      <c r="IU744" s="1101"/>
      <c r="IV744" s="1101"/>
      <c r="IW744" s="1101"/>
      <c r="IX744" s="1101"/>
      <c r="IY744" s="1101"/>
      <c r="IZ744" s="1101"/>
      <c r="JA744" s="1101"/>
      <c r="JB744" s="1101"/>
      <c r="JC744" s="1101"/>
      <c r="JD744" s="1101"/>
      <c r="JE744" s="1101"/>
      <c r="JF744" s="1101"/>
      <c r="JG744" s="1101"/>
      <c r="JH744" s="1101"/>
      <c r="JI744" s="1101"/>
      <c r="JJ744" s="1101"/>
      <c r="JK744" s="1101"/>
      <c r="JL744" s="1101"/>
      <c r="JM744" s="1101"/>
      <c r="JN744" s="1101"/>
      <c r="JO744" s="1101"/>
      <c r="JP744" s="1101"/>
      <c r="JQ744" s="1101"/>
      <c r="JR744" s="1101"/>
      <c r="JS744" s="1101"/>
      <c r="JT744" s="1101"/>
      <c r="JU744" s="1101"/>
      <c r="JV744" s="1101"/>
      <c r="JW744" s="1101"/>
      <c r="JX744" s="1101"/>
      <c r="JY744" s="1101"/>
      <c r="JZ744" s="1101"/>
      <c r="KA744" s="1101"/>
      <c r="KB744" s="1101"/>
      <c r="KC744" s="1101"/>
      <c r="KD744" s="1101"/>
      <c r="KE744" s="1101"/>
      <c r="KF744" s="1101"/>
      <c r="KG744" s="1101"/>
      <c r="KH744" s="1101"/>
      <c r="KI744" s="1101"/>
      <c r="KJ744" s="1101"/>
      <c r="KK744" s="1101"/>
      <c r="KL744" s="1101"/>
      <c r="KM744" s="1101"/>
      <c r="KN744" s="1101"/>
      <c r="KO744" s="1101"/>
      <c r="KP744" s="1101"/>
      <c r="KQ744" s="1101"/>
      <c r="KR744" s="1101"/>
      <c r="KS744" s="1101"/>
      <c r="KT744" s="1101"/>
      <c r="KU744" s="1101"/>
      <c r="KV744" s="1101"/>
      <c r="KW744" s="1101"/>
      <c r="KX744" s="1101"/>
      <c r="KY744" s="1101"/>
      <c r="KZ744" s="1101"/>
      <c r="LA744" s="1101"/>
      <c r="LB744" s="1101"/>
      <c r="LC744" s="1101"/>
      <c r="LD744" s="1101"/>
      <c r="LE744" s="1101"/>
      <c r="LF744" s="1101"/>
      <c r="LG744" s="1101"/>
      <c r="LH744" s="1101"/>
      <c r="LI744" s="1101"/>
      <c r="LJ744" s="1101"/>
      <c r="LK744" s="1101"/>
      <c r="LL744" s="1101"/>
      <c r="LM744" s="1101"/>
      <c r="LN744" s="1101"/>
      <c r="LO744" s="1101"/>
      <c r="LP744" s="1101"/>
      <c r="LQ744" s="1101"/>
      <c r="LR744" s="1101"/>
      <c r="LS744" s="1101"/>
      <c r="LT744" s="1101"/>
      <c r="LU744" s="1101"/>
      <c r="LV744" s="1101"/>
      <c r="LW744" s="1101"/>
      <c r="LX744" s="1101"/>
      <c r="LY744" s="1101"/>
      <c r="LZ744" s="1101"/>
      <c r="MA744" s="1101"/>
      <c r="MB744" s="1101"/>
      <c r="MC744" s="1101"/>
      <c r="MD744" s="1101"/>
      <c r="ME744" s="1101"/>
      <c r="MF744" s="1101"/>
      <c r="MG744" s="1101"/>
      <c r="MH744" s="1101"/>
      <c r="MI744" s="1101"/>
      <c r="MJ744" s="1101"/>
      <c r="MK744" s="1101"/>
      <c r="ML744" s="1101"/>
      <c r="MM744" s="1101"/>
      <c r="MN744" s="1101"/>
      <c r="MO744" s="1101"/>
      <c r="MP744" s="1101"/>
      <c r="MQ744" s="1101"/>
      <c r="MR744" s="1101"/>
      <c r="MS744" s="1101"/>
      <c r="MT744" s="1101"/>
      <c r="MU744" s="1101"/>
      <c r="MV744" s="1101"/>
      <c r="MW744" s="1101"/>
      <c r="MX744" s="1101"/>
      <c r="MY744" s="1101"/>
      <c r="MZ744" s="1101"/>
      <c r="NA744" s="1101"/>
      <c r="NB744" s="1101"/>
      <c r="NC744" s="1101"/>
      <c r="ND744" s="1101"/>
      <c r="NE744" s="1101"/>
      <c r="NF744" s="1101"/>
      <c r="NG744" s="1101"/>
      <c r="NH744" s="1101"/>
      <c r="NI744" s="1101"/>
      <c r="NJ744" s="1101"/>
      <c r="NK744" s="1101"/>
      <c r="NL744" s="1101"/>
      <c r="NM744" s="1101"/>
      <c r="NN744" s="1101"/>
      <c r="NO744" s="1101"/>
      <c r="NP744" s="1101"/>
      <c r="NQ744" s="1101"/>
      <c r="NR744" s="1101"/>
      <c r="NS744" s="1101"/>
      <c r="NT744" s="1101"/>
      <c r="NU744" s="1101"/>
      <c r="NV744" s="1101"/>
      <c r="NW744" s="1101"/>
      <c r="NX744" s="1101"/>
      <c r="NY744" s="1101"/>
      <c r="NZ744" s="1101"/>
      <c r="OA744" s="1101"/>
      <c r="OB744" s="1101"/>
      <c r="OC744" s="1101"/>
      <c r="OD744" s="1101"/>
      <c r="OE744" s="1101"/>
      <c r="OF744" s="1101"/>
      <c r="OG744" s="1101"/>
      <c r="OH744" s="1101"/>
      <c r="OI744" s="1101"/>
      <c r="OJ744" s="1101"/>
      <c r="OK744" s="1101"/>
      <c r="OL744" s="1101"/>
      <c r="OM744" s="1101"/>
      <c r="ON744" s="1101"/>
      <c r="OO744" s="1101"/>
      <c r="OP744" s="1101"/>
      <c r="OQ744" s="1101"/>
      <c r="OR744" s="1101"/>
      <c r="OS744" s="1101"/>
      <c r="OT744" s="1101"/>
      <c r="OU744" s="1101"/>
      <c r="OV744" s="1101"/>
      <c r="OW744" s="1101"/>
      <c r="OX744" s="1101"/>
      <c r="OY744" s="1101"/>
      <c r="OZ744" s="1101"/>
      <c r="PA744" s="1101"/>
      <c r="PB744" s="1101"/>
      <c r="PC744" s="1101"/>
      <c r="PD744" s="1101"/>
      <c r="PE744" s="1101"/>
      <c r="PF744" s="1101"/>
      <c r="PG744" s="1101"/>
      <c r="PH744" s="1101"/>
      <c r="PI744" s="1101"/>
      <c r="PJ744" s="1101"/>
      <c r="PK744" s="1101"/>
      <c r="PL744" s="1101"/>
      <c r="PM744" s="1101"/>
      <c r="PN744" s="1101"/>
      <c r="PO744" s="1101"/>
      <c r="PP744" s="1101"/>
      <c r="PQ744" s="1101"/>
      <c r="PR744" s="1101"/>
      <c r="PS744" s="1101"/>
      <c r="PT744" s="1101"/>
      <c r="PU744" s="1101"/>
      <c r="PV744" s="1101"/>
      <c r="PW744" s="1101"/>
      <c r="PX744" s="1101"/>
      <c r="PY744" s="1101"/>
      <c r="PZ744" s="1101"/>
      <c r="QA744" s="1101"/>
      <c r="QB744" s="1101"/>
      <c r="QC744" s="1101"/>
      <c r="QD744" s="1101"/>
      <c r="QE744" s="1101"/>
      <c r="QF744" s="1101"/>
      <c r="QG744" s="1101"/>
      <c r="QH744" s="1101"/>
      <c r="QI744" s="1101"/>
      <c r="QJ744" s="1101"/>
      <c r="QK744" s="1101"/>
      <c r="QL744" s="1101"/>
      <c r="QM744" s="1101"/>
      <c r="QN744" s="1101"/>
      <c r="QO744" s="1101"/>
      <c r="QP744" s="1101"/>
      <c r="QQ744" s="1101"/>
      <c r="QR744" s="1101"/>
      <c r="QS744" s="1101"/>
      <c r="QT744" s="1101"/>
      <c r="QU744" s="1101"/>
      <c r="QV744" s="1101"/>
      <c r="QW744" s="1101"/>
      <c r="QX744" s="1101"/>
      <c r="QY744" s="1101"/>
      <c r="QZ744" s="1101"/>
      <c r="RA744" s="1101"/>
      <c r="RB744" s="1101"/>
      <c r="RC744" s="1101"/>
      <c r="RD744" s="1101"/>
      <c r="RE744" s="1101"/>
      <c r="RF744" s="1101"/>
      <c r="RG744" s="1101"/>
      <c r="RH744" s="1101"/>
      <c r="RI744" s="1101"/>
      <c r="RJ744" s="1101"/>
      <c r="RK744" s="1101"/>
      <c r="RL744" s="1101"/>
      <c r="RM744" s="1101"/>
      <c r="RN744" s="1101"/>
      <c r="RO744" s="1101"/>
      <c r="RP744" s="1101"/>
      <c r="RQ744" s="1101"/>
      <c r="RR744" s="1101"/>
      <c r="RS744" s="1101"/>
      <c r="RT744" s="1101"/>
      <c r="RU744" s="1101"/>
      <c r="RV744" s="1101"/>
      <c r="RW744" s="1101"/>
      <c r="RX744" s="1101"/>
      <c r="RY744" s="1101"/>
      <c r="RZ744" s="1101"/>
      <c r="SA744" s="1101"/>
      <c r="SB744" s="1101"/>
      <c r="SC744" s="1101"/>
      <c r="SD744" s="1101"/>
      <c r="SE744" s="1101"/>
      <c r="SF744" s="1101"/>
      <c r="SG744" s="1101"/>
      <c r="SH744" s="1101"/>
      <c r="SI744" s="1101"/>
      <c r="SJ744" s="1101"/>
      <c r="SK744" s="1101"/>
      <c r="SL744" s="1101"/>
      <c r="SM744" s="1101"/>
      <c r="SN744" s="1101"/>
      <c r="SO744" s="1101"/>
      <c r="SP744" s="1101"/>
      <c r="SQ744" s="1101"/>
      <c r="SR744" s="1101"/>
      <c r="SS744" s="1101"/>
      <c r="ST744" s="1101"/>
      <c r="SU744" s="1101"/>
      <c r="SV744" s="1101"/>
      <c r="SW744" s="1101"/>
      <c r="SX744" s="1101"/>
      <c r="SY744" s="1101"/>
      <c r="SZ744" s="1101"/>
      <c r="TA744" s="1101"/>
      <c r="TB744" s="1101"/>
      <c r="TC744" s="1101"/>
      <c r="TD744" s="1101"/>
      <c r="TE744" s="1101"/>
      <c r="TF744" s="1101"/>
      <c r="TG744" s="1101"/>
      <c r="TH744" s="1101"/>
      <c r="TI744" s="1101"/>
      <c r="TJ744" s="1101"/>
      <c r="TK744" s="1101"/>
      <c r="TL744" s="1101"/>
      <c r="TM744" s="1101"/>
      <c r="TN744" s="1101"/>
      <c r="TO744" s="1101"/>
      <c r="TP744" s="1101"/>
      <c r="TQ744" s="1101"/>
      <c r="TR744" s="1101"/>
      <c r="TS744" s="1101"/>
      <c r="TT744" s="1101"/>
      <c r="TU744" s="1101"/>
      <c r="TV744" s="1101"/>
      <c r="TW744" s="1101"/>
      <c r="TX744" s="1101"/>
      <c r="TY744" s="1101"/>
      <c r="TZ744" s="1101"/>
      <c r="UA744" s="1101"/>
      <c r="UB744" s="1101"/>
      <c r="UC744" s="1101"/>
      <c r="UD744" s="1101"/>
      <c r="UE744" s="1101"/>
      <c r="UF744" s="1101"/>
      <c r="UG744" s="1101"/>
      <c r="UH744" s="1101"/>
      <c r="UI744" s="1101"/>
      <c r="UJ744" s="1101"/>
      <c r="UK744" s="1101"/>
      <c r="UL744" s="1101"/>
      <c r="UM744" s="1101"/>
      <c r="UN744" s="1101"/>
      <c r="UO744" s="1101"/>
      <c r="UP744" s="1101"/>
      <c r="UQ744" s="1101"/>
      <c r="UR744" s="1101"/>
      <c r="US744" s="1101"/>
      <c r="UT744" s="1101"/>
      <c r="UU744" s="1101"/>
      <c r="UV744" s="1101"/>
      <c r="UW744" s="1101"/>
      <c r="UX744" s="1101"/>
      <c r="UY744" s="1101"/>
      <c r="UZ744" s="1101"/>
      <c r="VA744" s="1101"/>
      <c r="VB744" s="1101"/>
      <c r="VC744" s="1101"/>
      <c r="VD744" s="1101"/>
      <c r="VE744" s="1101"/>
      <c r="VF744" s="1101"/>
      <c r="VG744" s="1101"/>
      <c r="VH744" s="1101"/>
      <c r="VI744" s="1101"/>
      <c r="VJ744" s="1101"/>
      <c r="VK744" s="1101"/>
      <c r="VL744" s="1101"/>
      <c r="VM744" s="1101"/>
      <c r="VN744" s="1101"/>
      <c r="VO744" s="1101"/>
      <c r="VP744" s="1101"/>
      <c r="VQ744" s="1101"/>
      <c r="VR744" s="1101"/>
      <c r="VS744" s="1101"/>
      <c r="VT744" s="1101"/>
      <c r="VU744" s="1101"/>
      <c r="VV744" s="1101"/>
      <c r="VW744" s="1101"/>
      <c r="VX744" s="1101"/>
      <c r="VY744" s="1101"/>
      <c r="VZ744" s="1101"/>
      <c r="WA744" s="1101"/>
      <c r="WB744" s="1101"/>
      <c r="WC744" s="1101"/>
      <c r="WD744" s="1101"/>
      <c r="WE744" s="1101"/>
      <c r="WF744" s="1101"/>
      <c r="WG744" s="1101"/>
      <c r="WH744" s="1101"/>
      <c r="WI744" s="1101"/>
      <c r="WJ744" s="1101"/>
      <c r="WK744" s="1101"/>
      <c r="WL744" s="1101"/>
      <c r="WM744" s="1101"/>
      <c r="WN744" s="1101"/>
      <c r="WO744" s="1101"/>
      <c r="WP744" s="1101"/>
      <c r="WQ744" s="1101"/>
      <c r="WR744" s="1101"/>
      <c r="WS744" s="1101"/>
      <c r="WT744" s="1101"/>
      <c r="WU744" s="1101"/>
      <c r="WV744" s="1101"/>
      <c r="WW744" s="1101"/>
      <c r="WX744" s="1101"/>
      <c r="WY744" s="1101"/>
      <c r="WZ744" s="1101"/>
      <c r="XA744" s="1101"/>
      <c r="XB744" s="1101"/>
      <c r="XC744" s="1101"/>
      <c r="XD744" s="1101"/>
      <c r="XE744" s="1101"/>
      <c r="XF744" s="1101"/>
      <c r="XG744" s="1101"/>
      <c r="XH744" s="1101"/>
      <c r="XI744" s="1101"/>
      <c r="XJ744" s="1101"/>
      <c r="XK744" s="1101"/>
      <c r="XL744" s="1101"/>
      <c r="XM744" s="1101"/>
      <c r="XN744" s="1101"/>
      <c r="XO744" s="1101"/>
      <c r="XP744" s="1101"/>
      <c r="XQ744" s="1101"/>
      <c r="XR744" s="1101"/>
      <c r="XS744" s="1101"/>
      <c r="XT744" s="1101"/>
      <c r="XU744" s="1101"/>
      <c r="XV744" s="1101"/>
      <c r="XW744" s="1101"/>
      <c r="XX744" s="1101"/>
      <c r="XY744" s="1101"/>
      <c r="XZ744" s="1101"/>
      <c r="YA744" s="1101"/>
      <c r="YB744" s="1101"/>
      <c r="YC744" s="1101"/>
      <c r="YD744" s="1101"/>
      <c r="YE744" s="1101"/>
      <c r="YF744" s="1101"/>
      <c r="YG744" s="1101"/>
      <c r="YH744" s="1101"/>
      <c r="YI744" s="1101"/>
      <c r="YJ744" s="1101"/>
      <c r="YK744" s="1101"/>
      <c r="YL744" s="1101"/>
      <c r="YM744" s="1101"/>
      <c r="YN744" s="1101"/>
      <c r="YO744" s="1101"/>
      <c r="YP744" s="1101"/>
      <c r="YQ744" s="1101"/>
      <c r="YR744" s="1101"/>
      <c r="YS744" s="1101"/>
      <c r="YT744" s="1101"/>
      <c r="YU744" s="1101"/>
      <c r="YV744" s="1101"/>
      <c r="YW744" s="1101"/>
      <c r="YX744" s="1101"/>
      <c r="YY744" s="1101"/>
      <c r="YZ744" s="1101"/>
      <c r="ZA744" s="1101"/>
      <c r="ZB744" s="1101"/>
      <c r="ZC744" s="1101"/>
      <c r="ZD744" s="1101"/>
      <c r="ZE744" s="1101"/>
      <c r="ZF744" s="1101"/>
      <c r="ZG744" s="1101"/>
      <c r="ZH744" s="1101"/>
      <c r="ZI744" s="1101"/>
      <c r="ZJ744" s="1101"/>
      <c r="ZK744" s="1101"/>
      <c r="ZL744" s="1101"/>
      <c r="ZM744" s="1101"/>
      <c r="ZN744" s="1101"/>
      <c r="ZO744" s="1101"/>
      <c r="ZP744" s="1101"/>
      <c r="ZQ744" s="1101"/>
      <c r="ZR744" s="1101"/>
      <c r="ZS744" s="1101"/>
      <c r="ZT744" s="1101"/>
      <c r="ZU744" s="1101"/>
      <c r="ZV744" s="1101"/>
      <c r="ZW744" s="1101"/>
      <c r="ZX744" s="1101"/>
      <c r="ZY744" s="1101"/>
      <c r="ZZ744" s="1101"/>
      <c r="AAA744" s="1101"/>
      <c r="AAB744" s="1101"/>
      <c r="AAC744" s="1101"/>
      <c r="AAD744" s="1101"/>
      <c r="AAE744" s="1101"/>
      <c r="AAF744" s="1101"/>
      <c r="AAG744" s="1101"/>
      <c r="AAH744" s="1101"/>
      <c r="AAI744" s="1101"/>
      <c r="AAJ744" s="1101"/>
      <c r="AAK744" s="1101"/>
      <c r="AAL744" s="1101"/>
      <c r="AAM744" s="1101"/>
      <c r="AAN744" s="1101"/>
      <c r="AAO744" s="1101"/>
      <c r="AAP744" s="1101"/>
      <c r="AAQ744" s="1101"/>
      <c r="AAR744" s="1101"/>
      <c r="AAS744" s="1101"/>
      <c r="AAT744" s="1101"/>
      <c r="AAU744" s="1101"/>
      <c r="AAV744" s="1101"/>
      <c r="AAW744" s="1101"/>
      <c r="AAX744" s="1101"/>
      <c r="AAY744" s="1101"/>
      <c r="AAZ744" s="1101"/>
      <c r="ABA744" s="1101"/>
      <c r="ABB744" s="1101"/>
      <c r="ABC744" s="1101"/>
      <c r="ABD744" s="1101"/>
      <c r="ABE744" s="1101"/>
      <c r="ABF744" s="1101"/>
      <c r="ABG744" s="1101"/>
      <c r="ABH744" s="1101"/>
      <c r="ABI744" s="1101"/>
      <c r="ABJ744" s="1101"/>
      <c r="ABK744" s="1101"/>
      <c r="ABL744" s="1101"/>
      <c r="ABM744" s="1101"/>
      <c r="ABN744" s="1101"/>
      <c r="ABO744" s="1101"/>
      <c r="ABP744" s="1101"/>
      <c r="ABQ744" s="1101"/>
      <c r="ABR744" s="1101"/>
      <c r="ABS744" s="1101"/>
      <c r="ABT744" s="1101"/>
      <c r="ABU744" s="1101"/>
      <c r="ABV744" s="1101"/>
      <c r="ABW744" s="1101"/>
      <c r="ABX744" s="1101"/>
      <c r="ABY744" s="1101"/>
      <c r="ABZ744" s="1101"/>
      <c r="ACA744" s="1101"/>
      <c r="ACB744" s="1101"/>
      <c r="ACC744" s="1101"/>
      <c r="ACD744" s="1101"/>
      <c r="ACE744" s="1101"/>
      <c r="ACF744" s="1101"/>
      <c r="ACG744" s="1101"/>
      <c r="ACH744" s="1101"/>
      <c r="ACI744" s="1101"/>
      <c r="ACJ744" s="1101"/>
      <c r="ACK744" s="1101"/>
      <c r="ACL744" s="1101"/>
      <c r="ACM744" s="1101"/>
      <c r="ACN744" s="1101"/>
      <c r="ACO744" s="1101"/>
      <c r="ACP744" s="1101"/>
      <c r="ACQ744" s="1101"/>
      <c r="ACR744" s="1101"/>
      <c r="ACS744" s="1101"/>
      <c r="ACT744" s="1101"/>
      <c r="ACU744" s="1101"/>
      <c r="ACV744" s="1101"/>
      <c r="ACW744" s="1101"/>
      <c r="ACX744" s="1101"/>
      <c r="ACY744" s="1101"/>
      <c r="ACZ744" s="1101"/>
      <c r="ADA744" s="1101"/>
      <c r="ADB744" s="1101"/>
      <c r="ADC744" s="1101"/>
      <c r="ADD744" s="1101"/>
      <c r="ADE744" s="1101"/>
      <c r="ADF744" s="1101"/>
      <c r="ADG744" s="1101"/>
      <c r="ADH744" s="1101"/>
      <c r="ADI744" s="1101"/>
      <c r="ADJ744" s="1101"/>
      <c r="ADK744" s="1101"/>
      <c r="ADL744" s="1101"/>
      <c r="ADM744" s="1101"/>
      <c r="ADN744" s="1101"/>
      <c r="ADO744" s="1101"/>
      <c r="ADP744" s="1101"/>
      <c r="ADQ744" s="1101"/>
      <c r="ADR744" s="1101"/>
      <c r="ADS744" s="1101"/>
      <c r="ADT744" s="1101"/>
      <c r="ADU744" s="1101"/>
      <c r="ADV744" s="1101"/>
      <c r="ADW744" s="1101"/>
      <c r="ADX744" s="1101"/>
      <c r="ADY744" s="1101"/>
      <c r="ADZ744" s="1101"/>
      <c r="AEA744" s="1101"/>
      <c r="AEB744" s="1101"/>
      <c r="AEC744" s="1101"/>
      <c r="AED744" s="1101"/>
      <c r="AEE744" s="1101"/>
      <c r="AEF744" s="1101"/>
      <c r="AEG744" s="1101"/>
      <c r="AEH744" s="1101"/>
      <c r="AEI744" s="1101"/>
      <c r="AEJ744" s="1101"/>
      <c r="AEK744" s="1101"/>
      <c r="AEL744" s="1101"/>
      <c r="AEM744" s="1101"/>
      <c r="AEN744" s="1101"/>
      <c r="AEO744" s="1101"/>
      <c r="AEP744" s="1101"/>
      <c r="AEQ744" s="1101"/>
      <c r="AER744" s="1101"/>
      <c r="AES744" s="1101"/>
      <c r="AET744" s="1101"/>
      <c r="AEU744" s="1101"/>
      <c r="AEV744" s="1101"/>
      <c r="AEW744" s="1101"/>
      <c r="AEX744" s="1101"/>
      <c r="AEY744" s="1101"/>
      <c r="AEZ744" s="1101"/>
      <c r="AFA744" s="1101"/>
      <c r="AFB744" s="1101"/>
      <c r="AFC744" s="1101"/>
      <c r="AFD744" s="1101"/>
      <c r="AFE744" s="1101"/>
      <c r="AFF744" s="1101"/>
      <c r="AFG744" s="1101"/>
      <c r="AFH744" s="1101"/>
      <c r="AFI744" s="1101"/>
      <c r="AFJ744" s="1101"/>
      <c r="AFK744" s="1101"/>
      <c r="AFL744" s="1101"/>
      <c r="AFM744" s="1101"/>
      <c r="AFN744" s="1101"/>
      <c r="AFO744" s="1101"/>
      <c r="AFP744" s="1101"/>
      <c r="AFQ744" s="1101"/>
      <c r="AFR744" s="1101"/>
      <c r="AFS744" s="1101"/>
      <c r="AFT744" s="1101"/>
      <c r="AFU744" s="1101"/>
      <c r="AFV744" s="1101"/>
      <c r="AFW744" s="1101"/>
      <c r="AFX744" s="1101"/>
      <c r="AFY744" s="1101"/>
      <c r="AFZ744" s="1101"/>
      <c r="AGA744" s="1101"/>
      <c r="AGB744" s="1101"/>
      <c r="AGC744" s="1101"/>
      <c r="AGD744" s="1101"/>
      <c r="AGE744" s="1101"/>
      <c r="AGF744" s="1101"/>
      <c r="AGG744" s="1101"/>
      <c r="AGH744" s="1101"/>
      <c r="AGI744" s="1101"/>
      <c r="AGJ744" s="1101"/>
      <c r="AGK744" s="1101"/>
      <c r="AGL744" s="1101"/>
      <c r="AGM744" s="1101"/>
      <c r="AGN744" s="1101"/>
      <c r="AGO744" s="1101"/>
      <c r="AGP744" s="1101"/>
      <c r="AGQ744" s="1101"/>
      <c r="AGR744" s="1101"/>
      <c r="AGS744" s="1101"/>
      <c r="AGT744" s="1101"/>
      <c r="AGU744" s="1101"/>
      <c r="AGV744" s="1101"/>
      <c r="AGW744" s="1101"/>
      <c r="AGX744" s="1101"/>
      <c r="AGY744" s="1101"/>
      <c r="AGZ744" s="1101"/>
      <c r="AHA744" s="1101"/>
      <c r="AHB744" s="1101"/>
      <c r="AHC744" s="1101"/>
      <c r="AHD744" s="1101"/>
      <c r="AHE744" s="1101"/>
      <c r="AHF744" s="1101"/>
      <c r="AHG744" s="1101"/>
      <c r="AHH744" s="1101"/>
      <c r="AHI744" s="1101"/>
      <c r="AHJ744" s="1101"/>
      <c r="AHK744" s="1101"/>
      <c r="AHL744" s="1101"/>
      <c r="AHM744" s="1101"/>
      <c r="AHN744" s="1101"/>
      <c r="AHO744" s="1101"/>
      <c r="AHP744" s="1101"/>
      <c r="AHQ744" s="1101"/>
      <c r="AHR744" s="1101"/>
      <c r="AHS744" s="1101"/>
      <c r="AHT744" s="1101"/>
      <c r="AHU744" s="1101"/>
      <c r="AHV744" s="1101"/>
      <c r="AHW744" s="1101"/>
      <c r="AHX744" s="1101"/>
      <c r="AHY744" s="1101"/>
      <c r="AHZ744" s="1101"/>
      <c r="AIA744" s="1101"/>
      <c r="AIB744" s="1101"/>
      <c r="AIC744" s="1101"/>
      <c r="AID744" s="1101"/>
      <c r="AIE744" s="1101"/>
      <c r="AIF744" s="1101"/>
      <c r="AIG744" s="1101"/>
      <c r="AIH744" s="1101"/>
      <c r="AII744" s="1101"/>
      <c r="AIJ744" s="1101"/>
      <c r="AIK744" s="1101"/>
      <c r="AIL744" s="1101"/>
      <c r="AIM744" s="1101"/>
      <c r="AIN744" s="1101"/>
      <c r="AIO744" s="1101"/>
      <c r="AIP744" s="1101"/>
      <c r="AIQ744" s="1101"/>
      <c r="AIR744" s="1101"/>
      <c r="AIS744" s="1101"/>
      <c r="AIT744" s="1101"/>
      <c r="AIU744" s="1101"/>
      <c r="AIV744" s="1101"/>
      <c r="AIW744" s="1101"/>
      <c r="AIX744" s="1101"/>
      <c r="AIY744" s="1101"/>
      <c r="AIZ744" s="1101"/>
      <c r="AJA744" s="1101"/>
      <c r="AJB744" s="1101"/>
      <c r="AJC744" s="1101"/>
      <c r="AJD744" s="1101"/>
      <c r="AJE744" s="1101"/>
      <c r="AJF744" s="1101"/>
      <c r="AJG744" s="1101"/>
      <c r="AJH744" s="1101"/>
      <c r="AJI744" s="1101"/>
      <c r="AJJ744" s="1101"/>
      <c r="AJK744" s="1101"/>
      <c r="AJL744" s="1101"/>
      <c r="AJM744" s="1101"/>
      <c r="AJN744" s="1101"/>
      <c r="AJO744" s="1101"/>
      <c r="AJP744" s="1101"/>
      <c r="AJQ744" s="1101"/>
      <c r="AJR744" s="1101"/>
      <c r="AJS744" s="1101"/>
      <c r="AJT744" s="1101"/>
      <c r="AJU744" s="1101"/>
      <c r="AJV744" s="1101"/>
      <c r="AJW744" s="1101"/>
      <c r="AJX744" s="1101"/>
      <c r="AJY744" s="1101"/>
      <c r="AJZ744" s="1101"/>
      <c r="AKA744" s="1101"/>
      <c r="AKB744" s="1101"/>
      <c r="AKC744" s="1101"/>
      <c r="AKD744" s="1101"/>
      <c r="AKE744" s="1101"/>
      <c r="AKF744" s="1101"/>
      <c r="AKG744" s="1101"/>
      <c r="AKH744" s="1101"/>
      <c r="AKI744" s="1101"/>
      <c r="AKJ744" s="1101"/>
      <c r="AKK744" s="1101"/>
      <c r="AKL744" s="1101"/>
      <c r="AKM744" s="1101"/>
      <c r="AKN744" s="1101"/>
      <c r="AKO744" s="1101"/>
      <c r="AKP744" s="1101"/>
      <c r="AKQ744" s="1101"/>
      <c r="AKR744" s="1101"/>
      <c r="AKS744" s="1101"/>
      <c r="AKT744" s="1101"/>
      <c r="AKU744" s="1101"/>
      <c r="AKV744" s="1101"/>
      <c r="AKW744" s="1101"/>
      <c r="AKX744" s="1101"/>
      <c r="AKY744" s="1101"/>
      <c r="AKZ744" s="1101"/>
      <c r="ALA744" s="1101"/>
      <c r="ALB744" s="1101"/>
      <c r="ALC744" s="1101"/>
      <c r="ALD744" s="1101"/>
      <c r="ALE744" s="1101"/>
      <c r="ALF744" s="1101"/>
      <c r="ALG744" s="1101"/>
      <c r="ALH744" s="1101"/>
      <c r="ALI744" s="1101"/>
      <c r="ALJ744" s="1101"/>
      <c r="ALK744" s="1101"/>
      <c r="ALL744" s="1101"/>
      <c r="ALM744" s="1101"/>
      <c r="ALN744" s="1101"/>
      <c r="ALO744" s="1101"/>
      <c r="ALP744" s="1101"/>
      <c r="ALQ744" s="1101"/>
      <c r="ALR744" s="1101"/>
      <c r="ALS744" s="1101"/>
      <c r="ALT744" s="1101"/>
      <c r="ALU744" s="1101"/>
      <c r="ALV744" s="1101"/>
      <c r="ALW744" s="1101"/>
      <c r="ALX744" s="1101"/>
      <c r="ALY744" s="1101"/>
      <c r="ALZ744" s="1101"/>
      <c r="AMA744" s="1101"/>
      <c r="AMB744" s="1101"/>
      <c r="AMC744" s="1101"/>
      <c r="AMD744" s="1101"/>
      <c r="AME744" s="1101"/>
      <c r="AMF744" s="1101"/>
      <c r="AMG744" s="1101"/>
      <c r="AMH744" s="1101"/>
      <c r="AMI744" s="1101"/>
      <c r="AMJ744" s="1101"/>
      <c r="AMK744" s="1101"/>
      <c r="AML744" s="1101"/>
      <c r="AMM744" s="1101"/>
      <c r="AMN744" s="1101"/>
      <c r="AMO744" s="1101"/>
      <c r="AMP744" s="1101"/>
      <c r="AMQ744" s="1101"/>
      <c r="AMR744" s="1101"/>
      <c r="AMS744" s="1101"/>
      <c r="AMT744" s="1101"/>
      <c r="AMU744" s="1101"/>
      <c r="AMV744" s="1101"/>
      <c r="AMW744" s="1101"/>
      <c r="AMX744" s="1101"/>
      <c r="AMY744" s="1101"/>
      <c r="AMZ744" s="1101"/>
      <c r="ANA744" s="1101"/>
      <c r="ANB744" s="1101"/>
      <c r="ANC744" s="1101"/>
      <c r="AND744" s="1101"/>
      <c r="ANE744" s="1101"/>
      <c r="ANF744" s="1101"/>
      <c r="ANG744" s="1101"/>
      <c r="ANH744" s="1101"/>
      <c r="ANI744" s="1101"/>
      <c r="ANJ744" s="1101"/>
      <c r="ANK744" s="1101"/>
      <c r="ANL744" s="1101"/>
      <c r="ANM744" s="1101"/>
      <c r="ANN744" s="1101"/>
      <c r="ANO744" s="1101"/>
      <c r="ANP744" s="1101"/>
      <c r="ANQ744" s="1101"/>
      <c r="ANR744" s="1101"/>
      <c r="ANS744" s="1101"/>
      <c r="ANT744" s="1101"/>
      <c r="ANU744" s="1101"/>
      <c r="ANV744" s="1101"/>
      <c r="ANW744" s="1101"/>
      <c r="ANX744" s="1101"/>
      <c r="ANY744" s="1101"/>
      <c r="ANZ744" s="1101"/>
      <c r="AOA744" s="1101"/>
      <c r="AOB744" s="1101"/>
      <c r="AOC744" s="1101"/>
      <c r="AOD744" s="1101"/>
      <c r="AOE744" s="1101"/>
      <c r="AOF744" s="1101"/>
      <c r="AOG744" s="1101"/>
      <c r="AOH744" s="1101"/>
      <c r="AOI744" s="1101"/>
      <c r="AOJ744" s="1101"/>
      <c r="AOK744" s="1101"/>
      <c r="AOL744" s="1101"/>
      <c r="AOM744" s="1101"/>
      <c r="AON744" s="1101"/>
      <c r="AOO744" s="1101"/>
      <c r="AOP744" s="1101"/>
      <c r="AOQ744" s="1101"/>
      <c r="AOR744" s="1101"/>
      <c r="AOS744" s="1101"/>
      <c r="AOT744" s="1101"/>
      <c r="AOU744" s="1101"/>
      <c r="AOV744" s="1101"/>
      <c r="AOW744" s="1101"/>
      <c r="AOX744" s="1101"/>
      <c r="AOY744" s="1101"/>
      <c r="AOZ744" s="1101"/>
      <c r="APA744" s="1101"/>
      <c r="APB744" s="1101"/>
      <c r="APC744" s="1101"/>
      <c r="APD744" s="1101"/>
      <c r="APE744" s="1101"/>
      <c r="APF744" s="1101"/>
      <c r="APG744" s="1101"/>
      <c r="APH744" s="1101"/>
      <c r="API744" s="1101"/>
      <c r="APJ744" s="1101"/>
      <c r="APK744" s="1101"/>
      <c r="APL744" s="1101"/>
      <c r="APM744" s="1101"/>
      <c r="APN744" s="1101"/>
      <c r="APO744" s="1101"/>
      <c r="APP744" s="1101"/>
      <c r="APQ744" s="1101"/>
      <c r="APR744" s="1101"/>
      <c r="APS744" s="1101"/>
      <c r="APT744" s="1101"/>
      <c r="APU744" s="1101"/>
      <c r="APV744" s="1101"/>
      <c r="APW744" s="1101"/>
      <c r="APX744" s="1101"/>
      <c r="APY744" s="1101"/>
      <c r="APZ744" s="1101"/>
      <c r="AQA744" s="1101"/>
      <c r="AQB744" s="1101"/>
      <c r="AQC744" s="1101"/>
      <c r="AQD744" s="1101"/>
      <c r="AQE744" s="1101"/>
      <c r="AQF744" s="1101"/>
      <c r="AQG744" s="1101"/>
      <c r="AQH744" s="1101"/>
      <c r="AQI744" s="1101"/>
      <c r="AQJ744" s="1101"/>
      <c r="AQK744" s="1101"/>
      <c r="AQL744" s="1101"/>
      <c r="AQM744" s="1101"/>
      <c r="AQN744" s="1101"/>
      <c r="AQO744" s="1101"/>
      <c r="AQP744" s="1101"/>
      <c r="AQQ744" s="1101"/>
      <c r="AQR744" s="1101"/>
      <c r="AQS744" s="1101"/>
      <c r="AQT744" s="1101"/>
      <c r="AQU744" s="1101"/>
      <c r="AQV744" s="1101"/>
      <c r="AQW744" s="1101"/>
      <c r="AQX744" s="1101"/>
      <c r="AQY744" s="1101"/>
      <c r="AQZ744" s="1101"/>
      <c r="ARA744" s="1101"/>
      <c r="ARB744" s="1101"/>
      <c r="ARC744" s="1101"/>
      <c r="ARD744" s="1101"/>
      <c r="ARE744" s="1101"/>
      <c r="ARF744" s="1101"/>
      <c r="ARG744" s="1101"/>
      <c r="ARH744" s="1101"/>
      <c r="ARI744" s="1101"/>
      <c r="ARJ744" s="1101"/>
      <c r="ARK744" s="1101"/>
      <c r="ARL744" s="1101"/>
      <c r="ARM744" s="1101"/>
      <c r="ARN744" s="1101"/>
      <c r="ARO744" s="1101"/>
      <c r="ARP744" s="1101"/>
      <c r="ARQ744" s="1101"/>
      <c r="ARR744" s="1101"/>
      <c r="ARS744" s="1101"/>
      <c r="ART744" s="1101"/>
      <c r="ARU744" s="1101"/>
      <c r="ARV744" s="1101"/>
      <c r="ARW744" s="1101"/>
      <c r="ARX744" s="1101"/>
      <c r="ARY744" s="1101"/>
      <c r="ARZ744" s="1101"/>
      <c r="ASA744" s="1101"/>
      <c r="ASB744" s="1101"/>
      <c r="ASC744" s="1101"/>
      <c r="ASD744" s="1101"/>
      <c r="ASE744" s="1101"/>
      <c r="ASF744" s="1101"/>
      <c r="ASG744" s="1101"/>
      <c r="ASH744" s="1101"/>
      <c r="ASI744" s="1101"/>
      <c r="ASJ744" s="1101"/>
      <c r="ASK744" s="1101"/>
      <c r="ASL744" s="1101"/>
      <c r="ASM744" s="1101"/>
      <c r="ASN744" s="1101"/>
      <c r="ASO744" s="1101"/>
      <c r="ASP744" s="1101"/>
      <c r="ASQ744" s="1101"/>
      <c r="ASR744" s="1101"/>
      <c r="ASS744" s="1101"/>
      <c r="AST744" s="1101"/>
      <c r="ASU744" s="1101"/>
      <c r="ASV744" s="1101"/>
      <c r="ASW744" s="1101"/>
      <c r="ASX744" s="1101"/>
      <c r="ASY744" s="1101"/>
      <c r="ASZ744" s="1101"/>
      <c r="ATA744" s="1101"/>
      <c r="ATB744" s="1101"/>
      <c r="ATC744" s="1101"/>
      <c r="ATD744" s="1101"/>
      <c r="ATE744" s="1101"/>
      <c r="ATF744" s="1101"/>
      <c r="ATG744" s="1101"/>
      <c r="ATH744" s="1101"/>
      <c r="ATI744" s="1101"/>
      <c r="ATJ744" s="1101"/>
      <c r="ATK744" s="1101"/>
      <c r="ATL744" s="1101"/>
      <c r="ATM744" s="1101"/>
      <c r="ATN744" s="1101"/>
      <c r="ATO744" s="1101"/>
      <c r="ATP744" s="1101"/>
      <c r="ATQ744" s="1101"/>
      <c r="ATR744" s="1101"/>
      <c r="ATS744" s="1101"/>
      <c r="ATT744" s="1101"/>
      <c r="ATU744" s="1101"/>
      <c r="ATV744" s="1101"/>
      <c r="ATW744" s="1101"/>
      <c r="ATX744" s="1101"/>
      <c r="ATY744" s="1101"/>
      <c r="ATZ744" s="1101"/>
      <c r="AUA744" s="1101"/>
      <c r="AUB744" s="1101"/>
      <c r="AUC744" s="1101"/>
      <c r="AUD744" s="1101"/>
      <c r="AUE744" s="1101"/>
      <c r="AUF744" s="1101"/>
      <c r="AUG744" s="1101"/>
      <c r="AUH744" s="1101"/>
      <c r="AUI744" s="1101"/>
      <c r="AUJ744" s="1101"/>
      <c r="AUK744" s="1101"/>
      <c r="AUL744" s="1101"/>
      <c r="AUM744" s="1101"/>
      <c r="AUN744" s="1101"/>
      <c r="AUO744" s="1101"/>
      <c r="AUP744" s="1101"/>
      <c r="AUQ744" s="1101"/>
      <c r="AUR744" s="1101"/>
      <c r="AUS744" s="1101"/>
      <c r="AUT744" s="1101"/>
      <c r="AUU744" s="1101"/>
      <c r="AUV744" s="1101"/>
      <c r="AUW744" s="1101"/>
      <c r="AUX744" s="1101"/>
      <c r="AUY744" s="1101"/>
      <c r="AUZ744" s="1101"/>
      <c r="AVA744" s="1101"/>
      <c r="AVB744" s="1101"/>
      <c r="AVC744" s="1101"/>
      <c r="AVD744" s="1101"/>
      <c r="AVE744" s="1101"/>
      <c r="AVF744" s="1101"/>
      <c r="AVG744" s="1101"/>
      <c r="AVH744" s="1101"/>
      <c r="AVI744" s="1101"/>
      <c r="AVJ744" s="1101"/>
      <c r="AVK744" s="1101"/>
      <c r="AVL744" s="1101"/>
      <c r="AVM744" s="1101"/>
      <c r="AVN744" s="1101"/>
      <c r="AVO744" s="1101"/>
      <c r="AVP744" s="1101"/>
      <c r="AVQ744" s="1101"/>
      <c r="AVR744" s="1101"/>
      <c r="AVS744" s="1101"/>
      <c r="AVT744" s="1101"/>
      <c r="AVU744" s="1101"/>
      <c r="AVV744" s="1101"/>
      <c r="AVW744" s="1101"/>
      <c r="AVX744" s="1101"/>
      <c r="AVY744" s="1101"/>
      <c r="AVZ744" s="1101"/>
      <c r="AWA744" s="1101"/>
      <c r="AWB744" s="1101"/>
      <c r="AWC744" s="1101"/>
      <c r="AWD744" s="1101"/>
      <c r="AWE744" s="1101"/>
      <c r="AWF744" s="1101"/>
      <c r="AWG744" s="1101"/>
      <c r="AWH744" s="1101"/>
      <c r="AWI744" s="1101"/>
      <c r="AWJ744" s="1101"/>
      <c r="AWK744" s="1101"/>
      <c r="AWL744" s="1101"/>
      <c r="AWM744" s="1101"/>
      <c r="AWN744" s="1101"/>
      <c r="AWO744" s="1101"/>
      <c r="AWP744" s="1101"/>
      <c r="AWQ744" s="1101"/>
      <c r="AWR744" s="1101"/>
      <c r="AWS744" s="1101"/>
      <c r="AWT744" s="1101"/>
      <c r="AWU744" s="1101"/>
      <c r="AWV744" s="1101"/>
      <c r="AWW744" s="1101"/>
      <c r="AWX744" s="1101"/>
      <c r="AWY744" s="1101"/>
      <c r="AWZ744" s="1101"/>
      <c r="AXA744" s="1101"/>
      <c r="AXB744" s="1101"/>
      <c r="AXC744" s="1101"/>
      <c r="AXD744" s="1101"/>
      <c r="AXE744" s="1101"/>
      <c r="AXF744" s="1101"/>
      <c r="AXG744" s="1101"/>
      <c r="AXH744" s="1101"/>
      <c r="AXI744" s="1101"/>
      <c r="AXJ744" s="1101"/>
      <c r="AXK744" s="1101"/>
      <c r="AXL744" s="1101"/>
      <c r="AXM744" s="1101"/>
      <c r="AXN744" s="1101"/>
      <c r="AXO744" s="1101"/>
      <c r="AXP744" s="1101"/>
      <c r="AXQ744" s="1101"/>
      <c r="AXR744" s="1101"/>
      <c r="AXS744" s="1101"/>
      <c r="AXT744" s="1101"/>
      <c r="AXU744" s="1101"/>
      <c r="AXV744" s="1101"/>
      <c r="AXW744" s="1101"/>
      <c r="AXX744" s="1101"/>
      <c r="AXY744" s="1101"/>
      <c r="AXZ744" s="1101"/>
      <c r="AYA744" s="1101"/>
      <c r="AYB744" s="1101"/>
      <c r="AYC744" s="1101"/>
      <c r="AYD744" s="1101"/>
      <c r="AYE744" s="1101"/>
      <c r="AYF744" s="1101"/>
      <c r="AYG744" s="1101"/>
      <c r="AYH744" s="1101"/>
      <c r="AYI744" s="1101"/>
      <c r="AYJ744" s="1101"/>
      <c r="AYK744" s="1101"/>
      <c r="AYL744" s="1101"/>
      <c r="AYM744" s="1101"/>
      <c r="AYN744" s="1101"/>
      <c r="AYO744" s="1101"/>
      <c r="AYP744" s="1101"/>
      <c r="AYQ744" s="1101"/>
      <c r="AYR744" s="1101"/>
      <c r="AYS744" s="1101"/>
      <c r="AYT744" s="1101"/>
      <c r="AYU744" s="1101"/>
      <c r="AYV744" s="1101"/>
      <c r="AYW744" s="1101"/>
      <c r="AYX744" s="1101"/>
      <c r="AYY744" s="1101"/>
      <c r="AYZ744" s="1101"/>
      <c r="AZA744" s="1101"/>
      <c r="AZB744" s="1101"/>
      <c r="AZC744" s="1101"/>
      <c r="AZD744" s="1101"/>
      <c r="AZE744" s="1101"/>
      <c r="AZF744" s="1101"/>
      <c r="AZG744" s="1101"/>
      <c r="AZH744" s="1101"/>
      <c r="AZI744" s="1101"/>
      <c r="AZJ744" s="1101"/>
      <c r="AZK744" s="1101"/>
      <c r="AZL744" s="1101"/>
      <c r="AZM744" s="1101"/>
      <c r="AZN744" s="1101"/>
      <c r="AZO744" s="1101"/>
      <c r="AZP744" s="1101"/>
      <c r="AZQ744" s="1101"/>
      <c r="AZR744" s="1101"/>
      <c r="AZS744" s="1101"/>
      <c r="AZT744" s="1101"/>
      <c r="AZU744" s="1101"/>
      <c r="AZV744" s="1101"/>
      <c r="AZW744" s="1101"/>
      <c r="AZX744" s="1101"/>
      <c r="AZY744" s="1101"/>
      <c r="AZZ744" s="1101"/>
      <c r="BAA744" s="1101"/>
      <c r="BAB744" s="1101"/>
      <c r="BAC744" s="1101"/>
      <c r="BAD744" s="1101"/>
      <c r="BAE744" s="1101"/>
      <c r="BAF744" s="1101"/>
      <c r="BAG744" s="1101"/>
      <c r="BAH744" s="1101"/>
      <c r="BAI744" s="1101"/>
      <c r="BAJ744" s="1101"/>
      <c r="BAK744" s="1101"/>
      <c r="BAL744" s="1101"/>
      <c r="BAM744" s="1101"/>
      <c r="BAN744" s="1101"/>
      <c r="BAO744" s="1101"/>
      <c r="BAP744" s="1101"/>
      <c r="BAQ744" s="1101"/>
      <c r="BAR744" s="1101"/>
      <c r="BAS744" s="1101"/>
      <c r="BAT744" s="1101"/>
      <c r="BAU744" s="1101"/>
      <c r="BAV744" s="1101"/>
      <c r="BAW744" s="1101"/>
      <c r="BAX744" s="1101"/>
      <c r="BAY744" s="1101"/>
      <c r="BAZ744" s="1101"/>
      <c r="BBA744" s="1101"/>
      <c r="BBB744" s="1101"/>
      <c r="BBC744" s="1101"/>
      <c r="BBD744" s="1101"/>
      <c r="BBE744" s="1101"/>
      <c r="BBF744" s="1101"/>
      <c r="BBG744" s="1101"/>
      <c r="BBH744" s="1101"/>
      <c r="BBI744" s="1101"/>
      <c r="BBJ744" s="1101"/>
      <c r="BBK744" s="1101"/>
      <c r="BBL744" s="1101"/>
      <c r="BBM744" s="1101"/>
      <c r="BBN744" s="1101"/>
      <c r="BBO744" s="1101"/>
      <c r="BBP744" s="1101"/>
      <c r="BBQ744" s="1101"/>
      <c r="BBR744" s="1101"/>
      <c r="BBS744" s="1101"/>
      <c r="BBT744" s="1101"/>
      <c r="BBU744" s="1101"/>
      <c r="BBV744" s="1101"/>
      <c r="BBW744" s="1101"/>
      <c r="BBX744" s="1101"/>
      <c r="BBY744" s="1101"/>
      <c r="BBZ744" s="1101"/>
      <c r="BCA744" s="1101"/>
      <c r="BCB744" s="1101"/>
      <c r="BCC744" s="1101"/>
      <c r="BCD744" s="1101"/>
      <c r="BCE744" s="1101"/>
      <c r="BCF744" s="1101"/>
      <c r="BCG744" s="1101"/>
      <c r="BCH744" s="1101"/>
      <c r="BCI744" s="1101"/>
      <c r="BCJ744" s="1101"/>
      <c r="BCK744" s="1101"/>
      <c r="BCL744" s="1101"/>
      <c r="BCM744" s="1101"/>
      <c r="BCN744" s="1101"/>
      <c r="BCO744" s="1101"/>
      <c r="BCP744" s="1101"/>
      <c r="BCQ744" s="1101"/>
      <c r="BCR744" s="1101"/>
      <c r="BCS744" s="1101"/>
      <c r="BCT744" s="1101"/>
      <c r="BCU744" s="1101"/>
      <c r="BCV744" s="1101"/>
      <c r="BCW744" s="1101"/>
      <c r="BCX744" s="1101"/>
      <c r="BCY744" s="1101"/>
      <c r="BCZ744" s="1101"/>
      <c r="BDA744" s="1101"/>
      <c r="BDB744" s="1101"/>
      <c r="BDC744" s="1101"/>
      <c r="BDD744" s="1101"/>
      <c r="BDE744" s="1101"/>
      <c r="BDF744" s="1101"/>
      <c r="BDG744" s="1101"/>
      <c r="BDH744" s="1101"/>
      <c r="BDI744" s="1101"/>
      <c r="BDJ744" s="1101"/>
      <c r="BDK744" s="1101"/>
      <c r="BDL744" s="1101"/>
      <c r="BDM744" s="1101"/>
      <c r="BDN744" s="1101"/>
      <c r="BDO744" s="1101"/>
      <c r="BDP744" s="1101"/>
      <c r="BDQ744" s="1101"/>
      <c r="BDR744" s="1101"/>
      <c r="BDS744" s="1101"/>
      <c r="BDT744" s="1101"/>
      <c r="BDU744" s="1101"/>
      <c r="BDV744" s="1101"/>
      <c r="BDW744" s="1101"/>
      <c r="BDX744" s="1101"/>
      <c r="BDY744" s="1101"/>
      <c r="BDZ744" s="1101"/>
      <c r="BEA744" s="1101"/>
      <c r="BEB744" s="1101"/>
      <c r="BEC744" s="1101"/>
      <c r="BED744" s="1101"/>
      <c r="BEE744" s="1101"/>
      <c r="BEF744" s="1101"/>
      <c r="BEG744" s="1101"/>
      <c r="BEH744" s="1101"/>
      <c r="BEI744" s="1101"/>
      <c r="BEJ744" s="1101"/>
      <c r="BEK744" s="1101"/>
      <c r="BEL744" s="1101"/>
      <c r="BEM744" s="1101"/>
      <c r="BEN744" s="1101"/>
      <c r="BEO744" s="1101"/>
      <c r="BEP744" s="1101"/>
      <c r="BEQ744" s="1101"/>
      <c r="BER744" s="1101"/>
      <c r="BES744" s="1101"/>
      <c r="BET744" s="1101"/>
      <c r="BEU744" s="1101"/>
      <c r="BEV744" s="1101"/>
      <c r="BEW744" s="1101"/>
      <c r="BEX744" s="1101"/>
      <c r="BEY744" s="1101"/>
      <c r="BEZ744" s="1101"/>
      <c r="BFA744" s="1101"/>
      <c r="BFB744" s="1101"/>
      <c r="BFC744" s="1101"/>
      <c r="BFD744" s="1101"/>
      <c r="BFE744" s="1101"/>
      <c r="BFF744" s="1101"/>
      <c r="BFG744" s="1101"/>
      <c r="BFH744" s="1101"/>
      <c r="BFI744" s="1101"/>
      <c r="BFJ744" s="1101"/>
      <c r="BFK744" s="1101"/>
      <c r="BFL744" s="1101"/>
      <c r="BFM744" s="1101"/>
      <c r="BFN744" s="1101"/>
      <c r="BFO744" s="1101"/>
      <c r="BFP744" s="1101"/>
      <c r="BFQ744" s="1101"/>
      <c r="BFR744" s="1101"/>
      <c r="BFS744" s="1101"/>
      <c r="BFT744" s="1101"/>
      <c r="BFU744" s="1101"/>
      <c r="BFV744" s="1101"/>
      <c r="BFW744" s="1101"/>
      <c r="BFX744" s="1101"/>
      <c r="BFY744" s="1101"/>
      <c r="BFZ744" s="1101"/>
      <c r="BGA744" s="1101"/>
      <c r="BGB744" s="1101"/>
      <c r="BGC744" s="1101"/>
      <c r="BGD744" s="1101"/>
      <c r="BGE744" s="1101"/>
      <c r="BGF744" s="1101"/>
      <c r="BGG744" s="1101"/>
      <c r="BGH744" s="1101"/>
      <c r="BGI744" s="1101"/>
      <c r="BGJ744" s="1101"/>
      <c r="BGK744" s="1101"/>
      <c r="BGL744" s="1101"/>
      <c r="BGM744" s="1101"/>
      <c r="BGN744" s="1101"/>
      <c r="BGO744" s="1101"/>
      <c r="BGP744" s="1101"/>
      <c r="BGQ744" s="1101"/>
      <c r="BGR744" s="1101"/>
      <c r="BGS744" s="1101"/>
      <c r="BGT744" s="1101"/>
      <c r="BGU744" s="1101"/>
      <c r="BGV744" s="1101"/>
      <c r="BGW744" s="1101"/>
      <c r="BGX744" s="1101"/>
      <c r="BGY744" s="1101"/>
      <c r="BGZ744" s="1101"/>
      <c r="BHA744" s="1101"/>
      <c r="BHB744" s="1101"/>
      <c r="BHC744" s="1101"/>
      <c r="BHD744" s="1101"/>
      <c r="BHE744" s="1101"/>
      <c r="BHF744" s="1101"/>
      <c r="BHG744" s="1101"/>
      <c r="BHH744" s="1101"/>
      <c r="BHI744" s="1101"/>
      <c r="BHJ744" s="1101"/>
      <c r="BHK744" s="1101"/>
      <c r="BHL744" s="1101"/>
      <c r="BHM744" s="1101"/>
      <c r="BHN744" s="1101"/>
      <c r="BHO744" s="1101"/>
      <c r="BHP744" s="1101"/>
      <c r="BHQ744" s="1101"/>
      <c r="BHR744" s="1101"/>
      <c r="BHS744" s="1101"/>
      <c r="BHT744" s="1101"/>
      <c r="BHU744" s="1101"/>
      <c r="BHV744" s="1101"/>
      <c r="BHW744" s="1101"/>
      <c r="BHX744" s="1101"/>
      <c r="BHY744" s="1101"/>
      <c r="BHZ744" s="1101"/>
      <c r="BIA744" s="1101"/>
      <c r="BIB744" s="1101"/>
      <c r="BIC744" s="1101"/>
      <c r="BID744" s="1101"/>
      <c r="BIE744" s="1101"/>
      <c r="BIF744" s="1101"/>
      <c r="BIG744" s="1101"/>
      <c r="BIH744" s="1101"/>
      <c r="BII744" s="1101"/>
      <c r="BIJ744" s="1101"/>
      <c r="BIK744" s="1101"/>
      <c r="BIL744" s="1101"/>
      <c r="BIM744" s="1101"/>
      <c r="BIN744" s="1101"/>
      <c r="BIO744" s="1101"/>
      <c r="BIP744" s="1101"/>
      <c r="BIQ744" s="1101"/>
      <c r="BIR744" s="1101"/>
      <c r="BIS744" s="1101"/>
      <c r="BIT744" s="1101"/>
      <c r="BIU744" s="1101"/>
      <c r="BIV744" s="1101"/>
      <c r="BIW744" s="1101"/>
      <c r="BIX744" s="1101"/>
      <c r="BIY744" s="1101"/>
      <c r="BIZ744" s="1101"/>
      <c r="BJA744" s="1101"/>
      <c r="BJB744" s="1101"/>
      <c r="BJC744" s="1101"/>
      <c r="BJD744" s="1101"/>
      <c r="BJE744" s="1101"/>
      <c r="BJF744" s="1101"/>
      <c r="BJG744" s="1101"/>
      <c r="BJH744" s="1101"/>
      <c r="BJI744" s="1101"/>
      <c r="BJJ744" s="1101"/>
      <c r="BJK744" s="1101"/>
      <c r="BJL744" s="1101"/>
      <c r="BJM744" s="1101"/>
      <c r="BJN744" s="1101"/>
      <c r="BJO744" s="1101"/>
      <c r="BJP744" s="1101"/>
      <c r="BJQ744" s="1101"/>
      <c r="BJR744" s="1101"/>
      <c r="BJS744" s="1101"/>
      <c r="BJT744" s="1101"/>
      <c r="BJU744" s="1101"/>
      <c r="BJV744" s="1101"/>
      <c r="BJW744" s="1101"/>
      <c r="BJX744" s="1101"/>
      <c r="BJY744" s="1101"/>
      <c r="BJZ744" s="1101"/>
      <c r="BKA744" s="1101"/>
      <c r="BKB744" s="1101"/>
      <c r="BKC744" s="1101"/>
      <c r="BKD744" s="1101"/>
      <c r="BKE744" s="1101"/>
      <c r="BKF744" s="1101"/>
      <c r="BKG744" s="1101"/>
      <c r="BKH744" s="1101"/>
      <c r="BKI744" s="1101"/>
      <c r="BKJ744" s="1101"/>
      <c r="BKK744" s="1101"/>
      <c r="BKL744" s="1101"/>
      <c r="BKM744" s="1101"/>
      <c r="BKN744" s="1101"/>
      <c r="BKO744" s="1101"/>
      <c r="BKP744" s="1101"/>
      <c r="BKQ744" s="1101"/>
      <c r="BKR744" s="1101"/>
      <c r="BKS744" s="1101"/>
      <c r="BKT744" s="1101"/>
      <c r="BKU744" s="1101"/>
      <c r="BKV744" s="1101"/>
      <c r="BKW744" s="1101"/>
      <c r="BKX744" s="1101"/>
      <c r="BKY744" s="1101"/>
      <c r="BKZ744" s="1101"/>
      <c r="BLA744" s="1101"/>
      <c r="BLB744" s="1101"/>
      <c r="BLC744" s="1101"/>
      <c r="BLD744" s="1101"/>
      <c r="BLE744" s="1101"/>
      <c r="BLF744" s="1101"/>
      <c r="BLG744" s="1101"/>
      <c r="BLH744" s="1101"/>
      <c r="BLI744" s="1101"/>
      <c r="BLJ744" s="1101"/>
      <c r="BLK744" s="1101"/>
      <c r="BLL744" s="1101"/>
      <c r="BLM744" s="1101"/>
      <c r="BLN744" s="1101"/>
      <c r="BLO744" s="1101"/>
      <c r="BLP744" s="1101"/>
      <c r="BLQ744" s="1101"/>
      <c r="BLR744" s="1101"/>
      <c r="BLS744" s="1101"/>
      <c r="BLT744" s="1101"/>
      <c r="BLU744" s="1101"/>
      <c r="BLV744" s="1101"/>
      <c r="BLW744" s="1101"/>
      <c r="BLX744" s="1101"/>
      <c r="BLY744" s="1101"/>
      <c r="BLZ744" s="1101"/>
      <c r="BMA744" s="1101"/>
      <c r="BMB744" s="1101"/>
      <c r="BMC744" s="1101"/>
      <c r="BMD744" s="1101"/>
      <c r="BME744" s="1101"/>
      <c r="BMF744" s="1101"/>
      <c r="BMG744" s="1101"/>
      <c r="BMH744" s="1101"/>
      <c r="BMI744" s="1101"/>
      <c r="BMJ744" s="1101"/>
      <c r="BMK744" s="1101"/>
      <c r="BML744" s="1101"/>
      <c r="BMM744" s="1101"/>
      <c r="BMN744" s="1101"/>
      <c r="BMO744" s="1101"/>
      <c r="BMP744" s="1101"/>
      <c r="BMQ744" s="1101"/>
      <c r="BMR744" s="1101"/>
      <c r="BMS744" s="1101"/>
      <c r="BMT744" s="1101"/>
      <c r="BMU744" s="1101"/>
      <c r="BMV744" s="1101"/>
      <c r="BMW744" s="1101"/>
      <c r="BMX744" s="1101"/>
      <c r="BMY744" s="1101"/>
      <c r="BMZ744" s="1101"/>
      <c r="BNA744" s="1101"/>
      <c r="BNB744" s="1101"/>
      <c r="BNC744" s="1101"/>
      <c r="BND744" s="1101"/>
      <c r="BNE744" s="1101"/>
      <c r="BNF744" s="1101"/>
      <c r="BNG744" s="1101"/>
      <c r="BNH744" s="1101"/>
      <c r="BNI744" s="1101"/>
      <c r="BNJ744" s="1101"/>
      <c r="BNK744" s="1101"/>
      <c r="BNL744" s="1101"/>
      <c r="BNM744" s="1101"/>
      <c r="BNN744" s="1101"/>
      <c r="BNO744" s="1101"/>
      <c r="BNP744" s="1101"/>
      <c r="BNQ744" s="1101"/>
      <c r="BNR744" s="1101"/>
      <c r="BNS744" s="1101"/>
      <c r="BNT744" s="1101"/>
      <c r="BNU744" s="1101"/>
      <c r="BNV744" s="1101"/>
      <c r="BNW744" s="1101"/>
      <c r="BNX744" s="1101"/>
      <c r="BNY744" s="1101"/>
      <c r="BNZ744" s="1101"/>
      <c r="BOA744" s="1101"/>
      <c r="BOB744" s="1101"/>
      <c r="BOC744" s="1101"/>
      <c r="BOD744" s="1101"/>
      <c r="BOE744" s="1101"/>
      <c r="BOF744" s="1101"/>
      <c r="BOG744" s="1101"/>
      <c r="BOH744" s="1101"/>
      <c r="BOI744" s="1101"/>
      <c r="BOJ744" s="1101"/>
      <c r="BOK744" s="1101"/>
      <c r="BOL744" s="1101"/>
      <c r="BOM744" s="1101"/>
      <c r="BON744" s="1101"/>
      <c r="BOO744" s="1101"/>
      <c r="BOP744" s="1101"/>
      <c r="BOQ744" s="1101"/>
      <c r="BOR744" s="1101"/>
      <c r="BOS744" s="1101"/>
      <c r="BOT744" s="1101"/>
      <c r="BOU744" s="1101"/>
      <c r="BOV744" s="1101"/>
      <c r="BOW744" s="1101"/>
      <c r="BOX744" s="1101"/>
      <c r="BOY744" s="1101"/>
      <c r="BOZ744" s="1101"/>
      <c r="BPA744" s="1101"/>
      <c r="BPB744" s="1101"/>
      <c r="BPC744" s="1101"/>
      <c r="BPD744" s="1101"/>
      <c r="BPE744" s="1101"/>
      <c r="BPF744" s="1101"/>
      <c r="BPG744" s="1101"/>
      <c r="BPH744" s="1101"/>
      <c r="BPI744" s="1101"/>
      <c r="BPJ744" s="1101"/>
      <c r="BPK744" s="1101"/>
      <c r="BPL744" s="1101"/>
      <c r="BPM744" s="1101"/>
      <c r="BPN744" s="1101"/>
      <c r="BPO744" s="1101"/>
      <c r="BPP744" s="1101"/>
      <c r="BPQ744" s="1101"/>
      <c r="BPR744" s="1101"/>
      <c r="BPS744" s="1101"/>
      <c r="BPT744" s="1101"/>
      <c r="BPU744" s="1101"/>
      <c r="BPV744" s="1101"/>
      <c r="BPW744" s="1101"/>
      <c r="BPX744" s="1101"/>
      <c r="BPY744" s="1101"/>
      <c r="BPZ744" s="1101"/>
      <c r="BQA744" s="1101"/>
      <c r="BQB744" s="1101"/>
      <c r="BQC744" s="1101"/>
      <c r="BQD744" s="1101"/>
      <c r="BQE744" s="1101"/>
      <c r="BQF744" s="1101"/>
      <c r="BQG744" s="1101"/>
      <c r="BQH744" s="1101"/>
      <c r="BQI744" s="1101"/>
      <c r="BQJ744" s="1101"/>
      <c r="BQK744" s="1101"/>
      <c r="BQL744" s="1101"/>
      <c r="BQM744" s="1101"/>
      <c r="BQN744" s="1101"/>
      <c r="BQO744" s="1101"/>
      <c r="BQP744" s="1101"/>
      <c r="BQQ744" s="1101"/>
      <c r="BQR744" s="1101"/>
      <c r="BQS744" s="1101"/>
      <c r="BQT744" s="1101"/>
      <c r="BQU744" s="1101"/>
      <c r="BQV744" s="1101"/>
      <c r="BQW744" s="1101"/>
      <c r="BQX744" s="1101"/>
      <c r="BQY744" s="1101"/>
      <c r="BQZ744" s="1101"/>
      <c r="BRA744" s="1101"/>
      <c r="BRB744" s="1101"/>
      <c r="BRC744" s="1101"/>
      <c r="BRD744" s="1101"/>
      <c r="BRE744" s="1101"/>
      <c r="BRF744" s="1101"/>
      <c r="BRG744" s="1101"/>
      <c r="BRH744" s="1101"/>
      <c r="BRI744" s="1101"/>
      <c r="BRJ744" s="1101"/>
      <c r="BRK744" s="1101"/>
      <c r="BRL744" s="1101"/>
      <c r="BRM744" s="1101"/>
      <c r="BRN744" s="1101"/>
      <c r="BRO744" s="1101"/>
      <c r="BRP744" s="1101"/>
      <c r="BRQ744" s="1101"/>
      <c r="BRR744" s="1101"/>
      <c r="BRS744" s="1101"/>
      <c r="BRT744" s="1101"/>
      <c r="BRU744" s="1101"/>
      <c r="BRV744" s="1101"/>
      <c r="BRW744" s="1101"/>
      <c r="BRX744" s="1101"/>
      <c r="BRY744" s="1101"/>
      <c r="BRZ744" s="1101"/>
      <c r="BSA744" s="1101"/>
      <c r="BSB744" s="1101"/>
      <c r="BSC744" s="1101"/>
      <c r="BSD744" s="1101"/>
      <c r="BSE744" s="1101"/>
      <c r="BSF744" s="1101"/>
      <c r="BSG744" s="1101"/>
      <c r="BSH744" s="1101"/>
      <c r="BSI744" s="1101"/>
      <c r="BSJ744" s="1101"/>
      <c r="BSK744" s="1101"/>
      <c r="BSL744" s="1101"/>
      <c r="BSM744" s="1101"/>
      <c r="BSN744" s="1101"/>
      <c r="BSO744" s="1101"/>
      <c r="BSP744" s="1101"/>
      <c r="BSQ744" s="1101"/>
      <c r="BSR744" s="1101"/>
      <c r="BSS744" s="1101"/>
      <c r="BST744" s="1101"/>
      <c r="BSU744" s="1101"/>
      <c r="BSV744" s="1101"/>
      <c r="BSW744" s="1101"/>
      <c r="BSX744" s="1101"/>
      <c r="BSY744" s="1101"/>
      <c r="BSZ744" s="1101"/>
      <c r="BTA744" s="1101"/>
      <c r="BTB744" s="1101"/>
      <c r="BTC744" s="1101"/>
      <c r="BTD744" s="1101"/>
      <c r="BTE744" s="1101"/>
      <c r="BTF744" s="1101"/>
      <c r="BTG744" s="1101"/>
      <c r="BTH744" s="1101"/>
      <c r="BTI744" s="1101"/>
      <c r="BTJ744" s="1101"/>
      <c r="BTK744" s="1101"/>
      <c r="BTL744" s="1101"/>
      <c r="BTM744" s="1101"/>
      <c r="BTN744" s="1101"/>
      <c r="BTO744" s="1101"/>
      <c r="BTP744" s="1101"/>
      <c r="BTQ744" s="1101"/>
      <c r="BTR744" s="1101"/>
      <c r="BTS744" s="1101"/>
      <c r="BTT744" s="1101"/>
      <c r="BTU744" s="1101"/>
      <c r="BTV744" s="1101"/>
      <c r="BTW744" s="1101"/>
      <c r="BTX744" s="1101"/>
      <c r="BTY744" s="1101"/>
      <c r="BTZ744" s="1101"/>
      <c r="BUA744" s="1101"/>
      <c r="BUB744" s="1101"/>
      <c r="BUC744" s="1101"/>
      <c r="BUD744" s="1101"/>
      <c r="BUE744" s="1101"/>
      <c r="BUF744" s="1101"/>
      <c r="BUG744" s="1101"/>
      <c r="BUH744" s="1101"/>
      <c r="BUI744" s="1101"/>
      <c r="BUJ744" s="1101"/>
      <c r="BUK744" s="1101"/>
      <c r="BUL744" s="1101"/>
      <c r="BUM744" s="1101"/>
      <c r="BUN744" s="1101"/>
      <c r="BUO744" s="1101"/>
      <c r="BUP744" s="1101"/>
      <c r="BUQ744" s="1101"/>
      <c r="BUR744" s="1101"/>
      <c r="BUS744" s="1101"/>
      <c r="BUT744" s="1101"/>
      <c r="BUU744" s="1101"/>
      <c r="BUV744" s="1101"/>
      <c r="BUW744" s="1101"/>
      <c r="BUX744" s="1101"/>
      <c r="BUY744" s="1101"/>
      <c r="BUZ744" s="1101"/>
      <c r="BVA744" s="1101"/>
      <c r="BVB744" s="1101"/>
      <c r="BVC744" s="1101"/>
      <c r="BVD744" s="1101"/>
      <c r="BVE744" s="1101"/>
      <c r="BVF744" s="1101"/>
      <c r="BVG744" s="1101"/>
      <c r="BVH744" s="1101"/>
      <c r="BVI744" s="1101"/>
      <c r="BVJ744" s="1101"/>
      <c r="BVK744" s="1101"/>
      <c r="BVL744" s="1101"/>
      <c r="BVM744" s="1101"/>
      <c r="BVN744" s="1101"/>
      <c r="BVO744" s="1101"/>
      <c r="BVP744" s="1101"/>
      <c r="BVQ744" s="1101"/>
      <c r="BVR744" s="1101"/>
      <c r="BVS744" s="1101"/>
      <c r="BVT744" s="1101"/>
      <c r="BVU744" s="1101"/>
      <c r="BVV744" s="1101"/>
      <c r="BVW744" s="1101"/>
      <c r="BVX744" s="1101"/>
      <c r="BVY744" s="1101"/>
      <c r="BVZ744" s="1101"/>
      <c r="BWA744" s="1101"/>
      <c r="BWB744" s="1101"/>
      <c r="BWC744" s="1101"/>
      <c r="BWD744" s="1101"/>
      <c r="BWE744" s="1101"/>
      <c r="BWF744" s="1101"/>
      <c r="BWG744" s="1101"/>
      <c r="BWH744" s="1101"/>
      <c r="BWI744" s="1101"/>
      <c r="BWJ744" s="1101"/>
      <c r="BWK744" s="1101"/>
      <c r="BWL744" s="1101"/>
      <c r="BWM744" s="1101"/>
      <c r="BWN744" s="1101"/>
      <c r="BWO744" s="1101"/>
      <c r="BWP744" s="1101"/>
      <c r="BWQ744" s="1101"/>
      <c r="BWR744" s="1101"/>
      <c r="BWS744" s="1101"/>
      <c r="BWT744" s="1101"/>
      <c r="BWU744" s="1101"/>
      <c r="BWV744" s="1101"/>
      <c r="BWW744" s="1101"/>
      <c r="BWX744" s="1101"/>
      <c r="BWY744" s="1101"/>
      <c r="BWZ744" s="1101"/>
      <c r="BXA744" s="1101"/>
      <c r="BXB744" s="1101"/>
      <c r="BXC744" s="1101"/>
      <c r="BXD744" s="1101"/>
      <c r="BXE744" s="1101"/>
      <c r="BXF744" s="1101"/>
      <c r="BXG744" s="1101"/>
      <c r="BXH744" s="1101"/>
      <c r="BXI744" s="1101"/>
      <c r="BXJ744" s="1101"/>
      <c r="BXK744" s="1101"/>
      <c r="BXL744" s="1101"/>
      <c r="BXM744" s="1101"/>
      <c r="BXN744" s="1101"/>
      <c r="BXO744" s="1101"/>
      <c r="BXP744" s="1101"/>
      <c r="BXQ744" s="1101"/>
      <c r="BXR744" s="1101"/>
      <c r="BXS744" s="1101"/>
      <c r="BXT744" s="1101"/>
      <c r="BXU744" s="1101"/>
      <c r="BXV744" s="1101"/>
      <c r="BXW744" s="1101"/>
      <c r="BXX744" s="1101"/>
      <c r="BXY744" s="1101"/>
      <c r="BXZ744" s="1101"/>
      <c r="BYA744" s="1101"/>
      <c r="BYB744" s="1101"/>
      <c r="BYC744" s="1101"/>
      <c r="BYD744" s="1101"/>
      <c r="BYE744" s="1101"/>
      <c r="BYF744" s="1101"/>
      <c r="BYG744" s="1101"/>
      <c r="BYH744" s="1101"/>
      <c r="BYI744" s="1101"/>
      <c r="BYJ744" s="1101"/>
      <c r="BYK744" s="1101"/>
      <c r="BYL744" s="1101"/>
      <c r="BYM744" s="1101"/>
      <c r="BYN744" s="1101"/>
      <c r="BYO744" s="1101"/>
      <c r="BYP744" s="1101"/>
      <c r="BYQ744" s="1101"/>
      <c r="BYR744" s="1101"/>
      <c r="BYS744" s="1101"/>
      <c r="BYT744" s="1101"/>
      <c r="BYU744" s="1101"/>
      <c r="BYV744" s="1101"/>
      <c r="BYW744" s="1101"/>
      <c r="BYX744" s="1101"/>
      <c r="BYY744" s="1101"/>
      <c r="BYZ744" s="1101"/>
      <c r="BZA744" s="1101"/>
      <c r="BZB744" s="1101"/>
      <c r="BZC744" s="1101"/>
      <c r="BZD744" s="1101"/>
      <c r="BZE744" s="1101"/>
      <c r="BZF744" s="1101"/>
      <c r="BZG744" s="1101"/>
      <c r="BZH744" s="1101"/>
      <c r="BZI744" s="1101"/>
      <c r="BZJ744" s="1101"/>
      <c r="BZK744" s="1101"/>
      <c r="BZL744" s="1101"/>
      <c r="BZM744" s="1101"/>
      <c r="BZN744" s="1101"/>
      <c r="BZO744" s="1101"/>
      <c r="BZP744" s="1101"/>
      <c r="BZQ744" s="1101"/>
      <c r="BZR744" s="1101"/>
      <c r="BZS744" s="1101"/>
      <c r="BZT744" s="1101"/>
      <c r="BZU744" s="1101"/>
      <c r="BZV744" s="1101"/>
      <c r="BZW744" s="1101"/>
      <c r="BZX744" s="1101"/>
      <c r="BZY744" s="1101"/>
      <c r="BZZ744" s="1101"/>
      <c r="CAA744" s="1101"/>
      <c r="CAB744" s="1101"/>
      <c r="CAC744" s="1101"/>
      <c r="CAD744" s="1101"/>
      <c r="CAE744" s="1101"/>
      <c r="CAF744" s="1101"/>
      <c r="CAG744" s="1101"/>
      <c r="CAH744" s="1101"/>
      <c r="CAI744" s="1101"/>
      <c r="CAJ744" s="1101"/>
      <c r="CAK744" s="1101"/>
      <c r="CAL744" s="1101"/>
      <c r="CAM744" s="1101"/>
      <c r="CAN744" s="1101"/>
      <c r="CAO744" s="1101"/>
      <c r="CAP744" s="1101"/>
      <c r="CAQ744" s="1101"/>
      <c r="CAR744" s="1101"/>
      <c r="CAS744" s="1101"/>
      <c r="CAT744" s="1101"/>
      <c r="CAU744" s="1101"/>
      <c r="CAV744" s="1101"/>
      <c r="CAW744" s="1101"/>
      <c r="CAX744" s="1101"/>
      <c r="CAY744" s="1101"/>
      <c r="CAZ744" s="1101"/>
      <c r="CBA744" s="1101"/>
      <c r="CBB744" s="1101"/>
      <c r="CBC744" s="1101"/>
      <c r="CBD744" s="1101"/>
      <c r="CBE744" s="1101"/>
      <c r="CBF744" s="1101"/>
      <c r="CBG744" s="1101"/>
      <c r="CBH744" s="1101"/>
      <c r="CBI744" s="1101"/>
      <c r="CBJ744" s="1101"/>
      <c r="CBK744" s="1101"/>
      <c r="CBL744" s="1101"/>
      <c r="CBM744" s="1101"/>
      <c r="CBN744" s="1101"/>
      <c r="CBO744" s="1101"/>
      <c r="CBP744" s="1101"/>
      <c r="CBQ744" s="1101"/>
      <c r="CBR744" s="1101"/>
      <c r="CBS744" s="1101"/>
      <c r="CBT744" s="1101"/>
      <c r="CBU744" s="1101"/>
      <c r="CBV744" s="1101"/>
      <c r="CBW744" s="1101"/>
      <c r="CBX744" s="1101"/>
      <c r="CBY744" s="1101"/>
      <c r="CBZ744" s="1101"/>
      <c r="CCA744" s="1101"/>
      <c r="CCB744" s="1101"/>
      <c r="CCC744" s="1101"/>
      <c r="CCD744" s="1101"/>
      <c r="CCE744" s="1101"/>
      <c r="CCF744" s="1101"/>
      <c r="CCG744" s="1101"/>
      <c r="CCH744" s="1101"/>
      <c r="CCI744" s="1101"/>
      <c r="CCJ744" s="1101"/>
      <c r="CCK744" s="1101"/>
      <c r="CCL744" s="1101"/>
      <c r="CCM744" s="1101"/>
      <c r="CCN744" s="1101"/>
      <c r="CCO744" s="1101"/>
      <c r="CCP744" s="1101"/>
      <c r="CCQ744" s="1101"/>
      <c r="CCR744" s="1101"/>
      <c r="CCS744" s="1101"/>
      <c r="CCT744" s="1101"/>
      <c r="CCU744" s="1101"/>
      <c r="CCV744" s="1101"/>
      <c r="CCW744" s="1101"/>
      <c r="CCX744" s="1101"/>
      <c r="CCY744" s="1101"/>
      <c r="CCZ744" s="1101"/>
      <c r="CDA744" s="1101"/>
      <c r="CDB744" s="1101"/>
      <c r="CDC744" s="1101"/>
      <c r="CDD744" s="1101"/>
      <c r="CDE744" s="1101"/>
      <c r="CDF744" s="1101"/>
      <c r="CDG744" s="1101"/>
      <c r="CDH744" s="1101"/>
      <c r="CDI744" s="1101"/>
      <c r="CDJ744" s="1101"/>
      <c r="CDK744" s="1101"/>
      <c r="CDL744" s="1101"/>
      <c r="CDM744" s="1101"/>
      <c r="CDN744" s="1101"/>
      <c r="CDO744" s="1101"/>
      <c r="CDP744" s="1101"/>
      <c r="CDQ744" s="1101"/>
      <c r="CDR744" s="1101"/>
      <c r="CDS744" s="1101"/>
      <c r="CDT744" s="1101"/>
      <c r="CDU744" s="1101"/>
      <c r="CDV744" s="1101"/>
      <c r="CDW744" s="1101"/>
      <c r="CDX744" s="1101"/>
      <c r="CDY744" s="1101"/>
      <c r="CDZ744" s="1101"/>
      <c r="CEA744" s="1101"/>
      <c r="CEB744" s="1101"/>
      <c r="CEC744" s="1101"/>
      <c r="CED744" s="1101"/>
      <c r="CEE744" s="1101"/>
      <c r="CEF744" s="1101"/>
      <c r="CEG744" s="1101"/>
      <c r="CEH744" s="1101"/>
      <c r="CEI744" s="1101"/>
      <c r="CEJ744" s="1101"/>
      <c r="CEK744" s="1101"/>
      <c r="CEL744" s="1101"/>
      <c r="CEM744" s="1101"/>
      <c r="CEN744" s="1101"/>
      <c r="CEO744" s="1101"/>
      <c r="CEP744" s="1101"/>
      <c r="CEQ744" s="1101"/>
      <c r="CER744" s="1101"/>
      <c r="CES744" s="1101"/>
      <c r="CET744" s="1101"/>
      <c r="CEU744" s="1101"/>
      <c r="CEV744" s="1101"/>
      <c r="CEW744" s="1101"/>
      <c r="CEX744" s="1101"/>
      <c r="CEY744" s="1101"/>
      <c r="CEZ744" s="1101"/>
      <c r="CFA744" s="1101"/>
      <c r="CFB744" s="1101"/>
      <c r="CFC744" s="1101"/>
      <c r="CFD744" s="1101"/>
      <c r="CFE744" s="1101"/>
      <c r="CFF744" s="1101"/>
      <c r="CFG744" s="1101"/>
      <c r="CFH744" s="1101"/>
      <c r="CFI744" s="1101"/>
      <c r="CFJ744" s="1101"/>
      <c r="CFK744" s="1101"/>
      <c r="CFL744" s="1101"/>
      <c r="CFM744" s="1101"/>
      <c r="CFN744" s="1101"/>
      <c r="CFO744" s="1101"/>
      <c r="CFP744" s="1101"/>
      <c r="CFQ744" s="1101"/>
      <c r="CFR744" s="1101"/>
      <c r="CFS744" s="1101"/>
      <c r="CFT744" s="1101"/>
      <c r="CFU744" s="1101"/>
      <c r="CFV744" s="1101"/>
      <c r="CFW744" s="1101"/>
      <c r="CFX744" s="1101"/>
      <c r="CFY744" s="1101"/>
      <c r="CFZ744" s="1101"/>
      <c r="CGA744" s="1101"/>
      <c r="CGB744" s="1101"/>
      <c r="CGC744" s="1101"/>
      <c r="CGD744" s="1101"/>
      <c r="CGE744" s="1101"/>
      <c r="CGF744" s="1101"/>
      <c r="CGG744" s="1101"/>
      <c r="CGH744" s="1101"/>
      <c r="CGI744" s="1101"/>
      <c r="CGJ744" s="1101"/>
      <c r="CGK744" s="1101"/>
      <c r="CGL744" s="1101"/>
      <c r="CGM744" s="1101"/>
      <c r="CGN744" s="1101"/>
      <c r="CGO744" s="1101"/>
      <c r="CGP744" s="1101"/>
      <c r="CGQ744" s="1101"/>
      <c r="CGR744" s="1101"/>
      <c r="CGS744" s="1101"/>
      <c r="CGT744" s="1101"/>
      <c r="CGU744" s="1101"/>
      <c r="CGV744" s="1101"/>
      <c r="CGW744" s="1101"/>
      <c r="CGX744" s="1101"/>
      <c r="CGY744" s="1101"/>
      <c r="CGZ744" s="1101"/>
      <c r="CHA744" s="1101"/>
      <c r="CHB744" s="1101"/>
      <c r="CHC744" s="1101"/>
      <c r="CHD744" s="1101"/>
      <c r="CHE744" s="1101"/>
      <c r="CHF744" s="1101"/>
      <c r="CHG744" s="1101"/>
      <c r="CHH744" s="1101"/>
      <c r="CHI744" s="1101"/>
      <c r="CHJ744" s="1101"/>
      <c r="CHK744" s="1101"/>
      <c r="CHL744" s="1101"/>
      <c r="CHM744" s="1101"/>
      <c r="CHN744" s="1101"/>
      <c r="CHO744" s="1101"/>
      <c r="CHP744" s="1101"/>
      <c r="CHQ744" s="1101"/>
      <c r="CHR744" s="1101"/>
      <c r="CHS744" s="1101"/>
      <c r="CHT744" s="1101"/>
      <c r="CHU744" s="1101"/>
      <c r="CHV744" s="1101"/>
      <c r="CHW744" s="1101"/>
      <c r="CHX744" s="1101"/>
      <c r="CHY744" s="1101"/>
      <c r="CHZ744" s="1101"/>
      <c r="CIA744" s="1101"/>
      <c r="CIB744" s="1101"/>
      <c r="CIC744" s="1101"/>
      <c r="CID744" s="1101"/>
      <c r="CIE744" s="1101"/>
      <c r="CIF744" s="1101"/>
      <c r="CIG744" s="1101"/>
      <c r="CIH744" s="1101"/>
      <c r="CII744" s="1101"/>
      <c r="CIJ744" s="1101"/>
      <c r="CIK744" s="1101"/>
      <c r="CIL744" s="1101"/>
      <c r="CIM744" s="1101"/>
      <c r="CIN744" s="1101"/>
      <c r="CIO744" s="1101"/>
      <c r="CIP744" s="1101"/>
      <c r="CIQ744" s="1101"/>
      <c r="CIR744" s="1101"/>
      <c r="CIS744" s="1101"/>
      <c r="CIT744" s="1101"/>
      <c r="CIU744" s="1101"/>
      <c r="CIV744" s="1101"/>
      <c r="CIW744" s="1101"/>
      <c r="CIX744" s="1101"/>
      <c r="CIY744" s="1101"/>
      <c r="CIZ744" s="1101"/>
      <c r="CJA744" s="1101"/>
      <c r="CJB744" s="1101"/>
      <c r="CJC744" s="1101"/>
      <c r="CJD744" s="1101"/>
      <c r="CJE744" s="1101"/>
      <c r="CJF744" s="1101"/>
      <c r="CJG744" s="1101"/>
      <c r="CJH744" s="1101"/>
      <c r="CJI744" s="1101"/>
      <c r="CJJ744" s="1101"/>
      <c r="CJK744" s="1101"/>
      <c r="CJL744" s="1101"/>
      <c r="CJM744" s="1101"/>
      <c r="CJN744" s="1101"/>
      <c r="CJO744" s="1101"/>
      <c r="CJP744" s="1101"/>
      <c r="CJQ744" s="1101"/>
      <c r="CJR744" s="1101"/>
      <c r="CJS744" s="1101"/>
      <c r="CJT744" s="1101"/>
      <c r="CJU744" s="1101"/>
      <c r="CJV744" s="1101"/>
      <c r="CJW744" s="1101"/>
      <c r="CJX744" s="1101"/>
      <c r="CJY744" s="1101"/>
      <c r="CJZ744" s="1101"/>
      <c r="CKA744" s="1101"/>
      <c r="CKB744" s="1101"/>
      <c r="CKC744" s="1101"/>
      <c r="CKD744" s="1101"/>
      <c r="CKE744" s="1101"/>
      <c r="CKF744" s="1101"/>
      <c r="CKG744" s="1101"/>
      <c r="CKH744" s="1101"/>
      <c r="CKI744" s="1101"/>
      <c r="CKJ744" s="1101"/>
      <c r="CKK744" s="1101"/>
      <c r="CKL744" s="1101"/>
      <c r="CKM744" s="1101"/>
      <c r="CKN744" s="1101"/>
      <c r="CKO744" s="1101"/>
      <c r="CKP744" s="1101"/>
      <c r="CKQ744" s="1101"/>
      <c r="CKR744" s="1101"/>
      <c r="CKS744" s="1101"/>
      <c r="CKT744" s="1101"/>
      <c r="CKU744" s="1101"/>
      <c r="CKV744" s="1101"/>
      <c r="CKW744" s="1101"/>
      <c r="CKX744" s="1101"/>
      <c r="CKY744" s="1101"/>
      <c r="CKZ744" s="1101"/>
      <c r="CLA744" s="1101"/>
      <c r="CLB744" s="1101"/>
      <c r="CLC744" s="1101"/>
      <c r="CLD744" s="1101"/>
      <c r="CLE744" s="1101"/>
      <c r="CLF744" s="1101"/>
      <c r="CLG744" s="1101"/>
      <c r="CLH744" s="1101"/>
      <c r="CLI744" s="1101"/>
      <c r="CLJ744" s="1101"/>
      <c r="CLK744" s="1101"/>
      <c r="CLL744" s="1101"/>
      <c r="CLM744" s="1101"/>
      <c r="CLN744" s="1101"/>
      <c r="CLO744" s="1101"/>
      <c r="CLP744" s="1101"/>
      <c r="CLQ744" s="1101"/>
      <c r="CLR744" s="1101"/>
      <c r="CLS744" s="1101"/>
      <c r="CLT744" s="1101"/>
      <c r="CLU744" s="1101"/>
      <c r="CLV744" s="1101"/>
      <c r="CLW744" s="1101"/>
      <c r="CLX744" s="1101"/>
      <c r="CLY744" s="1101"/>
      <c r="CLZ744" s="1101"/>
      <c r="CMA744" s="1101"/>
      <c r="CMB744" s="1101"/>
      <c r="CMC744" s="1101"/>
      <c r="CMD744" s="1101"/>
      <c r="CME744" s="1101"/>
      <c r="CMF744" s="1101"/>
      <c r="CMG744" s="1101"/>
      <c r="CMH744" s="1101"/>
      <c r="CMI744" s="1101"/>
      <c r="CMJ744" s="1101"/>
      <c r="CMK744" s="1101"/>
      <c r="CML744" s="1101"/>
      <c r="CMM744" s="1101"/>
      <c r="CMN744" s="1101"/>
      <c r="CMO744" s="1101"/>
      <c r="CMP744" s="1101"/>
      <c r="CMQ744" s="1101"/>
      <c r="CMR744" s="1101"/>
      <c r="CMS744" s="1101"/>
      <c r="CMT744" s="1101"/>
      <c r="CMU744" s="1101"/>
      <c r="CMV744" s="1101"/>
      <c r="CMW744" s="1101"/>
      <c r="CMX744" s="1101"/>
      <c r="CMY744" s="1101"/>
      <c r="CMZ744" s="1101"/>
      <c r="CNA744" s="1101"/>
      <c r="CNB744" s="1101"/>
      <c r="CNC744" s="1101"/>
      <c r="CND744" s="1101"/>
      <c r="CNE744" s="1101"/>
      <c r="CNF744" s="1101"/>
      <c r="CNG744" s="1101"/>
      <c r="CNH744" s="1101"/>
      <c r="CNI744" s="1101"/>
      <c r="CNJ744" s="1101"/>
      <c r="CNK744" s="1101"/>
      <c r="CNL744" s="1101"/>
      <c r="CNM744" s="1101"/>
      <c r="CNN744" s="1101"/>
      <c r="CNO744" s="1101"/>
      <c r="CNP744" s="1101"/>
      <c r="CNQ744" s="1101"/>
      <c r="CNR744" s="1101"/>
      <c r="CNS744" s="1101"/>
      <c r="CNT744" s="1101"/>
      <c r="CNU744" s="1101"/>
      <c r="CNV744" s="1101"/>
      <c r="CNW744" s="1101"/>
      <c r="CNX744" s="1101"/>
      <c r="CNY744" s="1101"/>
      <c r="CNZ744" s="1101"/>
      <c r="COA744" s="1101"/>
      <c r="COB744" s="1101"/>
      <c r="COC744" s="1101"/>
      <c r="COD744" s="1101"/>
      <c r="COE744" s="1101"/>
      <c r="COF744" s="1101"/>
      <c r="COG744" s="1101"/>
      <c r="COH744" s="1101"/>
      <c r="COI744" s="1101"/>
      <c r="COJ744" s="1101"/>
      <c r="COK744" s="1101"/>
      <c r="COL744" s="1101"/>
      <c r="COM744" s="1101"/>
      <c r="CON744" s="1101"/>
      <c r="COO744" s="1101"/>
      <c r="COP744" s="1101"/>
      <c r="COQ744" s="1101"/>
      <c r="COR744" s="1101"/>
      <c r="COS744" s="1101"/>
      <c r="COT744" s="1101"/>
      <c r="COU744" s="1101"/>
      <c r="COV744" s="1101"/>
      <c r="COW744" s="1101"/>
      <c r="COX744" s="1101"/>
      <c r="COY744" s="1101"/>
      <c r="COZ744" s="1101"/>
      <c r="CPA744" s="1101"/>
      <c r="CPB744" s="1101"/>
      <c r="CPC744" s="1101"/>
      <c r="CPD744" s="1101"/>
      <c r="CPE744" s="1101"/>
      <c r="CPF744" s="1101"/>
      <c r="CPG744" s="1101"/>
      <c r="CPH744" s="1101"/>
      <c r="CPI744" s="1101"/>
      <c r="CPJ744" s="1101"/>
      <c r="CPK744" s="1101"/>
      <c r="CPL744" s="1101"/>
      <c r="CPM744" s="1101"/>
      <c r="CPN744" s="1101"/>
      <c r="CPO744" s="1101"/>
      <c r="CPP744" s="1101"/>
      <c r="CPQ744" s="1101"/>
      <c r="CPR744" s="1101"/>
      <c r="CPS744" s="1101"/>
      <c r="CPT744" s="1101"/>
      <c r="CPU744" s="1101"/>
      <c r="CPV744" s="1101"/>
      <c r="CPW744" s="1101"/>
      <c r="CPX744" s="1101"/>
      <c r="CPY744" s="1101"/>
      <c r="CPZ744" s="1101"/>
      <c r="CQA744" s="1101"/>
      <c r="CQB744" s="1101"/>
      <c r="CQC744" s="1101"/>
      <c r="CQD744" s="1101"/>
      <c r="CQE744" s="1101"/>
      <c r="CQF744" s="1101"/>
      <c r="CQG744" s="1101"/>
      <c r="CQH744" s="1101"/>
      <c r="CQI744" s="1101"/>
      <c r="CQJ744" s="1101"/>
      <c r="CQK744" s="1101"/>
      <c r="CQL744" s="1101"/>
      <c r="CQM744" s="1101"/>
      <c r="CQN744" s="1101"/>
      <c r="CQO744" s="1101"/>
      <c r="CQP744" s="1101"/>
      <c r="CQQ744" s="1101"/>
      <c r="CQR744" s="1101"/>
      <c r="CQS744" s="1101"/>
      <c r="CQT744" s="1101"/>
      <c r="CQU744" s="1101"/>
      <c r="CQV744" s="1101"/>
      <c r="CQW744" s="1101"/>
      <c r="CQX744" s="1101"/>
      <c r="CQY744" s="1101"/>
      <c r="CQZ744" s="1101"/>
      <c r="CRA744" s="1101"/>
      <c r="CRB744" s="1101"/>
      <c r="CRC744" s="1101"/>
      <c r="CRD744" s="1101"/>
      <c r="CRE744" s="1101"/>
      <c r="CRF744" s="1101"/>
      <c r="CRG744" s="1101"/>
      <c r="CRH744" s="1101"/>
      <c r="CRI744" s="1101"/>
      <c r="CRJ744" s="1101"/>
      <c r="CRK744" s="1101"/>
      <c r="CRL744" s="1101"/>
      <c r="CRM744" s="1101"/>
      <c r="CRN744" s="1101"/>
      <c r="CRO744" s="1101"/>
      <c r="CRP744" s="1101"/>
      <c r="CRQ744" s="1101"/>
      <c r="CRR744" s="1101"/>
      <c r="CRS744" s="1101"/>
      <c r="CRT744" s="1101"/>
      <c r="CRU744" s="1101"/>
      <c r="CRV744" s="1101"/>
      <c r="CRW744" s="1101"/>
      <c r="CRX744" s="1101"/>
      <c r="CRY744" s="1101"/>
      <c r="CRZ744" s="1101"/>
      <c r="CSA744" s="1101"/>
      <c r="CSB744" s="1101"/>
      <c r="CSC744" s="1101"/>
      <c r="CSD744" s="1101"/>
      <c r="CSE744" s="1101"/>
      <c r="CSF744" s="1101"/>
      <c r="CSG744" s="1101"/>
      <c r="CSH744" s="1101"/>
      <c r="CSI744" s="1101"/>
      <c r="CSJ744" s="1101"/>
      <c r="CSK744" s="1101"/>
      <c r="CSL744" s="1101"/>
      <c r="CSM744" s="1101"/>
      <c r="CSN744" s="1101"/>
      <c r="CSO744" s="1101"/>
      <c r="CSP744" s="1101"/>
      <c r="CSQ744" s="1101"/>
      <c r="CSR744" s="1101"/>
      <c r="CSS744" s="1101"/>
      <c r="CST744" s="1101"/>
      <c r="CSU744" s="1101"/>
      <c r="CSV744" s="1101"/>
      <c r="CSW744" s="1101"/>
      <c r="CSX744" s="1101"/>
      <c r="CSY744" s="1101"/>
      <c r="CSZ744" s="1101"/>
      <c r="CTA744" s="1101"/>
      <c r="CTB744" s="1101"/>
      <c r="CTC744" s="1101"/>
      <c r="CTD744" s="1101"/>
      <c r="CTE744" s="1101"/>
      <c r="CTF744" s="1101"/>
      <c r="CTG744" s="1101"/>
      <c r="CTH744" s="1101"/>
      <c r="CTI744" s="1101"/>
      <c r="CTJ744" s="1101"/>
      <c r="CTK744" s="1101"/>
      <c r="CTL744" s="1101"/>
      <c r="CTM744" s="1101"/>
      <c r="CTN744" s="1101"/>
      <c r="CTO744" s="1101"/>
      <c r="CTP744" s="1101"/>
      <c r="CTQ744" s="1101"/>
      <c r="CTR744" s="1101"/>
      <c r="CTS744" s="1101"/>
      <c r="CTT744" s="1101"/>
      <c r="CTU744" s="1101"/>
      <c r="CTV744" s="1101"/>
      <c r="CTW744" s="1101"/>
      <c r="CTX744" s="1101"/>
      <c r="CTY744" s="1101"/>
      <c r="CTZ744" s="1101"/>
      <c r="CUA744" s="1101"/>
      <c r="CUB744" s="1101"/>
      <c r="CUC744" s="1101"/>
      <c r="CUD744" s="1101"/>
      <c r="CUE744" s="1101"/>
      <c r="CUF744" s="1101"/>
      <c r="CUG744" s="1101"/>
      <c r="CUH744" s="1101"/>
      <c r="CUI744" s="1101"/>
      <c r="CUJ744" s="1101"/>
      <c r="CUK744" s="1101"/>
      <c r="CUL744" s="1101"/>
      <c r="CUM744" s="1101"/>
      <c r="CUN744" s="1101"/>
      <c r="CUO744" s="1101"/>
      <c r="CUP744" s="1101"/>
      <c r="CUQ744" s="1101"/>
      <c r="CUR744" s="1101"/>
      <c r="CUS744" s="1101"/>
      <c r="CUT744" s="1101"/>
      <c r="CUU744" s="1101"/>
      <c r="CUV744" s="1101"/>
      <c r="CUW744" s="1101"/>
      <c r="CUX744" s="1101"/>
      <c r="CUY744" s="1101"/>
      <c r="CUZ744" s="1101"/>
      <c r="CVA744" s="1101"/>
      <c r="CVB744" s="1101"/>
      <c r="CVC744" s="1101"/>
      <c r="CVD744" s="1101"/>
      <c r="CVE744" s="1101"/>
      <c r="CVF744" s="1101"/>
      <c r="CVG744" s="1101"/>
      <c r="CVH744" s="1101"/>
      <c r="CVI744" s="1101"/>
      <c r="CVJ744" s="1101"/>
      <c r="CVK744" s="1101"/>
      <c r="CVL744" s="1101"/>
      <c r="CVM744" s="1101"/>
      <c r="CVN744" s="1101"/>
      <c r="CVO744" s="1101"/>
      <c r="CVP744" s="1101"/>
      <c r="CVQ744" s="1101"/>
      <c r="CVR744" s="1101"/>
      <c r="CVS744" s="1101"/>
      <c r="CVT744" s="1101"/>
      <c r="CVU744" s="1101"/>
      <c r="CVV744" s="1101"/>
      <c r="CVW744" s="1101"/>
      <c r="CVX744" s="1101"/>
      <c r="CVY744" s="1101"/>
      <c r="CVZ744" s="1101"/>
      <c r="CWA744" s="1101"/>
      <c r="CWB744" s="1101"/>
      <c r="CWC744" s="1101"/>
      <c r="CWD744" s="1101"/>
      <c r="CWE744" s="1101"/>
      <c r="CWF744" s="1101"/>
      <c r="CWG744" s="1101"/>
      <c r="CWH744" s="1101"/>
      <c r="CWI744" s="1101"/>
      <c r="CWJ744" s="1101"/>
      <c r="CWK744" s="1101"/>
      <c r="CWL744" s="1101"/>
      <c r="CWM744" s="1101"/>
      <c r="CWN744" s="1101"/>
      <c r="CWO744" s="1101"/>
      <c r="CWP744" s="1101"/>
      <c r="CWQ744" s="1101"/>
      <c r="CWR744" s="1101"/>
      <c r="CWS744" s="1101"/>
      <c r="CWT744" s="1101"/>
      <c r="CWU744" s="1101"/>
      <c r="CWV744" s="1101"/>
      <c r="CWW744" s="1101"/>
      <c r="CWX744" s="1101"/>
      <c r="CWY744" s="1101"/>
      <c r="CWZ744" s="1101"/>
      <c r="CXA744" s="1101"/>
      <c r="CXB744" s="1101"/>
      <c r="CXC744" s="1101"/>
      <c r="CXD744" s="1101"/>
      <c r="CXE744" s="1101"/>
      <c r="CXF744" s="1101"/>
      <c r="CXG744" s="1101"/>
      <c r="CXH744" s="1101"/>
      <c r="CXI744" s="1101"/>
      <c r="CXJ744" s="1101"/>
      <c r="CXK744" s="1101"/>
      <c r="CXL744" s="1101"/>
      <c r="CXM744" s="1101"/>
      <c r="CXN744" s="1101"/>
      <c r="CXO744" s="1101"/>
      <c r="CXP744" s="1101"/>
      <c r="CXQ744" s="1101"/>
      <c r="CXR744" s="1101"/>
      <c r="CXS744" s="1101"/>
      <c r="CXT744" s="1101"/>
      <c r="CXU744" s="1101"/>
      <c r="CXV744" s="1101"/>
      <c r="CXW744" s="1101"/>
      <c r="CXX744" s="1101"/>
      <c r="CXY744" s="1101"/>
      <c r="CXZ744" s="1101"/>
      <c r="CYA744" s="1101"/>
      <c r="CYB744" s="1101"/>
      <c r="CYC744" s="1101"/>
      <c r="CYD744" s="1101"/>
      <c r="CYE744" s="1101"/>
      <c r="CYF744" s="1101"/>
      <c r="CYG744" s="1101"/>
      <c r="CYH744" s="1101"/>
      <c r="CYI744" s="1101"/>
      <c r="CYJ744" s="1101"/>
      <c r="CYK744" s="1101"/>
      <c r="CYL744" s="1101"/>
      <c r="CYM744" s="1101"/>
      <c r="CYN744" s="1101"/>
      <c r="CYO744" s="1101"/>
      <c r="CYP744" s="1101"/>
      <c r="CYQ744" s="1101"/>
      <c r="CYR744" s="1101"/>
      <c r="CYS744" s="1101"/>
      <c r="CYT744" s="1101"/>
      <c r="CYU744" s="1101"/>
      <c r="CYV744" s="1101"/>
      <c r="CYW744" s="1101"/>
      <c r="CYX744" s="1101"/>
      <c r="CYY744" s="1101"/>
      <c r="CYZ744" s="1101"/>
      <c r="CZA744" s="1101"/>
      <c r="CZB744" s="1101"/>
      <c r="CZC744" s="1101"/>
      <c r="CZD744" s="1101"/>
      <c r="CZE744" s="1101"/>
      <c r="CZF744" s="1101"/>
      <c r="CZG744" s="1101"/>
      <c r="CZH744" s="1101"/>
      <c r="CZI744" s="1101"/>
      <c r="CZJ744" s="1101"/>
      <c r="CZK744" s="1101"/>
      <c r="CZL744" s="1101"/>
      <c r="CZM744" s="1101"/>
      <c r="CZN744" s="1101"/>
      <c r="CZO744" s="1101"/>
      <c r="CZP744" s="1101"/>
      <c r="CZQ744" s="1101"/>
      <c r="CZR744" s="1101"/>
      <c r="CZS744" s="1101"/>
      <c r="CZT744" s="1101"/>
      <c r="CZU744" s="1101"/>
      <c r="CZV744" s="1101"/>
      <c r="CZW744" s="1101"/>
      <c r="CZX744" s="1101"/>
      <c r="CZY744" s="1101"/>
      <c r="CZZ744" s="1101"/>
      <c r="DAA744" s="1101"/>
      <c r="DAB744" s="1101"/>
      <c r="DAC744" s="1101"/>
      <c r="DAD744" s="1101"/>
      <c r="DAE744" s="1101"/>
      <c r="DAF744" s="1101"/>
      <c r="DAG744" s="1101"/>
      <c r="DAH744" s="1101"/>
      <c r="DAI744" s="1101"/>
      <c r="DAJ744" s="1101"/>
      <c r="DAK744" s="1101"/>
      <c r="DAL744" s="1101"/>
      <c r="DAM744" s="1101"/>
      <c r="DAN744" s="1101"/>
      <c r="DAO744" s="1101"/>
      <c r="DAP744" s="1101"/>
      <c r="DAQ744" s="1101"/>
      <c r="DAR744" s="1101"/>
      <c r="DAS744" s="1101"/>
      <c r="DAT744" s="1101"/>
      <c r="DAU744" s="1101"/>
      <c r="DAV744" s="1101"/>
      <c r="DAW744" s="1101"/>
      <c r="DAX744" s="1101"/>
      <c r="DAY744" s="1101"/>
      <c r="DAZ744" s="1101"/>
      <c r="DBA744" s="1101"/>
      <c r="DBB744" s="1101"/>
      <c r="DBC744" s="1101"/>
      <c r="DBD744" s="1101"/>
      <c r="DBE744" s="1101"/>
      <c r="DBF744" s="1101"/>
      <c r="DBG744" s="1101"/>
      <c r="DBH744" s="1101"/>
      <c r="DBI744" s="1101"/>
      <c r="DBJ744" s="1101"/>
      <c r="DBK744" s="1101"/>
      <c r="DBL744" s="1101"/>
      <c r="DBM744" s="1101"/>
      <c r="DBN744" s="1101"/>
      <c r="DBO744" s="1101"/>
      <c r="DBP744" s="1101"/>
      <c r="DBQ744" s="1101"/>
      <c r="DBR744" s="1101"/>
      <c r="DBS744" s="1101"/>
      <c r="DBT744" s="1101"/>
      <c r="DBU744" s="1101"/>
      <c r="DBV744" s="1101"/>
      <c r="DBW744" s="1101"/>
      <c r="DBX744" s="1101"/>
      <c r="DBY744" s="1101"/>
      <c r="DBZ744" s="1101"/>
      <c r="DCA744" s="1101"/>
      <c r="DCB744" s="1101"/>
      <c r="DCC744" s="1101"/>
      <c r="DCD744" s="1101"/>
      <c r="DCE744" s="1101"/>
      <c r="DCF744" s="1101"/>
      <c r="DCG744" s="1101"/>
      <c r="DCH744" s="1101"/>
      <c r="DCI744" s="1101"/>
      <c r="DCJ744" s="1101"/>
      <c r="DCK744" s="1101"/>
      <c r="DCL744" s="1101"/>
      <c r="DCM744" s="1101"/>
      <c r="DCN744" s="1101"/>
      <c r="DCO744" s="1101"/>
      <c r="DCP744" s="1101"/>
      <c r="DCQ744" s="1101"/>
      <c r="DCR744" s="1101"/>
      <c r="DCS744" s="1101"/>
      <c r="DCT744" s="1101"/>
      <c r="DCU744" s="1101"/>
      <c r="DCV744" s="1101"/>
      <c r="DCW744" s="1101"/>
      <c r="DCX744" s="1101"/>
      <c r="DCY744" s="1101"/>
      <c r="DCZ744" s="1101"/>
      <c r="DDA744" s="1101"/>
      <c r="DDB744" s="1101"/>
      <c r="DDC744" s="1101"/>
      <c r="DDD744" s="1101"/>
      <c r="DDE744" s="1101"/>
      <c r="DDF744" s="1101"/>
      <c r="DDG744" s="1101"/>
      <c r="DDH744" s="1101"/>
      <c r="DDI744" s="1101"/>
      <c r="DDJ744" s="1101"/>
      <c r="DDK744" s="1101"/>
      <c r="DDL744" s="1101"/>
      <c r="DDM744" s="1101"/>
      <c r="DDN744" s="1101"/>
      <c r="DDO744" s="1101"/>
      <c r="DDP744" s="1101"/>
      <c r="DDQ744" s="1101"/>
      <c r="DDR744" s="1101"/>
      <c r="DDS744" s="1101"/>
      <c r="DDT744" s="1101"/>
      <c r="DDU744" s="1101"/>
      <c r="DDV744" s="1101"/>
      <c r="DDW744" s="1101"/>
      <c r="DDX744" s="1101"/>
      <c r="DDY744" s="1101"/>
      <c r="DDZ744" s="1101"/>
      <c r="DEA744" s="1101"/>
      <c r="DEB744" s="1101"/>
      <c r="DEC744" s="1101"/>
      <c r="DED744" s="1101"/>
      <c r="DEE744" s="1101"/>
      <c r="DEF744" s="1101"/>
      <c r="DEG744" s="1101"/>
      <c r="DEH744" s="1101"/>
      <c r="DEI744" s="1101"/>
      <c r="DEJ744" s="1101"/>
      <c r="DEK744" s="1101"/>
      <c r="DEL744" s="1101"/>
      <c r="DEM744" s="1101"/>
      <c r="DEN744" s="1101"/>
      <c r="DEO744" s="1101"/>
      <c r="DEP744" s="1101"/>
      <c r="DEQ744" s="1101"/>
      <c r="DER744" s="1101"/>
      <c r="DES744" s="1101"/>
      <c r="DET744" s="1101"/>
      <c r="DEU744" s="1101"/>
      <c r="DEV744" s="1101"/>
      <c r="DEW744" s="1101"/>
      <c r="DEX744" s="1101"/>
      <c r="DEY744" s="1101"/>
      <c r="DEZ744" s="1101"/>
      <c r="DFA744" s="1101"/>
      <c r="DFB744" s="1101"/>
      <c r="DFC744" s="1101"/>
      <c r="DFD744" s="1101"/>
      <c r="DFE744" s="1101"/>
      <c r="DFF744" s="1101"/>
      <c r="DFG744" s="1101"/>
      <c r="DFH744" s="1101"/>
      <c r="DFI744" s="1101"/>
      <c r="DFJ744" s="1101"/>
      <c r="DFK744" s="1101"/>
      <c r="DFL744" s="1101"/>
      <c r="DFM744" s="1101"/>
      <c r="DFN744" s="1101"/>
      <c r="DFO744" s="1101"/>
      <c r="DFP744" s="1101"/>
      <c r="DFQ744" s="1101"/>
      <c r="DFR744" s="1101"/>
      <c r="DFS744" s="1101"/>
      <c r="DFT744" s="1101"/>
      <c r="DFU744" s="1101"/>
      <c r="DFV744" s="1101"/>
      <c r="DFW744" s="1101"/>
      <c r="DFX744" s="1101"/>
      <c r="DFY744" s="1101"/>
      <c r="DFZ744" s="1101"/>
      <c r="DGA744" s="1101"/>
      <c r="DGB744" s="1101"/>
      <c r="DGC744" s="1101"/>
      <c r="DGD744" s="1101"/>
      <c r="DGE744" s="1101"/>
      <c r="DGF744" s="1101"/>
      <c r="DGG744" s="1101"/>
      <c r="DGH744" s="1101"/>
      <c r="DGI744" s="1101"/>
      <c r="DGJ744" s="1101"/>
      <c r="DGK744" s="1101"/>
      <c r="DGL744" s="1101"/>
      <c r="DGM744" s="1101"/>
      <c r="DGN744" s="1101"/>
      <c r="DGO744" s="1101"/>
      <c r="DGP744" s="1101"/>
      <c r="DGQ744" s="1101"/>
      <c r="DGR744" s="1101"/>
      <c r="DGS744" s="1101"/>
      <c r="DGT744" s="1101"/>
      <c r="DGU744" s="1101"/>
      <c r="DGV744" s="1101"/>
      <c r="DGW744" s="1101"/>
      <c r="DGX744" s="1101"/>
      <c r="DGY744" s="1101"/>
      <c r="DGZ744" s="1101"/>
      <c r="DHA744" s="1101"/>
      <c r="DHB744" s="1101"/>
      <c r="DHC744" s="1101"/>
      <c r="DHD744" s="1101"/>
      <c r="DHE744" s="1101"/>
      <c r="DHF744" s="1101"/>
      <c r="DHG744" s="1101"/>
      <c r="DHH744" s="1101"/>
      <c r="DHI744" s="1101"/>
      <c r="DHJ744" s="1101"/>
      <c r="DHK744" s="1101"/>
      <c r="DHL744" s="1101"/>
      <c r="DHM744" s="1101"/>
      <c r="DHN744" s="1101"/>
      <c r="DHO744" s="1101"/>
      <c r="DHP744" s="1101"/>
      <c r="DHQ744" s="1101"/>
      <c r="DHR744" s="1101"/>
      <c r="DHS744" s="1101"/>
      <c r="DHT744" s="1101"/>
      <c r="DHU744" s="1101"/>
      <c r="DHV744" s="1101"/>
      <c r="DHW744" s="1101"/>
      <c r="DHX744" s="1101"/>
      <c r="DHY744" s="1101"/>
      <c r="DHZ744" s="1101"/>
      <c r="DIA744" s="1101"/>
      <c r="DIB744" s="1101"/>
      <c r="DIC744" s="1101"/>
      <c r="DID744" s="1101"/>
      <c r="DIE744" s="1101"/>
      <c r="DIF744" s="1101"/>
      <c r="DIG744" s="1101"/>
      <c r="DIH744" s="1101"/>
      <c r="DII744" s="1101"/>
      <c r="DIJ744" s="1101"/>
      <c r="DIK744" s="1101"/>
      <c r="DIL744" s="1101"/>
      <c r="DIM744" s="1101"/>
      <c r="DIN744" s="1101"/>
      <c r="DIO744" s="1101"/>
      <c r="DIP744" s="1101"/>
      <c r="DIQ744" s="1101"/>
      <c r="DIR744" s="1101"/>
      <c r="DIS744" s="1101"/>
      <c r="DIT744" s="1101"/>
      <c r="DIU744" s="1101"/>
      <c r="DIV744" s="1101"/>
      <c r="DIW744" s="1101"/>
      <c r="DIX744" s="1101"/>
      <c r="DIY744" s="1101"/>
      <c r="DIZ744" s="1101"/>
      <c r="DJA744" s="1101"/>
      <c r="DJB744" s="1101"/>
      <c r="DJC744" s="1101"/>
      <c r="DJD744" s="1101"/>
      <c r="DJE744" s="1101"/>
      <c r="DJF744" s="1101"/>
      <c r="DJG744" s="1101"/>
      <c r="DJH744" s="1101"/>
      <c r="DJI744" s="1101"/>
      <c r="DJJ744" s="1101"/>
      <c r="DJK744" s="1101"/>
      <c r="DJL744" s="1101"/>
      <c r="DJM744" s="1101"/>
      <c r="DJN744" s="1101"/>
      <c r="DJO744" s="1101"/>
      <c r="DJP744" s="1101"/>
      <c r="DJQ744" s="1101"/>
      <c r="DJR744" s="1101"/>
      <c r="DJS744" s="1101"/>
      <c r="DJT744" s="1101"/>
      <c r="DJU744" s="1101"/>
      <c r="DJV744" s="1101"/>
      <c r="DJW744" s="1101"/>
      <c r="DJX744" s="1101"/>
      <c r="DJY744" s="1101"/>
      <c r="DJZ744" s="1101"/>
      <c r="DKA744" s="1101"/>
      <c r="DKB744" s="1101"/>
      <c r="DKC744" s="1101"/>
      <c r="DKD744" s="1101"/>
      <c r="DKE744" s="1101"/>
      <c r="DKF744" s="1101"/>
      <c r="DKG744" s="1101"/>
      <c r="DKH744" s="1101"/>
      <c r="DKI744" s="1101"/>
      <c r="DKJ744" s="1101"/>
      <c r="DKK744" s="1101"/>
      <c r="DKL744" s="1101"/>
      <c r="DKM744" s="1101"/>
      <c r="DKN744" s="1101"/>
      <c r="DKO744" s="1101"/>
      <c r="DKP744" s="1101"/>
      <c r="DKQ744" s="1101"/>
      <c r="DKR744" s="1101"/>
      <c r="DKS744" s="1101"/>
      <c r="DKT744" s="1101"/>
      <c r="DKU744" s="1101"/>
      <c r="DKV744" s="1101"/>
      <c r="DKW744" s="1101"/>
      <c r="DKX744" s="1101"/>
      <c r="DKY744" s="1101"/>
      <c r="DKZ744" s="1101"/>
      <c r="DLA744" s="1101"/>
      <c r="DLB744" s="1101"/>
      <c r="DLC744" s="1101"/>
      <c r="DLD744" s="1101"/>
      <c r="DLE744" s="1101"/>
      <c r="DLF744" s="1101"/>
      <c r="DLG744" s="1101"/>
      <c r="DLH744" s="1101"/>
      <c r="DLI744" s="1101"/>
      <c r="DLJ744" s="1101"/>
      <c r="DLK744" s="1101"/>
      <c r="DLL744" s="1101"/>
      <c r="DLM744" s="1101"/>
      <c r="DLN744" s="1101"/>
      <c r="DLO744" s="1101"/>
      <c r="DLP744" s="1101"/>
      <c r="DLQ744" s="1101"/>
      <c r="DLR744" s="1101"/>
      <c r="DLS744" s="1101"/>
      <c r="DLT744" s="1101"/>
      <c r="DLU744" s="1101"/>
      <c r="DLV744" s="1101"/>
      <c r="DLW744" s="1101"/>
      <c r="DLX744" s="1101"/>
      <c r="DLY744" s="1101"/>
      <c r="DLZ744" s="1101"/>
      <c r="DMA744" s="1101"/>
      <c r="DMB744" s="1101"/>
      <c r="DMC744" s="1101"/>
      <c r="DMD744" s="1101"/>
      <c r="DME744" s="1101"/>
      <c r="DMF744" s="1101"/>
      <c r="DMG744" s="1101"/>
      <c r="DMH744" s="1101"/>
      <c r="DMI744" s="1101"/>
      <c r="DMJ744" s="1101"/>
      <c r="DMK744" s="1101"/>
      <c r="DML744" s="1101"/>
      <c r="DMM744" s="1101"/>
      <c r="DMN744" s="1101"/>
      <c r="DMO744" s="1101"/>
      <c r="DMP744" s="1101"/>
      <c r="DMQ744" s="1101"/>
      <c r="DMR744" s="1101"/>
      <c r="DMS744" s="1101"/>
      <c r="DMT744" s="1101"/>
      <c r="DMU744" s="1101"/>
      <c r="DMV744" s="1101"/>
      <c r="DMW744" s="1101"/>
      <c r="DMX744" s="1101"/>
      <c r="DMY744" s="1101"/>
      <c r="DMZ744" s="1101"/>
      <c r="DNA744" s="1101"/>
      <c r="DNB744" s="1101"/>
      <c r="DNC744" s="1101"/>
      <c r="DND744" s="1101"/>
      <c r="DNE744" s="1101"/>
      <c r="DNF744" s="1101"/>
      <c r="DNG744" s="1101"/>
      <c r="DNH744" s="1101"/>
      <c r="DNI744" s="1101"/>
      <c r="DNJ744" s="1101"/>
      <c r="DNK744" s="1101"/>
      <c r="DNL744" s="1101"/>
      <c r="DNM744" s="1101"/>
      <c r="DNN744" s="1101"/>
      <c r="DNO744" s="1101"/>
      <c r="DNP744" s="1101"/>
      <c r="DNQ744" s="1101"/>
      <c r="DNR744" s="1101"/>
      <c r="DNS744" s="1101"/>
      <c r="DNT744" s="1101"/>
      <c r="DNU744" s="1101"/>
      <c r="DNV744" s="1101"/>
      <c r="DNW744" s="1101"/>
      <c r="DNX744" s="1101"/>
      <c r="DNY744" s="1101"/>
      <c r="DNZ744" s="1101"/>
      <c r="DOA744" s="1101"/>
      <c r="DOB744" s="1101"/>
      <c r="DOC744" s="1101"/>
      <c r="DOD744" s="1101"/>
      <c r="DOE744" s="1101"/>
      <c r="DOF744" s="1101"/>
      <c r="DOG744" s="1101"/>
      <c r="DOH744" s="1101"/>
      <c r="DOI744" s="1101"/>
      <c r="DOJ744" s="1101"/>
      <c r="DOK744" s="1101"/>
      <c r="DOL744" s="1101"/>
      <c r="DOM744" s="1101"/>
      <c r="DON744" s="1101"/>
      <c r="DOO744" s="1101"/>
      <c r="DOP744" s="1101"/>
      <c r="DOQ744" s="1101"/>
      <c r="DOR744" s="1101"/>
      <c r="DOS744" s="1101"/>
      <c r="DOT744" s="1101"/>
      <c r="DOU744" s="1101"/>
      <c r="DOV744" s="1101"/>
      <c r="DOW744" s="1101"/>
      <c r="DOX744" s="1101"/>
      <c r="DOY744" s="1101"/>
      <c r="DOZ744" s="1101"/>
      <c r="DPA744" s="1101"/>
      <c r="DPB744" s="1101"/>
      <c r="DPC744" s="1101"/>
      <c r="DPD744" s="1101"/>
      <c r="DPE744" s="1101"/>
      <c r="DPF744" s="1101"/>
      <c r="DPG744" s="1101"/>
      <c r="DPH744" s="1101"/>
      <c r="DPI744" s="1101"/>
      <c r="DPJ744" s="1101"/>
      <c r="DPK744" s="1101"/>
      <c r="DPL744" s="1101"/>
      <c r="DPM744" s="1101"/>
      <c r="DPN744" s="1101"/>
      <c r="DPO744" s="1101"/>
      <c r="DPP744" s="1101"/>
      <c r="DPQ744" s="1101"/>
      <c r="DPR744" s="1101"/>
      <c r="DPS744" s="1101"/>
      <c r="DPT744" s="1101"/>
      <c r="DPU744" s="1101"/>
      <c r="DPV744" s="1101"/>
      <c r="DPW744" s="1101"/>
      <c r="DPX744" s="1101"/>
      <c r="DPY744" s="1101"/>
      <c r="DPZ744" s="1101"/>
      <c r="DQA744" s="1101"/>
      <c r="DQB744" s="1101"/>
      <c r="DQC744" s="1101"/>
      <c r="DQD744" s="1101"/>
      <c r="DQE744" s="1101"/>
      <c r="DQF744" s="1101"/>
      <c r="DQG744" s="1101"/>
      <c r="DQH744" s="1101"/>
      <c r="DQI744" s="1101"/>
      <c r="DQJ744" s="1101"/>
      <c r="DQK744" s="1101"/>
      <c r="DQL744" s="1101"/>
      <c r="DQM744" s="1101"/>
      <c r="DQN744" s="1101"/>
      <c r="DQO744" s="1101"/>
      <c r="DQP744" s="1101"/>
      <c r="DQQ744" s="1101"/>
      <c r="DQR744" s="1101"/>
      <c r="DQS744" s="1101"/>
      <c r="DQT744" s="1101"/>
      <c r="DQU744" s="1101"/>
      <c r="DQV744" s="1101"/>
      <c r="DQW744" s="1101"/>
      <c r="DQX744" s="1101"/>
      <c r="DQY744" s="1101"/>
      <c r="DQZ744" s="1101"/>
      <c r="DRA744" s="1101"/>
      <c r="DRB744" s="1101"/>
      <c r="DRC744" s="1101"/>
      <c r="DRD744" s="1101"/>
      <c r="DRE744" s="1101"/>
      <c r="DRF744" s="1101"/>
      <c r="DRG744" s="1101"/>
      <c r="DRH744" s="1101"/>
      <c r="DRI744" s="1101"/>
      <c r="DRJ744" s="1101"/>
      <c r="DRK744" s="1101"/>
      <c r="DRL744" s="1101"/>
      <c r="DRM744" s="1101"/>
      <c r="DRN744" s="1101"/>
      <c r="DRO744" s="1101"/>
      <c r="DRP744" s="1101"/>
      <c r="DRQ744" s="1101"/>
      <c r="DRR744" s="1101"/>
      <c r="DRS744" s="1101"/>
      <c r="DRT744" s="1101"/>
      <c r="DRU744" s="1101"/>
      <c r="DRV744" s="1101"/>
      <c r="DRW744" s="1101"/>
      <c r="DRX744" s="1101"/>
      <c r="DRY744" s="1101"/>
      <c r="DRZ744" s="1101"/>
      <c r="DSA744" s="1101"/>
      <c r="DSB744" s="1101"/>
      <c r="DSC744" s="1101"/>
      <c r="DSD744" s="1101"/>
      <c r="DSE744" s="1101"/>
      <c r="DSF744" s="1101"/>
      <c r="DSG744" s="1101"/>
      <c r="DSH744" s="1101"/>
      <c r="DSI744" s="1101"/>
      <c r="DSJ744" s="1101"/>
      <c r="DSK744" s="1101"/>
      <c r="DSL744" s="1101"/>
      <c r="DSM744" s="1101"/>
      <c r="DSN744" s="1101"/>
      <c r="DSO744" s="1101"/>
      <c r="DSP744" s="1101"/>
      <c r="DSQ744" s="1101"/>
      <c r="DSR744" s="1101"/>
      <c r="DSS744" s="1101"/>
      <c r="DST744" s="1101"/>
      <c r="DSU744" s="1101"/>
      <c r="DSV744" s="1101"/>
      <c r="DSW744" s="1101"/>
      <c r="DSX744" s="1101"/>
      <c r="DSY744" s="1101"/>
      <c r="DSZ744" s="1101"/>
      <c r="DTA744" s="1101"/>
      <c r="DTB744" s="1101"/>
      <c r="DTC744" s="1101"/>
      <c r="DTD744" s="1101"/>
      <c r="DTE744" s="1101"/>
      <c r="DTF744" s="1101"/>
      <c r="DTG744" s="1101"/>
      <c r="DTH744" s="1101"/>
      <c r="DTI744" s="1101"/>
      <c r="DTJ744" s="1101"/>
      <c r="DTK744" s="1101"/>
      <c r="DTL744" s="1101"/>
      <c r="DTM744" s="1101"/>
      <c r="DTN744" s="1101"/>
      <c r="DTO744" s="1101"/>
      <c r="DTP744" s="1101"/>
      <c r="DTQ744" s="1101"/>
      <c r="DTR744" s="1101"/>
      <c r="DTS744" s="1101"/>
      <c r="DTT744" s="1101"/>
      <c r="DTU744" s="1101"/>
      <c r="DTV744" s="1101"/>
      <c r="DTW744" s="1101"/>
      <c r="DTX744" s="1101"/>
      <c r="DTY744" s="1101"/>
      <c r="DTZ744" s="1101"/>
      <c r="DUA744" s="1101"/>
      <c r="DUB744" s="1101"/>
      <c r="DUC744" s="1101"/>
      <c r="DUD744" s="1101"/>
      <c r="DUE744" s="1101"/>
      <c r="DUF744" s="1101"/>
      <c r="DUG744" s="1101"/>
      <c r="DUH744" s="1101"/>
      <c r="DUI744" s="1101"/>
      <c r="DUJ744" s="1101"/>
      <c r="DUK744" s="1101"/>
      <c r="DUL744" s="1101"/>
      <c r="DUM744" s="1101"/>
      <c r="DUN744" s="1101"/>
      <c r="DUO744" s="1101"/>
      <c r="DUP744" s="1101"/>
      <c r="DUQ744" s="1101"/>
      <c r="DUR744" s="1101"/>
      <c r="DUS744" s="1101"/>
      <c r="DUT744" s="1101"/>
      <c r="DUU744" s="1101"/>
      <c r="DUV744" s="1101"/>
      <c r="DUW744" s="1101"/>
      <c r="DUX744" s="1101"/>
      <c r="DUY744" s="1101"/>
      <c r="DUZ744" s="1101"/>
      <c r="DVA744" s="1101"/>
      <c r="DVB744" s="1101"/>
      <c r="DVC744" s="1101"/>
      <c r="DVD744" s="1101"/>
      <c r="DVE744" s="1101"/>
      <c r="DVF744" s="1101"/>
      <c r="DVG744" s="1101"/>
      <c r="DVH744" s="1101"/>
      <c r="DVI744" s="1101"/>
      <c r="DVJ744" s="1101"/>
      <c r="DVK744" s="1101"/>
      <c r="DVL744" s="1101"/>
      <c r="DVM744" s="1101"/>
      <c r="DVN744" s="1101"/>
      <c r="DVO744" s="1101"/>
      <c r="DVP744" s="1101"/>
      <c r="DVQ744" s="1101"/>
      <c r="DVR744" s="1101"/>
      <c r="DVS744" s="1101"/>
      <c r="DVT744" s="1101"/>
      <c r="DVU744" s="1101"/>
      <c r="DVV744" s="1101"/>
      <c r="DVW744" s="1101"/>
      <c r="DVX744" s="1101"/>
      <c r="DVY744" s="1101"/>
      <c r="DVZ744" s="1101"/>
      <c r="DWA744" s="1101"/>
      <c r="DWB744" s="1101"/>
      <c r="DWC744" s="1101"/>
      <c r="DWD744" s="1101"/>
      <c r="DWE744" s="1101"/>
      <c r="DWF744" s="1101"/>
      <c r="DWG744" s="1101"/>
      <c r="DWH744" s="1101"/>
      <c r="DWI744" s="1101"/>
      <c r="DWJ744" s="1101"/>
      <c r="DWK744" s="1101"/>
      <c r="DWL744" s="1101"/>
      <c r="DWM744" s="1101"/>
      <c r="DWN744" s="1101"/>
      <c r="DWO744" s="1101"/>
      <c r="DWP744" s="1101"/>
      <c r="DWQ744" s="1101"/>
      <c r="DWR744" s="1101"/>
      <c r="DWS744" s="1101"/>
      <c r="DWT744" s="1101"/>
      <c r="DWU744" s="1101"/>
      <c r="DWV744" s="1101"/>
      <c r="DWW744" s="1101"/>
      <c r="DWX744" s="1101"/>
      <c r="DWY744" s="1101"/>
      <c r="DWZ744" s="1101"/>
      <c r="DXA744" s="1101"/>
      <c r="DXB744" s="1101"/>
      <c r="DXC744" s="1101"/>
      <c r="DXD744" s="1101"/>
      <c r="DXE744" s="1101"/>
      <c r="DXF744" s="1101"/>
      <c r="DXG744" s="1101"/>
      <c r="DXH744" s="1101"/>
      <c r="DXI744" s="1101"/>
      <c r="DXJ744" s="1101"/>
      <c r="DXK744" s="1101"/>
      <c r="DXL744" s="1101"/>
      <c r="DXM744" s="1101"/>
      <c r="DXN744" s="1101"/>
      <c r="DXO744" s="1101"/>
      <c r="DXP744" s="1101"/>
      <c r="DXQ744" s="1101"/>
      <c r="DXR744" s="1101"/>
      <c r="DXS744" s="1101"/>
      <c r="DXT744" s="1101"/>
      <c r="DXU744" s="1101"/>
      <c r="DXV744" s="1101"/>
      <c r="DXW744" s="1101"/>
      <c r="DXX744" s="1101"/>
      <c r="DXY744" s="1101"/>
      <c r="DXZ744" s="1101"/>
      <c r="DYA744" s="1101"/>
      <c r="DYB744" s="1101"/>
      <c r="DYC744" s="1101"/>
      <c r="DYD744" s="1101"/>
      <c r="DYE744" s="1101"/>
      <c r="DYF744" s="1101"/>
      <c r="DYG744" s="1101"/>
      <c r="DYH744" s="1101"/>
      <c r="DYI744" s="1101"/>
      <c r="DYJ744" s="1101"/>
      <c r="DYK744" s="1101"/>
      <c r="DYL744" s="1101"/>
      <c r="DYM744" s="1101"/>
      <c r="DYN744" s="1101"/>
      <c r="DYO744" s="1101"/>
      <c r="DYP744" s="1101"/>
      <c r="DYQ744" s="1101"/>
      <c r="DYR744" s="1101"/>
      <c r="DYS744" s="1101"/>
      <c r="DYT744" s="1101"/>
      <c r="DYU744" s="1101"/>
      <c r="DYV744" s="1101"/>
      <c r="DYW744" s="1101"/>
      <c r="DYX744" s="1101"/>
      <c r="DYY744" s="1101"/>
      <c r="DYZ744" s="1101"/>
      <c r="DZA744" s="1101"/>
      <c r="DZB744" s="1101"/>
      <c r="DZC744" s="1101"/>
      <c r="DZD744" s="1101"/>
      <c r="DZE744" s="1101"/>
      <c r="DZF744" s="1101"/>
      <c r="DZG744" s="1101"/>
      <c r="DZH744" s="1101"/>
      <c r="DZI744" s="1101"/>
      <c r="DZJ744" s="1101"/>
      <c r="DZK744" s="1101"/>
      <c r="DZL744" s="1101"/>
      <c r="DZM744" s="1101"/>
      <c r="DZN744" s="1101"/>
      <c r="DZO744" s="1101"/>
      <c r="DZP744" s="1101"/>
      <c r="DZQ744" s="1101"/>
      <c r="DZR744" s="1101"/>
      <c r="DZS744" s="1101"/>
      <c r="DZT744" s="1101"/>
      <c r="DZU744" s="1101"/>
      <c r="DZV744" s="1101"/>
      <c r="DZW744" s="1101"/>
      <c r="DZX744" s="1101"/>
      <c r="DZY744" s="1101"/>
      <c r="DZZ744" s="1101"/>
      <c r="EAA744" s="1101"/>
      <c r="EAB744" s="1101"/>
      <c r="EAC744" s="1101"/>
      <c r="EAD744" s="1101"/>
      <c r="EAE744" s="1101"/>
      <c r="EAF744" s="1101"/>
      <c r="EAG744" s="1101"/>
      <c r="EAH744" s="1101"/>
      <c r="EAI744" s="1101"/>
      <c r="EAJ744" s="1101"/>
      <c r="EAK744" s="1101"/>
      <c r="EAL744" s="1101"/>
      <c r="EAM744" s="1101"/>
      <c r="EAN744" s="1101"/>
      <c r="EAO744" s="1101"/>
      <c r="EAP744" s="1101"/>
      <c r="EAQ744" s="1101"/>
      <c r="EAR744" s="1101"/>
      <c r="EAS744" s="1101"/>
      <c r="EAT744" s="1101"/>
      <c r="EAU744" s="1101"/>
      <c r="EAV744" s="1101"/>
      <c r="EAW744" s="1101"/>
      <c r="EAX744" s="1101"/>
      <c r="EAY744" s="1101"/>
      <c r="EAZ744" s="1101"/>
      <c r="EBA744" s="1101"/>
      <c r="EBB744" s="1101"/>
      <c r="EBC744" s="1101"/>
      <c r="EBD744" s="1101"/>
      <c r="EBE744" s="1101"/>
      <c r="EBF744" s="1101"/>
      <c r="EBG744" s="1101"/>
      <c r="EBH744" s="1101"/>
      <c r="EBI744" s="1101"/>
      <c r="EBJ744" s="1101"/>
      <c r="EBK744" s="1101"/>
      <c r="EBL744" s="1101"/>
      <c r="EBM744" s="1101"/>
      <c r="EBN744" s="1101"/>
      <c r="EBO744" s="1101"/>
      <c r="EBP744" s="1101"/>
      <c r="EBQ744" s="1101"/>
      <c r="EBR744" s="1101"/>
      <c r="EBS744" s="1101"/>
      <c r="EBT744" s="1101"/>
      <c r="EBU744" s="1101"/>
      <c r="EBV744" s="1101"/>
      <c r="EBW744" s="1101"/>
      <c r="EBX744" s="1101"/>
      <c r="EBY744" s="1101"/>
      <c r="EBZ744" s="1101"/>
      <c r="ECA744" s="1101"/>
      <c r="ECB744" s="1101"/>
      <c r="ECC744" s="1101"/>
      <c r="ECD744" s="1101"/>
      <c r="ECE744" s="1101"/>
      <c r="ECF744" s="1101"/>
      <c r="ECG744" s="1101"/>
      <c r="ECH744" s="1101"/>
      <c r="ECI744" s="1101"/>
      <c r="ECJ744" s="1101"/>
      <c r="ECK744" s="1101"/>
      <c r="ECL744" s="1101"/>
      <c r="ECM744" s="1101"/>
      <c r="ECN744" s="1101"/>
      <c r="ECO744" s="1101"/>
      <c r="ECP744" s="1101"/>
      <c r="ECQ744" s="1101"/>
      <c r="ECR744" s="1101"/>
      <c r="ECS744" s="1101"/>
      <c r="ECT744" s="1101"/>
      <c r="ECU744" s="1101"/>
      <c r="ECV744" s="1101"/>
      <c r="ECW744" s="1101"/>
      <c r="ECX744" s="1101"/>
      <c r="ECY744" s="1101"/>
      <c r="ECZ744" s="1101"/>
      <c r="EDA744" s="1101"/>
      <c r="EDB744" s="1101"/>
      <c r="EDC744" s="1101"/>
      <c r="EDD744" s="1101"/>
      <c r="EDE744" s="1101"/>
      <c r="EDF744" s="1101"/>
      <c r="EDG744" s="1101"/>
      <c r="EDH744" s="1101"/>
      <c r="EDI744" s="1101"/>
      <c r="EDJ744" s="1101"/>
      <c r="EDK744" s="1101"/>
      <c r="EDL744" s="1101"/>
      <c r="EDM744" s="1101"/>
      <c r="EDN744" s="1101"/>
      <c r="EDO744" s="1101"/>
      <c r="EDP744" s="1101"/>
      <c r="EDQ744" s="1101"/>
      <c r="EDR744" s="1101"/>
      <c r="EDS744" s="1101"/>
      <c r="EDT744" s="1101"/>
      <c r="EDU744" s="1101"/>
      <c r="EDV744" s="1101"/>
      <c r="EDW744" s="1101"/>
      <c r="EDX744" s="1101"/>
      <c r="EDY744" s="1101"/>
      <c r="EDZ744" s="1101"/>
      <c r="EEA744" s="1101"/>
      <c r="EEB744" s="1101"/>
      <c r="EEC744" s="1101"/>
      <c r="EED744" s="1101"/>
      <c r="EEE744" s="1101"/>
      <c r="EEF744" s="1101"/>
      <c r="EEG744" s="1101"/>
      <c r="EEH744" s="1101"/>
      <c r="EEI744" s="1101"/>
      <c r="EEJ744" s="1101"/>
      <c r="EEK744" s="1101"/>
      <c r="EEL744" s="1101"/>
      <c r="EEM744" s="1101"/>
      <c r="EEN744" s="1101"/>
      <c r="EEO744" s="1101"/>
      <c r="EEP744" s="1101"/>
      <c r="EEQ744" s="1101"/>
      <c r="EER744" s="1101"/>
      <c r="EES744" s="1101"/>
      <c r="EET744" s="1101"/>
      <c r="EEU744" s="1101"/>
      <c r="EEV744" s="1101"/>
      <c r="EEW744" s="1101"/>
      <c r="EEX744" s="1101"/>
      <c r="EEY744" s="1101"/>
      <c r="EEZ744" s="1101"/>
      <c r="EFA744" s="1101"/>
      <c r="EFB744" s="1101"/>
      <c r="EFC744" s="1101"/>
      <c r="EFD744" s="1101"/>
      <c r="EFE744" s="1101"/>
      <c r="EFF744" s="1101"/>
      <c r="EFG744" s="1101"/>
      <c r="EFH744" s="1101"/>
      <c r="EFI744" s="1101"/>
      <c r="EFJ744" s="1101"/>
      <c r="EFK744" s="1101"/>
      <c r="EFL744" s="1101"/>
      <c r="EFM744" s="1101"/>
      <c r="EFN744" s="1101"/>
      <c r="EFO744" s="1101"/>
      <c r="EFP744" s="1101"/>
      <c r="EFQ744" s="1101"/>
      <c r="EFR744" s="1101"/>
      <c r="EFS744" s="1101"/>
      <c r="EFT744" s="1101"/>
      <c r="EFU744" s="1101"/>
      <c r="EFV744" s="1101"/>
      <c r="EFW744" s="1101"/>
      <c r="EFX744" s="1101"/>
      <c r="EFY744" s="1101"/>
      <c r="EFZ744" s="1101"/>
      <c r="EGA744" s="1101"/>
      <c r="EGB744" s="1101"/>
      <c r="EGC744" s="1101"/>
      <c r="EGD744" s="1101"/>
      <c r="EGE744" s="1101"/>
      <c r="EGF744" s="1101"/>
      <c r="EGG744" s="1101"/>
      <c r="EGH744" s="1101"/>
      <c r="EGI744" s="1101"/>
      <c r="EGJ744" s="1101"/>
      <c r="EGK744" s="1101"/>
      <c r="EGL744" s="1101"/>
      <c r="EGM744" s="1101"/>
      <c r="EGN744" s="1101"/>
      <c r="EGO744" s="1101"/>
      <c r="EGP744" s="1101"/>
      <c r="EGQ744" s="1101"/>
      <c r="EGR744" s="1101"/>
      <c r="EGS744" s="1101"/>
      <c r="EGT744" s="1101"/>
      <c r="EGU744" s="1101"/>
      <c r="EGV744" s="1101"/>
      <c r="EGW744" s="1101"/>
      <c r="EGX744" s="1101"/>
      <c r="EGY744" s="1101"/>
      <c r="EGZ744" s="1101"/>
      <c r="EHA744" s="1101"/>
      <c r="EHB744" s="1101"/>
      <c r="EHC744" s="1101"/>
      <c r="EHD744" s="1101"/>
      <c r="EHE744" s="1101"/>
      <c r="EHF744" s="1101"/>
      <c r="EHG744" s="1101"/>
      <c r="EHH744" s="1101"/>
      <c r="EHI744" s="1101"/>
      <c r="EHJ744" s="1101"/>
      <c r="EHK744" s="1101"/>
      <c r="EHL744" s="1101"/>
      <c r="EHM744" s="1101"/>
      <c r="EHN744" s="1101"/>
      <c r="EHO744" s="1101"/>
      <c r="EHP744" s="1101"/>
      <c r="EHQ744" s="1101"/>
      <c r="EHR744" s="1101"/>
      <c r="EHS744" s="1101"/>
      <c r="EHT744" s="1101"/>
      <c r="EHU744" s="1101"/>
      <c r="EHV744" s="1101"/>
      <c r="EHW744" s="1101"/>
      <c r="EHX744" s="1101"/>
      <c r="EHY744" s="1101"/>
      <c r="EHZ744" s="1101"/>
      <c r="EIA744" s="1101"/>
      <c r="EIB744" s="1101"/>
      <c r="EIC744" s="1101"/>
      <c r="EID744" s="1101"/>
      <c r="EIE744" s="1101"/>
      <c r="EIF744" s="1101"/>
      <c r="EIG744" s="1101"/>
      <c r="EIH744" s="1101"/>
      <c r="EII744" s="1101"/>
      <c r="EIJ744" s="1101"/>
      <c r="EIK744" s="1101"/>
      <c r="EIL744" s="1101"/>
      <c r="EIM744" s="1101"/>
      <c r="EIN744" s="1101"/>
      <c r="EIO744" s="1101"/>
      <c r="EIP744" s="1101"/>
      <c r="EIQ744" s="1101"/>
      <c r="EIR744" s="1101"/>
      <c r="EIS744" s="1101"/>
      <c r="EIT744" s="1101"/>
      <c r="EIU744" s="1101"/>
      <c r="EIV744" s="1101"/>
      <c r="EIW744" s="1101"/>
      <c r="EIX744" s="1101"/>
      <c r="EIY744" s="1101"/>
      <c r="EIZ744" s="1101"/>
      <c r="EJA744" s="1101"/>
      <c r="EJB744" s="1101"/>
      <c r="EJC744" s="1101"/>
      <c r="EJD744" s="1101"/>
      <c r="EJE744" s="1101"/>
      <c r="EJF744" s="1101"/>
      <c r="EJG744" s="1101"/>
      <c r="EJH744" s="1101"/>
      <c r="EJI744" s="1101"/>
      <c r="EJJ744" s="1101"/>
      <c r="EJK744" s="1101"/>
      <c r="EJL744" s="1101"/>
      <c r="EJM744" s="1101"/>
      <c r="EJN744" s="1101"/>
      <c r="EJO744" s="1101"/>
      <c r="EJP744" s="1101"/>
      <c r="EJQ744" s="1101"/>
      <c r="EJR744" s="1101"/>
      <c r="EJS744" s="1101"/>
      <c r="EJT744" s="1101"/>
      <c r="EJU744" s="1101"/>
      <c r="EJV744" s="1101"/>
      <c r="EJW744" s="1101"/>
      <c r="EJX744" s="1101"/>
      <c r="EJY744" s="1101"/>
      <c r="EJZ744" s="1101"/>
      <c r="EKA744" s="1101"/>
      <c r="EKB744" s="1101"/>
      <c r="EKC744" s="1101"/>
      <c r="EKD744" s="1101"/>
      <c r="EKE744" s="1101"/>
      <c r="EKF744" s="1101"/>
      <c r="EKG744" s="1101"/>
      <c r="EKH744" s="1101"/>
      <c r="EKI744" s="1101"/>
      <c r="EKJ744" s="1101"/>
      <c r="EKK744" s="1101"/>
      <c r="EKL744" s="1101"/>
      <c r="EKM744" s="1101"/>
      <c r="EKN744" s="1101"/>
      <c r="EKO744" s="1101"/>
      <c r="EKP744" s="1101"/>
      <c r="EKQ744" s="1101"/>
      <c r="EKR744" s="1101"/>
      <c r="EKS744" s="1101"/>
      <c r="EKT744" s="1101"/>
      <c r="EKU744" s="1101"/>
      <c r="EKV744" s="1101"/>
      <c r="EKW744" s="1101"/>
      <c r="EKX744" s="1101"/>
      <c r="EKY744" s="1101"/>
      <c r="EKZ744" s="1101"/>
      <c r="ELA744" s="1101"/>
      <c r="ELB744" s="1101"/>
      <c r="ELC744" s="1101"/>
      <c r="ELD744" s="1101"/>
      <c r="ELE744" s="1101"/>
      <c r="ELF744" s="1101"/>
      <c r="ELG744" s="1101"/>
      <c r="ELH744" s="1101"/>
      <c r="ELI744" s="1101"/>
      <c r="ELJ744" s="1101"/>
      <c r="ELK744" s="1101"/>
      <c r="ELL744" s="1101"/>
      <c r="ELM744" s="1101"/>
      <c r="ELN744" s="1101"/>
      <c r="ELO744" s="1101"/>
      <c r="ELP744" s="1101"/>
      <c r="ELQ744" s="1101"/>
      <c r="ELR744" s="1101"/>
      <c r="ELS744" s="1101"/>
      <c r="ELT744" s="1101"/>
      <c r="ELU744" s="1101"/>
      <c r="ELV744" s="1101"/>
      <c r="ELW744" s="1101"/>
      <c r="ELX744" s="1101"/>
      <c r="ELY744" s="1101"/>
      <c r="ELZ744" s="1101"/>
      <c r="EMA744" s="1101"/>
      <c r="EMB744" s="1101"/>
      <c r="EMC744" s="1101"/>
      <c r="EMD744" s="1101"/>
      <c r="EME744" s="1101"/>
      <c r="EMF744" s="1101"/>
      <c r="EMG744" s="1101"/>
      <c r="EMH744" s="1101"/>
      <c r="EMI744" s="1101"/>
      <c r="EMJ744" s="1101"/>
      <c r="EMK744" s="1101"/>
      <c r="EML744" s="1101"/>
      <c r="EMM744" s="1101"/>
      <c r="EMN744" s="1101"/>
      <c r="EMO744" s="1101"/>
      <c r="EMP744" s="1101"/>
      <c r="EMQ744" s="1101"/>
      <c r="EMR744" s="1101"/>
      <c r="EMS744" s="1101"/>
      <c r="EMT744" s="1101"/>
      <c r="EMU744" s="1101"/>
      <c r="EMV744" s="1101"/>
      <c r="EMW744" s="1101"/>
      <c r="EMX744" s="1101"/>
      <c r="EMY744" s="1101"/>
      <c r="EMZ744" s="1101"/>
      <c r="ENA744" s="1101"/>
      <c r="ENB744" s="1101"/>
      <c r="ENC744" s="1101"/>
      <c r="END744" s="1101"/>
      <c r="ENE744" s="1101"/>
      <c r="ENF744" s="1101"/>
      <c r="ENG744" s="1101"/>
      <c r="ENH744" s="1101"/>
      <c r="ENI744" s="1101"/>
      <c r="ENJ744" s="1101"/>
      <c r="ENK744" s="1101"/>
      <c r="ENL744" s="1101"/>
      <c r="ENM744" s="1101"/>
      <c r="ENN744" s="1101"/>
      <c r="ENO744" s="1101"/>
      <c r="ENP744" s="1101"/>
      <c r="ENQ744" s="1101"/>
      <c r="ENR744" s="1101"/>
      <c r="ENS744" s="1101"/>
      <c r="ENT744" s="1101"/>
      <c r="ENU744" s="1101"/>
      <c r="ENV744" s="1101"/>
      <c r="ENW744" s="1101"/>
      <c r="ENX744" s="1101"/>
      <c r="ENY744" s="1101"/>
      <c r="ENZ744" s="1101"/>
      <c r="EOA744" s="1101"/>
      <c r="EOB744" s="1101"/>
      <c r="EOC744" s="1101"/>
      <c r="EOD744" s="1101"/>
      <c r="EOE744" s="1101"/>
      <c r="EOF744" s="1101"/>
      <c r="EOG744" s="1101"/>
      <c r="EOH744" s="1101"/>
      <c r="EOI744" s="1101"/>
      <c r="EOJ744" s="1101"/>
      <c r="EOK744" s="1101"/>
      <c r="EOL744" s="1101"/>
      <c r="EOM744" s="1101"/>
      <c r="EON744" s="1101"/>
      <c r="EOO744" s="1101"/>
      <c r="EOP744" s="1101"/>
      <c r="EOQ744" s="1101"/>
      <c r="EOR744" s="1101"/>
      <c r="EOS744" s="1101"/>
      <c r="EOT744" s="1101"/>
      <c r="EOU744" s="1101"/>
      <c r="EOV744" s="1101"/>
      <c r="EOW744" s="1101"/>
      <c r="EOX744" s="1101"/>
      <c r="EOY744" s="1101"/>
      <c r="EOZ744" s="1101"/>
      <c r="EPA744" s="1101"/>
      <c r="EPB744" s="1101"/>
      <c r="EPC744" s="1101"/>
      <c r="EPD744" s="1101"/>
      <c r="EPE744" s="1101"/>
      <c r="EPF744" s="1101"/>
      <c r="EPG744" s="1101"/>
      <c r="EPH744" s="1101"/>
      <c r="EPI744" s="1101"/>
      <c r="EPJ744" s="1101"/>
      <c r="EPK744" s="1101"/>
      <c r="EPL744" s="1101"/>
      <c r="EPM744" s="1101"/>
      <c r="EPN744" s="1101"/>
      <c r="EPO744" s="1101"/>
      <c r="EPP744" s="1101"/>
      <c r="EPQ744" s="1101"/>
      <c r="EPR744" s="1101"/>
      <c r="EPS744" s="1101"/>
      <c r="EPT744" s="1101"/>
      <c r="EPU744" s="1101"/>
      <c r="EPV744" s="1101"/>
      <c r="EPW744" s="1101"/>
      <c r="EPX744" s="1101"/>
      <c r="EPY744" s="1101"/>
      <c r="EPZ744" s="1101"/>
      <c r="EQA744" s="1101"/>
      <c r="EQB744" s="1101"/>
      <c r="EQC744" s="1101"/>
      <c r="EQD744" s="1101"/>
      <c r="EQE744" s="1101"/>
      <c r="EQF744" s="1101"/>
      <c r="EQG744" s="1101"/>
      <c r="EQH744" s="1101"/>
      <c r="EQI744" s="1101"/>
      <c r="EQJ744" s="1101"/>
      <c r="EQK744" s="1101"/>
      <c r="EQL744" s="1101"/>
      <c r="EQM744" s="1101"/>
      <c r="EQN744" s="1101"/>
      <c r="EQO744" s="1101"/>
      <c r="EQP744" s="1101"/>
      <c r="EQQ744" s="1101"/>
      <c r="EQR744" s="1101"/>
      <c r="EQS744" s="1101"/>
      <c r="EQT744" s="1101"/>
      <c r="EQU744" s="1101"/>
      <c r="EQV744" s="1101"/>
      <c r="EQW744" s="1101"/>
      <c r="EQX744" s="1101"/>
      <c r="EQY744" s="1101"/>
      <c r="EQZ744" s="1101"/>
      <c r="ERA744" s="1101"/>
      <c r="ERB744" s="1101"/>
      <c r="ERC744" s="1101"/>
      <c r="ERD744" s="1101"/>
      <c r="ERE744" s="1101"/>
      <c r="ERF744" s="1101"/>
      <c r="ERG744" s="1101"/>
      <c r="ERH744" s="1101"/>
      <c r="ERI744" s="1101"/>
      <c r="ERJ744" s="1101"/>
      <c r="ERK744" s="1101"/>
      <c r="ERL744" s="1101"/>
      <c r="ERM744" s="1101"/>
      <c r="ERN744" s="1101"/>
      <c r="ERO744" s="1101"/>
      <c r="ERP744" s="1101"/>
      <c r="ERQ744" s="1101"/>
      <c r="ERR744" s="1101"/>
      <c r="ERS744" s="1101"/>
      <c r="ERT744" s="1101"/>
      <c r="ERU744" s="1101"/>
      <c r="ERV744" s="1101"/>
      <c r="ERW744" s="1101"/>
      <c r="ERX744" s="1101"/>
      <c r="ERY744" s="1101"/>
      <c r="ERZ744" s="1101"/>
      <c r="ESA744" s="1101"/>
      <c r="ESB744" s="1101"/>
      <c r="ESC744" s="1101"/>
      <c r="ESD744" s="1101"/>
      <c r="ESE744" s="1101"/>
      <c r="ESF744" s="1101"/>
      <c r="ESG744" s="1101"/>
      <c r="ESH744" s="1101"/>
      <c r="ESI744" s="1101"/>
      <c r="ESJ744" s="1101"/>
      <c r="ESK744" s="1101"/>
      <c r="ESL744" s="1101"/>
      <c r="ESM744" s="1101"/>
      <c r="ESN744" s="1101"/>
      <c r="ESO744" s="1101"/>
      <c r="ESP744" s="1101"/>
      <c r="ESQ744" s="1101"/>
      <c r="ESR744" s="1101"/>
      <c r="ESS744" s="1101"/>
      <c r="EST744" s="1101"/>
      <c r="ESU744" s="1101"/>
      <c r="ESV744" s="1101"/>
      <c r="ESW744" s="1101"/>
      <c r="ESX744" s="1101"/>
      <c r="ESY744" s="1101"/>
      <c r="ESZ744" s="1101"/>
      <c r="ETA744" s="1101"/>
      <c r="ETB744" s="1101"/>
      <c r="ETC744" s="1101"/>
      <c r="ETD744" s="1101"/>
      <c r="ETE744" s="1101"/>
      <c r="ETF744" s="1101"/>
      <c r="ETG744" s="1101"/>
      <c r="ETH744" s="1101"/>
      <c r="ETI744" s="1101"/>
      <c r="ETJ744" s="1101"/>
      <c r="ETK744" s="1101"/>
      <c r="ETL744" s="1101"/>
      <c r="ETM744" s="1101"/>
      <c r="ETN744" s="1101"/>
      <c r="ETO744" s="1101"/>
      <c r="ETP744" s="1101"/>
      <c r="ETQ744" s="1101"/>
      <c r="ETR744" s="1101"/>
      <c r="ETS744" s="1101"/>
      <c r="ETT744" s="1101"/>
      <c r="ETU744" s="1101"/>
      <c r="ETV744" s="1101"/>
      <c r="ETW744" s="1101"/>
      <c r="ETX744" s="1101"/>
      <c r="ETY744" s="1101"/>
      <c r="ETZ744" s="1101"/>
      <c r="EUA744" s="1101"/>
      <c r="EUB744" s="1101"/>
      <c r="EUC744" s="1101"/>
      <c r="EUD744" s="1101"/>
      <c r="EUE744" s="1101"/>
      <c r="EUF744" s="1101"/>
      <c r="EUG744" s="1101"/>
      <c r="EUH744" s="1101"/>
      <c r="EUI744" s="1101"/>
      <c r="EUJ744" s="1101"/>
      <c r="EUK744" s="1101"/>
      <c r="EUL744" s="1101"/>
      <c r="EUM744" s="1101"/>
      <c r="EUN744" s="1101"/>
      <c r="EUO744" s="1101"/>
      <c r="EUP744" s="1101"/>
      <c r="EUQ744" s="1101"/>
      <c r="EUR744" s="1101"/>
      <c r="EUS744" s="1101"/>
      <c r="EUT744" s="1101"/>
      <c r="EUU744" s="1101"/>
      <c r="EUV744" s="1101"/>
      <c r="EUW744" s="1101"/>
      <c r="EUX744" s="1101"/>
      <c r="EUY744" s="1101"/>
      <c r="EUZ744" s="1101"/>
      <c r="EVA744" s="1101"/>
      <c r="EVB744" s="1101"/>
      <c r="EVC744" s="1101"/>
      <c r="EVD744" s="1101"/>
      <c r="EVE744" s="1101"/>
      <c r="EVF744" s="1101"/>
      <c r="EVG744" s="1101"/>
      <c r="EVH744" s="1101"/>
      <c r="EVI744" s="1101"/>
      <c r="EVJ744" s="1101"/>
      <c r="EVK744" s="1101"/>
      <c r="EVL744" s="1101"/>
      <c r="EVM744" s="1101"/>
      <c r="EVN744" s="1101"/>
      <c r="EVO744" s="1101"/>
      <c r="EVP744" s="1101"/>
      <c r="EVQ744" s="1101"/>
      <c r="EVR744" s="1101"/>
      <c r="EVS744" s="1101"/>
      <c r="EVT744" s="1101"/>
      <c r="EVU744" s="1101"/>
      <c r="EVV744" s="1101"/>
      <c r="EVW744" s="1101"/>
      <c r="EVX744" s="1101"/>
      <c r="EVY744" s="1101"/>
      <c r="EVZ744" s="1101"/>
      <c r="EWA744" s="1101"/>
      <c r="EWB744" s="1101"/>
      <c r="EWC744" s="1101"/>
      <c r="EWD744" s="1101"/>
      <c r="EWE744" s="1101"/>
      <c r="EWF744" s="1101"/>
      <c r="EWG744" s="1101"/>
      <c r="EWH744" s="1101"/>
      <c r="EWI744" s="1101"/>
      <c r="EWJ744" s="1101"/>
      <c r="EWK744" s="1101"/>
      <c r="EWL744" s="1101"/>
      <c r="EWM744" s="1101"/>
      <c r="EWN744" s="1101"/>
      <c r="EWO744" s="1101"/>
      <c r="EWP744" s="1101"/>
      <c r="EWQ744" s="1101"/>
      <c r="EWR744" s="1101"/>
      <c r="EWS744" s="1101"/>
      <c r="EWT744" s="1101"/>
      <c r="EWU744" s="1101"/>
      <c r="EWV744" s="1101"/>
      <c r="EWW744" s="1101"/>
      <c r="EWX744" s="1101"/>
      <c r="EWY744" s="1101"/>
      <c r="EWZ744" s="1101"/>
      <c r="EXA744" s="1101"/>
      <c r="EXB744" s="1101"/>
      <c r="EXC744" s="1101"/>
      <c r="EXD744" s="1101"/>
      <c r="EXE744" s="1101"/>
      <c r="EXF744" s="1101"/>
      <c r="EXG744" s="1101"/>
      <c r="EXH744" s="1101"/>
      <c r="EXI744" s="1101"/>
      <c r="EXJ744" s="1101"/>
      <c r="EXK744" s="1101"/>
      <c r="EXL744" s="1101"/>
      <c r="EXM744" s="1101"/>
      <c r="EXN744" s="1101"/>
      <c r="EXO744" s="1101"/>
      <c r="EXP744" s="1101"/>
      <c r="EXQ744" s="1101"/>
      <c r="EXR744" s="1101"/>
      <c r="EXS744" s="1101"/>
      <c r="EXT744" s="1101"/>
      <c r="EXU744" s="1101"/>
      <c r="EXV744" s="1101"/>
      <c r="EXW744" s="1101"/>
      <c r="EXX744" s="1101"/>
      <c r="EXY744" s="1101"/>
      <c r="EXZ744" s="1101"/>
      <c r="EYA744" s="1101"/>
      <c r="EYB744" s="1101"/>
      <c r="EYC744" s="1101"/>
      <c r="EYD744" s="1101"/>
      <c r="EYE744" s="1101"/>
      <c r="EYF744" s="1101"/>
      <c r="EYG744" s="1101"/>
      <c r="EYH744" s="1101"/>
      <c r="EYI744" s="1101"/>
      <c r="EYJ744" s="1101"/>
      <c r="EYK744" s="1101"/>
      <c r="EYL744" s="1101"/>
      <c r="EYM744" s="1101"/>
      <c r="EYN744" s="1101"/>
      <c r="EYO744" s="1101"/>
      <c r="EYP744" s="1101"/>
      <c r="EYQ744" s="1101"/>
      <c r="EYR744" s="1101"/>
      <c r="EYS744" s="1101"/>
      <c r="EYT744" s="1101"/>
      <c r="EYU744" s="1101"/>
      <c r="EYV744" s="1101"/>
      <c r="EYW744" s="1101"/>
      <c r="EYX744" s="1101"/>
      <c r="EYY744" s="1101"/>
      <c r="EYZ744" s="1101"/>
      <c r="EZA744" s="1101"/>
      <c r="EZB744" s="1101"/>
      <c r="EZC744" s="1101"/>
      <c r="EZD744" s="1101"/>
      <c r="EZE744" s="1101"/>
      <c r="EZF744" s="1101"/>
      <c r="EZG744" s="1101"/>
      <c r="EZH744" s="1101"/>
      <c r="EZI744" s="1101"/>
      <c r="EZJ744" s="1101"/>
      <c r="EZK744" s="1101"/>
      <c r="EZL744" s="1101"/>
      <c r="EZM744" s="1101"/>
      <c r="EZN744" s="1101"/>
      <c r="EZO744" s="1101"/>
      <c r="EZP744" s="1101"/>
      <c r="EZQ744" s="1101"/>
      <c r="EZR744" s="1101"/>
      <c r="EZS744" s="1101"/>
      <c r="EZT744" s="1101"/>
      <c r="EZU744" s="1101"/>
      <c r="EZV744" s="1101"/>
      <c r="EZW744" s="1101"/>
      <c r="EZX744" s="1101"/>
      <c r="EZY744" s="1101"/>
      <c r="EZZ744" s="1101"/>
      <c r="FAA744" s="1101"/>
      <c r="FAB744" s="1101"/>
      <c r="FAC744" s="1101"/>
      <c r="FAD744" s="1101"/>
      <c r="FAE744" s="1101"/>
      <c r="FAF744" s="1101"/>
      <c r="FAG744" s="1101"/>
      <c r="FAH744" s="1101"/>
      <c r="FAI744" s="1101"/>
      <c r="FAJ744" s="1101"/>
      <c r="FAK744" s="1101"/>
      <c r="FAL744" s="1101"/>
      <c r="FAM744" s="1101"/>
      <c r="FAN744" s="1101"/>
      <c r="FAO744" s="1101"/>
      <c r="FAP744" s="1101"/>
      <c r="FAQ744" s="1101"/>
      <c r="FAR744" s="1101"/>
      <c r="FAS744" s="1101"/>
      <c r="FAT744" s="1101"/>
      <c r="FAU744" s="1101"/>
      <c r="FAV744" s="1101"/>
      <c r="FAW744" s="1101"/>
      <c r="FAX744" s="1101"/>
      <c r="FAY744" s="1101"/>
      <c r="FAZ744" s="1101"/>
      <c r="FBA744" s="1101"/>
      <c r="FBB744" s="1101"/>
      <c r="FBC744" s="1101"/>
      <c r="FBD744" s="1101"/>
      <c r="FBE744" s="1101"/>
      <c r="FBF744" s="1101"/>
      <c r="FBG744" s="1101"/>
      <c r="FBH744" s="1101"/>
      <c r="FBI744" s="1101"/>
      <c r="FBJ744" s="1101"/>
      <c r="FBK744" s="1101"/>
      <c r="FBL744" s="1101"/>
      <c r="FBM744" s="1101"/>
      <c r="FBN744" s="1101"/>
      <c r="FBO744" s="1101"/>
      <c r="FBP744" s="1101"/>
      <c r="FBQ744" s="1101"/>
      <c r="FBR744" s="1101"/>
      <c r="FBS744" s="1101"/>
      <c r="FBT744" s="1101"/>
      <c r="FBU744" s="1101"/>
      <c r="FBV744" s="1101"/>
      <c r="FBW744" s="1101"/>
      <c r="FBX744" s="1101"/>
      <c r="FBY744" s="1101"/>
      <c r="FBZ744" s="1101"/>
      <c r="FCA744" s="1101"/>
      <c r="FCB744" s="1101"/>
      <c r="FCC744" s="1101"/>
      <c r="FCD744" s="1101"/>
      <c r="FCE744" s="1101"/>
      <c r="FCF744" s="1101"/>
      <c r="FCG744" s="1101"/>
      <c r="FCH744" s="1101"/>
      <c r="FCI744" s="1101"/>
      <c r="FCJ744" s="1101"/>
      <c r="FCK744" s="1101"/>
      <c r="FCL744" s="1101"/>
      <c r="FCM744" s="1101"/>
      <c r="FCN744" s="1101"/>
      <c r="FCO744" s="1101"/>
      <c r="FCP744" s="1101"/>
      <c r="FCQ744" s="1101"/>
      <c r="FCR744" s="1101"/>
      <c r="FCS744" s="1101"/>
      <c r="FCT744" s="1101"/>
      <c r="FCU744" s="1101"/>
      <c r="FCV744" s="1101"/>
      <c r="FCW744" s="1101"/>
      <c r="FCX744" s="1101"/>
      <c r="FCY744" s="1101"/>
      <c r="FCZ744" s="1101"/>
      <c r="FDA744" s="1101"/>
      <c r="FDB744" s="1101"/>
      <c r="FDC744" s="1101"/>
      <c r="FDD744" s="1101"/>
      <c r="FDE744" s="1101"/>
      <c r="FDF744" s="1101"/>
      <c r="FDG744" s="1101"/>
      <c r="FDH744" s="1101"/>
      <c r="FDI744" s="1101"/>
      <c r="FDJ744" s="1101"/>
      <c r="FDK744" s="1101"/>
      <c r="FDL744" s="1101"/>
      <c r="FDM744" s="1101"/>
      <c r="FDN744" s="1101"/>
      <c r="FDO744" s="1101"/>
      <c r="FDP744" s="1101"/>
      <c r="FDQ744" s="1101"/>
      <c r="FDR744" s="1101"/>
      <c r="FDS744" s="1101"/>
      <c r="FDT744" s="1101"/>
      <c r="FDU744" s="1101"/>
      <c r="FDV744" s="1101"/>
      <c r="FDW744" s="1101"/>
      <c r="FDX744" s="1101"/>
      <c r="FDY744" s="1101"/>
      <c r="FDZ744" s="1101"/>
      <c r="FEA744" s="1101"/>
      <c r="FEB744" s="1101"/>
      <c r="FEC744" s="1101"/>
      <c r="FED744" s="1101"/>
      <c r="FEE744" s="1101"/>
      <c r="FEF744" s="1101"/>
      <c r="FEG744" s="1101"/>
      <c r="FEH744" s="1101"/>
      <c r="FEI744" s="1101"/>
      <c r="FEJ744" s="1101"/>
      <c r="FEK744" s="1101"/>
      <c r="FEL744" s="1101"/>
      <c r="FEM744" s="1101"/>
      <c r="FEN744" s="1101"/>
      <c r="FEO744" s="1101"/>
      <c r="FEP744" s="1101"/>
      <c r="FEQ744" s="1101"/>
      <c r="FER744" s="1101"/>
      <c r="FES744" s="1101"/>
      <c r="FET744" s="1101"/>
      <c r="FEU744" s="1101"/>
      <c r="FEV744" s="1101"/>
      <c r="FEW744" s="1101"/>
      <c r="FEX744" s="1101"/>
      <c r="FEY744" s="1101"/>
      <c r="FEZ744" s="1101"/>
      <c r="FFA744" s="1101"/>
      <c r="FFB744" s="1101"/>
      <c r="FFC744" s="1101"/>
      <c r="FFD744" s="1101"/>
      <c r="FFE744" s="1101"/>
      <c r="FFF744" s="1101"/>
      <c r="FFG744" s="1101"/>
      <c r="FFH744" s="1101"/>
      <c r="FFI744" s="1101"/>
      <c r="FFJ744" s="1101"/>
      <c r="FFK744" s="1101"/>
      <c r="FFL744" s="1101"/>
      <c r="FFM744" s="1101"/>
      <c r="FFN744" s="1101"/>
      <c r="FFO744" s="1101"/>
      <c r="FFP744" s="1101"/>
      <c r="FFQ744" s="1101"/>
      <c r="FFR744" s="1101"/>
      <c r="FFS744" s="1101"/>
      <c r="FFT744" s="1101"/>
      <c r="FFU744" s="1101"/>
      <c r="FFV744" s="1101"/>
      <c r="FFW744" s="1101"/>
      <c r="FFX744" s="1101"/>
      <c r="FFY744" s="1101"/>
      <c r="FFZ744" s="1101"/>
      <c r="FGA744" s="1101"/>
      <c r="FGB744" s="1101"/>
      <c r="FGC744" s="1101"/>
      <c r="FGD744" s="1101"/>
      <c r="FGE744" s="1101"/>
      <c r="FGF744" s="1101"/>
      <c r="FGG744" s="1101"/>
      <c r="FGH744" s="1101"/>
      <c r="FGI744" s="1101"/>
      <c r="FGJ744" s="1101"/>
      <c r="FGK744" s="1101"/>
      <c r="FGL744" s="1101"/>
      <c r="FGM744" s="1101"/>
      <c r="FGN744" s="1101"/>
      <c r="FGO744" s="1101"/>
      <c r="FGP744" s="1101"/>
      <c r="FGQ744" s="1101"/>
      <c r="FGR744" s="1101"/>
      <c r="FGS744" s="1101"/>
      <c r="FGT744" s="1101"/>
      <c r="FGU744" s="1101"/>
      <c r="FGV744" s="1101"/>
      <c r="FGW744" s="1101"/>
      <c r="FGX744" s="1101"/>
      <c r="FGY744" s="1101"/>
      <c r="FGZ744" s="1101"/>
      <c r="FHA744" s="1101"/>
      <c r="FHB744" s="1101"/>
      <c r="FHC744" s="1101"/>
      <c r="FHD744" s="1101"/>
      <c r="FHE744" s="1101"/>
      <c r="FHF744" s="1101"/>
      <c r="FHG744" s="1101"/>
      <c r="FHH744" s="1101"/>
      <c r="FHI744" s="1101"/>
      <c r="FHJ744" s="1101"/>
      <c r="FHK744" s="1101"/>
      <c r="FHL744" s="1101"/>
      <c r="FHM744" s="1101"/>
      <c r="FHN744" s="1101"/>
      <c r="FHO744" s="1101"/>
      <c r="FHP744" s="1101"/>
      <c r="FHQ744" s="1101"/>
      <c r="FHR744" s="1101"/>
      <c r="FHS744" s="1101"/>
      <c r="FHT744" s="1101"/>
      <c r="FHU744" s="1101"/>
      <c r="FHV744" s="1101"/>
      <c r="FHW744" s="1101"/>
      <c r="FHX744" s="1101"/>
      <c r="FHY744" s="1101"/>
      <c r="FHZ744" s="1101"/>
      <c r="FIA744" s="1101"/>
      <c r="FIB744" s="1101"/>
      <c r="FIC744" s="1101"/>
      <c r="FID744" s="1101"/>
      <c r="FIE744" s="1101"/>
      <c r="FIF744" s="1101"/>
      <c r="FIG744" s="1101"/>
      <c r="FIH744" s="1101"/>
      <c r="FII744" s="1101"/>
      <c r="FIJ744" s="1101"/>
      <c r="FIK744" s="1101"/>
      <c r="FIL744" s="1101"/>
      <c r="FIM744" s="1101"/>
      <c r="FIN744" s="1101"/>
      <c r="FIO744" s="1101"/>
      <c r="FIP744" s="1101"/>
      <c r="FIQ744" s="1101"/>
      <c r="FIR744" s="1101"/>
      <c r="FIS744" s="1101"/>
      <c r="FIT744" s="1101"/>
      <c r="FIU744" s="1101"/>
      <c r="FIV744" s="1101"/>
      <c r="FIW744" s="1101"/>
      <c r="FIX744" s="1101"/>
      <c r="FIY744" s="1101"/>
      <c r="FIZ744" s="1101"/>
      <c r="FJA744" s="1101"/>
      <c r="FJB744" s="1101"/>
      <c r="FJC744" s="1101"/>
      <c r="FJD744" s="1101"/>
      <c r="FJE744" s="1101"/>
      <c r="FJF744" s="1101"/>
      <c r="FJG744" s="1101"/>
      <c r="FJH744" s="1101"/>
      <c r="FJI744" s="1101"/>
      <c r="FJJ744" s="1101"/>
      <c r="FJK744" s="1101"/>
      <c r="FJL744" s="1101"/>
      <c r="FJM744" s="1101"/>
      <c r="FJN744" s="1101"/>
      <c r="FJO744" s="1101"/>
      <c r="FJP744" s="1101"/>
      <c r="FJQ744" s="1101"/>
      <c r="FJR744" s="1101"/>
      <c r="FJS744" s="1101"/>
      <c r="FJT744" s="1101"/>
      <c r="FJU744" s="1101"/>
      <c r="FJV744" s="1101"/>
      <c r="FJW744" s="1101"/>
      <c r="FJX744" s="1101"/>
      <c r="FJY744" s="1101"/>
      <c r="FJZ744" s="1101"/>
      <c r="FKA744" s="1101"/>
      <c r="FKB744" s="1101"/>
      <c r="FKC744" s="1101"/>
      <c r="FKD744" s="1101"/>
      <c r="FKE744" s="1101"/>
      <c r="FKF744" s="1101"/>
      <c r="FKG744" s="1101"/>
      <c r="FKH744" s="1101"/>
      <c r="FKI744" s="1101"/>
      <c r="FKJ744" s="1101"/>
      <c r="FKK744" s="1101"/>
      <c r="FKL744" s="1101"/>
      <c r="FKM744" s="1101"/>
      <c r="FKN744" s="1101"/>
      <c r="FKO744" s="1101"/>
      <c r="FKP744" s="1101"/>
      <c r="FKQ744" s="1101"/>
      <c r="FKR744" s="1101"/>
      <c r="FKS744" s="1101"/>
      <c r="FKT744" s="1101"/>
      <c r="FKU744" s="1101"/>
      <c r="FKV744" s="1101"/>
      <c r="FKW744" s="1101"/>
      <c r="FKX744" s="1101"/>
      <c r="FKY744" s="1101"/>
      <c r="FKZ744" s="1101"/>
      <c r="FLA744" s="1101"/>
      <c r="FLB744" s="1101"/>
      <c r="FLC744" s="1101"/>
      <c r="FLD744" s="1101"/>
      <c r="FLE744" s="1101"/>
      <c r="FLF744" s="1101"/>
      <c r="FLG744" s="1101"/>
      <c r="FLH744" s="1101"/>
      <c r="FLI744" s="1101"/>
      <c r="FLJ744" s="1101"/>
      <c r="FLK744" s="1101"/>
      <c r="FLL744" s="1101"/>
      <c r="FLM744" s="1101"/>
      <c r="FLN744" s="1101"/>
      <c r="FLO744" s="1101"/>
      <c r="FLP744" s="1101"/>
      <c r="FLQ744" s="1101"/>
      <c r="FLR744" s="1101"/>
      <c r="FLS744" s="1101"/>
      <c r="FLT744" s="1101"/>
      <c r="FLU744" s="1101"/>
      <c r="FLV744" s="1101"/>
      <c r="FLW744" s="1101"/>
      <c r="FLX744" s="1101"/>
      <c r="FLY744" s="1101"/>
      <c r="FLZ744" s="1101"/>
      <c r="FMA744" s="1101"/>
      <c r="FMB744" s="1101"/>
      <c r="FMC744" s="1101"/>
      <c r="FMD744" s="1101"/>
      <c r="FME744" s="1101"/>
      <c r="FMF744" s="1101"/>
      <c r="FMG744" s="1101"/>
      <c r="FMH744" s="1101"/>
      <c r="FMI744" s="1101"/>
      <c r="FMJ744" s="1101"/>
      <c r="FMK744" s="1101"/>
      <c r="FML744" s="1101"/>
      <c r="FMM744" s="1101"/>
      <c r="FMN744" s="1101"/>
      <c r="FMO744" s="1101"/>
      <c r="FMP744" s="1101"/>
      <c r="FMQ744" s="1101"/>
      <c r="FMR744" s="1101"/>
      <c r="FMS744" s="1101"/>
      <c r="FMT744" s="1101"/>
      <c r="FMU744" s="1101"/>
      <c r="FMV744" s="1101"/>
      <c r="FMW744" s="1101"/>
      <c r="FMX744" s="1101"/>
      <c r="FMY744" s="1101"/>
      <c r="FMZ744" s="1101"/>
      <c r="FNA744" s="1101"/>
      <c r="FNB744" s="1101"/>
      <c r="FNC744" s="1101"/>
      <c r="FND744" s="1101"/>
      <c r="FNE744" s="1101"/>
      <c r="FNF744" s="1101"/>
      <c r="FNG744" s="1101"/>
      <c r="FNH744" s="1101"/>
      <c r="FNI744" s="1101"/>
      <c r="FNJ744" s="1101"/>
      <c r="FNK744" s="1101"/>
      <c r="FNL744" s="1101"/>
      <c r="FNM744" s="1101"/>
      <c r="FNN744" s="1101"/>
      <c r="FNO744" s="1101"/>
      <c r="FNP744" s="1101"/>
      <c r="FNQ744" s="1101"/>
      <c r="FNR744" s="1101"/>
      <c r="FNS744" s="1101"/>
      <c r="FNT744" s="1101"/>
      <c r="FNU744" s="1101"/>
      <c r="FNV744" s="1101"/>
      <c r="FNW744" s="1101"/>
      <c r="FNX744" s="1101"/>
      <c r="FNY744" s="1101"/>
      <c r="FNZ744" s="1101"/>
      <c r="FOA744" s="1101"/>
      <c r="FOB744" s="1101"/>
      <c r="FOC744" s="1101"/>
      <c r="FOD744" s="1101"/>
      <c r="FOE744" s="1101"/>
      <c r="FOF744" s="1101"/>
      <c r="FOG744" s="1101"/>
      <c r="FOH744" s="1101"/>
      <c r="FOI744" s="1101"/>
      <c r="FOJ744" s="1101"/>
      <c r="FOK744" s="1101"/>
      <c r="FOL744" s="1101"/>
      <c r="FOM744" s="1101"/>
      <c r="FON744" s="1101"/>
      <c r="FOO744" s="1101"/>
      <c r="FOP744" s="1101"/>
      <c r="FOQ744" s="1101"/>
      <c r="FOR744" s="1101"/>
      <c r="FOS744" s="1101"/>
      <c r="FOT744" s="1101"/>
      <c r="FOU744" s="1101"/>
      <c r="FOV744" s="1101"/>
      <c r="FOW744" s="1101"/>
      <c r="FOX744" s="1101"/>
      <c r="FOY744" s="1101"/>
      <c r="FOZ744" s="1101"/>
      <c r="FPA744" s="1101"/>
      <c r="FPB744" s="1101"/>
      <c r="FPC744" s="1101"/>
      <c r="FPD744" s="1101"/>
      <c r="FPE744" s="1101"/>
      <c r="FPF744" s="1101"/>
      <c r="FPG744" s="1101"/>
      <c r="FPH744" s="1101"/>
      <c r="FPI744" s="1101"/>
      <c r="FPJ744" s="1101"/>
      <c r="FPK744" s="1101"/>
      <c r="FPL744" s="1101"/>
      <c r="FPM744" s="1101"/>
      <c r="FPN744" s="1101"/>
      <c r="FPO744" s="1101"/>
      <c r="FPP744" s="1101"/>
      <c r="FPQ744" s="1101"/>
      <c r="FPR744" s="1101"/>
      <c r="FPS744" s="1101"/>
      <c r="FPT744" s="1101"/>
      <c r="FPU744" s="1101"/>
      <c r="FPV744" s="1101"/>
      <c r="FPW744" s="1101"/>
      <c r="FPX744" s="1101"/>
      <c r="FPY744" s="1101"/>
      <c r="FPZ744" s="1101"/>
      <c r="FQA744" s="1101"/>
      <c r="FQB744" s="1101"/>
      <c r="FQC744" s="1101"/>
      <c r="FQD744" s="1101"/>
      <c r="FQE744" s="1101"/>
      <c r="FQF744" s="1101"/>
      <c r="FQG744" s="1101"/>
      <c r="FQH744" s="1101"/>
      <c r="FQI744" s="1101"/>
      <c r="FQJ744" s="1101"/>
      <c r="FQK744" s="1101"/>
      <c r="FQL744" s="1101"/>
      <c r="FQM744" s="1101"/>
      <c r="FQN744" s="1101"/>
      <c r="FQO744" s="1101"/>
      <c r="FQP744" s="1101"/>
      <c r="FQQ744" s="1101"/>
      <c r="FQR744" s="1101"/>
      <c r="FQS744" s="1101"/>
      <c r="FQT744" s="1101"/>
      <c r="FQU744" s="1101"/>
      <c r="FQV744" s="1101"/>
      <c r="FQW744" s="1101"/>
      <c r="FQX744" s="1101"/>
      <c r="FQY744" s="1101"/>
      <c r="FQZ744" s="1101"/>
      <c r="FRA744" s="1101"/>
      <c r="FRB744" s="1101"/>
      <c r="FRC744" s="1101"/>
      <c r="FRD744" s="1101"/>
      <c r="FRE744" s="1101"/>
      <c r="FRF744" s="1101"/>
      <c r="FRG744" s="1101"/>
      <c r="FRH744" s="1101"/>
      <c r="FRI744" s="1101"/>
      <c r="FRJ744" s="1101"/>
      <c r="FRK744" s="1101"/>
      <c r="FRL744" s="1101"/>
      <c r="FRM744" s="1101"/>
      <c r="FRN744" s="1101"/>
      <c r="FRO744" s="1101"/>
      <c r="FRP744" s="1101"/>
      <c r="FRQ744" s="1101"/>
      <c r="FRR744" s="1101"/>
      <c r="FRS744" s="1101"/>
      <c r="FRT744" s="1101"/>
      <c r="FRU744" s="1101"/>
      <c r="FRV744" s="1101"/>
      <c r="FRW744" s="1101"/>
      <c r="FRX744" s="1101"/>
      <c r="FRY744" s="1101"/>
      <c r="FRZ744" s="1101"/>
      <c r="FSA744" s="1101"/>
      <c r="FSB744" s="1101"/>
      <c r="FSC744" s="1101"/>
      <c r="FSD744" s="1101"/>
      <c r="FSE744" s="1101"/>
      <c r="FSF744" s="1101"/>
      <c r="FSG744" s="1101"/>
      <c r="FSH744" s="1101"/>
      <c r="FSI744" s="1101"/>
      <c r="FSJ744" s="1101"/>
      <c r="FSK744" s="1101"/>
      <c r="FSL744" s="1101"/>
      <c r="FSM744" s="1101"/>
      <c r="FSN744" s="1101"/>
      <c r="FSO744" s="1101"/>
      <c r="FSP744" s="1101"/>
      <c r="FSQ744" s="1101"/>
      <c r="FSR744" s="1101"/>
      <c r="FSS744" s="1101"/>
      <c r="FST744" s="1101"/>
      <c r="FSU744" s="1101"/>
      <c r="FSV744" s="1101"/>
      <c r="FSW744" s="1101"/>
      <c r="FSX744" s="1101"/>
      <c r="FSY744" s="1101"/>
      <c r="FSZ744" s="1101"/>
      <c r="FTA744" s="1101"/>
      <c r="FTB744" s="1101"/>
      <c r="FTC744" s="1101"/>
      <c r="FTD744" s="1101"/>
      <c r="FTE744" s="1101"/>
      <c r="FTF744" s="1101"/>
      <c r="FTG744" s="1101"/>
      <c r="FTH744" s="1101"/>
      <c r="FTI744" s="1101"/>
      <c r="FTJ744" s="1101"/>
      <c r="FTK744" s="1101"/>
      <c r="FTL744" s="1101"/>
      <c r="FTM744" s="1101"/>
      <c r="FTN744" s="1101"/>
      <c r="FTO744" s="1101"/>
      <c r="FTP744" s="1101"/>
      <c r="FTQ744" s="1101"/>
      <c r="FTR744" s="1101"/>
      <c r="FTS744" s="1101"/>
      <c r="FTT744" s="1101"/>
      <c r="FTU744" s="1101"/>
      <c r="FTV744" s="1101"/>
      <c r="FTW744" s="1101"/>
      <c r="FTX744" s="1101"/>
      <c r="FTY744" s="1101"/>
      <c r="FTZ744" s="1101"/>
      <c r="FUA744" s="1101"/>
      <c r="FUB744" s="1101"/>
      <c r="FUC744" s="1101"/>
      <c r="FUD744" s="1101"/>
      <c r="FUE744" s="1101"/>
      <c r="FUF744" s="1101"/>
      <c r="FUG744" s="1101"/>
      <c r="FUH744" s="1101"/>
      <c r="FUI744" s="1101"/>
      <c r="FUJ744" s="1101"/>
      <c r="FUK744" s="1101"/>
      <c r="FUL744" s="1101"/>
      <c r="FUM744" s="1101"/>
      <c r="FUN744" s="1101"/>
      <c r="FUO744" s="1101"/>
      <c r="FUP744" s="1101"/>
      <c r="FUQ744" s="1101"/>
      <c r="FUR744" s="1101"/>
      <c r="FUS744" s="1101"/>
      <c r="FUT744" s="1101"/>
      <c r="FUU744" s="1101"/>
      <c r="FUV744" s="1101"/>
      <c r="FUW744" s="1101"/>
      <c r="FUX744" s="1101"/>
      <c r="FUY744" s="1101"/>
      <c r="FUZ744" s="1101"/>
      <c r="FVA744" s="1101"/>
      <c r="FVB744" s="1101"/>
      <c r="FVC744" s="1101"/>
      <c r="FVD744" s="1101"/>
      <c r="FVE744" s="1101"/>
      <c r="FVF744" s="1101"/>
      <c r="FVG744" s="1101"/>
      <c r="FVH744" s="1101"/>
      <c r="FVI744" s="1101"/>
      <c r="FVJ744" s="1101"/>
      <c r="FVK744" s="1101"/>
      <c r="FVL744" s="1101"/>
      <c r="FVM744" s="1101"/>
      <c r="FVN744" s="1101"/>
      <c r="FVO744" s="1101"/>
      <c r="FVP744" s="1101"/>
      <c r="FVQ744" s="1101"/>
      <c r="FVR744" s="1101"/>
      <c r="FVS744" s="1101"/>
      <c r="FVT744" s="1101"/>
      <c r="FVU744" s="1101"/>
      <c r="FVV744" s="1101"/>
      <c r="FVW744" s="1101"/>
      <c r="FVX744" s="1101"/>
      <c r="FVY744" s="1101"/>
      <c r="FVZ744" s="1101"/>
      <c r="FWA744" s="1101"/>
      <c r="FWB744" s="1101"/>
      <c r="FWC744" s="1101"/>
      <c r="FWD744" s="1101"/>
      <c r="FWE744" s="1101"/>
      <c r="FWF744" s="1101"/>
      <c r="FWG744" s="1101"/>
      <c r="FWH744" s="1101"/>
      <c r="FWI744" s="1101"/>
      <c r="FWJ744" s="1101"/>
      <c r="FWK744" s="1101"/>
      <c r="FWL744" s="1101"/>
      <c r="FWM744" s="1101"/>
      <c r="FWN744" s="1101"/>
      <c r="FWO744" s="1101"/>
      <c r="FWP744" s="1101"/>
      <c r="FWQ744" s="1101"/>
      <c r="FWR744" s="1101"/>
      <c r="FWS744" s="1101"/>
      <c r="FWT744" s="1101"/>
      <c r="FWU744" s="1101"/>
      <c r="FWV744" s="1101"/>
      <c r="FWW744" s="1101"/>
      <c r="FWX744" s="1101"/>
      <c r="FWY744" s="1101"/>
      <c r="FWZ744" s="1101"/>
      <c r="FXA744" s="1101"/>
      <c r="FXB744" s="1101"/>
      <c r="FXC744" s="1101"/>
      <c r="FXD744" s="1101"/>
      <c r="FXE744" s="1101"/>
      <c r="FXF744" s="1101"/>
      <c r="FXG744" s="1101"/>
      <c r="FXH744" s="1101"/>
      <c r="FXI744" s="1101"/>
      <c r="FXJ744" s="1101"/>
      <c r="FXK744" s="1101"/>
      <c r="FXL744" s="1101"/>
      <c r="FXM744" s="1101"/>
      <c r="FXN744" s="1101"/>
      <c r="FXO744" s="1101"/>
      <c r="FXP744" s="1101"/>
      <c r="FXQ744" s="1101"/>
      <c r="FXR744" s="1101"/>
      <c r="FXS744" s="1101"/>
      <c r="FXT744" s="1101"/>
      <c r="FXU744" s="1101"/>
      <c r="FXV744" s="1101"/>
      <c r="FXW744" s="1101"/>
      <c r="FXX744" s="1101"/>
      <c r="FXY744" s="1101"/>
      <c r="FXZ744" s="1101"/>
      <c r="FYA744" s="1101"/>
      <c r="FYB744" s="1101"/>
      <c r="FYC744" s="1101"/>
      <c r="FYD744" s="1101"/>
      <c r="FYE744" s="1101"/>
      <c r="FYF744" s="1101"/>
      <c r="FYG744" s="1101"/>
      <c r="FYH744" s="1101"/>
      <c r="FYI744" s="1101"/>
      <c r="FYJ744" s="1101"/>
      <c r="FYK744" s="1101"/>
      <c r="FYL744" s="1101"/>
      <c r="FYM744" s="1101"/>
      <c r="FYN744" s="1101"/>
      <c r="FYO744" s="1101"/>
      <c r="FYP744" s="1101"/>
      <c r="FYQ744" s="1101"/>
      <c r="FYR744" s="1101"/>
      <c r="FYS744" s="1101"/>
      <c r="FYT744" s="1101"/>
      <c r="FYU744" s="1101"/>
      <c r="FYV744" s="1101"/>
      <c r="FYW744" s="1101"/>
      <c r="FYX744" s="1101"/>
      <c r="FYY744" s="1101"/>
      <c r="FYZ744" s="1101"/>
      <c r="FZA744" s="1101"/>
      <c r="FZB744" s="1101"/>
      <c r="FZC744" s="1101"/>
      <c r="FZD744" s="1101"/>
      <c r="FZE744" s="1101"/>
      <c r="FZF744" s="1101"/>
      <c r="FZG744" s="1101"/>
      <c r="FZH744" s="1101"/>
      <c r="FZI744" s="1101"/>
      <c r="FZJ744" s="1101"/>
      <c r="FZK744" s="1101"/>
      <c r="FZL744" s="1101"/>
      <c r="FZM744" s="1101"/>
      <c r="FZN744" s="1101"/>
      <c r="FZO744" s="1101"/>
      <c r="FZP744" s="1101"/>
      <c r="FZQ744" s="1101"/>
      <c r="FZR744" s="1101"/>
      <c r="FZS744" s="1101"/>
      <c r="FZT744" s="1101"/>
      <c r="FZU744" s="1101"/>
      <c r="FZV744" s="1101"/>
      <c r="FZW744" s="1101"/>
      <c r="FZX744" s="1101"/>
      <c r="FZY744" s="1101"/>
      <c r="FZZ744" s="1101"/>
      <c r="GAA744" s="1101"/>
      <c r="GAB744" s="1101"/>
      <c r="GAC744" s="1101"/>
      <c r="GAD744" s="1101"/>
      <c r="GAE744" s="1101"/>
      <c r="GAF744" s="1101"/>
      <c r="GAG744" s="1101"/>
      <c r="GAH744" s="1101"/>
      <c r="GAI744" s="1101"/>
      <c r="GAJ744" s="1101"/>
      <c r="GAK744" s="1101"/>
      <c r="GAL744" s="1101"/>
      <c r="GAM744" s="1101"/>
      <c r="GAN744" s="1101"/>
      <c r="GAO744" s="1101"/>
      <c r="GAP744" s="1101"/>
      <c r="GAQ744" s="1101"/>
      <c r="GAR744" s="1101"/>
      <c r="GAS744" s="1101"/>
      <c r="GAT744" s="1101"/>
      <c r="GAU744" s="1101"/>
      <c r="GAV744" s="1101"/>
      <c r="GAW744" s="1101"/>
      <c r="GAX744" s="1101"/>
      <c r="GAY744" s="1101"/>
      <c r="GAZ744" s="1101"/>
      <c r="GBA744" s="1101"/>
      <c r="GBB744" s="1101"/>
      <c r="GBC744" s="1101"/>
      <c r="GBD744" s="1101"/>
      <c r="GBE744" s="1101"/>
      <c r="GBF744" s="1101"/>
      <c r="GBG744" s="1101"/>
      <c r="GBH744" s="1101"/>
      <c r="GBI744" s="1101"/>
      <c r="GBJ744" s="1101"/>
      <c r="GBK744" s="1101"/>
      <c r="GBL744" s="1101"/>
      <c r="GBM744" s="1101"/>
      <c r="GBN744" s="1101"/>
      <c r="GBO744" s="1101"/>
      <c r="GBP744" s="1101"/>
      <c r="GBQ744" s="1101"/>
      <c r="GBR744" s="1101"/>
      <c r="GBS744" s="1101"/>
      <c r="GBT744" s="1101"/>
      <c r="GBU744" s="1101"/>
      <c r="GBV744" s="1101"/>
      <c r="GBW744" s="1101"/>
      <c r="GBX744" s="1101"/>
      <c r="GBY744" s="1101"/>
      <c r="GBZ744" s="1101"/>
      <c r="GCA744" s="1101"/>
      <c r="GCB744" s="1101"/>
      <c r="GCC744" s="1101"/>
      <c r="GCD744" s="1101"/>
      <c r="GCE744" s="1101"/>
      <c r="GCF744" s="1101"/>
      <c r="GCG744" s="1101"/>
      <c r="GCH744" s="1101"/>
      <c r="GCI744" s="1101"/>
      <c r="GCJ744" s="1101"/>
      <c r="GCK744" s="1101"/>
      <c r="GCL744" s="1101"/>
      <c r="GCM744" s="1101"/>
      <c r="GCN744" s="1101"/>
      <c r="GCO744" s="1101"/>
      <c r="GCP744" s="1101"/>
      <c r="GCQ744" s="1101"/>
      <c r="GCR744" s="1101"/>
      <c r="GCS744" s="1101"/>
      <c r="GCT744" s="1101"/>
      <c r="GCU744" s="1101"/>
      <c r="GCV744" s="1101"/>
      <c r="GCW744" s="1101"/>
      <c r="GCX744" s="1101"/>
      <c r="GCY744" s="1101"/>
      <c r="GCZ744" s="1101"/>
      <c r="GDA744" s="1101"/>
      <c r="GDB744" s="1101"/>
      <c r="GDC744" s="1101"/>
      <c r="GDD744" s="1101"/>
      <c r="GDE744" s="1101"/>
      <c r="GDF744" s="1101"/>
      <c r="GDG744" s="1101"/>
      <c r="GDH744" s="1101"/>
      <c r="GDI744" s="1101"/>
      <c r="GDJ744" s="1101"/>
      <c r="GDK744" s="1101"/>
      <c r="GDL744" s="1101"/>
      <c r="GDM744" s="1101"/>
      <c r="GDN744" s="1101"/>
      <c r="GDO744" s="1101"/>
      <c r="GDP744" s="1101"/>
      <c r="GDQ744" s="1101"/>
      <c r="GDR744" s="1101"/>
      <c r="GDS744" s="1101"/>
      <c r="GDT744" s="1101"/>
      <c r="GDU744" s="1101"/>
      <c r="GDV744" s="1101"/>
      <c r="GDW744" s="1101"/>
      <c r="GDX744" s="1101"/>
      <c r="GDY744" s="1101"/>
      <c r="GDZ744" s="1101"/>
      <c r="GEA744" s="1101"/>
      <c r="GEB744" s="1101"/>
      <c r="GEC744" s="1101"/>
      <c r="GED744" s="1101"/>
      <c r="GEE744" s="1101"/>
      <c r="GEF744" s="1101"/>
      <c r="GEG744" s="1101"/>
      <c r="GEH744" s="1101"/>
      <c r="GEI744" s="1101"/>
      <c r="GEJ744" s="1101"/>
      <c r="GEK744" s="1101"/>
      <c r="GEL744" s="1101"/>
      <c r="GEM744" s="1101"/>
      <c r="GEN744" s="1101"/>
      <c r="GEO744" s="1101"/>
      <c r="GEP744" s="1101"/>
      <c r="GEQ744" s="1101"/>
      <c r="GER744" s="1101"/>
      <c r="GES744" s="1101"/>
      <c r="GET744" s="1101"/>
      <c r="GEU744" s="1101"/>
      <c r="GEV744" s="1101"/>
      <c r="GEW744" s="1101"/>
      <c r="GEX744" s="1101"/>
      <c r="GEY744" s="1101"/>
      <c r="GEZ744" s="1101"/>
      <c r="GFA744" s="1101"/>
      <c r="GFB744" s="1101"/>
      <c r="GFC744" s="1101"/>
      <c r="GFD744" s="1101"/>
      <c r="GFE744" s="1101"/>
      <c r="GFF744" s="1101"/>
      <c r="GFG744" s="1101"/>
      <c r="GFH744" s="1101"/>
      <c r="GFI744" s="1101"/>
      <c r="GFJ744" s="1101"/>
      <c r="GFK744" s="1101"/>
      <c r="GFL744" s="1101"/>
      <c r="GFM744" s="1101"/>
      <c r="GFN744" s="1101"/>
      <c r="GFO744" s="1101"/>
      <c r="GFP744" s="1101"/>
      <c r="GFQ744" s="1101"/>
      <c r="GFR744" s="1101"/>
      <c r="GFS744" s="1101"/>
      <c r="GFT744" s="1101"/>
      <c r="GFU744" s="1101"/>
      <c r="GFV744" s="1101"/>
      <c r="GFW744" s="1101"/>
      <c r="GFX744" s="1101"/>
      <c r="GFY744" s="1101"/>
      <c r="GFZ744" s="1101"/>
      <c r="GGA744" s="1101"/>
      <c r="GGB744" s="1101"/>
      <c r="GGC744" s="1101"/>
      <c r="GGD744" s="1101"/>
      <c r="GGE744" s="1101"/>
      <c r="GGF744" s="1101"/>
      <c r="GGG744" s="1101"/>
      <c r="GGH744" s="1101"/>
      <c r="GGI744" s="1101"/>
      <c r="GGJ744" s="1101"/>
      <c r="GGK744" s="1101"/>
      <c r="GGL744" s="1101"/>
      <c r="GGM744" s="1101"/>
      <c r="GGN744" s="1101"/>
      <c r="GGO744" s="1101"/>
      <c r="GGP744" s="1101"/>
      <c r="GGQ744" s="1101"/>
      <c r="GGR744" s="1101"/>
      <c r="GGS744" s="1101"/>
      <c r="GGT744" s="1101"/>
      <c r="GGU744" s="1101"/>
      <c r="GGV744" s="1101"/>
      <c r="GGW744" s="1101"/>
      <c r="GGX744" s="1101"/>
      <c r="GGY744" s="1101"/>
      <c r="GGZ744" s="1101"/>
      <c r="GHA744" s="1101"/>
      <c r="GHB744" s="1101"/>
      <c r="GHC744" s="1101"/>
      <c r="GHD744" s="1101"/>
      <c r="GHE744" s="1101"/>
      <c r="GHF744" s="1101"/>
      <c r="GHG744" s="1101"/>
      <c r="GHH744" s="1101"/>
      <c r="GHI744" s="1101"/>
      <c r="GHJ744" s="1101"/>
      <c r="GHK744" s="1101"/>
      <c r="GHL744" s="1101"/>
      <c r="GHM744" s="1101"/>
      <c r="GHN744" s="1101"/>
      <c r="GHO744" s="1101"/>
      <c r="GHP744" s="1101"/>
      <c r="GHQ744" s="1101"/>
      <c r="GHR744" s="1101"/>
      <c r="GHS744" s="1101"/>
      <c r="GHT744" s="1101"/>
      <c r="GHU744" s="1101"/>
      <c r="GHV744" s="1101"/>
      <c r="GHW744" s="1101"/>
      <c r="GHX744" s="1101"/>
      <c r="GHY744" s="1101"/>
      <c r="GHZ744" s="1101"/>
      <c r="GIA744" s="1101"/>
      <c r="GIB744" s="1101"/>
      <c r="GIC744" s="1101"/>
      <c r="GID744" s="1101"/>
      <c r="GIE744" s="1101"/>
      <c r="GIF744" s="1101"/>
      <c r="GIG744" s="1101"/>
      <c r="GIH744" s="1101"/>
      <c r="GII744" s="1101"/>
      <c r="GIJ744" s="1101"/>
      <c r="GIK744" s="1101"/>
      <c r="GIL744" s="1101"/>
      <c r="GIM744" s="1101"/>
      <c r="GIN744" s="1101"/>
      <c r="GIO744" s="1101"/>
      <c r="GIP744" s="1101"/>
      <c r="GIQ744" s="1101"/>
      <c r="GIR744" s="1101"/>
      <c r="GIS744" s="1101"/>
      <c r="GIT744" s="1101"/>
      <c r="GIU744" s="1101"/>
      <c r="GIV744" s="1101"/>
      <c r="GIW744" s="1101"/>
      <c r="GIX744" s="1101"/>
      <c r="GIY744" s="1101"/>
      <c r="GIZ744" s="1101"/>
      <c r="GJA744" s="1101"/>
      <c r="GJB744" s="1101"/>
      <c r="GJC744" s="1101"/>
      <c r="GJD744" s="1101"/>
      <c r="GJE744" s="1101"/>
      <c r="GJF744" s="1101"/>
      <c r="GJG744" s="1101"/>
      <c r="GJH744" s="1101"/>
      <c r="GJI744" s="1101"/>
      <c r="GJJ744" s="1101"/>
      <c r="GJK744" s="1101"/>
      <c r="GJL744" s="1101"/>
      <c r="GJM744" s="1101"/>
      <c r="GJN744" s="1101"/>
      <c r="GJO744" s="1101"/>
      <c r="GJP744" s="1101"/>
      <c r="GJQ744" s="1101"/>
      <c r="GJR744" s="1101"/>
      <c r="GJS744" s="1101"/>
      <c r="GJT744" s="1101"/>
      <c r="GJU744" s="1101"/>
      <c r="GJV744" s="1101"/>
      <c r="GJW744" s="1101"/>
      <c r="GJX744" s="1101"/>
      <c r="GJY744" s="1101"/>
      <c r="GJZ744" s="1101"/>
      <c r="GKA744" s="1101"/>
      <c r="GKB744" s="1101"/>
      <c r="GKC744" s="1101"/>
      <c r="GKD744" s="1101"/>
      <c r="GKE744" s="1101"/>
      <c r="GKF744" s="1101"/>
      <c r="GKG744" s="1101"/>
      <c r="GKH744" s="1101"/>
      <c r="GKI744" s="1101"/>
      <c r="GKJ744" s="1101"/>
      <c r="GKK744" s="1101"/>
      <c r="GKL744" s="1101"/>
      <c r="GKM744" s="1101"/>
      <c r="GKN744" s="1101"/>
      <c r="GKO744" s="1101"/>
      <c r="GKP744" s="1101"/>
      <c r="GKQ744" s="1101"/>
      <c r="GKR744" s="1101"/>
      <c r="GKS744" s="1101"/>
      <c r="GKT744" s="1101"/>
      <c r="GKU744" s="1101"/>
      <c r="GKV744" s="1101"/>
      <c r="GKW744" s="1101"/>
      <c r="GKX744" s="1101"/>
      <c r="GKY744" s="1101"/>
      <c r="GKZ744" s="1101"/>
      <c r="GLA744" s="1101"/>
      <c r="GLB744" s="1101"/>
      <c r="GLC744" s="1101"/>
      <c r="GLD744" s="1101"/>
      <c r="GLE744" s="1101"/>
      <c r="GLF744" s="1101"/>
      <c r="GLG744" s="1101"/>
      <c r="GLH744" s="1101"/>
      <c r="GLI744" s="1101"/>
      <c r="GLJ744" s="1101"/>
      <c r="GLK744" s="1101"/>
      <c r="GLL744" s="1101"/>
      <c r="GLM744" s="1101"/>
      <c r="GLN744" s="1101"/>
      <c r="GLO744" s="1101"/>
      <c r="GLP744" s="1101"/>
      <c r="GLQ744" s="1101"/>
      <c r="GLR744" s="1101"/>
      <c r="GLS744" s="1101"/>
      <c r="GLT744" s="1101"/>
      <c r="GLU744" s="1101"/>
      <c r="GLV744" s="1101"/>
      <c r="GLW744" s="1101"/>
      <c r="GLX744" s="1101"/>
      <c r="GLY744" s="1101"/>
      <c r="GLZ744" s="1101"/>
      <c r="GMA744" s="1101"/>
      <c r="GMB744" s="1101"/>
      <c r="GMC744" s="1101"/>
      <c r="GMD744" s="1101"/>
      <c r="GME744" s="1101"/>
      <c r="GMF744" s="1101"/>
      <c r="GMG744" s="1101"/>
      <c r="GMH744" s="1101"/>
      <c r="GMI744" s="1101"/>
      <c r="GMJ744" s="1101"/>
      <c r="GMK744" s="1101"/>
      <c r="GML744" s="1101"/>
      <c r="GMM744" s="1101"/>
      <c r="GMN744" s="1101"/>
      <c r="GMO744" s="1101"/>
      <c r="GMP744" s="1101"/>
      <c r="GMQ744" s="1101"/>
      <c r="GMR744" s="1101"/>
      <c r="GMS744" s="1101"/>
      <c r="GMT744" s="1101"/>
      <c r="GMU744" s="1101"/>
      <c r="GMV744" s="1101"/>
      <c r="GMW744" s="1101"/>
      <c r="GMX744" s="1101"/>
      <c r="GMY744" s="1101"/>
      <c r="GMZ744" s="1101"/>
      <c r="GNA744" s="1101"/>
      <c r="GNB744" s="1101"/>
      <c r="GNC744" s="1101"/>
      <c r="GND744" s="1101"/>
      <c r="GNE744" s="1101"/>
      <c r="GNF744" s="1101"/>
      <c r="GNG744" s="1101"/>
      <c r="GNH744" s="1101"/>
      <c r="GNI744" s="1101"/>
      <c r="GNJ744" s="1101"/>
      <c r="GNK744" s="1101"/>
      <c r="GNL744" s="1101"/>
      <c r="GNM744" s="1101"/>
      <c r="GNN744" s="1101"/>
      <c r="GNO744" s="1101"/>
      <c r="GNP744" s="1101"/>
      <c r="GNQ744" s="1101"/>
      <c r="GNR744" s="1101"/>
      <c r="GNS744" s="1101"/>
      <c r="GNT744" s="1101"/>
      <c r="GNU744" s="1101"/>
      <c r="GNV744" s="1101"/>
      <c r="GNW744" s="1101"/>
      <c r="GNX744" s="1101"/>
      <c r="GNY744" s="1101"/>
      <c r="GNZ744" s="1101"/>
      <c r="GOA744" s="1101"/>
      <c r="GOB744" s="1101"/>
      <c r="GOC744" s="1101"/>
      <c r="GOD744" s="1101"/>
      <c r="GOE744" s="1101"/>
      <c r="GOF744" s="1101"/>
      <c r="GOG744" s="1101"/>
      <c r="GOH744" s="1101"/>
      <c r="GOI744" s="1101"/>
      <c r="GOJ744" s="1101"/>
      <c r="GOK744" s="1101"/>
      <c r="GOL744" s="1101"/>
      <c r="GOM744" s="1101"/>
      <c r="GON744" s="1101"/>
      <c r="GOO744" s="1101"/>
      <c r="GOP744" s="1101"/>
      <c r="GOQ744" s="1101"/>
      <c r="GOR744" s="1101"/>
      <c r="GOS744" s="1101"/>
      <c r="GOT744" s="1101"/>
      <c r="GOU744" s="1101"/>
      <c r="GOV744" s="1101"/>
      <c r="GOW744" s="1101"/>
      <c r="GOX744" s="1101"/>
      <c r="GOY744" s="1101"/>
      <c r="GOZ744" s="1101"/>
      <c r="GPA744" s="1101"/>
      <c r="GPB744" s="1101"/>
      <c r="GPC744" s="1101"/>
      <c r="GPD744" s="1101"/>
      <c r="GPE744" s="1101"/>
      <c r="GPF744" s="1101"/>
      <c r="GPG744" s="1101"/>
      <c r="GPH744" s="1101"/>
      <c r="GPI744" s="1101"/>
      <c r="GPJ744" s="1101"/>
      <c r="GPK744" s="1101"/>
      <c r="GPL744" s="1101"/>
      <c r="GPM744" s="1101"/>
      <c r="GPN744" s="1101"/>
      <c r="GPO744" s="1101"/>
      <c r="GPP744" s="1101"/>
      <c r="GPQ744" s="1101"/>
      <c r="GPR744" s="1101"/>
      <c r="GPS744" s="1101"/>
      <c r="GPT744" s="1101"/>
      <c r="GPU744" s="1101"/>
      <c r="GPV744" s="1101"/>
      <c r="GPW744" s="1101"/>
      <c r="GPX744" s="1101"/>
      <c r="GPY744" s="1101"/>
      <c r="GPZ744" s="1101"/>
      <c r="GQA744" s="1101"/>
      <c r="GQB744" s="1101"/>
      <c r="GQC744" s="1101"/>
      <c r="GQD744" s="1101"/>
      <c r="GQE744" s="1101"/>
      <c r="GQF744" s="1101"/>
      <c r="GQG744" s="1101"/>
      <c r="GQH744" s="1101"/>
      <c r="GQI744" s="1101"/>
      <c r="GQJ744" s="1101"/>
      <c r="GQK744" s="1101"/>
      <c r="GQL744" s="1101"/>
      <c r="GQM744" s="1101"/>
      <c r="GQN744" s="1101"/>
      <c r="GQO744" s="1101"/>
      <c r="GQP744" s="1101"/>
      <c r="GQQ744" s="1101"/>
      <c r="GQR744" s="1101"/>
      <c r="GQS744" s="1101"/>
      <c r="GQT744" s="1101"/>
      <c r="GQU744" s="1101"/>
      <c r="GQV744" s="1101"/>
      <c r="GQW744" s="1101"/>
      <c r="GQX744" s="1101"/>
      <c r="GQY744" s="1101"/>
      <c r="GQZ744" s="1101"/>
      <c r="GRA744" s="1101"/>
      <c r="GRB744" s="1101"/>
      <c r="GRC744" s="1101"/>
      <c r="GRD744" s="1101"/>
      <c r="GRE744" s="1101"/>
      <c r="GRF744" s="1101"/>
      <c r="GRG744" s="1101"/>
      <c r="GRH744" s="1101"/>
      <c r="GRI744" s="1101"/>
      <c r="GRJ744" s="1101"/>
      <c r="GRK744" s="1101"/>
      <c r="GRL744" s="1101"/>
      <c r="GRM744" s="1101"/>
      <c r="GRN744" s="1101"/>
      <c r="GRO744" s="1101"/>
      <c r="GRP744" s="1101"/>
      <c r="GRQ744" s="1101"/>
      <c r="GRR744" s="1101"/>
      <c r="GRS744" s="1101"/>
      <c r="GRT744" s="1101"/>
      <c r="GRU744" s="1101"/>
      <c r="GRV744" s="1101"/>
      <c r="GRW744" s="1101"/>
      <c r="GRX744" s="1101"/>
      <c r="GRY744" s="1101"/>
      <c r="GRZ744" s="1101"/>
      <c r="GSA744" s="1101"/>
      <c r="GSB744" s="1101"/>
      <c r="GSC744" s="1101"/>
      <c r="GSD744" s="1101"/>
      <c r="GSE744" s="1101"/>
      <c r="GSF744" s="1101"/>
      <c r="GSG744" s="1101"/>
      <c r="GSH744" s="1101"/>
      <c r="GSI744" s="1101"/>
      <c r="GSJ744" s="1101"/>
      <c r="GSK744" s="1101"/>
      <c r="GSL744" s="1101"/>
      <c r="GSM744" s="1101"/>
      <c r="GSN744" s="1101"/>
      <c r="GSO744" s="1101"/>
      <c r="GSP744" s="1101"/>
      <c r="GSQ744" s="1101"/>
      <c r="GSR744" s="1101"/>
      <c r="GSS744" s="1101"/>
      <c r="GST744" s="1101"/>
      <c r="GSU744" s="1101"/>
      <c r="GSV744" s="1101"/>
      <c r="GSW744" s="1101"/>
      <c r="GSX744" s="1101"/>
      <c r="GSY744" s="1101"/>
      <c r="GSZ744" s="1101"/>
      <c r="GTA744" s="1101"/>
      <c r="GTB744" s="1101"/>
      <c r="GTC744" s="1101"/>
      <c r="GTD744" s="1101"/>
      <c r="GTE744" s="1101"/>
      <c r="GTF744" s="1101"/>
      <c r="GTG744" s="1101"/>
      <c r="GTH744" s="1101"/>
      <c r="GTI744" s="1101"/>
      <c r="GTJ744" s="1101"/>
      <c r="GTK744" s="1101"/>
      <c r="GTL744" s="1101"/>
      <c r="GTM744" s="1101"/>
      <c r="GTN744" s="1101"/>
      <c r="GTO744" s="1101"/>
      <c r="GTP744" s="1101"/>
      <c r="GTQ744" s="1101"/>
      <c r="GTR744" s="1101"/>
      <c r="GTS744" s="1101"/>
      <c r="GTT744" s="1101"/>
      <c r="GTU744" s="1101"/>
      <c r="GTV744" s="1101"/>
      <c r="GTW744" s="1101"/>
      <c r="GTX744" s="1101"/>
      <c r="GTY744" s="1101"/>
      <c r="GTZ744" s="1101"/>
      <c r="GUA744" s="1101"/>
      <c r="GUB744" s="1101"/>
      <c r="GUC744" s="1101"/>
      <c r="GUD744" s="1101"/>
      <c r="GUE744" s="1101"/>
      <c r="GUF744" s="1101"/>
      <c r="GUG744" s="1101"/>
      <c r="GUH744" s="1101"/>
      <c r="GUI744" s="1101"/>
      <c r="GUJ744" s="1101"/>
      <c r="GUK744" s="1101"/>
      <c r="GUL744" s="1101"/>
      <c r="GUM744" s="1101"/>
      <c r="GUN744" s="1101"/>
      <c r="GUO744" s="1101"/>
      <c r="GUP744" s="1101"/>
      <c r="GUQ744" s="1101"/>
      <c r="GUR744" s="1101"/>
      <c r="GUS744" s="1101"/>
      <c r="GUT744" s="1101"/>
      <c r="GUU744" s="1101"/>
      <c r="GUV744" s="1101"/>
      <c r="GUW744" s="1101"/>
      <c r="GUX744" s="1101"/>
      <c r="GUY744" s="1101"/>
      <c r="GUZ744" s="1101"/>
      <c r="GVA744" s="1101"/>
      <c r="GVB744" s="1101"/>
      <c r="GVC744" s="1101"/>
      <c r="GVD744" s="1101"/>
      <c r="GVE744" s="1101"/>
      <c r="GVF744" s="1101"/>
      <c r="GVG744" s="1101"/>
      <c r="GVH744" s="1101"/>
      <c r="GVI744" s="1101"/>
      <c r="GVJ744" s="1101"/>
      <c r="GVK744" s="1101"/>
      <c r="GVL744" s="1101"/>
      <c r="GVM744" s="1101"/>
      <c r="GVN744" s="1101"/>
      <c r="GVO744" s="1101"/>
      <c r="GVP744" s="1101"/>
      <c r="GVQ744" s="1101"/>
      <c r="GVR744" s="1101"/>
      <c r="GVS744" s="1101"/>
      <c r="GVT744" s="1101"/>
      <c r="GVU744" s="1101"/>
      <c r="GVV744" s="1101"/>
      <c r="GVW744" s="1101"/>
      <c r="GVX744" s="1101"/>
      <c r="GVY744" s="1101"/>
      <c r="GVZ744" s="1101"/>
      <c r="GWA744" s="1101"/>
      <c r="GWB744" s="1101"/>
      <c r="GWC744" s="1101"/>
      <c r="GWD744" s="1101"/>
      <c r="GWE744" s="1101"/>
      <c r="GWF744" s="1101"/>
      <c r="GWG744" s="1101"/>
      <c r="GWH744" s="1101"/>
      <c r="GWI744" s="1101"/>
      <c r="GWJ744" s="1101"/>
      <c r="GWK744" s="1101"/>
      <c r="GWL744" s="1101"/>
      <c r="GWM744" s="1101"/>
      <c r="GWN744" s="1101"/>
      <c r="GWO744" s="1101"/>
      <c r="GWP744" s="1101"/>
      <c r="GWQ744" s="1101"/>
      <c r="GWR744" s="1101"/>
      <c r="GWS744" s="1101"/>
      <c r="GWT744" s="1101"/>
      <c r="GWU744" s="1101"/>
      <c r="GWV744" s="1101"/>
      <c r="GWW744" s="1101"/>
      <c r="GWX744" s="1101"/>
      <c r="GWY744" s="1101"/>
      <c r="GWZ744" s="1101"/>
      <c r="GXA744" s="1101"/>
      <c r="GXB744" s="1101"/>
      <c r="GXC744" s="1101"/>
      <c r="GXD744" s="1101"/>
      <c r="GXE744" s="1101"/>
      <c r="GXF744" s="1101"/>
      <c r="GXG744" s="1101"/>
      <c r="GXH744" s="1101"/>
      <c r="GXI744" s="1101"/>
      <c r="GXJ744" s="1101"/>
      <c r="GXK744" s="1101"/>
      <c r="GXL744" s="1101"/>
      <c r="GXM744" s="1101"/>
      <c r="GXN744" s="1101"/>
      <c r="GXO744" s="1101"/>
      <c r="GXP744" s="1101"/>
      <c r="GXQ744" s="1101"/>
      <c r="GXR744" s="1101"/>
      <c r="GXS744" s="1101"/>
      <c r="GXT744" s="1101"/>
      <c r="GXU744" s="1101"/>
      <c r="GXV744" s="1101"/>
      <c r="GXW744" s="1101"/>
      <c r="GXX744" s="1101"/>
      <c r="GXY744" s="1101"/>
      <c r="GXZ744" s="1101"/>
      <c r="GYA744" s="1101"/>
      <c r="GYB744" s="1101"/>
      <c r="GYC744" s="1101"/>
      <c r="GYD744" s="1101"/>
      <c r="GYE744" s="1101"/>
      <c r="GYF744" s="1101"/>
      <c r="GYG744" s="1101"/>
      <c r="GYH744" s="1101"/>
      <c r="GYI744" s="1101"/>
      <c r="GYJ744" s="1101"/>
      <c r="GYK744" s="1101"/>
      <c r="GYL744" s="1101"/>
      <c r="GYM744" s="1101"/>
      <c r="GYN744" s="1101"/>
      <c r="GYO744" s="1101"/>
      <c r="GYP744" s="1101"/>
      <c r="GYQ744" s="1101"/>
      <c r="GYR744" s="1101"/>
      <c r="GYS744" s="1101"/>
      <c r="GYT744" s="1101"/>
      <c r="GYU744" s="1101"/>
      <c r="GYV744" s="1101"/>
      <c r="GYW744" s="1101"/>
      <c r="GYX744" s="1101"/>
      <c r="GYY744" s="1101"/>
      <c r="GYZ744" s="1101"/>
      <c r="GZA744" s="1101"/>
      <c r="GZB744" s="1101"/>
      <c r="GZC744" s="1101"/>
      <c r="GZD744" s="1101"/>
      <c r="GZE744" s="1101"/>
      <c r="GZF744" s="1101"/>
      <c r="GZG744" s="1101"/>
      <c r="GZH744" s="1101"/>
      <c r="GZI744" s="1101"/>
      <c r="GZJ744" s="1101"/>
      <c r="GZK744" s="1101"/>
      <c r="GZL744" s="1101"/>
      <c r="GZM744" s="1101"/>
      <c r="GZN744" s="1101"/>
      <c r="GZO744" s="1101"/>
      <c r="GZP744" s="1101"/>
      <c r="GZQ744" s="1101"/>
      <c r="GZR744" s="1101"/>
      <c r="GZS744" s="1101"/>
      <c r="GZT744" s="1101"/>
      <c r="GZU744" s="1101"/>
      <c r="GZV744" s="1101"/>
      <c r="GZW744" s="1101"/>
      <c r="GZX744" s="1101"/>
      <c r="GZY744" s="1101"/>
      <c r="GZZ744" s="1101"/>
      <c r="HAA744" s="1101"/>
      <c r="HAB744" s="1101"/>
      <c r="HAC744" s="1101"/>
      <c r="HAD744" s="1101"/>
      <c r="HAE744" s="1101"/>
      <c r="HAF744" s="1101"/>
      <c r="HAG744" s="1101"/>
      <c r="HAH744" s="1101"/>
      <c r="HAI744" s="1101"/>
      <c r="HAJ744" s="1101"/>
      <c r="HAK744" s="1101"/>
      <c r="HAL744" s="1101"/>
      <c r="HAM744" s="1101"/>
      <c r="HAN744" s="1101"/>
      <c r="HAO744" s="1101"/>
      <c r="HAP744" s="1101"/>
      <c r="HAQ744" s="1101"/>
      <c r="HAR744" s="1101"/>
      <c r="HAS744" s="1101"/>
      <c r="HAT744" s="1101"/>
      <c r="HAU744" s="1101"/>
      <c r="HAV744" s="1101"/>
      <c r="HAW744" s="1101"/>
      <c r="HAX744" s="1101"/>
      <c r="HAY744" s="1101"/>
      <c r="HAZ744" s="1101"/>
      <c r="HBA744" s="1101"/>
      <c r="HBB744" s="1101"/>
      <c r="HBC744" s="1101"/>
      <c r="HBD744" s="1101"/>
      <c r="HBE744" s="1101"/>
      <c r="HBF744" s="1101"/>
      <c r="HBG744" s="1101"/>
      <c r="HBH744" s="1101"/>
      <c r="HBI744" s="1101"/>
      <c r="HBJ744" s="1101"/>
      <c r="HBK744" s="1101"/>
      <c r="HBL744" s="1101"/>
      <c r="HBM744" s="1101"/>
      <c r="HBN744" s="1101"/>
      <c r="HBO744" s="1101"/>
      <c r="HBP744" s="1101"/>
      <c r="HBQ744" s="1101"/>
      <c r="HBR744" s="1101"/>
      <c r="HBS744" s="1101"/>
      <c r="HBT744" s="1101"/>
      <c r="HBU744" s="1101"/>
      <c r="HBV744" s="1101"/>
      <c r="HBW744" s="1101"/>
      <c r="HBX744" s="1101"/>
      <c r="HBY744" s="1101"/>
      <c r="HBZ744" s="1101"/>
      <c r="HCA744" s="1101"/>
      <c r="HCB744" s="1101"/>
      <c r="HCC744" s="1101"/>
      <c r="HCD744" s="1101"/>
      <c r="HCE744" s="1101"/>
      <c r="HCF744" s="1101"/>
      <c r="HCG744" s="1101"/>
      <c r="HCH744" s="1101"/>
      <c r="HCI744" s="1101"/>
      <c r="HCJ744" s="1101"/>
      <c r="HCK744" s="1101"/>
      <c r="HCL744" s="1101"/>
      <c r="HCM744" s="1101"/>
      <c r="HCN744" s="1101"/>
      <c r="HCO744" s="1101"/>
      <c r="HCP744" s="1101"/>
      <c r="HCQ744" s="1101"/>
      <c r="HCR744" s="1101"/>
      <c r="HCS744" s="1101"/>
      <c r="HCT744" s="1101"/>
      <c r="HCU744" s="1101"/>
      <c r="HCV744" s="1101"/>
      <c r="HCW744" s="1101"/>
      <c r="HCX744" s="1101"/>
      <c r="HCY744" s="1101"/>
      <c r="HCZ744" s="1101"/>
      <c r="HDA744" s="1101"/>
      <c r="HDB744" s="1101"/>
      <c r="HDC744" s="1101"/>
      <c r="HDD744" s="1101"/>
      <c r="HDE744" s="1101"/>
      <c r="HDF744" s="1101"/>
      <c r="HDG744" s="1101"/>
      <c r="HDH744" s="1101"/>
      <c r="HDI744" s="1101"/>
      <c r="HDJ744" s="1101"/>
      <c r="HDK744" s="1101"/>
      <c r="HDL744" s="1101"/>
      <c r="HDM744" s="1101"/>
      <c r="HDN744" s="1101"/>
      <c r="HDO744" s="1101"/>
      <c r="HDP744" s="1101"/>
      <c r="HDQ744" s="1101"/>
      <c r="HDR744" s="1101"/>
      <c r="HDS744" s="1101"/>
      <c r="HDT744" s="1101"/>
      <c r="HDU744" s="1101"/>
      <c r="HDV744" s="1101"/>
      <c r="HDW744" s="1101"/>
      <c r="HDX744" s="1101"/>
      <c r="HDY744" s="1101"/>
      <c r="HDZ744" s="1101"/>
      <c r="HEA744" s="1101"/>
      <c r="HEB744" s="1101"/>
      <c r="HEC744" s="1101"/>
      <c r="HED744" s="1101"/>
      <c r="HEE744" s="1101"/>
      <c r="HEF744" s="1101"/>
      <c r="HEG744" s="1101"/>
      <c r="HEH744" s="1101"/>
      <c r="HEI744" s="1101"/>
      <c r="HEJ744" s="1101"/>
      <c r="HEK744" s="1101"/>
      <c r="HEL744" s="1101"/>
      <c r="HEM744" s="1101"/>
      <c r="HEN744" s="1101"/>
      <c r="HEO744" s="1101"/>
      <c r="HEP744" s="1101"/>
      <c r="HEQ744" s="1101"/>
      <c r="HER744" s="1101"/>
      <c r="HES744" s="1101"/>
      <c r="HET744" s="1101"/>
      <c r="HEU744" s="1101"/>
      <c r="HEV744" s="1101"/>
      <c r="HEW744" s="1101"/>
      <c r="HEX744" s="1101"/>
      <c r="HEY744" s="1101"/>
      <c r="HEZ744" s="1101"/>
      <c r="HFA744" s="1101"/>
      <c r="HFB744" s="1101"/>
      <c r="HFC744" s="1101"/>
      <c r="HFD744" s="1101"/>
      <c r="HFE744" s="1101"/>
      <c r="HFF744" s="1101"/>
      <c r="HFG744" s="1101"/>
      <c r="HFH744" s="1101"/>
      <c r="HFI744" s="1101"/>
      <c r="HFJ744" s="1101"/>
      <c r="HFK744" s="1101"/>
      <c r="HFL744" s="1101"/>
      <c r="HFM744" s="1101"/>
      <c r="HFN744" s="1101"/>
      <c r="HFO744" s="1101"/>
      <c r="HFP744" s="1101"/>
      <c r="HFQ744" s="1101"/>
      <c r="HFR744" s="1101"/>
      <c r="HFS744" s="1101"/>
      <c r="HFT744" s="1101"/>
      <c r="HFU744" s="1101"/>
      <c r="HFV744" s="1101"/>
      <c r="HFW744" s="1101"/>
      <c r="HFX744" s="1101"/>
      <c r="HFY744" s="1101"/>
      <c r="HFZ744" s="1101"/>
      <c r="HGA744" s="1101"/>
      <c r="HGB744" s="1101"/>
      <c r="HGC744" s="1101"/>
      <c r="HGD744" s="1101"/>
      <c r="HGE744" s="1101"/>
      <c r="HGF744" s="1101"/>
      <c r="HGG744" s="1101"/>
      <c r="HGH744" s="1101"/>
      <c r="HGI744" s="1101"/>
      <c r="HGJ744" s="1101"/>
      <c r="HGK744" s="1101"/>
      <c r="HGL744" s="1101"/>
      <c r="HGM744" s="1101"/>
      <c r="HGN744" s="1101"/>
      <c r="HGO744" s="1101"/>
      <c r="HGP744" s="1101"/>
      <c r="HGQ744" s="1101"/>
      <c r="HGR744" s="1101"/>
      <c r="HGS744" s="1101"/>
      <c r="HGT744" s="1101"/>
      <c r="HGU744" s="1101"/>
      <c r="HGV744" s="1101"/>
      <c r="HGW744" s="1101"/>
      <c r="HGX744" s="1101"/>
      <c r="HGY744" s="1101"/>
      <c r="HGZ744" s="1101"/>
      <c r="HHA744" s="1101"/>
      <c r="HHB744" s="1101"/>
      <c r="HHC744" s="1101"/>
      <c r="HHD744" s="1101"/>
      <c r="HHE744" s="1101"/>
      <c r="HHF744" s="1101"/>
      <c r="HHG744" s="1101"/>
      <c r="HHH744" s="1101"/>
      <c r="HHI744" s="1101"/>
      <c r="HHJ744" s="1101"/>
      <c r="HHK744" s="1101"/>
      <c r="HHL744" s="1101"/>
      <c r="HHM744" s="1101"/>
      <c r="HHN744" s="1101"/>
      <c r="HHO744" s="1101"/>
      <c r="HHP744" s="1101"/>
      <c r="HHQ744" s="1101"/>
      <c r="HHR744" s="1101"/>
      <c r="HHS744" s="1101"/>
      <c r="HHT744" s="1101"/>
      <c r="HHU744" s="1101"/>
      <c r="HHV744" s="1101"/>
      <c r="HHW744" s="1101"/>
      <c r="HHX744" s="1101"/>
      <c r="HHY744" s="1101"/>
      <c r="HHZ744" s="1101"/>
      <c r="HIA744" s="1101"/>
      <c r="HIB744" s="1101"/>
      <c r="HIC744" s="1101"/>
      <c r="HID744" s="1101"/>
      <c r="HIE744" s="1101"/>
      <c r="HIF744" s="1101"/>
      <c r="HIG744" s="1101"/>
      <c r="HIH744" s="1101"/>
      <c r="HII744" s="1101"/>
      <c r="HIJ744" s="1101"/>
      <c r="HIK744" s="1101"/>
      <c r="HIL744" s="1101"/>
      <c r="HIM744" s="1101"/>
      <c r="HIN744" s="1101"/>
      <c r="HIO744" s="1101"/>
      <c r="HIP744" s="1101"/>
      <c r="HIQ744" s="1101"/>
      <c r="HIR744" s="1101"/>
      <c r="HIS744" s="1101"/>
      <c r="HIT744" s="1101"/>
      <c r="HIU744" s="1101"/>
      <c r="HIV744" s="1101"/>
      <c r="HIW744" s="1101"/>
      <c r="HIX744" s="1101"/>
      <c r="HIY744" s="1101"/>
      <c r="HIZ744" s="1101"/>
      <c r="HJA744" s="1101"/>
      <c r="HJB744" s="1101"/>
      <c r="HJC744" s="1101"/>
      <c r="HJD744" s="1101"/>
      <c r="HJE744" s="1101"/>
      <c r="HJF744" s="1101"/>
      <c r="HJG744" s="1101"/>
      <c r="HJH744" s="1101"/>
      <c r="HJI744" s="1101"/>
      <c r="HJJ744" s="1101"/>
      <c r="HJK744" s="1101"/>
      <c r="HJL744" s="1101"/>
      <c r="HJM744" s="1101"/>
      <c r="HJN744" s="1101"/>
      <c r="HJO744" s="1101"/>
      <c r="HJP744" s="1101"/>
      <c r="HJQ744" s="1101"/>
      <c r="HJR744" s="1101"/>
      <c r="HJS744" s="1101"/>
      <c r="HJT744" s="1101"/>
      <c r="HJU744" s="1101"/>
      <c r="HJV744" s="1101"/>
      <c r="HJW744" s="1101"/>
      <c r="HJX744" s="1101"/>
      <c r="HJY744" s="1101"/>
      <c r="HJZ744" s="1101"/>
      <c r="HKA744" s="1101"/>
      <c r="HKB744" s="1101"/>
      <c r="HKC744" s="1101"/>
      <c r="HKD744" s="1101"/>
      <c r="HKE744" s="1101"/>
      <c r="HKF744" s="1101"/>
      <c r="HKG744" s="1101"/>
      <c r="HKH744" s="1101"/>
      <c r="HKI744" s="1101"/>
      <c r="HKJ744" s="1101"/>
      <c r="HKK744" s="1101"/>
      <c r="HKL744" s="1101"/>
      <c r="HKM744" s="1101"/>
      <c r="HKN744" s="1101"/>
      <c r="HKO744" s="1101"/>
      <c r="HKP744" s="1101"/>
      <c r="HKQ744" s="1101"/>
      <c r="HKR744" s="1101"/>
      <c r="HKS744" s="1101"/>
      <c r="HKT744" s="1101"/>
      <c r="HKU744" s="1101"/>
      <c r="HKV744" s="1101"/>
      <c r="HKW744" s="1101"/>
      <c r="HKX744" s="1101"/>
      <c r="HKY744" s="1101"/>
      <c r="HKZ744" s="1101"/>
      <c r="HLA744" s="1101"/>
      <c r="HLB744" s="1101"/>
      <c r="HLC744" s="1101"/>
      <c r="HLD744" s="1101"/>
      <c r="HLE744" s="1101"/>
      <c r="HLF744" s="1101"/>
      <c r="HLG744" s="1101"/>
      <c r="HLH744" s="1101"/>
      <c r="HLI744" s="1101"/>
      <c r="HLJ744" s="1101"/>
      <c r="HLK744" s="1101"/>
      <c r="HLL744" s="1101"/>
      <c r="HLM744" s="1101"/>
      <c r="HLN744" s="1101"/>
      <c r="HLO744" s="1101"/>
      <c r="HLP744" s="1101"/>
      <c r="HLQ744" s="1101"/>
      <c r="HLR744" s="1101"/>
      <c r="HLS744" s="1101"/>
      <c r="HLT744" s="1101"/>
      <c r="HLU744" s="1101"/>
      <c r="HLV744" s="1101"/>
      <c r="HLW744" s="1101"/>
      <c r="HLX744" s="1101"/>
      <c r="HLY744" s="1101"/>
      <c r="HLZ744" s="1101"/>
      <c r="HMA744" s="1101"/>
      <c r="HMB744" s="1101"/>
      <c r="HMC744" s="1101"/>
      <c r="HMD744" s="1101"/>
      <c r="HME744" s="1101"/>
      <c r="HMF744" s="1101"/>
      <c r="HMG744" s="1101"/>
      <c r="HMH744" s="1101"/>
      <c r="HMI744" s="1101"/>
      <c r="HMJ744" s="1101"/>
      <c r="HMK744" s="1101"/>
      <c r="HML744" s="1101"/>
      <c r="HMM744" s="1101"/>
      <c r="HMN744" s="1101"/>
      <c r="HMO744" s="1101"/>
      <c r="HMP744" s="1101"/>
      <c r="HMQ744" s="1101"/>
      <c r="HMR744" s="1101"/>
      <c r="HMS744" s="1101"/>
      <c r="HMT744" s="1101"/>
      <c r="HMU744" s="1101"/>
      <c r="HMV744" s="1101"/>
      <c r="HMW744" s="1101"/>
      <c r="HMX744" s="1101"/>
      <c r="HMY744" s="1101"/>
      <c r="HMZ744" s="1101"/>
      <c r="HNA744" s="1101"/>
      <c r="HNB744" s="1101"/>
      <c r="HNC744" s="1101"/>
      <c r="HND744" s="1101"/>
      <c r="HNE744" s="1101"/>
      <c r="HNF744" s="1101"/>
      <c r="HNG744" s="1101"/>
      <c r="HNH744" s="1101"/>
      <c r="HNI744" s="1101"/>
      <c r="HNJ744" s="1101"/>
      <c r="HNK744" s="1101"/>
      <c r="HNL744" s="1101"/>
      <c r="HNM744" s="1101"/>
      <c r="HNN744" s="1101"/>
      <c r="HNO744" s="1101"/>
      <c r="HNP744" s="1101"/>
      <c r="HNQ744" s="1101"/>
      <c r="HNR744" s="1101"/>
      <c r="HNS744" s="1101"/>
      <c r="HNT744" s="1101"/>
      <c r="HNU744" s="1101"/>
      <c r="HNV744" s="1101"/>
      <c r="HNW744" s="1101"/>
      <c r="HNX744" s="1101"/>
      <c r="HNY744" s="1101"/>
      <c r="HNZ744" s="1101"/>
      <c r="HOA744" s="1101"/>
      <c r="HOB744" s="1101"/>
      <c r="HOC744" s="1101"/>
      <c r="HOD744" s="1101"/>
      <c r="HOE744" s="1101"/>
      <c r="HOF744" s="1101"/>
      <c r="HOG744" s="1101"/>
      <c r="HOH744" s="1101"/>
      <c r="HOI744" s="1101"/>
      <c r="HOJ744" s="1101"/>
      <c r="HOK744" s="1101"/>
      <c r="HOL744" s="1101"/>
      <c r="HOM744" s="1101"/>
      <c r="HON744" s="1101"/>
      <c r="HOO744" s="1101"/>
      <c r="HOP744" s="1101"/>
      <c r="HOQ744" s="1101"/>
      <c r="HOR744" s="1101"/>
      <c r="HOS744" s="1101"/>
      <c r="HOT744" s="1101"/>
      <c r="HOU744" s="1101"/>
      <c r="HOV744" s="1101"/>
      <c r="HOW744" s="1101"/>
      <c r="HOX744" s="1101"/>
      <c r="HOY744" s="1101"/>
      <c r="HOZ744" s="1101"/>
      <c r="HPA744" s="1101"/>
      <c r="HPB744" s="1101"/>
      <c r="HPC744" s="1101"/>
      <c r="HPD744" s="1101"/>
      <c r="HPE744" s="1101"/>
      <c r="HPF744" s="1101"/>
      <c r="HPG744" s="1101"/>
      <c r="HPH744" s="1101"/>
      <c r="HPI744" s="1101"/>
      <c r="HPJ744" s="1101"/>
      <c r="HPK744" s="1101"/>
      <c r="HPL744" s="1101"/>
      <c r="HPM744" s="1101"/>
      <c r="HPN744" s="1101"/>
      <c r="HPO744" s="1101"/>
      <c r="HPP744" s="1101"/>
      <c r="HPQ744" s="1101"/>
      <c r="HPR744" s="1101"/>
      <c r="HPS744" s="1101"/>
      <c r="HPT744" s="1101"/>
      <c r="HPU744" s="1101"/>
      <c r="HPV744" s="1101"/>
      <c r="HPW744" s="1101"/>
      <c r="HPX744" s="1101"/>
      <c r="HPY744" s="1101"/>
      <c r="HPZ744" s="1101"/>
      <c r="HQA744" s="1101"/>
      <c r="HQB744" s="1101"/>
      <c r="HQC744" s="1101"/>
      <c r="HQD744" s="1101"/>
      <c r="HQE744" s="1101"/>
      <c r="HQF744" s="1101"/>
      <c r="HQG744" s="1101"/>
      <c r="HQH744" s="1101"/>
      <c r="HQI744" s="1101"/>
      <c r="HQJ744" s="1101"/>
      <c r="HQK744" s="1101"/>
      <c r="HQL744" s="1101"/>
      <c r="HQM744" s="1101"/>
      <c r="HQN744" s="1101"/>
      <c r="HQO744" s="1101"/>
      <c r="HQP744" s="1101"/>
      <c r="HQQ744" s="1101"/>
      <c r="HQR744" s="1101"/>
      <c r="HQS744" s="1101"/>
      <c r="HQT744" s="1101"/>
      <c r="HQU744" s="1101"/>
      <c r="HQV744" s="1101"/>
      <c r="HQW744" s="1101"/>
      <c r="HQX744" s="1101"/>
      <c r="HQY744" s="1101"/>
      <c r="HQZ744" s="1101"/>
      <c r="HRA744" s="1101"/>
      <c r="HRB744" s="1101"/>
      <c r="HRC744" s="1101"/>
      <c r="HRD744" s="1101"/>
      <c r="HRE744" s="1101"/>
      <c r="HRF744" s="1101"/>
      <c r="HRG744" s="1101"/>
      <c r="HRH744" s="1101"/>
      <c r="HRI744" s="1101"/>
      <c r="HRJ744" s="1101"/>
      <c r="HRK744" s="1101"/>
      <c r="HRL744" s="1101"/>
      <c r="HRM744" s="1101"/>
      <c r="HRN744" s="1101"/>
      <c r="HRO744" s="1101"/>
      <c r="HRP744" s="1101"/>
      <c r="HRQ744" s="1101"/>
      <c r="HRR744" s="1101"/>
      <c r="HRS744" s="1101"/>
      <c r="HRT744" s="1101"/>
      <c r="HRU744" s="1101"/>
      <c r="HRV744" s="1101"/>
      <c r="HRW744" s="1101"/>
      <c r="HRX744" s="1101"/>
      <c r="HRY744" s="1101"/>
      <c r="HRZ744" s="1101"/>
      <c r="HSA744" s="1101"/>
      <c r="HSB744" s="1101"/>
      <c r="HSC744" s="1101"/>
      <c r="HSD744" s="1101"/>
      <c r="HSE744" s="1101"/>
      <c r="HSF744" s="1101"/>
      <c r="HSG744" s="1101"/>
      <c r="HSH744" s="1101"/>
      <c r="HSI744" s="1101"/>
      <c r="HSJ744" s="1101"/>
      <c r="HSK744" s="1101"/>
      <c r="HSL744" s="1101"/>
      <c r="HSM744" s="1101"/>
      <c r="HSN744" s="1101"/>
      <c r="HSO744" s="1101"/>
      <c r="HSP744" s="1101"/>
      <c r="HSQ744" s="1101"/>
      <c r="HSR744" s="1101"/>
      <c r="HSS744" s="1101"/>
      <c r="HST744" s="1101"/>
      <c r="HSU744" s="1101"/>
      <c r="HSV744" s="1101"/>
      <c r="HSW744" s="1101"/>
      <c r="HSX744" s="1101"/>
      <c r="HSY744" s="1101"/>
      <c r="HSZ744" s="1101"/>
      <c r="HTA744" s="1101"/>
      <c r="HTB744" s="1101"/>
      <c r="HTC744" s="1101"/>
      <c r="HTD744" s="1101"/>
      <c r="HTE744" s="1101"/>
      <c r="HTF744" s="1101"/>
      <c r="HTG744" s="1101"/>
      <c r="HTH744" s="1101"/>
      <c r="HTI744" s="1101"/>
      <c r="HTJ744" s="1101"/>
      <c r="HTK744" s="1101"/>
      <c r="HTL744" s="1101"/>
      <c r="HTM744" s="1101"/>
      <c r="HTN744" s="1101"/>
      <c r="HTO744" s="1101"/>
      <c r="HTP744" s="1101"/>
      <c r="HTQ744" s="1101"/>
      <c r="HTR744" s="1101"/>
      <c r="HTS744" s="1101"/>
      <c r="HTT744" s="1101"/>
      <c r="HTU744" s="1101"/>
      <c r="HTV744" s="1101"/>
      <c r="HTW744" s="1101"/>
      <c r="HTX744" s="1101"/>
      <c r="HTY744" s="1101"/>
      <c r="HTZ744" s="1101"/>
      <c r="HUA744" s="1101"/>
      <c r="HUB744" s="1101"/>
      <c r="HUC744" s="1101"/>
      <c r="HUD744" s="1101"/>
      <c r="HUE744" s="1101"/>
      <c r="HUF744" s="1101"/>
      <c r="HUG744" s="1101"/>
      <c r="HUH744" s="1101"/>
      <c r="HUI744" s="1101"/>
      <c r="HUJ744" s="1101"/>
      <c r="HUK744" s="1101"/>
      <c r="HUL744" s="1101"/>
      <c r="HUM744" s="1101"/>
      <c r="HUN744" s="1101"/>
      <c r="HUO744" s="1101"/>
      <c r="HUP744" s="1101"/>
      <c r="HUQ744" s="1101"/>
      <c r="HUR744" s="1101"/>
      <c r="HUS744" s="1101"/>
      <c r="HUT744" s="1101"/>
      <c r="HUU744" s="1101"/>
      <c r="HUV744" s="1101"/>
      <c r="HUW744" s="1101"/>
      <c r="HUX744" s="1101"/>
      <c r="HUY744" s="1101"/>
      <c r="HUZ744" s="1101"/>
      <c r="HVA744" s="1101"/>
      <c r="HVB744" s="1101"/>
      <c r="HVC744" s="1101"/>
      <c r="HVD744" s="1101"/>
      <c r="HVE744" s="1101"/>
      <c r="HVF744" s="1101"/>
      <c r="HVG744" s="1101"/>
      <c r="HVH744" s="1101"/>
      <c r="HVI744" s="1101"/>
      <c r="HVJ744" s="1101"/>
      <c r="HVK744" s="1101"/>
      <c r="HVL744" s="1101"/>
      <c r="HVM744" s="1101"/>
      <c r="HVN744" s="1101"/>
      <c r="HVO744" s="1101"/>
      <c r="HVP744" s="1101"/>
      <c r="HVQ744" s="1101"/>
      <c r="HVR744" s="1101"/>
      <c r="HVS744" s="1101"/>
      <c r="HVT744" s="1101"/>
      <c r="HVU744" s="1101"/>
      <c r="HVV744" s="1101"/>
      <c r="HVW744" s="1101"/>
      <c r="HVX744" s="1101"/>
      <c r="HVY744" s="1101"/>
      <c r="HVZ744" s="1101"/>
      <c r="HWA744" s="1101"/>
      <c r="HWB744" s="1101"/>
      <c r="HWC744" s="1101"/>
      <c r="HWD744" s="1101"/>
      <c r="HWE744" s="1101"/>
      <c r="HWF744" s="1101"/>
      <c r="HWG744" s="1101"/>
      <c r="HWH744" s="1101"/>
      <c r="HWI744" s="1101"/>
      <c r="HWJ744" s="1101"/>
      <c r="HWK744" s="1101"/>
      <c r="HWL744" s="1101"/>
      <c r="HWM744" s="1101"/>
      <c r="HWN744" s="1101"/>
      <c r="HWO744" s="1101"/>
      <c r="HWP744" s="1101"/>
      <c r="HWQ744" s="1101"/>
      <c r="HWR744" s="1101"/>
      <c r="HWS744" s="1101"/>
      <c r="HWT744" s="1101"/>
      <c r="HWU744" s="1101"/>
      <c r="HWV744" s="1101"/>
      <c r="HWW744" s="1101"/>
      <c r="HWX744" s="1101"/>
      <c r="HWY744" s="1101"/>
      <c r="HWZ744" s="1101"/>
      <c r="HXA744" s="1101"/>
      <c r="HXB744" s="1101"/>
      <c r="HXC744" s="1101"/>
      <c r="HXD744" s="1101"/>
      <c r="HXE744" s="1101"/>
      <c r="HXF744" s="1101"/>
      <c r="HXG744" s="1101"/>
      <c r="HXH744" s="1101"/>
      <c r="HXI744" s="1101"/>
      <c r="HXJ744" s="1101"/>
      <c r="HXK744" s="1101"/>
      <c r="HXL744" s="1101"/>
      <c r="HXM744" s="1101"/>
      <c r="HXN744" s="1101"/>
      <c r="HXO744" s="1101"/>
      <c r="HXP744" s="1101"/>
      <c r="HXQ744" s="1101"/>
      <c r="HXR744" s="1101"/>
      <c r="HXS744" s="1101"/>
      <c r="HXT744" s="1101"/>
      <c r="HXU744" s="1101"/>
      <c r="HXV744" s="1101"/>
      <c r="HXW744" s="1101"/>
      <c r="HXX744" s="1101"/>
      <c r="HXY744" s="1101"/>
      <c r="HXZ744" s="1101"/>
      <c r="HYA744" s="1101"/>
      <c r="HYB744" s="1101"/>
      <c r="HYC744" s="1101"/>
      <c r="HYD744" s="1101"/>
      <c r="HYE744" s="1101"/>
      <c r="HYF744" s="1101"/>
      <c r="HYG744" s="1101"/>
      <c r="HYH744" s="1101"/>
      <c r="HYI744" s="1101"/>
      <c r="HYJ744" s="1101"/>
      <c r="HYK744" s="1101"/>
      <c r="HYL744" s="1101"/>
      <c r="HYM744" s="1101"/>
      <c r="HYN744" s="1101"/>
      <c r="HYO744" s="1101"/>
      <c r="HYP744" s="1101"/>
      <c r="HYQ744" s="1101"/>
      <c r="HYR744" s="1101"/>
      <c r="HYS744" s="1101"/>
      <c r="HYT744" s="1101"/>
      <c r="HYU744" s="1101"/>
      <c r="HYV744" s="1101"/>
      <c r="HYW744" s="1101"/>
      <c r="HYX744" s="1101"/>
      <c r="HYY744" s="1101"/>
      <c r="HYZ744" s="1101"/>
      <c r="HZA744" s="1101"/>
      <c r="HZB744" s="1101"/>
      <c r="HZC744" s="1101"/>
      <c r="HZD744" s="1101"/>
      <c r="HZE744" s="1101"/>
      <c r="HZF744" s="1101"/>
      <c r="HZG744" s="1101"/>
      <c r="HZH744" s="1101"/>
      <c r="HZI744" s="1101"/>
      <c r="HZJ744" s="1101"/>
      <c r="HZK744" s="1101"/>
      <c r="HZL744" s="1101"/>
      <c r="HZM744" s="1101"/>
      <c r="HZN744" s="1101"/>
      <c r="HZO744" s="1101"/>
      <c r="HZP744" s="1101"/>
      <c r="HZQ744" s="1101"/>
      <c r="HZR744" s="1101"/>
      <c r="HZS744" s="1101"/>
      <c r="HZT744" s="1101"/>
      <c r="HZU744" s="1101"/>
      <c r="HZV744" s="1101"/>
      <c r="HZW744" s="1101"/>
      <c r="HZX744" s="1101"/>
      <c r="HZY744" s="1101"/>
      <c r="HZZ744" s="1101"/>
      <c r="IAA744" s="1101"/>
      <c r="IAB744" s="1101"/>
      <c r="IAC744" s="1101"/>
      <c r="IAD744" s="1101"/>
      <c r="IAE744" s="1101"/>
      <c r="IAF744" s="1101"/>
      <c r="IAG744" s="1101"/>
      <c r="IAH744" s="1101"/>
      <c r="IAI744" s="1101"/>
      <c r="IAJ744" s="1101"/>
      <c r="IAK744" s="1101"/>
      <c r="IAL744" s="1101"/>
      <c r="IAM744" s="1101"/>
      <c r="IAN744" s="1101"/>
      <c r="IAO744" s="1101"/>
      <c r="IAP744" s="1101"/>
      <c r="IAQ744" s="1101"/>
      <c r="IAR744" s="1101"/>
      <c r="IAS744" s="1101"/>
      <c r="IAT744" s="1101"/>
      <c r="IAU744" s="1101"/>
      <c r="IAV744" s="1101"/>
      <c r="IAW744" s="1101"/>
      <c r="IAX744" s="1101"/>
      <c r="IAY744" s="1101"/>
      <c r="IAZ744" s="1101"/>
      <c r="IBA744" s="1101"/>
      <c r="IBB744" s="1101"/>
      <c r="IBC744" s="1101"/>
      <c r="IBD744" s="1101"/>
      <c r="IBE744" s="1101"/>
      <c r="IBF744" s="1101"/>
      <c r="IBG744" s="1101"/>
      <c r="IBH744" s="1101"/>
      <c r="IBI744" s="1101"/>
      <c r="IBJ744" s="1101"/>
      <c r="IBK744" s="1101"/>
      <c r="IBL744" s="1101"/>
      <c r="IBM744" s="1101"/>
      <c r="IBN744" s="1101"/>
      <c r="IBO744" s="1101"/>
      <c r="IBP744" s="1101"/>
      <c r="IBQ744" s="1101"/>
      <c r="IBR744" s="1101"/>
      <c r="IBS744" s="1101"/>
      <c r="IBT744" s="1101"/>
      <c r="IBU744" s="1101"/>
      <c r="IBV744" s="1101"/>
      <c r="IBW744" s="1101"/>
      <c r="IBX744" s="1101"/>
      <c r="IBY744" s="1101"/>
      <c r="IBZ744" s="1101"/>
      <c r="ICA744" s="1101"/>
      <c r="ICB744" s="1101"/>
      <c r="ICC744" s="1101"/>
      <c r="ICD744" s="1101"/>
      <c r="ICE744" s="1101"/>
      <c r="ICF744" s="1101"/>
      <c r="ICG744" s="1101"/>
      <c r="ICH744" s="1101"/>
      <c r="ICI744" s="1101"/>
      <c r="ICJ744" s="1101"/>
      <c r="ICK744" s="1101"/>
      <c r="ICL744" s="1101"/>
      <c r="ICM744" s="1101"/>
      <c r="ICN744" s="1101"/>
      <c r="ICO744" s="1101"/>
      <c r="ICP744" s="1101"/>
      <c r="ICQ744" s="1101"/>
      <c r="ICR744" s="1101"/>
      <c r="ICS744" s="1101"/>
      <c r="ICT744" s="1101"/>
      <c r="ICU744" s="1101"/>
      <c r="ICV744" s="1101"/>
      <c r="ICW744" s="1101"/>
      <c r="ICX744" s="1101"/>
      <c r="ICY744" s="1101"/>
      <c r="ICZ744" s="1101"/>
      <c r="IDA744" s="1101"/>
      <c r="IDB744" s="1101"/>
      <c r="IDC744" s="1101"/>
      <c r="IDD744" s="1101"/>
      <c r="IDE744" s="1101"/>
      <c r="IDF744" s="1101"/>
      <c r="IDG744" s="1101"/>
      <c r="IDH744" s="1101"/>
      <c r="IDI744" s="1101"/>
      <c r="IDJ744" s="1101"/>
      <c r="IDK744" s="1101"/>
      <c r="IDL744" s="1101"/>
      <c r="IDM744" s="1101"/>
      <c r="IDN744" s="1101"/>
      <c r="IDO744" s="1101"/>
      <c r="IDP744" s="1101"/>
      <c r="IDQ744" s="1101"/>
      <c r="IDR744" s="1101"/>
      <c r="IDS744" s="1101"/>
      <c r="IDT744" s="1101"/>
      <c r="IDU744" s="1101"/>
      <c r="IDV744" s="1101"/>
      <c r="IDW744" s="1101"/>
      <c r="IDX744" s="1101"/>
      <c r="IDY744" s="1101"/>
      <c r="IDZ744" s="1101"/>
      <c r="IEA744" s="1101"/>
      <c r="IEB744" s="1101"/>
      <c r="IEC744" s="1101"/>
      <c r="IED744" s="1101"/>
      <c r="IEE744" s="1101"/>
      <c r="IEF744" s="1101"/>
      <c r="IEG744" s="1101"/>
      <c r="IEH744" s="1101"/>
      <c r="IEI744" s="1101"/>
      <c r="IEJ744" s="1101"/>
      <c r="IEK744" s="1101"/>
      <c r="IEL744" s="1101"/>
      <c r="IEM744" s="1101"/>
      <c r="IEN744" s="1101"/>
      <c r="IEO744" s="1101"/>
      <c r="IEP744" s="1101"/>
      <c r="IEQ744" s="1101"/>
      <c r="IER744" s="1101"/>
      <c r="IES744" s="1101"/>
      <c r="IET744" s="1101"/>
      <c r="IEU744" s="1101"/>
      <c r="IEV744" s="1101"/>
      <c r="IEW744" s="1101"/>
      <c r="IEX744" s="1101"/>
      <c r="IEY744" s="1101"/>
      <c r="IEZ744" s="1101"/>
      <c r="IFA744" s="1101"/>
      <c r="IFB744" s="1101"/>
      <c r="IFC744" s="1101"/>
      <c r="IFD744" s="1101"/>
      <c r="IFE744" s="1101"/>
      <c r="IFF744" s="1101"/>
      <c r="IFG744" s="1101"/>
      <c r="IFH744" s="1101"/>
      <c r="IFI744" s="1101"/>
      <c r="IFJ744" s="1101"/>
      <c r="IFK744" s="1101"/>
      <c r="IFL744" s="1101"/>
      <c r="IFM744" s="1101"/>
      <c r="IFN744" s="1101"/>
      <c r="IFO744" s="1101"/>
      <c r="IFP744" s="1101"/>
      <c r="IFQ744" s="1101"/>
      <c r="IFR744" s="1101"/>
      <c r="IFS744" s="1101"/>
      <c r="IFT744" s="1101"/>
      <c r="IFU744" s="1101"/>
      <c r="IFV744" s="1101"/>
      <c r="IFW744" s="1101"/>
      <c r="IFX744" s="1101"/>
      <c r="IFY744" s="1101"/>
      <c r="IFZ744" s="1101"/>
      <c r="IGA744" s="1101"/>
      <c r="IGB744" s="1101"/>
      <c r="IGC744" s="1101"/>
      <c r="IGD744" s="1101"/>
      <c r="IGE744" s="1101"/>
      <c r="IGF744" s="1101"/>
      <c r="IGG744" s="1101"/>
      <c r="IGH744" s="1101"/>
      <c r="IGI744" s="1101"/>
      <c r="IGJ744" s="1101"/>
      <c r="IGK744" s="1101"/>
      <c r="IGL744" s="1101"/>
      <c r="IGM744" s="1101"/>
      <c r="IGN744" s="1101"/>
      <c r="IGO744" s="1101"/>
      <c r="IGP744" s="1101"/>
      <c r="IGQ744" s="1101"/>
      <c r="IGR744" s="1101"/>
      <c r="IGS744" s="1101"/>
      <c r="IGT744" s="1101"/>
      <c r="IGU744" s="1101"/>
      <c r="IGV744" s="1101"/>
      <c r="IGW744" s="1101"/>
      <c r="IGX744" s="1101"/>
      <c r="IGY744" s="1101"/>
      <c r="IGZ744" s="1101"/>
      <c r="IHA744" s="1101"/>
      <c r="IHB744" s="1101"/>
      <c r="IHC744" s="1101"/>
      <c r="IHD744" s="1101"/>
      <c r="IHE744" s="1101"/>
      <c r="IHF744" s="1101"/>
      <c r="IHG744" s="1101"/>
      <c r="IHH744" s="1101"/>
      <c r="IHI744" s="1101"/>
      <c r="IHJ744" s="1101"/>
      <c r="IHK744" s="1101"/>
      <c r="IHL744" s="1101"/>
      <c r="IHM744" s="1101"/>
      <c r="IHN744" s="1101"/>
      <c r="IHO744" s="1101"/>
      <c r="IHP744" s="1101"/>
      <c r="IHQ744" s="1101"/>
      <c r="IHR744" s="1101"/>
      <c r="IHS744" s="1101"/>
      <c r="IHT744" s="1101"/>
      <c r="IHU744" s="1101"/>
      <c r="IHV744" s="1101"/>
      <c r="IHW744" s="1101"/>
      <c r="IHX744" s="1101"/>
      <c r="IHY744" s="1101"/>
      <c r="IHZ744" s="1101"/>
      <c r="IIA744" s="1101"/>
      <c r="IIB744" s="1101"/>
      <c r="IIC744" s="1101"/>
      <c r="IID744" s="1101"/>
      <c r="IIE744" s="1101"/>
      <c r="IIF744" s="1101"/>
      <c r="IIG744" s="1101"/>
      <c r="IIH744" s="1101"/>
      <c r="III744" s="1101"/>
      <c r="IIJ744" s="1101"/>
      <c r="IIK744" s="1101"/>
      <c r="IIL744" s="1101"/>
      <c r="IIM744" s="1101"/>
      <c r="IIN744" s="1101"/>
      <c r="IIO744" s="1101"/>
      <c r="IIP744" s="1101"/>
      <c r="IIQ744" s="1101"/>
      <c r="IIR744" s="1101"/>
      <c r="IIS744" s="1101"/>
      <c r="IIT744" s="1101"/>
      <c r="IIU744" s="1101"/>
      <c r="IIV744" s="1101"/>
      <c r="IIW744" s="1101"/>
      <c r="IIX744" s="1101"/>
      <c r="IIY744" s="1101"/>
      <c r="IIZ744" s="1101"/>
      <c r="IJA744" s="1101"/>
      <c r="IJB744" s="1101"/>
      <c r="IJC744" s="1101"/>
      <c r="IJD744" s="1101"/>
      <c r="IJE744" s="1101"/>
      <c r="IJF744" s="1101"/>
      <c r="IJG744" s="1101"/>
      <c r="IJH744" s="1101"/>
      <c r="IJI744" s="1101"/>
      <c r="IJJ744" s="1101"/>
      <c r="IJK744" s="1101"/>
      <c r="IJL744" s="1101"/>
      <c r="IJM744" s="1101"/>
      <c r="IJN744" s="1101"/>
      <c r="IJO744" s="1101"/>
      <c r="IJP744" s="1101"/>
      <c r="IJQ744" s="1101"/>
      <c r="IJR744" s="1101"/>
      <c r="IJS744" s="1101"/>
      <c r="IJT744" s="1101"/>
      <c r="IJU744" s="1101"/>
      <c r="IJV744" s="1101"/>
      <c r="IJW744" s="1101"/>
      <c r="IJX744" s="1101"/>
      <c r="IJY744" s="1101"/>
      <c r="IJZ744" s="1101"/>
      <c r="IKA744" s="1101"/>
      <c r="IKB744" s="1101"/>
      <c r="IKC744" s="1101"/>
      <c r="IKD744" s="1101"/>
      <c r="IKE744" s="1101"/>
      <c r="IKF744" s="1101"/>
      <c r="IKG744" s="1101"/>
      <c r="IKH744" s="1101"/>
      <c r="IKI744" s="1101"/>
      <c r="IKJ744" s="1101"/>
      <c r="IKK744" s="1101"/>
      <c r="IKL744" s="1101"/>
      <c r="IKM744" s="1101"/>
      <c r="IKN744" s="1101"/>
      <c r="IKO744" s="1101"/>
      <c r="IKP744" s="1101"/>
      <c r="IKQ744" s="1101"/>
      <c r="IKR744" s="1101"/>
      <c r="IKS744" s="1101"/>
      <c r="IKT744" s="1101"/>
      <c r="IKU744" s="1101"/>
      <c r="IKV744" s="1101"/>
      <c r="IKW744" s="1101"/>
      <c r="IKX744" s="1101"/>
      <c r="IKY744" s="1101"/>
      <c r="IKZ744" s="1101"/>
      <c r="ILA744" s="1101"/>
      <c r="ILB744" s="1101"/>
      <c r="ILC744" s="1101"/>
      <c r="ILD744" s="1101"/>
      <c r="ILE744" s="1101"/>
      <c r="ILF744" s="1101"/>
      <c r="ILG744" s="1101"/>
      <c r="ILH744" s="1101"/>
      <c r="ILI744" s="1101"/>
      <c r="ILJ744" s="1101"/>
      <c r="ILK744" s="1101"/>
      <c r="ILL744" s="1101"/>
      <c r="ILM744" s="1101"/>
      <c r="ILN744" s="1101"/>
      <c r="ILO744" s="1101"/>
      <c r="ILP744" s="1101"/>
      <c r="ILQ744" s="1101"/>
      <c r="ILR744" s="1101"/>
      <c r="ILS744" s="1101"/>
      <c r="ILT744" s="1101"/>
      <c r="ILU744" s="1101"/>
      <c r="ILV744" s="1101"/>
      <c r="ILW744" s="1101"/>
      <c r="ILX744" s="1101"/>
      <c r="ILY744" s="1101"/>
      <c r="ILZ744" s="1101"/>
      <c r="IMA744" s="1101"/>
      <c r="IMB744" s="1101"/>
      <c r="IMC744" s="1101"/>
      <c r="IMD744" s="1101"/>
      <c r="IME744" s="1101"/>
      <c r="IMF744" s="1101"/>
      <c r="IMG744" s="1101"/>
      <c r="IMH744" s="1101"/>
      <c r="IMI744" s="1101"/>
      <c r="IMJ744" s="1101"/>
      <c r="IMK744" s="1101"/>
      <c r="IML744" s="1101"/>
      <c r="IMM744" s="1101"/>
      <c r="IMN744" s="1101"/>
      <c r="IMO744" s="1101"/>
      <c r="IMP744" s="1101"/>
      <c r="IMQ744" s="1101"/>
      <c r="IMR744" s="1101"/>
      <c r="IMS744" s="1101"/>
      <c r="IMT744" s="1101"/>
      <c r="IMU744" s="1101"/>
      <c r="IMV744" s="1101"/>
      <c r="IMW744" s="1101"/>
      <c r="IMX744" s="1101"/>
      <c r="IMY744" s="1101"/>
      <c r="IMZ744" s="1101"/>
      <c r="INA744" s="1101"/>
      <c r="INB744" s="1101"/>
      <c r="INC744" s="1101"/>
      <c r="IND744" s="1101"/>
      <c r="INE744" s="1101"/>
      <c r="INF744" s="1101"/>
      <c r="ING744" s="1101"/>
      <c r="INH744" s="1101"/>
      <c r="INI744" s="1101"/>
      <c r="INJ744" s="1101"/>
      <c r="INK744" s="1101"/>
      <c r="INL744" s="1101"/>
      <c r="INM744" s="1101"/>
      <c r="INN744" s="1101"/>
      <c r="INO744" s="1101"/>
      <c r="INP744" s="1101"/>
      <c r="INQ744" s="1101"/>
      <c r="INR744" s="1101"/>
      <c r="INS744" s="1101"/>
      <c r="INT744" s="1101"/>
      <c r="INU744" s="1101"/>
      <c r="INV744" s="1101"/>
      <c r="INW744" s="1101"/>
      <c r="INX744" s="1101"/>
      <c r="INY744" s="1101"/>
      <c r="INZ744" s="1101"/>
      <c r="IOA744" s="1101"/>
      <c r="IOB744" s="1101"/>
      <c r="IOC744" s="1101"/>
      <c r="IOD744" s="1101"/>
      <c r="IOE744" s="1101"/>
      <c r="IOF744" s="1101"/>
      <c r="IOG744" s="1101"/>
      <c r="IOH744" s="1101"/>
      <c r="IOI744" s="1101"/>
      <c r="IOJ744" s="1101"/>
      <c r="IOK744" s="1101"/>
      <c r="IOL744" s="1101"/>
      <c r="IOM744" s="1101"/>
      <c r="ION744" s="1101"/>
      <c r="IOO744" s="1101"/>
      <c r="IOP744" s="1101"/>
      <c r="IOQ744" s="1101"/>
      <c r="IOR744" s="1101"/>
      <c r="IOS744" s="1101"/>
      <c r="IOT744" s="1101"/>
      <c r="IOU744" s="1101"/>
      <c r="IOV744" s="1101"/>
      <c r="IOW744" s="1101"/>
      <c r="IOX744" s="1101"/>
      <c r="IOY744" s="1101"/>
      <c r="IOZ744" s="1101"/>
      <c r="IPA744" s="1101"/>
      <c r="IPB744" s="1101"/>
      <c r="IPC744" s="1101"/>
      <c r="IPD744" s="1101"/>
      <c r="IPE744" s="1101"/>
      <c r="IPF744" s="1101"/>
      <c r="IPG744" s="1101"/>
      <c r="IPH744" s="1101"/>
      <c r="IPI744" s="1101"/>
      <c r="IPJ744" s="1101"/>
      <c r="IPK744" s="1101"/>
      <c r="IPL744" s="1101"/>
      <c r="IPM744" s="1101"/>
      <c r="IPN744" s="1101"/>
      <c r="IPO744" s="1101"/>
      <c r="IPP744" s="1101"/>
      <c r="IPQ744" s="1101"/>
      <c r="IPR744" s="1101"/>
      <c r="IPS744" s="1101"/>
      <c r="IPT744" s="1101"/>
      <c r="IPU744" s="1101"/>
      <c r="IPV744" s="1101"/>
      <c r="IPW744" s="1101"/>
      <c r="IPX744" s="1101"/>
      <c r="IPY744" s="1101"/>
      <c r="IPZ744" s="1101"/>
      <c r="IQA744" s="1101"/>
      <c r="IQB744" s="1101"/>
      <c r="IQC744" s="1101"/>
      <c r="IQD744" s="1101"/>
      <c r="IQE744" s="1101"/>
      <c r="IQF744" s="1101"/>
      <c r="IQG744" s="1101"/>
      <c r="IQH744" s="1101"/>
      <c r="IQI744" s="1101"/>
      <c r="IQJ744" s="1101"/>
      <c r="IQK744" s="1101"/>
      <c r="IQL744" s="1101"/>
      <c r="IQM744" s="1101"/>
      <c r="IQN744" s="1101"/>
      <c r="IQO744" s="1101"/>
      <c r="IQP744" s="1101"/>
      <c r="IQQ744" s="1101"/>
      <c r="IQR744" s="1101"/>
      <c r="IQS744" s="1101"/>
      <c r="IQT744" s="1101"/>
      <c r="IQU744" s="1101"/>
      <c r="IQV744" s="1101"/>
      <c r="IQW744" s="1101"/>
      <c r="IQX744" s="1101"/>
      <c r="IQY744" s="1101"/>
      <c r="IQZ744" s="1101"/>
      <c r="IRA744" s="1101"/>
      <c r="IRB744" s="1101"/>
      <c r="IRC744" s="1101"/>
      <c r="IRD744" s="1101"/>
      <c r="IRE744" s="1101"/>
      <c r="IRF744" s="1101"/>
      <c r="IRG744" s="1101"/>
      <c r="IRH744" s="1101"/>
      <c r="IRI744" s="1101"/>
      <c r="IRJ744" s="1101"/>
      <c r="IRK744" s="1101"/>
      <c r="IRL744" s="1101"/>
      <c r="IRM744" s="1101"/>
      <c r="IRN744" s="1101"/>
      <c r="IRO744" s="1101"/>
      <c r="IRP744" s="1101"/>
      <c r="IRQ744" s="1101"/>
      <c r="IRR744" s="1101"/>
      <c r="IRS744" s="1101"/>
      <c r="IRT744" s="1101"/>
      <c r="IRU744" s="1101"/>
      <c r="IRV744" s="1101"/>
      <c r="IRW744" s="1101"/>
      <c r="IRX744" s="1101"/>
      <c r="IRY744" s="1101"/>
      <c r="IRZ744" s="1101"/>
      <c r="ISA744" s="1101"/>
      <c r="ISB744" s="1101"/>
      <c r="ISC744" s="1101"/>
      <c r="ISD744" s="1101"/>
      <c r="ISE744" s="1101"/>
      <c r="ISF744" s="1101"/>
      <c r="ISG744" s="1101"/>
      <c r="ISH744" s="1101"/>
      <c r="ISI744" s="1101"/>
      <c r="ISJ744" s="1101"/>
      <c r="ISK744" s="1101"/>
      <c r="ISL744" s="1101"/>
      <c r="ISM744" s="1101"/>
      <c r="ISN744" s="1101"/>
      <c r="ISO744" s="1101"/>
      <c r="ISP744" s="1101"/>
      <c r="ISQ744" s="1101"/>
      <c r="ISR744" s="1101"/>
      <c r="ISS744" s="1101"/>
      <c r="IST744" s="1101"/>
      <c r="ISU744" s="1101"/>
      <c r="ISV744" s="1101"/>
      <c r="ISW744" s="1101"/>
      <c r="ISX744" s="1101"/>
      <c r="ISY744" s="1101"/>
      <c r="ISZ744" s="1101"/>
      <c r="ITA744" s="1101"/>
      <c r="ITB744" s="1101"/>
      <c r="ITC744" s="1101"/>
      <c r="ITD744" s="1101"/>
      <c r="ITE744" s="1101"/>
      <c r="ITF744" s="1101"/>
      <c r="ITG744" s="1101"/>
      <c r="ITH744" s="1101"/>
      <c r="ITI744" s="1101"/>
      <c r="ITJ744" s="1101"/>
      <c r="ITK744" s="1101"/>
      <c r="ITL744" s="1101"/>
      <c r="ITM744" s="1101"/>
      <c r="ITN744" s="1101"/>
      <c r="ITO744" s="1101"/>
      <c r="ITP744" s="1101"/>
      <c r="ITQ744" s="1101"/>
      <c r="ITR744" s="1101"/>
      <c r="ITS744" s="1101"/>
      <c r="ITT744" s="1101"/>
      <c r="ITU744" s="1101"/>
      <c r="ITV744" s="1101"/>
      <c r="ITW744" s="1101"/>
      <c r="ITX744" s="1101"/>
      <c r="ITY744" s="1101"/>
      <c r="ITZ744" s="1101"/>
      <c r="IUA744" s="1101"/>
      <c r="IUB744" s="1101"/>
      <c r="IUC744" s="1101"/>
      <c r="IUD744" s="1101"/>
      <c r="IUE744" s="1101"/>
      <c r="IUF744" s="1101"/>
      <c r="IUG744" s="1101"/>
      <c r="IUH744" s="1101"/>
      <c r="IUI744" s="1101"/>
      <c r="IUJ744" s="1101"/>
      <c r="IUK744" s="1101"/>
      <c r="IUL744" s="1101"/>
      <c r="IUM744" s="1101"/>
      <c r="IUN744" s="1101"/>
      <c r="IUO744" s="1101"/>
      <c r="IUP744" s="1101"/>
      <c r="IUQ744" s="1101"/>
      <c r="IUR744" s="1101"/>
      <c r="IUS744" s="1101"/>
      <c r="IUT744" s="1101"/>
      <c r="IUU744" s="1101"/>
      <c r="IUV744" s="1101"/>
      <c r="IUW744" s="1101"/>
      <c r="IUX744" s="1101"/>
      <c r="IUY744" s="1101"/>
      <c r="IUZ744" s="1101"/>
      <c r="IVA744" s="1101"/>
      <c r="IVB744" s="1101"/>
      <c r="IVC744" s="1101"/>
      <c r="IVD744" s="1101"/>
      <c r="IVE744" s="1101"/>
      <c r="IVF744" s="1101"/>
      <c r="IVG744" s="1101"/>
      <c r="IVH744" s="1101"/>
      <c r="IVI744" s="1101"/>
      <c r="IVJ744" s="1101"/>
      <c r="IVK744" s="1101"/>
      <c r="IVL744" s="1101"/>
      <c r="IVM744" s="1101"/>
      <c r="IVN744" s="1101"/>
      <c r="IVO744" s="1101"/>
      <c r="IVP744" s="1101"/>
      <c r="IVQ744" s="1101"/>
      <c r="IVR744" s="1101"/>
      <c r="IVS744" s="1101"/>
      <c r="IVT744" s="1101"/>
      <c r="IVU744" s="1101"/>
      <c r="IVV744" s="1101"/>
      <c r="IVW744" s="1101"/>
      <c r="IVX744" s="1101"/>
      <c r="IVY744" s="1101"/>
      <c r="IVZ744" s="1101"/>
      <c r="IWA744" s="1101"/>
      <c r="IWB744" s="1101"/>
      <c r="IWC744" s="1101"/>
      <c r="IWD744" s="1101"/>
      <c r="IWE744" s="1101"/>
      <c r="IWF744" s="1101"/>
      <c r="IWG744" s="1101"/>
      <c r="IWH744" s="1101"/>
      <c r="IWI744" s="1101"/>
      <c r="IWJ744" s="1101"/>
      <c r="IWK744" s="1101"/>
      <c r="IWL744" s="1101"/>
      <c r="IWM744" s="1101"/>
      <c r="IWN744" s="1101"/>
      <c r="IWO744" s="1101"/>
      <c r="IWP744" s="1101"/>
      <c r="IWQ744" s="1101"/>
      <c r="IWR744" s="1101"/>
      <c r="IWS744" s="1101"/>
      <c r="IWT744" s="1101"/>
      <c r="IWU744" s="1101"/>
      <c r="IWV744" s="1101"/>
      <c r="IWW744" s="1101"/>
      <c r="IWX744" s="1101"/>
      <c r="IWY744" s="1101"/>
      <c r="IWZ744" s="1101"/>
      <c r="IXA744" s="1101"/>
      <c r="IXB744" s="1101"/>
      <c r="IXC744" s="1101"/>
      <c r="IXD744" s="1101"/>
      <c r="IXE744" s="1101"/>
      <c r="IXF744" s="1101"/>
      <c r="IXG744" s="1101"/>
      <c r="IXH744" s="1101"/>
      <c r="IXI744" s="1101"/>
      <c r="IXJ744" s="1101"/>
      <c r="IXK744" s="1101"/>
      <c r="IXL744" s="1101"/>
      <c r="IXM744" s="1101"/>
      <c r="IXN744" s="1101"/>
      <c r="IXO744" s="1101"/>
      <c r="IXP744" s="1101"/>
      <c r="IXQ744" s="1101"/>
      <c r="IXR744" s="1101"/>
      <c r="IXS744" s="1101"/>
      <c r="IXT744" s="1101"/>
      <c r="IXU744" s="1101"/>
      <c r="IXV744" s="1101"/>
      <c r="IXW744" s="1101"/>
      <c r="IXX744" s="1101"/>
      <c r="IXY744" s="1101"/>
      <c r="IXZ744" s="1101"/>
      <c r="IYA744" s="1101"/>
      <c r="IYB744" s="1101"/>
      <c r="IYC744" s="1101"/>
      <c r="IYD744" s="1101"/>
      <c r="IYE744" s="1101"/>
      <c r="IYF744" s="1101"/>
      <c r="IYG744" s="1101"/>
      <c r="IYH744" s="1101"/>
      <c r="IYI744" s="1101"/>
      <c r="IYJ744" s="1101"/>
      <c r="IYK744" s="1101"/>
      <c r="IYL744" s="1101"/>
      <c r="IYM744" s="1101"/>
      <c r="IYN744" s="1101"/>
      <c r="IYO744" s="1101"/>
      <c r="IYP744" s="1101"/>
      <c r="IYQ744" s="1101"/>
      <c r="IYR744" s="1101"/>
      <c r="IYS744" s="1101"/>
      <c r="IYT744" s="1101"/>
      <c r="IYU744" s="1101"/>
      <c r="IYV744" s="1101"/>
      <c r="IYW744" s="1101"/>
      <c r="IYX744" s="1101"/>
      <c r="IYY744" s="1101"/>
      <c r="IYZ744" s="1101"/>
      <c r="IZA744" s="1101"/>
      <c r="IZB744" s="1101"/>
      <c r="IZC744" s="1101"/>
      <c r="IZD744" s="1101"/>
      <c r="IZE744" s="1101"/>
      <c r="IZF744" s="1101"/>
      <c r="IZG744" s="1101"/>
      <c r="IZH744" s="1101"/>
      <c r="IZI744" s="1101"/>
      <c r="IZJ744" s="1101"/>
      <c r="IZK744" s="1101"/>
      <c r="IZL744" s="1101"/>
      <c r="IZM744" s="1101"/>
      <c r="IZN744" s="1101"/>
      <c r="IZO744" s="1101"/>
      <c r="IZP744" s="1101"/>
      <c r="IZQ744" s="1101"/>
      <c r="IZR744" s="1101"/>
      <c r="IZS744" s="1101"/>
      <c r="IZT744" s="1101"/>
      <c r="IZU744" s="1101"/>
      <c r="IZV744" s="1101"/>
      <c r="IZW744" s="1101"/>
      <c r="IZX744" s="1101"/>
      <c r="IZY744" s="1101"/>
      <c r="IZZ744" s="1101"/>
      <c r="JAA744" s="1101"/>
      <c r="JAB744" s="1101"/>
      <c r="JAC744" s="1101"/>
      <c r="JAD744" s="1101"/>
      <c r="JAE744" s="1101"/>
      <c r="JAF744" s="1101"/>
      <c r="JAG744" s="1101"/>
      <c r="JAH744" s="1101"/>
      <c r="JAI744" s="1101"/>
      <c r="JAJ744" s="1101"/>
      <c r="JAK744" s="1101"/>
      <c r="JAL744" s="1101"/>
      <c r="JAM744" s="1101"/>
      <c r="JAN744" s="1101"/>
      <c r="JAO744" s="1101"/>
      <c r="JAP744" s="1101"/>
      <c r="JAQ744" s="1101"/>
      <c r="JAR744" s="1101"/>
      <c r="JAS744" s="1101"/>
      <c r="JAT744" s="1101"/>
      <c r="JAU744" s="1101"/>
      <c r="JAV744" s="1101"/>
      <c r="JAW744" s="1101"/>
      <c r="JAX744" s="1101"/>
      <c r="JAY744" s="1101"/>
      <c r="JAZ744" s="1101"/>
      <c r="JBA744" s="1101"/>
      <c r="JBB744" s="1101"/>
      <c r="JBC744" s="1101"/>
      <c r="JBD744" s="1101"/>
      <c r="JBE744" s="1101"/>
      <c r="JBF744" s="1101"/>
      <c r="JBG744" s="1101"/>
      <c r="JBH744" s="1101"/>
      <c r="JBI744" s="1101"/>
      <c r="JBJ744" s="1101"/>
      <c r="JBK744" s="1101"/>
      <c r="JBL744" s="1101"/>
      <c r="JBM744" s="1101"/>
      <c r="JBN744" s="1101"/>
      <c r="JBO744" s="1101"/>
      <c r="JBP744" s="1101"/>
      <c r="JBQ744" s="1101"/>
      <c r="JBR744" s="1101"/>
      <c r="JBS744" s="1101"/>
      <c r="JBT744" s="1101"/>
      <c r="JBU744" s="1101"/>
      <c r="JBV744" s="1101"/>
      <c r="JBW744" s="1101"/>
      <c r="JBX744" s="1101"/>
      <c r="JBY744" s="1101"/>
      <c r="JBZ744" s="1101"/>
      <c r="JCA744" s="1101"/>
      <c r="JCB744" s="1101"/>
      <c r="JCC744" s="1101"/>
      <c r="JCD744" s="1101"/>
      <c r="JCE744" s="1101"/>
      <c r="JCF744" s="1101"/>
      <c r="JCG744" s="1101"/>
      <c r="JCH744" s="1101"/>
      <c r="JCI744" s="1101"/>
      <c r="JCJ744" s="1101"/>
      <c r="JCK744" s="1101"/>
      <c r="JCL744" s="1101"/>
      <c r="JCM744" s="1101"/>
      <c r="JCN744" s="1101"/>
      <c r="JCO744" s="1101"/>
      <c r="JCP744" s="1101"/>
      <c r="JCQ744" s="1101"/>
      <c r="JCR744" s="1101"/>
      <c r="JCS744" s="1101"/>
      <c r="JCT744" s="1101"/>
      <c r="JCU744" s="1101"/>
      <c r="JCV744" s="1101"/>
      <c r="JCW744" s="1101"/>
      <c r="JCX744" s="1101"/>
      <c r="JCY744" s="1101"/>
      <c r="JCZ744" s="1101"/>
      <c r="JDA744" s="1101"/>
      <c r="JDB744" s="1101"/>
      <c r="JDC744" s="1101"/>
      <c r="JDD744" s="1101"/>
      <c r="JDE744" s="1101"/>
      <c r="JDF744" s="1101"/>
      <c r="JDG744" s="1101"/>
      <c r="JDH744" s="1101"/>
      <c r="JDI744" s="1101"/>
      <c r="JDJ744" s="1101"/>
      <c r="JDK744" s="1101"/>
      <c r="JDL744" s="1101"/>
      <c r="JDM744" s="1101"/>
      <c r="JDN744" s="1101"/>
      <c r="JDO744" s="1101"/>
      <c r="JDP744" s="1101"/>
      <c r="JDQ744" s="1101"/>
      <c r="JDR744" s="1101"/>
      <c r="JDS744" s="1101"/>
      <c r="JDT744" s="1101"/>
      <c r="JDU744" s="1101"/>
      <c r="JDV744" s="1101"/>
      <c r="JDW744" s="1101"/>
      <c r="JDX744" s="1101"/>
      <c r="JDY744" s="1101"/>
      <c r="JDZ744" s="1101"/>
      <c r="JEA744" s="1101"/>
      <c r="JEB744" s="1101"/>
      <c r="JEC744" s="1101"/>
      <c r="JED744" s="1101"/>
      <c r="JEE744" s="1101"/>
      <c r="JEF744" s="1101"/>
      <c r="JEG744" s="1101"/>
      <c r="JEH744" s="1101"/>
      <c r="JEI744" s="1101"/>
      <c r="JEJ744" s="1101"/>
      <c r="JEK744" s="1101"/>
      <c r="JEL744" s="1101"/>
      <c r="JEM744" s="1101"/>
      <c r="JEN744" s="1101"/>
      <c r="JEO744" s="1101"/>
      <c r="JEP744" s="1101"/>
      <c r="JEQ744" s="1101"/>
      <c r="JER744" s="1101"/>
      <c r="JES744" s="1101"/>
      <c r="JET744" s="1101"/>
      <c r="JEU744" s="1101"/>
      <c r="JEV744" s="1101"/>
      <c r="JEW744" s="1101"/>
      <c r="JEX744" s="1101"/>
      <c r="JEY744" s="1101"/>
      <c r="JEZ744" s="1101"/>
      <c r="JFA744" s="1101"/>
      <c r="JFB744" s="1101"/>
      <c r="JFC744" s="1101"/>
      <c r="JFD744" s="1101"/>
      <c r="JFE744" s="1101"/>
      <c r="JFF744" s="1101"/>
      <c r="JFG744" s="1101"/>
      <c r="JFH744" s="1101"/>
      <c r="JFI744" s="1101"/>
      <c r="JFJ744" s="1101"/>
      <c r="JFK744" s="1101"/>
      <c r="JFL744" s="1101"/>
      <c r="JFM744" s="1101"/>
      <c r="JFN744" s="1101"/>
      <c r="JFO744" s="1101"/>
      <c r="JFP744" s="1101"/>
      <c r="JFQ744" s="1101"/>
      <c r="JFR744" s="1101"/>
      <c r="JFS744" s="1101"/>
      <c r="JFT744" s="1101"/>
      <c r="JFU744" s="1101"/>
      <c r="JFV744" s="1101"/>
      <c r="JFW744" s="1101"/>
      <c r="JFX744" s="1101"/>
      <c r="JFY744" s="1101"/>
      <c r="JFZ744" s="1101"/>
      <c r="JGA744" s="1101"/>
      <c r="JGB744" s="1101"/>
      <c r="JGC744" s="1101"/>
      <c r="JGD744" s="1101"/>
      <c r="JGE744" s="1101"/>
      <c r="JGF744" s="1101"/>
      <c r="JGG744" s="1101"/>
      <c r="JGH744" s="1101"/>
      <c r="JGI744" s="1101"/>
      <c r="JGJ744" s="1101"/>
      <c r="JGK744" s="1101"/>
      <c r="JGL744" s="1101"/>
      <c r="JGM744" s="1101"/>
      <c r="JGN744" s="1101"/>
      <c r="JGO744" s="1101"/>
      <c r="JGP744" s="1101"/>
      <c r="JGQ744" s="1101"/>
      <c r="JGR744" s="1101"/>
      <c r="JGS744" s="1101"/>
      <c r="JGT744" s="1101"/>
      <c r="JGU744" s="1101"/>
      <c r="JGV744" s="1101"/>
      <c r="JGW744" s="1101"/>
      <c r="JGX744" s="1101"/>
      <c r="JGY744" s="1101"/>
      <c r="JGZ744" s="1101"/>
      <c r="JHA744" s="1101"/>
      <c r="JHB744" s="1101"/>
      <c r="JHC744" s="1101"/>
      <c r="JHD744" s="1101"/>
      <c r="JHE744" s="1101"/>
      <c r="JHF744" s="1101"/>
      <c r="JHG744" s="1101"/>
      <c r="JHH744" s="1101"/>
      <c r="JHI744" s="1101"/>
      <c r="JHJ744" s="1101"/>
      <c r="JHK744" s="1101"/>
      <c r="JHL744" s="1101"/>
      <c r="JHM744" s="1101"/>
      <c r="JHN744" s="1101"/>
      <c r="JHO744" s="1101"/>
      <c r="JHP744" s="1101"/>
      <c r="JHQ744" s="1101"/>
      <c r="JHR744" s="1101"/>
      <c r="JHS744" s="1101"/>
      <c r="JHT744" s="1101"/>
      <c r="JHU744" s="1101"/>
      <c r="JHV744" s="1101"/>
      <c r="JHW744" s="1101"/>
      <c r="JHX744" s="1101"/>
      <c r="JHY744" s="1101"/>
      <c r="JHZ744" s="1101"/>
      <c r="JIA744" s="1101"/>
      <c r="JIB744" s="1101"/>
      <c r="JIC744" s="1101"/>
      <c r="JID744" s="1101"/>
      <c r="JIE744" s="1101"/>
      <c r="JIF744" s="1101"/>
      <c r="JIG744" s="1101"/>
      <c r="JIH744" s="1101"/>
      <c r="JII744" s="1101"/>
      <c r="JIJ744" s="1101"/>
      <c r="JIK744" s="1101"/>
      <c r="JIL744" s="1101"/>
      <c r="JIM744" s="1101"/>
      <c r="JIN744" s="1101"/>
      <c r="JIO744" s="1101"/>
      <c r="JIP744" s="1101"/>
      <c r="JIQ744" s="1101"/>
      <c r="JIR744" s="1101"/>
      <c r="JIS744" s="1101"/>
      <c r="JIT744" s="1101"/>
      <c r="JIU744" s="1101"/>
      <c r="JIV744" s="1101"/>
      <c r="JIW744" s="1101"/>
      <c r="JIX744" s="1101"/>
      <c r="JIY744" s="1101"/>
      <c r="JIZ744" s="1101"/>
      <c r="JJA744" s="1101"/>
      <c r="JJB744" s="1101"/>
      <c r="JJC744" s="1101"/>
      <c r="JJD744" s="1101"/>
      <c r="JJE744" s="1101"/>
      <c r="JJF744" s="1101"/>
      <c r="JJG744" s="1101"/>
      <c r="JJH744" s="1101"/>
      <c r="JJI744" s="1101"/>
      <c r="JJJ744" s="1101"/>
      <c r="JJK744" s="1101"/>
      <c r="JJL744" s="1101"/>
      <c r="JJM744" s="1101"/>
      <c r="JJN744" s="1101"/>
      <c r="JJO744" s="1101"/>
      <c r="JJP744" s="1101"/>
      <c r="JJQ744" s="1101"/>
      <c r="JJR744" s="1101"/>
      <c r="JJS744" s="1101"/>
      <c r="JJT744" s="1101"/>
      <c r="JJU744" s="1101"/>
      <c r="JJV744" s="1101"/>
      <c r="JJW744" s="1101"/>
      <c r="JJX744" s="1101"/>
      <c r="JJY744" s="1101"/>
      <c r="JJZ744" s="1101"/>
      <c r="JKA744" s="1101"/>
      <c r="JKB744" s="1101"/>
      <c r="JKC744" s="1101"/>
      <c r="JKD744" s="1101"/>
      <c r="JKE744" s="1101"/>
      <c r="JKF744" s="1101"/>
      <c r="JKG744" s="1101"/>
      <c r="JKH744" s="1101"/>
      <c r="JKI744" s="1101"/>
      <c r="JKJ744" s="1101"/>
      <c r="JKK744" s="1101"/>
      <c r="JKL744" s="1101"/>
      <c r="JKM744" s="1101"/>
      <c r="JKN744" s="1101"/>
      <c r="JKO744" s="1101"/>
      <c r="JKP744" s="1101"/>
      <c r="JKQ744" s="1101"/>
      <c r="JKR744" s="1101"/>
      <c r="JKS744" s="1101"/>
      <c r="JKT744" s="1101"/>
      <c r="JKU744" s="1101"/>
      <c r="JKV744" s="1101"/>
      <c r="JKW744" s="1101"/>
      <c r="JKX744" s="1101"/>
      <c r="JKY744" s="1101"/>
      <c r="JKZ744" s="1101"/>
      <c r="JLA744" s="1101"/>
      <c r="JLB744" s="1101"/>
      <c r="JLC744" s="1101"/>
      <c r="JLD744" s="1101"/>
      <c r="JLE744" s="1101"/>
      <c r="JLF744" s="1101"/>
      <c r="JLG744" s="1101"/>
      <c r="JLH744" s="1101"/>
      <c r="JLI744" s="1101"/>
      <c r="JLJ744" s="1101"/>
      <c r="JLK744" s="1101"/>
      <c r="JLL744" s="1101"/>
      <c r="JLM744" s="1101"/>
      <c r="JLN744" s="1101"/>
      <c r="JLO744" s="1101"/>
      <c r="JLP744" s="1101"/>
      <c r="JLQ744" s="1101"/>
      <c r="JLR744" s="1101"/>
      <c r="JLS744" s="1101"/>
      <c r="JLT744" s="1101"/>
      <c r="JLU744" s="1101"/>
      <c r="JLV744" s="1101"/>
      <c r="JLW744" s="1101"/>
      <c r="JLX744" s="1101"/>
      <c r="JLY744" s="1101"/>
      <c r="JLZ744" s="1101"/>
      <c r="JMA744" s="1101"/>
      <c r="JMB744" s="1101"/>
      <c r="JMC744" s="1101"/>
      <c r="JMD744" s="1101"/>
      <c r="JME744" s="1101"/>
      <c r="JMF744" s="1101"/>
      <c r="JMG744" s="1101"/>
      <c r="JMH744" s="1101"/>
      <c r="JMI744" s="1101"/>
      <c r="JMJ744" s="1101"/>
      <c r="JMK744" s="1101"/>
      <c r="JML744" s="1101"/>
      <c r="JMM744" s="1101"/>
      <c r="JMN744" s="1101"/>
      <c r="JMO744" s="1101"/>
      <c r="JMP744" s="1101"/>
      <c r="JMQ744" s="1101"/>
      <c r="JMR744" s="1101"/>
      <c r="JMS744" s="1101"/>
      <c r="JMT744" s="1101"/>
      <c r="JMU744" s="1101"/>
      <c r="JMV744" s="1101"/>
      <c r="JMW744" s="1101"/>
      <c r="JMX744" s="1101"/>
      <c r="JMY744" s="1101"/>
      <c r="JMZ744" s="1101"/>
      <c r="JNA744" s="1101"/>
      <c r="JNB744" s="1101"/>
      <c r="JNC744" s="1101"/>
      <c r="JND744" s="1101"/>
      <c r="JNE744" s="1101"/>
      <c r="JNF744" s="1101"/>
      <c r="JNG744" s="1101"/>
      <c r="JNH744" s="1101"/>
      <c r="JNI744" s="1101"/>
      <c r="JNJ744" s="1101"/>
      <c r="JNK744" s="1101"/>
      <c r="JNL744" s="1101"/>
      <c r="JNM744" s="1101"/>
      <c r="JNN744" s="1101"/>
      <c r="JNO744" s="1101"/>
      <c r="JNP744" s="1101"/>
      <c r="JNQ744" s="1101"/>
      <c r="JNR744" s="1101"/>
      <c r="JNS744" s="1101"/>
      <c r="JNT744" s="1101"/>
      <c r="JNU744" s="1101"/>
      <c r="JNV744" s="1101"/>
      <c r="JNW744" s="1101"/>
      <c r="JNX744" s="1101"/>
      <c r="JNY744" s="1101"/>
      <c r="JNZ744" s="1101"/>
      <c r="JOA744" s="1101"/>
      <c r="JOB744" s="1101"/>
      <c r="JOC744" s="1101"/>
      <c r="JOD744" s="1101"/>
      <c r="JOE744" s="1101"/>
      <c r="JOF744" s="1101"/>
      <c r="JOG744" s="1101"/>
      <c r="JOH744" s="1101"/>
      <c r="JOI744" s="1101"/>
      <c r="JOJ744" s="1101"/>
      <c r="JOK744" s="1101"/>
      <c r="JOL744" s="1101"/>
      <c r="JOM744" s="1101"/>
      <c r="JON744" s="1101"/>
      <c r="JOO744" s="1101"/>
      <c r="JOP744" s="1101"/>
      <c r="JOQ744" s="1101"/>
      <c r="JOR744" s="1101"/>
      <c r="JOS744" s="1101"/>
      <c r="JOT744" s="1101"/>
      <c r="JOU744" s="1101"/>
      <c r="JOV744" s="1101"/>
      <c r="JOW744" s="1101"/>
      <c r="JOX744" s="1101"/>
      <c r="JOY744" s="1101"/>
      <c r="JOZ744" s="1101"/>
      <c r="JPA744" s="1101"/>
      <c r="JPB744" s="1101"/>
      <c r="JPC744" s="1101"/>
      <c r="JPD744" s="1101"/>
      <c r="JPE744" s="1101"/>
      <c r="JPF744" s="1101"/>
      <c r="JPG744" s="1101"/>
      <c r="JPH744" s="1101"/>
      <c r="JPI744" s="1101"/>
      <c r="JPJ744" s="1101"/>
      <c r="JPK744" s="1101"/>
      <c r="JPL744" s="1101"/>
      <c r="JPM744" s="1101"/>
      <c r="JPN744" s="1101"/>
      <c r="JPO744" s="1101"/>
      <c r="JPP744" s="1101"/>
      <c r="JPQ744" s="1101"/>
      <c r="JPR744" s="1101"/>
      <c r="JPS744" s="1101"/>
      <c r="JPT744" s="1101"/>
      <c r="JPU744" s="1101"/>
      <c r="JPV744" s="1101"/>
      <c r="JPW744" s="1101"/>
      <c r="JPX744" s="1101"/>
      <c r="JPY744" s="1101"/>
      <c r="JPZ744" s="1101"/>
      <c r="JQA744" s="1101"/>
      <c r="JQB744" s="1101"/>
      <c r="JQC744" s="1101"/>
      <c r="JQD744" s="1101"/>
      <c r="JQE744" s="1101"/>
      <c r="JQF744" s="1101"/>
      <c r="JQG744" s="1101"/>
      <c r="JQH744" s="1101"/>
      <c r="JQI744" s="1101"/>
      <c r="JQJ744" s="1101"/>
      <c r="JQK744" s="1101"/>
      <c r="JQL744" s="1101"/>
      <c r="JQM744" s="1101"/>
      <c r="JQN744" s="1101"/>
      <c r="JQO744" s="1101"/>
      <c r="JQP744" s="1101"/>
      <c r="JQQ744" s="1101"/>
      <c r="JQR744" s="1101"/>
      <c r="JQS744" s="1101"/>
      <c r="JQT744" s="1101"/>
      <c r="JQU744" s="1101"/>
      <c r="JQV744" s="1101"/>
      <c r="JQW744" s="1101"/>
      <c r="JQX744" s="1101"/>
      <c r="JQY744" s="1101"/>
      <c r="JQZ744" s="1101"/>
      <c r="JRA744" s="1101"/>
      <c r="JRB744" s="1101"/>
      <c r="JRC744" s="1101"/>
      <c r="JRD744" s="1101"/>
      <c r="JRE744" s="1101"/>
      <c r="JRF744" s="1101"/>
      <c r="JRG744" s="1101"/>
      <c r="JRH744" s="1101"/>
      <c r="JRI744" s="1101"/>
      <c r="JRJ744" s="1101"/>
      <c r="JRK744" s="1101"/>
      <c r="JRL744" s="1101"/>
      <c r="JRM744" s="1101"/>
      <c r="JRN744" s="1101"/>
      <c r="JRO744" s="1101"/>
      <c r="JRP744" s="1101"/>
      <c r="JRQ744" s="1101"/>
      <c r="JRR744" s="1101"/>
      <c r="JRS744" s="1101"/>
      <c r="JRT744" s="1101"/>
      <c r="JRU744" s="1101"/>
      <c r="JRV744" s="1101"/>
      <c r="JRW744" s="1101"/>
      <c r="JRX744" s="1101"/>
      <c r="JRY744" s="1101"/>
      <c r="JRZ744" s="1101"/>
      <c r="JSA744" s="1101"/>
      <c r="JSB744" s="1101"/>
      <c r="JSC744" s="1101"/>
      <c r="JSD744" s="1101"/>
      <c r="JSE744" s="1101"/>
      <c r="JSF744" s="1101"/>
      <c r="JSG744" s="1101"/>
      <c r="JSH744" s="1101"/>
      <c r="JSI744" s="1101"/>
      <c r="JSJ744" s="1101"/>
      <c r="JSK744" s="1101"/>
      <c r="JSL744" s="1101"/>
      <c r="JSM744" s="1101"/>
      <c r="JSN744" s="1101"/>
      <c r="JSO744" s="1101"/>
      <c r="JSP744" s="1101"/>
      <c r="JSQ744" s="1101"/>
      <c r="JSR744" s="1101"/>
      <c r="JSS744" s="1101"/>
      <c r="JST744" s="1101"/>
      <c r="JSU744" s="1101"/>
      <c r="JSV744" s="1101"/>
      <c r="JSW744" s="1101"/>
      <c r="JSX744" s="1101"/>
      <c r="JSY744" s="1101"/>
      <c r="JSZ744" s="1101"/>
      <c r="JTA744" s="1101"/>
      <c r="JTB744" s="1101"/>
      <c r="JTC744" s="1101"/>
      <c r="JTD744" s="1101"/>
      <c r="JTE744" s="1101"/>
      <c r="JTF744" s="1101"/>
      <c r="JTG744" s="1101"/>
      <c r="JTH744" s="1101"/>
      <c r="JTI744" s="1101"/>
      <c r="JTJ744" s="1101"/>
      <c r="JTK744" s="1101"/>
      <c r="JTL744" s="1101"/>
      <c r="JTM744" s="1101"/>
      <c r="JTN744" s="1101"/>
      <c r="JTO744" s="1101"/>
      <c r="JTP744" s="1101"/>
      <c r="JTQ744" s="1101"/>
      <c r="JTR744" s="1101"/>
      <c r="JTS744" s="1101"/>
      <c r="JTT744" s="1101"/>
      <c r="JTU744" s="1101"/>
      <c r="JTV744" s="1101"/>
      <c r="JTW744" s="1101"/>
      <c r="JTX744" s="1101"/>
      <c r="JTY744" s="1101"/>
      <c r="JTZ744" s="1101"/>
      <c r="JUA744" s="1101"/>
      <c r="JUB744" s="1101"/>
      <c r="JUC744" s="1101"/>
      <c r="JUD744" s="1101"/>
      <c r="JUE744" s="1101"/>
      <c r="JUF744" s="1101"/>
      <c r="JUG744" s="1101"/>
      <c r="JUH744" s="1101"/>
      <c r="JUI744" s="1101"/>
      <c r="JUJ744" s="1101"/>
      <c r="JUK744" s="1101"/>
      <c r="JUL744" s="1101"/>
      <c r="JUM744" s="1101"/>
      <c r="JUN744" s="1101"/>
      <c r="JUO744" s="1101"/>
      <c r="JUP744" s="1101"/>
      <c r="JUQ744" s="1101"/>
      <c r="JUR744" s="1101"/>
      <c r="JUS744" s="1101"/>
      <c r="JUT744" s="1101"/>
      <c r="JUU744" s="1101"/>
      <c r="JUV744" s="1101"/>
      <c r="JUW744" s="1101"/>
      <c r="JUX744" s="1101"/>
      <c r="JUY744" s="1101"/>
      <c r="JUZ744" s="1101"/>
      <c r="JVA744" s="1101"/>
      <c r="JVB744" s="1101"/>
      <c r="JVC744" s="1101"/>
      <c r="JVD744" s="1101"/>
      <c r="JVE744" s="1101"/>
      <c r="JVF744" s="1101"/>
      <c r="JVG744" s="1101"/>
      <c r="JVH744" s="1101"/>
      <c r="JVI744" s="1101"/>
      <c r="JVJ744" s="1101"/>
      <c r="JVK744" s="1101"/>
      <c r="JVL744" s="1101"/>
      <c r="JVM744" s="1101"/>
      <c r="JVN744" s="1101"/>
      <c r="JVO744" s="1101"/>
      <c r="JVP744" s="1101"/>
      <c r="JVQ744" s="1101"/>
      <c r="JVR744" s="1101"/>
      <c r="JVS744" s="1101"/>
      <c r="JVT744" s="1101"/>
      <c r="JVU744" s="1101"/>
      <c r="JVV744" s="1101"/>
      <c r="JVW744" s="1101"/>
      <c r="JVX744" s="1101"/>
      <c r="JVY744" s="1101"/>
      <c r="JVZ744" s="1101"/>
      <c r="JWA744" s="1101"/>
      <c r="JWB744" s="1101"/>
      <c r="JWC744" s="1101"/>
      <c r="JWD744" s="1101"/>
      <c r="JWE744" s="1101"/>
      <c r="JWF744" s="1101"/>
      <c r="JWG744" s="1101"/>
      <c r="JWH744" s="1101"/>
      <c r="JWI744" s="1101"/>
      <c r="JWJ744" s="1101"/>
      <c r="JWK744" s="1101"/>
      <c r="JWL744" s="1101"/>
      <c r="JWM744" s="1101"/>
      <c r="JWN744" s="1101"/>
      <c r="JWO744" s="1101"/>
      <c r="JWP744" s="1101"/>
      <c r="JWQ744" s="1101"/>
      <c r="JWR744" s="1101"/>
      <c r="JWS744" s="1101"/>
      <c r="JWT744" s="1101"/>
      <c r="JWU744" s="1101"/>
      <c r="JWV744" s="1101"/>
      <c r="JWW744" s="1101"/>
      <c r="JWX744" s="1101"/>
      <c r="JWY744" s="1101"/>
      <c r="JWZ744" s="1101"/>
      <c r="JXA744" s="1101"/>
      <c r="JXB744" s="1101"/>
      <c r="JXC744" s="1101"/>
      <c r="JXD744" s="1101"/>
      <c r="JXE744" s="1101"/>
      <c r="JXF744" s="1101"/>
      <c r="JXG744" s="1101"/>
      <c r="JXH744" s="1101"/>
      <c r="JXI744" s="1101"/>
      <c r="JXJ744" s="1101"/>
      <c r="JXK744" s="1101"/>
      <c r="JXL744" s="1101"/>
      <c r="JXM744" s="1101"/>
      <c r="JXN744" s="1101"/>
      <c r="JXO744" s="1101"/>
      <c r="JXP744" s="1101"/>
      <c r="JXQ744" s="1101"/>
      <c r="JXR744" s="1101"/>
      <c r="JXS744" s="1101"/>
      <c r="JXT744" s="1101"/>
      <c r="JXU744" s="1101"/>
      <c r="JXV744" s="1101"/>
      <c r="JXW744" s="1101"/>
      <c r="JXX744" s="1101"/>
      <c r="JXY744" s="1101"/>
      <c r="JXZ744" s="1101"/>
      <c r="JYA744" s="1101"/>
      <c r="JYB744" s="1101"/>
      <c r="JYC744" s="1101"/>
      <c r="JYD744" s="1101"/>
      <c r="JYE744" s="1101"/>
      <c r="JYF744" s="1101"/>
      <c r="JYG744" s="1101"/>
      <c r="JYH744" s="1101"/>
      <c r="JYI744" s="1101"/>
      <c r="JYJ744" s="1101"/>
      <c r="JYK744" s="1101"/>
      <c r="JYL744" s="1101"/>
      <c r="JYM744" s="1101"/>
      <c r="JYN744" s="1101"/>
      <c r="JYO744" s="1101"/>
      <c r="JYP744" s="1101"/>
      <c r="JYQ744" s="1101"/>
      <c r="JYR744" s="1101"/>
      <c r="JYS744" s="1101"/>
      <c r="JYT744" s="1101"/>
      <c r="JYU744" s="1101"/>
      <c r="JYV744" s="1101"/>
      <c r="JYW744" s="1101"/>
      <c r="JYX744" s="1101"/>
      <c r="JYY744" s="1101"/>
      <c r="JYZ744" s="1101"/>
      <c r="JZA744" s="1101"/>
      <c r="JZB744" s="1101"/>
      <c r="JZC744" s="1101"/>
      <c r="JZD744" s="1101"/>
      <c r="JZE744" s="1101"/>
      <c r="JZF744" s="1101"/>
      <c r="JZG744" s="1101"/>
      <c r="JZH744" s="1101"/>
      <c r="JZI744" s="1101"/>
      <c r="JZJ744" s="1101"/>
      <c r="JZK744" s="1101"/>
      <c r="JZL744" s="1101"/>
      <c r="JZM744" s="1101"/>
      <c r="JZN744" s="1101"/>
      <c r="JZO744" s="1101"/>
      <c r="JZP744" s="1101"/>
      <c r="JZQ744" s="1101"/>
      <c r="JZR744" s="1101"/>
      <c r="JZS744" s="1101"/>
      <c r="JZT744" s="1101"/>
      <c r="JZU744" s="1101"/>
      <c r="JZV744" s="1101"/>
      <c r="JZW744" s="1101"/>
      <c r="JZX744" s="1101"/>
      <c r="JZY744" s="1101"/>
      <c r="JZZ744" s="1101"/>
      <c r="KAA744" s="1101"/>
      <c r="KAB744" s="1101"/>
      <c r="KAC744" s="1101"/>
      <c r="KAD744" s="1101"/>
      <c r="KAE744" s="1101"/>
      <c r="KAF744" s="1101"/>
      <c r="KAG744" s="1101"/>
      <c r="KAH744" s="1101"/>
      <c r="KAI744" s="1101"/>
      <c r="KAJ744" s="1101"/>
      <c r="KAK744" s="1101"/>
      <c r="KAL744" s="1101"/>
      <c r="KAM744" s="1101"/>
      <c r="KAN744" s="1101"/>
      <c r="KAO744" s="1101"/>
      <c r="KAP744" s="1101"/>
      <c r="KAQ744" s="1101"/>
      <c r="KAR744" s="1101"/>
      <c r="KAS744" s="1101"/>
      <c r="KAT744" s="1101"/>
      <c r="KAU744" s="1101"/>
      <c r="KAV744" s="1101"/>
      <c r="KAW744" s="1101"/>
      <c r="KAX744" s="1101"/>
      <c r="KAY744" s="1101"/>
      <c r="KAZ744" s="1101"/>
      <c r="KBA744" s="1101"/>
      <c r="KBB744" s="1101"/>
      <c r="KBC744" s="1101"/>
      <c r="KBD744" s="1101"/>
      <c r="KBE744" s="1101"/>
      <c r="KBF744" s="1101"/>
      <c r="KBG744" s="1101"/>
      <c r="KBH744" s="1101"/>
      <c r="KBI744" s="1101"/>
      <c r="KBJ744" s="1101"/>
      <c r="KBK744" s="1101"/>
      <c r="KBL744" s="1101"/>
      <c r="KBM744" s="1101"/>
      <c r="KBN744" s="1101"/>
      <c r="KBO744" s="1101"/>
      <c r="KBP744" s="1101"/>
      <c r="KBQ744" s="1101"/>
      <c r="KBR744" s="1101"/>
      <c r="KBS744" s="1101"/>
      <c r="KBT744" s="1101"/>
      <c r="KBU744" s="1101"/>
      <c r="KBV744" s="1101"/>
      <c r="KBW744" s="1101"/>
      <c r="KBX744" s="1101"/>
      <c r="KBY744" s="1101"/>
      <c r="KBZ744" s="1101"/>
      <c r="KCA744" s="1101"/>
      <c r="KCB744" s="1101"/>
      <c r="KCC744" s="1101"/>
      <c r="KCD744" s="1101"/>
      <c r="KCE744" s="1101"/>
      <c r="KCF744" s="1101"/>
      <c r="KCG744" s="1101"/>
      <c r="KCH744" s="1101"/>
      <c r="KCI744" s="1101"/>
      <c r="KCJ744" s="1101"/>
      <c r="KCK744" s="1101"/>
      <c r="KCL744" s="1101"/>
      <c r="KCM744" s="1101"/>
      <c r="KCN744" s="1101"/>
      <c r="KCO744" s="1101"/>
      <c r="KCP744" s="1101"/>
      <c r="KCQ744" s="1101"/>
      <c r="KCR744" s="1101"/>
      <c r="KCS744" s="1101"/>
      <c r="KCT744" s="1101"/>
      <c r="KCU744" s="1101"/>
      <c r="KCV744" s="1101"/>
      <c r="KCW744" s="1101"/>
      <c r="KCX744" s="1101"/>
      <c r="KCY744" s="1101"/>
      <c r="KCZ744" s="1101"/>
      <c r="KDA744" s="1101"/>
      <c r="KDB744" s="1101"/>
      <c r="KDC744" s="1101"/>
      <c r="KDD744" s="1101"/>
      <c r="KDE744" s="1101"/>
      <c r="KDF744" s="1101"/>
      <c r="KDG744" s="1101"/>
      <c r="KDH744" s="1101"/>
      <c r="KDI744" s="1101"/>
      <c r="KDJ744" s="1101"/>
      <c r="KDK744" s="1101"/>
      <c r="KDL744" s="1101"/>
      <c r="KDM744" s="1101"/>
      <c r="KDN744" s="1101"/>
      <c r="KDO744" s="1101"/>
      <c r="KDP744" s="1101"/>
      <c r="KDQ744" s="1101"/>
      <c r="KDR744" s="1101"/>
      <c r="KDS744" s="1101"/>
      <c r="KDT744" s="1101"/>
      <c r="KDU744" s="1101"/>
      <c r="KDV744" s="1101"/>
      <c r="KDW744" s="1101"/>
      <c r="KDX744" s="1101"/>
      <c r="KDY744" s="1101"/>
      <c r="KDZ744" s="1101"/>
      <c r="KEA744" s="1101"/>
      <c r="KEB744" s="1101"/>
      <c r="KEC744" s="1101"/>
      <c r="KED744" s="1101"/>
      <c r="KEE744" s="1101"/>
      <c r="KEF744" s="1101"/>
      <c r="KEG744" s="1101"/>
      <c r="KEH744" s="1101"/>
      <c r="KEI744" s="1101"/>
      <c r="KEJ744" s="1101"/>
      <c r="KEK744" s="1101"/>
      <c r="KEL744" s="1101"/>
      <c r="KEM744" s="1101"/>
      <c r="KEN744" s="1101"/>
      <c r="KEO744" s="1101"/>
      <c r="KEP744" s="1101"/>
      <c r="KEQ744" s="1101"/>
      <c r="KER744" s="1101"/>
      <c r="KES744" s="1101"/>
      <c r="KET744" s="1101"/>
      <c r="KEU744" s="1101"/>
      <c r="KEV744" s="1101"/>
      <c r="KEW744" s="1101"/>
      <c r="KEX744" s="1101"/>
      <c r="KEY744" s="1101"/>
      <c r="KEZ744" s="1101"/>
      <c r="KFA744" s="1101"/>
      <c r="KFB744" s="1101"/>
      <c r="KFC744" s="1101"/>
      <c r="KFD744" s="1101"/>
      <c r="KFE744" s="1101"/>
      <c r="KFF744" s="1101"/>
      <c r="KFG744" s="1101"/>
      <c r="KFH744" s="1101"/>
      <c r="KFI744" s="1101"/>
      <c r="KFJ744" s="1101"/>
      <c r="KFK744" s="1101"/>
      <c r="KFL744" s="1101"/>
      <c r="KFM744" s="1101"/>
      <c r="KFN744" s="1101"/>
      <c r="KFO744" s="1101"/>
      <c r="KFP744" s="1101"/>
      <c r="KFQ744" s="1101"/>
      <c r="KFR744" s="1101"/>
      <c r="KFS744" s="1101"/>
      <c r="KFT744" s="1101"/>
      <c r="KFU744" s="1101"/>
      <c r="KFV744" s="1101"/>
      <c r="KFW744" s="1101"/>
      <c r="KFX744" s="1101"/>
      <c r="KFY744" s="1101"/>
      <c r="KFZ744" s="1101"/>
      <c r="KGA744" s="1101"/>
      <c r="KGB744" s="1101"/>
      <c r="KGC744" s="1101"/>
      <c r="KGD744" s="1101"/>
      <c r="KGE744" s="1101"/>
      <c r="KGF744" s="1101"/>
      <c r="KGG744" s="1101"/>
      <c r="KGH744" s="1101"/>
      <c r="KGI744" s="1101"/>
      <c r="KGJ744" s="1101"/>
      <c r="KGK744" s="1101"/>
      <c r="KGL744" s="1101"/>
      <c r="KGM744" s="1101"/>
      <c r="KGN744" s="1101"/>
      <c r="KGO744" s="1101"/>
      <c r="KGP744" s="1101"/>
      <c r="KGQ744" s="1101"/>
      <c r="KGR744" s="1101"/>
      <c r="KGS744" s="1101"/>
      <c r="KGT744" s="1101"/>
      <c r="KGU744" s="1101"/>
      <c r="KGV744" s="1101"/>
      <c r="KGW744" s="1101"/>
      <c r="KGX744" s="1101"/>
      <c r="KGY744" s="1101"/>
      <c r="KGZ744" s="1101"/>
      <c r="KHA744" s="1101"/>
      <c r="KHB744" s="1101"/>
      <c r="KHC744" s="1101"/>
      <c r="KHD744" s="1101"/>
      <c r="KHE744" s="1101"/>
      <c r="KHF744" s="1101"/>
      <c r="KHG744" s="1101"/>
      <c r="KHH744" s="1101"/>
      <c r="KHI744" s="1101"/>
      <c r="KHJ744" s="1101"/>
      <c r="KHK744" s="1101"/>
      <c r="KHL744" s="1101"/>
      <c r="KHM744" s="1101"/>
      <c r="KHN744" s="1101"/>
      <c r="KHO744" s="1101"/>
      <c r="KHP744" s="1101"/>
      <c r="KHQ744" s="1101"/>
      <c r="KHR744" s="1101"/>
      <c r="KHS744" s="1101"/>
      <c r="KHT744" s="1101"/>
      <c r="KHU744" s="1101"/>
      <c r="KHV744" s="1101"/>
      <c r="KHW744" s="1101"/>
      <c r="KHX744" s="1101"/>
      <c r="KHY744" s="1101"/>
      <c r="KHZ744" s="1101"/>
      <c r="KIA744" s="1101"/>
      <c r="KIB744" s="1101"/>
      <c r="KIC744" s="1101"/>
      <c r="KID744" s="1101"/>
      <c r="KIE744" s="1101"/>
      <c r="KIF744" s="1101"/>
      <c r="KIG744" s="1101"/>
      <c r="KIH744" s="1101"/>
      <c r="KII744" s="1101"/>
      <c r="KIJ744" s="1101"/>
      <c r="KIK744" s="1101"/>
      <c r="KIL744" s="1101"/>
      <c r="KIM744" s="1101"/>
      <c r="KIN744" s="1101"/>
      <c r="KIO744" s="1101"/>
      <c r="KIP744" s="1101"/>
      <c r="KIQ744" s="1101"/>
      <c r="KIR744" s="1101"/>
      <c r="KIS744" s="1101"/>
      <c r="KIT744" s="1101"/>
      <c r="KIU744" s="1101"/>
      <c r="KIV744" s="1101"/>
      <c r="KIW744" s="1101"/>
      <c r="KIX744" s="1101"/>
      <c r="KIY744" s="1101"/>
      <c r="KIZ744" s="1101"/>
      <c r="KJA744" s="1101"/>
      <c r="KJB744" s="1101"/>
      <c r="KJC744" s="1101"/>
      <c r="KJD744" s="1101"/>
      <c r="KJE744" s="1101"/>
      <c r="KJF744" s="1101"/>
      <c r="KJG744" s="1101"/>
      <c r="KJH744" s="1101"/>
      <c r="KJI744" s="1101"/>
      <c r="KJJ744" s="1101"/>
      <c r="KJK744" s="1101"/>
      <c r="KJL744" s="1101"/>
      <c r="KJM744" s="1101"/>
      <c r="KJN744" s="1101"/>
      <c r="KJO744" s="1101"/>
      <c r="KJP744" s="1101"/>
      <c r="KJQ744" s="1101"/>
      <c r="KJR744" s="1101"/>
      <c r="KJS744" s="1101"/>
      <c r="KJT744" s="1101"/>
      <c r="KJU744" s="1101"/>
      <c r="KJV744" s="1101"/>
      <c r="KJW744" s="1101"/>
      <c r="KJX744" s="1101"/>
      <c r="KJY744" s="1101"/>
      <c r="KJZ744" s="1101"/>
      <c r="KKA744" s="1101"/>
      <c r="KKB744" s="1101"/>
      <c r="KKC744" s="1101"/>
      <c r="KKD744" s="1101"/>
      <c r="KKE744" s="1101"/>
      <c r="KKF744" s="1101"/>
      <c r="KKG744" s="1101"/>
      <c r="KKH744" s="1101"/>
      <c r="KKI744" s="1101"/>
      <c r="KKJ744" s="1101"/>
      <c r="KKK744" s="1101"/>
      <c r="KKL744" s="1101"/>
      <c r="KKM744" s="1101"/>
      <c r="KKN744" s="1101"/>
      <c r="KKO744" s="1101"/>
      <c r="KKP744" s="1101"/>
      <c r="KKQ744" s="1101"/>
      <c r="KKR744" s="1101"/>
      <c r="KKS744" s="1101"/>
      <c r="KKT744" s="1101"/>
      <c r="KKU744" s="1101"/>
      <c r="KKV744" s="1101"/>
      <c r="KKW744" s="1101"/>
      <c r="KKX744" s="1101"/>
      <c r="KKY744" s="1101"/>
      <c r="KKZ744" s="1101"/>
      <c r="KLA744" s="1101"/>
      <c r="KLB744" s="1101"/>
      <c r="KLC744" s="1101"/>
      <c r="KLD744" s="1101"/>
      <c r="KLE744" s="1101"/>
      <c r="KLF744" s="1101"/>
      <c r="KLG744" s="1101"/>
      <c r="KLH744" s="1101"/>
      <c r="KLI744" s="1101"/>
      <c r="KLJ744" s="1101"/>
      <c r="KLK744" s="1101"/>
      <c r="KLL744" s="1101"/>
      <c r="KLM744" s="1101"/>
      <c r="KLN744" s="1101"/>
      <c r="KLO744" s="1101"/>
      <c r="KLP744" s="1101"/>
      <c r="KLQ744" s="1101"/>
      <c r="KLR744" s="1101"/>
      <c r="KLS744" s="1101"/>
      <c r="KLT744" s="1101"/>
      <c r="KLU744" s="1101"/>
      <c r="KLV744" s="1101"/>
      <c r="KLW744" s="1101"/>
      <c r="KLX744" s="1101"/>
      <c r="KLY744" s="1101"/>
      <c r="KLZ744" s="1101"/>
      <c r="KMA744" s="1101"/>
      <c r="KMB744" s="1101"/>
      <c r="KMC744" s="1101"/>
      <c r="KMD744" s="1101"/>
      <c r="KME744" s="1101"/>
      <c r="KMF744" s="1101"/>
      <c r="KMG744" s="1101"/>
      <c r="KMH744" s="1101"/>
      <c r="KMI744" s="1101"/>
      <c r="KMJ744" s="1101"/>
      <c r="KMK744" s="1101"/>
      <c r="KML744" s="1101"/>
      <c r="KMM744" s="1101"/>
      <c r="KMN744" s="1101"/>
      <c r="KMO744" s="1101"/>
      <c r="KMP744" s="1101"/>
      <c r="KMQ744" s="1101"/>
      <c r="KMR744" s="1101"/>
      <c r="KMS744" s="1101"/>
      <c r="KMT744" s="1101"/>
      <c r="KMU744" s="1101"/>
      <c r="KMV744" s="1101"/>
      <c r="KMW744" s="1101"/>
      <c r="KMX744" s="1101"/>
      <c r="KMY744" s="1101"/>
      <c r="KMZ744" s="1101"/>
      <c r="KNA744" s="1101"/>
      <c r="KNB744" s="1101"/>
      <c r="KNC744" s="1101"/>
      <c r="KND744" s="1101"/>
      <c r="KNE744" s="1101"/>
      <c r="KNF744" s="1101"/>
      <c r="KNG744" s="1101"/>
      <c r="KNH744" s="1101"/>
      <c r="KNI744" s="1101"/>
      <c r="KNJ744" s="1101"/>
      <c r="KNK744" s="1101"/>
      <c r="KNL744" s="1101"/>
      <c r="KNM744" s="1101"/>
      <c r="KNN744" s="1101"/>
      <c r="KNO744" s="1101"/>
      <c r="KNP744" s="1101"/>
      <c r="KNQ744" s="1101"/>
      <c r="KNR744" s="1101"/>
      <c r="KNS744" s="1101"/>
      <c r="KNT744" s="1101"/>
      <c r="KNU744" s="1101"/>
      <c r="KNV744" s="1101"/>
      <c r="KNW744" s="1101"/>
      <c r="KNX744" s="1101"/>
      <c r="KNY744" s="1101"/>
      <c r="KNZ744" s="1101"/>
      <c r="KOA744" s="1101"/>
      <c r="KOB744" s="1101"/>
      <c r="KOC744" s="1101"/>
      <c r="KOD744" s="1101"/>
      <c r="KOE744" s="1101"/>
      <c r="KOF744" s="1101"/>
      <c r="KOG744" s="1101"/>
      <c r="KOH744" s="1101"/>
      <c r="KOI744" s="1101"/>
      <c r="KOJ744" s="1101"/>
      <c r="KOK744" s="1101"/>
      <c r="KOL744" s="1101"/>
      <c r="KOM744" s="1101"/>
      <c r="KON744" s="1101"/>
      <c r="KOO744" s="1101"/>
      <c r="KOP744" s="1101"/>
      <c r="KOQ744" s="1101"/>
      <c r="KOR744" s="1101"/>
      <c r="KOS744" s="1101"/>
      <c r="KOT744" s="1101"/>
      <c r="KOU744" s="1101"/>
      <c r="KOV744" s="1101"/>
      <c r="KOW744" s="1101"/>
      <c r="KOX744" s="1101"/>
      <c r="KOY744" s="1101"/>
      <c r="KOZ744" s="1101"/>
      <c r="KPA744" s="1101"/>
      <c r="KPB744" s="1101"/>
      <c r="KPC744" s="1101"/>
      <c r="KPD744" s="1101"/>
      <c r="KPE744" s="1101"/>
      <c r="KPF744" s="1101"/>
      <c r="KPG744" s="1101"/>
      <c r="KPH744" s="1101"/>
      <c r="KPI744" s="1101"/>
      <c r="KPJ744" s="1101"/>
      <c r="KPK744" s="1101"/>
      <c r="KPL744" s="1101"/>
      <c r="KPM744" s="1101"/>
      <c r="KPN744" s="1101"/>
      <c r="KPO744" s="1101"/>
      <c r="KPP744" s="1101"/>
      <c r="KPQ744" s="1101"/>
      <c r="KPR744" s="1101"/>
      <c r="KPS744" s="1101"/>
      <c r="KPT744" s="1101"/>
      <c r="KPU744" s="1101"/>
      <c r="KPV744" s="1101"/>
      <c r="KPW744" s="1101"/>
      <c r="KPX744" s="1101"/>
      <c r="KPY744" s="1101"/>
      <c r="KPZ744" s="1101"/>
      <c r="KQA744" s="1101"/>
      <c r="KQB744" s="1101"/>
      <c r="KQC744" s="1101"/>
      <c r="KQD744" s="1101"/>
      <c r="KQE744" s="1101"/>
      <c r="KQF744" s="1101"/>
      <c r="KQG744" s="1101"/>
      <c r="KQH744" s="1101"/>
      <c r="KQI744" s="1101"/>
      <c r="KQJ744" s="1101"/>
      <c r="KQK744" s="1101"/>
      <c r="KQL744" s="1101"/>
      <c r="KQM744" s="1101"/>
      <c r="KQN744" s="1101"/>
      <c r="KQO744" s="1101"/>
      <c r="KQP744" s="1101"/>
      <c r="KQQ744" s="1101"/>
      <c r="KQR744" s="1101"/>
      <c r="KQS744" s="1101"/>
      <c r="KQT744" s="1101"/>
      <c r="KQU744" s="1101"/>
      <c r="KQV744" s="1101"/>
      <c r="KQW744" s="1101"/>
      <c r="KQX744" s="1101"/>
      <c r="KQY744" s="1101"/>
      <c r="KQZ744" s="1101"/>
      <c r="KRA744" s="1101"/>
      <c r="KRB744" s="1101"/>
      <c r="KRC744" s="1101"/>
      <c r="KRD744" s="1101"/>
      <c r="KRE744" s="1101"/>
      <c r="KRF744" s="1101"/>
      <c r="KRG744" s="1101"/>
      <c r="KRH744" s="1101"/>
      <c r="KRI744" s="1101"/>
      <c r="KRJ744" s="1101"/>
      <c r="KRK744" s="1101"/>
      <c r="KRL744" s="1101"/>
      <c r="KRM744" s="1101"/>
      <c r="KRN744" s="1101"/>
      <c r="KRO744" s="1101"/>
      <c r="KRP744" s="1101"/>
      <c r="KRQ744" s="1101"/>
      <c r="KRR744" s="1101"/>
      <c r="KRS744" s="1101"/>
      <c r="KRT744" s="1101"/>
      <c r="KRU744" s="1101"/>
      <c r="KRV744" s="1101"/>
      <c r="KRW744" s="1101"/>
      <c r="KRX744" s="1101"/>
      <c r="KRY744" s="1101"/>
      <c r="KRZ744" s="1101"/>
      <c r="KSA744" s="1101"/>
      <c r="KSB744" s="1101"/>
      <c r="KSC744" s="1101"/>
      <c r="KSD744" s="1101"/>
      <c r="KSE744" s="1101"/>
      <c r="KSF744" s="1101"/>
      <c r="KSG744" s="1101"/>
      <c r="KSH744" s="1101"/>
      <c r="KSI744" s="1101"/>
      <c r="KSJ744" s="1101"/>
      <c r="KSK744" s="1101"/>
      <c r="KSL744" s="1101"/>
      <c r="KSM744" s="1101"/>
      <c r="KSN744" s="1101"/>
      <c r="KSO744" s="1101"/>
      <c r="KSP744" s="1101"/>
      <c r="KSQ744" s="1101"/>
      <c r="KSR744" s="1101"/>
      <c r="KSS744" s="1101"/>
      <c r="KST744" s="1101"/>
      <c r="KSU744" s="1101"/>
      <c r="KSV744" s="1101"/>
      <c r="KSW744" s="1101"/>
      <c r="KSX744" s="1101"/>
      <c r="KSY744" s="1101"/>
      <c r="KSZ744" s="1101"/>
      <c r="KTA744" s="1101"/>
      <c r="KTB744" s="1101"/>
      <c r="KTC744" s="1101"/>
      <c r="KTD744" s="1101"/>
      <c r="KTE744" s="1101"/>
      <c r="KTF744" s="1101"/>
      <c r="KTG744" s="1101"/>
      <c r="KTH744" s="1101"/>
      <c r="KTI744" s="1101"/>
      <c r="KTJ744" s="1101"/>
      <c r="KTK744" s="1101"/>
      <c r="KTL744" s="1101"/>
      <c r="KTM744" s="1101"/>
      <c r="KTN744" s="1101"/>
      <c r="KTO744" s="1101"/>
      <c r="KTP744" s="1101"/>
      <c r="KTQ744" s="1101"/>
      <c r="KTR744" s="1101"/>
      <c r="KTS744" s="1101"/>
      <c r="KTT744" s="1101"/>
      <c r="KTU744" s="1101"/>
      <c r="KTV744" s="1101"/>
      <c r="KTW744" s="1101"/>
      <c r="KTX744" s="1101"/>
      <c r="KTY744" s="1101"/>
      <c r="KTZ744" s="1101"/>
      <c r="KUA744" s="1101"/>
      <c r="KUB744" s="1101"/>
      <c r="KUC744" s="1101"/>
      <c r="KUD744" s="1101"/>
      <c r="KUE744" s="1101"/>
      <c r="KUF744" s="1101"/>
      <c r="KUG744" s="1101"/>
      <c r="KUH744" s="1101"/>
      <c r="KUI744" s="1101"/>
      <c r="KUJ744" s="1101"/>
      <c r="KUK744" s="1101"/>
      <c r="KUL744" s="1101"/>
      <c r="KUM744" s="1101"/>
      <c r="KUN744" s="1101"/>
      <c r="KUO744" s="1101"/>
      <c r="KUP744" s="1101"/>
      <c r="KUQ744" s="1101"/>
      <c r="KUR744" s="1101"/>
      <c r="KUS744" s="1101"/>
      <c r="KUT744" s="1101"/>
      <c r="KUU744" s="1101"/>
      <c r="KUV744" s="1101"/>
      <c r="KUW744" s="1101"/>
      <c r="KUX744" s="1101"/>
      <c r="KUY744" s="1101"/>
      <c r="KUZ744" s="1101"/>
      <c r="KVA744" s="1101"/>
      <c r="KVB744" s="1101"/>
      <c r="KVC744" s="1101"/>
      <c r="KVD744" s="1101"/>
      <c r="KVE744" s="1101"/>
      <c r="KVF744" s="1101"/>
      <c r="KVG744" s="1101"/>
      <c r="KVH744" s="1101"/>
      <c r="KVI744" s="1101"/>
      <c r="KVJ744" s="1101"/>
      <c r="KVK744" s="1101"/>
      <c r="KVL744" s="1101"/>
      <c r="KVM744" s="1101"/>
      <c r="KVN744" s="1101"/>
      <c r="KVO744" s="1101"/>
      <c r="KVP744" s="1101"/>
      <c r="KVQ744" s="1101"/>
      <c r="KVR744" s="1101"/>
      <c r="KVS744" s="1101"/>
      <c r="KVT744" s="1101"/>
      <c r="KVU744" s="1101"/>
      <c r="KVV744" s="1101"/>
      <c r="KVW744" s="1101"/>
      <c r="KVX744" s="1101"/>
      <c r="KVY744" s="1101"/>
      <c r="KVZ744" s="1101"/>
      <c r="KWA744" s="1101"/>
      <c r="KWB744" s="1101"/>
      <c r="KWC744" s="1101"/>
      <c r="KWD744" s="1101"/>
      <c r="KWE744" s="1101"/>
      <c r="KWF744" s="1101"/>
      <c r="KWG744" s="1101"/>
      <c r="KWH744" s="1101"/>
      <c r="KWI744" s="1101"/>
      <c r="KWJ744" s="1101"/>
      <c r="KWK744" s="1101"/>
      <c r="KWL744" s="1101"/>
      <c r="KWM744" s="1101"/>
      <c r="KWN744" s="1101"/>
      <c r="KWO744" s="1101"/>
      <c r="KWP744" s="1101"/>
      <c r="KWQ744" s="1101"/>
      <c r="KWR744" s="1101"/>
      <c r="KWS744" s="1101"/>
      <c r="KWT744" s="1101"/>
      <c r="KWU744" s="1101"/>
      <c r="KWV744" s="1101"/>
      <c r="KWW744" s="1101"/>
      <c r="KWX744" s="1101"/>
      <c r="KWY744" s="1101"/>
      <c r="KWZ744" s="1101"/>
      <c r="KXA744" s="1101"/>
      <c r="KXB744" s="1101"/>
      <c r="KXC744" s="1101"/>
      <c r="KXD744" s="1101"/>
      <c r="KXE744" s="1101"/>
      <c r="KXF744" s="1101"/>
      <c r="KXG744" s="1101"/>
      <c r="KXH744" s="1101"/>
      <c r="KXI744" s="1101"/>
      <c r="KXJ744" s="1101"/>
      <c r="KXK744" s="1101"/>
      <c r="KXL744" s="1101"/>
      <c r="KXM744" s="1101"/>
      <c r="KXN744" s="1101"/>
      <c r="KXO744" s="1101"/>
      <c r="KXP744" s="1101"/>
      <c r="KXQ744" s="1101"/>
      <c r="KXR744" s="1101"/>
      <c r="KXS744" s="1101"/>
      <c r="KXT744" s="1101"/>
      <c r="KXU744" s="1101"/>
      <c r="KXV744" s="1101"/>
      <c r="KXW744" s="1101"/>
      <c r="KXX744" s="1101"/>
      <c r="KXY744" s="1101"/>
      <c r="KXZ744" s="1101"/>
      <c r="KYA744" s="1101"/>
      <c r="KYB744" s="1101"/>
      <c r="KYC744" s="1101"/>
      <c r="KYD744" s="1101"/>
      <c r="KYE744" s="1101"/>
      <c r="KYF744" s="1101"/>
      <c r="KYG744" s="1101"/>
      <c r="KYH744" s="1101"/>
      <c r="KYI744" s="1101"/>
      <c r="KYJ744" s="1101"/>
      <c r="KYK744" s="1101"/>
      <c r="KYL744" s="1101"/>
      <c r="KYM744" s="1101"/>
      <c r="KYN744" s="1101"/>
      <c r="KYO744" s="1101"/>
      <c r="KYP744" s="1101"/>
      <c r="KYQ744" s="1101"/>
      <c r="KYR744" s="1101"/>
      <c r="KYS744" s="1101"/>
      <c r="KYT744" s="1101"/>
      <c r="KYU744" s="1101"/>
      <c r="KYV744" s="1101"/>
      <c r="KYW744" s="1101"/>
      <c r="KYX744" s="1101"/>
      <c r="KYY744" s="1101"/>
      <c r="KYZ744" s="1101"/>
      <c r="KZA744" s="1101"/>
      <c r="KZB744" s="1101"/>
      <c r="KZC744" s="1101"/>
      <c r="KZD744" s="1101"/>
      <c r="KZE744" s="1101"/>
      <c r="KZF744" s="1101"/>
      <c r="KZG744" s="1101"/>
      <c r="KZH744" s="1101"/>
      <c r="KZI744" s="1101"/>
      <c r="KZJ744" s="1101"/>
      <c r="KZK744" s="1101"/>
      <c r="KZL744" s="1101"/>
      <c r="KZM744" s="1101"/>
      <c r="KZN744" s="1101"/>
      <c r="KZO744" s="1101"/>
      <c r="KZP744" s="1101"/>
      <c r="KZQ744" s="1101"/>
      <c r="KZR744" s="1101"/>
      <c r="KZS744" s="1101"/>
      <c r="KZT744" s="1101"/>
      <c r="KZU744" s="1101"/>
      <c r="KZV744" s="1101"/>
      <c r="KZW744" s="1101"/>
      <c r="KZX744" s="1101"/>
      <c r="KZY744" s="1101"/>
      <c r="KZZ744" s="1101"/>
      <c r="LAA744" s="1101"/>
      <c r="LAB744" s="1101"/>
      <c r="LAC744" s="1101"/>
      <c r="LAD744" s="1101"/>
      <c r="LAE744" s="1101"/>
      <c r="LAF744" s="1101"/>
      <c r="LAG744" s="1101"/>
      <c r="LAH744" s="1101"/>
      <c r="LAI744" s="1101"/>
      <c r="LAJ744" s="1101"/>
      <c r="LAK744" s="1101"/>
      <c r="LAL744" s="1101"/>
      <c r="LAM744" s="1101"/>
      <c r="LAN744" s="1101"/>
      <c r="LAO744" s="1101"/>
      <c r="LAP744" s="1101"/>
      <c r="LAQ744" s="1101"/>
      <c r="LAR744" s="1101"/>
      <c r="LAS744" s="1101"/>
      <c r="LAT744" s="1101"/>
      <c r="LAU744" s="1101"/>
      <c r="LAV744" s="1101"/>
      <c r="LAW744" s="1101"/>
      <c r="LAX744" s="1101"/>
      <c r="LAY744" s="1101"/>
      <c r="LAZ744" s="1101"/>
      <c r="LBA744" s="1101"/>
      <c r="LBB744" s="1101"/>
      <c r="LBC744" s="1101"/>
      <c r="LBD744" s="1101"/>
      <c r="LBE744" s="1101"/>
      <c r="LBF744" s="1101"/>
      <c r="LBG744" s="1101"/>
      <c r="LBH744" s="1101"/>
      <c r="LBI744" s="1101"/>
      <c r="LBJ744" s="1101"/>
      <c r="LBK744" s="1101"/>
      <c r="LBL744" s="1101"/>
      <c r="LBM744" s="1101"/>
      <c r="LBN744" s="1101"/>
      <c r="LBO744" s="1101"/>
      <c r="LBP744" s="1101"/>
      <c r="LBQ744" s="1101"/>
      <c r="LBR744" s="1101"/>
      <c r="LBS744" s="1101"/>
      <c r="LBT744" s="1101"/>
      <c r="LBU744" s="1101"/>
      <c r="LBV744" s="1101"/>
      <c r="LBW744" s="1101"/>
      <c r="LBX744" s="1101"/>
      <c r="LBY744" s="1101"/>
      <c r="LBZ744" s="1101"/>
      <c r="LCA744" s="1101"/>
      <c r="LCB744" s="1101"/>
      <c r="LCC744" s="1101"/>
      <c r="LCD744" s="1101"/>
      <c r="LCE744" s="1101"/>
      <c r="LCF744" s="1101"/>
      <c r="LCG744" s="1101"/>
      <c r="LCH744" s="1101"/>
      <c r="LCI744" s="1101"/>
      <c r="LCJ744" s="1101"/>
      <c r="LCK744" s="1101"/>
      <c r="LCL744" s="1101"/>
      <c r="LCM744" s="1101"/>
      <c r="LCN744" s="1101"/>
      <c r="LCO744" s="1101"/>
      <c r="LCP744" s="1101"/>
      <c r="LCQ744" s="1101"/>
      <c r="LCR744" s="1101"/>
      <c r="LCS744" s="1101"/>
      <c r="LCT744" s="1101"/>
      <c r="LCU744" s="1101"/>
      <c r="LCV744" s="1101"/>
      <c r="LCW744" s="1101"/>
      <c r="LCX744" s="1101"/>
      <c r="LCY744" s="1101"/>
      <c r="LCZ744" s="1101"/>
      <c r="LDA744" s="1101"/>
      <c r="LDB744" s="1101"/>
      <c r="LDC744" s="1101"/>
      <c r="LDD744" s="1101"/>
      <c r="LDE744" s="1101"/>
      <c r="LDF744" s="1101"/>
      <c r="LDG744" s="1101"/>
      <c r="LDH744" s="1101"/>
      <c r="LDI744" s="1101"/>
      <c r="LDJ744" s="1101"/>
      <c r="LDK744" s="1101"/>
      <c r="LDL744" s="1101"/>
      <c r="LDM744" s="1101"/>
      <c r="LDN744" s="1101"/>
      <c r="LDO744" s="1101"/>
      <c r="LDP744" s="1101"/>
      <c r="LDQ744" s="1101"/>
      <c r="LDR744" s="1101"/>
      <c r="LDS744" s="1101"/>
      <c r="LDT744" s="1101"/>
      <c r="LDU744" s="1101"/>
      <c r="LDV744" s="1101"/>
      <c r="LDW744" s="1101"/>
      <c r="LDX744" s="1101"/>
      <c r="LDY744" s="1101"/>
      <c r="LDZ744" s="1101"/>
      <c r="LEA744" s="1101"/>
      <c r="LEB744" s="1101"/>
      <c r="LEC744" s="1101"/>
      <c r="LED744" s="1101"/>
      <c r="LEE744" s="1101"/>
      <c r="LEF744" s="1101"/>
      <c r="LEG744" s="1101"/>
      <c r="LEH744" s="1101"/>
      <c r="LEI744" s="1101"/>
      <c r="LEJ744" s="1101"/>
      <c r="LEK744" s="1101"/>
      <c r="LEL744" s="1101"/>
      <c r="LEM744" s="1101"/>
      <c r="LEN744" s="1101"/>
      <c r="LEO744" s="1101"/>
      <c r="LEP744" s="1101"/>
      <c r="LEQ744" s="1101"/>
      <c r="LER744" s="1101"/>
      <c r="LES744" s="1101"/>
      <c r="LET744" s="1101"/>
      <c r="LEU744" s="1101"/>
      <c r="LEV744" s="1101"/>
      <c r="LEW744" s="1101"/>
      <c r="LEX744" s="1101"/>
      <c r="LEY744" s="1101"/>
      <c r="LEZ744" s="1101"/>
      <c r="LFA744" s="1101"/>
      <c r="LFB744" s="1101"/>
      <c r="LFC744" s="1101"/>
      <c r="LFD744" s="1101"/>
      <c r="LFE744" s="1101"/>
      <c r="LFF744" s="1101"/>
      <c r="LFG744" s="1101"/>
      <c r="LFH744" s="1101"/>
      <c r="LFI744" s="1101"/>
      <c r="LFJ744" s="1101"/>
      <c r="LFK744" s="1101"/>
      <c r="LFL744" s="1101"/>
      <c r="LFM744" s="1101"/>
      <c r="LFN744" s="1101"/>
      <c r="LFO744" s="1101"/>
      <c r="LFP744" s="1101"/>
      <c r="LFQ744" s="1101"/>
      <c r="LFR744" s="1101"/>
      <c r="LFS744" s="1101"/>
      <c r="LFT744" s="1101"/>
      <c r="LFU744" s="1101"/>
      <c r="LFV744" s="1101"/>
      <c r="LFW744" s="1101"/>
      <c r="LFX744" s="1101"/>
      <c r="LFY744" s="1101"/>
      <c r="LFZ744" s="1101"/>
      <c r="LGA744" s="1101"/>
      <c r="LGB744" s="1101"/>
      <c r="LGC744" s="1101"/>
      <c r="LGD744" s="1101"/>
      <c r="LGE744" s="1101"/>
      <c r="LGF744" s="1101"/>
      <c r="LGG744" s="1101"/>
      <c r="LGH744" s="1101"/>
      <c r="LGI744" s="1101"/>
      <c r="LGJ744" s="1101"/>
      <c r="LGK744" s="1101"/>
      <c r="LGL744" s="1101"/>
      <c r="LGM744" s="1101"/>
      <c r="LGN744" s="1101"/>
      <c r="LGO744" s="1101"/>
      <c r="LGP744" s="1101"/>
      <c r="LGQ744" s="1101"/>
      <c r="LGR744" s="1101"/>
      <c r="LGS744" s="1101"/>
      <c r="LGT744" s="1101"/>
      <c r="LGU744" s="1101"/>
      <c r="LGV744" s="1101"/>
      <c r="LGW744" s="1101"/>
      <c r="LGX744" s="1101"/>
      <c r="LGY744" s="1101"/>
      <c r="LGZ744" s="1101"/>
      <c r="LHA744" s="1101"/>
      <c r="LHB744" s="1101"/>
      <c r="LHC744" s="1101"/>
      <c r="LHD744" s="1101"/>
      <c r="LHE744" s="1101"/>
      <c r="LHF744" s="1101"/>
      <c r="LHG744" s="1101"/>
      <c r="LHH744" s="1101"/>
      <c r="LHI744" s="1101"/>
      <c r="LHJ744" s="1101"/>
      <c r="LHK744" s="1101"/>
      <c r="LHL744" s="1101"/>
      <c r="LHM744" s="1101"/>
      <c r="LHN744" s="1101"/>
      <c r="LHO744" s="1101"/>
      <c r="LHP744" s="1101"/>
      <c r="LHQ744" s="1101"/>
      <c r="LHR744" s="1101"/>
      <c r="LHS744" s="1101"/>
      <c r="LHT744" s="1101"/>
      <c r="LHU744" s="1101"/>
      <c r="LHV744" s="1101"/>
      <c r="LHW744" s="1101"/>
      <c r="LHX744" s="1101"/>
      <c r="LHY744" s="1101"/>
      <c r="LHZ744" s="1101"/>
      <c r="LIA744" s="1101"/>
      <c r="LIB744" s="1101"/>
      <c r="LIC744" s="1101"/>
      <c r="LID744" s="1101"/>
      <c r="LIE744" s="1101"/>
      <c r="LIF744" s="1101"/>
      <c r="LIG744" s="1101"/>
      <c r="LIH744" s="1101"/>
      <c r="LII744" s="1101"/>
      <c r="LIJ744" s="1101"/>
      <c r="LIK744" s="1101"/>
      <c r="LIL744" s="1101"/>
      <c r="LIM744" s="1101"/>
      <c r="LIN744" s="1101"/>
      <c r="LIO744" s="1101"/>
      <c r="LIP744" s="1101"/>
      <c r="LIQ744" s="1101"/>
      <c r="LIR744" s="1101"/>
      <c r="LIS744" s="1101"/>
      <c r="LIT744" s="1101"/>
      <c r="LIU744" s="1101"/>
      <c r="LIV744" s="1101"/>
      <c r="LIW744" s="1101"/>
      <c r="LIX744" s="1101"/>
      <c r="LIY744" s="1101"/>
      <c r="LIZ744" s="1101"/>
      <c r="LJA744" s="1101"/>
      <c r="LJB744" s="1101"/>
      <c r="LJC744" s="1101"/>
      <c r="LJD744" s="1101"/>
      <c r="LJE744" s="1101"/>
      <c r="LJF744" s="1101"/>
      <c r="LJG744" s="1101"/>
      <c r="LJH744" s="1101"/>
      <c r="LJI744" s="1101"/>
      <c r="LJJ744" s="1101"/>
      <c r="LJK744" s="1101"/>
      <c r="LJL744" s="1101"/>
      <c r="LJM744" s="1101"/>
      <c r="LJN744" s="1101"/>
      <c r="LJO744" s="1101"/>
      <c r="LJP744" s="1101"/>
      <c r="LJQ744" s="1101"/>
      <c r="LJR744" s="1101"/>
      <c r="LJS744" s="1101"/>
      <c r="LJT744" s="1101"/>
      <c r="LJU744" s="1101"/>
      <c r="LJV744" s="1101"/>
      <c r="LJW744" s="1101"/>
      <c r="LJX744" s="1101"/>
      <c r="LJY744" s="1101"/>
      <c r="LJZ744" s="1101"/>
      <c r="LKA744" s="1101"/>
      <c r="LKB744" s="1101"/>
      <c r="LKC744" s="1101"/>
      <c r="LKD744" s="1101"/>
      <c r="LKE744" s="1101"/>
      <c r="LKF744" s="1101"/>
      <c r="LKG744" s="1101"/>
      <c r="LKH744" s="1101"/>
      <c r="LKI744" s="1101"/>
      <c r="LKJ744" s="1101"/>
      <c r="LKK744" s="1101"/>
      <c r="LKL744" s="1101"/>
      <c r="LKM744" s="1101"/>
      <c r="LKN744" s="1101"/>
      <c r="LKO744" s="1101"/>
      <c r="LKP744" s="1101"/>
      <c r="LKQ744" s="1101"/>
      <c r="LKR744" s="1101"/>
      <c r="LKS744" s="1101"/>
      <c r="LKT744" s="1101"/>
      <c r="LKU744" s="1101"/>
      <c r="LKV744" s="1101"/>
      <c r="LKW744" s="1101"/>
      <c r="LKX744" s="1101"/>
      <c r="LKY744" s="1101"/>
      <c r="LKZ744" s="1101"/>
      <c r="LLA744" s="1101"/>
      <c r="LLB744" s="1101"/>
      <c r="LLC744" s="1101"/>
      <c r="LLD744" s="1101"/>
      <c r="LLE744" s="1101"/>
      <c r="LLF744" s="1101"/>
      <c r="LLG744" s="1101"/>
      <c r="LLH744" s="1101"/>
      <c r="LLI744" s="1101"/>
      <c r="LLJ744" s="1101"/>
      <c r="LLK744" s="1101"/>
      <c r="LLL744" s="1101"/>
      <c r="LLM744" s="1101"/>
      <c r="LLN744" s="1101"/>
      <c r="LLO744" s="1101"/>
      <c r="LLP744" s="1101"/>
      <c r="LLQ744" s="1101"/>
      <c r="LLR744" s="1101"/>
      <c r="LLS744" s="1101"/>
      <c r="LLT744" s="1101"/>
      <c r="LLU744" s="1101"/>
      <c r="LLV744" s="1101"/>
      <c r="LLW744" s="1101"/>
      <c r="LLX744" s="1101"/>
      <c r="LLY744" s="1101"/>
      <c r="LLZ744" s="1101"/>
      <c r="LMA744" s="1101"/>
      <c r="LMB744" s="1101"/>
      <c r="LMC744" s="1101"/>
      <c r="LMD744" s="1101"/>
      <c r="LME744" s="1101"/>
      <c r="LMF744" s="1101"/>
      <c r="LMG744" s="1101"/>
      <c r="LMH744" s="1101"/>
      <c r="LMI744" s="1101"/>
      <c r="LMJ744" s="1101"/>
      <c r="LMK744" s="1101"/>
      <c r="LML744" s="1101"/>
      <c r="LMM744" s="1101"/>
      <c r="LMN744" s="1101"/>
      <c r="LMO744" s="1101"/>
      <c r="LMP744" s="1101"/>
      <c r="LMQ744" s="1101"/>
      <c r="LMR744" s="1101"/>
      <c r="LMS744" s="1101"/>
      <c r="LMT744" s="1101"/>
      <c r="LMU744" s="1101"/>
      <c r="LMV744" s="1101"/>
      <c r="LMW744" s="1101"/>
      <c r="LMX744" s="1101"/>
      <c r="LMY744" s="1101"/>
      <c r="LMZ744" s="1101"/>
      <c r="LNA744" s="1101"/>
      <c r="LNB744" s="1101"/>
      <c r="LNC744" s="1101"/>
      <c r="LND744" s="1101"/>
      <c r="LNE744" s="1101"/>
      <c r="LNF744" s="1101"/>
      <c r="LNG744" s="1101"/>
      <c r="LNH744" s="1101"/>
      <c r="LNI744" s="1101"/>
      <c r="LNJ744" s="1101"/>
      <c r="LNK744" s="1101"/>
      <c r="LNL744" s="1101"/>
      <c r="LNM744" s="1101"/>
      <c r="LNN744" s="1101"/>
      <c r="LNO744" s="1101"/>
      <c r="LNP744" s="1101"/>
      <c r="LNQ744" s="1101"/>
      <c r="LNR744" s="1101"/>
      <c r="LNS744" s="1101"/>
      <c r="LNT744" s="1101"/>
      <c r="LNU744" s="1101"/>
      <c r="LNV744" s="1101"/>
      <c r="LNW744" s="1101"/>
      <c r="LNX744" s="1101"/>
      <c r="LNY744" s="1101"/>
      <c r="LNZ744" s="1101"/>
      <c r="LOA744" s="1101"/>
      <c r="LOB744" s="1101"/>
      <c r="LOC744" s="1101"/>
      <c r="LOD744" s="1101"/>
      <c r="LOE744" s="1101"/>
      <c r="LOF744" s="1101"/>
      <c r="LOG744" s="1101"/>
      <c r="LOH744" s="1101"/>
      <c r="LOI744" s="1101"/>
      <c r="LOJ744" s="1101"/>
      <c r="LOK744" s="1101"/>
      <c r="LOL744" s="1101"/>
      <c r="LOM744" s="1101"/>
      <c r="LON744" s="1101"/>
      <c r="LOO744" s="1101"/>
      <c r="LOP744" s="1101"/>
      <c r="LOQ744" s="1101"/>
      <c r="LOR744" s="1101"/>
      <c r="LOS744" s="1101"/>
      <c r="LOT744" s="1101"/>
      <c r="LOU744" s="1101"/>
      <c r="LOV744" s="1101"/>
      <c r="LOW744" s="1101"/>
      <c r="LOX744" s="1101"/>
      <c r="LOY744" s="1101"/>
      <c r="LOZ744" s="1101"/>
      <c r="LPA744" s="1101"/>
      <c r="LPB744" s="1101"/>
      <c r="LPC744" s="1101"/>
      <c r="LPD744" s="1101"/>
      <c r="LPE744" s="1101"/>
      <c r="LPF744" s="1101"/>
      <c r="LPG744" s="1101"/>
      <c r="LPH744" s="1101"/>
      <c r="LPI744" s="1101"/>
      <c r="LPJ744" s="1101"/>
      <c r="LPK744" s="1101"/>
      <c r="LPL744" s="1101"/>
      <c r="LPM744" s="1101"/>
      <c r="LPN744" s="1101"/>
      <c r="LPO744" s="1101"/>
      <c r="LPP744" s="1101"/>
      <c r="LPQ744" s="1101"/>
      <c r="LPR744" s="1101"/>
      <c r="LPS744" s="1101"/>
      <c r="LPT744" s="1101"/>
      <c r="LPU744" s="1101"/>
      <c r="LPV744" s="1101"/>
      <c r="LPW744" s="1101"/>
      <c r="LPX744" s="1101"/>
      <c r="LPY744" s="1101"/>
      <c r="LPZ744" s="1101"/>
      <c r="LQA744" s="1101"/>
      <c r="LQB744" s="1101"/>
      <c r="LQC744" s="1101"/>
      <c r="LQD744" s="1101"/>
      <c r="LQE744" s="1101"/>
      <c r="LQF744" s="1101"/>
      <c r="LQG744" s="1101"/>
      <c r="LQH744" s="1101"/>
      <c r="LQI744" s="1101"/>
      <c r="LQJ744" s="1101"/>
      <c r="LQK744" s="1101"/>
      <c r="LQL744" s="1101"/>
      <c r="LQM744" s="1101"/>
      <c r="LQN744" s="1101"/>
      <c r="LQO744" s="1101"/>
      <c r="LQP744" s="1101"/>
      <c r="LQQ744" s="1101"/>
      <c r="LQR744" s="1101"/>
      <c r="LQS744" s="1101"/>
      <c r="LQT744" s="1101"/>
      <c r="LQU744" s="1101"/>
      <c r="LQV744" s="1101"/>
      <c r="LQW744" s="1101"/>
      <c r="LQX744" s="1101"/>
      <c r="LQY744" s="1101"/>
      <c r="LQZ744" s="1101"/>
      <c r="LRA744" s="1101"/>
      <c r="LRB744" s="1101"/>
      <c r="LRC744" s="1101"/>
      <c r="LRD744" s="1101"/>
      <c r="LRE744" s="1101"/>
      <c r="LRF744" s="1101"/>
      <c r="LRG744" s="1101"/>
      <c r="LRH744" s="1101"/>
      <c r="LRI744" s="1101"/>
      <c r="LRJ744" s="1101"/>
      <c r="LRK744" s="1101"/>
      <c r="LRL744" s="1101"/>
      <c r="LRM744" s="1101"/>
      <c r="LRN744" s="1101"/>
      <c r="LRO744" s="1101"/>
      <c r="LRP744" s="1101"/>
      <c r="LRQ744" s="1101"/>
      <c r="LRR744" s="1101"/>
      <c r="LRS744" s="1101"/>
      <c r="LRT744" s="1101"/>
      <c r="LRU744" s="1101"/>
      <c r="LRV744" s="1101"/>
      <c r="LRW744" s="1101"/>
      <c r="LRX744" s="1101"/>
      <c r="LRY744" s="1101"/>
      <c r="LRZ744" s="1101"/>
      <c r="LSA744" s="1101"/>
      <c r="LSB744" s="1101"/>
      <c r="LSC744" s="1101"/>
      <c r="LSD744" s="1101"/>
      <c r="LSE744" s="1101"/>
      <c r="LSF744" s="1101"/>
      <c r="LSG744" s="1101"/>
      <c r="LSH744" s="1101"/>
      <c r="LSI744" s="1101"/>
      <c r="LSJ744" s="1101"/>
      <c r="LSK744" s="1101"/>
      <c r="LSL744" s="1101"/>
      <c r="LSM744" s="1101"/>
      <c r="LSN744" s="1101"/>
      <c r="LSO744" s="1101"/>
      <c r="LSP744" s="1101"/>
      <c r="LSQ744" s="1101"/>
      <c r="LSR744" s="1101"/>
      <c r="LSS744" s="1101"/>
      <c r="LST744" s="1101"/>
      <c r="LSU744" s="1101"/>
      <c r="LSV744" s="1101"/>
      <c r="LSW744" s="1101"/>
      <c r="LSX744" s="1101"/>
      <c r="LSY744" s="1101"/>
      <c r="LSZ744" s="1101"/>
      <c r="LTA744" s="1101"/>
      <c r="LTB744" s="1101"/>
      <c r="LTC744" s="1101"/>
      <c r="LTD744" s="1101"/>
      <c r="LTE744" s="1101"/>
      <c r="LTF744" s="1101"/>
      <c r="LTG744" s="1101"/>
      <c r="LTH744" s="1101"/>
      <c r="LTI744" s="1101"/>
      <c r="LTJ744" s="1101"/>
      <c r="LTK744" s="1101"/>
      <c r="LTL744" s="1101"/>
      <c r="LTM744" s="1101"/>
      <c r="LTN744" s="1101"/>
      <c r="LTO744" s="1101"/>
      <c r="LTP744" s="1101"/>
      <c r="LTQ744" s="1101"/>
      <c r="LTR744" s="1101"/>
      <c r="LTS744" s="1101"/>
      <c r="LTT744" s="1101"/>
      <c r="LTU744" s="1101"/>
      <c r="LTV744" s="1101"/>
      <c r="LTW744" s="1101"/>
      <c r="LTX744" s="1101"/>
      <c r="LTY744" s="1101"/>
      <c r="LTZ744" s="1101"/>
      <c r="LUA744" s="1101"/>
      <c r="LUB744" s="1101"/>
      <c r="LUC744" s="1101"/>
      <c r="LUD744" s="1101"/>
      <c r="LUE744" s="1101"/>
      <c r="LUF744" s="1101"/>
      <c r="LUG744" s="1101"/>
      <c r="LUH744" s="1101"/>
      <c r="LUI744" s="1101"/>
      <c r="LUJ744" s="1101"/>
      <c r="LUK744" s="1101"/>
      <c r="LUL744" s="1101"/>
      <c r="LUM744" s="1101"/>
      <c r="LUN744" s="1101"/>
      <c r="LUO744" s="1101"/>
      <c r="LUP744" s="1101"/>
      <c r="LUQ744" s="1101"/>
      <c r="LUR744" s="1101"/>
      <c r="LUS744" s="1101"/>
      <c r="LUT744" s="1101"/>
      <c r="LUU744" s="1101"/>
      <c r="LUV744" s="1101"/>
      <c r="LUW744" s="1101"/>
      <c r="LUX744" s="1101"/>
      <c r="LUY744" s="1101"/>
      <c r="LUZ744" s="1101"/>
      <c r="LVA744" s="1101"/>
      <c r="LVB744" s="1101"/>
      <c r="LVC744" s="1101"/>
      <c r="LVD744" s="1101"/>
      <c r="LVE744" s="1101"/>
      <c r="LVF744" s="1101"/>
      <c r="LVG744" s="1101"/>
      <c r="LVH744" s="1101"/>
      <c r="LVI744" s="1101"/>
      <c r="LVJ744" s="1101"/>
      <c r="LVK744" s="1101"/>
      <c r="LVL744" s="1101"/>
      <c r="LVM744" s="1101"/>
      <c r="LVN744" s="1101"/>
      <c r="LVO744" s="1101"/>
      <c r="LVP744" s="1101"/>
      <c r="LVQ744" s="1101"/>
      <c r="LVR744" s="1101"/>
      <c r="LVS744" s="1101"/>
      <c r="LVT744" s="1101"/>
      <c r="LVU744" s="1101"/>
      <c r="LVV744" s="1101"/>
      <c r="LVW744" s="1101"/>
      <c r="LVX744" s="1101"/>
      <c r="LVY744" s="1101"/>
      <c r="LVZ744" s="1101"/>
      <c r="LWA744" s="1101"/>
      <c r="LWB744" s="1101"/>
      <c r="LWC744" s="1101"/>
      <c r="LWD744" s="1101"/>
      <c r="LWE744" s="1101"/>
      <c r="LWF744" s="1101"/>
      <c r="LWG744" s="1101"/>
      <c r="LWH744" s="1101"/>
      <c r="LWI744" s="1101"/>
      <c r="LWJ744" s="1101"/>
      <c r="LWK744" s="1101"/>
      <c r="LWL744" s="1101"/>
      <c r="LWM744" s="1101"/>
      <c r="LWN744" s="1101"/>
      <c r="LWO744" s="1101"/>
      <c r="LWP744" s="1101"/>
      <c r="LWQ744" s="1101"/>
      <c r="LWR744" s="1101"/>
      <c r="LWS744" s="1101"/>
      <c r="LWT744" s="1101"/>
      <c r="LWU744" s="1101"/>
      <c r="LWV744" s="1101"/>
      <c r="LWW744" s="1101"/>
      <c r="LWX744" s="1101"/>
      <c r="LWY744" s="1101"/>
      <c r="LWZ744" s="1101"/>
      <c r="LXA744" s="1101"/>
      <c r="LXB744" s="1101"/>
      <c r="LXC744" s="1101"/>
      <c r="LXD744" s="1101"/>
      <c r="LXE744" s="1101"/>
      <c r="LXF744" s="1101"/>
      <c r="LXG744" s="1101"/>
      <c r="LXH744" s="1101"/>
      <c r="LXI744" s="1101"/>
      <c r="LXJ744" s="1101"/>
      <c r="LXK744" s="1101"/>
      <c r="LXL744" s="1101"/>
      <c r="LXM744" s="1101"/>
      <c r="LXN744" s="1101"/>
      <c r="LXO744" s="1101"/>
      <c r="LXP744" s="1101"/>
      <c r="LXQ744" s="1101"/>
      <c r="LXR744" s="1101"/>
      <c r="LXS744" s="1101"/>
      <c r="LXT744" s="1101"/>
      <c r="LXU744" s="1101"/>
      <c r="LXV744" s="1101"/>
      <c r="LXW744" s="1101"/>
      <c r="LXX744" s="1101"/>
      <c r="LXY744" s="1101"/>
      <c r="LXZ744" s="1101"/>
      <c r="LYA744" s="1101"/>
      <c r="LYB744" s="1101"/>
      <c r="LYC744" s="1101"/>
      <c r="LYD744" s="1101"/>
      <c r="LYE744" s="1101"/>
      <c r="LYF744" s="1101"/>
      <c r="LYG744" s="1101"/>
      <c r="LYH744" s="1101"/>
      <c r="LYI744" s="1101"/>
      <c r="LYJ744" s="1101"/>
      <c r="LYK744" s="1101"/>
      <c r="LYL744" s="1101"/>
      <c r="LYM744" s="1101"/>
      <c r="LYN744" s="1101"/>
      <c r="LYO744" s="1101"/>
      <c r="LYP744" s="1101"/>
      <c r="LYQ744" s="1101"/>
      <c r="LYR744" s="1101"/>
      <c r="LYS744" s="1101"/>
      <c r="LYT744" s="1101"/>
      <c r="LYU744" s="1101"/>
      <c r="LYV744" s="1101"/>
      <c r="LYW744" s="1101"/>
      <c r="LYX744" s="1101"/>
      <c r="LYY744" s="1101"/>
      <c r="LYZ744" s="1101"/>
      <c r="LZA744" s="1101"/>
      <c r="LZB744" s="1101"/>
      <c r="LZC744" s="1101"/>
      <c r="LZD744" s="1101"/>
      <c r="LZE744" s="1101"/>
      <c r="LZF744" s="1101"/>
      <c r="LZG744" s="1101"/>
      <c r="LZH744" s="1101"/>
      <c r="LZI744" s="1101"/>
      <c r="LZJ744" s="1101"/>
      <c r="LZK744" s="1101"/>
      <c r="LZL744" s="1101"/>
      <c r="LZM744" s="1101"/>
      <c r="LZN744" s="1101"/>
      <c r="LZO744" s="1101"/>
      <c r="LZP744" s="1101"/>
      <c r="LZQ744" s="1101"/>
      <c r="LZR744" s="1101"/>
      <c r="LZS744" s="1101"/>
      <c r="LZT744" s="1101"/>
      <c r="LZU744" s="1101"/>
      <c r="LZV744" s="1101"/>
      <c r="LZW744" s="1101"/>
      <c r="LZX744" s="1101"/>
      <c r="LZY744" s="1101"/>
      <c r="LZZ744" s="1101"/>
      <c r="MAA744" s="1101"/>
      <c r="MAB744" s="1101"/>
      <c r="MAC744" s="1101"/>
      <c r="MAD744" s="1101"/>
      <c r="MAE744" s="1101"/>
      <c r="MAF744" s="1101"/>
      <c r="MAG744" s="1101"/>
      <c r="MAH744" s="1101"/>
      <c r="MAI744" s="1101"/>
      <c r="MAJ744" s="1101"/>
      <c r="MAK744" s="1101"/>
      <c r="MAL744" s="1101"/>
      <c r="MAM744" s="1101"/>
      <c r="MAN744" s="1101"/>
      <c r="MAO744" s="1101"/>
      <c r="MAP744" s="1101"/>
      <c r="MAQ744" s="1101"/>
      <c r="MAR744" s="1101"/>
      <c r="MAS744" s="1101"/>
      <c r="MAT744" s="1101"/>
      <c r="MAU744" s="1101"/>
      <c r="MAV744" s="1101"/>
      <c r="MAW744" s="1101"/>
      <c r="MAX744" s="1101"/>
      <c r="MAY744" s="1101"/>
      <c r="MAZ744" s="1101"/>
      <c r="MBA744" s="1101"/>
      <c r="MBB744" s="1101"/>
      <c r="MBC744" s="1101"/>
      <c r="MBD744" s="1101"/>
      <c r="MBE744" s="1101"/>
      <c r="MBF744" s="1101"/>
      <c r="MBG744" s="1101"/>
      <c r="MBH744" s="1101"/>
      <c r="MBI744" s="1101"/>
      <c r="MBJ744" s="1101"/>
      <c r="MBK744" s="1101"/>
      <c r="MBL744" s="1101"/>
      <c r="MBM744" s="1101"/>
      <c r="MBN744" s="1101"/>
      <c r="MBO744" s="1101"/>
      <c r="MBP744" s="1101"/>
      <c r="MBQ744" s="1101"/>
      <c r="MBR744" s="1101"/>
      <c r="MBS744" s="1101"/>
      <c r="MBT744" s="1101"/>
      <c r="MBU744" s="1101"/>
      <c r="MBV744" s="1101"/>
      <c r="MBW744" s="1101"/>
      <c r="MBX744" s="1101"/>
      <c r="MBY744" s="1101"/>
      <c r="MBZ744" s="1101"/>
      <c r="MCA744" s="1101"/>
      <c r="MCB744" s="1101"/>
      <c r="MCC744" s="1101"/>
      <c r="MCD744" s="1101"/>
      <c r="MCE744" s="1101"/>
      <c r="MCF744" s="1101"/>
      <c r="MCG744" s="1101"/>
      <c r="MCH744" s="1101"/>
      <c r="MCI744" s="1101"/>
      <c r="MCJ744" s="1101"/>
      <c r="MCK744" s="1101"/>
      <c r="MCL744" s="1101"/>
      <c r="MCM744" s="1101"/>
      <c r="MCN744" s="1101"/>
      <c r="MCO744" s="1101"/>
      <c r="MCP744" s="1101"/>
      <c r="MCQ744" s="1101"/>
      <c r="MCR744" s="1101"/>
      <c r="MCS744" s="1101"/>
      <c r="MCT744" s="1101"/>
      <c r="MCU744" s="1101"/>
      <c r="MCV744" s="1101"/>
      <c r="MCW744" s="1101"/>
      <c r="MCX744" s="1101"/>
      <c r="MCY744" s="1101"/>
      <c r="MCZ744" s="1101"/>
      <c r="MDA744" s="1101"/>
      <c r="MDB744" s="1101"/>
      <c r="MDC744" s="1101"/>
      <c r="MDD744" s="1101"/>
      <c r="MDE744" s="1101"/>
      <c r="MDF744" s="1101"/>
      <c r="MDG744" s="1101"/>
      <c r="MDH744" s="1101"/>
      <c r="MDI744" s="1101"/>
      <c r="MDJ744" s="1101"/>
      <c r="MDK744" s="1101"/>
      <c r="MDL744" s="1101"/>
      <c r="MDM744" s="1101"/>
      <c r="MDN744" s="1101"/>
      <c r="MDO744" s="1101"/>
      <c r="MDP744" s="1101"/>
      <c r="MDQ744" s="1101"/>
      <c r="MDR744" s="1101"/>
      <c r="MDS744" s="1101"/>
      <c r="MDT744" s="1101"/>
      <c r="MDU744" s="1101"/>
      <c r="MDV744" s="1101"/>
      <c r="MDW744" s="1101"/>
      <c r="MDX744" s="1101"/>
      <c r="MDY744" s="1101"/>
      <c r="MDZ744" s="1101"/>
      <c r="MEA744" s="1101"/>
      <c r="MEB744" s="1101"/>
      <c r="MEC744" s="1101"/>
      <c r="MED744" s="1101"/>
      <c r="MEE744" s="1101"/>
      <c r="MEF744" s="1101"/>
      <c r="MEG744" s="1101"/>
      <c r="MEH744" s="1101"/>
      <c r="MEI744" s="1101"/>
      <c r="MEJ744" s="1101"/>
      <c r="MEK744" s="1101"/>
      <c r="MEL744" s="1101"/>
      <c r="MEM744" s="1101"/>
      <c r="MEN744" s="1101"/>
      <c r="MEO744" s="1101"/>
      <c r="MEP744" s="1101"/>
      <c r="MEQ744" s="1101"/>
      <c r="MER744" s="1101"/>
      <c r="MES744" s="1101"/>
      <c r="MET744" s="1101"/>
      <c r="MEU744" s="1101"/>
      <c r="MEV744" s="1101"/>
      <c r="MEW744" s="1101"/>
      <c r="MEX744" s="1101"/>
      <c r="MEY744" s="1101"/>
      <c r="MEZ744" s="1101"/>
      <c r="MFA744" s="1101"/>
      <c r="MFB744" s="1101"/>
      <c r="MFC744" s="1101"/>
      <c r="MFD744" s="1101"/>
      <c r="MFE744" s="1101"/>
      <c r="MFF744" s="1101"/>
      <c r="MFG744" s="1101"/>
      <c r="MFH744" s="1101"/>
      <c r="MFI744" s="1101"/>
      <c r="MFJ744" s="1101"/>
      <c r="MFK744" s="1101"/>
      <c r="MFL744" s="1101"/>
      <c r="MFM744" s="1101"/>
      <c r="MFN744" s="1101"/>
      <c r="MFO744" s="1101"/>
      <c r="MFP744" s="1101"/>
      <c r="MFQ744" s="1101"/>
      <c r="MFR744" s="1101"/>
      <c r="MFS744" s="1101"/>
      <c r="MFT744" s="1101"/>
      <c r="MFU744" s="1101"/>
      <c r="MFV744" s="1101"/>
      <c r="MFW744" s="1101"/>
      <c r="MFX744" s="1101"/>
      <c r="MFY744" s="1101"/>
      <c r="MFZ744" s="1101"/>
      <c r="MGA744" s="1101"/>
      <c r="MGB744" s="1101"/>
      <c r="MGC744" s="1101"/>
      <c r="MGD744" s="1101"/>
      <c r="MGE744" s="1101"/>
      <c r="MGF744" s="1101"/>
      <c r="MGG744" s="1101"/>
      <c r="MGH744" s="1101"/>
      <c r="MGI744" s="1101"/>
      <c r="MGJ744" s="1101"/>
      <c r="MGK744" s="1101"/>
      <c r="MGL744" s="1101"/>
      <c r="MGM744" s="1101"/>
      <c r="MGN744" s="1101"/>
      <c r="MGO744" s="1101"/>
      <c r="MGP744" s="1101"/>
      <c r="MGQ744" s="1101"/>
      <c r="MGR744" s="1101"/>
      <c r="MGS744" s="1101"/>
      <c r="MGT744" s="1101"/>
      <c r="MGU744" s="1101"/>
      <c r="MGV744" s="1101"/>
      <c r="MGW744" s="1101"/>
      <c r="MGX744" s="1101"/>
      <c r="MGY744" s="1101"/>
      <c r="MGZ744" s="1101"/>
      <c r="MHA744" s="1101"/>
      <c r="MHB744" s="1101"/>
      <c r="MHC744" s="1101"/>
      <c r="MHD744" s="1101"/>
      <c r="MHE744" s="1101"/>
      <c r="MHF744" s="1101"/>
      <c r="MHG744" s="1101"/>
      <c r="MHH744" s="1101"/>
      <c r="MHI744" s="1101"/>
      <c r="MHJ744" s="1101"/>
      <c r="MHK744" s="1101"/>
      <c r="MHL744" s="1101"/>
      <c r="MHM744" s="1101"/>
      <c r="MHN744" s="1101"/>
      <c r="MHO744" s="1101"/>
      <c r="MHP744" s="1101"/>
      <c r="MHQ744" s="1101"/>
      <c r="MHR744" s="1101"/>
      <c r="MHS744" s="1101"/>
      <c r="MHT744" s="1101"/>
      <c r="MHU744" s="1101"/>
      <c r="MHV744" s="1101"/>
      <c r="MHW744" s="1101"/>
      <c r="MHX744" s="1101"/>
      <c r="MHY744" s="1101"/>
      <c r="MHZ744" s="1101"/>
      <c r="MIA744" s="1101"/>
      <c r="MIB744" s="1101"/>
      <c r="MIC744" s="1101"/>
      <c r="MID744" s="1101"/>
      <c r="MIE744" s="1101"/>
      <c r="MIF744" s="1101"/>
      <c r="MIG744" s="1101"/>
      <c r="MIH744" s="1101"/>
      <c r="MII744" s="1101"/>
      <c r="MIJ744" s="1101"/>
      <c r="MIK744" s="1101"/>
      <c r="MIL744" s="1101"/>
      <c r="MIM744" s="1101"/>
      <c r="MIN744" s="1101"/>
      <c r="MIO744" s="1101"/>
      <c r="MIP744" s="1101"/>
      <c r="MIQ744" s="1101"/>
      <c r="MIR744" s="1101"/>
      <c r="MIS744" s="1101"/>
      <c r="MIT744" s="1101"/>
      <c r="MIU744" s="1101"/>
      <c r="MIV744" s="1101"/>
      <c r="MIW744" s="1101"/>
      <c r="MIX744" s="1101"/>
      <c r="MIY744" s="1101"/>
      <c r="MIZ744" s="1101"/>
      <c r="MJA744" s="1101"/>
      <c r="MJB744" s="1101"/>
      <c r="MJC744" s="1101"/>
      <c r="MJD744" s="1101"/>
      <c r="MJE744" s="1101"/>
      <c r="MJF744" s="1101"/>
      <c r="MJG744" s="1101"/>
      <c r="MJH744" s="1101"/>
      <c r="MJI744" s="1101"/>
      <c r="MJJ744" s="1101"/>
      <c r="MJK744" s="1101"/>
      <c r="MJL744" s="1101"/>
      <c r="MJM744" s="1101"/>
      <c r="MJN744" s="1101"/>
      <c r="MJO744" s="1101"/>
      <c r="MJP744" s="1101"/>
      <c r="MJQ744" s="1101"/>
      <c r="MJR744" s="1101"/>
      <c r="MJS744" s="1101"/>
      <c r="MJT744" s="1101"/>
      <c r="MJU744" s="1101"/>
      <c r="MJV744" s="1101"/>
      <c r="MJW744" s="1101"/>
      <c r="MJX744" s="1101"/>
      <c r="MJY744" s="1101"/>
      <c r="MJZ744" s="1101"/>
      <c r="MKA744" s="1101"/>
      <c r="MKB744" s="1101"/>
      <c r="MKC744" s="1101"/>
      <c r="MKD744" s="1101"/>
      <c r="MKE744" s="1101"/>
      <c r="MKF744" s="1101"/>
      <c r="MKG744" s="1101"/>
      <c r="MKH744" s="1101"/>
      <c r="MKI744" s="1101"/>
      <c r="MKJ744" s="1101"/>
      <c r="MKK744" s="1101"/>
      <c r="MKL744" s="1101"/>
      <c r="MKM744" s="1101"/>
      <c r="MKN744" s="1101"/>
      <c r="MKO744" s="1101"/>
      <c r="MKP744" s="1101"/>
      <c r="MKQ744" s="1101"/>
      <c r="MKR744" s="1101"/>
      <c r="MKS744" s="1101"/>
      <c r="MKT744" s="1101"/>
      <c r="MKU744" s="1101"/>
      <c r="MKV744" s="1101"/>
      <c r="MKW744" s="1101"/>
      <c r="MKX744" s="1101"/>
      <c r="MKY744" s="1101"/>
      <c r="MKZ744" s="1101"/>
      <c r="MLA744" s="1101"/>
      <c r="MLB744" s="1101"/>
      <c r="MLC744" s="1101"/>
      <c r="MLD744" s="1101"/>
      <c r="MLE744" s="1101"/>
      <c r="MLF744" s="1101"/>
      <c r="MLG744" s="1101"/>
      <c r="MLH744" s="1101"/>
      <c r="MLI744" s="1101"/>
      <c r="MLJ744" s="1101"/>
      <c r="MLK744" s="1101"/>
      <c r="MLL744" s="1101"/>
      <c r="MLM744" s="1101"/>
      <c r="MLN744" s="1101"/>
      <c r="MLO744" s="1101"/>
      <c r="MLP744" s="1101"/>
      <c r="MLQ744" s="1101"/>
      <c r="MLR744" s="1101"/>
      <c r="MLS744" s="1101"/>
      <c r="MLT744" s="1101"/>
      <c r="MLU744" s="1101"/>
      <c r="MLV744" s="1101"/>
      <c r="MLW744" s="1101"/>
      <c r="MLX744" s="1101"/>
      <c r="MLY744" s="1101"/>
      <c r="MLZ744" s="1101"/>
      <c r="MMA744" s="1101"/>
      <c r="MMB744" s="1101"/>
      <c r="MMC744" s="1101"/>
      <c r="MMD744" s="1101"/>
      <c r="MME744" s="1101"/>
      <c r="MMF744" s="1101"/>
      <c r="MMG744" s="1101"/>
      <c r="MMH744" s="1101"/>
      <c r="MMI744" s="1101"/>
      <c r="MMJ744" s="1101"/>
      <c r="MMK744" s="1101"/>
      <c r="MML744" s="1101"/>
      <c r="MMM744" s="1101"/>
      <c r="MMN744" s="1101"/>
      <c r="MMO744" s="1101"/>
      <c r="MMP744" s="1101"/>
      <c r="MMQ744" s="1101"/>
      <c r="MMR744" s="1101"/>
      <c r="MMS744" s="1101"/>
      <c r="MMT744" s="1101"/>
      <c r="MMU744" s="1101"/>
      <c r="MMV744" s="1101"/>
      <c r="MMW744" s="1101"/>
      <c r="MMX744" s="1101"/>
      <c r="MMY744" s="1101"/>
      <c r="MMZ744" s="1101"/>
      <c r="MNA744" s="1101"/>
      <c r="MNB744" s="1101"/>
      <c r="MNC744" s="1101"/>
      <c r="MND744" s="1101"/>
      <c r="MNE744" s="1101"/>
      <c r="MNF744" s="1101"/>
      <c r="MNG744" s="1101"/>
      <c r="MNH744" s="1101"/>
      <c r="MNI744" s="1101"/>
      <c r="MNJ744" s="1101"/>
      <c r="MNK744" s="1101"/>
      <c r="MNL744" s="1101"/>
      <c r="MNM744" s="1101"/>
      <c r="MNN744" s="1101"/>
      <c r="MNO744" s="1101"/>
      <c r="MNP744" s="1101"/>
      <c r="MNQ744" s="1101"/>
      <c r="MNR744" s="1101"/>
      <c r="MNS744" s="1101"/>
      <c r="MNT744" s="1101"/>
      <c r="MNU744" s="1101"/>
      <c r="MNV744" s="1101"/>
      <c r="MNW744" s="1101"/>
      <c r="MNX744" s="1101"/>
      <c r="MNY744" s="1101"/>
      <c r="MNZ744" s="1101"/>
      <c r="MOA744" s="1101"/>
      <c r="MOB744" s="1101"/>
      <c r="MOC744" s="1101"/>
      <c r="MOD744" s="1101"/>
      <c r="MOE744" s="1101"/>
      <c r="MOF744" s="1101"/>
      <c r="MOG744" s="1101"/>
      <c r="MOH744" s="1101"/>
      <c r="MOI744" s="1101"/>
      <c r="MOJ744" s="1101"/>
      <c r="MOK744" s="1101"/>
      <c r="MOL744" s="1101"/>
      <c r="MOM744" s="1101"/>
      <c r="MON744" s="1101"/>
      <c r="MOO744" s="1101"/>
      <c r="MOP744" s="1101"/>
      <c r="MOQ744" s="1101"/>
      <c r="MOR744" s="1101"/>
      <c r="MOS744" s="1101"/>
      <c r="MOT744" s="1101"/>
      <c r="MOU744" s="1101"/>
      <c r="MOV744" s="1101"/>
      <c r="MOW744" s="1101"/>
      <c r="MOX744" s="1101"/>
      <c r="MOY744" s="1101"/>
      <c r="MOZ744" s="1101"/>
      <c r="MPA744" s="1101"/>
      <c r="MPB744" s="1101"/>
      <c r="MPC744" s="1101"/>
      <c r="MPD744" s="1101"/>
      <c r="MPE744" s="1101"/>
      <c r="MPF744" s="1101"/>
      <c r="MPG744" s="1101"/>
      <c r="MPH744" s="1101"/>
      <c r="MPI744" s="1101"/>
      <c r="MPJ744" s="1101"/>
      <c r="MPK744" s="1101"/>
      <c r="MPL744" s="1101"/>
      <c r="MPM744" s="1101"/>
      <c r="MPN744" s="1101"/>
      <c r="MPO744" s="1101"/>
      <c r="MPP744" s="1101"/>
      <c r="MPQ744" s="1101"/>
      <c r="MPR744" s="1101"/>
      <c r="MPS744" s="1101"/>
      <c r="MPT744" s="1101"/>
      <c r="MPU744" s="1101"/>
      <c r="MPV744" s="1101"/>
      <c r="MPW744" s="1101"/>
      <c r="MPX744" s="1101"/>
      <c r="MPY744" s="1101"/>
      <c r="MPZ744" s="1101"/>
      <c r="MQA744" s="1101"/>
      <c r="MQB744" s="1101"/>
      <c r="MQC744" s="1101"/>
      <c r="MQD744" s="1101"/>
      <c r="MQE744" s="1101"/>
      <c r="MQF744" s="1101"/>
      <c r="MQG744" s="1101"/>
      <c r="MQH744" s="1101"/>
      <c r="MQI744" s="1101"/>
      <c r="MQJ744" s="1101"/>
      <c r="MQK744" s="1101"/>
      <c r="MQL744" s="1101"/>
      <c r="MQM744" s="1101"/>
      <c r="MQN744" s="1101"/>
      <c r="MQO744" s="1101"/>
      <c r="MQP744" s="1101"/>
      <c r="MQQ744" s="1101"/>
      <c r="MQR744" s="1101"/>
      <c r="MQS744" s="1101"/>
      <c r="MQT744" s="1101"/>
      <c r="MQU744" s="1101"/>
      <c r="MQV744" s="1101"/>
      <c r="MQW744" s="1101"/>
      <c r="MQX744" s="1101"/>
      <c r="MQY744" s="1101"/>
      <c r="MQZ744" s="1101"/>
      <c r="MRA744" s="1101"/>
      <c r="MRB744" s="1101"/>
      <c r="MRC744" s="1101"/>
      <c r="MRD744" s="1101"/>
      <c r="MRE744" s="1101"/>
      <c r="MRF744" s="1101"/>
      <c r="MRG744" s="1101"/>
      <c r="MRH744" s="1101"/>
      <c r="MRI744" s="1101"/>
      <c r="MRJ744" s="1101"/>
      <c r="MRK744" s="1101"/>
      <c r="MRL744" s="1101"/>
      <c r="MRM744" s="1101"/>
      <c r="MRN744" s="1101"/>
      <c r="MRO744" s="1101"/>
      <c r="MRP744" s="1101"/>
      <c r="MRQ744" s="1101"/>
      <c r="MRR744" s="1101"/>
      <c r="MRS744" s="1101"/>
      <c r="MRT744" s="1101"/>
      <c r="MRU744" s="1101"/>
      <c r="MRV744" s="1101"/>
      <c r="MRW744" s="1101"/>
      <c r="MRX744" s="1101"/>
      <c r="MRY744" s="1101"/>
      <c r="MRZ744" s="1101"/>
      <c r="MSA744" s="1101"/>
      <c r="MSB744" s="1101"/>
      <c r="MSC744" s="1101"/>
      <c r="MSD744" s="1101"/>
      <c r="MSE744" s="1101"/>
      <c r="MSF744" s="1101"/>
      <c r="MSG744" s="1101"/>
      <c r="MSH744" s="1101"/>
      <c r="MSI744" s="1101"/>
      <c r="MSJ744" s="1101"/>
      <c r="MSK744" s="1101"/>
      <c r="MSL744" s="1101"/>
      <c r="MSM744" s="1101"/>
      <c r="MSN744" s="1101"/>
      <c r="MSO744" s="1101"/>
      <c r="MSP744" s="1101"/>
      <c r="MSQ744" s="1101"/>
      <c r="MSR744" s="1101"/>
      <c r="MSS744" s="1101"/>
      <c r="MST744" s="1101"/>
      <c r="MSU744" s="1101"/>
      <c r="MSV744" s="1101"/>
      <c r="MSW744" s="1101"/>
      <c r="MSX744" s="1101"/>
      <c r="MSY744" s="1101"/>
      <c r="MSZ744" s="1101"/>
      <c r="MTA744" s="1101"/>
      <c r="MTB744" s="1101"/>
      <c r="MTC744" s="1101"/>
      <c r="MTD744" s="1101"/>
      <c r="MTE744" s="1101"/>
      <c r="MTF744" s="1101"/>
      <c r="MTG744" s="1101"/>
      <c r="MTH744" s="1101"/>
      <c r="MTI744" s="1101"/>
      <c r="MTJ744" s="1101"/>
      <c r="MTK744" s="1101"/>
      <c r="MTL744" s="1101"/>
      <c r="MTM744" s="1101"/>
      <c r="MTN744" s="1101"/>
      <c r="MTO744" s="1101"/>
      <c r="MTP744" s="1101"/>
      <c r="MTQ744" s="1101"/>
      <c r="MTR744" s="1101"/>
      <c r="MTS744" s="1101"/>
      <c r="MTT744" s="1101"/>
      <c r="MTU744" s="1101"/>
      <c r="MTV744" s="1101"/>
      <c r="MTW744" s="1101"/>
      <c r="MTX744" s="1101"/>
      <c r="MTY744" s="1101"/>
      <c r="MTZ744" s="1101"/>
      <c r="MUA744" s="1101"/>
      <c r="MUB744" s="1101"/>
      <c r="MUC744" s="1101"/>
      <c r="MUD744" s="1101"/>
      <c r="MUE744" s="1101"/>
      <c r="MUF744" s="1101"/>
      <c r="MUG744" s="1101"/>
      <c r="MUH744" s="1101"/>
      <c r="MUI744" s="1101"/>
      <c r="MUJ744" s="1101"/>
      <c r="MUK744" s="1101"/>
      <c r="MUL744" s="1101"/>
      <c r="MUM744" s="1101"/>
      <c r="MUN744" s="1101"/>
      <c r="MUO744" s="1101"/>
      <c r="MUP744" s="1101"/>
      <c r="MUQ744" s="1101"/>
      <c r="MUR744" s="1101"/>
      <c r="MUS744" s="1101"/>
      <c r="MUT744" s="1101"/>
      <c r="MUU744" s="1101"/>
      <c r="MUV744" s="1101"/>
      <c r="MUW744" s="1101"/>
      <c r="MUX744" s="1101"/>
      <c r="MUY744" s="1101"/>
      <c r="MUZ744" s="1101"/>
      <c r="MVA744" s="1101"/>
      <c r="MVB744" s="1101"/>
      <c r="MVC744" s="1101"/>
      <c r="MVD744" s="1101"/>
      <c r="MVE744" s="1101"/>
      <c r="MVF744" s="1101"/>
      <c r="MVG744" s="1101"/>
      <c r="MVH744" s="1101"/>
      <c r="MVI744" s="1101"/>
      <c r="MVJ744" s="1101"/>
      <c r="MVK744" s="1101"/>
      <c r="MVL744" s="1101"/>
      <c r="MVM744" s="1101"/>
      <c r="MVN744" s="1101"/>
      <c r="MVO744" s="1101"/>
      <c r="MVP744" s="1101"/>
      <c r="MVQ744" s="1101"/>
      <c r="MVR744" s="1101"/>
      <c r="MVS744" s="1101"/>
      <c r="MVT744" s="1101"/>
      <c r="MVU744" s="1101"/>
      <c r="MVV744" s="1101"/>
      <c r="MVW744" s="1101"/>
      <c r="MVX744" s="1101"/>
      <c r="MVY744" s="1101"/>
      <c r="MVZ744" s="1101"/>
      <c r="MWA744" s="1101"/>
      <c r="MWB744" s="1101"/>
      <c r="MWC744" s="1101"/>
      <c r="MWD744" s="1101"/>
      <c r="MWE744" s="1101"/>
      <c r="MWF744" s="1101"/>
      <c r="MWG744" s="1101"/>
      <c r="MWH744" s="1101"/>
      <c r="MWI744" s="1101"/>
      <c r="MWJ744" s="1101"/>
      <c r="MWK744" s="1101"/>
      <c r="MWL744" s="1101"/>
      <c r="MWM744" s="1101"/>
      <c r="MWN744" s="1101"/>
      <c r="MWO744" s="1101"/>
      <c r="MWP744" s="1101"/>
      <c r="MWQ744" s="1101"/>
      <c r="MWR744" s="1101"/>
      <c r="MWS744" s="1101"/>
      <c r="MWT744" s="1101"/>
      <c r="MWU744" s="1101"/>
      <c r="MWV744" s="1101"/>
      <c r="MWW744" s="1101"/>
      <c r="MWX744" s="1101"/>
      <c r="MWY744" s="1101"/>
      <c r="MWZ744" s="1101"/>
      <c r="MXA744" s="1101"/>
      <c r="MXB744" s="1101"/>
      <c r="MXC744" s="1101"/>
      <c r="MXD744" s="1101"/>
      <c r="MXE744" s="1101"/>
      <c r="MXF744" s="1101"/>
      <c r="MXG744" s="1101"/>
      <c r="MXH744" s="1101"/>
      <c r="MXI744" s="1101"/>
      <c r="MXJ744" s="1101"/>
      <c r="MXK744" s="1101"/>
      <c r="MXL744" s="1101"/>
      <c r="MXM744" s="1101"/>
      <c r="MXN744" s="1101"/>
      <c r="MXO744" s="1101"/>
      <c r="MXP744" s="1101"/>
      <c r="MXQ744" s="1101"/>
      <c r="MXR744" s="1101"/>
      <c r="MXS744" s="1101"/>
      <c r="MXT744" s="1101"/>
      <c r="MXU744" s="1101"/>
      <c r="MXV744" s="1101"/>
      <c r="MXW744" s="1101"/>
      <c r="MXX744" s="1101"/>
      <c r="MXY744" s="1101"/>
      <c r="MXZ744" s="1101"/>
      <c r="MYA744" s="1101"/>
      <c r="MYB744" s="1101"/>
      <c r="MYC744" s="1101"/>
      <c r="MYD744" s="1101"/>
      <c r="MYE744" s="1101"/>
      <c r="MYF744" s="1101"/>
      <c r="MYG744" s="1101"/>
      <c r="MYH744" s="1101"/>
      <c r="MYI744" s="1101"/>
      <c r="MYJ744" s="1101"/>
      <c r="MYK744" s="1101"/>
      <c r="MYL744" s="1101"/>
      <c r="MYM744" s="1101"/>
      <c r="MYN744" s="1101"/>
      <c r="MYO744" s="1101"/>
      <c r="MYP744" s="1101"/>
      <c r="MYQ744" s="1101"/>
      <c r="MYR744" s="1101"/>
      <c r="MYS744" s="1101"/>
      <c r="MYT744" s="1101"/>
      <c r="MYU744" s="1101"/>
      <c r="MYV744" s="1101"/>
      <c r="MYW744" s="1101"/>
      <c r="MYX744" s="1101"/>
      <c r="MYY744" s="1101"/>
      <c r="MYZ744" s="1101"/>
      <c r="MZA744" s="1101"/>
      <c r="MZB744" s="1101"/>
      <c r="MZC744" s="1101"/>
      <c r="MZD744" s="1101"/>
      <c r="MZE744" s="1101"/>
      <c r="MZF744" s="1101"/>
      <c r="MZG744" s="1101"/>
      <c r="MZH744" s="1101"/>
      <c r="MZI744" s="1101"/>
      <c r="MZJ744" s="1101"/>
      <c r="MZK744" s="1101"/>
      <c r="MZL744" s="1101"/>
      <c r="MZM744" s="1101"/>
      <c r="MZN744" s="1101"/>
      <c r="MZO744" s="1101"/>
      <c r="MZP744" s="1101"/>
      <c r="MZQ744" s="1101"/>
      <c r="MZR744" s="1101"/>
      <c r="MZS744" s="1101"/>
      <c r="MZT744" s="1101"/>
      <c r="MZU744" s="1101"/>
      <c r="MZV744" s="1101"/>
      <c r="MZW744" s="1101"/>
      <c r="MZX744" s="1101"/>
      <c r="MZY744" s="1101"/>
      <c r="MZZ744" s="1101"/>
      <c r="NAA744" s="1101"/>
      <c r="NAB744" s="1101"/>
      <c r="NAC744" s="1101"/>
      <c r="NAD744" s="1101"/>
      <c r="NAE744" s="1101"/>
      <c r="NAF744" s="1101"/>
      <c r="NAG744" s="1101"/>
      <c r="NAH744" s="1101"/>
      <c r="NAI744" s="1101"/>
      <c r="NAJ744" s="1101"/>
      <c r="NAK744" s="1101"/>
      <c r="NAL744" s="1101"/>
      <c r="NAM744" s="1101"/>
      <c r="NAN744" s="1101"/>
      <c r="NAO744" s="1101"/>
      <c r="NAP744" s="1101"/>
      <c r="NAQ744" s="1101"/>
      <c r="NAR744" s="1101"/>
      <c r="NAS744" s="1101"/>
      <c r="NAT744" s="1101"/>
      <c r="NAU744" s="1101"/>
      <c r="NAV744" s="1101"/>
      <c r="NAW744" s="1101"/>
      <c r="NAX744" s="1101"/>
      <c r="NAY744" s="1101"/>
      <c r="NAZ744" s="1101"/>
      <c r="NBA744" s="1101"/>
      <c r="NBB744" s="1101"/>
      <c r="NBC744" s="1101"/>
      <c r="NBD744" s="1101"/>
      <c r="NBE744" s="1101"/>
      <c r="NBF744" s="1101"/>
      <c r="NBG744" s="1101"/>
      <c r="NBH744" s="1101"/>
      <c r="NBI744" s="1101"/>
      <c r="NBJ744" s="1101"/>
      <c r="NBK744" s="1101"/>
      <c r="NBL744" s="1101"/>
      <c r="NBM744" s="1101"/>
      <c r="NBN744" s="1101"/>
      <c r="NBO744" s="1101"/>
      <c r="NBP744" s="1101"/>
      <c r="NBQ744" s="1101"/>
      <c r="NBR744" s="1101"/>
      <c r="NBS744" s="1101"/>
      <c r="NBT744" s="1101"/>
      <c r="NBU744" s="1101"/>
      <c r="NBV744" s="1101"/>
      <c r="NBW744" s="1101"/>
      <c r="NBX744" s="1101"/>
      <c r="NBY744" s="1101"/>
      <c r="NBZ744" s="1101"/>
      <c r="NCA744" s="1101"/>
      <c r="NCB744" s="1101"/>
      <c r="NCC744" s="1101"/>
      <c r="NCD744" s="1101"/>
      <c r="NCE744" s="1101"/>
      <c r="NCF744" s="1101"/>
      <c r="NCG744" s="1101"/>
      <c r="NCH744" s="1101"/>
      <c r="NCI744" s="1101"/>
      <c r="NCJ744" s="1101"/>
      <c r="NCK744" s="1101"/>
      <c r="NCL744" s="1101"/>
      <c r="NCM744" s="1101"/>
      <c r="NCN744" s="1101"/>
      <c r="NCO744" s="1101"/>
      <c r="NCP744" s="1101"/>
      <c r="NCQ744" s="1101"/>
      <c r="NCR744" s="1101"/>
      <c r="NCS744" s="1101"/>
      <c r="NCT744" s="1101"/>
      <c r="NCU744" s="1101"/>
      <c r="NCV744" s="1101"/>
      <c r="NCW744" s="1101"/>
      <c r="NCX744" s="1101"/>
      <c r="NCY744" s="1101"/>
      <c r="NCZ744" s="1101"/>
      <c r="NDA744" s="1101"/>
      <c r="NDB744" s="1101"/>
      <c r="NDC744" s="1101"/>
      <c r="NDD744" s="1101"/>
      <c r="NDE744" s="1101"/>
      <c r="NDF744" s="1101"/>
      <c r="NDG744" s="1101"/>
      <c r="NDH744" s="1101"/>
      <c r="NDI744" s="1101"/>
      <c r="NDJ744" s="1101"/>
      <c r="NDK744" s="1101"/>
      <c r="NDL744" s="1101"/>
      <c r="NDM744" s="1101"/>
      <c r="NDN744" s="1101"/>
      <c r="NDO744" s="1101"/>
      <c r="NDP744" s="1101"/>
      <c r="NDQ744" s="1101"/>
      <c r="NDR744" s="1101"/>
      <c r="NDS744" s="1101"/>
      <c r="NDT744" s="1101"/>
      <c r="NDU744" s="1101"/>
      <c r="NDV744" s="1101"/>
      <c r="NDW744" s="1101"/>
      <c r="NDX744" s="1101"/>
      <c r="NDY744" s="1101"/>
      <c r="NDZ744" s="1101"/>
      <c r="NEA744" s="1101"/>
      <c r="NEB744" s="1101"/>
      <c r="NEC744" s="1101"/>
      <c r="NED744" s="1101"/>
      <c r="NEE744" s="1101"/>
      <c r="NEF744" s="1101"/>
      <c r="NEG744" s="1101"/>
      <c r="NEH744" s="1101"/>
      <c r="NEI744" s="1101"/>
      <c r="NEJ744" s="1101"/>
      <c r="NEK744" s="1101"/>
      <c r="NEL744" s="1101"/>
      <c r="NEM744" s="1101"/>
      <c r="NEN744" s="1101"/>
      <c r="NEO744" s="1101"/>
      <c r="NEP744" s="1101"/>
      <c r="NEQ744" s="1101"/>
      <c r="NER744" s="1101"/>
      <c r="NES744" s="1101"/>
      <c r="NET744" s="1101"/>
      <c r="NEU744" s="1101"/>
      <c r="NEV744" s="1101"/>
      <c r="NEW744" s="1101"/>
      <c r="NEX744" s="1101"/>
      <c r="NEY744" s="1101"/>
      <c r="NEZ744" s="1101"/>
      <c r="NFA744" s="1101"/>
      <c r="NFB744" s="1101"/>
      <c r="NFC744" s="1101"/>
      <c r="NFD744" s="1101"/>
      <c r="NFE744" s="1101"/>
      <c r="NFF744" s="1101"/>
      <c r="NFG744" s="1101"/>
      <c r="NFH744" s="1101"/>
      <c r="NFI744" s="1101"/>
      <c r="NFJ744" s="1101"/>
      <c r="NFK744" s="1101"/>
      <c r="NFL744" s="1101"/>
      <c r="NFM744" s="1101"/>
      <c r="NFN744" s="1101"/>
      <c r="NFO744" s="1101"/>
      <c r="NFP744" s="1101"/>
      <c r="NFQ744" s="1101"/>
      <c r="NFR744" s="1101"/>
      <c r="NFS744" s="1101"/>
      <c r="NFT744" s="1101"/>
      <c r="NFU744" s="1101"/>
      <c r="NFV744" s="1101"/>
      <c r="NFW744" s="1101"/>
      <c r="NFX744" s="1101"/>
      <c r="NFY744" s="1101"/>
      <c r="NFZ744" s="1101"/>
      <c r="NGA744" s="1101"/>
      <c r="NGB744" s="1101"/>
      <c r="NGC744" s="1101"/>
      <c r="NGD744" s="1101"/>
      <c r="NGE744" s="1101"/>
      <c r="NGF744" s="1101"/>
      <c r="NGG744" s="1101"/>
      <c r="NGH744" s="1101"/>
      <c r="NGI744" s="1101"/>
      <c r="NGJ744" s="1101"/>
      <c r="NGK744" s="1101"/>
      <c r="NGL744" s="1101"/>
      <c r="NGM744" s="1101"/>
      <c r="NGN744" s="1101"/>
      <c r="NGO744" s="1101"/>
      <c r="NGP744" s="1101"/>
      <c r="NGQ744" s="1101"/>
      <c r="NGR744" s="1101"/>
      <c r="NGS744" s="1101"/>
      <c r="NGT744" s="1101"/>
      <c r="NGU744" s="1101"/>
      <c r="NGV744" s="1101"/>
      <c r="NGW744" s="1101"/>
      <c r="NGX744" s="1101"/>
      <c r="NGY744" s="1101"/>
      <c r="NGZ744" s="1101"/>
      <c r="NHA744" s="1101"/>
      <c r="NHB744" s="1101"/>
      <c r="NHC744" s="1101"/>
      <c r="NHD744" s="1101"/>
      <c r="NHE744" s="1101"/>
      <c r="NHF744" s="1101"/>
      <c r="NHG744" s="1101"/>
      <c r="NHH744" s="1101"/>
      <c r="NHI744" s="1101"/>
      <c r="NHJ744" s="1101"/>
      <c r="NHK744" s="1101"/>
      <c r="NHL744" s="1101"/>
      <c r="NHM744" s="1101"/>
      <c r="NHN744" s="1101"/>
      <c r="NHO744" s="1101"/>
      <c r="NHP744" s="1101"/>
      <c r="NHQ744" s="1101"/>
      <c r="NHR744" s="1101"/>
      <c r="NHS744" s="1101"/>
      <c r="NHT744" s="1101"/>
      <c r="NHU744" s="1101"/>
      <c r="NHV744" s="1101"/>
      <c r="NHW744" s="1101"/>
      <c r="NHX744" s="1101"/>
      <c r="NHY744" s="1101"/>
      <c r="NHZ744" s="1101"/>
      <c r="NIA744" s="1101"/>
      <c r="NIB744" s="1101"/>
      <c r="NIC744" s="1101"/>
      <c r="NID744" s="1101"/>
      <c r="NIE744" s="1101"/>
      <c r="NIF744" s="1101"/>
      <c r="NIG744" s="1101"/>
      <c r="NIH744" s="1101"/>
      <c r="NII744" s="1101"/>
      <c r="NIJ744" s="1101"/>
      <c r="NIK744" s="1101"/>
      <c r="NIL744" s="1101"/>
      <c r="NIM744" s="1101"/>
      <c r="NIN744" s="1101"/>
      <c r="NIO744" s="1101"/>
      <c r="NIP744" s="1101"/>
      <c r="NIQ744" s="1101"/>
      <c r="NIR744" s="1101"/>
      <c r="NIS744" s="1101"/>
      <c r="NIT744" s="1101"/>
      <c r="NIU744" s="1101"/>
      <c r="NIV744" s="1101"/>
      <c r="NIW744" s="1101"/>
      <c r="NIX744" s="1101"/>
      <c r="NIY744" s="1101"/>
      <c r="NIZ744" s="1101"/>
      <c r="NJA744" s="1101"/>
      <c r="NJB744" s="1101"/>
      <c r="NJC744" s="1101"/>
      <c r="NJD744" s="1101"/>
      <c r="NJE744" s="1101"/>
      <c r="NJF744" s="1101"/>
      <c r="NJG744" s="1101"/>
      <c r="NJH744" s="1101"/>
      <c r="NJI744" s="1101"/>
      <c r="NJJ744" s="1101"/>
      <c r="NJK744" s="1101"/>
      <c r="NJL744" s="1101"/>
      <c r="NJM744" s="1101"/>
      <c r="NJN744" s="1101"/>
      <c r="NJO744" s="1101"/>
      <c r="NJP744" s="1101"/>
      <c r="NJQ744" s="1101"/>
      <c r="NJR744" s="1101"/>
      <c r="NJS744" s="1101"/>
      <c r="NJT744" s="1101"/>
      <c r="NJU744" s="1101"/>
      <c r="NJV744" s="1101"/>
      <c r="NJW744" s="1101"/>
      <c r="NJX744" s="1101"/>
      <c r="NJY744" s="1101"/>
      <c r="NJZ744" s="1101"/>
      <c r="NKA744" s="1101"/>
      <c r="NKB744" s="1101"/>
      <c r="NKC744" s="1101"/>
      <c r="NKD744" s="1101"/>
      <c r="NKE744" s="1101"/>
      <c r="NKF744" s="1101"/>
      <c r="NKG744" s="1101"/>
      <c r="NKH744" s="1101"/>
      <c r="NKI744" s="1101"/>
      <c r="NKJ744" s="1101"/>
      <c r="NKK744" s="1101"/>
      <c r="NKL744" s="1101"/>
      <c r="NKM744" s="1101"/>
      <c r="NKN744" s="1101"/>
      <c r="NKO744" s="1101"/>
      <c r="NKP744" s="1101"/>
      <c r="NKQ744" s="1101"/>
      <c r="NKR744" s="1101"/>
      <c r="NKS744" s="1101"/>
      <c r="NKT744" s="1101"/>
      <c r="NKU744" s="1101"/>
      <c r="NKV744" s="1101"/>
      <c r="NKW744" s="1101"/>
      <c r="NKX744" s="1101"/>
      <c r="NKY744" s="1101"/>
      <c r="NKZ744" s="1101"/>
      <c r="NLA744" s="1101"/>
      <c r="NLB744" s="1101"/>
      <c r="NLC744" s="1101"/>
      <c r="NLD744" s="1101"/>
      <c r="NLE744" s="1101"/>
      <c r="NLF744" s="1101"/>
      <c r="NLG744" s="1101"/>
      <c r="NLH744" s="1101"/>
      <c r="NLI744" s="1101"/>
      <c r="NLJ744" s="1101"/>
      <c r="NLK744" s="1101"/>
      <c r="NLL744" s="1101"/>
      <c r="NLM744" s="1101"/>
      <c r="NLN744" s="1101"/>
      <c r="NLO744" s="1101"/>
      <c r="NLP744" s="1101"/>
      <c r="NLQ744" s="1101"/>
      <c r="NLR744" s="1101"/>
      <c r="NLS744" s="1101"/>
      <c r="NLT744" s="1101"/>
      <c r="NLU744" s="1101"/>
      <c r="NLV744" s="1101"/>
      <c r="NLW744" s="1101"/>
      <c r="NLX744" s="1101"/>
      <c r="NLY744" s="1101"/>
      <c r="NLZ744" s="1101"/>
      <c r="NMA744" s="1101"/>
      <c r="NMB744" s="1101"/>
      <c r="NMC744" s="1101"/>
      <c r="NMD744" s="1101"/>
      <c r="NME744" s="1101"/>
      <c r="NMF744" s="1101"/>
      <c r="NMG744" s="1101"/>
      <c r="NMH744" s="1101"/>
      <c r="NMI744" s="1101"/>
      <c r="NMJ744" s="1101"/>
      <c r="NMK744" s="1101"/>
      <c r="NML744" s="1101"/>
      <c r="NMM744" s="1101"/>
      <c r="NMN744" s="1101"/>
      <c r="NMO744" s="1101"/>
      <c r="NMP744" s="1101"/>
      <c r="NMQ744" s="1101"/>
      <c r="NMR744" s="1101"/>
      <c r="NMS744" s="1101"/>
      <c r="NMT744" s="1101"/>
      <c r="NMU744" s="1101"/>
      <c r="NMV744" s="1101"/>
      <c r="NMW744" s="1101"/>
      <c r="NMX744" s="1101"/>
      <c r="NMY744" s="1101"/>
      <c r="NMZ744" s="1101"/>
      <c r="NNA744" s="1101"/>
      <c r="NNB744" s="1101"/>
      <c r="NNC744" s="1101"/>
      <c r="NND744" s="1101"/>
      <c r="NNE744" s="1101"/>
      <c r="NNF744" s="1101"/>
      <c r="NNG744" s="1101"/>
      <c r="NNH744" s="1101"/>
      <c r="NNI744" s="1101"/>
      <c r="NNJ744" s="1101"/>
      <c r="NNK744" s="1101"/>
      <c r="NNL744" s="1101"/>
      <c r="NNM744" s="1101"/>
      <c r="NNN744" s="1101"/>
      <c r="NNO744" s="1101"/>
      <c r="NNP744" s="1101"/>
      <c r="NNQ744" s="1101"/>
      <c r="NNR744" s="1101"/>
      <c r="NNS744" s="1101"/>
      <c r="NNT744" s="1101"/>
      <c r="NNU744" s="1101"/>
      <c r="NNV744" s="1101"/>
      <c r="NNW744" s="1101"/>
      <c r="NNX744" s="1101"/>
      <c r="NNY744" s="1101"/>
      <c r="NNZ744" s="1101"/>
      <c r="NOA744" s="1101"/>
      <c r="NOB744" s="1101"/>
      <c r="NOC744" s="1101"/>
      <c r="NOD744" s="1101"/>
      <c r="NOE744" s="1101"/>
      <c r="NOF744" s="1101"/>
      <c r="NOG744" s="1101"/>
      <c r="NOH744" s="1101"/>
      <c r="NOI744" s="1101"/>
      <c r="NOJ744" s="1101"/>
      <c r="NOK744" s="1101"/>
      <c r="NOL744" s="1101"/>
      <c r="NOM744" s="1101"/>
      <c r="NON744" s="1101"/>
      <c r="NOO744" s="1101"/>
      <c r="NOP744" s="1101"/>
      <c r="NOQ744" s="1101"/>
      <c r="NOR744" s="1101"/>
      <c r="NOS744" s="1101"/>
      <c r="NOT744" s="1101"/>
      <c r="NOU744" s="1101"/>
      <c r="NOV744" s="1101"/>
      <c r="NOW744" s="1101"/>
      <c r="NOX744" s="1101"/>
      <c r="NOY744" s="1101"/>
      <c r="NOZ744" s="1101"/>
      <c r="NPA744" s="1101"/>
      <c r="NPB744" s="1101"/>
      <c r="NPC744" s="1101"/>
      <c r="NPD744" s="1101"/>
      <c r="NPE744" s="1101"/>
      <c r="NPF744" s="1101"/>
      <c r="NPG744" s="1101"/>
      <c r="NPH744" s="1101"/>
      <c r="NPI744" s="1101"/>
      <c r="NPJ744" s="1101"/>
      <c r="NPK744" s="1101"/>
      <c r="NPL744" s="1101"/>
      <c r="NPM744" s="1101"/>
      <c r="NPN744" s="1101"/>
      <c r="NPO744" s="1101"/>
      <c r="NPP744" s="1101"/>
      <c r="NPQ744" s="1101"/>
      <c r="NPR744" s="1101"/>
      <c r="NPS744" s="1101"/>
      <c r="NPT744" s="1101"/>
      <c r="NPU744" s="1101"/>
      <c r="NPV744" s="1101"/>
      <c r="NPW744" s="1101"/>
      <c r="NPX744" s="1101"/>
      <c r="NPY744" s="1101"/>
      <c r="NPZ744" s="1101"/>
      <c r="NQA744" s="1101"/>
      <c r="NQB744" s="1101"/>
      <c r="NQC744" s="1101"/>
      <c r="NQD744" s="1101"/>
      <c r="NQE744" s="1101"/>
      <c r="NQF744" s="1101"/>
      <c r="NQG744" s="1101"/>
      <c r="NQH744" s="1101"/>
      <c r="NQI744" s="1101"/>
      <c r="NQJ744" s="1101"/>
      <c r="NQK744" s="1101"/>
      <c r="NQL744" s="1101"/>
      <c r="NQM744" s="1101"/>
      <c r="NQN744" s="1101"/>
      <c r="NQO744" s="1101"/>
      <c r="NQP744" s="1101"/>
      <c r="NQQ744" s="1101"/>
      <c r="NQR744" s="1101"/>
      <c r="NQS744" s="1101"/>
      <c r="NQT744" s="1101"/>
      <c r="NQU744" s="1101"/>
      <c r="NQV744" s="1101"/>
      <c r="NQW744" s="1101"/>
      <c r="NQX744" s="1101"/>
      <c r="NQY744" s="1101"/>
      <c r="NQZ744" s="1101"/>
      <c r="NRA744" s="1101"/>
      <c r="NRB744" s="1101"/>
      <c r="NRC744" s="1101"/>
      <c r="NRD744" s="1101"/>
      <c r="NRE744" s="1101"/>
      <c r="NRF744" s="1101"/>
      <c r="NRG744" s="1101"/>
      <c r="NRH744" s="1101"/>
      <c r="NRI744" s="1101"/>
      <c r="NRJ744" s="1101"/>
      <c r="NRK744" s="1101"/>
      <c r="NRL744" s="1101"/>
      <c r="NRM744" s="1101"/>
      <c r="NRN744" s="1101"/>
      <c r="NRO744" s="1101"/>
      <c r="NRP744" s="1101"/>
      <c r="NRQ744" s="1101"/>
      <c r="NRR744" s="1101"/>
      <c r="NRS744" s="1101"/>
      <c r="NRT744" s="1101"/>
      <c r="NRU744" s="1101"/>
      <c r="NRV744" s="1101"/>
      <c r="NRW744" s="1101"/>
      <c r="NRX744" s="1101"/>
      <c r="NRY744" s="1101"/>
      <c r="NRZ744" s="1101"/>
      <c r="NSA744" s="1101"/>
      <c r="NSB744" s="1101"/>
      <c r="NSC744" s="1101"/>
      <c r="NSD744" s="1101"/>
      <c r="NSE744" s="1101"/>
      <c r="NSF744" s="1101"/>
      <c r="NSG744" s="1101"/>
      <c r="NSH744" s="1101"/>
      <c r="NSI744" s="1101"/>
      <c r="NSJ744" s="1101"/>
      <c r="NSK744" s="1101"/>
      <c r="NSL744" s="1101"/>
      <c r="NSM744" s="1101"/>
      <c r="NSN744" s="1101"/>
      <c r="NSO744" s="1101"/>
      <c r="NSP744" s="1101"/>
      <c r="NSQ744" s="1101"/>
      <c r="NSR744" s="1101"/>
      <c r="NSS744" s="1101"/>
      <c r="NST744" s="1101"/>
      <c r="NSU744" s="1101"/>
      <c r="NSV744" s="1101"/>
      <c r="NSW744" s="1101"/>
      <c r="NSX744" s="1101"/>
      <c r="NSY744" s="1101"/>
      <c r="NSZ744" s="1101"/>
      <c r="NTA744" s="1101"/>
      <c r="NTB744" s="1101"/>
      <c r="NTC744" s="1101"/>
      <c r="NTD744" s="1101"/>
      <c r="NTE744" s="1101"/>
      <c r="NTF744" s="1101"/>
      <c r="NTG744" s="1101"/>
      <c r="NTH744" s="1101"/>
      <c r="NTI744" s="1101"/>
      <c r="NTJ744" s="1101"/>
      <c r="NTK744" s="1101"/>
      <c r="NTL744" s="1101"/>
      <c r="NTM744" s="1101"/>
      <c r="NTN744" s="1101"/>
      <c r="NTO744" s="1101"/>
      <c r="NTP744" s="1101"/>
      <c r="NTQ744" s="1101"/>
      <c r="NTR744" s="1101"/>
      <c r="NTS744" s="1101"/>
      <c r="NTT744" s="1101"/>
      <c r="NTU744" s="1101"/>
      <c r="NTV744" s="1101"/>
      <c r="NTW744" s="1101"/>
      <c r="NTX744" s="1101"/>
      <c r="NTY744" s="1101"/>
      <c r="NTZ744" s="1101"/>
      <c r="NUA744" s="1101"/>
      <c r="NUB744" s="1101"/>
      <c r="NUC744" s="1101"/>
      <c r="NUD744" s="1101"/>
      <c r="NUE744" s="1101"/>
      <c r="NUF744" s="1101"/>
      <c r="NUG744" s="1101"/>
      <c r="NUH744" s="1101"/>
      <c r="NUI744" s="1101"/>
      <c r="NUJ744" s="1101"/>
      <c r="NUK744" s="1101"/>
      <c r="NUL744" s="1101"/>
      <c r="NUM744" s="1101"/>
      <c r="NUN744" s="1101"/>
      <c r="NUO744" s="1101"/>
      <c r="NUP744" s="1101"/>
      <c r="NUQ744" s="1101"/>
      <c r="NUR744" s="1101"/>
      <c r="NUS744" s="1101"/>
      <c r="NUT744" s="1101"/>
      <c r="NUU744" s="1101"/>
      <c r="NUV744" s="1101"/>
      <c r="NUW744" s="1101"/>
      <c r="NUX744" s="1101"/>
      <c r="NUY744" s="1101"/>
      <c r="NUZ744" s="1101"/>
      <c r="NVA744" s="1101"/>
      <c r="NVB744" s="1101"/>
      <c r="NVC744" s="1101"/>
      <c r="NVD744" s="1101"/>
      <c r="NVE744" s="1101"/>
      <c r="NVF744" s="1101"/>
      <c r="NVG744" s="1101"/>
      <c r="NVH744" s="1101"/>
      <c r="NVI744" s="1101"/>
      <c r="NVJ744" s="1101"/>
      <c r="NVK744" s="1101"/>
      <c r="NVL744" s="1101"/>
      <c r="NVM744" s="1101"/>
      <c r="NVN744" s="1101"/>
      <c r="NVO744" s="1101"/>
      <c r="NVP744" s="1101"/>
      <c r="NVQ744" s="1101"/>
      <c r="NVR744" s="1101"/>
      <c r="NVS744" s="1101"/>
      <c r="NVT744" s="1101"/>
      <c r="NVU744" s="1101"/>
      <c r="NVV744" s="1101"/>
      <c r="NVW744" s="1101"/>
      <c r="NVX744" s="1101"/>
      <c r="NVY744" s="1101"/>
      <c r="NVZ744" s="1101"/>
      <c r="NWA744" s="1101"/>
      <c r="NWB744" s="1101"/>
      <c r="NWC744" s="1101"/>
      <c r="NWD744" s="1101"/>
      <c r="NWE744" s="1101"/>
      <c r="NWF744" s="1101"/>
      <c r="NWG744" s="1101"/>
      <c r="NWH744" s="1101"/>
      <c r="NWI744" s="1101"/>
      <c r="NWJ744" s="1101"/>
      <c r="NWK744" s="1101"/>
      <c r="NWL744" s="1101"/>
      <c r="NWM744" s="1101"/>
      <c r="NWN744" s="1101"/>
      <c r="NWO744" s="1101"/>
      <c r="NWP744" s="1101"/>
      <c r="NWQ744" s="1101"/>
      <c r="NWR744" s="1101"/>
      <c r="NWS744" s="1101"/>
      <c r="NWT744" s="1101"/>
      <c r="NWU744" s="1101"/>
      <c r="NWV744" s="1101"/>
      <c r="NWW744" s="1101"/>
      <c r="NWX744" s="1101"/>
      <c r="NWY744" s="1101"/>
      <c r="NWZ744" s="1101"/>
      <c r="NXA744" s="1101"/>
      <c r="NXB744" s="1101"/>
      <c r="NXC744" s="1101"/>
      <c r="NXD744" s="1101"/>
      <c r="NXE744" s="1101"/>
      <c r="NXF744" s="1101"/>
      <c r="NXG744" s="1101"/>
      <c r="NXH744" s="1101"/>
      <c r="NXI744" s="1101"/>
      <c r="NXJ744" s="1101"/>
      <c r="NXK744" s="1101"/>
      <c r="NXL744" s="1101"/>
      <c r="NXM744" s="1101"/>
      <c r="NXN744" s="1101"/>
      <c r="NXO744" s="1101"/>
      <c r="NXP744" s="1101"/>
      <c r="NXQ744" s="1101"/>
      <c r="NXR744" s="1101"/>
      <c r="NXS744" s="1101"/>
      <c r="NXT744" s="1101"/>
      <c r="NXU744" s="1101"/>
      <c r="NXV744" s="1101"/>
      <c r="NXW744" s="1101"/>
      <c r="NXX744" s="1101"/>
      <c r="NXY744" s="1101"/>
      <c r="NXZ744" s="1101"/>
      <c r="NYA744" s="1101"/>
      <c r="NYB744" s="1101"/>
      <c r="NYC744" s="1101"/>
      <c r="NYD744" s="1101"/>
      <c r="NYE744" s="1101"/>
      <c r="NYF744" s="1101"/>
      <c r="NYG744" s="1101"/>
      <c r="NYH744" s="1101"/>
      <c r="NYI744" s="1101"/>
      <c r="NYJ744" s="1101"/>
      <c r="NYK744" s="1101"/>
      <c r="NYL744" s="1101"/>
      <c r="NYM744" s="1101"/>
      <c r="NYN744" s="1101"/>
      <c r="NYO744" s="1101"/>
      <c r="NYP744" s="1101"/>
      <c r="NYQ744" s="1101"/>
      <c r="NYR744" s="1101"/>
      <c r="NYS744" s="1101"/>
      <c r="NYT744" s="1101"/>
      <c r="NYU744" s="1101"/>
      <c r="NYV744" s="1101"/>
      <c r="NYW744" s="1101"/>
      <c r="NYX744" s="1101"/>
      <c r="NYY744" s="1101"/>
      <c r="NYZ744" s="1101"/>
      <c r="NZA744" s="1101"/>
      <c r="NZB744" s="1101"/>
      <c r="NZC744" s="1101"/>
      <c r="NZD744" s="1101"/>
      <c r="NZE744" s="1101"/>
      <c r="NZF744" s="1101"/>
      <c r="NZG744" s="1101"/>
      <c r="NZH744" s="1101"/>
      <c r="NZI744" s="1101"/>
      <c r="NZJ744" s="1101"/>
      <c r="NZK744" s="1101"/>
      <c r="NZL744" s="1101"/>
      <c r="NZM744" s="1101"/>
      <c r="NZN744" s="1101"/>
      <c r="NZO744" s="1101"/>
      <c r="NZP744" s="1101"/>
      <c r="NZQ744" s="1101"/>
      <c r="NZR744" s="1101"/>
      <c r="NZS744" s="1101"/>
      <c r="NZT744" s="1101"/>
      <c r="NZU744" s="1101"/>
      <c r="NZV744" s="1101"/>
      <c r="NZW744" s="1101"/>
      <c r="NZX744" s="1101"/>
      <c r="NZY744" s="1101"/>
      <c r="NZZ744" s="1101"/>
      <c r="OAA744" s="1101"/>
      <c r="OAB744" s="1101"/>
      <c r="OAC744" s="1101"/>
      <c r="OAD744" s="1101"/>
      <c r="OAE744" s="1101"/>
      <c r="OAF744" s="1101"/>
      <c r="OAG744" s="1101"/>
      <c r="OAH744" s="1101"/>
      <c r="OAI744" s="1101"/>
      <c r="OAJ744" s="1101"/>
      <c r="OAK744" s="1101"/>
      <c r="OAL744" s="1101"/>
      <c r="OAM744" s="1101"/>
      <c r="OAN744" s="1101"/>
      <c r="OAO744" s="1101"/>
      <c r="OAP744" s="1101"/>
      <c r="OAQ744" s="1101"/>
      <c r="OAR744" s="1101"/>
      <c r="OAS744" s="1101"/>
      <c r="OAT744" s="1101"/>
      <c r="OAU744" s="1101"/>
      <c r="OAV744" s="1101"/>
      <c r="OAW744" s="1101"/>
      <c r="OAX744" s="1101"/>
      <c r="OAY744" s="1101"/>
      <c r="OAZ744" s="1101"/>
      <c r="OBA744" s="1101"/>
      <c r="OBB744" s="1101"/>
      <c r="OBC744" s="1101"/>
      <c r="OBD744" s="1101"/>
      <c r="OBE744" s="1101"/>
      <c r="OBF744" s="1101"/>
      <c r="OBG744" s="1101"/>
      <c r="OBH744" s="1101"/>
      <c r="OBI744" s="1101"/>
      <c r="OBJ744" s="1101"/>
      <c r="OBK744" s="1101"/>
      <c r="OBL744" s="1101"/>
      <c r="OBM744" s="1101"/>
      <c r="OBN744" s="1101"/>
      <c r="OBO744" s="1101"/>
      <c r="OBP744" s="1101"/>
      <c r="OBQ744" s="1101"/>
      <c r="OBR744" s="1101"/>
      <c r="OBS744" s="1101"/>
      <c r="OBT744" s="1101"/>
      <c r="OBU744" s="1101"/>
      <c r="OBV744" s="1101"/>
      <c r="OBW744" s="1101"/>
      <c r="OBX744" s="1101"/>
      <c r="OBY744" s="1101"/>
      <c r="OBZ744" s="1101"/>
      <c r="OCA744" s="1101"/>
      <c r="OCB744" s="1101"/>
      <c r="OCC744" s="1101"/>
      <c r="OCD744" s="1101"/>
      <c r="OCE744" s="1101"/>
      <c r="OCF744" s="1101"/>
      <c r="OCG744" s="1101"/>
      <c r="OCH744" s="1101"/>
      <c r="OCI744" s="1101"/>
      <c r="OCJ744" s="1101"/>
      <c r="OCK744" s="1101"/>
      <c r="OCL744" s="1101"/>
      <c r="OCM744" s="1101"/>
      <c r="OCN744" s="1101"/>
      <c r="OCO744" s="1101"/>
      <c r="OCP744" s="1101"/>
      <c r="OCQ744" s="1101"/>
      <c r="OCR744" s="1101"/>
      <c r="OCS744" s="1101"/>
      <c r="OCT744" s="1101"/>
      <c r="OCU744" s="1101"/>
      <c r="OCV744" s="1101"/>
      <c r="OCW744" s="1101"/>
      <c r="OCX744" s="1101"/>
      <c r="OCY744" s="1101"/>
      <c r="OCZ744" s="1101"/>
      <c r="ODA744" s="1101"/>
      <c r="ODB744" s="1101"/>
      <c r="ODC744" s="1101"/>
      <c r="ODD744" s="1101"/>
      <c r="ODE744" s="1101"/>
      <c r="ODF744" s="1101"/>
      <c r="ODG744" s="1101"/>
      <c r="ODH744" s="1101"/>
      <c r="ODI744" s="1101"/>
      <c r="ODJ744" s="1101"/>
      <c r="ODK744" s="1101"/>
      <c r="ODL744" s="1101"/>
      <c r="ODM744" s="1101"/>
      <c r="ODN744" s="1101"/>
      <c r="ODO744" s="1101"/>
      <c r="ODP744" s="1101"/>
      <c r="ODQ744" s="1101"/>
      <c r="ODR744" s="1101"/>
      <c r="ODS744" s="1101"/>
      <c r="ODT744" s="1101"/>
      <c r="ODU744" s="1101"/>
      <c r="ODV744" s="1101"/>
      <c r="ODW744" s="1101"/>
      <c r="ODX744" s="1101"/>
      <c r="ODY744" s="1101"/>
      <c r="ODZ744" s="1101"/>
      <c r="OEA744" s="1101"/>
      <c r="OEB744" s="1101"/>
      <c r="OEC744" s="1101"/>
      <c r="OED744" s="1101"/>
      <c r="OEE744" s="1101"/>
      <c r="OEF744" s="1101"/>
      <c r="OEG744" s="1101"/>
      <c r="OEH744" s="1101"/>
      <c r="OEI744" s="1101"/>
      <c r="OEJ744" s="1101"/>
      <c r="OEK744" s="1101"/>
      <c r="OEL744" s="1101"/>
      <c r="OEM744" s="1101"/>
      <c r="OEN744" s="1101"/>
      <c r="OEO744" s="1101"/>
      <c r="OEP744" s="1101"/>
      <c r="OEQ744" s="1101"/>
      <c r="OER744" s="1101"/>
      <c r="OES744" s="1101"/>
      <c r="OET744" s="1101"/>
      <c r="OEU744" s="1101"/>
      <c r="OEV744" s="1101"/>
      <c r="OEW744" s="1101"/>
      <c r="OEX744" s="1101"/>
      <c r="OEY744" s="1101"/>
      <c r="OEZ744" s="1101"/>
      <c r="OFA744" s="1101"/>
      <c r="OFB744" s="1101"/>
      <c r="OFC744" s="1101"/>
      <c r="OFD744" s="1101"/>
      <c r="OFE744" s="1101"/>
      <c r="OFF744" s="1101"/>
      <c r="OFG744" s="1101"/>
      <c r="OFH744" s="1101"/>
      <c r="OFI744" s="1101"/>
      <c r="OFJ744" s="1101"/>
      <c r="OFK744" s="1101"/>
      <c r="OFL744" s="1101"/>
      <c r="OFM744" s="1101"/>
      <c r="OFN744" s="1101"/>
      <c r="OFO744" s="1101"/>
      <c r="OFP744" s="1101"/>
      <c r="OFQ744" s="1101"/>
      <c r="OFR744" s="1101"/>
      <c r="OFS744" s="1101"/>
      <c r="OFT744" s="1101"/>
      <c r="OFU744" s="1101"/>
      <c r="OFV744" s="1101"/>
      <c r="OFW744" s="1101"/>
      <c r="OFX744" s="1101"/>
      <c r="OFY744" s="1101"/>
      <c r="OFZ744" s="1101"/>
      <c r="OGA744" s="1101"/>
      <c r="OGB744" s="1101"/>
      <c r="OGC744" s="1101"/>
      <c r="OGD744" s="1101"/>
      <c r="OGE744" s="1101"/>
      <c r="OGF744" s="1101"/>
      <c r="OGG744" s="1101"/>
      <c r="OGH744" s="1101"/>
      <c r="OGI744" s="1101"/>
      <c r="OGJ744" s="1101"/>
      <c r="OGK744" s="1101"/>
      <c r="OGL744" s="1101"/>
      <c r="OGM744" s="1101"/>
      <c r="OGN744" s="1101"/>
      <c r="OGO744" s="1101"/>
      <c r="OGP744" s="1101"/>
      <c r="OGQ744" s="1101"/>
      <c r="OGR744" s="1101"/>
      <c r="OGS744" s="1101"/>
      <c r="OGT744" s="1101"/>
      <c r="OGU744" s="1101"/>
      <c r="OGV744" s="1101"/>
      <c r="OGW744" s="1101"/>
      <c r="OGX744" s="1101"/>
      <c r="OGY744" s="1101"/>
      <c r="OGZ744" s="1101"/>
      <c r="OHA744" s="1101"/>
      <c r="OHB744" s="1101"/>
      <c r="OHC744" s="1101"/>
      <c r="OHD744" s="1101"/>
      <c r="OHE744" s="1101"/>
      <c r="OHF744" s="1101"/>
      <c r="OHG744" s="1101"/>
      <c r="OHH744" s="1101"/>
      <c r="OHI744" s="1101"/>
      <c r="OHJ744" s="1101"/>
      <c r="OHK744" s="1101"/>
      <c r="OHL744" s="1101"/>
      <c r="OHM744" s="1101"/>
      <c r="OHN744" s="1101"/>
      <c r="OHO744" s="1101"/>
      <c r="OHP744" s="1101"/>
      <c r="OHQ744" s="1101"/>
      <c r="OHR744" s="1101"/>
      <c r="OHS744" s="1101"/>
      <c r="OHT744" s="1101"/>
      <c r="OHU744" s="1101"/>
      <c r="OHV744" s="1101"/>
      <c r="OHW744" s="1101"/>
      <c r="OHX744" s="1101"/>
      <c r="OHY744" s="1101"/>
      <c r="OHZ744" s="1101"/>
      <c r="OIA744" s="1101"/>
      <c r="OIB744" s="1101"/>
      <c r="OIC744" s="1101"/>
      <c r="OID744" s="1101"/>
      <c r="OIE744" s="1101"/>
      <c r="OIF744" s="1101"/>
      <c r="OIG744" s="1101"/>
      <c r="OIH744" s="1101"/>
      <c r="OII744" s="1101"/>
      <c r="OIJ744" s="1101"/>
      <c r="OIK744" s="1101"/>
      <c r="OIL744" s="1101"/>
      <c r="OIM744" s="1101"/>
      <c r="OIN744" s="1101"/>
      <c r="OIO744" s="1101"/>
      <c r="OIP744" s="1101"/>
      <c r="OIQ744" s="1101"/>
      <c r="OIR744" s="1101"/>
      <c r="OIS744" s="1101"/>
      <c r="OIT744" s="1101"/>
      <c r="OIU744" s="1101"/>
      <c r="OIV744" s="1101"/>
      <c r="OIW744" s="1101"/>
      <c r="OIX744" s="1101"/>
      <c r="OIY744" s="1101"/>
      <c r="OIZ744" s="1101"/>
      <c r="OJA744" s="1101"/>
      <c r="OJB744" s="1101"/>
      <c r="OJC744" s="1101"/>
      <c r="OJD744" s="1101"/>
      <c r="OJE744" s="1101"/>
      <c r="OJF744" s="1101"/>
      <c r="OJG744" s="1101"/>
      <c r="OJH744" s="1101"/>
      <c r="OJI744" s="1101"/>
      <c r="OJJ744" s="1101"/>
      <c r="OJK744" s="1101"/>
      <c r="OJL744" s="1101"/>
      <c r="OJM744" s="1101"/>
      <c r="OJN744" s="1101"/>
      <c r="OJO744" s="1101"/>
      <c r="OJP744" s="1101"/>
      <c r="OJQ744" s="1101"/>
      <c r="OJR744" s="1101"/>
      <c r="OJS744" s="1101"/>
      <c r="OJT744" s="1101"/>
      <c r="OJU744" s="1101"/>
      <c r="OJV744" s="1101"/>
      <c r="OJW744" s="1101"/>
      <c r="OJX744" s="1101"/>
      <c r="OJY744" s="1101"/>
      <c r="OJZ744" s="1101"/>
      <c r="OKA744" s="1101"/>
      <c r="OKB744" s="1101"/>
      <c r="OKC744" s="1101"/>
      <c r="OKD744" s="1101"/>
      <c r="OKE744" s="1101"/>
      <c r="OKF744" s="1101"/>
      <c r="OKG744" s="1101"/>
      <c r="OKH744" s="1101"/>
      <c r="OKI744" s="1101"/>
      <c r="OKJ744" s="1101"/>
      <c r="OKK744" s="1101"/>
      <c r="OKL744" s="1101"/>
      <c r="OKM744" s="1101"/>
      <c r="OKN744" s="1101"/>
      <c r="OKO744" s="1101"/>
      <c r="OKP744" s="1101"/>
      <c r="OKQ744" s="1101"/>
      <c r="OKR744" s="1101"/>
      <c r="OKS744" s="1101"/>
      <c r="OKT744" s="1101"/>
      <c r="OKU744" s="1101"/>
      <c r="OKV744" s="1101"/>
      <c r="OKW744" s="1101"/>
      <c r="OKX744" s="1101"/>
      <c r="OKY744" s="1101"/>
      <c r="OKZ744" s="1101"/>
      <c r="OLA744" s="1101"/>
      <c r="OLB744" s="1101"/>
      <c r="OLC744" s="1101"/>
      <c r="OLD744" s="1101"/>
      <c r="OLE744" s="1101"/>
      <c r="OLF744" s="1101"/>
      <c r="OLG744" s="1101"/>
      <c r="OLH744" s="1101"/>
      <c r="OLI744" s="1101"/>
      <c r="OLJ744" s="1101"/>
      <c r="OLK744" s="1101"/>
      <c r="OLL744" s="1101"/>
      <c r="OLM744" s="1101"/>
      <c r="OLN744" s="1101"/>
      <c r="OLO744" s="1101"/>
      <c r="OLP744" s="1101"/>
      <c r="OLQ744" s="1101"/>
      <c r="OLR744" s="1101"/>
      <c r="OLS744" s="1101"/>
      <c r="OLT744" s="1101"/>
      <c r="OLU744" s="1101"/>
      <c r="OLV744" s="1101"/>
      <c r="OLW744" s="1101"/>
      <c r="OLX744" s="1101"/>
      <c r="OLY744" s="1101"/>
      <c r="OLZ744" s="1101"/>
      <c r="OMA744" s="1101"/>
      <c r="OMB744" s="1101"/>
      <c r="OMC744" s="1101"/>
      <c r="OMD744" s="1101"/>
      <c r="OME744" s="1101"/>
      <c r="OMF744" s="1101"/>
      <c r="OMG744" s="1101"/>
      <c r="OMH744" s="1101"/>
      <c r="OMI744" s="1101"/>
      <c r="OMJ744" s="1101"/>
      <c r="OMK744" s="1101"/>
      <c r="OML744" s="1101"/>
      <c r="OMM744" s="1101"/>
      <c r="OMN744" s="1101"/>
      <c r="OMO744" s="1101"/>
      <c r="OMP744" s="1101"/>
      <c r="OMQ744" s="1101"/>
      <c r="OMR744" s="1101"/>
      <c r="OMS744" s="1101"/>
      <c r="OMT744" s="1101"/>
      <c r="OMU744" s="1101"/>
      <c r="OMV744" s="1101"/>
      <c r="OMW744" s="1101"/>
      <c r="OMX744" s="1101"/>
      <c r="OMY744" s="1101"/>
      <c r="OMZ744" s="1101"/>
      <c r="ONA744" s="1101"/>
      <c r="ONB744" s="1101"/>
      <c r="ONC744" s="1101"/>
      <c r="OND744" s="1101"/>
      <c r="ONE744" s="1101"/>
      <c r="ONF744" s="1101"/>
      <c r="ONG744" s="1101"/>
      <c r="ONH744" s="1101"/>
      <c r="ONI744" s="1101"/>
      <c r="ONJ744" s="1101"/>
      <c r="ONK744" s="1101"/>
      <c r="ONL744" s="1101"/>
      <c r="ONM744" s="1101"/>
      <c r="ONN744" s="1101"/>
      <c r="ONO744" s="1101"/>
      <c r="ONP744" s="1101"/>
      <c r="ONQ744" s="1101"/>
      <c r="ONR744" s="1101"/>
      <c r="ONS744" s="1101"/>
      <c r="ONT744" s="1101"/>
      <c r="ONU744" s="1101"/>
      <c r="ONV744" s="1101"/>
      <c r="ONW744" s="1101"/>
      <c r="ONX744" s="1101"/>
      <c r="ONY744" s="1101"/>
      <c r="ONZ744" s="1101"/>
      <c r="OOA744" s="1101"/>
      <c r="OOB744" s="1101"/>
      <c r="OOC744" s="1101"/>
      <c r="OOD744" s="1101"/>
      <c r="OOE744" s="1101"/>
      <c r="OOF744" s="1101"/>
      <c r="OOG744" s="1101"/>
      <c r="OOH744" s="1101"/>
      <c r="OOI744" s="1101"/>
      <c r="OOJ744" s="1101"/>
      <c r="OOK744" s="1101"/>
      <c r="OOL744" s="1101"/>
      <c r="OOM744" s="1101"/>
      <c r="OON744" s="1101"/>
      <c r="OOO744" s="1101"/>
      <c r="OOP744" s="1101"/>
      <c r="OOQ744" s="1101"/>
      <c r="OOR744" s="1101"/>
      <c r="OOS744" s="1101"/>
      <c r="OOT744" s="1101"/>
      <c r="OOU744" s="1101"/>
      <c r="OOV744" s="1101"/>
      <c r="OOW744" s="1101"/>
      <c r="OOX744" s="1101"/>
      <c r="OOY744" s="1101"/>
      <c r="OOZ744" s="1101"/>
      <c r="OPA744" s="1101"/>
      <c r="OPB744" s="1101"/>
      <c r="OPC744" s="1101"/>
      <c r="OPD744" s="1101"/>
      <c r="OPE744" s="1101"/>
      <c r="OPF744" s="1101"/>
      <c r="OPG744" s="1101"/>
      <c r="OPH744" s="1101"/>
      <c r="OPI744" s="1101"/>
      <c r="OPJ744" s="1101"/>
      <c r="OPK744" s="1101"/>
      <c r="OPL744" s="1101"/>
      <c r="OPM744" s="1101"/>
      <c r="OPN744" s="1101"/>
      <c r="OPO744" s="1101"/>
      <c r="OPP744" s="1101"/>
      <c r="OPQ744" s="1101"/>
      <c r="OPR744" s="1101"/>
      <c r="OPS744" s="1101"/>
      <c r="OPT744" s="1101"/>
      <c r="OPU744" s="1101"/>
      <c r="OPV744" s="1101"/>
      <c r="OPW744" s="1101"/>
      <c r="OPX744" s="1101"/>
      <c r="OPY744" s="1101"/>
      <c r="OPZ744" s="1101"/>
      <c r="OQA744" s="1101"/>
      <c r="OQB744" s="1101"/>
      <c r="OQC744" s="1101"/>
      <c r="OQD744" s="1101"/>
      <c r="OQE744" s="1101"/>
      <c r="OQF744" s="1101"/>
      <c r="OQG744" s="1101"/>
      <c r="OQH744" s="1101"/>
      <c r="OQI744" s="1101"/>
      <c r="OQJ744" s="1101"/>
      <c r="OQK744" s="1101"/>
      <c r="OQL744" s="1101"/>
      <c r="OQM744" s="1101"/>
      <c r="OQN744" s="1101"/>
      <c r="OQO744" s="1101"/>
      <c r="OQP744" s="1101"/>
      <c r="OQQ744" s="1101"/>
      <c r="OQR744" s="1101"/>
      <c r="OQS744" s="1101"/>
      <c r="OQT744" s="1101"/>
      <c r="OQU744" s="1101"/>
      <c r="OQV744" s="1101"/>
      <c r="OQW744" s="1101"/>
      <c r="OQX744" s="1101"/>
      <c r="OQY744" s="1101"/>
      <c r="OQZ744" s="1101"/>
      <c r="ORA744" s="1101"/>
      <c r="ORB744" s="1101"/>
      <c r="ORC744" s="1101"/>
      <c r="ORD744" s="1101"/>
      <c r="ORE744" s="1101"/>
      <c r="ORF744" s="1101"/>
      <c r="ORG744" s="1101"/>
      <c r="ORH744" s="1101"/>
      <c r="ORI744" s="1101"/>
      <c r="ORJ744" s="1101"/>
      <c r="ORK744" s="1101"/>
      <c r="ORL744" s="1101"/>
      <c r="ORM744" s="1101"/>
      <c r="ORN744" s="1101"/>
      <c r="ORO744" s="1101"/>
      <c r="ORP744" s="1101"/>
      <c r="ORQ744" s="1101"/>
      <c r="ORR744" s="1101"/>
      <c r="ORS744" s="1101"/>
      <c r="ORT744" s="1101"/>
      <c r="ORU744" s="1101"/>
      <c r="ORV744" s="1101"/>
      <c r="ORW744" s="1101"/>
      <c r="ORX744" s="1101"/>
      <c r="ORY744" s="1101"/>
      <c r="ORZ744" s="1101"/>
      <c r="OSA744" s="1101"/>
      <c r="OSB744" s="1101"/>
      <c r="OSC744" s="1101"/>
      <c r="OSD744" s="1101"/>
      <c r="OSE744" s="1101"/>
      <c r="OSF744" s="1101"/>
      <c r="OSG744" s="1101"/>
      <c r="OSH744" s="1101"/>
      <c r="OSI744" s="1101"/>
      <c r="OSJ744" s="1101"/>
      <c r="OSK744" s="1101"/>
      <c r="OSL744" s="1101"/>
      <c r="OSM744" s="1101"/>
      <c r="OSN744" s="1101"/>
      <c r="OSO744" s="1101"/>
      <c r="OSP744" s="1101"/>
      <c r="OSQ744" s="1101"/>
      <c r="OSR744" s="1101"/>
      <c r="OSS744" s="1101"/>
      <c r="OST744" s="1101"/>
      <c r="OSU744" s="1101"/>
      <c r="OSV744" s="1101"/>
      <c r="OSW744" s="1101"/>
      <c r="OSX744" s="1101"/>
      <c r="OSY744" s="1101"/>
      <c r="OSZ744" s="1101"/>
      <c r="OTA744" s="1101"/>
      <c r="OTB744" s="1101"/>
      <c r="OTC744" s="1101"/>
      <c r="OTD744" s="1101"/>
      <c r="OTE744" s="1101"/>
      <c r="OTF744" s="1101"/>
      <c r="OTG744" s="1101"/>
      <c r="OTH744" s="1101"/>
      <c r="OTI744" s="1101"/>
      <c r="OTJ744" s="1101"/>
      <c r="OTK744" s="1101"/>
      <c r="OTL744" s="1101"/>
      <c r="OTM744" s="1101"/>
      <c r="OTN744" s="1101"/>
      <c r="OTO744" s="1101"/>
      <c r="OTP744" s="1101"/>
      <c r="OTQ744" s="1101"/>
      <c r="OTR744" s="1101"/>
      <c r="OTS744" s="1101"/>
      <c r="OTT744" s="1101"/>
      <c r="OTU744" s="1101"/>
      <c r="OTV744" s="1101"/>
      <c r="OTW744" s="1101"/>
      <c r="OTX744" s="1101"/>
      <c r="OTY744" s="1101"/>
      <c r="OTZ744" s="1101"/>
      <c r="OUA744" s="1101"/>
      <c r="OUB744" s="1101"/>
      <c r="OUC744" s="1101"/>
      <c r="OUD744" s="1101"/>
      <c r="OUE744" s="1101"/>
      <c r="OUF744" s="1101"/>
      <c r="OUG744" s="1101"/>
      <c r="OUH744" s="1101"/>
      <c r="OUI744" s="1101"/>
      <c r="OUJ744" s="1101"/>
      <c r="OUK744" s="1101"/>
      <c r="OUL744" s="1101"/>
      <c r="OUM744" s="1101"/>
      <c r="OUN744" s="1101"/>
      <c r="OUO744" s="1101"/>
      <c r="OUP744" s="1101"/>
      <c r="OUQ744" s="1101"/>
      <c r="OUR744" s="1101"/>
      <c r="OUS744" s="1101"/>
      <c r="OUT744" s="1101"/>
      <c r="OUU744" s="1101"/>
      <c r="OUV744" s="1101"/>
      <c r="OUW744" s="1101"/>
      <c r="OUX744" s="1101"/>
      <c r="OUY744" s="1101"/>
      <c r="OUZ744" s="1101"/>
      <c r="OVA744" s="1101"/>
      <c r="OVB744" s="1101"/>
      <c r="OVC744" s="1101"/>
      <c r="OVD744" s="1101"/>
      <c r="OVE744" s="1101"/>
      <c r="OVF744" s="1101"/>
      <c r="OVG744" s="1101"/>
      <c r="OVH744" s="1101"/>
      <c r="OVI744" s="1101"/>
      <c r="OVJ744" s="1101"/>
      <c r="OVK744" s="1101"/>
      <c r="OVL744" s="1101"/>
      <c r="OVM744" s="1101"/>
      <c r="OVN744" s="1101"/>
      <c r="OVO744" s="1101"/>
      <c r="OVP744" s="1101"/>
      <c r="OVQ744" s="1101"/>
      <c r="OVR744" s="1101"/>
      <c r="OVS744" s="1101"/>
      <c r="OVT744" s="1101"/>
      <c r="OVU744" s="1101"/>
      <c r="OVV744" s="1101"/>
      <c r="OVW744" s="1101"/>
      <c r="OVX744" s="1101"/>
      <c r="OVY744" s="1101"/>
      <c r="OVZ744" s="1101"/>
      <c r="OWA744" s="1101"/>
      <c r="OWB744" s="1101"/>
      <c r="OWC744" s="1101"/>
      <c r="OWD744" s="1101"/>
      <c r="OWE744" s="1101"/>
      <c r="OWF744" s="1101"/>
      <c r="OWG744" s="1101"/>
      <c r="OWH744" s="1101"/>
      <c r="OWI744" s="1101"/>
      <c r="OWJ744" s="1101"/>
      <c r="OWK744" s="1101"/>
      <c r="OWL744" s="1101"/>
      <c r="OWM744" s="1101"/>
      <c r="OWN744" s="1101"/>
      <c r="OWO744" s="1101"/>
      <c r="OWP744" s="1101"/>
      <c r="OWQ744" s="1101"/>
      <c r="OWR744" s="1101"/>
      <c r="OWS744" s="1101"/>
      <c r="OWT744" s="1101"/>
      <c r="OWU744" s="1101"/>
      <c r="OWV744" s="1101"/>
      <c r="OWW744" s="1101"/>
      <c r="OWX744" s="1101"/>
      <c r="OWY744" s="1101"/>
      <c r="OWZ744" s="1101"/>
      <c r="OXA744" s="1101"/>
      <c r="OXB744" s="1101"/>
      <c r="OXC744" s="1101"/>
      <c r="OXD744" s="1101"/>
      <c r="OXE744" s="1101"/>
      <c r="OXF744" s="1101"/>
      <c r="OXG744" s="1101"/>
      <c r="OXH744" s="1101"/>
      <c r="OXI744" s="1101"/>
      <c r="OXJ744" s="1101"/>
      <c r="OXK744" s="1101"/>
      <c r="OXL744" s="1101"/>
      <c r="OXM744" s="1101"/>
      <c r="OXN744" s="1101"/>
      <c r="OXO744" s="1101"/>
      <c r="OXP744" s="1101"/>
      <c r="OXQ744" s="1101"/>
      <c r="OXR744" s="1101"/>
      <c r="OXS744" s="1101"/>
      <c r="OXT744" s="1101"/>
      <c r="OXU744" s="1101"/>
      <c r="OXV744" s="1101"/>
      <c r="OXW744" s="1101"/>
      <c r="OXX744" s="1101"/>
      <c r="OXY744" s="1101"/>
      <c r="OXZ744" s="1101"/>
      <c r="OYA744" s="1101"/>
      <c r="OYB744" s="1101"/>
      <c r="OYC744" s="1101"/>
      <c r="OYD744" s="1101"/>
      <c r="OYE744" s="1101"/>
      <c r="OYF744" s="1101"/>
      <c r="OYG744" s="1101"/>
      <c r="OYH744" s="1101"/>
      <c r="OYI744" s="1101"/>
      <c r="OYJ744" s="1101"/>
      <c r="OYK744" s="1101"/>
      <c r="OYL744" s="1101"/>
      <c r="OYM744" s="1101"/>
      <c r="OYN744" s="1101"/>
      <c r="OYO744" s="1101"/>
      <c r="OYP744" s="1101"/>
      <c r="OYQ744" s="1101"/>
      <c r="OYR744" s="1101"/>
      <c r="OYS744" s="1101"/>
      <c r="OYT744" s="1101"/>
      <c r="OYU744" s="1101"/>
      <c r="OYV744" s="1101"/>
      <c r="OYW744" s="1101"/>
      <c r="OYX744" s="1101"/>
      <c r="OYY744" s="1101"/>
      <c r="OYZ744" s="1101"/>
      <c r="OZA744" s="1101"/>
      <c r="OZB744" s="1101"/>
      <c r="OZC744" s="1101"/>
      <c r="OZD744" s="1101"/>
      <c r="OZE744" s="1101"/>
      <c r="OZF744" s="1101"/>
      <c r="OZG744" s="1101"/>
      <c r="OZH744" s="1101"/>
      <c r="OZI744" s="1101"/>
      <c r="OZJ744" s="1101"/>
      <c r="OZK744" s="1101"/>
      <c r="OZL744" s="1101"/>
      <c r="OZM744" s="1101"/>
      <c r="OZN744" s="1101"/>
      <c r="OZO744" s="1101"/>
      <c r="OZP744" s="1101"/>
      <c r="OZQ744" s="1101"/>
      <c r="OZR744" s="1101"/>
      <c r="OZS744" s="1101"/>
      <c r="OZT744" s="1101"/>
      <c r="OZU744" s="1101"/>
      <c r="OZV744" s="1101"/>
      <c r="OZW744" s="1101"/>
      <c r="OZX744" s="1101"/>
      <c r="OZY744" s="1101"/>
      <c r="OZZ744" s="1101"/>
      <c r="PAA744" s="1101"/>
      <c r="PAB744" s="1101"/>
      <c r="PAC744" s="1101"/>
      <c r="PAD744" s="1101"/>
      <c r="PAE744" s="1101"/>
      <c r="PAF744" s="1101"/>
      <c r="PAG744" s="1101"/>
      <c r="PAH744" s="1101"/>
      <c r="PAI744" s="1101"/>
      <c r="PAJ744" s="1101"/>
      <c r="PAK744" s="1101"/>
      <c r="PAL744" s="1101"/>
      <c r="PAM744" s="1101"/>
      <c r="PAN744" s="1101"/>
      <c r="PAO744" s="1101"/>
      <c r="PAP744" s="1101"/>
      <c r="PAQ744" s="1101"/>
      <c r="PAR744" s="1101"/>
      <c r="PAS744" s="1101"/>
      <c r="PAT744" s="1101"/>
      <c r="PAU744" s="1101"/>
      <c r="PAV744" s="1101"/>
      <c r="PAW744" s="1101"/>
      <c r="PAX744" s="1101"/>
      <c r="PAY744" s="1101"/>
      <c r="PAZ744" s="1101"/>
      <c r="PBA744" s="1101"/>
      <c r="PBB744" s="1101"/>
      <c r="PBC744" s="1101"/>
      <c r="PBD744" s="1101"/>
      <c r="PBE744" s="1101"/>
      <c r="PBF744" s="1101"/>
      <c r="PBG744" s="1101"/>
      <c r="PBH744" s="1101"/>
      <c r="PBI744" s="1101"/>
      <c r="PBJ744" s="1101"/>
      <c r="PBK744" s="1101"/>
      <c r="PBL744" s="1101"/>
      <c r="PBM744" s="1101"/>
      <c r="PBN744" s="1101"/>
      <c r="PBO744" s="1101"/>
      <c r="PBP744" s="1101"/>
      <c r="PBQ744" s="1101"/>
      <c r="PBR744" s="1101"/>
      <c r="PBS744" s="1101"/>
      <c r="PBT744" s="1101"/>
      <c r="PBU744" s="1101"/>
      <c r="PBV744" s="1101"/>
      <c r="PBW744" s="1101"/>
      <c r="PBX744" s="1101"/>
      <c r="PBY744" s="1101"/>
      <c r="PBZ744" s="1101"/>
      <c r="PCA744" s="1101"/>
      <c r="PCB744" s="1101"/>
      <c r="PCC744" s="1101"/>
      <c r="PCD744" s="1101"/>
      <c r="PCE744" s="1101"/>
      <c r="PCF744" s="1101"/>
      <c r="PCG744" s="1101"/>
      <c r="PCH744" s="1101"/>
      <c r="PCI744" s="1101"/>
      <c r="PCJ744" s="1101"/>
      <c r="PCK744" s="1101"/>
      <c r="PCL744" s="1101"/>
      <c r="PCM744" s="1101"/>
      <c r="PCN744" s="1101"/>
      <c r="PCO744" s="1101"/>
      <c r="PCP744" s="1101"/>
      <c r="PCQ744" s="1101"/>
      <c r="PCR744" s="1101"/>
      <c r="PCS744" s="1101"/>
      <c r="PCT744" s="1101"/>
      <c r="PCU744" s="1101"/>
      <c r="PCV744" s="1101"/>
      <c r="PCW744" s="1101"/>
      <c r="PCX744" s="1101"/>
      <c r="PCY744" s="1101"/>
      <c r="PCZ744" s="1101"/>
      <c r="PDA744" s="1101"/>
      <c r="PDB744" s="1101"/>
      <c r="PDC744" s="1101"/>
      <c r="PDD744" s="1101"/>
      <c r="PDE744" s="1101"/>
      <c r="PDF744" s="1101"/>
      <c r="PDG744" s="1101"/>
      <c r="PDH744" s="1101"/>
      <c r="PDI744" s="1101"/>
      <c r="PDJ744" s="1101"/>
      <c r="PDK744" s="1101"/>
      <c r="PDL744" s="1101"/>
      <c r="PDM744" s="1101"/>
      <c r="PDN744" s="1101"/>
      <c r="PDO744" s="1101"/>
      <c r="PDP744" s="1101"/>
      <c r="PDQ744" s="1101"/>
      <c r="PDR744" s="1101"/>
      <c r="PDS744" s="1101"/>
      <c r="PDT744" s="1101"/>
      <c r="PDU744" s="1101"/>
      <c r="PDV744" s="1101"/>
      <c r="PDW744" s="1101"/>
      <c r="PDX744" s="1101"/>
      <c r="PDY744" s="1101"/>
      <c r="PDZ744" s="1101"/>
      <c r="PEA744" s="1101"/>
      <c r="PEB744" s="1101"/>
      <c r="PEC744" s="1101"/>
      <c r="PED744" s="1101"/>
      <c r="PEE744" s="1101"/>
      <c r="PEF744" s="1101"/>
      <c r="PEG744" s="1101"/>
      <c r="PEH744" s="1101"/>
      <c r="PEI744" s="1101"/>
      <c r="PEJ744" s="1101"/>
      <c r="PEK744" s="1101"/>
      <c r="PEL744" s="1101"/>
      <c r="PEM744" s="1101"/>
      <c r="PEN744" s="1101"/>
      <c r="PEO744" s="1101"/>
      <c r="PEP744" s="1101"/>
      <c r="PEQ744" s="1101"/>
      <c r="PER744" s="1101"/>
      <c r="PES744" s="1101"/>
      <c r="PET744" s="1101"/>
      <c r="PEU744" s="1101"/>
      <c r="PEV744" s="1101"/>
      <c r="PEW744" s="1101"/>
      <c r="PEX744" s="1101"/>
      <c r="PEY744" s="1101"/>
      <c r="PEZ744" s="1101"/>
      <c r="PFA744" s="1101"/>
      <c r="PFB744" s="1101"/>
      <c r="PFC744" s="1101"/>
      <c r="PFD744" s="1101"/>
      <c r="PFE744" s="1101"/>
      <c r="PFF744" s="1101"/>
      <c r="PFG744" s="1101"/>
      <c r="PFH744" s="1101"/>
      <c r="PFI744" s="1101"/>
      <c r="PFJ744" s="1101"/>
      <c r="PFK744" s="1101"/>
      <c r="PFL744" s="1101"/>
      <c r="PFM744" s="1101"/>
      <c r="PFN744" s="1101"/>
      <c r="PFO744" s="1101"/>
      <c r="PFP744" s="1101"/>
      <c r="PFQ744" s="1101"/>
      <c r="PFR744" s="1101"/>
      <c r="PFS744" s="1101"/>
      <c r="PFT744" s="1101"/>
      <c r="PFU744" s="1101"/>
      <c r="PFV744" s="1101"/>
      <c r="PFW744" s="1101"/>
      <c r="PFX744" s="1101"/>
      <c r="PFY744" s="1101"/>
      <c r="PFZ744" s="1101"/>
      <c r="PGA744" s="1101"/>
      <c r="PGB744" s="1101"/>
      <c r="PGC744" s="1101"/>
      <c r="PGD744" s="1101"/>
      <c r="PGE744" s="1101"/>
      <c r="PGF744" s="1101"/>
      <c r="PGG744" s="1101"/>
      <c r="PGH744" s="1101"/>
      <c r="PGI744" s="1101"/>
      <c r="PGJ744" s="1101"/>
      <c r="PGK744" s="1101"/>
      <c r="PGL744" s="1101"/>
      <c r="PGM744" s="1101"/>
      <c r="PGN744" s="1101"/>
      <c r="PGO744" s="1101"/>
      <c r="PGP744" s="1101"/>
      <c r="PGQ744" s="1101"/>
      <c r="PGR744" s="1101"/>
      <c r="PGS744" s="1101"/>
      <c r="PGT744" s="1101"/>
      <c r="PGU744" s="1101"/>
      <c r="PGV744" s="1101"/>
      <c r="PGW744" s="1101"/>
      <c r="PGX744" s="1101"/>
      <c r="PGY744" s="1101"/>
      <c r="PGZ744" s="1101"/>
      <c r="PHA744" s="1101"/>
      <c r="PHB744" s="1101"/>
      <c r="PHC744" s="1101"/>
      <c r="PHD744" s="1101"/>
      <c r="PHE744" s="1101"/>
      <c r="PHF744" s="1101"/>
      <c r="PHG744" s="1101"/>
      <c r="PHH744" s="1101"/>
      <c r="PHI744" s="1101"/>
      <c r="PHJ744" s="1101"/>
      <c r="PHK744" s="1101"/>
      <c r="PHL744" s="1101"/>
      <c r="PHM744" s="1101"/>
      <c r="PHN744" s="1101"/>
      <c r="PHO744" s="1101"/>
      <c r="PHP744" s="1101"/>
      <c r="PHQ744" s="1101"/>
      <c r="PHR744" s="1101"/>
      <c r="PHS744" s="1101"/>
      <c r="PHT744" s="1101"/>
      <c r="PHU744" s="1101"/>
      <c r="PHV744" s="1101"/>
      <c r="PHW744" s="1101"/>
      <c r="PHX744" s="1101"/>
      <c r="PHY744" s="1101"/>
      <c r="PHZ744" s="1101"/>
      <c r="PIA744" s="1101"/>
      <c r="PIB744" s="1101"/>
      <c r="PIC744" s="1101"/>
      <c r="PID744" s="1101"/>
      <c r="PIE744" s="1101"/>
      <c r="PIF744" s="1101"/>
      <c r="PIG744" s="1101"/>
      <c r="PIH744" s="1101"/>
      <c r="PII744" s="1101"/>
      <c r="PIJ744" s="1101"/>
      <c r="PIK744" s="1101"/>
      <c r="PIL744" s="1101"/>
      <c r="PIM744" s="1101"/>
      <c r="PIN744" s="1101"/>
      <c r="PIO744" s="1101"/>
      <c r="PIP744" s="1101"/>
      <c r="PIQ744" s="1101"/>
      <c r="PIR744" s="1101"/>
      <c r="PIS744" s="1101"/>
      <c r="PIT744" s="1101"/>
      <c r="PIU744" s="1101"/>
      <c r="PIV744" s="1101"/>
      <c r="PIW744" s="1101"/>
      <c r="PIX744" s="1101"/>
      <c r="PIY744" s="1101"/>
      <c r="PIZ744" s="1101"/>
      <c r="PJA744" s="1101"/>
      <c r="PJB744" s="1101"/>
      <c r="PJC744" s="1101"/>
      <c r="PJD744" s="1101"/>
      <c r="PJE744" s="1101"/>
      <c r="PJF744" s="1101"/>
      <c r="PJG744" s="1101"/>
      <c r="PJH744" s="1101"/>
      <c r="PJI744" s="1101"/>
      <c r="PJJ744" s="1101"/>
      <c r="PJK744" s="1101"/>
      <c r="PJL744" s="1101"/>
      <c r="PJM744" s="1101"/>
      <c r="PJN744" s="1101"/>
      <c r="PJO744" s="1101"/>
      <c r="PJP744" s="1101"/>
      <c r="PJQ744" s="1101"/>
      <c r="PJR744" s="1101"/>
      <c r="PJS744" s="1101"/>
      <c r="PJT744" s="1101"/>
      <c r="PJU744" s="1101"/>
      <c r="PJV744" s="1101"/>
      <c r="PJW744" s="1101"/>
      <c r="PJX744" s="1101"/>
      <c r="PJY744" s="1101"/>
      <c r="PJZ744" s="1101"/>
      <c r="PKA744" s="1101"/>
      <c r="PKB744" s="1101"/>
      <c r="PKC744" s="1101"/>
      <c r="PKD744" s="1101"/>
      <c r="PKE744" s="1101"/>
      <c r="PKF744" s="1101"/>
      <c r="PKG744" s="1101"/>
      <c r="PKH744" s="1101"/>
      <c r="PKI744" s="1101"/>
      <c r="PKJ744" s="1101"/>
      <c r="PKK744" s="1101"/>
      <c r="PKL744" s="1101"/>
      <c r="PKM744" s="1101"/>
      <c r="PKN744" s="1101"/>
      <c r="PKO744" s="1101"/>
      <c r="PKP744" s="1101"/>
      <c r="PKQ744" s="1101"/>
      <c r="PKR744" s="1101"/>
      <c r="PKS744" s="1101"/>
      <c r="PKT744" s="1101"/>
      <c r="PKU744" s="1101"/>
      <c r="PKV744" s="1101"/>
      <c r="PKW744" s="1101"/>
      <c r="PKX744" s="1101"/>
      <c r="PKY744" s="1101"/>
      <c r="PKZ744" s="1101"/>
      <c r="PLA744" s="1101"/>
      <c r="PLB744" s="1101"/>
      <c r="PLC744" s="1101"/>
      <c r="PLD744" s="1101"/>
      <c r="PLE744" s="1101"/>
      <c r="PLF744" s="1101"/>
      <c r="PLG744" s="1101"/>
      <c r="PLH744" s="1101"/>
      <c r="PLI744" s="1101"/>
      <c r="PLJ744" s="1101"/>
      <c r="PLK744" s="1101"/>
      <c r="PLL744" s="1101"/>
      <c r="PLM744" s="1101"/>
      <c r="PLN744" s="1101"/>
      <c r="PLO744" s="1101"/>
      <c r="PLP744" s="1101"/>
      <c r="PLQ744" s="1101"/>
      <c r="PLR744" s="1101"/>
      <c r="PLS744" s="1101"/>
      <c r="PLT744" s="1101"/>
      <c r="PLU744" s="1101"/>
      <c r="PLV744" s="1101"/>
      <c r="PLW744" s="1101"/>
      <c r="PLX744" s="1101"/>
      <c r="PLY744" s="1101"/>
      <c r="PLZ744" s="1101"/>
      <c r="PMA744" s="1101"/>
      <c r="PMB744" s="1101"/>
      <c r="PMC744" s="1101"/>
      <c r="PMD744" s="1101"/>
      <c r="PME744" s="1101"/>
      <c r="PMF744" s="1101"/>
      <c r="PMG744" s="1101"/>
      <c r="PMH744" s="1101"/>
      <c r="PMI744" s="1101"/>
      <c r="PMJ744" s="1101"/>
      <c r="PMK744" s="1101"/>
      <c r="PML744" s="1101"/>
      <c r="PMM744" s="1101"/>
      <c r="PMN744" s="1101"/>
      <c r="PMO744" s="1101"/>
      <c r="PMP744" s="1101"/>
      <c r="PMQ744" s="1101"/>
      <c r="PMR744" s="1101"/>
      <c r="PMS744" s="1101"/>
      <c r="PMT744" s="1101"/>
      <c r="PMU744" s="1101"/>
      <c r="PMV744" s="1101"/>
      <c r="PMW744" s="1101"/>
      <c r="PMX744" s="1101"/>
      <c r="PMY744" s="1101"/>
      <c r="PMZ744" s="1101"/>
      <c r="PNA744" s="1101"/>
      <c r="PNB744" s="1101"/>
      <c r="PNC744" s="1101"/>
      <c r="PND744" s="1101"/>
      <c r="PNE744" s="1101"/>
      <c r="PNF744" s="1101"/>
      <c r="PNG744" s="1101"/>
      <c r="PNH744" s="1101"/>
      <c r="PNI744" s="1101"/>
      <c r="PNJ744" s="1101"/>
      <c r="PNK744" s="1101"/>
      <c r="PNL744" s="1101"/>
      <c r="PNM744" s="1101"/>
      <c r="PNN744" s="1101"/>
      <c r="PNO744" s="1101"/>
      <c r="PNP744" s="1101"/>
      <c r="PNQ744" s="1101"/>
      <c r="PNR744" s="1101"/>
      <c r="PNS744" s="1101"/>
      <c r="PNT744" s="1101"/>
      <c r="PNU744" s="1101"/>
      <c r="PNV744" s="1101"/>
      <c r="PNW744" s="1101"/>
      <c r="PNX744" s="1101"/>
      <c r="PNY744" s="1101"/>
      <c r="PNZ744" s="1101"/>
      <c r="POA744" s="1101"/>
      <c r="POB744" s="1101"/>
      <c r="POC744" s="1101"/>
      <c r="POD744" s="1101"/>
      <c r="POE744" s="1101"/>
      <c r="POF744" s="1101"/>
      <c r="POG744" s="1101"/>
      <c r="POH744" s="1101"/>
      <c r="POI744" s="1101"/>
      <c r="POJ744" s="1101"/>
      <c r="POK744" s="1101"/>
      <c r="POL744" s="1101"/>
      <c r="POM744" s="1101"/>
      <c r="PON744" s="1101"/>
      <c r="POO744" s="1101"/>
      <c r="POP744" s="1101"/>
      <c r="POQ744" s="1101"/>
      <c r="POR744" s="1101"/>
      <c r="POS744" s="1101"/>
      <c r="POT744" s="1101"/>
      <c r="POU744" s="1101"/>
      <c r="POV744" s="1101"/>
      <c r="POW744" s="1101"/>
      <c r="POX744" s="1101"/>
      <c r="POY744" s="1101"/>
      <c r="POZ744" s="1101"/>
      <c r="PPA744" s="1101"/>
      <c r="PPB744" s="1101"/>
      <c r="PPC744" s="1101"/>
      <c r="PPD744" s="1101"/>
      <c r="PPE744" s="1101"/>
      <c r="PPF744" s="1101"/>
      <c r="PPG744" s="1101"/>
      <c r="PPH744" s="1101"/>
      <c r="PPI744" s="1101"/>
      <c r="PPJ744" s="1101"/>
      <c r="PPK744" s="1101"/>
      <c r="PPL744" s="1101"/>
      <c r="PPM744" s="1101"/>
      <c r="PPN744" s="1101"/>
      <c r="PPO744" s="1101"/>
      <c r="PPP744" s="1101"/>
      <c r="PPQ744" s="1101"/>
      <c r="PPR744" s="1101"/>
      <c r="PPS744" s="1101"/>
      <c r="PPT744" s="1101"/>
      <c r="PPU744" s="1101"/>
      <c r="PPV744" s="1101"/>
      <c r="PPW744" s="1101"/>
      <c r="PPX744" s="1101"/>
      <c r="PPY744" s="1101"/>
      <c r="PPZ744" s="1101"/>
      <c r="PQA744" s="1101"/>
      <c r="PQB744" s="1101"/>
      <c r="PQC744" s="1101"/>
      <c r="PQD744" s="1101"/>
      <c r="PQE744" s="1101"/>
      <c r="PQF744" s="1101"/>
      <c r="PQG744" s="1101"/>
      <c r="PQH744" s="1101"/>
      <c r="PQI744" s="1101"/>
      <c r="PQJ744" s="1101"/>
      <c r="PQK744" s="1101"/>
      <c r="PQL744" s="1101"/>
      <c r="PQM744" s="1101"/>
      <c r="PQN744" s="1101"/>
      <c r="PQO744" s="1101"/>
      <c r="PQP744" s="1101"/>
      <c r="PQQ744" s="1101"/>
      <c r="PQR744" s="1101"/>
      <c r="PQS744" s="1101"/>
      <c r="PQT744" s="1101"/>
      <c r="PQU744" s="1101"/>
      <c r="PQV744" s="1101"/>
      <c r="PQW744" s="1101"/>
      <c r="PQX744" s="1101"/>
      <c r="PQY744" s="1101"/>
      <c r="PQZ744" s="1101"/>
      <c r="PRA744" s="1101"/>
      <c r="PRB744" s="1101"/>
      <c r="PRC744" s="1101"/>
      <c r="PRD744" s="1101"/>
      <c r="PRE744" s="1101"/>
      <c r="PRF744" s="1101"/>
      <c r="PRG744" s="1101"/>
      <c r="PRH744" s="1101"/>
      <c r="PRI744" s="1101"/>
      <c r="PRJ744" s="1101"/>
      <c r="PRK744" s="1101"/>
      <c r="PRL744" s="1101"/>
      <c r="PRM744" s="1101"/>
      <c r="PRN744" s="1101"/>
      <c r="PRO744" s="1101"/>
      <c r="PRP744" s="1101"/>
      <c r="PRQ744" s="1101"/>
      <c r="PRR744" s="1101"/>
      <c r="PRS744" s="1101"/>
      <c r="PRT744" s="1101"/>
      <c r="PRU744" s="1101"/>
      <c r="PRV744" s="1101"/>
      <c r="PRW744" s="1101"/>
      <c r="PRX744" s="1101"/>
      <c r="PRY744" s="1101"/>
      <c r="PRZ744" s="1101"/>
      <c r="PSA744" s="1101"/>
      <c r="PSB744" s="1101"/>
      <c r="PSC744" s="1101"/>
      <c r="PSD744" s="1101"/>
      <c r="PSE744" s="1101"/>
      <c r="PSF744" s="1101"/>
      <c r="PSG744" s="1101"/>
      <c r="PSH744" s="1101"/>
      <c r="PSI744" s="1101"/>
      <c r="PSJ744" s="1101"/>
      <c r="PSK744" s="1101"/>
      <c r="PSL744" s="1101"/>
      <c r="PSM744" s="1101"/>
      <c r="PSN744" s="1101"/>
      <c r="PSO744" s="1101"/>
      <c r="PSP744" s="1101"/>
      <c r="PSQ744" s="1101"/>
      <c r="PSR744" s="1101"/>
      <c r="PSS744" s="1101"/>
      <c r="PST744" s="1101"/>
      <c r="PSU744" s="1101"/>
      <c r="PSV744" s="1101"/>
      <c r="PSW744" s="1101"/>
      <c r="PSX744" s="1101"/>
      <c r="PSY744" s="1101"/>
      <c r="PSZ744" s="1101"/>
      <c r="PTA744" s="1101"/>
      <c r="PTB744" s="1101"/>
      <c r="PTC744" s="1101"/>
      <c r="PTD744" s="1101"/>
      <c r="PTE744" s="1101"/>
      <c r="PTF744" s="1101"/>
      <c r="PTG744" s="1101"/>
      <c r="PTH744" s="1101"/>
      <c r="PTI744" s="1101"/>
      <c r="PTJ744" s="1101"/>
      <c r="PTK744" s="1101"/>
      <c r="PTL744" s="1101"/>
      <c r="PTM744" s="1101"/>
      <c r="PTN744" s="1101"/>
      <c r="PTO744" s="1101"/>
      <c r="PTP744" s="1101"/>
      <c r="PTQ744" s="1101"/>
      <c r="PTR744" s="1101"/>
      <c r="PTS744" s="1101"/>
      <c r="PTT744" s="1101"/>
      <c r="PTU744" s="1101"/>
      <c r="PTV744" s="1101"/>
      <c r="PTW744" s="1101"/>
      <c r="PTX744" s="1101"/>
      <c r="PTY744" s="1101"/>
      <c r="PTZ744" s="1101"/>
      <c r="PUA744" s="1101"/>
      <c r="PUB744" s="1101"/>
      <c r="PUC744" s="1101"/>
      <c r="PUD744" s="1101"/>
      <c r="PUE744" s="1101"/>
      <c r="PUF744" s="1101"/>
      <c r="PUG744" s="1101"/>
      <c r="PUH744" s="1101"/>
      <c r="PUI744" s="1101"/>
      <c r="PUJ744" s="1101"/>
      <c r="PUK744" s="1101"/>
      <c r="PUL744" s="1101"/>
      <c r="PUM744" s="1101"/>
      <c r="PUN744" s="1101"/>
      <c r="PUO744" s="1101"/>
      <c r="PUP744" s="1101"/>
      <c r="PUQ744" s="1101"/>
      <c r="PUR744" s="1101"/>
      <c r="PUS744" s="1101"/>
      <c r="PUT744" s="1101"/>
      <c r="PUU744" s="1101"/>
      <c r="PUV744" s="1101"/>
      <c r="PUW744" s="1101"/>
      <c r="PUX744" s="1101"/>
      <c r="PUY744" s="1101"/>
      <c r="PUZ744" s="1101"/>
      <c r="PVA744" s="1101"/>
      <c r="PVB744" s="1101"/>
      <c r="PVC744" s="1101"/>
      <c r="PVD744" s="1101"/>
      <c r="PVE744" s="1101"/>
      <c r="PVF744" s="1101"/>
      <c r="PVG744" s="1101"/>
      <c r="PVH744" s="1101"/>
      <c r="PVI744" s="1101"/>
      <c r="PVJ744" s="1101"/>
      <c r="PVK744" s="1101"/>
      <c r="PVL744" s="1101"/>
      <c r="PVM744" s="1101"/>
      <c r="PVN744" s="1101"/>
      <c r="PVO744" s="1101"/>
      <c r="PVP744" s="1101"/>
      <c r="PVQ744" s="1101"/>
      <c r="PVR744" s="1101"/>
      <c r="PVS744" s="1101"/>
      <c r="PVT744" s="1101"/>
      <c r="PVU744" s="1101"/>
      <c r="PVV744" s="1101"/>
      <c r="PVW744" s="1101"/>
      <c r="PVX744" s="1101"/>
      <c r="PVY744" s="1101"/>
      <c r="PVZ744" s="1101"/>
      <c r="PWA744" s="1101"/>
      <c r="PWB744" s="1101"/>
      <c r="PWC744" s="1101"/>
      <c r="PWD744" s="1101"/>
      <c r="PWE744" s="1101"/>
      <c r="PWF744" s="1101"/>
      <c r="PWG744" s="1101"/>
      <c r="PWH744" s="1101"/>
      <c r="PWI744" s="1101"/>
      <c r="PWJ744" s="1101"/>
      <c r="PWK744" s="1101"/>
      <c r="PWL744" s="1101"/>
      <c r="PWM744" s="1101"/>
      <c r="PWN744" s="1101"/>
      <c r="PWO744" s="1101"/>
      <c r="PWP744" s="1101"/>
      <c r="PWQ744" s="1101"/>
      <c r="PWR744" s="1101"/>
      <c r="PWS744" s="1101"/>
      <c r="PWT744" s="1101"/>
      <c r="PWU744" s="1101"/>
      <c r="PWV744" s="1101"/>
      <c r="PWW744" s="1101"/>
      <c r="PWX744" s="1101"/>
      <c r="PWY744" s="1101"/>
      <c r="PWZ744" s="1101"/>
      <c r="PXA744" s="1101"/>
      <c r="PXB744" s="1101"/>
      <c r="PXC744" s="1101"/>
      <c r="PXD744" s="1101"/>
      <c r="PXE744" s="1101"/>
      <c r="PXF744" s="1101"/>
      <c r="PXG744" s="1101"/>
      <c r="PXH744" s="1101"/>
      <c r="PXI744" s="1101"/>
      <c r="PXJ744" s="1101"/>
      <c r="PXK744" s="1101"/>
      <c r="PXL744" s="1101"/>
      <c r="PXM744" s="1101"/>
      <c r="PXN744" s="1101"/>
      <c r="PXO744" s="1101"/>
      <c r="PXP744" s="1101"/>
      <c r="PXQ744" s="1101"/>
      <c r="PXR744" s="1101"/>
      <c r="PXS744" s="1101"/>
      <c r="PXT744" s="1101"/>
      <c r="PXU744" s="1101"/>
      <c r="PXV744" s="1101"/>
      <c r="PXW744" s="1101"/>
      <c r="PXX744" s="1101"/>
      <c r="PXY744" s="1101"/>
      <c r="PXZ744" s="1101"/>
      <c r="PYA744" s="1101"/>
      <c r="PYB744" s="1101"/>
      <c r="PYC744" s="1101"/>
      <c r="PYD744" s="1101"/>
      <c r="PYE744" s="1101"/>
      <c r="PYF744" s="1101"/>
      <c r="PYG744" s="1101"/>
      <c r="PYH744" s="1101"/>
      <c r="PYI744" s="1101"/>
      <c r="PYJ744" s="1101"/>
      <c r="PYK744" s="1101"/>
      <c r="PYL744" s="1101"/>
      <c r="PYM744" s="1101"/>
      <c r="PYN744" s="1101"/>
      <c r="PYO744" s="1101"/>
      <c r="PYP744" s="1101"/>
      <c r="PYQ744" s="1101"/>
      <c r="PYR744" s="1101"/>
      <c r="PYS744" s="1101"/>
      <c r="PYT744" s="1101"/>
      <c r="PYU744" s="1101"/>
      <c r="PYV744" s="1101"/>
      <c r="PYW744" s="1101"/>
      <c r="PYX744" s="1101"/>
      <c r="PYY744" s="1101"/>
      <c r="PYZ744" s="1101"/>
      <c r="PZA744" s="1101"/>
      <c r="PZB744" s="1101"/>
      <c r="PZC744" s="1101"/>
      <c r="PZD744" s="1101"/>
      <c r="PZE744" s="1101"/>
      <c r="PZF744" s="1101"/>
      <c r="PZG744" s="1101"/>
      <c r="PZH744" s="1101"/>
      <c r="PZI744" s="1101"/>
      <c r="PZJ744" s="1101"/>
      <c r="PZK744" s="1101"/>
      <c r="PZL744" s="1101"/>
      <c r="PZM744" s="1101"/>
      <c r="PZN744" s="1101"/>
      <c r="PZO744" s="1101"/>
      <c r="PZP744" s="1101"/>
      <c r="PZQ744" s="1101"/>
      <c r="PZR744" s="1101"/>
      <c r="PZS744" s="1101"/>
      <c r="PZT744" s="1101"/>
      <c r="PZU744" s="1101"/>
      <c r="PZV744" s="1101"/>
      <c r="PZW744" s="1101"/>
      <c r="PZX744" s="1101"/>
      <c r="PZY744" s="1101"/>
      <c r="PZZ744" s="1101"/>
      <c r="QAA744" s="1101"/>
      <c r="QAB744" s="1101"/>
      <c r="QAC744" s="1101"/>
      <c r="QAD744" s="1101"/>
      <c r="QAE744" s="1101"/>
      <c r="QAF744" s="1101"/>
      <c r="QAG744" s="1101"/>
      <c r="QAH744" s="1101"/>
      <c r="QAI744" s="1101"/>
      <c r="QAJ744" s="1101"/>
      <c r="QAK744" s="1101"/>
      <c r="QAL744" s="1101"/>
      <c r="QAM744" s="1101"/>
      <c r="QAN744" s="1101"/>
      <c r="QAO744" s="1101"/>
      <c r="QAP744" s="1101"/>
      <c r="QAQ744" s="1101"/>
      <c r="QAR744" s="1101"/>
      <c r="QAS744" s="1101"/>
      <c r="QAT744" s="1101"/>
      <c r="QAU744" s="1101"/>
      <c r="QAV744" s="1101"/>
      <c r="QAW744" s="1101"/>
      <c r="QAX744" s="1101"/>
      <c r="QAY744" s="1101"/>
      <c r="QAZ744" s="1101"/>
      <c r="QBA744" s="1101"/>
      <c r="QBB744" s="1101"/>
      <c r="QBC744" s="1101"/>
      <c r="QBD744" s="1101"/>
      <c r="QBE744" s="1101"/>
      <c r="QBF744" s="1101"/>
      <c r="QBG744" s="1101"/>
      <c r="QBH744" s="1101"/>
      <c r="QBI744" s="1101"/>
      <c r="QBJ744" s="1101"/>
      <c r="QBK744" s="1101"/>
      <c r="QBL744" s="1101"/>
      <c r="QBM744" s="1101"/>
      <c r="QBN744" s="1101"/>
      <c r="QBO744" s="1101"/>
      <c r="QBP744" s="1101"/>
      <c r="QBQ744" s="1101"/>
      <c r="QBR744" s="1101"/>
      <c r="QBS744" s="1101"/>
      <c r="QBT744" s="1101"/>
      <c r="QBU744" s="1101"/>
      <c r="QBV744" s="1101"/>
      <c r="QBW744" s="1101"/>
      <c r="QBX744" s="1101"/>
      <c r="QBY744" s="1101"/>
      <c r="QBZ744" s="1101"/>
      <c r="QCA744" s="1101"/>
      <c r="QCB744" s="1101"/>
      <c r="QCC744" s="1101"/>
      <c r="QCD744" s="1101"/>
      <c r="QCE744" s="1101"/>
      <c r="QCF744" s="1101"/>
      <c r="QCG744" s="1101"/>
      <c r="QCH744" s="1101"/>
      <c r="QCI744" s="1101"/>
      <c r="QCJ744" s="1101"/>
      <c r="QCK744" s="1101"/>
      <c r="QCL744" s="1101"/>
      <c r="QCM744" s="1101"/>
      <c r="QCN744" s="1101"/>
      <c r="QCO744" s="1101"/>
      <c r="QCP744" s="1101"/>
      <c r="QCQ744" s="1101"/>
      <c r="QCR744" s="1101"/>
      <c r="QCS744" s="1101"/>
      <c r="QCT744" s="1101"/>
      <c r="QCU744" s="1101"/>
      <c r="QCV744" s="1101"/>
      <c r="QCW744" s="1101"/>
      <c r="QCX744" s="1101"/>
      <c r="QCY744" s="1101"/>
      <c r="QCZ744" s="1101"/>
      <c r="QDA744" s="1101"/>
      <c r="QDB744" s="1101"/>
      <c r="QDC744" s="1101"/>
      <c r="QDD744" s="1101"/>
      <c r="QDE744" s="1101"/>
      <c r="QDF744" s="1101"/>
      <c r="QDG744" s="1101"/>
      <c r="QDH744" s="1101"/>
      <c r="QDI744" s="1101"/>
      <c r="QDJ744" s="1101"/>
      <c r="QDK744" s="1101"/>
      <c r="QDL744" s="1101"/>
      <c r="QDM744" s="1101"/>
      <c r="QDN744" s="1101"/>
      <c r="QDO744" s="1101"/>
      <c r="QDP744" s="1101"/>
      <c r="QDQ744" s="1101"/>
      <c r="QDR744" s="1101"/>
      <c r="QDS744" s="1101"/>
      <c r="QDT744" s="1101"/>
      <c r="QDU744" s="1101"/>
      <c r="QDV744" s="1101"/>
      <c r="QDW744" s="1101"/>
      <c r="QDX744" s="1101"/>
      <c r="QDY744" s="1101"/>
      <c r="QDZ744" s="1101"/>
      <c r="QEA744" s="1101"/>
      <c r="QEB744" s="1101"/>
      <c r="QEC744" s="1101"/>
      <c r="QED744" s="1101"/>
      <c r="QEE744" s="1101"/>
      <c r="QEF744" s="1101"/>
      <c r="QEG744" s="1101"/>
      <c r="QEH744" s="1101"/>
      <c r="QEI744" s="1101"/>
      <c r="QEJ744" s="1101"/>
      <c r="QEK744" s="1101"/>
      <c r="QEL744" s="1101"/>
      <c r="QEM744" s="1101"/>
      <c r="QEN744" s="1101"/>
      <c r="QEO744" s="1101"/>
      <c r="QEP744" s="1101"/>
      <c r="QEQ744" s="1101"/>
      <c r="QER744" s="1101"/>
      <c r="QES744" s="1101"/>
      <c r="QET744" s="1101"/>
      <c r="QEU744" s="1101"/>
      <c r="QEV744" s="1101"/>
      <c r="QEW744" s="1101"/>
      <c r="QEX744" s="1101"/>
      <c r="QEY744" s="1101"/>
      <c r="QEZ744" s="1101"/>
      <c r="QFA744" s="1101"/>
      <c r="QFB744" s="1101"/>
      <c r="QFC744" s="1101"/>
      <c r="QFD744" s="1101"/>
      <c r="QFE744" s="1101"/>
      <c r="QFF744" s="1101"/>
      <c r="QFG744" s="1101"/>
      <c r="QFH744" s="1101"/>
      <c r="QFI744" s="1101"/>
      <c r="QFJ744" s="1101"/>
      <c r="QFK744" s="1101"/>
      <c r="QFL744" s="1101"/>
      <c r="QFM744" s="1101"/>
      <c r="QFN744" s="1101"/>
      <c r="QFO744" s="1101"/>
      <c r="QFP744" s="1101"/>
      <c r="QFQ744" s="1101"/>
      <c r="QFR744" s="1101"/>
      <c r="QFS744" s="1101"/>
      <c r="QFT744" s="1101"/>
      <c r="QFU744" s="1101"/>
      <c r="QFV744" s="1101"/>
      <c r="QFW744" s="1101"/>
      <c r="QFX744" s="1101"/>
      <c r="QFY744" s="1101"/>
      <c r="QFZ744" s="1101"/>
      <c r="QGA744" s="1101"/>
      <c r="QGB744" s="1101"/>
      <c r="QGC744" s="1101"/>
      <c r="QGD744" s="1101"/>
      <c r="QGE744" s="1101"/>
      <c r="QGF744" s="1101"/>
      <c r="QGG744" s="1101"/>
      <c r="QGH744" s="1101"/>
      <c r="QGI744" s="1101"/>
      <c r="QGJ744" s="1101"/>
      <c r="QGK744" s="1101"/>
      <c r="QGL744" s="1101"/>
      <c r="QGM744" s="1101"/>
      <c r="QGN744" s="1101"/>
      <c r="QGO744" s="1101"/>
      <c r="QGP744" s="1101"/>
      <c r="QGQ744" s="1101"/>
      <c r="QGR744" s="1101"/>
      <c r="QGS744" s="1101"/>
      <c r="QGT744" s="1101"/>
      <c r="QGU744" s="1101"/>
      <c r="QGV744" s="1101"/>
      <c r="QGW744" s="1101"/>
      <c r="QGX744" s="1101"/>
      <c r="QGY744" s="1101"/>
      <c r="QGZ744" s="1101"/>
      <c r="QHA744" s="1101"/>
      <c r="QHB744" s="1101"/>
      <c r="QHC744" s="1101"/>
      <c r="QHD744" s="1101"/>
      <c r="QHE744" s="1101"/>
      <c r="QHF744" s="1101"/>
      <c r="QHG744" s="1101"/>
      <c r="QHH744" s="1101"/>
      <c r="QHI744" s="1101"/>
      <c r="QHJ744" s="1101"/>
      <c r="QHK744" s="1101"/>
      <c r="QHL744" s="1101"/>
      <c r="QHM744" s="1101"/>
      <c r="QHN744" s="1101"/>
      <c r="QHO744" s="1101"/>
      <c r="QHP744" s="1101"/>
      <c r="QHQ744" s="1101"/>
      <c r="QHR744" s="1101"/>
      <c r="QHS744" s="1101"/>
      <c r="QHT744" s="1101"/>
      <c r="QHU744" s="1101"/>
      <c r="QHV744" s="1101"/>
      <c r="QHW744" s="1101"/>
      <c r="QHX744" s="1101"/>
      <c r="QHY744" s="1101"/>
      <c r="QHZ744" s="1101"/>
      <c r="QIA744" s="1101"/>
      <c r="QIB744" s="1101"/>
      <c r="QIC744" s="1101"/>
      <c r="QID744" s="1101"/>
      <c r="QIE744" s="1101"/>
      <c r="QIF744" s="1101"/>
      <c r="QIG744" s="1101"/>
      <c r="QIH744" s="1101"/>
      <c r="QII744" s="1101"/>
      <c r="QIJ744" s="1101"/>
      <c r="QIK744" s="1101"/>
      <c r="QIL744" s="1101"/>
      <c r="QIM744" s="1101"/>
      <c r="QIN744" s="1101"/>
      <c r="QIO744" s="1101"/>
      <c r="QIP744" s="1101"/>
      <c r="QIQ744" s="1101"/>
      <c r="QIR744" s="1101"/>
      <c r="QIS744" s="1101"/>
      <c r="QIT744" s="1101"/>
      <c r="QIU744" s="1101"/>
      <c r="QIV744" s="1101"/>
      <c r="QIW744" s="1101"/>
      <c r="QIX744" s="1101"/>
      <c r="QIY744" s="1101"/>
      <c r="QIZ744" s="1101"/>
      <c r="QJA744" s="1101"/>
      <c r="QJB744" s="1101"/>
      <c r="QJC744" s="1101"/>
      <c r="QJD744" s="1101"/>
      <c r="QJE744" s="1101"/>
      <c r="QJF744" s="1101"/>
      <c r="QJG744" s="1101"/>
      <c r="QJH744" s="1101"/>
      <c r="QJI744" s="1101"/>
      <c r="QJJ744" s="1101"/>
      <c r="QJK744" s="1101"/>
      <c r="QJL744" s="1101"/>
      <c r="QJM744" s="1101"/>
      <c r="QJN744" s="1101"/>
      <c r="QJO744" s="1101"/>
      <c r="QJP744" s="1101"/>
      <c r="QJQ744" s="1101"/>
      <c r="QJR744" s="1101"/>
      <c r="QJS744" s="1101"/>
      <c r="QJT744" s="1101"/>
      <c r="QJU744" s="1101"/>
      <c r="QJV744" s="1101"/>
      <c r="QJW744" s="1101"/>
      <c r="QJX744" s="1101"/>
      <c r="QJY744" s="1101"/>
      <c r="QJZ744" s="1101"/>
      <c r="QKA744" s="1101"/>
      <c r="QKB744" s="1101"/>
      <c r="QKC744" s="1101"/>
      <c r="QKD744" s="1101"/>
      <c r="QKE744" s="1101"/>
      <c r="QKF744" s="1101"/>
      <c r="QKG744" s="1101"/>
      <c r="QKH744" s="1101"/>
      <c r="QKI744" s="1101"/>
      <c r="QKJ744" s="1101"/>
      <c r="QKK744" s="1101"/>
      <c r="QKL744" s="1101"/>
      <c r="QKM744" s="1101"/>
      <c r="QKN744" s="1101"/>
      <c r="QKO744" s="1101"/>
      <c r="QKP744" s="1101"/>
      <c r="QKQ744" s="1101"/>
      <c r="QKR744" s="1101"/>
      <c r="QKS744" s="1101"/>
      <c r="QKT744" s="1101"/>
      <c r="QKU744" s="1101"/>
      <c r="QKV744" s="1101"/>
      <c r="QKW744" s="1101"/>
      <c r="QKX744" s="1101"/>
      <c r="QKY744" s="1101"/>
      <c r="QKZ744" s="1101"/>
      <c r="QLA744" s="1101"/>
      <c r="QLB744" s="1101"/>
      <c r="QLC744" s="1101"/>
      <c r="QLD744" s="1101"/>
      <c r="QLE744" s="1101"/>
      <c r="QLF744" s="1101"/>
      <c r="QLG744" s="1101"/>
      <c r="QLH744" s="1101"/>
      <c r="QLI744" s="1101"/>
      <c r="QLJ744" s="1101"/>
      <c r="QLK744" s="1101"/>
      <c r="QLL744" s="1101"/>
      <c r="QLM744" s="1101"/>
      <c r="QLN744" s="1101"/>
      <c r="QLO744" s="1101"/>
      <c r="QLP744" s="1101"/>
      <c r="QLQ744" s="1101"/>
      <c r="QLR744" s="1101"/>
      <c r="QLS744" s="1101"/>
      <c r="QLT744" s="1101"/>
      <c r="QLU744" s="1101"/>
      <c r="QLV744" s="1101"/>
      <c r="QLW744" s="1101"/>
      <c r="QLX744" s="1101"/>
      <c r="QLY744" s="1101"/>
      <c r="QLZ744" s="1101"/>
      <c r="QMA744" s="1101"/>
      <c r="QMB744" s="1101"/>
      <c r="QMC744" s="1101"/>
      <c r="QMD744" s="1101"/>
      <c r="QME744" s="1101"/>
      <c r="QMF744" s="1101"/>
      <c r="QMG744" s="1101"/>
      <c r="QMH744" s="1101"/>
      <c r="QMI744" s="1101"/>
      <c r="QMJ744" s="1101"/>
      <c r="QMK744" s="1101"/>
      <c r="QML744" s="1101"/>
      <c r="QMM744" s="1101"/>
      <c r="QMN744" s="1101"/>
      <c r="QMO744" s="1101"/>
      <c r="QMP744" s="1101"/>
      <c r="QMQ744" s="1101"/>
      <c r="QMR744" s="1101"/>
      <c r="QMS744" s="1101"/>
      <c r="QMT744" s="1101"/>
      <c r="QMU744" s="1101"/>
      <c r="QMV744" s="1101"/>
      <c r="QMW744" s="1101"/>
      <c r="QMX744" s="1101"/>
      <c r="QMY744" s="1101"/>
      <c r="QMZ744" s="1101"/>
      <c r="QNA744" s="1101"/>
      <c r="QNB744" s="1101"/>
      <c r="QNC744" s="1101"/>
      <c r="QND744" s="1101"/>
      <c r="QNE744" s="1101"/>
      <c r="QNF744" s="1101"/>
      <c r="QNG744" s="1101"/>
      <c r="QNH744" s="1101"/>
      <c r="QNI744" s="1101"/>
      <c r="QNJ744" s="1101"/>
      <c r="QNK744" s="1101"/>
      <c r="QNL744" s="1101"/>
      <c r="QNM744" s="1101"/>
      <c r="QNN744" s="1101"/>
      <c r="QNO744" s="1101"/>
      <c r="QNP744" s="1101"/>
      <c r="QNQ744" s="1101"/>
      <c r="QNR744" s="1101"/>
      <c r="QNS744" s="1101"/>
      <c r="QNT744" s="1101"/>
      <c r="QNU744" s="1101"/>
      <c r="QNV744" s="1101"/>
      <c r="QNW744" s="1101"/>
      <c r="QNX744" s="1101"/>
      <c r="QNY744" s="1101"/>
      <c r="QNZ744" s="1101"/>
      <c r="QOA744" s="1101"/>
      <c r="QOB744" s="1101"/>
      <c r="QOC744" s="1101"/>
      <c r="QOD744" s="1101"/>
      <c r="QOE744" s="1101"/>
      <c r="QOF744" s="1101"/>
      <c r="QOG744" s="1101"/>
      <c r="QOH744" s="1101"/>
      <c r="QOI744" s="1101"/>
      <c r="QOJ744" s="1101"/>
      <c r="QOK744" s="1101"/>
      <c r="QOL744" s="1101"/>
      <c r="QOM744" s="1101"/>
      <c r="QON744" s="1101"/>
      <c r="QOO744" s="1101"/>
      <c r="QOP744" s="1101"/>
      <c r="QOQ744" s="1101"/>
      <c r="QOR744" s="1101"/>
      <c r="QOS744" s="1101"/>
      <c r="QOT744" s="1101"/>
      <c r="QOU744" s="1101"/>
      <c r="QOV744" s="1101"/>
      <c r="QOW744" s="1101"/>
      <c r="QOX744" s="1101"/>
      <c r="QOY744" s="1101"/>
      <c r="QOZ744" s="1101"/>
      <c r="QPA744" s="1101"/>
      <c r="QPB744" s="1101"/>
      <c r="QPC744" s="1101"/>
      <c r="QPD744" s="1101"/>
      <c r="QPE744" s="1101"/>
      <c r="QPF744" s="1101"/>
      <c r="QPG744" s="1101"/>
      <c r="QPH744" s="1101"/>
      <c r="QPI744" s="1101"/>
      <c r="QPJ744" s="1101"/>
      <c r="QPK744" s="1101"/>
      <c r="QPL744" s="1101"/>
      <c r="QPM744" s="1101"/>
      <c r="QPN744" s="1101"/>
      <c r="QPO744" s="1101"/>
      <c r="QPP744" s="1101"/>
      <c r="QPQ744" s="1101"/>
      <c r="QPR744" s="1101"/>
      <c r="QPS744" s="1101"/>
      <c r="QPT744" s="1101"/>
      <c r="QPU744" s="1101"/>
      <c r="QPV744" s="1101"/>
      <c r="QPW744" s="1101"/>
      <c r="QPX744" s="1101"/>
      <c r="QPY744" s="1101"/>
      <c r="QPZ744" s="1101"/>
      <c r="QQA744" s="1101"/>
      <c r="QQB744" s="1101"/>
      <c r="QQC744" s="1101"/>
      <c r="QQD744" s="1101"/>
      <c r="QQE744" s="1101"/>
      <c r="QQF744" s="1101"/>
      <c r="QQG744" s="1101"/>
      <c r="QQH744" s="1101"/>
      <c r="QQI744" s="1101"/>
      <c r="QQJ744" s="1101"/>
      <c r="QQK744" s="1101"/>
      <c r="QQL744" s="1101"/>
      <c r="QQM744" s="1101"/>
      <c r="QQN744" s="1101"/>
      <c r="QQO744" s="1101"/>
      <c r="QQP744" s="1101"/>
      <c r="QQQ744" s="1101"/>
      <c r="QQR744" s="1101"/>
      <c r="QQS744" s="1101"/>
      <c r="QQT744" s="1101"/>
      <c r="QQU744" s="1101"/>
      <c r="QQV744" s="1101"/>
      <c r="QQW744" s="1101"/>
      <c r="QQX744" s="1101"/>
      <c r="QQY744" s="1101"/>
      <c r="QQZ744" s="1101"/>
      <c r="QRA744" s="1101"/>
      <c r="QRB744" s="1101"/>
      <c r="QRC744" s="1101"/>
      <c r="QRD744" s="1101"/>
      <c r="QRE744" s="1101"/>
      <c r="QRF744" s="1101"/>
      <c r="QRG744" s="1101"/>
      <c r="QRH744" s="1101"/>
      <c r="QRI744" s="1101"/>
      <c r="QRJ744" s="1101"/>
      <c r="QRK744" s="1101"/>
      <c r="QRL744" s="1101"/>
      <c r="QRM744" s="1101"/>
      <c r="QRN744" s="1101"/>
      <c r="QRO744" s="1101"/>
      <c r="QRP744" s="1101"/>
      <c r="QRQ744" s="1101"/>
      <c r="QRR744" s="1101"/>
      <c r="QRS744" s="1101"/>
      <c r="QRT744" s="1101"/>
      <c r="QRU744" s="1101"/>
      <c r="QRV744" s="1101"/>
      <c r="QRW744" s="1101"/>
      <c r="QRX744" s="1101"/>
      <c r="QRY744" s="1101"/>
      <c r="QRZ744" s="1101"/>
      <c r="QSA744" s="1101"/>
      <c r="QSB744" s="1101"/>
      <c r="QSC744" s="1101"/>
      <c r="QSD744" s="1101"/>
      <c r="QSE744" s="1101"/>
      <c r="QSF744" s="1101"/>
      <c r="QSG744" s="1101"/>
      <c r="QSH744" s="1101"/>
      <c r="QSI744" s="1101"/>
      <c r="QSJ744" s="1101"/>
      <c r="QSK744" s="1101"/>
      <c r="QSL744" s="1101"/>
      <c r="QSM744" s="1101"/>
      <c r="QSN744" s="1101"/>
      <c r="QSO744" s="1101"/>
      <c r="QSP744" s="1101"/>
      <c r="QSQ744" s="1101"/>
      <c r="QSR744" s="1101"/>
      <c r="QSS744" s="1101"/>
      <c r="QST744" s="1101"/>
      <c r="QSU744" s="1101"/>
      <c r="QSV744" s="1101"/>
      <c r="QSW744" s="1101"/>
      <c r="QSX744" s="1101"/>
      <c r="QSY744" s="1101"/>
      <c r="QSZ744" s="1101"/>
      <c r="QTA744" s="1101"/>
      <c r="QTB744" s="1101"/>
      <c r="QTC744" s="1101"/>
      <c r="QTD744" s="1101"/>
      <c r="QTE744" s="1101"/>
      <c r="QTF744" s="1101"/>
      <c r="QTG744" s="1101"/>
      <c r="QTH744" s="1101"/>
      <c r="QTI744" s="1101"/>
      <c r="QTJ744" s="1101"/>
      <c r="QTK744" s="1101"/>
      <c r="QTL744" s="1101"/>
      <c r="QTM744" s="1101"/>
      <c r="QTN744" s="1101"/>
      <c r="QTO744" s="1101"/>
      <c r="QTP744" s="1101"/>
      <c r="QTQ744" s="1101"/>
      <c r="QTR744" s="1101"/>
      <c r="QTS744" s="1101"/>
      <c r="QTT744" s="1101"/>
      <c r="QTU744" s="1101"/>
      <c r="QTV744" s="1101"/>
      <c r="QTW744" s="1101"/>
      <c r="QTX744" s="1101"/>
      <c r="QTY744" s="1101"/>
      <c r="QTZ744" s="1101"/>
      <c r="QUA744" s="1101"/>
      <c r="QUB744" s="1101"/>
      <c r="QUC744" s="1101"/>
      <c r="QUD744" s="1101"/>
      <c r="QUE744" s="1101"/>
      <c r="QUF744" s="1101"/>
      <c r="QUG744" s="1101"/>
      <c r="QUH744" s="1101"/>
      <c r="QUI744" s="1101"/>
      <c r="QUJ744" s="1101"/>
      <c r="QUK744" s="1101"/>
      <c r="QUL744" s="1101"/>
      <c r="QUM744" s="1101"/>
      <c r="QUN744" s="1101"/>
      <c r="QUO744" s="1101"/>
      <c r="QUP744" s="1101"/>
      <c r="QUQ744" s="1101"/>
      <c r="QUR744" s="1101"/>
      <c r="QUS744" s="1101"/>
      <c r="QUT744" s="1101"/>
      <c r="QUU744" s="1101"/>
      <c r="QUV744" s="1101"/>
      <c r="QUW744" s="1101"/>
      <c r="QUX744" s="1101"/>
      <c r="QUY744" s="1101"/>
      <c r="QUZ744" s="1101"/>
      <c r="QVA744" s="1101"/>
      <c r="QVB744" s="1101"/>
      <c r="QVC744" s="1101"/>
      <c r="QVD744" s="1101"/>
      <c r="QVE744" s="1101"/>
      <c r="QVF744" s="1101"/>
      <c r="QVG744" s="1101"/>
      <c r="QVH744" s="1101"/>
      <c r="QVI744" s="1101"/>
      <c r="QVJ744" s="1101"/>
      <c r="QVK744" s="1101"/>
      <c r="QVL744" s="1101"/>
      <c r="QVM744" s="1101"/>
      <c r="QVN744" s="1101"/>
      <c r="QVO744" s="1101"/>
      <c r="QVP744" s="1101"/>
      <c r="QVQ744" s="1101"/>
      <c r="QVR744" s="1101"/>
      <c r="QVS744" s="1101"/>
      <c r="QVT744" s="1101"/>
      <c r="QVU744" s="1101"/>
      <c r="QVV744" s="1101"/>
      <c r="QVW744" s="1101"/>
      <c r="QVX744" s="1101"/>
      <c r="QVY744" s="1101"/>
      <c r="QVZ744" s="1101"/>
      <c r="QWA744" s="1101"/>
      <c r="QWB744" s="1101"/>
      <c r="QWC744" s="1101"/>
      <c r="QWD744" s="1101"/>
      <c r="QWE744" s="1101"/>
      <c r="QWF744" s="1101"/>
      <c r="QWG744" s="1101"/>
      <c r="QWH744" s="1101"/>
      <c r="QWI744" s="1101"/>
      <c r="QWJ744" s="1101"/>
      <c r="QWK744" s="1101"/>
      <c r="QWL744" s="1101"/>
      <c r="QWM744" s="1101"/>
      <c r="QWN744" s="1101"/>
      <c r="QWO744" s="1101"/>
      <c r="QWP744" s="1101"/>
      <c r="QWQ744" s="1101"/>
      <c r="QWR744" s="1101"/>
      <c r="QWS744" s="1101"/>
      <c r="QWT744" s="1101"/>
      <c r="QWU744" s="1101"/>
      <c r="QWV744" s="1101"/>
      <c r="QWW744" s="1101"/>
      <c r="QWX744" s="1101"/>
      <c r="QWY744" s="1101"/>
      <c r="QWZ744" s="1101"/>
      <c r="QXA744" s="1101"/>
      <c r="QXB744" s="1101"/>
      <c r="QXC744" s="1101"/>
      <c r="QXD744" s="1101"/>
      <c r="QXE744" s="1101"/>
      <c r="QXF744" s="1101"/>
      <c r="QXG744" s="1101"/>
      <c r="QXH744" s="1101"/>
      <c r="QXI744" s="1101"/>
      <c r="QXJ744" s="1101"/>
      <c r="QXK744" s="1101"/>
      <c r="QXL744" s="1101"/>
      <c r="QXM744" s="1101"/>
      <c r="QXN744" s="1101"/>
      <c r="QXO744" s="1101"/>
      <c r="QXP744" s="1101"/>
      <c r="QXQ744" s="1101"/>
      <c r="QXR744" s="1101"/>
      <c r="QXS744" s="1101"/>
      <c r="QXT744" s="1101"/>
      <c r="QXU744" s="1101"/>
      <c r="QXV744" s="1101"/>
      <c r="QXW744" s="1101"/>
      <c r="QXX744" s="1101"/>
      <c r="QXY744" s="1101"/>
      <c r="QXZ744" s="1101"/>
      <c r="QYA744" s="1101"/>
      <c r="QYB744" s="1101"/>
      <c r="QYC744" s="1101"/>
      <c r="QYD744" s="1101"/>
      <c r="QYE744" s="1101"/>
      <c r="QYF744" s="1101"/>
      <c r="QYG744" s="1101"/>
      <c r="QYH744" s="1101"/>
      <c r="QYI744" s="1101"/>
      <c r="QYJ744" s="1101"/>
      <c r="QYK744" s="1101"/>
      <c r="QYL744" s="1101"/>
      <c r="QYM744" s="1101"/>
      <c r="QYN744" s="1101"/>
      <c r="QYO744" s="1101"/>
      <c r="QYP744" s="1101"/>
      <c r="QYQ744" s="1101"/>
      <c r="QYR744" s="1101"/>
      <c r="QYS744" s="1101"/>
      <c r="QYT744" s="1101"/>
      <c r="QYU744" s="1101"/>
      <c r="QYV744" s="1101"/>
      <c r="QYW744" s="1101"/>
      <c r="QYX744" s="1101"/>
      <c r="QYY744" s="1101"/>
      <c r="QYZ744" s="1101"/>
      <c r="QZA744" s="1101"/>
      <c r="QZB744" s="1101"/>
      <c r="QZC744" s="1101"/>
      <c r="QZD744" s="1101"/>
      <c r="QZE744" s="1101"/>
      <c r="QZF744" s="1101"/>
      <c r="QZG744" s="1101"/>
      <c r="QZH744" s="1101"/>
      <c r="QZI744" s="1101"/>
      <c r="QZJ744" s="1101"/>
      <c r="QZK744" s="1101"/>
      <c r="QZL744" s="1101"/>
      <c r="QZM744" s="1101"/>
      <c r="QZN744" s="1101"/>
      <c r="QZO744" s="1101"/>
      <c r="QZP744" s="1101"/>
      <c r="QZQ744" s="1101"/>
      <c r="QZR744" s="1101"/>
      <c r="QZS744" s="1101"/>
      <c r="QZT744" s="1101"/>
      <c r="QZU744" s="1101"/>
      <c r="QZV744" s="1101"/>
      <c r="QZW744" s="1101"/>
      <c r="QZX744" s="1101"/>
      <c r="QZY744" s="1101"/>
      <c r="QZZ744" s="1101"/>
      <c r="RAA744" s="1101"/>
      <c r="RAB744" s="1101"/>
      <c r="RAC744" s="1101"/>
      <c r="RAD744" s="1101"/>
      <c r="RAE744" s="1101"/>
      <c r="RAF744" s="1101"/>
      <c r="RAG744" s="1101"/>
      <c r="RAH744" s="1101"/>
      <c r="RAI744" s="1101"/>
      <c r="RAJ744" s="1101"/>
      <c r="RAK744" s="1101"/>
      <c r="RAL744" s="1101"/>
      <c r="RAM744" s="1101"/>
      <c r="RAN744" s="1101"/>
      <c r="RAO744" s="1101"/>
      <c r="RAP744" s="1101"/>
      <c r="RAQ744" s="1101"/>
      <c r="RAR744" s="1101"/>
      <c r="RAS744" s="1101"/>
      <c r="RAT744" s="1101"/>
      <c r="RAU744" s="1101"/>
      <c r="RAV744" s="1101"/>
      <c r="RAW744" s="1101"/>
      <c r="RAX744" s="1101"/>
      <c r="RAY744" s="1101"/>
      <c r="RAZ744" s="1101"/>
      <c r="RBA744" s="1101"/>
      <c r="RBB744" s="1101"/>
      <c r="RBC744" s="1101"/>
      <c r="RBD744" s="1101"/>
      <c r="RBE744" s="1101"/>
      <c r="RBF744" s="1101"/>
      <c r="RBG744" s="1101"/>
      <c r="RBH744" s="1101"/>
      <c r="RBI744" s="1101"/>
      <c r="RBJ744" s="1101"/>
      <c r="RBK744" s="1101"/>
      <c r="RBL744" s="1101"/>
      <c r="RBM744" s="1101"/>
      <c r="RBN744" s="1101"/>
      <c r="RBO744" s="1101"/>
      <c r="RBP744" s="1101"/>
      <c r="RBQ744" s="1101"/>
      <c r="RBR744" s="1101"/>
      <c r="RBS744" s="1101"/>
      <c r="RBT744" s="1101"/>
      <c r="RBU744" s="1101"/>
      <c r="RBV744" s="1101"/>
      <c r="RBW744" s="1101"/>
      <c r="RBX744" s="1101"/>
      <c r="RBY744" s="1101"/>
      <c r="RBZ744" s="1101"/>
      <c r="RCA744" s="1101"/>
      <c r="RCB744" s="1101"/>
      <c r="RCC744" s="1101"/>
      <c r="RCD744" s="1101"/>
      <c r="RCE744" s="1101"/>
      <c r="RCF744" s="1101"/>
      <c r="RCG744" s="1101"/>
      <c r="RCH744" s="1101"/>
      <c r="RCI744" s="1101"/>
      <c r="RCJ744" s="1101"/>
      <c r="RCK744" s="1101"/>
      <c r="RCL744" s="1101"/>
      <c r="RCM744" s="1101"/>
      <c r="RCN744" s="1101"/>
      <c r="RCO744" s="1101"/>
      <c r="RCP744" s="1101"/>
      <c r="RCQ744" s="1101"/>
      <c r="RCR744" s="1101"/>
      <c r="RCS744" s="1101"/>
      <c r="RCT744" s="1101"/>
      <c r="RCU744" s="1101"/>
      <c r="RCV744" s="1101"/>
      <c r="RCW744" s="1101"/>
      <c r="RCX744" s="1101"/>
      <c r="RCY744" s="1101"/>
      <c r="RCZ744" s="1101"/>
      <c r="RDA744" s="1101"/>
      <c r="RDB744" s="1101"/>
      <c r="RDC744" s="1101"/>
      <c r="RDD744" s="1101"/>
      <c r="RDE744" s="1101"/>
      <c r="RDF744" s="1101"/>
      <c r="RDG744" s="1101"/>
      <c r="RDH744" s="1101"/>
      <c r="RDI744" s="1101"/>
      <c r="RDJ744" s="1101"/>
      <c r="RDK744" s="1101"/>
      <c r="RDL744" s="1101"/>
      <c r="RDM744" s="1101"/>
      <c r="RDN744" s="1101"/>
      <c r="RDO744" s="1101"/>
      <c r="RDP744" s="1101"/>
      <c r="RDQ744" s="1101"/>
      <c r="RDR744" s="1101"/>
      <c r="RDS744" s="1101"/>
      <c r="RDT744" s="1101"/>
      <c r="RDU744" s="1101"/>
      <c r="RDV744" s="1101"/>
      <c r="RDW744" s="1101"/>
      <c r="RDX744" s="1101"/>
      <c r="RDY744" s="1101"/>
      <c r="RDZ744" s="1101"/>
      <c r="REA744" s="1101"/>
      <c r="REB744" s="1101"/>
      <c r="REC744" s="1101"/>
      <c r="RED744" s="1101"/>
      <c r="REE744" s="1101"/>
      <c r="REF744" s="1101"/>
      <c r="REG744" s="1101"/>
      <c r="REH744" s="1101"/>
      <c r="REI744" s="1101"/>
      <c r="REJ744" s="1101"/>
      <c r="REK744" s="1101"/>
      <c r="REL744" s="1101"/>
      <c r="REM744" s="1101"/>
      <c r="REN744" s="1101"/>
      <c r="REO744" s="1101"/>
      <c r="REP744" s="1101"/>
      <c r="REQ744" s="1101"/>
      <c r="RER744" s="1101"/>
      <c r="RES744" s="1101"/>
      <c r="RET744" s="1101"/>
      <c r="REU744" s="1101"/>
      <c r="REV744" s="1101"/>
      <c r="REW744" s="1101"/>
      <c r="REX744" s="1101"/>
      <c r="REY744" s="1101"/>
      <c r="REZ744" s="1101"/>
      <c r="RFA744" s="1101"/>
      <c r="RFB744" s="1101"/>
      <c r="RFC744" s="1101"/>
      <c r="RFD744" s="1101"/>
      <c r="RFE744" s="1101"/>
      <c r="RFF744" s="1101"/>
      <c r="RFG744" s="1101"/>
      <c r="RFH744" s="1101"/>
      <c r="RFI744" s="1101"/>
      <c r="RFJ744" s="1101"/>
      <c r="RFK744" s="1101"/>
      <c r="RFL744" s="1101"/>
      <c r="RFM744" s="1101"/>
      <c r="RFN744" s="1101"/>
      <c r="RFO744" s="1101"/>
      <c r="RFP744" s="1101"/>
      <c r="RFQ744" s="1101"/>
      <c r="RFR744" s="1101"/>
      <c r="RFS744" s="1101"/>
      <c r="RFT744" s="1101"/>
      <c r="RFU744" s="1101"/>
      <c r="RFV744" s="1101"/>
      <c r="RFW744" s="1101"/>
      <c r="RFX744" s="1101"/>
      <c r="RFY744" s="1101"/>
      <c r="RFZ744" s="1101"/>
      <c r="RGA744" s="1101"/>
      <c r="RGB744" s="1101"/>
      <c r="RGC744" s="1101"/>
      <c r="RGD744" s="1101"/>
      <c r="RGE744" s="1101"/>
      <c r="RGF744" s="1101"/>
      <c r="RGG744" s="1101"/>
      <c r="RGH744" s="1101"/>
      <c r="RGI744" s="1101"/>
      <c r="RGJ744" s="1101"/>
      <c r="RGK744" s="1101"/>
      <c r="RGL744" s="1101"/>
      <c r="RGM744" s="1101"/>
      <c r="RGN744" s="1101"/>
      <c r="RGO744" s="1101"/>
      <c r="RGP744" s="1101"/>
      <c r="RGQ744" s="1101"/>
      <c r="RGR744" s="1101"/>
      <c r="RGS744" s="1101"/>
      <c r="RGT744" s="1101"/>
      <c r="RGU744" s="1101"/>
      <c r="RGV744" s="1101"/>
      <c r="RGW744" s="1101"/>
      <c r="RGX744" s="1101"/>
      <c r="RGY744" s="1101"/>
      <c r="RGZ744" s="1101"/>
      <c r="RHA744" s="1101"/>
      <c r="RHB744" s="1101"/>
      <c r="RHC744" s="1101"/>
      <c r="RHD744" s="1101"/>
      <c r="RHE744" s="1101"/>
      <c r="RHF744" s="1101"/>
      <c r="RHG744" s="1101"/>
      <c r="RHH744" s="1101"/>
      <c r="RHI744" s="1101"/>
      <c r="RHJ744" s="1101"/>
      <c r="RHK744" s="1101"/>
      <c r="RHL744" s="1101"/>
      <c r="RHM744" s="1101"/>
      <c r="RHN744" s="1101"/>
      <c r="RHO744" s="1101"/>
      <c r="RHP744" s="1101"/>
      <c r="RHQ744" s="1101"/>
      <c r="RHR744" s="1101"/>
      <c r="RHS744" s="1101"/>
      <c r="RHT744" s="1101"/>
      <c r="RHU744" s="1101"/>
      <c r="RHV744" s="1101"/>
      <c r="RHW744" s="1101"/>
      <c r="RHX744" s="1101"/>
      <c r="RHY744" s="1101"/>
      <c r="RHZ744" s="1101"/>
      <c r="RIA744" s="1101"/>
      <c r="RIB744" s="1101"/>
      <c r="RIC744" s="1101"/>
      <c r="RID744" s="1101"/>
      <c r="RIE744" s="1101"/>
      <c r="RIF744" s="1101"/>
      <c r="RIG744" s="1101"/>
      <c r="RIH744" s="1101"/>
      <c r="RII744" s="1101"/>
      <c r="RIJ744" s="1101"/>
      <c r="RIK744" s="1101"/>
      <c r="RIL744" s="1101"/>
      <c r="RIM744" s="1101"/>
      <c r="RIN744" s="1101"/>
      <c r="RIO744" s="1101"/>
      <c r="RIP744" s="1101"/>
      <c r="RIQ744" s="1101"/>
      <c r="RIR744" s="1101"/>
      <c r="RIS744" s="1101"/>
      <c r="RIT744" s="1101"/>
      <c r="RIU744" s="1101"/>
      <c r="RIV744" s="1101"/>
      <c r="RIW744" s="1101"/>
      <c r="RIX744" s="1101"/>
      <c r="RIY744" s="1101"/>
      <c r="RIZ744" s="1101"/>
      <c r="RJA744" s="1101"/>
      <c r="RJB744" s="1101"/>
      <c r="RJC744" s="1101"/>
      <c r="RJD744" s="1101"/>
      <c r="RJE744" s="1101"/>
      <c r="RJF744" s="1101"/>
      <c r="RJG744" s="1101"/>
      <c r="RJH744" s="1101"/>
      <c r="RJI744" s="1101"/>
      <c r="RJJ744" s="1101"/>
      <c r="RJK744" s="1101"/>
      <c r="RJL744" s="1101"/>
      <c r="RJM744" s="1101"/>
      <c r="RJN744" s="1101"/>
      <c r="RJO744" s="1101"/>
      <c r="RJP744" s="1101"/>
      <c r="RJQ744" s="1101"/>
      <c r="RJR744" s="1101"/>
      <c r="RJS744" s="1101"/>
      <c r="RJT744" s="1101"/>
      <c r="RJU744" s="1101"/>
      <c r="RJV744" s="1101"/>
      <c r="RJW744" s="1101"/>
      <c r="RJX744" s="1101"/>
      <c r="RJY744" s="1101"/>
      <c r="RJZ744" s="1101"/>
      <c r="RKA744" s="1101"/>
      <c r="RKB744" s="1101"/>
      <c r="RKC744" s="1101"/>
      <c r="RKD744" s="1101"/>
      <c r="RKE744" s="1101"/>
      <c r="RKF744" s="1101"/>
      <c r="RKG744" s="1101"/>
      <c r="RKH744" s="1101"/>
      <c r="RKI744" s="1101"/>
      <c r="RKJ744" s="1101"/>
      <c r="RKK744" s="1101"/>
      <c r="RKL744" s="1101"/>
      <c r="RKM744" s="1101"/>
      <c r="RKN744" s="1101"/>
      <c r="RKO744" s="1101"/>
      <c r="RKP744" s="1101"/>
      <c r="RKQ744" s="1101"/>
      <c r="RKR744" s="1101"/>
      <c r="RKS744" s="1101"/>
      <c r="RKT744" s="1101"/>
      <c r="RKU744" s="1101"/>
      <c r="RKV744" s="1101"/>
      <c r="RKW744" s="1101"/>
      <c r="RKX744" s="1101"/>
      <c r="RKY744" s="1101"/>
      <c r="RKZ744" s="1101"/>
      <c r="RLA744" s="1101"/>
      <c r="RLB744" s="1101"/>
      <c r="RLC744" s="1101"/>
      <c r="RLD744" s="1101"/>
      <c r="RLE744" s="1101"/>
      <c r="RLF744" s="1101"/>
      <c r="RLG744" s="1101"/>
      <c r="RLH744" s="1101"/>
      <c r="RLI744" s="1101"/>
      <c r="RLJ744" s="1101"/>
      <c r="RLK744" s="1101"/>
      <c r="RLL744" s="1101"/>
      <c r="RLM744" s="1101"/>
      <c r="RLN744" s="1101"/>
      <c r="RLO744" s="1101"/>
      <c r="RLP744" s="1101"/>
      <c r="RLQ744" s="1101"/>
      <c r="RLR744" s="1101"/>
      <c r="RLS744" s="1101"/>
      <c r="RLT744" s="1101"/>
      <c r="RLU744" s="1101"/>
      <c r="RLV744" s="1101"/>
      <c r="RLW744" s="1101"/>
      <c r="RLX744" s="1101"/>
      <c r="RLY744" s="1101"/>
      <c r="RLZ744" s="1101"/>
      <c r="RMA744" s="1101"/>
      <c r="RMB744" s="1101"/>
      <c r="RMC744" s="1101"/>
      <c r="RMD744" s="1101"/>
      <c r="RME744" s="1101"/>
      <c r="RMF744" s="1101"/>
      <c r="RMG744" s="1101"/>
      <c r="RMH744" s="1101"/>
      <c r="RMI744" s="1101"/>
      <c r="RMJ744" s="1101"/>
      <c r="RMK744" s="1101"/>
      <c r="RML744" s="1101"/>
      <c r="RMM744" s="1101"/>
      <c r="RMN744" s="1101"/>
      <c r="RMO744" s="1101"/>
      <c r="RMP744" s="1101"/>
      <c r="RMQ744" s="1101"/>
      <c r="RMR744" s="1101"/>
      <c r="RMS744" s="1101"/>
      <c r="RMT744" s="1101"/>
      <c r="RMU744" s="1101"/>
      <c r="RMV744" s="1101"/>
      <c r="RMW744" s="1101"/>
      <c r="RMX744" s="1101"/>
      <c r="RMY744" s="1101"/>
      <c r="RMZ744" s="1101"/>
      <c r="RNA744" s="1101"/>
      <c r="RNB744" s="1101"/>
      <c r="RNC744" s="1101"/>
      <c r="RND744" s="1101"/>
      <c r="RNE744" s="1101"/>
      <c r="RNF744" s="1101"/>
      <c r="RNG744" s="1101"/>
      <c r="RNH744" s="1101"/>
      <c r="RNI744" s="1101"/>
      <c r="RNJ744" s="1101"/>
      <c r="RNK744" s="1101"/>
      <c r="RNL744" s="1101"/>
      <c r="RNM744" s="1101"/>
      <c r="RNN744" s="1101"/>
      <c r="RNO744" s="1101"/>
      <c r="RNP744" s="1101"/>
      <c r="RNQ744" s="1101"/>
      <c r="RNR744" s="1101"/>
      <c r="RNS744" s="1101"/>
      <c r="RNT744" s="1101"/>
      <c r="RNU744" s="1101"/>
      <c r="RNV744" s="1101"/>
      <c r="RNW744" s="1101"/>
      <c r="RNX744" s="1101"/>
      <c r="RNY744" s="1101"/>
      <c r="RNZ744" s="1101"/>
      <c r="ROA744" s="1101"/>
      <c r="ROB744" s="1101"/>
      <c r="ROC744" s="1101"/>
      <c r="ROD744" s="1101"/>
      <c r="ROE744" s="1101"/>
      <c r="ROF744" s="1101"/>
      <c r="ROG744" s="1101"/>
      <c r="ROH744" s="1101"/>
      <c r="ROI744" s="1101"/>
      <c r="ROJ744" s="1101"/>
      <c r="ROK744" s="1101"/>
      <c r="ROL744" s="1101"/>
      <c r="ROM744" s="1101"/>
      <c r="RON744" s="1101"/>
      <c r="ROO744" s="1101"/>
      <c r="ROP744" s="1101"/>
      <c r="ROQ744" s="1101"/>
      <c r="ROR744" s="1101"/>
      <c r="ROS744" s="1101"/>
      <c r="ROT744" s="1101"/>
      <c r="ROU744" s="1101"/>
      <c r="ROV744" s="1101"/>
      <c r="ROW744" s="1101"/>
      <c r="ROX744" s="1101"/>
      <c r="ROY744" s="1101"/>
      <c r="ROZ744" s="1101"/>
      <c r="RPA744" s="1101"/>
      <c r="RPB744" s="1101"/>
      <c r="RPC744" s="1101"/>
      <c r="RPD744" s="1101"/>
      <c r="RPE744" s="1101"/>
      <c r="RPF744" s="1101"/>
      <c r="RPG744" s="1101"/>
      <c r="RPH744" s="1101"/>
      <c r="RPI744" s="1101"/>
      <c r="RPJ744" s="1101"/>
      <c r="RPK744" s="1101"/>
      <c r="RPL744" s="1101"/>
      <c r="RPM744" s="1101"/>
      <c r="RPN744" s="1101"/>
      <c r="RPO744" s="1101"/>
      <c r="RPP744" s="1101"/>
      <c r="RPQ744" s="1101"/>
      <c r="RPR744" s="1101"/>
      <c r="RPS744" s="1101"/>
      <c r="RPT744" s="1101"/>
      <c r="RPU744" s="1101"/>
      <c r="RPV744" s="1101"/>
      <c r="RPW744" s="1101"/>
      <c r="RPX744" s="1101"/>
      <c r="RPY744" s="1101"/>
      <c r="RPZ744" s="1101"/>
      <c r="RQA744" s="1101"/>
      <c r="RQB744" s="1101"/>
      <c r="RQC744" s="1101"/>
      <c r="RQD744" s="1101"/>
      <c r="RQE744" s="1101"/>
      <c r="RQF744" s="1101"/>
      <c r="RQG744" s="1101"/>
      <c r="RQH744" s="1101"/>
      <c r="RQI744" s="1101"/>
      <c r="RQJ744" s="1101"/>
      <c r="RQK744" s="1101"/>
      <c r="RQL744" s="1101"/>
      <c r="RQM744" s="1101"/>
      <c r="RQN744" s="1101"/>
      <c r="RQO744" s="1101"/>
      <c r="RQP744" s="1101"/>
      <c r="RQQ744" s="1101"/>
      <c r="RQR744" s="1101"/>
      <c r="RQS744" s="1101"/>
      <c r="RQT744" s="1101"/>
      <c r="RQU744" s="1101"/>
      <c r="RQV744" s="1101"/>
      <c r="RQW744" s="1101"/>
      <c r="RQX744" s="1101"/>
      <c r="RQY744" s="1101"/>
      <c r="RQZ744" s="1101"/>
      <c r="RRA744" s="1101"/>
      <c r="RRB744" s="1101"/>
      <c r="RRC744" s="1101"/>
      <c r="RRD744" s="1101"/>
      <c r="RRE744" s="1101"/>
      <c r="RRF744" s="1101"/>
      <c r="RRG744" s="1101"/>
      <c r="RRH744" s="1101"/>
      <c r="RRI744" s="1101"/>
      <c r="RRJ744" s="1101"/>
      <c r="RRK744" s="1101"/>
      <c r="RRL744" s="1101"/>
      <c r="RRM744" s="1101"/>
      <c r="RRN744" s="1101"/>
      <c r="RRO744" s="1101"/>
      <c r="RRP744" s="1101"/>
      <c r="RRQ744" s="1101"/>
      <c r="RRR744" s="1101"/>
      <c r="RRS744" s="1101"/>
      <c r="RRT744" s="1101"/>
      <c r="RRU744" s="1101"/>
      <c r="RRV744" s="1101"/>
      <c r="RRW744" s="1101"/>
      <c r="RRX744" s="1101"/>
      <c r="RRY744" s="1101"/>
      <c r="RRZ744" s="1101"/>
      <c r="RSA744" s="1101"/>
      <c r="RSB744" s="1101"/>
      <c r="RSC744" s="1101"/>
      <c r="RSD744" s="1101"/>
      <c r="RSE744" s="1101"/>
      <c r="RSF744" s="1101"/>
      <c r="RSG744" s="1101"/>
      <c r="RSH744" s="1101"/>
      <c r="RSI744" s="1101"/>
      <c r="RSJ744" s="1101"/>
      <c r="RSK744" s="1101"/>
      <c r="RSL744" s="1101"/>
      <c r="RSM744" s="1101"/>
      <c r="RSN744" s="1101"/>
      <c r="RSO744" s="1101"/>
      <c r="RSP744" s="1101"/>
      <c r="RSQ744" s="1101"/>
      <c r="RSR744" s="1101"/>
      <c r="RSS744" s="1101"/>
      <c r="RST744" s="1101"/>
      <c r="RSU744" s="1101"/>
      <c r="RSV744" s="1101"/>
      <c r="RSW744" s="1101"/>
      <c r="RSX744" s="1101"/>
      <c r="RSY744" s="1101"/>
      <c r="RSZ744" s="1101"/>
      <c r="RTA744" s="1101"/>
      <c r="RTB744" s="1101"/>
      <c r="RTC744" s="1101"/>
      <c r="RTD744" s="1101"/>
      <c r="RTE744" s="1101"/>
      <c r="RTF744" s="1101"/>
      <c r="RTG744" s="1101"/>
      <c r="RTH744" s="1101"/>
      <c r="RTI744" s="1101"/>
      <c r="RTJ744" s="1101"/>
      <c r="RTK744" s="1101"/>
      <c r="RTL744" s="1101"/>
      <c r="RTM744" s="1101"/>
      <c r="RTN744" s="1101"/>
      <c r="RTO744" s="1101"/>
      <c r="RTP744" s="1101"/>
      <c r="RTQ744" s="1101"/>
      <c r="RTR744" s="1101"/>
      <c r="RTS744" s="1101"/>
      <c r="RTT744" s="1101"/>
      <c r="RTU744" s="1101"/>
      <c r="RTV744" s="1101"/>
      <c r="RTW744" s="1101"/>
      <c r="RTX744" s="1101"/>
      <c r="RTY744" s="1101"/>
      <c r="RTZ744" s="1101"/>
      <c r="RUA744" s="1101"/>
      <c r="RUB744" s="1101"/>
      <c r="RUC744" s="1101"/>
      <c r="RUD744" s="1101"/>
      <c r="RUE744" s="1101"/>
      <c r="RUF744" s="1101"/>
      <c r="RUG744" s="1101"/>
      <c r="RUH744" s="1101"/>
      <c r="RUI744" s="1101"/>
      <c r="RUJ744" s="1101"/>
      <c r="RUK744" s="1101"/>
      <c r="RUL744" s="1101"/>
      <c r="RUM744" s="1101"/>
      <c r="RUN744" s="1101"/>
      <c r="RUO744" s="1101"/>
      <c r="RUP744" s="1101"/>
      <c r="RUQ744" s="1101"/>
      <c r="RUR744" s="1101"/>
      <c r="RUS744" s="1101"/>
      <c r="RUT744" s="1101"/>
      <c r="RUU744" s="1101"/>
      <c r="RUV744" s="1101"/>
      <c r="RUW744" s="1101"/>
      <c r="RUX744" s="1101"/>
      <c r="RUY744" s="1101"/>
      <c r="RUZ744" s="1101"/>
      <c r="RVA744" s="1101"/>
      <c r="RVB744" s="1101"/>
      <c r="RVC744" s="1101"/>
      <c r="RVD744" s="1101"/>
      <c r="RVE744" s="1101"/>
      <c r="RVF744" s="1101"/>
      <c r="RVG744" s="1101"/>
      <c r="RVH744" s="1101"/>
      <c r="RVI744" s="1101"/>
      <c r="RVJ744" s="1101"/>
      <c r="RVK744" s="1101"/>
      <c r="RVL744" s="1101"/>
      <c r="RVM744" s="1101"/>
      <c r="RVN744" s="1101"/>
      <c r="RVO744" s="1101"/>
      <c r="RVP744" s="1101"/>
      <c r="RVQ744" s="1101"/>
      <c r="RVR744" s="1101"/>
      <c r="RVS744" s="1101"/>
      <c r="RVT744" s="1101"/>
      <c r="RVU744" s="1101"/>
      <c r="RVV744" s="1101"/>
      <c r="RVW744" s="1101"/>
      <c r="RVX744" s="1101"/>
      <c r="RVY744" s="1101"/>
      <c r="RVZ744" s="1101"/>
      <c r="RWA744" s="1101"/>
      <c r="RWB744" s="1101"/>
      <c r="RWC744" s="1101"/>
      <c r="RWD744" s="1101"/>
      <c r="RWE744" s="1101"/>
      <c r="RWF744" s="1101"/>
      <c r="RWG744" s="1101"/>
      <c r="RWH744" s="1101"/>
      <c r="RWI744" s="1101"/>
      <c r="RWJ744" s="1101"/>
      <c r="RWK744" s="1101"/>
      <c r="RWL744" s="1101"/>
      <c r="RWM744" s="1101"/>
      <c r="RWN744" s="1101"/>
      <c r="RWO744" s="1101"/>
      <c r="RWP744" s="1101"/>
      <c r="RWQ744" s="1101"/>
      <c r="RWR744" s="1101"/>
      <c r="RWS744" s="1101"/>
      <c r="RWT744" s="1101"/>
      <c r="RWU744" s="1101"/>
      <c r="RWV744" s="1101"/>
      <c r="RWW744" s="1101"/>
      <c r="RWX744" s="1101"/>
      <c r="RWY744" s="1101"/>
      <c r="RWZ744" s="1101"/>
      <c r="RXA744" s="1101"/>
      <c r="RXB744" s="1101"/>
      <c r="RXC744" s="1101"/>
      <c r="RXD744" s="1101"/>
      <c r="RXE744" s="1101"/>
      <c r="RXF744" s="1101"/>
      <c r="RXG744" s="1101"/>
      <c r="RXH744" s="1101"/>
      <c r="RXI744" s="1101"/>
      <c r="RXJ744" s="1101"/>
      <c r="RXK744" s="1101"/>
      <c r="RXL744" s="1101"/>
      <c r="RXM744" s="1101"/>
      <c r="RXN744" s="1101"/>
      <c r="RXO744" s="1101"/>
      <c r="RXP744" s="1101"/>
      <c r="RXQ744" s="1101"/>
      <c r="RXR744" s="1101"/>
      <c r="RXS744" s="1101"/>
      <c r="RXT744" s="1101"/>
      <c r="RXU744" s="1101"/>
      <c r="RXV744" s="1101"/>
      <c r="RXW744" s="1101"/>
      <c r="RXX744" s="1101"/>
      <c r="RXY744" s="1101"/>
      <c r="RXZ744" s="1101"/>
      <c r="RYA744" s="1101"/>
      <c r="RYB744" s="1101"/>
      <c r="RYC744" s="1101"/>
      <c r="RYD744" s="1101"/>
      <c r="RYE744" s="1101"/>
      <c r="RYF744" s="1101"/>
      <c r="RYG744" s="1101"/>
      <c r="RYH744" s="1101"/>
      <c r="RYI744" s="1101"/>
      <c r="RYJ744" s="1101"/>
      <c r="RYK744" s="1101"/>
      <c r="RYL744" s="1101"/>
      <c r="RYM744" s="1101"/>
      <c r="RYN744" s="1101"/>
      <c r="RYO744" s="1101"/>
      <c r="RYP744" s="1101"/>
      <c r="RYQ744" s="1101"/>
      <c r="RYR744" s="1101"/>
      <c r="RYS744" s="1101"/>
      <c r="RYT744" s="1101"/>
      <c r="RYU744" s="1101"/>
      <c r="RYV744" s="1101"/>
      <c r="RYW744" s="1101"/>
      <c r="RYX744" s="1101"/>
      <c r="RYY744" s="1101"/>
      <c r="RYZ744" s="1101"/>
      <c r="RZA744" s="1101"/>
      <c r="RZB744" s="1101"/>
      <c r="RZC744" s="1101"/>
      <c r="RZD744" s="1101"/>
      <c r="RZE744" s="1101"/>
      <c r="RZF744" s="1101"/>
      <c r="RZG744" s="1101"/>
      <c r="RZH744" s="1101"/>
      <c r="RZI744" s="1101"/>
      <c r="RZJ744" s="1101"/>
      <c r="RZK744" s="1101"/>
      <c r="RZL744" s="1101"/>
      <c r="RZM744" s="1101"/>
      <c r="RZN744" s="1101"/>
      <c r="RZO744" s="1101"/>
      <c r="RZP744" s="1101"/>
      <c r="RZQ744" s="1101"/>
      <c r="RZR744" s="1101"/>
      <c r="RZS744" s="1101"/>
      <c r="RZT744" s="1101"/>
      <c r="RZU744" s="1101"/>
      <c r="RZV744" s="1101"/>
      <c r="RZW744" s="1101"/>
      <c r="RZX744" s="1101"/>
      <c r="RZY744" s="1101"/>
      <c r="RZZ744" s="1101"/>
      <c r="SAA744" s="1101"/>
      <c r="SAB744" s="1101"/>
      <c r="SAC744" s="1101"/>
      <c r="SAD744" s="1101"/>
      <c r="SAE744" s="1101"/>
      <c r="SAF744" s="1101"/>
      <c r="SAG744" s="1101"/>
      <c r="SAH744" s="1101"/>
      <c r="SAI744" s="1101"/>
      <c r="SAJ744" s="1101"/>
      <c r="SAK744" s="1101"/>
      <c r="SAL744" s="1101"/>
      <c r="SAM744" s="1101"/>
      <c r="SAN744" s="1101"/>
      <c r="SAO744" s="1101"/>
      <c r="SAP744" s="1101"/>
      <c r="SAQ744" s="1101"/>
      <c r="SAR744" s="1101"/>
      <c r="SAS744" s="1101"/>
      <c r="SAT744" s="1101"/>
      <c r="SAU744" s="1101"/>
      <c r="SAV744" s="1101"/>
      <c r="SAW744" s="1101"/>
      <c r="SAX744" s="1101"/>
      <c r="SAY744" s="1101"/>
      <c r="SAZ744" s="1101"/>
      <c r="SBA744" s="1101"/>
      <c r="SBB744" s="1101"/>
      <c r="SBC744" s="1101"/>
      <c r="SBD744" s="1101"/>
      <c r="SBE744" s="1101"/>
      <c r="SBF744" s="1101"/>
      <c r="SBG744" s="1101"/>
      <c r="SBH744" s="1101"/>
      <c r="SBI744" s="1101"/>
      <c r="SBJ744" s="1101"/>
      <c r="SBK744" s="1101"/>
      <c r="SBL744" s="1101"/>
      <c r="SBM744" s="1101"/>
      <c r="SBN744" s="1101"/>
      <c r="SBO744" s="1101"/>
      <c r="SBP744" s="1101"/>
      <c r="SBQ744" s="1101"/>
      <c r="SBR744" s="1101"/>
      <c r="SBS744" s="1101"/>
      <c r="SBT744" s="1101"/>
      <c r="SBU744" s="1101"/>
      <c r="SBV744" s="1101"/>
      <c r="SBW744" s="1101"/>
      <c r="SBX744" s="1101"/>
      <c r="SBY744" s="1101"/>
      <c r="SBZ744" s="1101"/>
      <c r="SCA744" s="1101"/>
      <c r="SCB744" s="1101"/>
      <c r="SCC744" s="1101"/>
      <c r="SCD744" s="1101"/>
      <c r="SCE744" s="1101"/>
      <c r="SCF744" s="1101"/>
      <c r="SCG744" s="1101"/>
      <c r="SCH744" s="1101"/>
      <c r="SCI744" s="1101"/>
      <c r="SCJ744" s="1101"/>
      <c r="SCK744" s="1101"/>
      <c r="SCL744" s="1101"/>
      <c r="SCM744" s="1101"/>
      <c r="SCN744" s="1101"/>
      <c r="SCO744" s="1101"/>
      <c r="SCP744" s="1101"/>
      <c r="SCQ744" s="1101"/>
      <c r="SCR744" s="1101"/>
      <c r="SCS744" s="1101"/>
      <c r="SCT744" s="1101"/>
      <c r="SCU744" s="1101"/>
      <c r="SCV744" s="1101"/>
      <c r="SCW744" s="1101"/>
      <c r="SCX744" s="1101"/>
      <c r="SCY744" s="1101"/>
      <c r="SCZ744" s="1101"/>
      <c r="SDA744" s="1101"/>
      <c r="SDB744" s="1101"/>
      <c r="SDC744" s="1101"/>
      <c r="SDD744" s="1101"/>
      <c r="SDE744" s="1101"/>
      <c r="SDF744" s="1101"/>
      <c r="SDG744" s="1101"/>
      <c r="SDH744" s="1101"/>
      <c r="SDI744" s="1101"/>
      <c r="SDJ744" s="1101"/>
      <c r="SDK744" s="1101"/>
      <c r="SDL744" s="1101"/>
      <c r="SDM744" s="1101"/>
      <c r="SDN744" s="1101"/>
      <c r="SDO744" s="1101"/>
      <c r="SDP744" s="1101"/>
      <c r="SDQ744" s="1101"/>
      <c r="SDR744" s="1101"/>
      <c r="SDS744" s="1101"/>
      <c r="SDT744" s="1101"/>
      <c r="SDU744" s="1101"/>
      <c r="SDV744" s="1101"/>
      <c r="SDW744" s="1101"/>
      <c r="SDX744" s="1101"/>
      <c r="SDY744" s="1101"/>
      <c r="SDZ744" s="1101"/>
      <c r="SEA744" s="1101"/>
      <c r="SEB744" s="1101"/>
      <c r="SEC744" s="1101"/>
      <c r="SED744" s="1101"/>
      <c r="SEE744" s="1101"/>
      <c r="SEF744" s="1101"/>
      <c r="SEG744" s="1101"/>
      <c r="SEH744" s="1101"/>
      <c r="SEI744" s="1101"/>
      <c r="SEJ744" s="1101"/>
      <c r="SEK744" s="1101"/>
      <c r="SEL744" s="1101"/>
      <c r="SEM744" s="1101"/>
      <c r="SEN744" s="1101"/>
      <c r="SEO744" s="1101"/>
      <c r="SEP744" s="1101"/>
      <c r="SEQ744" s="1101"/>
      <c r="SER744" s="1101"/>
      <c r="SES744" s="1101"/>
      <c r="SET744" s="1101"/>
      <c r="SEU744" s="1101"/>
      <c r="SEV744" s="1101"/>
      <c r="SEW744" s="1101"/>
      <c r="SEX744" s="1101"/>
      <c r="SEY744" s="1101"/>
      <c r="SEZ744" s="1101"/>
      <c r="SFA744" s="1101"/>
      <c r="SFB744" s="1101"/>
      <c r="SFC744" s="1101"/>
      <c r="SFD744" s="1101"/>
      <c r="SFE744" s="1101"/>
      <c r="SFF744" s="1101"/>
      <c r="SFG744" s="1101"/>
      <c r="SFH744" s="1101"/>
      <c r="SFI744" s="1101"/>
      <c r="SFJ744" s="1101"/>
      <c r="SFK744" s="1101"/>
      <c r="SFL744" s="1101"/>
      <c r="SFM744" s="1101"/>
      <c r="SFN744" s="1101"/>
      <c r="SFO744" s="1101"/>
      <c r="SFP744" s="1101"/>
      <c r="SFQ744" s="1101"/>
      <c r="SFR744" s="1101"/>
      <c r="SFS744" s="1101"/>
      <c r="SFT744" s="1101"/>
      <c r="SFU744" s="1101"/>
      <c r="SFV744" s="1101"/>
      <c r="SFW744" s="1101"/>
      <c r="SFX744" s="1101"/>
      <c r="SFY744" s="1101"/>
      <c r="SFZ744" s="1101"/>
      <c r="SGA744" s="1101"/>
      <c r="SGB744" s="1101"/>
      <c r="SGC744" s="1101"/>
      <c r="SGD744" s="1101"/>
      <c r="SGE744" s="1101"/>
      <c r="SGF744" s="1101"/>
      <c r="SGG744" s="1101"/>
      <c r="SGH744" s="1101"/>
      <c r="SGI744" s="1101"/>
      <c r="SGJ744" s="1101"/>
      <c r="SGK744" s="1101"/>
      <c r="SGL744" s="1101"/>
      <c r="SGM744" s="1101"/>
      <c r="SGN744" s="1101"/>
      <c r="SGO744" s="1101"/>
      <c r="SGP744" s="1101"/>
      <c r="SGQ744" s="1101"/>
      <c r="SGR744" s="1101"/>
      <c r="SGS744" s="1101"/>
      <c r="SGT744" s="1101"/>
      <c r="SGU744" s="1101"/>
      <c r="SGV744" s="1101"/>
      <c r="SGW744" s="1101"/>
      <c r="SGX744" s="1101"/>
      <c r="SGY744" s="1101"/>
      <c r="SGZ744" s="1101"/>
      <c r="SHA744" s="1101"/>
      <c r="SHB744" s="1101"/>
      <c r="SHC744" s="1101"/>
      <c r="SHD744" s="1101"/>
      <c r="SHE744" s="1101"/>
      <c r="SHF744" s="1101"/>
      <c r="SHG744" s="1101"/>
      <c r="SHH744" s="1101"/>
      <c r="SHI744" s="1101"/>
      <c r="SHJ744" s="1101"/>
      <c r="SHK744" s="1101"/>
      <c r="SHL744" s="1101"/>
      <c r="SHM744" s="1101"/>
      <c r="SHN744" s="1101"/>
      <c r="SHO744" s="1101"/>
      <c r="SHP744" s="1101"/>
      <c r="SHQ744" s="1101"/>
      <c r="SHR744" s="1101"/>
      <c r="SHS744" s="1101"/>
      <c r="SHT744" s="1101"/>
      <c r="SHU744" s="1101"/>
      <c r="SHV744" s="1101"/>
      <c r="SHW744" s="1101"/>
      <c r="SHX744" s="1101"/>
      <c r="SHY744" s="1101"/>
      <c r="SHZ744" s="1101"/>
      <c r="SIA744" s="1101"/>
      <c r="SIB744" s="1101"/>
      <c r="SIC744" s="1101"/>
      <c r="SID744" s="1101"/>
      <c r="SIE744" s="1101"/>
      <c r="SIF744" s="1101"/>
      <c r="SIG744" s="1101"/>
      <c r="SIH744" s="1101"/>
      <c r="SII744" s="1101"/>
      <c r="SIJ744" s="1101"/>
      <c r="SIK744" s="1101"/>
      <c r="SIL744" s="1101"/>
      <c r="SIM744" s="1101"/>
      <c r="SIN744" s="1101"/>
      <c r="SIO744" s="1101"/>
      <c r="SIP744" s="1101"/>
      <c r="SIQ744" s="1101"/>
      <c r="SIR744" s="1101"/>
      <c r="SIS744" s="1101"/>
      <c r="SIT744" s="1101"/>
      <c r="SIU744" s="1101"/>
      <c r="SIV744" s="1101"/>
      <c r="SIW744" s="1101"/>
      <c r="SIX744" s="1101"/>
      <c r="SIY744" s="1101"/>
      <c r="SIZ744" s="1101"/>
      <c r="SJA744" s="1101"/>
      <c r="SJB744" s="1101"/>
      <c r="SJC744" s="1101"/>
      <c r="SJD744" s="1101"/>
      <c r="SJE744" s="1101"/>
      <c r="SJF744" s="1101"/>
      <c r="SJG744" s="1101"/>
      <c r="SJH744" s="1101"/>
      <c r="SJI744" s="1101"/>
      <c r="SJJ744" s="1101"/>
      <c r="SJK744" s="1101"/>
      <c r="SJL744" s="1101"/>
      <c r="SJM744" s="1101"/>
      <c r="SJN744" s="1101"/>
      <c r="SJO744" s="1101"/>
      <c r="SJP744" s="1101"/>
      <c r="SJQ744" s="1101"/>
      <c r="SJR744" s="1101"/>
      <c r="SJS744" s="1101"/>
      <c r="SJT744" s="1101"/>
      <c r="SJU744" s="1101"/>
      <c r="SJV744" s="1101"/>
      <c r="SJW744" s="1101"/>
      <c r="SJX744" s="1101"/>
      <c r="SJY744" s="1101"/>
      <c r="SJZ744" s="1101"/>
      <c r="SKA744" s="1101"/>
      <c r="SKB744" s="1101"/>
      <c r="SKC744" s="1101"/>
      <c r="SKD744" s="1101"/>
      <c r="SKE744" s="1101"/>
      <c r="SKF744" s="1101"/>
      <c r="SKG744" s="1101"/>
      <c r="SKH744" s="1101"/>
      <c r="SKI744" s="1101"/>
      <c r="SKJ744" s="1101"/>
      <c r="SKK744" s="1101"/>
      <c r="SKL744" s="1101"/>
      <c r="SKM744" s="1101"/>
      <c r="SKN744" s="1101"/>
      <c r="SKO744" s="1101"/>
      <c r="SKP744" s="1101"/>
      <c r="SKQ744" s="1101"/>
      <c r="SKR744" s="1101"/>
      <c r="SKS744" s="1101"/>
      <c r="SKT744" s="1101"/>
      <c r="SKU744" s="1101"/>
      <c r="SKV744" s="1101"/>
      <c r="SKW744" s="1101"/>
      <c r="SKX744" s="1101"/>
      <c r="SKY744" s="1101"/>
      <c r="SKZ744" s="1101"/>
      <c r="SLA744" s="1101"/>
      <c r="SLB744" s="1101"/>
      <c r="SLC744" s="1101"/>
      <c r="SLD744" s="1101"/>
      <c r="SLE744" s="1101"/>
      <c r="SLF744" s="1101"/>
      <c r="SLG744" s="1101"/>
      <c r="SLH744" s="1101"/>
      <c r="SLI744" s="1101"/>
      <c r="SLJ744" s="1101"/>
      <c r="SLK744" s="1101"/>
      <c r="SLL744" s="1101"/>
      <c r="SLM744" s="1101"/>
      <c r="SLN744" s="1101"/>
      <c r="SLO744" s="1101"/>
      <c r="SLP744" s="1101"/>
      <c r="SLQ744" s="1101"/>
      <c r="SLR744" s="1101"/>
      <c r="SLS744" s="1101"/>
      <c r="SLT744" s="1101"/>
      <c r="SLU744" s="1101"/>
      <c r="SLV744" s="1101"/>
      <c r="SLW744" s="1101"/>
      <c r="SLX744" s="1101"/>
      <c r="SLY744" s="1101"/>
      <c r="SLZ744" s="1101"/>
      <c r="SMA744" s="1101"/>
      <c r="SMB744" s="1101"/>
      <c r="SMC744" s="1101"/>
      <c r="SMD744" s="1101"/>
      <c r="SME744" s="1101"/>
      <c r="SMF744" s="1101"/>
      <c r="SMG744" s="1101"/>
      <c r="SMH744" s="1101"/>
      <c r="SMI744" s="1101"/>
      <c r="SMJ744" s="1101"/>
      <c r="SMK744" s="1101"/>
      <c r="SML744" s="1101"/>
      <c r="SMM744" s="1101"/>
      <c r="SMN744" s="1101"/>
      <c r="SMO744" s="1101"/>
      <c r="SMP744" s="1101"/>
      <c r="SMQ744" s="1101"/>
      <c r="SMR744" s="1101"/>
      <c r="SMS744" s="1101"/>
      <c r="SMT744" s="1101"/>
      <c r="SMU744" s="1101"/>
      <c r="SMV744" s="1101"/>
      <c r="SMW744" s="1101"/>
      <c r="SMX744" s="1101"/>
      <c r="SMY744" s="1101"/>
      <c r="SMZ744" s="1101"/>
      <c r="SNA744" s="1101"/>
      <c r="SNB744" s="1101"/>
      <c r="SNC744" s="1101"/>
      <c r="SND744" s="1101"/>
      <c r="SNE744" s="1101"/>
      <c r="SNF744" s="1101"/>
      <c r="SNG744" s="1101"/>
      <c r="SNH744" s="1101"/>
      <c r="SNI744" s="1101"/>
      <c r="SNJ744" s="1101"/>
      <c r="SNK744" s="1101"/>
      <c r="SNL744" s="1101"/>
      <c r="SNM744" s="1101"/>
      <c r="SNN744" s="1101"/>
      <c r="SNO744" s="1101"/>
      <c r="SNP744" s="1101"/>
      <c r="SNQ744" s="1101"/>
      <c r="SNR744" s="1101"/>
      <c r="SNS744" s="1101"/>
      <c r="SNT744" s="1101"/>
      <c r="SNU744" s="1101"/>
      <c r="SNV744" s="1101"/>
      <c r="SNW744" s="1101"/>
      <c r="SNX744" s="1101"/>
      <c r="SNY744" s="1101"/>
      <c r="SNZ744" s="1101"/>
      <c r="SOA744" s="1101"/>
      <c r="SOB744" s="1101"/>
      <c r="SOC744" s="1101"/>
      <c r="SOD744" s="1101"/>
      <c r="SOE744" s="1101"/>
      <c r="SOF744" s="1101"/>
      <c r="SOG744" s="1101"/>
      <c r="SOH744" s="1101"/>
      <c r="SOI744" s="1101"/>
      <c r="SOJ744" s="1101"/>
      <c r="SOK744" s="1101"/>
      <c r="SOL744" s="1101"/>
      <c r="SOM744" s="1101"/>
      <c r="SON744" s="1101"/>
      <c r="SOO744" s="1101"/>
      <c r="SOP744" s="1101"/>
      <c r="SOQ744" s="1101"/>
      <c r="SOR744" s="1101"/>
      <c r="SOS744" s="1101"/>
      <c r="SOT744" s="1101"/>
      <c r="SOU744" s="1101"/>
      <c r="SOV744" s="1101"/>
      <c r="SOW744" s="1101"/>
      <c r="SOX744" s="1101"/>
      <c r="SOY744" s="1101"/>
      <c r="SOZ744" s="1101"/>
      <c r="SPA744" s="1101"/>
      <c r="SPB744" s="1101"/>
      <c r="SPC744" s="1101"/>
      <c r="SPD744" s="1101"/>
      <c r="SPE744" s="1101"/>
      <c r="SPF744" s="1101"/>
      <c r="SPG744" s="1101"/>
      <c r="SPH744" s="1101"/>
      <c r="SPI744" s="1101"/>
      <c r="SPJ744" s="1101"/>
      <c r="SPK744" s="1101"/>
      <c r="SPL744" s="1101"/>
      <c r="SPM744" s="1101"/>
      <c r="SPN744" s="1101"/>
      <c r="SPO744" s="1101"/>
      <c r="SPP744" s="1101"/>
      <c r="SPQ744" s="1101"/>
      <c r="SPR744" s="1101"/>
      <c r="SPS744" s="1101"/>
      <c r="SPT744" s="1101"/>
      <c r="SPU744" s="1101"/>
      <c r="SPV744" s="1101"/>
      <c r="SPW744" s="1101"/>
      <c r="SPX744" s="1101"/>
      <c r="SPY744" s="1101"/>
      <c r="SPZ744" s="1101"/>
      <c r="SQA744" s="1101"/>
      <c r="SQB744" s="1101"/>
      <c r="SQC744" s="1101"/>
      <c r="SQD744" s="1101"/>
      <c r="SQE744" s="1101"/>
      <c r="SQF744" s="1101"/>
      <c r="SQG744" s="1101"/>
      <c r="SQH744" s="1101"/>
      <c r="SQI744" s="1101"/>
      <c r="SQJ744" s="1101"/>
      <c r="SQK744" s="1101"/>
      <c r="SQL744" s="1101"/>
      <c r="SQM744" s="1101"/>
      <c r="SQN744" s="1101"/>
      <c r="SQO744" s="1101"/>
      <c r="SQP744" s="1101"/>
      <c r="SQQ744" s="1101"/>
      <c r="SQR744" s="1101"/>
      <c r="SQS744" s="1101"/>
      <c r="SQT744" s="1101"/>
      <c r="SQU744" s="1101"/>
      <c r="SQV744" s="1101"/>
      <c r="SQW744" s="1101"/>
      <c r="SQX744" s="1101"/>
      <c r="SQY744" s="1101"/>
      <c r="SQZ744" s="1101"/>
      <c r="SRA744" s="1101"/>
      <c r="SRB744" s="1101"/>
      <c r="SRC744" s="1101"/>
      <c r="SRD744" s="1101"/>
      <c r="SRE744" s="1101"/>
      <c r="SRF744" s="1101"/>
      <c r="SRG744" s="1101"/>
      <c r="SRH744" s="1101"/>
      <c r="SRI744" s="1101"/>
      <c r="SRJ744" s="1101"/>
      <c r="SRK744" s="1101"/>
      <c r="SRL744" s="1101"/>
      <c r="SRM744" s="1101"/>
      <c r="SRN744" s="1101"/>
      <c r="SRO744" s="1101"/>
      <c r="SRP744" s="1101"/>
      <c r="SRQ744" s="1101"/>
      <c r="SRR744" s="1101"/>
      <c r="SRS744" s="1101"/>
      <c r="SRT744" s="1101"/>
      <c r="SRU744" s="1101"/>
      <c r="SRV744" s="1101"/>
      <c r="SRW744" s="1101"/>
      <c r="SRX744" s="1101"/>
      <c r="SRY744" s="1101"/>
      <c r="SRZ744" s="1101"/>
      <c r="SSA744" s="1101"/>
      <c r="SSB744" s="1101"/>
      <c r="SSC744" s="1101"/>
      <c r="SSD744" s="1101"/>
      <c r="SSE744" s="1101"/>
      <c r="SSF744" s="1101"/>
      <c r="SSG744" s="1101"/>
      <c r="SSH744" s="1101"/>
      <c r="SSI744" s="1101"/>
      <c r="SSJ744" s="1101"/>
      <c r="SSK744" s="1101"/>
      <c r="SSL744" s="1101"/>
      <c r="SSM744" s="1101"/>
      <c r="SSN744" s="1101"/>
      <c r="SSO744" s="1101"/>
      <c r="SSP744" s="1101"/>
      <c r="SSQ744" s="1101"/>
      <c r="SSR744" s="1101"/>
      <c r="SSS744" s="1101"/>
      <c r="SST744" s="1101"/>
      <c r="SSU744" s="1101"/>
      <c r="SSV744" s="1101"/>
      <c r="SSW744" s="1101"/>
      <c r="SSX744" s="1101"/>
      <c r="SSY744" s="1101"/>
      <c r="SSZ744" s="1101"/>
      <c r="STA744" s="1101"/>
      <c r="STB744" s="1101"/>
      <c r="STC744" s="1101"/>
      <c r="STD744" s="1101"/>
      <c r="STE744" s="1101"/>
      <c r="STF744" s="1101"/>
      <c r="STG744" s="1101"/>
      <c r="STH744" s="1101"/>
      <c r="STI744" s="1101"/>
      <c r="STJ744" s="1101"/>
      <c r="STK744" s="1101"/>
      <c r="STL744" s="1101"/>
      <c r="STM744" s="1101"/>
      <c r="STN744" s="1101"/>
      <c r="STO744" s="1101"/>
      <c r="STP744" s="1101"/>
      <c r="STQ744" s="1101"/>
      <c r="STR744" s="1101"/>
      <c r="STS744" s="1101"/>
      <c r="STT744" s="1101"/>
      <c r="STU744" s="1101"/>
      <c r="STV744" s="1101"/>
      <c r="STW744" s="1101"/>
      <c r="STX744" s="1101"/>
      <c r="STY744" s="1101"/>
      <c r="STZ744" s="1101"/>
      <c r="SUA744" s="1101"/>
      <c r="SUB744" s="1101"/>
      <c r="SUC744" s="1101"/>
      <c r="SUD744" s="1101"/>
      <c r="SUE744" s="1101"/>
      <c r="SUF744" s="1101"/>
      <c r="SUG744" s="1101"/>
      <c r="SUH744" s="1101"/>
      <c r="SUI744" s="1101"/>
      <c r="SUJ744" s="1101"/>
      <c r="SUK744" s="1101"/>
      <c r="SUL744" s="1101"/>
      <c r="SUM744" s="1101"/>
      <c r="SUN744" s="1101"/>
      <c r="SUO744" s="1101"/>
      <c r="SUP744" s="1101"/>
      <c r="SUQ744" s="1101"/>
      <c r="SUR744" s="1101"/>
      <c r="SUS744" s="1101"/>
      <c r="SUT744" s="1101"/>
      <c r="SUU744" s="1101"/>
      <c r="SUV744" s="1101"/>
      <c r="SUW744" s="1101"/>
      <c r="SUX744" s="1101"/>
      <c r="SUY744" s="1101"/>
      <c r="SUZ744" s="1101"/>
      <c r="SVA744" s="1101"/>
      <c r="SVB744" s="1101"/>
      <c r="SVC744" s="1101"/>
      <c r="SVD744" s="1101"/>
      <c r="SVE744" s="1101"/>
      <c r="SVF744" s="1101"/>
      <c r="SVG744" s="1101"/>
      <c r="SVH744" s="1101"/>
      <c r="SVI744" s="1101"/>
      <c r="SVJ744" s="1101"/>
      <c r="SVK744" s="1101"/>
      <c r="SVL744" s="1101"/>
      <c r="SVM744" s="1101"/>
      <c r="SVN744" s="1101"/>
      <c r="SVO744" s="1101"/>
      <c r="SVP744" s="1101"/>
      <c r="SVQ744" s="1101"/>
      <c r="SVR744" s="1101"/>
      <c r="SVS744" s="1101"/>
      <c r="SVT744" s="1101"/>
      <c r="SVU744" s="1101"/>
      <c r="SVV744" s="1101"/>
      <c r="SVW744" s="1101"/>
      <c r="SVX744" s="1101"/>
      <c r="SVY744" s="1101"/>
      <c r="SVZ744" s="1101"/>
      <c r="SWA744" s="1101"/>
      <c r="SWB744" s="1101"/>
      <c r="SWC744" s="1101"/>
      <c r="SWD744" s="1101"/>
      <c r="SWE744" s="1101"/>
      <c r="SWF744" s="1101"/>
      <c r="SWG744" s="1101"/>
      <c r="SWH744" s="1101"/>
      <c r="SWI744" s="1101"/>
      <c r="SWJ744" s="1101"/>
      <c r="SWK744" s="1101"/>
      <c r="SWL744" s="1101"/>
      <c r="SWM744" s="1101"/>
      <c r="SWN744" s="1101"/>
      <c r="SWO744" s="1101"/>
      <c r="SWP744" s="1101"/>
      <c r="SWQ744" s="1101"/>
      <c r="SWR744" s="1101"/>
      <c r="SWS744" s="1101"/>
      <c r="SWT744" s="1101"/>
      <c r="SWU744" s="1101"/>
      <c r="SWV744" s="1101"/>
      <c r="SWW744" s="1101"/>
      <c r="SWX744" s="1101"/>
      <c r="SWY744" s="1101"/>
      <c r="SWZ744" s="1101"/>
      <c r="SXA744" s="1101"/>
      <c r="SXB744" s="1101"/>
      <c r="SXC744" s="1101"/>
      <c r="SXD744" s="1101"/>
      <c r="SXE744" s="1101"/>
      <c r="SXF744" s="1101"/>
      <c r="SXG744" s="1101"/>
      <c r="SXH744" s="1101"/>
      <c r="SXI744" s="1101"/>
      <c r="SXJ744" s="1101"/>
      <c r="SXK744" s="1101"/>
      <c r="SXL744" s="1101"/>
      <c r="SXM744" s="1101"/>
      <c r="SXN744" s="1101"/>
      <c r="SXO744" s="1101"/>
      <c r="SXP744" s="1101"/>
      <c r="SXQ744" s="1101"/>
      <c r="SXR744" s="1101"/>
      <c r="SXS744" s="1101"/>
      <c r="SXT744" s="1101"/>
      <c r="SXU744" s="1101"/>
      <c r="SXV744" s="1101"/>
      <c r="SXW744" s="1101"/>
      <c r="SXX744" s="1101"/>
      <c r="SXY744" s="1101"/>
      <c r="SXZ744" s="1101"/>
      <c r="SYA744" s="1101"/>
      <c r="SYB744" s="1101"/>
      <c r="SYC744" s="1101"/>
      <c r="SYD744" s="1101"/>
      <c r="SYE744" s="1101"/>
      <c r="SYF744" s="1101"/>
      <c r="SYG744" s="1101"/>
      <c r="SYH744" s="1101"/>
      <c r="SYI744" s="1101"/>
      <c r="SYJ744" s="1101"/>
      <c r="SYK744" s="1101"/>
      <c r="SYL744" s="1101"/>
      <c r="SYM744" s="1101"/>
      <c r="SYN744" s="1101"/>
      <c r="SYO744" s="1101"/>
      <c r="SYP744" s="1101"/>
      <c r="SYQ744" s="1101"/>
      <c r="SYR744" s="1101"/>
      <c r="SYS744" s="1101"/>
      <c r="SYT744" s="1101"/>
      <c r="SYU744" s="1101"/>
      <c r="SYV744" s="1101"/>
      <c r="SYW744" s="1101"/>
      <c r="SYX744" s="1101"/>
      <c r="SYY744" s="1101"/>
      <c r="SYZ744" s="1101"/>
      <c r="SZA744" s="1101"/>
      <c r="SZB744" s="1101"/>
      <c r="SZC744" s="1101"/>
      <c r="SZD744" s="1101"/>
      <c r="SZE744" s="1101"/>
      <c r="SZF744" s="1101"/>
      <c r="SZG744" s="1101"/>
      <c r="SZH744" s="1101"/>
      <c r="SZI744" s="1101"/>
      <c r="SZJ744" s="1101"/>
      <c r="SZK744" s="1101"/>
      <c r="SZL744" s="1101"/>
      <c r="SZM744" s="1101"/>
      <c r="SZN744" s="1101"/>
      <c r="SZO744" s="1101"/>
      <c r="SZP744" s="1101"/>
      <c r="SZQ744" s="1101"/>
      <c r="SZR744" s="1101"/>
      <c r="SZS744" s="1101"/>
      <c r="SZT744" s="1101"/>
      <c r="SZU744" s="1101"/>
      <c r="SZV744" s="1101"/>
      <c r="SZW744" s="1101"/>
      <c r="SZX744" s="1101"/>
      <c r="SZY744" s="1101"/>
      <c r="SZZ744" s="1101"/>
      <c r="TAA744" s="1101"/>
      <c r="TAB744" s="1101"/>
      <c r="TAC744" s="1101"/>
      <c r="TAD744" s="1101"/>
      <c r="TAE744" s="1101"/>
      <c r="TAF744" s="1101"/>
      <c r="TAG744" s="1101"/>
      <c r="TAH744" s="1101"/>
      <c r="TAI744" s="1101"/>
      <c r="TAJ744" s="1101"/>
      <c r="TAK744" s="1101"/>
      <c r="TAL744" s="1101"/>
      <c r="TAM744" s="1101"/>
      <c r="TAN744" s="1101"/>
      <c r="TAO744" s="1101"/>
      <c r="TAP744" s="1101"/>
      <c r="TAQ744" s="1101"/>
      <c r="TAR744" s="1101"/>
      <c r="TAS744" s="1101"/>
      <c r="TAT744" s="1101"/>
      <c r="TAU744" s="1101"/>
      <c r="TAV744" s="1101"/>
      <c r="TAW744" s="1101"/>
      <c r="TAX744" s="1101"/>
      <c r="TAY744" s="1101"/>
      <c r="TAZ744" s="1101"/>
      <c r="TBA744" s="1101"/>
      <c r="TBB744" s="1101"/>
      <c r="TBC744" s="1101"/>
      <c r="TBD744" s="1101"/>
      <c r="TBE744" s="1101"/>
      <c r="TBF744" s="1101"/>
      <c r="TBG744" s="1101"/>
      <c r="TBH744" s="1101"/>
      <c r="TBI744" s="1101"/>
      <c r="TBJ744" s="1101"/>
      <c r="TBK744" s="1101"/>
      <c r="TBL744" s="1101"/>
      <c r="TBM744" s="1101"/>
      <c r="TBN744" s="1101"/>
      <c r="TBO744" s="1101"/>
      <c r="TBP744" s="1101"/>
      <c r="TBQ744" s="1101"/>
      <c r="TBR744" s="1101"/>
      <c r="TBS744" s="1101"/>
      <c r="TBT744" s="1101"/>
      <c r="TBU744" s="1101"/>
      <c r="TBV744" s="1101"/>
      <c r="TBW744" s="1101"/>
      <c r="TBX744" s="1101"/>
      <c r="TBY744" s="1101"/>
      <c r="TBZ744" s="1101"/>
      <c r="TCA744" s="1101"/>
      <c r="TCB744" s="1101"/>
      <c r="TCC744" s="1101"/>
      <c r="TCD744" s="1101"/>
      <c r="TCE744" s="1101"/>
      <c r="TCF744" s="1101"/>
      <c r="TCG744" s="1101"/>
      <c r="TCH744" s="1101"/>
      <c r="TCI744" s="1101"/>
      <c r="TCJ744" s="1101"/>
      <c r="TCK744" s="1101"/>
      <c r="TCL744" s="1101"/>
      <c r="TCM744" s="1101"/>
      <c r="TCN744" s="1101"/>
      <c r="TCO744" s="1101"/>
      <c r="TCP744" s="1101"/>
      <c r="TCQ744" s="1101"/>
      <c r="TCR744" s="1101"/>
      <c r="TCS744" s="1101"/>
      <c r="TCT744" s="1101"/>
      <c r="TCU744" s="1101"/>
      <c r="TCV744" s="1101"/>
      <c r="TCW744" s="1101"/>
      <c r="TCX744" s="1101"/>
      <c r="TCY744" s="1101"/>
      <c r="TCZ744" s="1101"/>
      <c r="TDA744" s="1101"/>
      <c r="TDB744" s="1101"/>
      <c r="TDC744" s="1101"/>
      <c r="TDD744" s="1101"/>
      <c r="TDE744" s="1101"/>
      <c r="TDF744" s="1101"/>
      <c r="TDG744" s="1101"/>
      <c r="TDH744" s="1101"/>
      <c r="TDI744" s="1101"/>
      <c r="TDJ744" s="1101"/>
      <c r="TDK744" s="1101"/>
      <c r="TDL744" s="1101"/>
      <c r="TDM744" s="1101"/>
      <c r="TDN744" s="1101"/>
      <c r="TDO744" s="1101"/>
      <c r="TDP744" s="1101"/>
      <c r="TDQ744" s="1101"/>
      <c r="TDR744" s="1101"/>
      <c r="TDS744" s="1101"/>
      <c r="TDT744" s="1101"/>
      <c r="TDU744" s="1101"/>
      <c r="TDV744" s="1101"/>
      <c r="TDW744" s="1101"/>
      <c r="TDX744" s="1101"/>
      <c r="TDY744" s="1101"/>
      <c r="TDZ744" s="1101"/>
      <c r="TEA744" s="1101"/>
      <c r="TEB744" s="1101"/>
      <c r="TEC744" s="1101"/>
      <c r="TED744" s="1101"/>
      <c r="TEE744" s="1101"/>
      <c r="TEF744" s="1101"/>
      <c r="TEG744" s="1101"/>
      <c r="TEH744" s="1101"/>
      <c r="TEI744" s="1101"/>
      <c r="TEJ744" s="1101"/>
      <c r="TEK744" s="1101"/>
      <c r="TEL744" s="1101"/>
      <c r="TEM744" s="1101"/>
      <c r="TEN744" s="1101"/>
      <c r="TEO744" s="1101"/>
      <c r="TEP744" s="1101"/>
      <c r="TEQ744" s="1101"/>
      <c r="TER744" s="1101"/>
      <c r="TES744" s="1101"/>
      <c r="TET744" s="1101"/>
      <c r="TEU744" s="1101"/>
      <c r="TEV744" s="1101"/>
      <c r="TEW744" s="1101"/>
      <c r="TEX744" s="1101"/>
      <c r="TEY744" s="1101"/>
      <c r="TEZ744" s="1101"/>
      <c r="TFA744" s="1101"/>
      <c r="TFB744" s="1101"/>
      <c r="TFC744" s="1101"/>
      <c r="TFD744" s="1101"/>
      <c r="TFE744" s="1101"/>
      <c r="TFF744" s="1101"/>
      <c r="TFG744" s="1101"/>
      <c r="TFH744" s="1101"/>
      <c r="TFI744" s="1101"/>
      <c r="TFJ744" s="1101"/>
      <c r="TFK744" s="1101"/>
      <c r="TFL744" s="1101"/>
      <c r="TFM744" s="1101"/>
      <c r="TFN744" s="1101"/>
      <c r="TFO744" s="1101"/>
      <c r="TFP744" s="1101"/>
      <c r="TFQ744" s="1101"/>
      <c r="TFR744" s="1101"/>
      <c r="TFS744" s="1101"/>
      <c r="TFT744" s="1101"/>
      <c r="TFU744" s="1101"/>
      <c r="TFV744" s="1101"/>
      <c r="TFW744" s="1101"/>
      <c r="TFX744" s="1101"/>
      <c r="TFY744" s="1101"/>
      <c r="TFZ744" s="1101"/>
      <c r="TGA744" s="1101"/>
      <c r="TGB744" s="1101"/>
      <c r="TGC744" s="1101"/>
      <c r="TGD744" s="1101"/>
      <c r="TGE744" s="1101"/>
      <c r="TGF744" s="1101"/>
      <c r="TGG744" s="1101"/>
      <c r="TGH744" s="1101"/>
      <c r="TGI744" s="1101"/>
      <c r="TGJ744" s="1101"/>
      <c r="TGK744" s="1101"/>
      <c r="TGL744" s="1101"/>
      <c r="TGM744" s="1101"/>
      <c r="TGN744" s="1101"/>
      <c r="TGO744" s="1101"/>
      <c r="TGP744" s="1101"/>
      <c r="TGQ744" s="1101"/>
      <c r="TGR744" s="1101"/>
      <c r="TGS744" s="1101"/>
      <c r="TGT744" s="1101"/>
      <c r="TGU744" s="1101"/>
      <c r="TGV744" s="1101"/>
      <c r="TGW744" s="1101"/>
      <c r="TGX744" s="1101"/>
      <c r="TGY744" s="1101"/>
      <c r="TGZ744" s="1101"/>
      <c r="THA744" s="1101"/>
      <c r="THB744" s="1101"/>
      <c r="THC744" s="1101"/>
      <c r="THD744" s="1101"/>
      <c r="THE744" s="1101"/>
      <c r="THF744" s="1101"/>
      <c r="THG744" s="1101"/>
      <c r="THH744" s="1101"/>
      <c r="THI744" s="1101"/>
      <c r="THJ744" s="1101"/>
      <c r="THK744" s="1101"/>
      <c r="THL744" s="1101"/>
      <c r="THM744" s="1101"/>
      <c r="THN744" s="1101"/>
      <c r="THO744" s="1101"/>
      <c r="THP744" s="1101"/>
      <c r="THQ744" s="1101"/>
      <c r="THR744" s="1101"/>
      <c r="THS744" s="1101"/>
      <c r="THT744" s="1101"/>
      <c r="THU744" s="1101"/>
      <c r="THV744" s="1101"/>
      <c r="THW744" s="1101"/>
      <c r="THX744" s="1101"/>
      <c r="THY744" s="1101"/>
      <c r="THZ744" s="1101"/>
      <c r="TIA744" s="1101"/>
      <c r="TIB744" s="1101"/>
      <c r="TIC744" s="1101"/>
      <c r="TID744" s="1101"/>
      <c r="TIE744" s="1101"/>
      <c r="TIF744" s="1101"/>
      <c r="TIG744" s="1101"/>
      <c r="TIH744" s="1101"/>
      <c r="TII744" s="1101"/>
      <c r="TIJ744" s="1101"/>
      <c r="TIK744" s="1101"/>
      <c r="TIL744" s="1101"/>
      <c r="TIM744" s="1101"/>
      <c r="TIN744" s="1101"/>
      <c r="TIO744" s="1101"/>
      <c r="TIP744" s="1101"/>
      <c r="TIQ744" s="1101"/>
      <c r="TIR744" s="1101"/>
      <c r="TIS744" s="1101"/>
      <c r="TIT744" s="1101"/>
      <c r="TIU744" s="1101"/>
      <c r="TIV744" s="1101"/>
      <c r="TIW744" s="1101"/>
      <c r="TIX744" s="1101"/>
      <c r="TIY744" s="1101"/>
      <c r="TIZ744" s="1101"/>
      <c r="TJA744" s="1101"/>
      <c r="TJB744" s="1101"/>
      <c r="TJC744" s="1101"/>
      <c r="TJD744" s="1101"/>
      <c r="TJE744" s="1101"/>
      <c r="TJF744" s="1101"/>
      <c r="TJG744" s="1101"/>
      <c r="TJH744" s="1101"/>
      <c r="TJI744" s="1101"/>
      <c r="TJJ744" s="1101"/>
      <c r="TJK744" s="1101"/>
      <c r="TJL744" s="1101"/>
      <c r="TJM744" s="1101"/>
      <c r="TJN744" s="1101"/>
      <c r="TJO744" s="1101"/>
      <c r="TJP744" s="1101"/>
      <c r="TJQ744" s="1101"/>
      <c r="TJR744" s="1101"/>
      <c r="TJS744" s="1101"/>
      <c r="TJT744" s="1101"/>
      <c r="TJU744" s="1101"/>
      <c r="TJV744" s="1101"/>
      <c r="TJW744" s="1101"/>
      <c r="TJX744" s="1101"/>
      <c r="TJY744" s="1101"/>
      <c r="TJZ744" s="1101"/>
      <c r="TKA744" s="1101"/>
      <c r="TKB744" s="1101"/>
      <c r="TKC744" s="1101"/>
      <c r="TKD744" s="1101"/>
      <c r="TKE744" s="1101"/>
      <c r="TKF744" s="1101"/>
      <c r="TKG744" s="1101"/>
      <c r="TKH744" s="1101"/>
      <c r="TKI744" s="1101"/>
      <c r="TKJ744" s="1101"/>
      <c r="TKK744" s="1101"/>
      <c r="TKL744" s="1101"/>
      <c r="TKM744" s="1101"/>
      <c r="TKN744" s="1101"/>
      <c r="TKO744" s="1101"/>
      <c r="TKP744" s="1101"/>
      <c r="TKQ744" s="1101"/>
      <c r="TKR744" s="1101"/>
      <c r="TKS744" s="1101"/>
      <c r="TKT744" s="1101"/>
      <c r="TKU744" s="1101"/>
      <c r="TKV744" s="1101"/>
      <c r="TKW744" s="1101"/>
      <c r="TKX744" s="1101"/>
      <c r="TKY744" s="1101"/>
      <c r="TKZ744" s="1101"/>
      <c r="TLA744" s="1101"/>
      <c r="TLB744" s="1101"/>
      <c r="TLC744" s="1101"/>
      <c r="TLD744" s="1101"/>
      <c r="TLE744" s="1101"/>
      <c r="TLF744" s="1101"/>
      <c r="TLG744" s="1101"/>
      <c r="TLH744" s="1101"/>
      <c r="TLI744" s="1101"/>
      <c r="TLJ744" s="1101"/>
      <c r="TLK744" s="1101"/>
      <c r="TLL744" s="1101"/>
      <c r="TLM744" s="1101"/>
      <c r="TLN744" s="1101"/>
      <c r="TLO744" s="1101"/>
      <c r="TLP744" s="1101"/>
      <c r="TLQ744" s="1101"/>
      <c r="TLR744" s="1101"/>
      <c r="TLS744" s="1101"/>
      <c r="TLT744" s="1101"/>
      <c r="TLU744" s="1101"/>
      <c r="TLV744" s="1101"/>
      <c r="TLW744" s="1101"/>
      <c r="TLX744" s="1101"/>
      <c r="TLY744" s="1101"/>
      <c r="TLZ744" s="1101"/>
      <c r="TMA744" s="1101"/>
      <c r="TMB744" s="1101"/>
      <c r="TMC744" s="1101"/>
      <c r="TMD744" s="1101"/>
      <c r="TME744" s="1101"/>
      <c r="TMF744" s="1101"/>
      <c r="TMG744" s="1101"/>
      <c r="TMH744" s="1101"/>
      <c r="TMI744" s="1101"/>
      <c r="TMJ744" s="1101"/>
      <c r="TMK744" s="1101"/>
      <c r="TML744" s="1101"/>
      <c r="TMM744" s="1101"/>
      <c r="TMN744" s="1101"/>
      <c r="TMO744" s="1101"/>
      <c r="TMP744" s="1101"/>
      <c r="TMQ744" s="1101"/>
      <c r="TMR744" s="1101"/>
      <c r="TMS744" s="1101"/>
      <c r="TMT744" s="1101"/>
      <c r="TMU744" s="1101"/>
      <c r="TMV744" s="1101"/>
      <c r="TMW744" s="1101"/>
      <c r="TMX744" s="1101"/>
      <c r="TMY744" s="1101"/>
      <c r="TMZ744" s="1101"/>
      <c r="TNA744" s="1101"/>
      <c r="TNB744" s="1101"/>
      <c r="TNC744" s="1101"/>
      <c r="TND744" s="1101"/>
      <c r="TNE744" s="1101"/>
      <c r="TNF744" s="1101"/>
      <c r="TNG744" s="1101"/>
      <c r="TNH744" s="1101"/>
      <c r="TNI744" s="1101"/>
      <c r="TNJ744" s="1101"/>
      <c r="TNK744" s="1101"/>
      <c r="TNL744" s="1101"/>
      <c r="TNM744" s="1101"/>
      <c r="TNN744" s="1101"/>
      <c r="TNO744" s="1101"/>
      <c r="TNP744" s="1101"/>
      <c r="TNQ744" s="1101"/>
      <c r="TNR744" s="1101"/>
      <c r="TNS744" s="1101"/>
      <c r="TNT744" s="1101"/>
      <c r="TNU744" s="1101"/>
      <c r="TNV744" s="1101"/>
      <c r="TNW744" s="1101"/>
      <c r="TNX744" s="1101"/>
      <c r="TNY744" s="1101"/>
      <c r="TNZ744" s="1101"/>
      <c r="TOA744" s="1101"/>
      <c r="TOB744" s="1101"/>
      <c r="TOC744" s="1101"/>
      <c r="TOD744" s="1101"/>
      <c r="TOE744" s="1101"/>
      <c r="TOF744" s="1101"/>
      <c r="TOG744" s="1101"/>
      <c r="TOH744" s="1101"/>
      <c r="TOI744" s="1101"/>
      <c r="TOJ744" s="1101"/>
      <c r="TOK744" s="1101"/>
      <c r="TOL744" s="1101"/>
      <c r="TOM744" s="1101"/>
      <c r="TON744" s="1101"/>
      <c r="TOO744" s="1101"/>
      <c r="TOP744" s="1101"/>
      <c r="TOQ744" s="1101"/>
      <c r="TOR744" s="1101"/>
      <c r="TOS744" s="1101"/>
      <c r="TOT744" s="1101"/>
      <c r="TOU744" s="1101"/>
      <c r="TOV744" s="1101"/>
      <c r="TOW744" s="1101"/>
      <c r="TOX744" s="1101"/>
      <c r="TOY744" s="1101"/>
      <c r="TOZ744" s="1101"/>
      <c r="TPA744" s="1101"/>
      <c r="TPB744" s="1101"/>
      <c r="TPC744" s="1101"/>
      <c r="TPD744" s="1101"/>
      <c r="TPE744" s="1101"/>
      <c r="TPF744" s="1101"/>
      <c r="TPG744" s="1101"/>
      <c r="TPH744" s="1101"/>
      <c r="TPI744" s="1101"/>
      <c r="TPJ744" s="1101"/>
      <c r="TPK744" s="1101"/>
      <c r="TPL744" s="1101"/>
      <c r="TPM744" s="1101"/>
      <c r="TPN744" s="1101"/>
      <c r="TPO744" s="1101"/>
      <c r="TPP744" s="1101"/>
      <c r="TPQ744" s="1101"/>
      <c r="TPR744" s="1101"/>
      <c r="TPS744" s="1101"/>
      <c r="TPT744" s="1101"/>
      <c r="TPU744" s="1101"/>
      <c r="TPV744" s="1101"/>
      <c r="TPW744" s="1101"/>
      <c r="TPX744" s="1101"/>
      <c r="TPY744" s="1101"/>
      <c r="TPZ744" s="1101"/>
      <c r="TQA744" s="1101"/>
      <c r="TQB744" s="1101"/>
      <c r="TQC744" s="1101"/>
      <c r="TQD744" s="1101"/>
      <c r="TQE744" s="1101"/>
      <c r="TQF744" s="1101"/>
      <c r="TQG744" s="1101"/>
      <c r="TQH744" s="1101"/>
      <c r="TQI744" s="1101"/>
      <c r="TQJ744" s="1101"/>
      <c r="TQK744" s="1101"/>
      <c r="TQL744" s="1101"/>
      <c r="TQM744" s="1101"/>
      <c r="TQN744" s="1101"/>
      <c r="TQO744" s="1101"/>
      <c r="TQP744" s="1101"/>
      <c r="TQQ744" s="1101"/>
      <c r="TQR744" s="1101"/>
      <c r="TQS744" s="1101"/>
      <c r="TQT744" s="1101"/>
      <c r="TQU744" s="1101"/>
      <c r="TQV744" s="1101"/>
      <c r="TQW744" s="1101"/>
      <c r="TQX744" s="1101"/>
      <c r="TQY744" s="1101"/>
      <c r="TQZ744" s="1101"/>
      <c r="TRA744" s="1101"/>
      <c r="TRB744" s="1101"/>
      <c r="TRC744" s="1101"/>
      <c r="TRD744" s="1101"/>
      <c r="TRE744" s="1101"/>
      <c r="TRF744" s="1101"/>
      <c r="TRG744" s="1101"/>
      <c r="TRH744" s="1101"/>
      <c r="TRI744" s="1101"/>
      <c r="TRJ744" s="1101"/>
      <c r="TRK744" s="1101"/>
      <c r="TRL744" s="1101"/>
      <c r="TRM744" s="1101"/>
      <c r="TRN744" s="1101"/>
      <c r="TRO744" s="1101"/>
      <c r="TRP744" s="1101"/>
      <c r="TRQ744" s="1101"/>
      <c r="TRR744" s="1101"/>
      <c r="TRS744" s="1101"/>
      <c r="TRT744" s="1101"/>
      <c r="TRU744" s="1101"/>
      <c r="TRV744" s="1101"/>
      <c r="TRW744" s="1101"/>
      <c r="TRX744" s="1101"/>
      <c r="TRY744" s="1101"/>
      <c r="TRZ744" s="1101"/>
      <c r="TSA744" s="1101"/>
      <c r="TSB744" s="1101"/>
      <c r="TSC744" s="1101"/>
      <c r="TSD744" s="1101"/>
      <c r="TSE744" s="1101"/>
      <c r="TSF744" s="1101"/>
      <c r="TSG744" s="1101"/>
      <c r="TSH744" s="1101"/>
      <c r="TSI744" s="1101"/>
      <c r="TSJ744" s="1101"/>
      <c r="TSK744" s="1101"/>
      <c r="TSL744" s="1101"/>
      <c r="TSM744" s="1101"/>
      <c r="TSN744" s="1101"/>
      <c r="TSO744" s="1101"/>
      <c r="TSP744" s="1101"/>
      <c r="TSQ744" s="1101"/>
      <c r="TSR744" s="1101"/>
      <c r="TSS744" s="1101"/>
      <c r="TST744" s="1101"/>
      <c r="TSU744" s="1101"/>
      <c r="TSV744" s="1101"/>
      <c r="TSW744" s="1101"/>
      <c r="TSX744" s="1101"/>
      <c r="TSY744" s="1101"/>
      <c r="TSZ744" s="1101"/>
      <c r="TTA744" s="1101"/>
      <c r="TTB744" s="1101"/>
      <c r="TTC744" s="1101"/>
      <c r="TTD744" s="1101"/>
      <c r="TTE744" s="1101"/>
      <c r="TTF744" s="1101"/>
      <c r="TTG744" s="1101"/>
      <c r="TTH744" s="1101"/>
      <c r="TTI744" s="1101"/>
      <c r="TTJ744" s="1101"/>
      <c r="TTK744" s="1101"/>
      <c r="TTL744" s="1101"/>
      <c r="TTM744" s="1101"/>
      <c r="TTN744" s="1101"/>
      <c r="TTO744" s="1101"/>
      <c r="TTP744" s="1101"/>
      <c r="TTQ744" s="1101"/>
      <c r="TTR744" s="1101"/>
      <c r="TTS744" s="1101"/>
      <c r="TTT744" s="1101"/>
      <c r="TTU744" s="1101"/>
      <c r="TTV744" s="1101"/>
      <c r="TTW744" s="1101"/>
      <c r="TTX744" s="1101"/>
      <c r="TTY744" s="1101"/>
      <c r="TTZ744" s="1101"/>
      <c r="TUA744" s="1101"/>
      <c r="TUB744" s="1101"/>
      <c r="TUC744" s="1101"/>
      <c r="TUD744" s="1101"/>
      <c r="TUE744" s="1101"/>
      <c r="TUF744" s="1101"/>
      <c r="TUG744" s="1101"/>
      <c r="TUH744" s="1101"/>
      <c r="TUI744" s="1101"/>
      <c r="TUJ744" s="1101"/>
      <c r="TUK744" s="1101"/>
      <c r="TUL744" s="1101"/>
      <c r="TUM744" s="1101"/>
      <c r="TUN744" s="1101"/>
      <c r="TUO744" s="1101"/>
      <c r="TUP744" s="1101"/>
      <c r="TUQ744" s="1101"/>
      <c r="TUR744" s="1101"/>
      <c r="TUS744" s="1101"/>
      <c r="TUT744" s="1101"/>
      <c r="TUU744" s="1101"/>
      <c r="TUV744" s="1101"/>
      <c r="TUW744" s="1101"/>
      <c r="TUX744" s="1101"/>
      <c r="TUY744" s="1101"/>
      <c r="TUZ744" s="1101"/>
      <c r="TVA744" s="1101"/>
      <c r="TVB744" s="1101"/>
      <c r="TVC744" s="1101"/>
      <c r="TVD744" s="1101"/>
      <c r="TVE744" s="1101"/>
      <c r="TVF744" s="1101"/>
      <c r="TVG744" s="1101"/>
      <c r="TVH744" s="1101"/>
      <c r="TVI744" s="1101"/>
      <c r="TVJ744" s="1101"/>
      <c r="TVK744" s="1101"/>
      <c r="TVL744" s="1101"/>
      <c r="TVM744" s="1101"/>
      <c r="TVN744" s="1101"/>
      <c r="TVO744" s="1101"/>
      <c r="TVP744" s="1101"/>
      <c r="TVQ744" s="1101"/>
      <c r="TVR744" s="1101"/>
      <c r="TVS744" s="1101"/>
      <c r="TVT744" s="1101"/>
      <c r="TVU744" s="1101"/>
      <c r="TVV744" s="1101"/>
      <c r="TVW744" s="1101"/>
      <c r="TVX744" s="1101"/>
      <c r="TVY744" s="1101"/>
      <c r="TVZ744" s="1101"/>
      <c r="TWA744" s="1101"/>
      <c r="TWB744" s="1101"/>
      <c r="TWC744" s="1101"/>
      <c r="TWD744" s="1101"/>
      <c r="TWE744" s="1101"/>
      <c r="TWF744" s="1101"/>
      <c r="TWG744" s="1101"/>
      <c r="TWH744" s="1101"/>
      <c r="TWI744" s="1101"/>
      <c r="TWJ744" s="1101"/>
      <c r="TWK744" s="1101"/>
      <c r="TWL744" s="1101"/>
      <c r="TWM744" s="1101"/>
      <c r="TWN744" s="1101"/>
      <c r="TWO744" s="1101"/>
      <c r="TWP744" s="1101"/>
      <c r="TWQ744" s="1101"/>
      <c r="TWR744" s="1101"/>
      <c r="TWS744" s="1101"/>
      <c r="TWT744" s="1101"/>
      <c r="TWU744" s="1101"/>
      <c r="TWV744" s="1101"/>
      <c r="TWW744" s="1101"/>
      <c r="TWX744" s="1101"/>
      <c r="TWY744" s="1101"/>
      <c r="TWZ744" s="1101"/>
      <c r="TXA744" s="1101"/>
      <c r="TXB744" s="1101"/>
      <c r="TXC744" s="1101"/>
      <c r="TXD744" s="1101"/>
      <c r="TXE744" s="1101"/>
      <c r="TXF744" s="1101"/>
      <c r="TXG744" s="1101"/>
      <c r="TXH744" s="1101"/>
      <c r="TXI744" s="1101"/>
      <c r="TXJ744" s="1101"/>
      <c r="TXK744" s="1101"/>
      <c r="TXL744" s="1101"/>
      <c r="TXM744" s="1101"/>
      <c r="TXN744" s="1101"/>
      <c r="TXO744" s="1101"/>
      <c r="TXP744" s="1101"/>
      <c r="TXQ744" s="1101"/>
      <c r="TXR744" s="1101"/>
      <c r="TXS744" s="1101"/>
      <c r="TXT744" s="1101"/>
      <c r="TXU744" s="1101"/>
      <c r="TXV744" s="1101"/>
      <c r="TXW744" s="1101"/>
      <c r="TXX744" s="1101"/>
      <c r="TXY744" s="1101"/>
      <c r="TXZ744" s="1101"/>
      <c r="TYA744" s="1101"/>
      <c r="TYB744" s="1101"/>
      <c r="TYC744" s="1101"/>
      <c r="TYD744" s="1101"/>
      <c r="TYE744" s="1101"/>
      <c r="TYF744" s="1101"/>
      <c r="TYG744" s="1101"/>
      <c r="TYH744" s="1101"/>
      <c r="TYI744" s="1101"/>
      <c r="TYJ744" s="1101"/>
      <c r="TYK744" s="1101"/>
      <c r="TYL744" s="1101"/>
      <c r="TYM744" s="1101"/>
      <c r="TYN744" s="1101"/>
      <c r="TYO744" s="1101"/>
      <c r="TYP744" s="1101"/>
      <c r="TYQ744" s="1101"/>
      <c r="TYR744" s="1101"/>
      <c r="TYS744" s="1101"/>
      <c r="TYT744" s="1101"/>
      <c r="TYU744" s="1101"/>
      <c r="TYV744" s="1101"/>
      <c r="TYW744" s="1101"/>
      <c r="TYX744" s="1101"/>
      <c r="TYY744" s="1101"/>
      <c r="TYZ744" s="1101"/>
      <c r="TZA744" s="1101"/>
      <c r="TZB744" s="1101"/>
      <c r="TZC744" s="1101"/>
      <c r="TZD744" s="1101"/>
      <c r="TZE744" s="1101"/>
      <c r="TZF744" s="1101"/>
      <c r="TZG744" s="1101"/>
      <c r="TZH744" s="1101"/>
      <c r="TZI744" s="1101"/>
      <c r="TZJ744" s="1101"/>
      <c r="TZK744" s="1101"/>
      <c r="TZL744" s="1101"/>
      <c r="TZM744" s="1101"/>
      <c r="TZN744" s="1101"/>
      <c r="TZO744" s="1101"/>
      <c r="TZP744" s="1101"/>
      <c r="TZQ744" s="1101"/>
      <c r="TZR744" s="1101"/>
      <c r="TZS744" s="1101"/>
      <c r="TZT744" s="1101"/>
      <c r="TZU744" s="1101"/>
      <c r="TZV744" s="1101"/>
      <c r="TZW744" s="1101"/>
      <c r="TZX744" s="1101"/>
      <c r="TZY744" s="1101"/>
      <c r="TZZ744" s="1101"/>
      <c r="UAA744" s="1101"/>
      <c r="UAB744" s="1101"/>
      <c r="UAC744" s="1101"/>
      <c r="UAD744" s="1101"/>
      <c r="UAE744" s="1101"/>
      <c r="UAF744" s="1101"/>
      <c r="UAG744" s="1101"/>
      <c r="UAH744" s="1101"/>
      <c r="UAI744" s="1101"/>
      <c r="UAJ744" s="1101"/>
      <c r="UAK744" s="1101"/>
      <c r="UAL744" s="1101"/>
      <c r="UAM744" s="1101"/>
      <c r="UAN744" s="1101"/>
      <c r="UAO744" s="1101"/>
      <c r="UAP744" s="1101"/>
      <c r="UAQ744" s="1101"/>
      <c r="UAR744" s="1101"/>
      <c r="UAS744" s="1101"/>
      <c r="UAT744" s="1101"/>
      <c r="UAU744" s="1101"/>
      <c r="UAV744" s="1101"/>
      <c r="UAW744" s="1101"/>
      <c r="UAX744" s="1101"/>
      <c r="UAY744" s="1101"/>
      <c r="UAZ744" s="1101"/>
      <c r="UBA744" s="1101"/>
      <c r="UBB744" s="1101"/>
      <c r="UBC744" s="1101"/>
      <c r="UBD744" s="1101"/>
      <c r="UBE744" s="1101"/>
      <c r="UBF744" s="1101"/>
      <c r="UBG744" s="1101"/>
      <c r="UBH744" s="1101"/>
      <c r="UBI744" s="1101"/>
      <c r="UBJ744" s="1101"/>
      <c r="UBK744" s="1101"/>
      <c r="UBL744" s="1101"/>
      <c r="UBM744" s="1101"/>
      <c r="UBN744" s="1101"/>
      <c r="UBO744" s="1101"/>
      <c r="UBP744" s="1101"/>
      <c r="UBQ744" s="1101"/>
      <c r="UBR744" s="1101"/>
      <c r="UBS744" s="1101"/>
      <c r="UBT744" s="1101"/>
      <c r="UBU744" s="1101"/>
      <c r="UBV744" s="1101"/>
      <c r="UBW744" s="1101"/>
      <c r="UBX744" s="1101"/>
      <c r="UBY744" s="1101"/>
      <c r="UBZ744" s="1101"/>
      <c r="UCA744" s="1101"/>
      <c r="UCB744" s="1101"/>
      <c r="UCC744" s="1101"/>
      <c r="UCD744" s="1101"/>
      <c r="UCE744" s="1101"/>
      <c r="UCF744" s="1101"/>
      <c r="UCG744" s="1101"/>
      <c r="UCH744" s="1101"/>
      <c r="UCI744" s="1101"/>
      <c r="UCJ744" s="1101"/>
      <c r="UCK744" s="1101"/>
      <c r="UCL744" s="1101"/>
      <c r="UCM744" s="1101"/>
      <c r="UCN744" s="1101"/>
      <c r="UCO744" s="1101"/>
      <c r="UCP744" s="1101"/>
      <c r="UCQ744" s="1101"/>
      <c r="UCR744" s="1101"/>
      <c r="UCS744" s="1101"/>
      <c r="UCT744" s="1101"/>
      <c r="UCU744" s="1101"/>
      <c r="UCV744" s="1101"/>
      <c r="UCW744" s="1101"/>
      <c r="UCX744" s="1101"/>
      <c r="UCY744" s="1101"/>
      <c r="UCZ744" s="1101"/>
      <c r="UDA744" s="1101"/>
      <c r="UDB744" s="1101"/>
      <c r="UDC744" s="1101"/>
      <c r="UDD744" s="1101"/>
      <c r="UDE744" s="1101"/>
      <c r="UDF744" s="1101"/>
      <c r="UDG744" s="1101"/>
      <c r="UDH744" s="1101"/>
      <c r="UDI744" s="1101"/>
      <c r="UDJ744" s="1101"/>
      <c r="UDK744" s="1101"/>
      <c r="UDL744" s="1101"/>
      <c r="UDM744" s="1101"/>
      <c r="UDN744" s="1101"/>
      <c r="UDO744" s="1101"/>
      <c r="UDP744" s="1101"/>
      <c r="UDQ744" s="1101"/>
      <c r="UDR744" s="1101"/>
      <c r="UDS744" s="1101"/>
      <c r="UDT744" s="1101"/>
      <c r="UDU744" s="1101"/>
      <c r="UDV744" s="1101"/>
      <c r="UDW744" s="1101"/>
      <c r="UDX744" s="1101"/>
      <c r="UDY744" s="1101"/>
      <c r="UDZ744" s="1101"/>
      <c r="UEA744" s="1101"/>
      <c r="UEB744" s="1101"/>
      <c r="UEC744" s="1101"/>
      <c r="UED744" s="1101"/>
      <c r="UEE744" s="1101"/>
      <c r="UEF744" s="1101"/>
      <c r="UEG744" s="1101"/>
      <c r="UEH744" s="1101"/>
      <c r="UEI744" s="1101"/>
      <c r="UEJ744" s="1101"/>
      <c r="UEK744" s="1101"/>
      <c r="UEL744" s="1101"/>
      <c r="UEM744" s="1101"/>
      <c r="UEN744" s="1101"/>
      <c r="UEO744" s="1101"/>
      <c r="UEP744" s="1101"/>
      <c r="UEQ744" s="1101"/>
      <c r="UER744" s="1101"/>
      <c r="UES744" s="1101"/>
      <c r="UET744" s="1101"/>
      <c r="UEU744" s="1101"/>
      <c r="UEV744" s="1101"/>
      <c r="UEW744" s="1101"/>
      <c r="UEX744" s="1101"/>
      <c r="UEY744" s="1101"/>
      <c r="UEZ744" s="1101"/>
      <c r="UFA744" s="1101"/>
      <c r="UFB744" s="1101"/>
      <c r="UFC744" s="1101"/>
      <c r="UFD744" s="1101"/>
      <c r="UFE744" s="1101"/>
      <c r="UFF744" s="1101"/>
      <c r="UFG744" s="1101"/>
      <c r="UFH744" s="1101"/>
      <c r="UFI744" s="1101"/>
      <c r="UFJ744" s="1101"/>
      <c r="UFK744" s="1101"/>
      <c r="UFL744" s="1101"/>
      <c r="UFM744" s="1101"/>
      <c r="UFN744" s="1101"/>
      <c r="UFO744" s="1101"/>
      <c r="UFP744" s="1101"/>
      <c r="UFQ744" s="1101"/>
      <c r="UFR744" s="1101"/>
      <c r="UFS744" s="1101"/>
      <c r="UFT744" s="1101"/>
      <c r="UFU744" s="1101"/>
      <c r="UFV744" s="1101"/>
      <c r="UFW744" s="1101"/>
      <c r="UFX744" s="1101"/>
      <c r="UFY744" s="1101"/>
      <c r="UFZ744" s="1101"/>
      <c r="UGA744" s="1101"/>
      <c r="UGB744" s="1101"/>
      <c r="UGC744" s="1101"/>
      <c r="UGD744" s="1101"/>
      <c r="UGE744" s="1101"/>
      <c r="UGF744" s="1101"/>
      <c r="UGG744" s="1101"/>
      <c r="UGH744" s="1101"/>
      <c r="UGI744" s="1101"/>
      <c r="UGJ744" s="1101"/>
      <c r="UGK744" s="1101"/>
      <c r="UGL744" s="1101"/>
      <c r="UGM744" s="1101"/>
      <c r="UGN744" s="1101"/>
      <c r="UGO744" s="1101"/>
      <c r="UGP744" s="1101"/>
      <c r="UGQ744" s="1101"/>
      <c r="UGR744" s="1101"/>
      <c r="UGS744" s="1101"/>
      <c r="UGT744" s="1101"/>
      <c r="UGU744" s="1101"/>
      <c r="UGV744" s="1101"/>
      <c r="UGW744" s="1101"/>
      <c r="UGX744" s="1101"/>
      <c r="UGY744" s="1101"/>
      <c r="UGZ744" s="1101"/>
      <c r="UHA744" s="1101"/>
      <c r="UHB744" s="1101"/>
      <c r="UHC744" s="1101"/>
      <c r="UHD744" s="1101"/>
      <c r="UHE744" s="1101"/>
      <c r="UHF744" s="1101"/>
      <c r="UHG744" s="1101"/>
      <c r="UHH744" s="1101"/>
      <c r="UHI744" s="1101"/>
      <c r="UHJ744" s="1101"/>
      <c r="UHK744" s="1101"/>
      <c r="UHL744" s="1101"/>
      <c r="UHM744" s="1101"/>
      <c r="UHN744" s="1101"/>
      <c r="UHO744" s="1101"/>
      <c r="UHP744" s="1101"/>
      <c r="UHQ744" s="1101"/>
      <c r="UHR744" s="1101"/>
      <c r="UHS744" s="1101"/>
      <c r="UHT744" s="1101"/>
      <c r="UHU744" s="1101"/>
      <c r="UHV744" s="1101"/>
      <c r="UHW744" s="1101"/>
      <c r="UHX744" s="1101"/>
      <c r="UHY744" s="1101"/>
      <c r="UHZ744" s="1101"/>
      <c r="UIA744" s="1101"/>
      <c r="UIB744" s="1101"/>
      <c r="UIC744" s="1101"/>
      <c r="UID744" s="1101"/>
      <c r="UIE744" s="1101"/>
      <c r="UIF744" s="1101"/>
      <c r="UIG744" s="1101"/>
      <c r="UIH744" s="1101"/>
      <c r="UII744" s="1101"/>
      <c r="UIJ744" s="1101"/>
      <c r="UIK744" s="1101"/>
      <c r="UIL744" s="1101"/>
      <c r="UIM744" s="1101"/>
      <c r="UIN744" s="1101"/>
      <c r="UIO744" s="1101"/>
      <c r="UIP744" s="1101"/>
      <c r="UIQ744" s="1101"/>
      <c r="UIR744" s="1101"/>
      <c r="UIS744" s="1101"/>
      <c r="UIT744" s="1101"/>
      <c r="UIU744" s="1101"/>
      <c r="UIV744" s="1101"/>
      <c r="UIW744" s="1101"/>
      <c r="UIX744" s="1101"/>
      <c r="UIY744" s="1101"/>
      <c r="UIZ744" s="1101"/>
      <c r="UJA744" s="1101"/>
      <c r="UJB744" s="1101"/>
      <c r="UJC744" s="1101"/>
      <c r="UJD744" s="1101"/>
      <c r="UJE744" s="1101"/>
      <c r="UJF744" s="1101"/>
      <c r="UJG744" s="1101"/>
      <c r="UJH744" s="1101"/>
      <c r="UJI744" s="1101"/>
      <c r="UJJ744" s="1101"/>
      <c r="UJK744" s="1101"/>
      <c r="UJL744" s="1101"/>
      <c r="UJM744" s="1101"/>
      <c r="UJN744" s="1101"/>
      <c r="UJO744" s="1101"/>
      <c r="UJP744" s="1101"/>
      <c r="UJQ744" s="1101"/>
      <c r="UJR744" s="1101"/>
      <c r="UJS744" s="1101"/>
      <c r="UJT744" s="1101"/>
      <c r="UJU744" s="1101"/>
      <c r="UJV744" s="1101"/>
      <c r="UJW744" s="1101"/>
      <c r="UJX744" s="1101"/>
      <c r="UJY744" s="1101"/>
      <c r="UJZ744" s="1101"/>
      <c r="UKA744" s="1101"/>
      <c r="UKB744" s="1101"/>
      <c r="UKC744" s="1101"/>
      <c r="UKD744" s="1101"/>
      <c r="UKE744" s="1101"/>
      <c r="UKF744" s="1101"/>
      <c r="UKG744" s="1101"/>
      <c r="UKH744" s="1101"/>
      <c r="UKI744" s="1101"/>
      <c r="UKJ744" s="1101"/>
      <c r="UKK744" s="1101"/>
      <c r="UKL744" s="1101"/>
      <c r="UKM744" s="1101"/>
      <c r="UKN744" s="1101"/>
      <c r="UKO744" s="1101"/>
      <c r="UKP744" s="1101"/>
      <c r="UKQ744" s="1101"/>
      <c r="UKR744" s="1101"/>
      <c r="UKS744" s="1101"/>
      <c r="UKT744" s="1101"/>
      <c r="UKU744" s="1101"/>
      <c r="UKV744" s="1101"/>
      <c r="UKW744" s="1101"/>
      <c r="UKX744" s="1101"/>
      <c r="UKY744" s="1101"/>
      <c r="UKZ744" s="1101"/>
      <c r="ULA744" s="1101"/>
      <c r="ULB744" s="1101"/>
      <c r="ULC744" s="1101"/>
      <c r="ULD744" s="1101"/>
      <c r="ULE744" s="1101"/>
      <c r="ULF744" s="1101"/>
      <c r="ULG744" s="1101"/>
      <c r="ULH744" s="1101"/>
      <c r="ULI744" s="1101"/>
      <c r="ULJ744" s="1101"/>
      <c r="ULK744" s="1101"/>
      <c r="ULL744" s="1101"/>
      <c r="ULM744" s="1101"/>
      <c r="ULN744" s="1101"/>
      <c r="ULO744" s="1101"/>
      <c r="ULP744" s="1101"/>
      <c r="ULQ744" s="1101"/>
      <c r="ULR744" s="1101"/>
      <c r="ULS744" s="1101"/>
      <c r="ULT744" s="1101"/>
      <c r="ULU744" s="1101"/>
      <c r="ULV744" s="1101"/>
      <c r="ULW744" s="1101"/>
      <c r="ULX744" s="1101"/>
      <c r="ULY744" s="1101"/>
      <c r="ULZ744" s="1101"/>
      <c r="UMA744" s="1101"/>
      <c r="UMB744" s="1101"/>
      <c r="UMC744" s="1101"/>
      <c r="UMD744" s="1101"/>
      <c r="UME744" s="1101"/>
      <c r="UMF744" s="1101"/>
      <c r="UMG744" s="1101"/>
      <c r="UMH744" s="1101"/>
      <c r="UMI744" s="1101"/>
      <c r="UMJ744" s="1101"/>
      <c r="UMK744" s="1101"/>
      <c r="UML744" s="1101"/>
      <c r="UMM744" s="1101"/>
      <c r="UMN744" s="1101"/>
      <c r="UMO744" s="1101"/>
      <c r="UMP744" s="1101"/>
      <c r="UMQ744" s="1101"/>
      <c r="UMR744" s="1101"/>
      <c r="UMS744" s="1101"/>
      <c r="UMT744" s="1101"/>
      <c r="UMU744" s="1101"/>
      <c r="UMV744" s="1101"/>
      <c r="UMW744" s="1101"/>
      <c r="UMX744" s="1101"/>
      <c r="UMY744" s="1101"/>
      <c r="UMZ744" s="1101"/>
      <c r="UNA744" s="1101"/>
      <c r="UNB744" s="1101"/>
      <c r="UNC744" s="1101"/>
      <c r="UND744" s="1101"/>
      <c r="UNE744" s="1101"/>
      <c r="UNF744" s="1101"/>
      <c r="UNG744" s="1101"/>
      <c r="UNH744" s="1101"/>
      <c r="UNI744" s="1101"/>
      <c r="UNJ744" s="1101"/>
      <c r="UNK744" s="1101"/>
      <c r="UNL744" s="1101"/>
      <c r="UNM744" s="1101"/>
      <c r="UNN744" s="1101"/>
      <c r="UNO744" s="1101"/>
      <c r="UNP744" s="1101"/>
      <c r="UNQ744" s="1101"/>
      <c r="UNR744" s="1101"/>
      <c r="UNS744" s="1101"/>
      <c r="UNT744" s="1101"/>
      <c r="UNU744" s="1101"/>
      <c r="UNV744" s="1101"/>
      <c r="UNW744" s="1101"/>
      <c r="UNX744" s="1101"/>
      <c r="UNY744" s="1101"/>
      <c r="UNZ744" s="1101"/>
      <c r="UOA744" s="1101"/>
      <c r="UOB744" s="1101"/>
      <c r="UOC744" s="1101"/>
      <c r="UOD744" s="1101"/>
      <c r="UOE744" s="1101"/>
      <c r="UOF744" s="1101"/>
      <c r="UOG744" s="1101"/>
      <c r="UOH744" s="1101"/>
      <c r="UOI744" s="1101"/>
      <c r="UOJ744" s="1101"/>
      <c r="UOK744" s="1101"/>
      <c r="UOL744" s="1101"/>
      <c r="UOM744" s="1101"/>
      <c r="UON744" s="1101"/>
      <c r="UOO744" s="1101"/>
      <c r="UOP744" s="1101"/>
      <c r="UOQ744" s="1101"/>
      <c r="UOR744" s="1101"/>
      <c r="UOS744" s="1101"/>
      <c r="UOT744" s="1101"/>
      <c r="UOU744" s="1101"/>
      <c r="UOV744" s="1101"/>
      <c r="UOW744" s="1101"/>
      <c r="UOX744" s="1101"/>
      <c r="UOY744" s="1101"/>
      <c r="UOZ744" s="1101"/>
      <c r="UPA744" s="1101"/>
      <c r="UPB744" s="1101"/>
      <c r="UPC744" s="1101"/>
      <c r="UPD744" s="1101"/>
      <c r="UPE744" s="1101"/>
      <c r="UPF744" s="1101"/>
      <c r="UPG744" s="1101"/>
      <c r="UPH744" s="1101"/>
      <c r="UPI744" s="1101"/>
      <c r="UPJ744" s="1101"/>
      <c r="UPK744" s="1101"/>
      <c r="UPL744" s="1101"/>
      <c r="UPM744" s="1101"/>
      <c r="UPN744" s="1101"/>
      <c r="UPO744" s="1101"/>
      <c r="UPP744" s="1101"/>
      <c r="UPQ744" s="1101"/>
      <c r="UPR744" s="1101"/>
      <c r="UPS744" s="1101"/>
      <c r="UPT744" s="1101"/>
      <c r="UPU744" s="1101"/>
      <c r="UPV744" s="1101"/>
      <c r="UPW744" s="1101"/>
      <c r="UPX744" s="1101"/>
      <c r="UPY744" s="1101"/>
      <c r="UPZ744" s="1101"/>
      <c r="UQA744" s="1101"/>
      <c r="UQB744" s="1101"/>
      <c r="UQC744" s="1101"/>
      <c r="UQD744" s="1101"/>
      <c r="UQE744" s="1101"/>
      <c r="UQF744" s="1101"/>
      <c r="UQG744" s="1101"/>
      <c r="UQH744" s="1101"/>
      <c r="UQI744" s="1101"/>
      <c r="UQJ744" s="1101"/>
      <c r="UQK744" s="1101"/>
      <c r="UQL744" s="1101"/>
      <c r="UQM744" s="1101"/>
      <c r="UQN744" s="1101"/>
      <c r="UQO744" s="1101"/>
      <c r="UQP744" s="1101"/>
      <c r="UQQ744" s="1101"/>
      <c r="UQR744" s="1101"/>
      <c r="UQS744" s="1101"/>
      <c r="UQT744" s="1101"/>
      <c r="UQU744" s="1101"/>
      <c r="UQV744" s="1101"/>
      <c r="UQW744" s="1101"/>
      <c r="UQX744" s="1101"/>
      <c r="UQY744" s="1101"/>
      <c r="UQZ744" s="1101"/>
      <c r="URA744" s="1101"/>
      <c r="URB744" s="1101"/>
      <c r="URC744" s="1101"/>
      <c r="URD744" s="1101"/>
      <c r="URE744" s="1101"/>
      <c r="URF744" s="1101"/>
      <c r="URG744" s="1101"/>
      <c r="URH744" s="1101"/>
      <c r="URI744" s="1101"/>
      <c r="URJ744" s="1101"/>
      <c r="URK744" s="1101"/>
      <c r="URL744" s="1101"/>
      <c r="URM744" s="1101"/>
      <c r="URN744" s="1101"/>
      <c r="URO744" s="1101"/>
      <c r="URP744" s="1101"/>
      <c r="URQ744" s="1101"/>
      <c r="URR744" s="1101"/>
      <c r="URS744" s="1101"/>
      <c r="URT744" s="1101"/>
      <c r="URU744" s="1101"/>
      <c r="URV744" s="1101"/>
      <c r="URW744" s="1101"/>
      <c r="URX744" s="1101"/>
      <c r="URY744" s="1101"/>
      <c r="URZ744" s="1101"/>
      <c r="USA744" s="1101"/>
      <c r="USB744" s="1101"/>
      <c r="USC744" s="1101"/>
      <c r="USD744" s="1101"/>
      <c r="USE744" s="1101"/>
      <c r="USF744" s="1101"/>
      <c r="USG744" s="1101"/>
      <c r="USH744" s="1101"/>
      <c r="USI744" s="1101"/>
      <c r="USJ744" s="1101"/>
      <c r="USK744" s="1101"/>
      <c r="USL744" s="1101"/>
      <c r="USM744" s="1101"/>
      <c r="USN744" s="1101"/>
      <c r="USO744" s="1101"/>
      <c r="USP744" s="1101"/>
      <c r="USQ744" s="1101"/>
      <c r="USR744" s="1101"/>
      <c r="USS744" s="1101"/>
      <c r="UST744" s="1101"/>
      <c r="USU744" s="1101"/>
      <c r="USV744" s="1101"/>
      <c r="USW744" s="1101"/>
      <c r="USX744" s="1101"/>
      <c r="USY744" s="1101"/>
      <c r="USZ744" s="1101"/>
      <c r="UTA744" s="1101"/>
      <c r="UTB744" s="1101"/>
      <c r="UTC744" s="1101"/>
      <c r="UTD744" s="1101"/>
      <c r="UTE744" s="1101"/>
      <c r="UTF744" s="1101"/>
      <c r="UTG744" s="1101"/>
      <c r="UTH744" s="1101"/>
      <c r="UTI744" s="1101"/>
      <c r="UTJ744" s="1101"/>
      <c r="UTK744" s="1101"/>
      <c r="UTL744" s="1101"/>
      <c r="UTM744" s="1101"/>
      <c r="UTN744" s="1101"/>
      <c r="UTO744" s="1101"/>
      <c r="UTP744" s="1101"/>
      <c r="UTQ744" s="1101"/>
      <c r="UTR744" s="1101"/>
      <c r="UTS744" s="1101"/>
      <c r="UTT744" s="1101"/>
      <c r="UTU744" s="1101"/>
      <c r="UTV744" s="1101"/>
      <c r="UTW744" s="1101"/>
      <c r="UTX744" s="1101"/>
      <c r="UTY744" s="1101"/>
      <c r="UTZ744" s="1101"/>
      <c r="UUA744" s="1101"/>
      <c r="UUB744" s="1101"/>
      <c r="UUC744" s="1101"/>
      <c r="UUD744" s="1101"/>
      <c r="UUE744" s="1101"/>
      <c r="UUF744" s="1101"/>
      <c r="UUG744" s="1101"/>
      <c r="UUH744" s="1101"/>
      <c r="UUI744" s="1101"/>
      <c r="UUJ744" s="1101"/>
      <c r="UUK744" s="1101"/>
      <c r="UUL744" s="1101"/>
      <c r="UUM744" s="1101"/>
      <c r="UUN744" s="1101"/>
      <c r="UUO744" s="1101"/>
      <c r="UUP744" s="1101"/>
      <c r="UUQ744" s="1101"/>
      <c r="UUR744" s="1101"/>
      <c r="UUS744" s="1101"/>
      <c r="UUT744" s="1101"/>
      <c r="UUU744" s="1101"/>
      <c r="UUV744" s="1101"/>
      <c r="UUW744" s="1101"/>
      <c r="UUX744" s="1101"/>
      <c r="UUY744" s="1101"/>
      <c r="UUZ744" s="1101"/>
      <c r="UVA744" s="1101"/>
      <c r="UVB744" s="1101"/>
      <c r="UVC744" s="1101"/>
      <c r="UVD744" s="1101"/>
      <c r="UVE744" s="1101"/>
      <c r="UVF744" s="1101"/>
      <c r="UVG744" s="1101"/>
      <c r="UVH744" s="1101"/>
      <c r="UVI744" s="1101"/>
      <c r="UVJ744" s="1101"/>
      <c r="UVK744" s="1101"/>
      <c r="UVL744" s="1101"/>
      <c r="UVM744" s="1101"/>
      <c r="UVN744" s="1101"/>
      <c r="UVO744" s="1101"/>
      <c r="UVP744" s="1101"/>
      <c r="UVQ744" s="1101"/>
      <c r="UVR744" s="1101"/>
      <c r="UVS744" s="1101"/>
      <c r="UVT744" s="1101"/>
      <c r="UVU744" s="1101"/>
      <c r="UVV744" s="1101"/>
      <c r="UVW744" s="1101"/>
      <c r="UVX744" s="1101"/>
      <c r="UVY744" s="1101"/>
      <c r="UVZ744" s="1101"/>
      <c r="UWA744" s="1101"/>
      <c r="UWB744" s="1101"/>
      <c r="UWC744" s="1101"/>
      <c r="UWD744" s="1101"/>
      <c r="UWE744" s="1101"/>
      <c r="UWF744" s="1101"/>
      <c r="UWG744" s="1101"/>
      <c r="UWH744" s="1101"/>
      <c r="UWI744" s="1101"/>
      <c r="UWJ744" s="1101"/>
      <c r="UWK744" s="1101"/>
      <c r="UWL744" s="1101"/>
      <c r="UWM744" s="1101"/>
      <c r="UWN744" s="1101"/>
      <c r="UWO744" s="1101"/>
      <c r="UWP744" s="1101"/>
      <c r="UWQ744" s="1101"/>
      <c r="UWR744" s="1101"/>
      <c r="UWS744" s="1101"/>
      <c r="UWT744" s="1101"/>
      <c r="UWU744" s="1101"/>
      <c r="UWV744" s="1101"/>
      <c r="UWW744" s="1101"/>
      <c r="UWX744" s="1101"/>
      <c r="UWY744" s="1101"/>
      <c r="UWZ744" s="1101"/>
      <c r="UXA744" s="1101"/>
      <c r="UXB744" s="1101"/>
      <c r="UXC744" s="1101"/>
      <c r="UXD744" s="1101"/>
      <c r="UXE744" s="1101"/>
      <c r="UXF744" s="1101"/>
      <c r="UXG744" s="1101"/>
      <c r="UXH744" s="1101"/>
      <c r="UXI744" s="1101"/>
      <c r="UXJ744" s="1101"/>
      <c r="UXK744" s="1101"/>
      <c r="UXL744" s="1101"/>
      <c r="UXM744" s="1101"/>
      <c r="UXN744" s="1101"/>
      <c r="UXO744" s="1101"/>
      <c r="UXP744" s="1101"/>
      <c r="UXQ744" s="1101"/>
      <c r="UXR744" s="1101"/>
      <c r="UXS744" s="1101"/>
      <c r="UXT744" s="1101"/>
      <c r="UXU744" s="1101"/>
      <c r="UXV744" s="1101"/>
      <c r="UXW744" s="1101"/>
      <c r="UXX744" s="1101"/>
      <c r="UXY744" s="1101"/>
      <c r="UXZ744" s="1101"/>
      <c r="UYA744" s="1101"/>
      <c r="UYB744" s="1101"/>
      <c r="UYC744" s="1101"/>
      <c r="UYD744" s="1101"/>
      <c r="UYE744" s="1101"/>
      <c r="UYF744" s="1101"/>
      <c r="UYG744" s="1101"/>
      <c r="UYH744" s="1101"/>
      <c r="UYI744" s="1101"/>
      <c r="UYJ744" s="1101"/>
      <c r="UYK744" s="1101"/>
      <c r="UYL744" s="1101"/>
      <c r="UYM744" s="1101"/>
      <c r="UYN744" s="1101"/>
      <c r="UYO744" s="1101"/>
      <c r="UYP744" s="1101"/>
      <c r="UYQ744" s="1101"/>
      <c r="UYR744" s="1101"/>
      <c r="UYS744" s="1101"/>
      <c r="UYT744" s="1101"/>
      <c r="UYU744" s="1101"/>
      <c r="UYV744" s="1101"/>
      <c r="UYW744" s="1101"/>
      <c r="UYX744" s="1101"/>
      <c r="UYY744" s="1101"/>
      <c r="UYZ744" s="1101"/>
      <c r="UZA744" s="1101"/>
      <c r="UZB744" s="1101"/>
      <c r="UZC744" s="1101"/>
      <c r="UZD744" s="1101"/>
      <c r="UZE744" s="1101"/>
      <c r="UZF744" s="1101"/>
      <c r="UZG744" s="1101"/>
      <c r="UZH744" s="1101"/>
      <c r="UZI744" s="1101"/>
      <c r="UZJ744" s="1101"/>
      <c r="UZK744" s="1101"/>
      <c r="UZL744" s="1101"/>
      <c r="UZM744" s="1101"/>
      <c r="UZN744" s="1101"/>
      <c r="UZO744" s="1101"/>
      <c r="UZP744" s="1101"/>
      <c r="UZQ744" s="1101"/>
      <c r="UZR744" s="1101"/>
      <c r="UZS744" s="1101"/>
      <c r="UZT744" s="1101"/>
      <c r="UZU744" s="1101"/>
      <c r="UZV744" s="1101"/>
      <c r="UZW744" s="1101"/>
      <c r="UZX744" s="1101"/>
      <c r="UZY744" s="1101"/>
      <c r="UZZ744" s="1101"/>
      <c r="VAA744" s="1101"/>
      <c r="VAB744" s="1101"/>
      <c r="VAC744" s="1101"/>
      <c r="VAD744" s="1101"/>
      <c r="VAE744" s="1101"/>
      <c r="VAF744" s="1101"/>
      <c r="VAG744" s="1101"/>
      <c r="VAH744" s="1101"/>
      <c r="VAI744" s="1101"/>
      <c r="VAJ744" s="1101"/>
      <c r="VAK744" s="1101"/>
      <c r="VAL744" s="1101"/>
      <c r="VAM744" s="1101"/>
      <c r="VAN744" s="1101"/>
      <c r="VAO744" s="1101"/>
      <c r="VAP744" s="1101"/>
      <c r="VAQ744" s="1101"/>
      <c r="VAR744" s="1101"/>
      <c r="VAS744" s="1101"/>
      <c r="VAT744" s="1101"/>
      <c r="VAU744" s="1101"/>
      <c r="VAV744" s="1101"/>
      <c r="VAW744" s="1101"/>
      <c r="VAX744" s="1101"/>
      <c r="VAY744" s="1101"/>
      <c r="VAZ744" s="1101"/>
      <c r="VBA744" s="1101"/>
      <c r="VBB744" s="1101"/>
      <c r="VBC744" s="1101"/>
      <c r="VBD744" s="1101"/>
      <c r="VBE744" s="1101"/>
      <c r="VBF744" s="1101"/>
      <c r="VBG744" s="1101"/>
      <c r="VBH744" s="1101"/>
      <c r="VBI744" s="1101"/>
      <c r="VBJ744" s="1101"/>
      <c r="VBK744" s="1101"/>
      <c r="VBL744" s="1101"/>
      <c r="VBM744" s="1101"/>
      <c r="VBN744" s="1101"/>
      <c r="VBO744" s="1101"/>
      <c r="VBP744" s="1101"/>
      <c r="VBQ744" s="1101"/>
      <c r="VBR744" s="1101"/>
      <c r="VBS744" s="1101"/>
      <c r="VBT744" s="1101"/>
      <c r="VBU744" s="1101"/>
      <c r="VBV744" s="1101"/>
      <c r="VBW744" s="1101"/>
      <c r="VBX744" s="1101"/>
      <c r="VBY744" s="1101"/>
      <c r="VBZ744" s="1101"/>
      <c r="VCA744" s="1101"/>
      <c r="VCB744" s="1101"/>
      <c r="VCC744" s="1101"/>
      <c r="VCD744" s="1101"/>
      <c r="VCE744" s="1101"/>
      <c r="VCF744" s="1101"/>
      <c r="VCG744" s="1101"/>
      <c r="VCH744" s="1101"/>
      <c r="VCI744" s="1101"/>
      <c r="VCJ744" s="1101"/>
      <c r="VCK744" s="1101"/>
      <c r="VCL744" s="1101"/>
      <c r="VCM744" s="1101"/>
      <c r="VCN744" s="1101"/>
      <c r="VCO744" s="1101"/>
      <c r="VCP744" s="1101"/>
      <c r="VCQ744" s="1101"/>
      <c r="VCR744" s="1101"/>
      <c r="VCS744" s="1101"/>
      <c r="VCT744" s="1101"/>
      <c r="VCU744" s="1101"/>
      <c r="VCV744" s="1101"/>
      <c r="VCW744" s="1101"/>
      <c r="VCX744" s="1101"/>
      <c r="VCY744" s="1101"/>
      <c r="VCZ744" s="1101"/>
      <c r="VDA744" s="1101"/>
      <c r="VDB744" s="1101"/>
      <c r="VDC744" s="1101"/>
      <c r="VDD744" s="1101"/>
      <c r="VDE744" s="1101"/>
      <c r="VDF744" s="1101"/>
      <c r="VDG744" s="1101"/>
      <c r="VDH744" s="1101"/>
      <c r="VDI744" s="1101"/>
      <c r="VDJ744" s="1101"/>
      <c r="VDK744" s="1101"/>
      <c r="VDL744" s="1101"/>
      <c r="VDM744" s="1101"/>
      <c r="VDN744" s="1101"/>
      <c r="VDO744" s="1101"/>
      <c r="VDP744" s="1101"/>
      <c r="VDQ744" s="1101"/>
      <c r="VDR744" s="1101"/>
      <c r="VDS744" s="1101"/>
      <c r="VDT744" s="1101"/>
      <c r="VDU744" s="1101"/>
      <c r="VDV744" s="1101"/>
      <c r="VDW744" s="1101"/>
      <c r="VDX744" s="1101"/>
      <c r="VDY744" s="1101"/>
      <c r="VDZ744" s="1101"/>
      <c r="VEA744" s="1101"/>
      <c r="VEB744" s="1101"/>
      <c r="VEC744" s="1101"/>
      <c r="VED744" s="1101"/>
      <c r="VEE744" s="1101"/>
      <c r="VEF744" s="1101"/>
      <c r="VEG744" s="1101"/>
      <c r="VEH744" s="1101"/>
      <c r="VEI744" s="1101"/>
      <c r="VEJ744" s="1101"/>
      <c r="VEK744" s="1101"/>
      <c r="VEL744" s="1101"/>
      <c r="VEM744" s="1101"/>
      <c r="VEN744" s="1101"/>
      <c r="VEO744" s="1101"/>
      <c r="VEP744" s="1101"/>
      <c r="VEQ744" s="1101"/>
      <c r="VER744" s="1101"/>
      <c r="VES744" s="1101"/>
      <c r="VET744" s="1101"/>
      <c r="VEU744" s="1101"/>
      <c r="VEV744" s="1101"/>
      <c r="VEW744" s="1101"/>
      <c r="VEX744" s="1101"/>
      <c r="VEY744" s="1101"/>
      <c r="VEZ744" s="1101"/>
      <c r="VFA744" s="1101"/>
      <c r="VFB744" s="1101"/>
      <c r="VFC744" s="1101"/>
      <c r="VFD744" s="1101"/>
      <c r="VFE744" s="1101"/>
      <c r="VFF744" s="1101"/>
      <c r="VFG744" s="1101"/>
      <c r="VFH744" s="1101"/>
      <c r="VFI744" s="1101"/>
      <c r="VFJ744" s="1101"/>
      <c r="VFK744" s="1101"/>
      <c r="VFL744" s="1101"/>
      <c r="VFM744" s="1101"/>
      <c r="VFN744" s="1101"/>
      <c r="VFO744" s="1101"/>
      <c r="VFP744" s="1101"/>
      <c r="VFQ744" s="1101"/>
      <c r="VFR744" s="1101"/>
      <c r="VFS744" s="1101"/>
      <c r="VFT744" s="1101"/>
      <c r="VFU744" s="1101"/>
      <c r="VFV744" s="1101"/>
      <c r="VFW744" s="1101"/>
      <c r="VFX744" s="1101"/>
      <c r="VFY744" s="1101"/>
      <c r="VFZ744" s="1101"/>
      <c r="VGA744" s="1101"/>
      <c r="VGB744" s="1101"/>
      <c r="VGC744" s="1101"/>
      <c r="VGD744" s="1101"/>
      <c r="VGE744" s="1101"/>
      <c r="VGF744" s="1101"/>
      <c r="VGG744" s="1101"/>
      <c r="VGH744" s="1101"/>
      <c r="VGI744" s="1101"/>
      <c r="VGJ744" s="1101"/>
      <c r="VGK744" s="1101"/>
      <c r="VGL744" s="1101"/>
      <c r="VGM744" s="1101"/>
      <c r="VGN744" s="1101"/>
      <c r="VGO744" s="1101"/>
      <c r="VGP744" s="1101"/>
      <c r="VGQ744" s="1101"/>
      <c r="VGR744" s="1101"/>
      <c r="VGS744" s="1101"/>
      <c r="VGT744" s="1101"/>
      <c r="VGU744" s="1101"/>
      <c r="VGV744" s="1101"/>
      <c r="VGW744" s="1101"/>
      <c r="VGX744" s="1101"/>
      <c r="VGY744" s="1101"/>
      <c r="VGZ744" s="1101"/>
      <c r="VHA744" s="1101"/>
      <c r="VHB744" s="1101"/>
      <c r="VHC744" s="1101"/>
      <c r="VHD744" s="1101"/>
      <c r="VHE744" s="1101"/>
      <c r="VHF744" s="1101"/>
      <c r="VHG744" s="1101"/>
      <c r="VHH744" s="1101"/>
      <c r="VHI744" s="1101"/>
      <c r="VHJ744" s="1101"/>
      <c r="VHK744" s="1101"/>
      <c r="VHL744" s="1101"/>
      <c r="VHM744" s="1101"/>
      <c r="VHN744" s="1101"/>
      <c r="VHO744" s="1101"/>
      <c r="VHP744" s="1101"/>
      <c r="VHQ744" s="1101"/>
      <c r="VHR744" s="1101"/>
      <c r="VHS744" s="1101"/>
      <c r="VHT744" s="1101"/>
      <c r="VHU744" s="1101"/>
      <c r="VHV744" s="1101"/>
      <c r="VHW744" s="1101"/>
      <c r="VHX744" s="1101"/>
      <c r="VHY744" s="1101"/>
      <c r="VHZ744" s="1101"/>
      <c r="VIA744" s="1101"/>
      <c r="VIB744" s="1101"/>
      <c r="VIC744" s="1101"/>
      <c r="VID744" s="1101"/>
      <c r="VIE744" s="1101"/>
      <c r="VIF744" s="1101"/>
      <c r="VIG744" s="1101"/>
      <c r="VIH744" s="1101"/>
      <c r="VII744" s="1101"/>
      <c r="VIJ744" s="1101"/>
      <c r="VIK744" s="1101"/>
      <c r="VIL744" s="1101"/>
      <c r="VIM744" s="1101"/>
      <c r="VIN744" s="1101"/>
      <c r="VIO744" s="1101"/>
      <c r="VIP744" s="1101"/>
      <c r="VIQ744" s="1101"/>
      <c r="VIR744" s="1101"/>
      <c r="VIS744" s="1101"/>
      <c r="VIT744" s="1101"/>
      <c r="VIU744" s="1101"/>
      <c r="VIV744" s="1101"/>
      <c r="VIW744" s="1101"/>
      <c r="VIX744" s="1101"/>
      <c r="VIY744" s="1101"/>
      <c r="VIZ744" s="1101"/>
      <c r="VJA744" s="1101"/>
      <c r="VJB744" s="1101"/>
      <c r="VJC744" s="1101"/>
      <c r="VJD744" s="1101"/>
      <c r="VJE744" s="1101"/>
      <c r="VJF744" s="1101"/>
      <c r="VJG744" s="1101"/>
      <c r="VJH744" s="1101"/>
      <c r="VJI744" s="1101"/>
      <c r="VJJ744" s="1101"/>
      <c r="VJK744" s="1101"/>
      <c r="VJL744" s="1101"/>
      <c r="VJM744" s="1101"/>
      <c r="VJN744" s="1101"/>
      <c r="VJO744" s="1101"/>
      <c r="VJP744" s="1101"/>
      <c r="VJQ744" s="1101"/>
      <c r="VJR744" s="1101"/>
      <c r="VJS744" s="1101"/>
      <c r="VJT744" s="1101"/>
      <c r="VJU744" s="1101"/>
      <c r="VJV744" s="1101"/>
      <c r="VJW744" s="1101"/>
      <c r="VJX744" s="1101"/>
      <c r="VJY744" s="1101"/>
      <c r="VJZ744" s="1101"/>
      <c r="VKA744" s="1101"/>
      <c r="VKB744" s="1101"/>
      <c r="VKC744" s="1101"/>
      <c r="VKD744" s="1101"/>
      <c r="VKE744" s="1101"/>
      <c r="VKF744" s="1101"/>
      <c r="VKG744" s="1101"/>
      <c r="VKH744" s="1101"/>
      <c r="VKI744" s="1101"/>
      <c r="VKJ744" s="1101"/>
      <c r="VKK744" s="1101"/>
      <c r="VKL744" s="1101"/>
      <c r="VKM744" s="1101"/>
      <c r="VKN744" s="1101"/>
      <c r="VKO744" s="1101"/>
      <c r="VKP744" s="1101"/>
      <c r="VKQ744" s="1101"/>
      <c r="VKR744" s="1101"/>
      <c r="VKS744" s="1101"/>
      <c r="VKT744" s="1101"/>
      <c r="VKU744" s="1101"/>
      <c r="VKV744" s="1101"/>
      <c r="VKW744" s="1101"/>
      <c r="VKX744" s="1101"/>
      <c r="VKY744" s="1101"/>
      <c r="VKZ744" s="1101"/>
      <c r="VLA744" s="1101"/>
      <c r="VLB744" s="1101"/>
      <c r="VLC744" s="1101"/>
      <c r="VLD744" s="1101"/>
      <c r="VLE744" s="1101"/>
      <c r="VLF744" s="1101"/>
      <c r="VLG744" s="1101"/>
      <c r="VLH744" s="1101"/>
      <c r="VLI744" s="1101"/>
      <c r="VLJ744" s="1101"/>
      <c r="VLK744" s="1101"/>
      <c r="VLL744" s="1101"/>
      <c r="VLM744" s="1101"/>
      <c r="VLN744" s="1101"/>
      <c r="VLO744" s="1101"/>
      <c r="VLP744" s="1101"/>
      <c r="VLQ744" s="1101"/>
      <c r="VLR744" s="1101"/>
      <c r="VLS744" s="1101"/>
      <c r="VLT744" s="1101"/>
      <c r="VLU744" s="1101"/>
      <c r="VLV744" s="1101"/>
      <c r="VLW744" s="1101"/>
      <c r="VLX744" s="1101"/>
      <c r="VLY744" s="1101"/>
      <c r="VLZ744" s="1101"/>
      <c r="VMA744" s="1101"/>
      <c r="VMB744" s="1101"/>
      <c r="VMC744" s="1101"/>
      <c r="VMD744" s="1101"/>
      <c r="VME744" s="1101"/>
      <c r="VMF744" s="1101"/>
      <c r="VMG744" s="1101"/>
      <c r="VMH744" s="1101"/>
      <c r="VMI744" s="1101"/>
      <c r="VMJ744" s="1101"/>
      <c r="VMK744" s="1101"/>
      <c r="VML744" s="1101"/>
      <c r="VMM744" s="1101"/>
      <c r="VMN744" s="1101"/>
      <c r="VMO744" s="1101"/>
      <c r="VMP744" s="1101"/>
      <c r="VMQ744" s="1101"/>
      <c r="VMR744" s="1101"/>
      <c r="VMS744" s="1101"/>
      <c r="VMT744" s="1101"/>
      <c r="VMU744" s="1101"/>
      <c r="VMV744" s="1101"/>
      <c r="VMW744" s="1101"/>
      <c r="VMX744" s="1101"/>
      <c r="VMY744" s="1101"/>
      <c r="VMZ744" s="1101"/>
      <c r="VNA744" s="1101"/>
      <c r="VNB744" s="1101"/>
      <c r="VNC744" s="1101"/>
      <c r="VND744" s="1101"/>
      <c r="VNE744" s="1101"/>
      <c r="VNF744" s="1101"/>
      <c r="VNG744" s="1101"/>
      <c r="VNH744" s="1101"/>
      <c r="VNI744" s="1101"/>
      <c r="VNJ744" s="1101"/>
      <c r="VNK744" s="1101"/>
      <c r="VNL744" s="1101"/>
      <c r="VNM744" s="1101"/>
      <c r="VNN744" s="1101"/>
      <c r="VNO744" s="1101"/>
      <c r="VNP744" s="1101"/>
      <c r="VNQ744" s="1101"/>
      <c r="VNR744" s="1101"/>
      <c r="VNS744" s="1101"/>
      <c r="VNT744" s="1101"/>
      <c r="VNU744" s="1101"/>
      <c r="VNV744" s="1101"/>
      <c r="VNW744" s="1101"/>
      <c r="VNX744" s="1101"/>
      <c r="VNY744" s="1101"/>
      <c r="VNZ744" s="1101"/>
      <c r="VOA744" s="1101"/>
      <c r="VOB744" s="1101"/>
      <c r="VOC744" s="1101"/>
      <c r="VOD744" s="1101"/>
      <c r="VOE744" s="1101"/>
      <c r="VOF744" s="1101"/>
      <c r="VOG744" s="1101"/>
      <c r="VOH744" s="1101"/>
      <c r="VOI744" s="1101"/>
      <c r="VOJ744" s="1101"/>
      <c r="VOK744" s="1101"/>
      <c r="VOL744" s="1101"/>
      <c r="VOM744" s="1101"/>
      <c r="VON744" s="1101"/>
      <c r="VOO744" s="1101"/>
      <c r="VOP744" s="1101"/>
      <c r="VOQ744" s="1101"/>
      <c r="VOR744" s="1101"/>
      <c r="VOS744" s="1101"/>
      <c r="VOT744" s="1101"/>
      <c r="VOU744" s="1101"/>
      <c r="VOV744" s="1101"/>
      <c r="VOW744" s="1101"/>
      <c r="VOX744" s="1101"/>
      <c r="VOY744" s="1101"/>
      <c r="VOZ744" s="1101"/>
      <c r="VPA744" s="1101"/>
      <c r="VPB744" s="1101"/>
      <c r="VPC744" s="1101"/>
      <c r="VPD744" s="1101"/>
      <c r="VPE744" s="1101"/>
      <c r="VPF744" s="1101"/>
      <c r="VPG744" s="1101"/>
      <c r="VPH744" s="1101"/>
      <c r="VPI744" s="1101"/>
      <c r="VPJ744" s="1101"/>
      <c r="VPK744" s="1101"/>
      <c r="VPL744" s="1101"/>
      <c r="VPM744" s="1101"/>
      <c r="VPN744" s="1101"/>
      <c r="VPO744" s="1101"/>
      <c r="VPP744" s="1101"/>
      <c r="VPQ744" s="1101"/>
      <c r="VPR744" s="1101"/>
      <c r="VPS744" s="1101"/>
      <c r="VPT744" s="1101"/>
      <c r="VPU744" s="1101"/>
      <c r="VPV744" s="1101"/>
      <c r="VPW744" s="1101"/>
      <c r="VPX744" s="1101"/>
      <c r="VPY744" s="1101"/>
      <c r="VPZ744" s="1101"/>
      <c r="VQA744" s="1101"/>
      <c r="VQB744" s="1101"/>
      <c r="VQC744" s="1101"/>
      <c r="VQD744" s="1101"/>
      <c r="VQE744" s="1101"/>
      <c r="VQF744" s="1101"/>
      <c r="VQG744" s="1101"/>
      <c r="VQH744" s="1101"/>
      <c r="VQI744" s="1101"/>
      <c r="VQJ744" s="1101"/>
      <c r="VQK744" s="1101"/>
      <c r="VQL744" s="1101"/>
      <c r="VQM744" s="1101"/>
      <c r="VQN744" s="1101"/>
      <c r="VQO744" s="1101"/>
      <c r="VQP744" s="1101"/>
      <c r="VQQ744" s="1101"/>
      <c r="VQR744" s="1101"/>
      <c r="VQS744" s="1101"/>
      <c r="VQT744" s="1101"/>
      <c r="VQU744" s="1101"/>
      <c r="VQV744" s="1101"/>
      <c r="VQW744" s="1101"/>
      <c r="VQX744" s="1101"/>
      <c r="VQY744" s="1101"/>
      <c r="VQZ744" s="1101"/>
      <c r="VRA744" s="1101"/>
      <c r="VRB744" s="1101"/>
      <c r="VRC744" s="1101"/>
      <c r="VRD744" s="1101"/>
      <c r="VRE744" s="1101"/>
      <c r="VRF744" s="1101"/>
      <c r="VRG744" s="1101"/>
      <c r="VRH744" s="1101"/>
      <c r="VRI744" s="1101"/>
      <c r="VRJ744" s="1101"/>
      <c r="VRK744" s="1101"/>
      <c r="VRL744" s="1101"/>
      <c r="VRM744" s="1101"/>
      <c r="VRN744" s="1101"/>
      <c r="VRO744" s="1101"/>
      <c r="VRP744" s="1101"/>
      <c r="VRQ744" s="1101"/>
      <c r="VRR744" s="1101"/>
      <c r="VRS744" s="1101"/>
      <c r="VRT744" s="1101"/>
      <c r="VRU744" s="1101"/>
      <c r="VRV744" s="1101"/>
      <c r="VRW744" s="1101"/>
      <c r="VRX744" s="1101"/>
      <c r="VRY744" s="1101"/>
      <c r="VRZ744" s="1101"/>
      <c r="VSA744" s="1101"/>
      <c r="VSB744" s="1101"/>
      <c r="VSC744" s="1101"/>
      <c r="VSD744" s="1101"/>
      <c r="VSE744" s="1101"/>
      <c r="VSF744" s="1101"/>
      <c r="VSG744" s="1101"/>
      <c r="VSH744" s="1101"/>
      <c r="VSI744" s="1101"/>
      <c r="VSJ744" s="1101"/>
      <c r="VSK744" s="1101"/>
      <c r="VSL744" s="1101"/>
      <c r="VSM744" s="1101"/>
      <c r="VSN744" s="1101"/>
      <c r="VSO744" s="1101"/>
      <c r="VSP744" s="1101"/>
      <c r="VSQ744" s="1101"/>
      <c r="VSR744" s="1101"/>
      <c r="VSS744" s="1101"/>
      <c r="VST744" s="1101"/>
      <c r="VSU744" s="1101"/>
      <c r="VSV744" s="1101"/>
      <c r="VSW744" s="1101"/>
      <c r="VSX744" s="1101"/>
      <c r="VSY744" s="1101"/>
      <c r="VSZ744" s="1101"/>
      <c r="VTA744" s="1101"/>
      <c r="VTB744" s="1101"/>
      <c r="VTC744" s="1101"/>
      <c r="VTD744" s="1101"/>
      <c r="VTE744" s="1101"/>
      <c r="VTF744" s="1101"/>
      <c r="VTG744" s="1101"/>
      <c r="VTH744" s="1101"/>
      <c r="VTI744" s="1101"/>
      <c r="VTJ744" s="1101"/>
      <c r="VTK744" s="1101"/>
      <c r="VTL744" s="1101"/>
      <c r="VTM744" s="1101"/>
      <c r="VTN744" s="1101"/>
      <c r="VTO744" s="1101"/>
      <c r="VTP744" s="1101"/>
      <c r="VTQ744" s="1101"/>
      <c r="VTR744" s="1101"/>
      <c r="VTS744" s="1101"/>
      <c r="VTT744" s="1101"/>
      <c r="VTU744" s="1101"/>
      <c r="VTV744" s="1101"/>
      <c r="VTW744" s="1101"/>
      <c r="VTX744" s="1101"/>
      <c r="VTY744" s="1101"/>
      <c r="VTZ744" s="1101"/>
      <c r="VUA744" s="1101"/>
      <c r="VUB744" s="1101"/>
      <c r="VUC744" s="1101"/>
      <c r="VUD744" s="1101"/>
      <c r="VUE744" s="1101"/>
      <c r="VUF744" s="1101"/>
      <c r="VUG744" s="1101"/>
      <c r="VUH744" s="1101"/>
      <c r="VUI744" s="1101"/>
      <c r="VUJ744" s="1101"/>
      <c r="VUK744" s="1101"/>
      <c r="VUL744" s="1101"/>
      <c r="VUM744" s="1101"/>
      <c r="VUN744" s="1101"/>
      <c r="VUO744" s="1101"/>
      <c r="VUP744" s="1101"/>
      <c r="VUQ744" s="1101"/>
      <c r="VUR744" s="1101"/>
      <c r="VUS744" s="1101"/>
      <c r="VUT744" s="1101"/>
      <c r="VUU744" s="1101"/>
      <c r="VUV744" s="1101"/>
      <c r="VUW744" s="1101"/>
      <c r="VUX744" s="1101"/>
      <c r="VUY744" s="1101"/>
      <c r="VUZ744" s="1101"/>
      <c r="VVA744" s="1101"/>
      <c r="VVB744" s="1101"/>
      <c r="VVC744" s="1101"/>
      <c r="VVD744" s="1101"/>
      <c r="VVE744" s="1101"/>
      <c r="VVF744" s="1101"/>
      <c r="VVG744" s="1101"/>
      <c r="VVH744" s="1101"/>
      <c r="VVI744" s="1101"/>
      <c r="VVJ744" s="1101"/>
      <c r="VVK744" s="1101"/>
      <c r="VVL744" s="1101"/>
      <c r="VVM744" s="1101"/>
      <c r="VVN744" s="1101"/>
      <c r="VVO744" s="1101"/>
      <c r="VVP744" s="1101"/>
      <c r="VVQ744" s="1101"/>
      <c r="VVR744" s="1101"/>
      <c r="VVS744" s="1101"/>
      <c r="VVT744" s="1101"/>
      <c r="VVU744" s="1101"/>
      <c r="VVV744" s="1101"/>
      <c r="VVW744" s="1101"/>
      <c r="VVX744" s="1101"/>
      <c r="VVY744" s="1101"/>
      <c r="VVZ744" s="1101"/>
      <c r="VWA744" s="1101"/>
      <c r="VWB744" s="1101"/>
      <c r="VWC744" s="1101"/>
      <c r="VWD744" s="1101"/>
      <c r="VWE744" s="1101"/>
      <c r="VWF744" s="1101"/>
      <c r="VWG744" s="1101"/>
      <c r="VWH744" s="1101"/>
      <c r="VWI744" s="1101"/>
      <c r="VWJ744" s="1101"/>
      <c r="VWK744" s="1101"/>
      <c r="VWL744" s="1101"/>
      <c r="VWM744" s="1101"/>
      <c r="VWN744" s="1101"/>
      <c r="VWO744" s="1101"/>
      <c r="VWP744" s="1101"/>
      <c r="VWQ744" s="1101"/>
      <c r="VWR744" s="1101"/>
      <c r="VWS744" s="1101"/>
      <c r="VWT744" s="1101"/>
      <c r="VWU744" s="1101"/>
      <c r="VWV744" s="1101"/>
      <c r="VWW744" s="1101"/>
      <c r="VWX744" s="1101"/>
      <c r="VWY744" s="1101"/>
      <c r="VWZ744" s="1101"/>
      <c r="VXA744" s="1101"/>
      <c r="VXB744" s="1101"/>
      <c r="VXC744" s="1101"/>
      <c r="VXD744" s="1101"/>
      <c r="VXE744" s="1101"/>
      <c r="VXF744" s="1101"/>
      <c r="VXG744" s="1101"/>
      <c r="VXH744" s="1101"/>
      <c r="VXI744" s="1101"/>
      <c r="VXJ744" s="1101"/>
      <c r="VXK744" s="1101"/>
      <c r="VXL744" s="1101"/>
      <c r="VXM744" s="1101"/>
      <c r="VXN744" s="1101"/>
      <c r="VXO744" s="1101"/>
      <c r="VXP744" s="1101"/>
      <c r="VXQ744" s="1101"/>
      <c r="VXR744" s="1101"/>
      <c r="VXS744" s="1101"/>
      <c r="VXT744" s="1101"/>
      <c r="VXU744" s="1101"/>
      <c r="VXV744" s="1101"/>
      <c r="VXW744" s="1101"/>
      <c r="VXX744" s="1101"/>
      <c r="VXY744" s="1101"/>
      <c r="VXZ744" s="1101"/>
      <c r="VYA744" s="1101"/>
      <c r="VYB744" s="1101"/>
      <c r="VYC744" s="1101"/>
      <c r="VYD744" s="1101"/>
      <c r="VYE744" s="1101"/>
      <c r="VYF744" s="1101"/>
      <c r="VYG744" s="1101"/>
      <c r="VYH744" s="1101"/>
      <c r="VYI744" s="1101"/>
      <c r="VYJ744" s="1101"/>
      <c r="VYK744" s="1101"/>
      <c r="VYL744" s="1101"/>
      <c r="VYM744" s="1101"/>
      <c r="VYN744" s="1101"/>
      <c r="VYO744" s="1101"/>
      <c r="VYP744" s="1101"/>
      <c r="VYQ744" s="1101"/>
      <c r="VYR744" s="1101"/>
      <c r="VYS744" s="1101"/>
      <c r="VYT744" s="1101"/>
      <c r="VYU744" s="1101"/>
      <c r="VYV744" s="1101"/>
      <c r="VYW744" s="1101"/>
      <c r="VYX744" s="1101"/>
      <c r="VYY744" s="1101"/>
      <c r="VYZ744" s="1101"/>
      <c r="VZA744" s="1101"/>
      <c r="VZB744" s="1101"/>
      <c r="VZC744" s="1101"/>
      <c r="VZD744" s="1101"/>
      <c r="VZE744" s="1101"/>
      <c r="VZF744" s="1101"/>
      <c r="VZG744" s="1101"/>
      <c r="VZH744" s="1101"/>
      <c r="VZI744" s="1101"/>
      <c r="VZJ744" s="1101"/>
      <c r="VZK744" s="1101"/>
      <c r="VZL744" s="1101"/>
      <c r="VZM744" s="1101"/>
      <c r="VZN744" s="1101"/>
      <c r="VZO744" s="1101"/>
      <c r="VZP744" s="1101"/>
      <c r="VZQ744" s="1101"/>
      <c r="VZR744" s="1101"/>
      <c r="VZS744" s="1101"/>
      <c r="VZT744" s="1101"/>
      <c r="VZU744" s="1101"/>
      <c r="VZV744" s="1101"/>
      <c r="VZW744" s="1101"/>
      <c r="VZX744" s="1101"/>
      <c r="VZY744" s="1101"/>
      <c r="VZZ744" s="1101"/>
      <c r="WAA744" s="1101"/>
      <c r="WAB744" s="1101"/>
      <c r="WAC744" s="1101"/>
      <c r="WAD744" s="1101"/>
      <c r="WAE744" s="1101"/>
      <c r="WAF744" s="1101"/>
      <c r="WAG744" s="1101"/>
      <c r="WAH744" s="1101"/>
      <c r="WAI744" s="1101"/>
      <c r="WAJ744" s="1101"/>
      <c r="WAK744" s="1101"/>
      <c r="WAL744" s="1101"/>
      <c r="WAM744" s="1101"/>
      <c r="WAN744" s="1101"/>
      <c r="WAO744" s="1101"/>
      <c r="WAP744" s="1101"/>
      <c r="WAQ744" s="1101"/>
      <c r="WAR744" s="1101"/>
      <c r="WAS744" s="1101"/>
      <c r="WAT744" s="1101"/>
      <c r="WAU744" s="1101"/>
      <c r="WAV744" s="1101"/>
      <c r="WAW744" s="1101"/>
      <c r="WAX744" s="1101"/>
      <c r="WAY744" s="1101"/>
      <c r="WAZ744" s="1101"/>
      <c r="WBA744" s="1101"/>
      <c r="WBB744" s="1101"/>
      <c r="WBC744" s="1101"/>
      <c r="WBD744" s="1101"/>
      <c r="WBE744" s="1101"/>
      <c r="WBF744" s="1101"/>
      <c r="WBG744" s="1101"/>
      <c r="WBH744" s="1101"/>
      <c r="WBI744" s="1101"/>
      <c r="WBJ744" s="1101"/>
      <c r="WBK744" s="1101"/>
      <c r="WBL744" s="1101"/>
      <c r="WBM744" s="1101"/>
      <c r="WBN744" s="1101"/>
      <c r="WBO744" s="1101"/>
      <c r="WBP744" s="1101"/>
      <c r="WBQ744" s="1101"/>
      <c r="WBR744" s="1101"/>
      <c r="WBS744" s="1101"/>
      <c r="WBT744" s="1101"/>
      <c r="WBU744" s="1101"/>
      <c r="WBV744" s="1101"/>
      <c r="WBW744" s="1101"/>
      <c r="WBX744" s="1101"/>
      <c r="WBY744" s="1101"/>
      <c r="WBZ744" s="1101"/>
      <c r="WCA744" s="1101"/>
      <c r="WCB744" s="1101"/>
      <c r="WCC744" s="1101"/>
      <c r="WCD744" s="1101"/>
      <c r="WCE744" s="1101"/>
      <c r="WCF744" s="1101"/>
      <c r="WCG744" s="1101"/>
      <c r="WCH744" s="1101"/>
      <c r="WCI744" s="1101"/>
      <c r="WCJ744" s="1101"/>
      <c r="WCK744" s="1101"/>
      <c r="WCL744" s="1101"/>
      <c r="WCM744" s="1101"/>
      <c r="WCN744" s="1101"/>
      <c r="WCO744" s="1101"/>
      <c r="WCP744" s="1101"/>
      <c r="WCQ744" s="1101"/>
      <c r="WCR744" s="1101"/>
      <c r="WCS744" s="1101"/>
      <c r="WCT744" s="1101"/>
      <c r="WCU744" s="1101"/>
      <c r="WCV744" s="1101"/>
      <c r="WCW744" s="1101"/>
      <c r="WCX744" s="1101"/>
      <c r="WCY744" s="1101"/>
      <c r="WCZ744" s="1101"/>
      <c r="WDA744" s="1101"/>
      <c r="WDB744" s="1101"/>
      <c r="WDC744" s="1101"/>
      <c r="WDD744" s="1101"/>
      <c r="WDE744" s="1101"/>
      <c r="WDF744" s="1101"/>
      <c r="WDG744" s="1101"/>
      <c r="WDH744" s="1101"/>
      <c r="WDI744" s="1101"/>
      <c r="WDJ744" s="1101"/>
      <c r="WDK744" s="1101"/>
      <c r="WDL744" s="1101"/>
      <c r="WDM744" s="1101"/>
      <c r="WDN744" s="1101"/>
      <c r="WDO744" s="1101"/>
      <c r="WDP744" s="1101"/>
      <c r="WDQ744" s="1101"/>
      <c r="WDR744" s="1101"/>
      <c r="WDS744" s="1101"/>
      <c r="WDT744" s="1101"/>
      <c r="WDU744" s="1101"/>
      <c r="WDV744" s="1101"/>
      <c r="WDW744" s="1101"/>
      <c r="WDX744" s="1101"/>
      <c r="WDY744" s="1101"/>
      <c r="WDZ744" s="1101"/>
      <c r="WEA744" s="1101"/>
      <c r="WEB744" s="1101"/>
      <c r="WEC744" s="1101"/>
      <c r="WED744" s="1101"/>
      <c r="WEE744" s="1101"/>
      <c r="WEF744" s="1101"/>
      <c r="WEG744" s="1101"/>
      <c r="WEH744" s="1101"/>
      <c r="WEI744" s="1101"/>
      <c r="WEJ744" s="1101"/>
      <c r="WEK744" s="1101"/>
      <c r="WEL744" s="1101"/>
      <c r="WEM744" s="1101"/>
      <c r="WEN744" s="1101"/>
      <c r="WEO744" s="1101"/>
      <c r="WEP744" s="1101"/>
      <c r="WEQ744" s="1101"/>
      <c r="WER744" s="1101"/>
      <c r="WES744" s="1101"/>
      <c r="WET744" s="1101"/>
      <c r="WEU744" s="1101"/>
      <c r="WEV744" s="1101"/>
      <c r="WEW744" s="1101"/>
      <c r="WEX744" s="1101"/>
      <c r="WEY744" s="1101"/>
      <c r="WEZ744" s="1101"/>
      <c r="WFA744" s="1101"/>
      <c r="WFB744" s="1101"/>
      <c r="WFC744" s="1101"/>
      <c r="WFD744" s="1101"/>
      <c r="WFE744" s="1101"/>
      <c r="WFF744" s="1101"/>
      <c r="WFG744" s="1101"/>
      <c r="WFH744" s="1101"/>
      <c r="WFI744" s="1101"/>
      <c r="WFJ744" s="1101"/>
      <c r="WFK744" s="1101"/>
      <c r="WFL744" s="1101"/>
      <c r="WFM744" s="1101"/>
      <c r="WFN744" s="1101"/>
      <c r="WFO744" s="1101"/>
      <c r="WFP744" s="1101"/>
      <c r="WFQ744" s="1101"/>
      <c r="WFR744" s="1101"/>
      <c r="WFS744" s="1101"/>
      <c r="WFT744" s="1101"/>
      <c r="WFU744" s="1101"/>
      <c r="WFV744" s="1101"/>
      <c r="WFW744" s="1101"/>
      <c r="WFX744" s="1101"/>
      <c r="WFY744" s="1101"/>
      <c r="WFZ744" s="1101"/>
      <c r="WGA744" s="1101"/>
      <c r="WGB744" s="1101"/>
      <c r="WGC744" s="1101"/>
      <c r="WGD744" s="1101"/>
      <c r="WGE744" s="1101"/>
      <c r="WGF744" s="1101"/>
      <c r="WGG744" s="1101"/>
      <c r="WGH744" s="1101"/>
      <c r="WGI744" s="1101"/>
      <c r="WGJ744" s="1101"/>
      <c r="WGK744" s="1101"/>
      <c r="WGL744" s="1101"/>
      <c r="WGM744" s="1101"/>
      <c r="WGN744" s="1101"/>
      <c r="WGO744" s="1101"/>
      <c r="WGP744" s="1101"/>
      <c r="WGQ744" s="1101"/>
      <c r="WGR744" s="1101"/>
      <c r="WGS744" s="1101"/>
      <c r="WGT744" s="1101"/>
      <c r="WGU744" s="1101"/>
      <c r="WGV744" s="1101"/>
      <c r="WGW744" s="1101"/>
      <c r="WGX744" s="1101"/>
      <c r="WGY744" s="1101"/>
      <c r="WGZ744" s="1101"/>
      <c r="WHA744" s="1101"/>
      <c r="WHB744" s="1101"/>
      <c r="WHC744" s="1101"/>
      <c r="WHD744" s="1101"/>
      <c r="WHE744" s="1101"/>
      <c r="WHF744" s="1101"/>
      <c r="WHG744" s="1101"/>
      <c r="WHH744" s="1101"/>
      <c r="WHI744" s="1101"/>
      <c r="WHJ744" s="1101"/>
      <c r="WHK744" s="1101"/>
      <c r="WHL744" s="1101"/>
      <c r="WHM744" s="1101"/>
      <c r="WHN744" s="1101"/>
      <c r="WHO744" s="1101"/>
      <c r="WHP744" s="1101"/>
      <c r="WHQ744" s="1101"/>
      <c r="WHR744" s="1101"/>
      <c r="WHS744" s="1101"/>
      <c r="WHT744" s="1101"/>
      <c r="WHU744" s="1101"/>
      <c r="WHV744" s="1101"/>
      <c r="WHW744" s="1101"/>
      <c r="WHX744" s="1101"/>
      <c r="WHY744" s="1101"/>
      <c r="WHZ744" s="1101"/>
      <c r="WIA744" s="1101"/>
      <c r="WIB744" s="1101"/>
      <c r="WIC744" s="1101"/>
      <c r="WID744" s="1101"/>
      <c r="WIE744" s="1101"/>
      <c r="WIF744" s="1101"/>
      <c r="WIG744" s="1101"/>
      <c r="WIH744" s="1101"/>
      <c r="WII744" s="1101"/>
      <c r="WIJ744" s="1101"/>
      <c r="WIK744" s="1101"/>
      <c r="WIL744" s="1101"/>
      <c r="WIM744" s="1101"/>
      <c r="WIN744" s="1101"/>
      <c r="WIO744" s="1101"/>
      <c r="WIP744" s="1101"/>
      <c r="WIQ744" s="1101"/>
      <c r="WIR744" s="1101"/>
      <c r="WIS744" s="1101"/>
      <c r="WIT744" s="1101"/>
      <c r="WIU744" s="1101"/>
      <c r="WIV744" s="1101"/>
      <c r="WIW744" s="1101"/>
      <c r="WIX744" s="1101"/>
      <c r="WIY744" s="1101"/>
      <c r="WIZ744" s="1101"/>
      <c r="WJA744" s="1101"/>
      <c r="WJB744" s="1101"/>
      <c r="WJC744" s="1101"/>
      <c r="WJD744" s="1101"/>
      <c r="WJE744" s="1101"/>
      <c r="WJF744" s="1101"/>
      <c r="WJG744" s="1101"/>
      <c r="WJH744" s="1101"/>
      <c r="WJI744" s="1101"/>
      <c r="WJJ744" s="1101"/>
      <c r="WJK744" s="1101"/>
      <c r="WJL744" s="1101"/>
      <c r="WJM744" s="1101"/>
      <c r="WJN744" s="1101"/>
      <c r="WJO744" s="1101"/>
      <c r="WJP744" s="1101"/>
      <c r="WJQ744" s="1101"/>
      <c r="WJR744" s="1101"/>
      <c r="WJS744" s="1101"/>
      <c r="WJT744" s="1101"/>
      <c r="WJU744" s="1101"/>
      <c r="WJV744" s="1101"/>
      <c r="WJW744" s="1101"/>
      <c r="WJX744" s="1101"/>
      <c r="WJY744" s="1101"/>
      <c r="WJZ744" s="1101"/>
      <c r="WKA744" s="1101"/>
      <c r="WKB744" s="1101"/>
      <c r="WKC744" s="1101"/>
      <c r="WKD744" s="1101"/>
      <c r="WKE744" s="1101"/>
      <c r="WKF744" s="1101"/>
      <c r="WKG744" s="1101"/>
      <c r="WKH744" s="1101"/>
      <c r="WKI744" s="1101"/>
      <c r="WKJ744" s="1101"/>
      <c r="WKK744" s="1101"/>
      <c r="WKL744" s="1101"/>
      <c r="WKM744" s="1101"/>
      <c r="WKN744" s="1101"/>
      <c r="WKO744" s="1101"/>
      <c r="WKP744" s="1101"/>
      <c r="WKQ744" s="1101"/>
      <c r="WKR744" s="1101"/>
      <c r="WKS744" s="1101"/>
      <c r="WKT744" s="1101"/>
      <c r="WKU744" s="1101"/>
      <c r="WKV744" s="1101"/>
      <c r="WKW744" s="1101"/>
      <c r="WKX744" s="1101"/>
      <c r="WKY744" s="1101"/>
      <c r="WKZ744" s="1101"/>
      <c r="WLA744" s="1101"/>
      <c r="WLB744" s="1101"/>
      <c r="WLC744" s="1101"/>
      <c r="WLD744" s="1101"/>
      <c r="WLE744" s="1101"/>
      <c r="WLF744" s="1101"/>
      <c r="WLG744" s="1101"/>
      <c r="WLH744" s="1101"/>
      <c r="WLI744" s="1101"/>
      <c r="WLJ744" s="1101"/>
      <c r="WLK744" s="1101"/>
      <c r="WLL744" s="1101"/>
      <c r="WLM744" s="1101"/>
      <c r="WLN744" s="1101"/>
      <c r="WLO744" s="1101"/>
      <c r="WLP744" s="1101"/>
      <c r="WLQ744" s="1101"/>
      <c r="WLR744" s="1101"/>
      <c r="WLS744" s="1101"/>
      <c r="WLT744" s="1101"/>
      <c r="WLU744" s="1101"/>
      <c r="WLV744" s="1101"/>
      <c r="WLW744" s="1101"/>
      <c r="WLX744" s="1101"/>
      <c r="WLY744" s="1101"/>
      <c r="WLZ744" s="1101"/>
      <c r="WMA744" s="1101"/>
      <c r="WMB744" s="1101"/>
      <c r="WMC744" s="1101"/>
      <c r="WMD744" s="1101"/>
      <c r="WME744" s="1101"/>
      <c r="WMF744" s="1101"/>
      <c r="WMG744" s="1101"/>
      <c r="WMH744" s="1101"/>
      <c r="WMI744" s="1101"/>
      <c r="WMJ744" s="1101"/>
      <c r="WMK744" s="1101"/>
      <c r="WML744" s="1101"/>
      <c r="WMM744" s="1101"/>
      <c r="WMN744" s="1101"/>
      <c r="WMO744" s="1101"/>
      <c r="WMP744" s="1101"/>
      <c r="WMQ744" s="1101"/>
      <c r="WMR744" s="1101"/>
      <c r="WMS744" s="1101"/>
      <c r="WMT744" s="1101"/>
      <c r="WMU744" s="1101"/>
      <c r="WMV744" s="1101"/>
      <c r="WMW744" s="1101"/>
      <c r="WMX744" s="1101"/>
      <c r="WMY744" s="1101"/>
      <c r="WMZ744" s="1101"/>
      <c r="WNA744" s="1101"/>
      <c r="WNB744" s="1101"/>
      <c r="WNC744" s="1101"/>
      <c r="WND744" s="1101"/>
      <c r="WNE744" s="1101"/>
      <c r="WNF744" s="1101"/>
      <c r="WNG744" s="1101"/>
      <c r="WNH744" s="1101"/>
      <c r="WNI744" s="1101"/>
      <c r="WNJ744" s="1101"/>
      <c r="WNK744" s="1101"/>
      <c r="WNL744" s="1101"/>
      <c r="WNM744" s="1101"/>
      <c r="WNN744" s="1101"/>
      <c r="WNO744" s="1101"/>
      <c r="WNP744" s="1101"/>
      <c r="WNQ744" s="1101"/>
      <c r="WNR744" s="1101"/>
      <c r="WNS744" s="1101"/>
      <c r="WNT744" s="1101"/>
      <c r="WNU744" s="1101"/>
      <c r="WNV744" s="1101"/>
      <c r="WNW744" s="1101"/>
      <c r="WNX744" s="1101"/>
      <c r="WNY744" s="1101"/>
      <c r="WNZ744" s="1101"/>
      <c r="WOA744" s="1101"/>
      <c r="WOB744" s="1101"/>
      <c r="WOC744" s="1101"/>
      <c r="WOD744" s="1101"/>
      <c r="WOE744" s="1101"/>
      <c r="WOF744" s="1101"/>
      <c r="WOG744" s="1101"/>
      <c r="WOH744" s="1101"/>
      <c r="WOI744" s="1101"/>
      <c r="WOJ744" s="1101"/>
      <c r="WOK744" s="1101"/>
      <c r="WOL744" s="1101"/>
      <c r="WOM744" s="1101"/>
      <c r="WON744" s="1101"/>
      <c r="WOO744" s="1101"/>
      <c r="WOP744" s="1101"/>
      <c r="WOQ744" s="1101"/>
      <c r="WOR744" s="1101"/>
      <c r="WOS744" s="1101"/>
      <c r="WOT744" s="1101"/>
      <c r="WOU744" s="1101"/>
      <c r="WOV744" s="1101"/>
      <c r="WOW744" s="1101"/>
      <c r="WOX744" s="1101"/>
      <c r="WOY744" s="1101"/>
      <c r="WOZ744" s="1101"/>
      <c r="WPA744" s="1101"/>
      <c r="WPB744" s="1101"/>
      <c r="WPC744" s="1101"/>
      <c r="WPD744" s="1101"/>
      <c r="WPE744" s="1101"/>
      <c r="WPF744" s="1101"/>
      <c r="WPG744" s="1101"/>
      <c r="WPH744" s="1101"/>
      <c r="WPI744" s="1101"/>
      <c r="WPJ744" s="1101"/>
      <c r="WPK744" s="1101"/>
      <c r="WPL744" s="1101"/>
      <c r="WPM744" s="1101"/>
      <c r="WPN744" s="1101"/>
      <c r="WPO744" s="1101"/>
      <c r="WPP744" s="1101"/>
      <c r="WPQ744" s="1101"/>
      <c r="WPR744" s="1101"/>
      <c r="WPS744" s="1101"/>
      <c r="WPT744" s="1101"/>
      <c r="WPU744" s="1101"/>
      <c r="WPV744" s="1101"/>
      <c r="WPW744" s="1101"/>
      <c r="WPX744" s="1101"/>
      <c r="WPY744" s="1101"/>
      <c r="WPZ744" s="1101"/>
      <c r="WQA744" s="1101"/>
      <c r="WQB744" s="1101"/>
      <c r="WQC744" s="1101"/>
      <c r="WQD744" s="1101"/>
      <c r="WQE744" s="1101"/>
      <c r="WQF744" s="1101"/>
      <c r="WQG744" s="1101"/>
      <c r="WQH744" s="1101"/>
      <c r="WQI744" s="1101"/>
      <c r="WQJ744" s="1101"/>
      <c r="WQK744" s="1101"/>
      <c r="WQL744" s="1101"/>
      <c r="WQM744" s="1101"/>
      <c r="WQN744" s="1101"/>
      <c r="WQO744" s="1101"/>
      <c r="WQP744" s="1101"/>
      <c r="WQQ744" s="1101"/>
      <c r="WQR744" s="1101"/>
      <c r="WQS744" s="1101"/>
      <c r="WQT744" s="1101"/>
      <c r="WQU744" s="1101"/>
      <c r="WQV744" s="1101"/>
      <c r="WQW744" s="1101"/>
      <c r="WQX744" s="1101"/>
      <c r="WQY744" s="1101"/>
      <c r="WQZ744" s="1101"/>
      <c r="WRA744" s="1101"/>
      <c r="WRB744" s="1101"/>
      <c r="WRC744" s="1101"/>
      <c r="WRD744" s="1101"/>
      <c r="WRE744" s="1101"/>
      <c r="WRF744" s="1101"/>
      <c r="WRG744" s="1101"/>
      <c r="WRH744" s="1101"/>
      <c r="WRI744" s="1101"/>
      <c r="WRJ744" s="1101"/>
      <c r="WRK744" s="1101"/>
      <c r="WRL744" s="1101"/>
      <c r="WRM744" s="1101"/>
      <c r="WRN744" s="1101"/>
      <c r="WRO744" s="1101"/>
      <c r="WRP744" s="1101"/>
      <c r="WRQ744" s="1101"/>
      <c r="WRR744" s="1101"/>
      <c r="WRS744" s="1101"/>
      <c r="WRT744" s="1101"/>
      <c r="WRU744" s="1101"/>
      <c r="WRV744" s="1101"/>
      <c r="WRW744" s="1101"/>
      <c r="WRX744" s="1101"/>
      <c r="WRY744" s="1101"/>
      <c r="WRZ744" s="1101"/>
      <c r="WSA744" s="1101"/>
      <c r="WSB744" s="1101"/>
      <c r="WSC744" s="1101"/>
      <c r="WSD744" s="1101"/>
      <c r="WSE744" s="1101"/>
      <c r="WSF744" s="1101"/>
      <c r="WSG744" s="1101"/>
      <c r="WSH744" s="1101"/>
      <c r="WSI744" s="1101"/>
      <c r="WSJ744" s="1101"/>
      <c r="WSK744" s="1101"/>
      <c r="WSL744" s="1101"/>
      <c r="WSM744" s="1101"/>
      <c r="WSN744" s="1101"/>
      <c r="WSO744" s="1101"/>
      <c r="WSP744" s="1101"/>
      <c r="WSQ744" s="1101"/>
      <c r="WSR744" s="1101"/>
      <c r="WSS744" s="1101"/>
      <c r="WST744" s="1101"/>
      <c r="WSU744" s="1101"/>
      <c r="WSV744" s="1101"/>
      <c r="WSW744" s="1101"/>
      <c r="WSX744" s="1101"/>
      <c r="WSY744" s="1101"/>
      <c r="WSZ744" s="1101"/>
      <c r="WTA744" s="1101"/>
      <c r="WTB744" s="1101"/>
      <c r="WTC744" s="1101"/>
      <c r="WTD744" s="1101"/>
      <c r="WTE744" s="1101"/>
      <c r="WTF744" s="1101"/>
      <c r="WTG744" s="1101"/>
      <c r="WTH744" s="1101"/>
      <c r="WTI744" s="1101"/>
      <c r="WTJ744" s="1101"/>
      <c r="WTK744" s="1101"/>
      <c r="WTL744" s="1101"/>
      <c r="WTM744" s="1101"/>
      <c r="WTN744" s="1101"/>
      <c r="WTO744" s="1101"/>
      <c r="WTP744" s="1101"/>
      <c r="WTQ744" s="1101"/>
      <c r="WTR744" s="1101"/>
      <c r="WTS744" s="1101"/>
      <c r="WTT744" s="1101"/>
      <c r="WTU744" s="1101"/>
      <c r="WTV744" s="1101"/>
      <c r="WTW744" s="1101"/>
      <c r="WTX744" s="1101"/>
      <c r="WTY744" s="1101"/>
      <c r="WTZ744" s="1101"/>
      <c r="WUA744" s="1101"/>
      <c r="WUB744" s="1101"/>
      <c r="WUC744" s="1101"/>
      <c r="WUD744" s="1101"/>
      <c r="WUE744" s="1101"/>
      <c r="WUF744" s="1101"/>
      <c r="WUG744" s="1101"/>
      <c r="WUH744" s="1101"/>
      <c r="WUI744" s="1101"/>
      <c r="WUJ744" s="1101"/>
      <c r="WUK744" s="1101"/>
      <c r="WUL744" s="1101"/>
      <c r="WUM744" s="1101"/>
      <c r="WUN744" s="1101"/>
      <c r="WUO744" s="1101"/>
      <c r="WUP744" s="1101"/>
      <c r="WUQ744" s="1101"/>
      <c r="WUR744" s="1101"/>
      <c r="WUS744" s="1101"/>
      <c r="WUT744" s="1101"/>
      <c r="WUU744" s="1101"/>
      <c r="WUV744" s="1101"/>
      <c r="WUW744" s="1101"/>
      <c r="WUX744" s="1101"/>
      <c r="WUY744" s="1101"/>
      <c r="WUZ744" s="1101"/>
      <c r="WVA744" s="1101"/>
      <c r="WVB744" s="1101"/>
      <c r="WVC744" s="1101"/>
      <c r="WVD744" s="1101"/>
      <c r="WVE744" s="1101"/>
      <c r="WVF744" s="1101"/>
      <c r="WVG744" s="1101"/>
      <c r="WVH744" s="1101"/>
      <c r="WVI744" s="1101"/>
      <c r="WVJ744" s="1101"/>
      <c r="WVK744" s="1101"/>
      <c r="WVL744" s="1101"/>
      <c r="WVM744" s="1101"/>
      <c r="WVN744" s="1101"/>
      <c r="WVO744" s="1101"/>
      <c r="WVP744" s="1101"/>
      <c r="WVQ744" s="1101"/>
      <c r="WVR744" s="1101"/>
      <c r="WVS744" s="1101"/>
      <c r="WVT744" s="1101"/>
      <c r="WVU744" s="1101"/>
      <c r="WVV744" s="1101"/>
      <c r="WVW744" s="1101"/>
      <c r="WVX744" s="1101"/>
      <c r="WVY744" s="1101"/>
      <c r="WVZ744" s="1101"/>
      <c r="WWA744" s="1101"/>
      <c r="WWB744" s="1101"/>
      <c r="WWC744" s="1101"/>
      <c r="WWD744" s="1101"/>
      <c r="WWE744" s="1101"/>
      <c r="WWF744" s="1101"/>
      <c r="WWG744" s="1101"/>
      <c r="WWH744" s="1101"/>
      <c r="WWI744" s="1101"/>
      <c r="WWJ744" s="1101"/>
      <c r="WWK744" s="1101"/>
      <c r="WWL744" s="1101"/>
      <c r="WWM744" s="1101"/>
      <c r="WWN744" s="1101"/>
      <c r="WWO744" s="1101"/>
      <c r="WWP744" s="1101"/>
      <c r="WWQ744" s="1101"/>
      <c r="WWR744" s="1101"/>
      <c r="WWS744" s="1101"/>
      <c r="WWT744" s="1101"/>
      <c r="WWU744" s="1101"/>
      <c r="WWV744" s="1101"/>
      <c r="WWW744" s="1101"/>
      <c r="WWX744" s="1101"/>
      <c r="WWY744" s="1101"/>
      <c r="WWZ744" s="1101"/>
      <c r="WXA744" s="1101"/>
      <c r="WXB744" s="1101"/>
      <c r="WXC744" s="1101"/>
      <c r="WXD744" s="1101"/>
      <c r="WXE744" s="1101"/>
      <c r="WXF744" s="1101"/>
      <c r="WXG744" s="1101"/>
      <c r="WXH744" s="1101"/>
      <c r="WXI744" s="1101"/>
      <c r="WXJ744" s="1101"/>
      <c r="WXK744" s="1101"/>
      <c r="WXL744" s="1101"/>
      <c r="WXM744" s="1101"/>
      <c r="WXN744" s="1101"/>
      <c r="WXO744" s="1101"/>
      <c r="WXP744" s="1101"/>
      <c r="WXQ744" s="1101"/>
      <c r="WXR744" s="1101"/>
      <c r="WXS744" s="1101"/>
      <c r="WXT744" s="1101"/>
      <c r="WXU744" s="1101"/>
      <c r="WXV744" s="1101"/>
      <c r="WXW744" s="1101"/>
      <c r="WXX744" s="1101"/>
      <c r="WXY744" s="1101"/>
      <c r="WXZ744" s="1101"/>
      <c r="WYA744" s="1101"/>
      <c r="WYB744" s="1101"/>
      <c r="WYC744" s="1101"/>
      <c r="WYD744" s="1101"/>
      <c r="WYE744" s="1101"/>
      <c r="WYF744" s="1101"/>
      <c r="WYG744" s="1101"/>
      <c r="WYH744" s="1101"/>
      <c r="WYI744" s="1101"/>
      <c r="WYJ744" s="1101"/>
      <c r="WYK744" s="1101"/>
      <c r="WYL744" s="1101"/>
      <c r="WYM744" s="1101"/>
      <c r="WYN744" s="1101"/>
      <c r="WYO744" s="1101"/>
      <c r="WYP744" s="1101"/>
      <c r="WYQ744" s="1101"/>
      <c r="WYR744" s="1101"/>
      <c r="WYS744" s="1101"/>
      <c r="WYT744" s="1101"/>
      <c r="WYU744" s="1101"/>
      <c r="WYV744" s="1101"/>
      <c r="WYW744" s="1101"/>
      <c r="WYX744" s="1101"/>
      <c r="WYY744" s="1101"/>
      <c r="WYZ744" s="1101"/>
      <c r="WZA744" s="1101"/>
      <c r="WZB744" s="1101"/>
      <c r="WZC744" s="1101"/>
      <c r="WZD744" s="1101"/>
      <c r="WZE744" s="1101"/>
      <c r="WZF744" s="1101"/>
      <c r="WZG744" s="1101"/>
      <c r="WZH744" s="1101"/>
      <c r="WZI744" s="1101"/>
      <c r="WZJ744" s="1101"/>
      <c r="WZK744" s="1101"/>
      <c r="WZL744" s="1101"/>
      <c r="WZM744" s="1101"/>
      <c r="WZN744" s="1101"/>
      <c r="WZO744" s="1101"/>
      <c r="WZP744" s="1101"/>
      <c r="WZQ744" s="1101"/>
      <c r="WZR744" s="1101"/>
      <c r="WZS744" s="1101"/>
      <c r="WZT744" s="1101"/>
      <c r="WZU744" s="1101"/>
      <c r="WZV744" s="1101"/>
      <c r="WZW744" s="1101"/>
      <c r="WZX744" s="1101"/>
      <c r="WZY744" s="1101"/>
      <c r="WZZ744" s="1101"/>
      <c r="XAA744" s="1101"/>
      <c r="XAB744" s="1101"/>
      <c r="XAC744" s="1101"/>
      <c r="XAD744" s="1101"/>
      <c r="XAE744" s="1101"/>
      <c r="XAF744" s="1101"/>
      <c r="XAG744" s="1101"/>
      <c r="XAH744" s="1101"/>
      <c r="XAI744" s="1101"/>
      <c r="XAJ744" s="1101"/>
      <c r="XAK744" s="1101"/>
      <c r="XAL744" s="1101"/>
      <c r="XAM744" s="1101"/>
      <c r="XAN744" s="1101"/>
      <c r="XAO744" s="1101"/>
      <c r="XAP744" s="1101"/>
      <c r="XAQ744" s="1101"/>
      <c r="XAR744" s="1101"/>
      <c r="XAS744" s="1101"/>
      <c r="XAT744" s="1101"/>
      <c r="XAU744" s="1101"/>
      <c r="XAV744" s="1101"/>
      <c r="XAW744" s="1101"/>
      <c r="XAX744" s="1101"/>
      <c r="XAY744" s="1101"/>
      <c r="XAZ744" s="1101"/>
      <c r="XBA744" s="1101"/>
      <c r="XBB744" s="1101"/>
      <c r="XBC744" s="1101"/>
      <c r="XBD744" s="1101"/>
      <c r="XBE744" s="1101"/>
      <c r="XBF744" s="1101"/>
      <c r="XBG744" s="1101"/>
      <c r="XBH744" s="1101"/>
      <c r="XBI744" s="1101"/>
      <c r="XBJ744" s="1101"/>
      <c r="XBK744" s="1101"/>
      <c r="XBL744" s="1101"/>
      <c r="XBM744" s="1101"/>
      <c r="XBN744" s="1101"/>
      <c r="XBO744" s="1101"/>
      <c r="XBP744" s="1101"/>
      <c r="XBQ744" s="1101"/>
      <c r="XBR744" s="1101"/>
      <c r="XBS744" s="1101"/>
      <c r="XBT744" s="1101"/>
      <c r="XBU744" s="1101"/>
      <c r="XBV744" s="1101"/>
      <c r="XBW744" s="1101"/>
      <c r="XBX744" s="1101"/>
      <c r="XBY744" s="1101"/>
      <c r="XBZ744" s="1101"/>
      <c r="XCA744" s="1101"/>
      <c r="XCB744" s="1101"/>
      <c r="XCC744" s="1101"/>
      <c r="XCD744" s="1101"/>
      <c r="XCE744" s="1101"/>
      <c r="XCF744" s="1101"/>
      <c r="XCG744" s="1101"/>
      <c r="XCH744" s="1101"/>
      <c r="XCI744" s="1101"/>
      <c r="XCJ744" s="1101"/>
      <c r="XCK744" s="1101"/>
      <c r="XCL744" s="1101"/>
      <c r="XCM744" s="1101"/>
      <c r="XCN744" s="1101"/>
      <c r="XCO744" s="1101"/>
      <c r="XCP744" s="1101"/>
      <c r="XCQ744" s="1101"/>
      <c r="XCR744" s="1101"/>
      <c r="XCS744" s="1101"/>
      <c r="XCT744" s="1101"/>
      <c r="XCU744" s="1101"/>
      <c r="XCV744" s="1101"/>
      <c r="XCW744" s="1101"/>
      <c r="XCX744" s="1101"/>
      <c r="XCY744" s="1101"/>
      <c r="XCZ744" s="1101"/>
      <c r="XDA744" s="1101"/>
      <c r="XDB744" s="1101"/>
      <c r="XDC744" s="1101"/>
      <c r="XDD744" s="1101"/>
      <c r="XDE744" s="1101"/>
      <c r="XDF744" s="1101"/>
      <c r="XDG744" s="1101"/>
      <c r="XDH744" s="1101"/>
      <c r="XDI744" s="1101"/>
      <c r="XDJ744" s="1101"/>
      <c r="XDK744" s="1101"/>
      <c r="XDL744" s="1101"/>
      <c r="XDM744" s="1101"/>
      <c r="XDN744" s="1101"/>
      <c r="XDO744" s="1101"/>
      <c r="XDP744" s="1101"/>
      <c r="XDQ744" s="1101"/>
      <c r="XDR744" s="1101"/>
      <c r="XDS744" s="1101"/>
      <c r="XDT744" s="1101"/>
      <c r="XDU744" s="1101"/>
      <c r="XDV744" s="1101"/>
      <c r="XDW744" s="1101"/>
      <c r="XDX744" s="1101"/>
      <c r="XDY744" s="1101"/>
      <c r="XDZ744" s="1101"/>
      <c r="XEA744" s="1101"/>
      <c r="XEB744" s="1101"/>
      <c r="XEC744" s="1101"/>
      <c r="XED744" s="1101"/>
      <c r="XEE744" s="1101"/>
      <c r="XEF744" s="1101"/>
      <c r="XEG744" s="1101"/>
      <c r="XEH744" s="1101"/>
      <c r="XEI744" s="1101"/>
      <c r="XEJ744" s="1101"/>
      <c r="XEK744" s="1101"/>
      <c r="XEL744" s="1101"/>
      <c r="XEM744" s="1101"/>
      <c r="XEN744" s="1101"/>
      <c r="XEO744" s="1101"/>
      <c r="XEP744" s="1101"/>
      <c r="XEQ744" s="1101"/>
      <c r="XER744" s="1101"/>
      <c r="XES744" s="1101"/>
      <c r="XET744" s="1101"/>
      <c r="XEU744" s="1101"/>
      <c r="XEV744" s="1101"/>
      <c r="XEW744" s="1101"/>
      <c r="XEX744" s="1101"/>
      <c r="XEY744" s="1101"/>
      <c r="XEZ744" s="1101"/>
      <c r="XFA744" s="1101"/>
      <c r="XFB744" s="1101"/>
      <c r="XFC744" s="1101"/>
    </row>
    <row r="745" spans="1:16383" ht="12.95" customHeight="1">
      <c r="A745" s="1101"/>
      <c r="B745" s="1313"/>
      <c r="C745" s="1314"/>
      <c r="D745" s="1314"/>
      <c r="E745" s="1314"/>
      <c r="F745" s="1315"/>
      <c r="G745" s="1322"/>
      <c r="H745" s="1323"/>
      <c r="I745" s="1323"/>
      <c r="J745" s="1324"/>
      <c r="K745" s="1513"/>
      <c r="L745" s="1514"/>
      <c r="M745" s="1514"/>
      <c r="N745" s="1515"/>
      <c r="O745" s="1334"/>
      <c r="P745" s="1335"/>
      <c r="Q745" s="1335"/>
      <c r="R745" s="1335"/>
      <c r="S745" s="1336"/>
      <c r="T745" s="1334"/>
      <c r="U745" s="1335"/>
      <c r="V745" s="1335"/>
      <c r="W745" s="1336"/>
      <c r="X745" s="1316">
        <f t="shared" si="61"/>
        <v>0</v>
      </c>
      <c r="Y745" s="1317"/>
      <c r="Z745" s="1317"/>
      <c r="AA745" s="1317"/>
      <c r="AB745" s="1318"/>
      <c r="AC745" s="1337"/>
      <c r="AD745" s="1338"/>
      <c r="AE745" s="1338"/>
      <c r="AF745" s="1338"/>
      <c r="AG745" s="1339"/>
      <c r="AH745" s="1319" t="str">
        <f t="shared" si="60"/>
        <v/>
      </c>
      <c r="AI745" s="1320"/>
      <c r="AJ745" s="1321"/>
      <c r="AK745" s="1313" t="s">
        <v>299</v>
      </c>
      <c r="AL745" s="1314"/>
      <c r="AM745" s="1314"/>
      <c r="AN745" s="1314"/>
      <c r="AO745" s="1315"/>
      <c r="AP745" s="2"/>
      <c r="AQ745" s="2"/>
      <c r="AR745" s="2"/>
      <c r="AS745" s="2"/>
      <c r="AT745" s="1101"/>
      <c r="AU745" s="1101"/>
      <c r="AV745" s="1101"/>
      <c r="AW745" s="1101"/>
      <c r="AX745" s="1101"/>
      <c r="AY745" s="784"/>
      <c r="AZ745" s="784"/>
      <c r="BA745" s="784"/>
      <c r="BB745" s="784"/>
      <c r="BC745" s="784"/>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1101"/>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1101"/>
      <c r="DH745" s="1101"/>
      <c r="DI745" s="1101"/>
      <c r="DJ745" s="1101"/>
      <c r="DK745" s="1101"/>
      <c r="DL745" s="1101"/>
      <c r="DM745" s="1101"/>
      <c r="DN745" s="1101"/>
      <c r="DO745" s="1101"/>
      <c r="DP745" s="1101"/>
      <c r="DQ745" s="1101"/>
      <c r="DR745" s="1101"/>
      <c r="DS745" s="1101"/>
      <c r="DT745" s="1101"/>
      <c r="DU745" s="1101"/>
      <c r="DV745" s="1101"/>
      <c r="DW745" s="1101"/>
      <c r="DX745" s="1101"/>
      <c r="DY745" s="1101"/>
      <c r="DZ745" s="1101"/>
      <c r="EA745" s="1101"/>
      <c r="EB745" s="1101"/>
      <c r="EC745" s="1101"/>
      <c r="ED745" s="1101"/>
      <c r="EE745" s="1101"/>
      <c r="EF745" s="1101"/>
      <c r="EG745" s="1101"/>
      <c r="EH745" s="1101"/>
      <c r="EI745" s="1101"/>
      <c r="EJ745" s="1101"/>
      <c r="EK745" s="1101"/>
      <c r="EL745" s="1101"/>
      <c r="EM745" s="1101"/>
      <c r="EN745" s="1101"/>
      <c r="EO745" s="1101"/>
      <c r="EP745" s="1101"/>
      <c r="EQ745" s="1101"/>
      <c r="ER745" s="1101"/>
      <c r="ES745" s="1101"/>
      <c r="ET745" s="1101"/>
      <c r="EU745" s="1101"/>
      <c r="EV745" s="1101"/>
      <c r="EW745" s="1101"/>
      <c r="EX745" s="1101"/>
      <c r="EY745" s="1101"/>
      <c r="EZ745" s="1101"/>
      <c r="FA745" s="1101"/>
      <c r="FB745" s="1101"/>
      <c r="FC745" s="1101"/>
      <c r="FD745" s="1101"/>
      <c r="FE745" s="1101"/>
      <c r="FF745" s="1101"/>
      <c r="FG745" s="1101"/>
      <c r="FH745" s="1101"/>
      <c r="FI745" s="1101"/>
      <c r="FJ745" s="1101"/>
      <c r="FK745" s="1101"/>
      <c r="FL745" s="1101"/>
      <c r="FM745" s="1101"/>
      <c r="FN745" s="1101"/>
      <c r="FO745" s="1101"/>
      <c r="FP745" s="1101"/>
      <c r="FQ745" s="1101"/>
      <c r="FR745" s="1101"/>
      <c r="FS745" s="1101"/>
      <c r="FT745" s="1101"/>
      <c r="FU745" s="1101"/>
      <c r="FV745" s="1101"/>
      <c r="FW745" s="1101"/>
      <c r="FX745" s="1101"/>
      <c r="FY745" s="1101"/>
      <c r="FZ745" s="1101"/>
      <c r="GA745" s="1101"/>
      <c r="GB745" s="1101"/>
      <c r="GC745" s="1101"/>
      <c r="GD745" s="1101"/>
      <c r="GE745" s="1101"/>
      <c r="GF745" s="1101"/>
      <c r="GG745" s="1101"/>
      <c r="GH745" s="1101"/>
      <c r="GI745" s="1101"/>
      <c r="GJ745" s="1101"/>
      <c r="GK745" s="1101"/>
      <c r="GL745" s="1101"/>
      <c r="GM745" s="1101"/>
      <c r="GN745" s="1101"/>
      <c r="GO745" s="1101"/>
      <c r="GP745" s="1101"/>
      <c r="GQ745" s="1101"/>
      <c r="GR745" s="1101"/>
      <c r="GS745" s="1101"/>
      <c r="GT745" s="1101"/>
      <c r="GU745" s="1101"/>
      <c r="GV745" s="1101"/>
      <c r="GW745" s="1101"/>
      <c r="GX745" s="1101"/>
      <c r="GY745" s="1101"/>
      <c r="GZ745" s="1101"/>
      <c r="HA745" s="1101"/>
      <c r="HB745" s="1101"/>
      <c r="HC745" s="1101"/>
      <c r="HD745" s="1101"/>
      <c r="HE745" s="1101"/>
      <c r="HF745" s="1101"/>
      <c r="HG745" s="1101"/>
      <c r="HH745" s="1101"/>
      <c r="HI745" s="1101"/>
      <c r="HJ745" s="1101"/>
      <c r="HK745" s="1101"/>
      <c r="HL745" s="1101"/>
      <c r="HM745" s="1101"/>
      <c r="HN745" s="1101"/>
      <c r="HO745" s="1101"/>
      <c r="HP745" s="1101"/>
      <c r="HQ745" s="1101"/>
      <c r="HR745" s="1101"/>
      <c r="HS745" s="1101"/>
      <c r="HT745" s="1101"/>
      <c r="HU745" s="1101"/>
      <c r="HV745" s="1101"/>
      <c r="HW745" s="1101"/>
      <c r="HX745" s="1101"/>
      <c r="HY745" s="1101"/>
      <c r="HZ745" s="1101"/>
      <c r="IA745" s="1101"/>
      <c r="IB745" s="1101"/>
      <c r="IC745" s="1101"/>
      <c r="ID745" s="1101"/>
      <c r="IE745" s="1101"/>
      <c r="IF745" s="1101"/>
      <c r="IG745" s="1101"/>
      <c r="IH745" s="1101"/>
      <c r="II745" s="1101"/>
      <c r="IJ745" s="1101"/>
      <c r="IK745" s="1101"/>
      <c r="IL745" s="1101"/>
      <c r="IM745" s="1101"/>
      <c r="IN745" s="1101"/>
      <c r="IO745" s="1101"/>
      <c r="IP745" s="1101"/>
      <c r="IQ745" s="1101"/>
      <c r="IR745" s="1101"/>
      <c r="IS745" s="1101"/>
      <c r="IT745" s="1101"/>
      <c r="IU745" s="1101"/>
      <c r="IV745" s="1101"/>
      <c r="IW745" s="1101"/>
      <c r="IX745" s="1101"/>
      <c r="IY745" s="1101"/>
      <c r="IZ745" s="1101"/>
      <c r="JA745" s="1101"/>
      <c r="JB745" s="1101"/>
      <c r="JC745" s="1101"/>
      <c r="JD745" s="1101"/>
      <c r="JE745" s="1101"/>
      <c r="JF745" s="1101"/>
      <c r="JG745" s="1101"/>
      <c r="JH745" s="1101"/>
      <c r="JI745" s="1101"/>
      <c r="JJ745" s="1101"/>
      <c r="JK745" s="1101"/>
      <c r="JL745" s="1101"/>
      <c r="JM745" s="1101"/>
      <c r="JN745" s="1101"/>
      <c r="JO745" s="1101"/>
      <c r="JP745" s="1101"/>
      <c r="JQ745" s="1101"/>
      <c r="JR745" s="1101"/>
      <c r="JS745" s="1101"/>
      <c r="JT745" s="1101"/>
      <c r="JU745" s="1101"/>
      <c r="JV745" s="1101"/>
      <c r="JW745" s="1101"/>
      <c r="JX745" s="1101"/>
      <c r="JY745" s="1101"/>
      <c r="JZ745" s="1101"/>
      <c r="KA745" s="1101"/>
      <c r="KB745" s="1101"/>
      <c r="KC745" s="1101"/>
      <c r="KD745" s="1101"/>
      <c r="KE745" s="1101"/>
      <c r="KF745" s="1101"/>
      <c r="KG745" s="1101"/>
      <c r="KH745" s="1101"/>
      <c r="KI745" s="1101"/>
      <c r="KJ745" s="1101"/>
      <c r="KK745" s="1101"/>
      <c r="KL745" s="1101"/>
      <c r="KM745" s="1101"/>
      <c r="KN745" s="1101"/>
      <c r="KO745" s="1101"/>
      <c r="KP745" s="1101"/>
      <c r="KQ745" s="1101"/>
      <c r="KR745" s="1101"/>
      <c r="KS745" s="1101"/>
      <c r="KT745" s="1101"/>
      <c r="KU745" s="1101"/>
      <c r="KV745" s="1101"/>
      <c r="KW745" s="1101"/>
      <c r="KX745" s="1101"/>
      <c r="KY745" s="1101"/>
      <c r="KZ745" s="1101"/>
      <c r="LA745" s="1101"/>
      <c r="LB745" s="1101"/>
      <c r="LC745" s="1101"/>
      <c r="LD745" s="1101"/>
      <c r="LE745" s="1101"/>
      <c r="LF745" s="1101"/>
      <c r="LG745" s="1101"/>
      <c r="LH745" s="1101"/>
      <c r="LI745" s="1101"/>
      <c r="LJ745" s="1101"/>
      <c r="LK745" s="1101"/>
      <c r="LL745" s="1101"/>
      <c r="LM745" s="1101"/>
      <c r="LN745" s="1101"/>
      <c r="LO745" s="1101"/>
      <c r="LP745" s="1101"/>
      <c r="LQ745" s="1101"/>
      <c r="LR745" s="1101"/>
      <c r="LS745" s="1101"/>
      <c r="LT745" s="1101"/>
      <c r="LU745" s="1101"/>
      <c r="LV745" s="1101"/>
      <c r="LW745" s="1101"/>
      <c r="LX745" s="1101"/>
      <c r="LY745" s="1101"/>
      <c r="LZ745" s="1101"/>
      <c r="MA745" s="1101"/>
      <c r="MB745" s="1101"/>
      <c r="MC745" s="1101"/>
      <c r="MD745" s="1101"/>
      <c r="ME745" s="1101"/>
      <c r="MF745" s="1101"/>
      <c r="MG745" s="1101"/>
      <c r="MH745" s="1101"/>
      <c r="MI745" s="1101"/>
      <c r="MJ745" s="1101"/>
      <c r="MK745" s="1101"/>
      <c r="ML745" s="1101"/>
      <c r="MM745" s="1101"/>
      <c r="MN745" s="1101"/>
      <c r="MO745" s="1101"/>
      <c r="MP745" s="1101"/>
      <c r="MQ745" s="1101"/>
      <c r="MR745" s="1101"/>
      <c r="MS745" s="1101"/>
      <c r="MT745" s="1101"/>
      <c r="MU745" s="1101"/>
      <c r="MV745" s="1101"/>
      <c r="MW745" s="1101"/>
      <c r="MX745" s="1101"/>
      <c r="MY745" s="1101"/>
      <c r="MZ745" s="1101"/>
      <c r="NA745" s="1101"/>
      <c r="NB745" s="1101"/>
      <c r="NC745" s="1101"/>
      <c r="ND745" s="1101"/>
      <c r="NE745" s="1101"/>
      <c r="NF745" s="1101"/>
      <c r="NG745" s="1101"/>
      <c r="NH745" s="1101"/>
      <c r="NI745" s="1101"/>
      <c r="NJ745" s="1101"/>
      <c r="NK745" s="1101"/>
      <c r="NL745" s="1101"/>
      <c r="NM745" s="1101"/>
      <c r="NN745" s="1101"/>
      <c r="NO745" s="1101"/>
      <c r="NP745" s="1101"/>
      <c r="NQ745" s="1101"/>
      <c r="NR745" s="1101"/>
      <c r="NS745" s="1101"/>
      <c r="NT745" s="1101"/>
      <c r="NU745" s="1101"/>
      <c r="NV745" s="1101"/>
      <c r="NW745" s="1101"/>
      <c r="NX745" s="1101"/>
      <c r="NY745" s="1101"/>
      <c r="NZ745" s="1101"/>
      <c r="OA745" s="1101"/>
      <c r="OB745" s="1101"/>
      <c r="OC745" s="1101"/>
      <c r="OD745" s="1101"/>
      <c r="OE745" s="1101"/>
      <c r="OF745" s="1101"/>
      <c r="OG745" s="1101"/>
      <c r="OH745" s="1101"/>
      <c r="OI745" s="1101"/>
      <c r="OJ745" s="1101"/>
      <c r="OK745" s="1101"/>
      <c r="OL745" s="1101"/>
      <c r="OM745" s="1101"/>
      <c r="ON745" s="1101"/>
      <c r="OO745" s="1101"/>
      <c r="OP745" s="1101"/>
      <c r="OQ745" s="1101"/>
      <c r="OR745" s="1101"/>
      <c r="OS745" s="1101"/>
      <c r="OT745" s="1101"/>
      <c r="OU745" s="1101"/>
      <c r="OV745" s="1101"/>
      <c r="OW745" s="1101"/>
      <c r="OX745" s="1101"/>
      <c r="OY745" s="1101"/>
      <c r="OZ745" s="1101"/>
      <c r="PA745" s="1101"/>
      <c r="PB745" s="1101"/>
      <c r="PC745" s="1101"/>
      <c r="PD745" s="1101"/>
      <c r="PE745" s="1101"/>
      <c r="PF745" s="1101"/>
      <c r="PG745" s="1101"/>
      <c r="PH745" s="1101"/>
      <c r="PI745" s="1101"/>
      <c r="PJ745" s="1101"/>
      <c r="PK745" s="1101"/>
      <c r="PL745" s="1101"/>
      <c r="PM745" s="1101"/>
      <c r="PN745" s="1101"/>
      <c r="PO745" s="1101"/>
      <c r="PP745" s="1101"/>
      <c r="PQ745" s="1101"/>
      <c r="PR745" s="1101"/>
      <c r="PS745" s="1101"/>
      <c r="PT745" s="1101"/>
      <c r="PU745" s="1101"/>
      <c r="PV745" s="1101"/>
      <c r="PW745" s="1101"/>
      <c r="PX745" s="1101"/>
      <c r="PY745" s="1101"/>
      <c r="PZ745" s="1101"/>
      <c r="QA745" s="1101"/>
      <c r="QB745" s="1101"/>
      <c r="QC745" s="1101"/>
      <c r="QD745" s="1101"/>
      <c r="QE745" s="1101"/>
      <c r="QF745" s="1101"/>
      <c r="QG745" s="1101"/>
      <c r="QH745" s="1101"/>
      <c r="QI745" s="1101"/>
      <c r="QJ745" s="1101"/>
      <c r="QK745" s="1101"/>
      <c r="QL745" s="1101"/>
      <c r="QM745" s="1101"/>
      <c r="QN745" s="1101"/>
      <c r="QO745" s="1101"/>
      <c r="QP745" s="1101"/>
      <c r="QQ745" s="1101"/>
      <c r="QR745" s="1101"/>
      <c r="QS745" s="1101"/>
      <c r="QT745" s="1101"/>
      <c r="QU745" s="1101"/>
      <c r="QV745" s="1101"/>
      <c r="QW745" s="1101"/>
      <c r="QX745" s="1101"/>
      <c r="QY745" s="1101"/>
      <c r="QZ745" s="1101"/>
      <c r="RA745" s="1101"/>
      <c r="RB745" s="1101"/>
      <c r="RC745" s="1101"/>
      <c r="RD745" s="1101"/>
      <c r="RE745" s="1101"/>
      <c r="RF745" s="1101"/>
      <c r="RG745" s="1101"/>
      <c r="RH745" s="1101"/>
      <c r="RI745" s="1101"/>
      <c r="RJ745" s="1101"/>
      <c r="RK745" s="1101"/>
      <c r="RL745" s="1101"/>
      <c r="RM745" s="1101"/>
      <c r="RN745" s="1101"/>
      <c r="RO745" s="1101"/>
      <c r="RP745" s="1101"/>
      <c r="RQ745" s="1101"/>
      <c r="RR745" s="1101"/>
      <c r="RS745" s="1101"/>
      <c r="RT745" s="1101"/>
      <c r="RU745" s="1101"/>
      <c r="RV745" s="1101"/>
      <c r="RW745" s="1101"/>
      <c r="RX745" s="1101"/>
      <c r="RY745" s="1101"/>
      <c r="RZ745" s="1101"/>
      <c r="SA745" s="1101"/>
      <c r="SB745" s="1101"/>
      <c r="SC745" s="1101"/>
      <c r="SD745" s="1101"/>
      <c r="SE745" s="1101"/>
      <c r="SF745" s="1101"/>
      <c r="SG745" s="1101"/>
      <c r="SH745" s="1101"/>
      <c r="SI745" s="1101"/>
      <c r="SJ745" s="1101"/>
      <c r="SK745" s="1101"/>
      <c r="SL745" s="1101"/>
      <c r="SM745" s="1101"/>
      <c r="SN745" s="1101"/>
      <c r="SO745" s="1101"/>
      <c r="SP745" s="1101"/>
      <c r="SQ745" s="1101"/>
      <c r="SR745" s="1101"/>
      <c r="SS745" s="1101"/>
      <c r="ST745" s="1101"/>
      <c r="SU745" s="1101"/>
      <c r="SV745" s="1101"/>
      <c r="SW745" s="1101"/>
      <c r="SX745" s="1101"/>
      <c r="SY745" s="1101"/>
      <c r="SZ745" s="1101"/>
      <c r="TA745" s="1101"/>
      <c r="TB745" s="1101"/>
      <c r="TC745" s="1101"/>
      <c r="TD745" s="1101"/>
      <c r="TE745" s="1101"/>
      <c r="TF745" s="1101"/>
      <c r="TG745" s="1101"/>
      <c r="TH745" s="1101"/>
      <c r="TI745" s="1101"/>
      <c r="TJ745" s="1101"/>
      <c r="TK745" s="1101"/>
      <c r="TL745" s="1101"/>
      <c r="TM745" s="1101"/>
      <c r="TN745" s="1101"/>
      <c r="TO745" s="1101"/>
      <c r="TP745" s="1101"/>
      <c r="TQ745" s="1101"/>
      <c r="TR745" s="1101"/>
      <c r="TS745" s="1101"/>
      <c r="TT745" s="1101"/>
      <c r="TU745" s="1101"/>
      <c r="TV745" s="1101"/>
      <c r="TW745" s="1101"/>
      <c r="TX745" s="1101"/>
      <c r="TY745" s="1101"/>
      <c r="TZ745" s="1101"/>
      <c r="UA745" s="1101"/>
      <c r="UB745" s="1101"/>
      <c r="UC745" s="1101"/>
      <c r="UD745" s="1101"/>
      <c r="UE745" s="1101"/>
      <c r="UF745" s="1101"/>
      <c r="UG745" s="1101"/>
      <c r="UH745" s="1101"/>
      <c r="UI745" s="1101"/>
      <c r="UJ745" s="1101"/>
      <c r="UK745" s="1101"/>
      <c r="UL745" s="1101"/>
      <c r="UM745" s="1101"/>
      <c r="UN745" s="1101"/>
      <c r="UO745" s="1101"/>
      <c r="UP745" s="1101"/>
      <c r="UQ745" s="1101"/>
      <c r="UR745" s="1101"/>
      <c r="US745" s="1101"/>
      <c r="UT745" s="1101"/>
      <c r="UU745" s="1101"/>
      <c r="UV745" s="1101"/>
      <c r="UW745" s="1101"/>
      <c r="UX745" s="1101"/>
      <c r="UY745" s="1101"/>
      <c r="UZ745" s="1101"/>
      <c r="VA745" s="1101"/>
      <c r="VB745" s="1101"/>
      <c r="VC745" s="1101"/>
      <c r="VD745" s="1101"/>
      <c r="VE745" s="1101"/>
      <c r="VF745" s="1101"/>
      <c r="VG745" s="1101"/>
      <c r="VH745" s="1101"/>
      <c r="VI745" s="1101"/>
      <c r="VJ745" s="1101"/>
      <c r="VK745" s="1101"/>
      <c r="VL745" s="1101"/>
      <c r="VM745" s="1101"/>
      <c r="VN745" s="1101"/>
      <c r="VO745" s="1101"/>
      <c r="VP745" s="1101"/>
      <c r="VQ745" s="1101"/>
      <c r="VR745" s="1101"/>
      <c r="VS745" s="1101"/>
      <c r="VT745" s="1101"/>
      <c r="VU745" s="1101"/>
      <c r="VV745" s="1101"/>
      <c r="VW745" s="1101"/>
      <c r="VX745" s="1101"/>
      <c r="VY745" s="1101"/>
      <c r="VZ745" s="1101"/>
      <c r="WA745" s="1101"/>
      <c r="WB745" s="1101"/>
      <c r="WC745" s="1101"/>
      <c r="WD745" s="1101"/>
      <c r="WE745" s="1101"/>
      <c r="WF745" s="1101"/>
      <c r="WG745" s="1101"/>
      <c r="WH745" s="1101"/>
      <c r="WI745" s="1101"/>
      <c r="WJ745" s="1101"/>
      <c r="WK745" s="1101"/>
      <c r="WL745" s="1101"/>
      <c r="WM745" s="1101"/>
      <c r="WN745" s="1101"/>
      <c r="WO745" s="1101"/>
      <c r="WP745" s="1101"/>
      <c r="WQ745" s="1101"/>
      <c r="WR745" s="1101"/>
      <c r="WS745" s="1101"/>
      <c r="WT745" s="1101"/>
      <c r="WU745" s="1101"/>
      <c r="WV745" s="1101"/>
      <c r="WW745" s="1101"/>
      <c r="WX745" s="1101"/>
      <c r="WY745" s="1101"/>
      <c r="WZ745" s="1101"/>
      <c r="XA745" s="1101"/>
      <c r="XB745" s="1101"/>
      <c r="XC745" s="1101"/>
      <c r="XD745" s="1101"/>
      <c r="XE745" s="1101"/>
      <c r="XF745" s="1101"/>
      <c r="XG745" s="1101"/>
      <c r="XH745" s="1101"/>
      <c r="XI745" s="1101"/>
      <c r="XJ745" s="1101"/>
      <c r="XK745" s="1101"/>
      <c r="XL745" s="1101"/>
      <c r="XM745" s="1101"/>
      <c r="XN745" s="1101"/>
      <c r="XO745" s="1101"/>
      <c r="XP745" s="1101"/>
      <c r="XQ745" s="1101"/>
      <c r="XR745" s="1101"/>
      <c r="XS745" s="1101"/>
      <c r="XT745" s="1101"/>
      <c r="XU745" s="1101"/>
      <c r="XV745" s="1101"/>
      <c r="XW745" s="1101"/>
      <c r="XX745" s="1101"/>
      <c r="XY745" s="1101"/>
      <c r="XZ745" s="1101"/>
      <c r="YA745" s="1101"/>
      <c r="YB745" s="1101"/>
      <c r="YC745" s="1101"/>
      <c r="YD745" s="1101"/>
      <c r="YE745" s="1101"/>
      <c r="YF745" s="1101"/>
      <c r="YG745" s="1101"/>
      <c r="YH745" s="1101"/>
      <c r="YI745" s="1101"/>
      <c r="YJ745" s="1101"/>
      <c r="YK745" s="1101"/>
      <c r="YL745" s="1101"/>
      <c r="YM745" s="1101"/>
      <c r="YN745" s="1101"/>
      <c r="YO745" s="1101"/>
      <c r="YP745" s="1101"/>
      <c r="YQ745" s="1101"/>
      <c r="YR745" s="1101"/>
      <c r="YS745" s="1101"/>
      <c r="YT745" s="1101"/>
      <c r="YU745" s="1101"/>
      <c r="YV745" s="1101"/>
      <c r="YW745" s="1101"/>
      <c r="YX745" s="1101"/>
      <c r="YY745" s="1101"/>
      <c r="YZ745" s="1101"/>
      <c r="ZA745" s="1101"/>
      <c r="ZB745" s="1101"/>
      <c r="ZC745" s="1101"/>
      <c r="ZD745" s="1101"/>
      <c r="ZE745" s="1101"/>
      <c r="ZF745" s="1101"/>
      <c r="ZG745" s="1101"/>
      <c r="ZH745" s="1101"/>
      <c r="ZI745" s="1101"/>
      <c r="ZJ745" s="1101"/>
      <c r="ZK745" s="1101"/>
      <c r="ZL745" s="1101"/>
      <c r="ZM745" s="1101"/>
      <c r="ZN745" s="1101"/>
      <c r="ZO745" s="1101"/>
      <c r="ZP745" s="1101"/>
      <c r="ZQ745" s="1101"/>
      <c r="ZR745" s="1101"/>
      <c r="ZS745" s="1101"/>
      <c r="ZT745" s="1101"/>
      <c r="ZU745" s="1101"/>
      <c r="ZV745" s="1101"/>
      <c r="ZW745" s="1101"/>
      <c r="ZX745" s="1101"/>
      <c r="ZY745" s="1101"/>
      <c r="ZZ745" s="1101"/>
      <c r="AAA745" s="1101"/>
      <c r="AAB745" s="1101"/>
      <c r="AAC745" s="1101"/>
      <c r="AAD745" s="1101"/>
      <c r="AAE745" s="1101"/>
      <c r="AAF745" s="1101"/>
      <c r="AAG745" s="1101"/>
      <c r="AAH745" s="1101"/>
      <c r="AAI745" s="1101"/>
      <c r="AAJ745" s="1101"/>
      <c r="AAK745" s="1101"/>
      <c r="AAL745" s="1101"/>
      <c r="AAM745" s="1101"/>
      <c r="AAN745" s="1101"/>
      <c r="AAO745" s="1101"/>
      <c r="AAP745" s="1101"/>
      <c r="AAQ745" s="1101"/>
      <c r="AAR745" s="1101"/>
      <c r="AAS745" s="1101"/>
      <c r="AAT745" s="1101"/>
      <c r="AAU745" s="1101"/>
      <c r="AAV745" s="1101"/>
      <c r="AAW745" s="1101"/>
      <c r="AAX745" s="1101"/>
      <c r="AAY745" s="1101"/>
      <c r="AAZ745" s="1101"/>
      <c r="ABA745" s="1101"/>
      <c r="ABB745" s="1101"/>
      <c r="ABC745" s="1101"/>
      <c r="ABD745" s="1101"/>
      <c r="ABE745" s="1101"/>
      <c r="ABF745" s="1101"/>
      <c r="ABG745" s="1101"/>
      <c r="ABH745" s="1101"/>
      <c r="ABI745" s="1101"/>
      <c r="ABJ745" s="1101"/>
      <c r="ABK745" s="1101"/>
      <c r="ABL745" s="1101"/>
      <c r="ABM745" s="1101"/>
      <c r="ABN745" s="1101"/>
      <c r="ABO745" s="1101"/>
      <c r="ABP745" s="1101"/>
      <c r="ABQ745" s="1101"/>
      <c r="ABR745" s="1101"/>
      <c r="ABS745" s="1101"/>
      <c r="ABT745" s="1101"/>
      <c r="ABU745" s="1101"/>
      <c r="ABV745" s="1101"/>
      <c r="ABW745" s="1101"/>
      <c r="ABX745" s="1101"/>
      <c r="ABY745" s="1101"/>
      <c r="ABZ745" s="1101"/>
      <c r="ACA745" s="1101"/>
      <c r="ACB745" s="1101"/>
      <c r="ACC745" s="1101"/>
      <c r="ACD745" s="1101"/>
      <c r="ACE745" s="1101"/>
      <c r="ACF745" s="1101"/>
      <c r="ACG745" s="1101"/>
      <c r="ACH745" s="1101"/>
      <c r="ACI745" s="1101"/>
      <c r="ACJ745" s="1101"/>
      <c r="ACK745" s="1101"/>
      <c r="ACL745" s="1101"/>
      <c r="ACM745" s="1101"/>
      <c r="ACN745" s="1101"/>
      <c r="ACO745" s="1101"/>
      <c r="ACP745" s="1101"/>
      <c r="ACQ745" s="1101"/>
      <c r="ACR745" s="1101"/>
      <c r="ACS745" s="1101"/>
      <c r="ACT745" s="1101"/>
      <c r="ACU745" s="1101"/>
      <c r="ACV745" s="1101"/>
      <c r="ACW745" s="1101"/>
      <c r="ACX745" s="1101"/>
      <c r="ACY745" s="1101"/>
      <c r="ACZ745" s="1101"/>
      <c r="ADA745" s="1101"/>
      <c r="ADB745" s="1101"/>
      <c r="ADC745" s="1101"/>
      <c r="ADD745" s="1101"/>
      <c r="ADE745" s="1101"/>
      <c r="ADF745" s="1101"/>
      <c r="ADG745" s="1101"/>
      <c r="ADH745" s="1101"/>
      <c r="ADI745" s="1101"/>
      <c r="ADJ745" s="1101"/>
      <c r="ADK745" s="1101"/>
      <c r="ADL745" s="1101"/>
      <c r="ADM745" s="1101"/>
      <c r="ADN745" s="1101"/>
      <c r="ADO745" s="1101"/>
      <c r="ADP745" s="1101"/>
      <c r="ADQ745" s="1101"/>
      <c r="ADR745" s="1101"/>
      <c r="ADS745" s="1101"/>
      <c r="ADT745" s="1101"/>
      <c r="ADU745" s="1101"/>
      <c r="ADV745" s="1101"/>
      <c r="ADW745" s="1101"/>
      <c r="ADX745" s="1101"/>
      <c r="ADY745" s="1101"/>
      <c r="ADZ745" s="1101"/>
      <c r="AEA745" s="1101"/>
      <c r="AEB745" s="1101"/>
      <c r="AEC745" s="1101"/>
      <c r="AED745" s="1101"/>
      <c r="AEE745" s="1101"/>
      <c r="AEF745" s="1101"/>
      <c r="AEG745" s="1101"/>
      <c r="AEH745" s="1101"/>
      <c r="AEI745" s="1101"/>
      <c r="AEJ745" s="1101"/>
      <c r="AEK745" s="1101"/>
      <c r="AEL745" s="1101"/>
      <c r="AEM745" s="1101"/>
      <c r="AEN745" s="1101"/>
      <c r="AEO745" s="1101"/>
      <c r="AEP745" s="1101"/>
      <c r="AEQ745" s="1101"/>
      <c r="AER745" s="1101"/>
      <c r="AES745" s="1101"/>
      <c r="AET745" s="1101"/>
      <c r="AEU745" s="1101"/>
      <c r="AEV745" s="1101"/>
      <c r="AEW745" s="1101"/>
      <c r="AEX745" s="1101"/>
      <c r="AEY745" s="1101"/>
      <c r="AEZ745" s="1101"/>
      <c r="AFA745" s="1101"/>
      <c r="AFB745" s="1101"/>
      <c r="AFC745" s="1101"/>
      <c r="AFD745" s="1101"/>
      <c r="AFE745" s="1101"/>
      <c r="AFF745" s="1101"/>
      <c r="AFG745" s="1101"/>
      <c r="AFH745" s="1101"/>
      <c r="AFI745" s="1101"/>
      <c r="AFJ745" s="1101"/>
      <c r="AFK745" s="1101"/>
      <c r="AFL745" s="1101"/>
      <c r="AFM745" s="1101"/>
      <c r="AFN745" s="1101"/>
      <c r="AFO745" s="1101"/>
      <c r="AFP745" s="1101"/>
      <c r="AFQ745" s="1101"/>
      <c r="AFR745" s="1101"/>
      <c r="AFS745" s="1101"/>
      <c r="AFT745" s="1101"/>
      <c r="AFU745" s="1101"/>
      <c r="AFV745" s="1101"/>
      <c r="AFW745" s="1101"/>
      <c r="AFX745" s="1101"/>
      <c r="AFY745" s="1101"/>
      <c r="AFZ745" s="1101"/>
      <c r="AGA745" s="1101"/>
      <c r="AGB745" s="1101"/>
      <c r="AGC745" s="1101"/>
      <c r="AGD745" s="1101"/>
      <c r="AGE745" s="1101"/>
      <c r="AGF745" s="1101"/>
      <c r="AGG745" s="1101"/>
      <c r="AGH745" s="1101"/>
      <c r="AGI745" s="1101"/>
      <c r="AGJ745" s="1101"/>
      <c r="AGK745" s="1101"/>
      <c r="AGL745" s="1101"/>
      <c r="AGM745" s="1101"/>
      <c r="AGN745" s="1101"/>
      <c r="AGO745" s="1101"/>
      <c r="AGP745" s="1101"/>
      <c r="AGQ745" s="1101"/>
      <c r="AGR745" s="1101"/>
      <c r="AGS745" s="1101"/>
      <c r="AGT745" s="1101"/>
      <c r="AGU745" s="1101"/>
      <c r="AGV745" s="1101"/>
      <c r="AGW745" s="1101"/>
      <c r="AGX745" s="1101"/>
      <c r="AGY745" s="1101"/>
      <c r="AGZ745" s="1101"/>
      <c r="AHA745" s="1101"/>
      <c r="AHB745" s="1101"/>
      <c r="AHC745" s="1101"/>
      <c r="AHD745" s="1101"/>
      <c r="AHE745" s="1101"/>
      <c r="AHF745" s="1101"/>
      <c r="AHG745" s="1101"/>
      <c r="AHH745" s="1101"/>
      <c r="AHI745" s="1101"/>
      <c r="AHJ745" s="1101"/>
      <c r="AHK745" s="1101"/>
      <c r="AHL745" s="1101"/>
      <c r="AHM745" s="1101"/>
      <c r="AHN745" s="1101"/>
      <c r="AHO745" s="1101"/>
      <c r="AHP745" s="1101"/>
      <c r="AHQ745" s="1101"/>
      <c r="AHR745" s="1101"/>
      <c r="AHS745" s="1101"/>
      <c r="AHT745" s="1101"/>
      <c r="AHU745" s="1101"/>
      <c r="AHV745" s="1101"/>
      <c r="AHW745" s="1101"/>
      <c r="AHX745" s="1101"/>
      <c r="AHY745" s="1101"/>
      <c r="AHZ745" s="1101"/>
      <c r="AIA745" s="1101"/>
      <c r="AIB745" s="1101"/>
      <c r="AIC745" s="1101"/>
      <c r="AID745" s="1101"/>
      <c r="AIE745" s="1101"/>
      <c r="AIF745" s="1101"/>
      <c r="AIG745" s="1101"/>
      <c r="AIH745" s="1101"/>
      <c r="AII745" s="1101"/>
      <c r="AIJ745" s="1101"/>
      <c r="AIK745" s="1101"/>
      <c r="AIL745" s="1101"/>
      <c r="AIM745" s="1101"/>
      <c r="AIN745" s="1101"/>
      <c r="AIO745" s="1101"/>
      <c r="AIP745" s="1101"/>
      <c r="AIQ745" s="1101"/>
      <c r="AIR745" s="1101"/>
      <c r="AIS745" s="1101"/>
      <c r="AIT745" s="1101"/>
      <c r="AIU745" s="1101"/>
      <c r="AIV745" s="1101"/>
      <c r="AIW745" s="1101"/>
      <c r="AIX745" s="1101"/>
      <c r="AIY745" s="1101"/>
      <c r="AIZ745" s="1101"/>
      <c r="AJA745" s="1101"/>
      <c r="AJB745" s="1101"/>
      <c r="AJC745" s="1101"/>
      <c r="AJD745" s="1101"/>
      <c r="AJE745" s="1101"/>
      <c r="AJF745" s="1101"/>
      <c r="AJG745" s="1101"/>
      <c r="AJH745" s="1101"/>
      <c r="AJI745" s="1101"/>
      <c r="AJJ745" s="1101"/>
      <c r="AJK745" s="1101"/>
      <c r="AJL745" s="1101"/>
      <c r="AJM745" s="1101"/>
      <c r="AJN745" s="1101"/>
      <c r="AJO745" s="1101"/>
      <c r="AJP745" s="1101"/>
      <c r="AJQ745" s="1101"/>
      <c r="AJR745" s="1101"/>
      <c r="AJS745" s="1101"/>
      <c r="AJT745" s="1101"/>
      <c r="AJU745" s="1101"/>
      <c r="AJV745" s="1101"/>
      <c r="AJW745" s="1101"/>
      <c r="AJX745" s="1101"/>
      <c r="AJY745" s="1101"/>
      <c r="AJZ745" s="1101"/>
      <c r="AKA745" s="1101"/>
      <c r="AKB745" s="1101"/>
      <c r="AKC745" s="1101"/>
      <c r="AKD745" s="1101"/>
      <c r="AKE745" s="1101"/>
      <c r="AKF745" s="1101"/>
      <c r="AKG745" s="1101"/>
      <c r="AKH745" s="1101"/>
      <c r="AKI745" s="1101"/>
      <c r="AKJ745" s="1101"/>
      <c r="AKK745" s="1101"/>
      <c r="AKL745" s="1101"/>
      <c r="AKM745" s="1101"/>
      <c r="AKN745" s="1101"/>
      <c r="AKO745" s="1101"/>
      <c r="AKP745" s="1101"/>
      <c r="AKQ745" s="1101"/>
      <c r="AKR745" s="1101"/>
      <c r="AKS745" s="1101"/>
      <c r="AKT745" s="1101"/>
      <c r="AKU745" s="1101"/>
      <c r="AKV745" s="1101"/>
      <c r="AKW745" s="1101"/>
      <c r="AKX745" s="1101"/>
      <c r="AKY745" s="1101"/>
      <c r="AKZ745" s="1101"/>
      <c r="ALA745" s="1101"/>
      <c r="ALB745" s="1101"/>
      <c r="ALC745" s="1101"/>
      <c r="ALD745" s="1101"/>
      <c r="ALE745" s="1101"/>
      <c r="ALF745" s="1101"/>
      <c r="ALG745" s="1101"/>
      <c r="ALH745" s="1101"/>
      <c r="ALI745" s="1101"/>
      <c r="ALJ745" s="1101"/>
      <c r="ALK745" s="1101"/>
      <c r="ALL745" s="1101"/>
      <c r="ALM745" s="1101"/>
      <c r="ALN745" s="1101"/>
      <c r="ALO745" s="1101"/>
      <c r="ALP745" s="1101"/>
      <c r="ALQ745" s="1101"/>
      <c r="ALR745" s="1101"/>
      <c r="ALS745" s="1101"/>
      <c r="ALT745" s="1101"/>
      <c r="ALU745" s="1101"/>
      <c r="ALV745" s="1101"/>
      <c r="ALW745" s="1101"/>
      <c r="ALX745" s="1101"/>
      <c r="ALY745" s="1101"/>
      <c r="ALZ745" s="1101"/>
      <c r="AMA745" s="1101"/>
      <c r="AMB745" s="1101"/>
      <c r="AMC745" s="1101"/>
      <c r="AMD745" s="1101"/>
      <c r="AME745" s="1101"/>
      <c r="AMF745" s="1101"/>
      <c r="AMG745" s="1101"/>
      <c r="AMH745" s="1101"/>
      <c r="AMI745" s="1101"/>
      <c r="AMJ745" s="1101"/>
      <c r="AMK745" s="1101"/>
      <c r="AML745" s="1101"/>
      <c r="AMM745" s="1101"/>
      <c r="AMN745" s="1101"/>
      <c r="AMO745" s="1101"/>
      <c r="AMP745" s="1101"/>
      <c r="AMQ745" s="1101"/>
      <c r="AMR745" s="1101"/>
      <c r="AMS745" s="1101"/>
      <c r="AMT745" s="1101"/>
      <c r="AMU745" s="1101"/>
      <c r="AMV745" s="1101"/>
      <c r="AMW745" s="1101"/>
      <c r="AMX745" s="1101"/>
      <c r="AMY745" s="1101"/>
      <c r="AMZ745" s="1101"/>
      <c r="ANA745" s="1101"/>
      <c r="ANB745" s="1101"/>
      <c r="ANC745" s="1101"/>
      <c r="AND745" s="1101"/>
      <c r="ANE745" s="1101"/>
      <c r="ANF745" s="1101"/>
      <c r="ANG745" s="1101"/>
      <c r="ANH745" s="1101"/>
      <c r="ANI745" s="1101"/>
      <c r="ANJ745" s="1101"/>
      <c r="ANK745" s="1101"/>
      <c r="ANL745" s="1101"/>
      <c r="ANM745" s="1101"/>
      <c r="ANN745" s="1101"/>
      <c r="ANO745" s="1101"/>
      <c r="ANP745" s="1101"/>
      <c r="ANQ745" s="1101"/>
      <c r="ANR745" s="1101"/>
      <c r="ANS745" s="1101"/>
      <c r="ANT745" s="1101"/>
      <c r="ANU745" s="1101"/>
      <c r="ANV745" s="1101"/>
      <c r="ANW745" s="1101"/>
      <c r="ANX745" s="1101"/>
      <c r="ANY745" s="1101"/>
      <c r="ANZ745" s="1101"/>
      <c r="AOA745" s="1101"/>
      <c r="AOB745" s="1101"/>
      <c r="AOC745" s="1101"/>
      <c r="AOD745" s="1101"/>
      <c r="AOE745" s="1101"/>
      <c r="AOF745" s="1101"/>
      <c r="AOG745" s="1101"/>
      <c r="AOH745" s="1101"/>
      <c r="AOI745" s="1101"/>
      <c r="AOJ745" s="1101"/>
      <c r="AOK745" s="1101"/>
      <c r="AOL745" s="1101"/>
      <c r="AOM745" s="1101"/>
      <c r="AON745" s="1101"/>
      <c r="AOO745" s="1101"/>
      <c r="AOP745" s="1101"/>
      <c r="AOQ745" s="1101"/>
      <c r="AOR745" s="1101"/>
      <c r="AOS745" s="1101"/>
      <c r="AOT745" s="1101"/>
      <c r="AOU745" s="1101"/>
      <c r="AOV745" s="1101"/>
      <c r="AOW745" s="1101"/>
      <c r="AOX745" s="1101"/>
      <c r="AOY745" s="1101"/>
      <c r="AOZ745" s="1101"/>
      <c r="APA745" s="1101"/>
      <c r="APB745" s="1101"/>
      <c r="APC745" s="1101"/>
      <c r="APD745" s="1101"/>
      <c r="APE745" s="1101"/>
      <c r="APF745" s="1101"/>
      <c r="APG745" s="1101"/>
      <c r="APH745" s="1101"/>
      <c r="API745" s="1101"/>
      <c r="APJ745" s="1101"/>
      <c r="APK745" s="1101"/>
      <c r="APL745" s="1101"/>
      <c r="APM745" s="1101"/>
      <c r="APN745" s="1101"/>
      <c r="APO745" s="1101"/>
      <c r="APP745" s="1101"/>
      <c r="APQ745" s="1101"/>
      <c r="APR745" s="1101"/>
      <c r="APS745" s="1101"/>
      <c r="APT745" s="1101"/>
      <c r="APU745" s="1101"/>
      <c r="APV745" s="1101"/>
      <c r="APW745" s="1101"/>
      <c r="APX745" s="1101"/>
      <c r="APY745" s="1101"/>
      <c r="APZ745" s="1101"/>
      <c r="AQA745" s="1101"/>
      <c r="AQB745" s="1101"/>
      <c r="AQC745" s="1101"/>
      <c r="AQD745" s="1101"/>
      <c r="AQE745" s="1101"/>
      <c r="AQF745" s="1101"/>
      <c r="AQG745" s="1101"/>
      <c r="AQH745" s="1101"/>
      <c r="AQI745" s="1101"/>
      <c r="AQJ745" s="1101"/>
      <c r="AQK745" s="1101"/>
      <c r="AQL745" s="1101"/>
      <c r="AQM745" s="1101"/>
      <c r="AQN745" s="1101"/>
      <c r="AQO745" s="1101"/>
      <c r="AQP745" s="1101"/>
      <c r="AQQ745" s="1101"/>
      <c r="AQR745" s="1101"/>
      <c r="AQS745" s="1101"/>
      <c r="AQT745" s="1101"/>
      <c r="AQU745" s="1101"/>
      <c r="AQV745" s="1101"/>
      <c r="AQW745" s="1101"/>
      <c r="AQX745" s="1101"/>
      <c r="AQY745" s="1101"/>
      <c r="AQZ745" s="1101"/>
      <c r="ARA745" s="1101"/>
      <c r="ARB745" s="1101"/>
      <c r="ARC745" s="1101"/>
      <c r="ARD745" s="1101"/>
      <c r="ARE745" s="1101"/>
      <c r="ARF745" s="1101"/>
      <c r="ARG745" s="1101"/>
      <c r="ARH745" s="1101"/>
      <c r="ARI745" s="1101"/>
      <c r="ARJ745" s="1101"/>
      <c r="ARK745" s="1101"/>
      <c r="ARL745" s="1101"/>
      <c r="ARM745" s="1101"/>
      <c r="ARN745" s="1101"/>
      <c r="ARO745" s="1101"/>
      <c r="ARP745" s="1101"/>
      <c r="ARQ745" s="1101"/>
      <c r="ARR745" s="1101"/>
      <c r="ARS745" s="1101"/>
      <c r="ART745" s="1101"/>
      <c r="ARU745" s="1101"/>
      <c r="ARV745" s="1101"/>
      <c r="ARW745" s="1101"/>
      <c r="ARX745" s="1101"/>
      <c r="ARY745" s="1101"/>
      <c r="ARZ745" s="1101"/>
      <c r="ASA745" s="1101"/>
      <c r="ASB745" s="1101"/>
      <c r="ASC745" s="1101"/>
      <c r="ASD745" s="1101"/>
      <c r="ASE745" s="1101"/>
      <c r="ASF745" s="1101"/>
      <c r="ASG745" s="1101"/>
      <c r="ASH745" s="1101"/>
      <c r="ASI745" s="1101"/>
      <c r="ASJ745" s="1101"/>
      <c r="ASK745" s="1101"/>
      <c r="ASL745" s="1101"/>
      <c r="ASM745" s="1101"/>
      <c r="ASN745" s="1101"/>
      <c r="ASO745" s="1101"/>
      <c r="ASP745" s="1101"/>
      <c r="ASQ745" s="1101"/>
      <c r="ASR745" s="1101"/>
      <c r="ASS745" s="1101"/>
      <c r="AST745" s="1101"/>
      <c r="ASU745" s="1101"/>
      <c r="ASV745" s="1101"/>
      <c r="ASW745" s="1101"/>
      <c r="ASX745" s="1101"/>
      <c r="ASY745" s="1101"/>
      <c r="ASZ745" s="1101"/>
      <c r="ATA745" s="1101"/>
      <c r="ATB745" s="1101"/>
      <c r="ATC745" s="1101"/>
      <c r="ATD745" s="1101"/>
      <c r="ATE745" s="1101"/>
      <c r="ATF745" s="1101"/>
      <c r="ATG745" s="1101"/>
      <c r="ATH745" s="1101"/>
      <c r="ATI745" s="1101"/>
      <c r="ATJ745" s="1101"/>
      <c r="ATK745" s="1101"/>
      <c r="ATL745" s="1101"/>
      <c r="ATM745" s="1101"/>
      <c r="ATN745" s="1101"/>
      <c r="ATO745" s="1101"/>
      <c r="ATP745" s="1101"/>
      <c r="ATQ745" s="1101"/>
      <c r="ATR745" s="1101"/>
      <c r="ATS745" s="1101"/>
      <c r="ATT745" s="1101"/>
      <c r="ATU745" s="1101"/>
      <c r="ATV745" s="1101"/>
      <c r="ATW745" s="1101"/>
      <c r="ATX745" s="1101"/>
      <c r="ATY745" s="1101"/>
      <c r="ATZ745" s="1101"/>
      <c r="AUA745" s="1101"/>
      <c r="AUB745" s="1101"/>
      <c r="AUC745" s="1101"/>
      <c r="AUD745" s="1101"/>
      <c r="AUE745" s="1101"/>
      <c r="AUF745" s="1101"/>
      <c r="AUG745" s="1101"/>
      <c r="AUH745" s="1101"/>
      <c r="AUI745" s="1101"/>
      <c r="AUJ745" s="1101"/>
      <c r="AUK745" s="1101"/>
      <c r="AUL745" s="1101"/>
      <c r="AUM745" s="1101"/>
      <c r="AUN745" s="1101"/>
      <c r="AUO745" s="1101"/>
      <c r="AUP745" s="1101"/>
      <c r="AUQ745" s="1101"/>
      <c r="AUR745" s="1101"/>
      <c r="AUS745" s="1101"/>
      <c r="AUT745" s="1101"/>
      <c r="AUU745" s="1101"/>
      <c r="AUV745" s="1101"/>
      <c r="AUW745" s="1101"/>
      <c r="AUX745" s="1101"/>
      <c r="AUY745" s="1101"/>
      <c r="AUZ745" s="1101"/>
      <c r="AVA745" s="1101"/>
      <c r="AVB745" s="1101"/>
      <c r="AVC745" s="1101"/>
      <c r="AVD745" s="1101"/>
      <c r="AVE745" s="1101"/>
      <c r="AVF745" s="1101"/>
      <c r="AVG745" s="1101"/>
      <c r="AVH745" s="1101"/>
      <c r="AVI745" s="1101"/>
      <c r="AVJ745" s="1101"/>
      <c r="AVK745" s="1101"/>
      <c r="AVL745" s="1101"/>
      <c r="AVM745" s="1101"/>
      <c r="AVN745" s="1101"/>
      <c r="AVO745" s="1101"/>
      <c r="AVP745" s="1101"/>
      <c r="AVQ745" s="1101"/>
      <c r="AVR745" s="1101"/>
      <c r="AVS745" s="1101"/>
      <c r="AVT745" s="1101"/>
      <c r="AVU745" s="1101"/>
      <c r="AVV745" s="1101"/>
      <c r="AVW745" s="1101"/>
      <c r="AVX745" s="1101"/>
      <c r="AVY745" s="1101"/>
      <c r="AVZ745" s="1101"/>
      <c r="AWA745" s="1101"/>
      <c r="AWB745" s="1101"/>
      <c r="AWC745" s="1101"/>
      <c r="AWD745" s="1101"/>
      <c r="AWE745" s="1101"/>
      <c r="AWF745" s="1101"/>
      <c r="AWG745" s="1101"/>
      <c r="AWH745" s="1101"/>
      <c r="AWI745" s="1101"/>
      <c r="AWJ745" s="1101"/>
      <c r="AWK745" s="1101"/>
      <c r="AWL745" s="1101"/>
      <c r="AWM745" s="1101"/>
      <c r="AWN745" s="1101"/>
      <c r="AWO745" s="1101"/>
      <c r="AWP745" s="1101"/>
      <c r="AWQ745" s="1101"/>
      <c r="AWR745" s="1101"/>
      <c r="AWS745" s="1101"/>
      <c r="AWT745" s="1101"/>
      <c r="AWU745" s="1101"/>
      <c r="AWV745" s="1101"/>
      <c r="AWW745" s="1101"/>
      <c r="AWX745" s="1101"/>
      <c r="AWY745" s="1101"/>
      <c r="AWZ745" s="1101"/>
      <c r="AXA745" s="1101"/>
      <c r="AXB745" s="1101"/>
      <c r="AXC745" s="1101"/>
      <c r="AXD745" s="1101"/>
      <c r="AXE745" s="1101"/>
      <c r="AXF745" s="1101"/>
      <c r="AXG745" s="1101"/>
      <c r="AXH745" s="1101"/>
      <c r="AXI745" s="1101"/>
      <c r="AXJ745" s="1101"/>
      <c r="AXK745" s="1101"/>
      <c r="AXL745" s="1101"/>
      <c r="AXM745" s="1101"/>
      <c r="AXN745" s="1101"/>
      <c r="AXO745" s="1101"/>
      <c r="AXP745" s="1101"/>
      <c r="AXQ745" s="1101"/>
      <c r="AXR745" s="1101"/>
      <c r="AXS745" s="1101"/>
      <c r="AXT745" s="1101"/>
      <c r="AXU745" s="1101"/>
      <c r="AXV745" s="1101"/>
      <c r="AXW745" s="1101"/>
      <c r="AXX745" s="1101"/>
      <c r="AXY745" s="1101"/>
      <c r="AXZ745" s="1101"/>
      <c r="AYA745" s="1101"/>
      <c r="AYB745" s="1101"/>
      <c r="AYC745" s="1101"/>
      <c r="AYD745" s="1101"/>
      <c r="AYE745" s="1101"/>
      <c r="AYF745" s="1101"/>
      <c r="AYG745" s="1101"/>
      <c r="AYH745" s="1101"/>
      <c r="AYI745" s="1101"/>
      <c r="AYJ745" s="1101"/>
      <c r="AYK745" s="1101"/>
      <c r="AYL745" s="1101"/>
      <c r="AYM745" s="1101"/>
      <c r="AYN745" s="1101"/>
      <c r="AYO745" s="1101"/>
      <c r="AYP745" s="1101"/>
      <c r="AYQ745" s="1101"/>
      <c r="AYR745" s="1101"/>
      <c r="AYS745" s="1101"/>
      <c r="AYT745" s="1101"/>
      <c r="AYU745" s="1101"/>
      <c r="AYV745" s="1101"/>
      <c r="AYW745" s="1101"/>
      <c r="AYX745" s="1101"/>
      <c r="AYY745" s="1101"/>
      <c r="AYZ745" s="1101"/>
      <c r="AZA745" s="1101"/>
      <c r="AZB745" s="1101"/>
      <c r="AZC745" s="1101"/>
      <c r="AZD745" s="1101"/>
      <c r="AZE745" s="1101"/>
      <c r="AZF745" s="1101"/>
      <c r="AZG745" s="1101"/>
      <c r="AZH745" s="1101"/>
      <c r="AZI745" s="1101"/>
      <c r="AZJ745" s="1101"/>
      <c r="AZK745" s="1101"/>
      <c r="AZL745" s="1101"/>
      <c r="AZM745" s="1101"/>
      <c r="AZN745" s="1101"/>
      <c r="AZO745" s="1101"/>
      <c r="AZP745" s="1101"/>
      <c r="AZQ745" s="1101"/>
      <c r="AZR745" s="1101"/>
      <c r="AZS745" s="1101"/>
      <c r="AZT745" s="1101"/>
      <c r="AZU745" s="1101"/>
      <c r="AZV745" s="1101"/>
      <c r="AZW745" s="1101"/>
      <c r="AZX745" s="1101"/>
      <c r="AZY745" s="1101"/>
      <c r="AZZ745" s="1101"/>
      <c r="BAA745" s="1101"/>
      <c r="BAB745" s="1101"/>
      <c r="BAC745" s="1101"/>
      <c r="BAD745" s="1101"/>
      <c r="BAE745" s="1101"/>
      <c r="BAF745" s="1101"/>
      <c r="BAG745" s="1101"/>
      <c r="BAH745" s="1101"/>
      <c r="BAI745" s="1101"/>
      <c r="BAJ745" s="1101"/>
      <c r="BAK745" s="1101"/>
      <c r="BAL745" s="1101"/>
      <c r="BAM745" s="1101"/>
      <c r="BAN745" s="1101"/>
      <c r="BAO745" s="1101"/>
      <c r="BAP745" s="1101"/>
      <c r="BAQ745" s="1101"/>
      <c r="BAR745" s="1101"/>
      <c r="BAS745" s="1101"/>
      <c r="BAT745" s="1101"/>
      <c r="BAU745" s="1101"/>
      <c r="BAV745" s="1101"/>
      <c r="BAW745" s="1101"/>
      <c r="BAX745" s="1101"/>
      <c r="BAY745" s="1101"/>
      <c r="BAZ745" s="1101"/>
      <c r="BBA745" s="1101"/>
      <c r="BBB745" s="1101"/>
      <c r="BBC745" s="1101"/>
      <c r="BBD745" s="1101"/>
      <c r="BBE745" s="1101"/>
      <c r="BBF745" s="1101"/>
      <c r="BBG745" s="1101"/>
      <c r="BBH745" s="1101"/>
      <c r="BBI745" s="1101"/>
      <c r="BBJ745" s="1101"/>
      <c r="BBK745" s="1101"/>
      <c r="BBL745" s="1101"/>
      <c r="BBM745" s="1101"/>
      <c r="BBN745" s="1101"/>
      <c r="BBO745" s="1101"/>
      <c r="BBP745" s="1101"/>
      <c r="BBQ745" s="1101"/>
      <c r="BBR745" s="1101"/>
      <c r="BBS745" s="1101"/>
      <c r="BBT745" s="1101"/>
      <c r="BBU745" s="1101"/>
      <c r="BBV745" s="1101"/>
      <c r="BBW745" s="1101"/>
      <c r="BBX745" s="1101"/>
      <c r="BBY745" s="1101"/>
      <c r="BBZ745" s="1101"/>
      <c r="BCA745" s="1101"/>
      <c r="BCB745" s="1101"/>
      <c r="BCC745" s="1101"/>
      <c r="BCD745" s="1101"/>
      <c r="BCE745" s="1101"/>
      <c r="BCF745" s="1101"/>
      <c r="BCG745" s="1101"/>
      <c r="BCH745" s="1101"/>
      <c r="BCI745" s="1101"/>
      <c r="BCJ745" s="1101"/>
      <c r="BCK745" s="1101"/>
      <c r="BCL745" s="1101"/>
      <c r="BCM745" s="1101"/>
      <c r="BCN745" s="1101"/>
      <c r="BCO745" s="1101"/>
      <c r="BCP745" s="1101"/>
      <c r="BCQ745" s="1101"/>
      <c r="BCR745" s="1101"/>
      <c r="BCS745" s="1101"/>
      <c r="BCT745" s="1101"/>
      <c r="BCU745" s="1101"/>
      <c r="BCV745" s="1101"/>
      <c r="BCW745" s="1101"/>
      <c r="BCX745" s="1101"/>
      <c r="BCY745" s="1101"/>
      <c r="BCZ745" s="1101"/>
      <c r="BDA745" s="1101"/>
      <c r="BDB745" s="1101"/>
      <c r="BDC745" s="1101"/>
      <c r="BDD745" s="1101"/>
      <c r="BDE745" s="1101"/>
      <c r="BDF745" s="1101"/>
      <c r="BDG745" s="1101"/>
      <c r="BDH745" s="1101"/>
      <c r="BDI745" s="1101"/>
      <c r="BDJ745" s="1101"/>
      <c r="BDK745" s="1101"/>
      <c r="BDL745" s="1101"/>
      <c r="BDM745" s="1101"/>
      <c r="BDN745" s="1101"/>
      <c r="BDO745" s="1101"/>
      <c r="BDP745" s="1101"/>
      <c r="BDQ745" s="1101"/>
      <c r="BDR745" s="1101"/>
      <c r="BDS745" s="1101"/>
      <c r="BDT745" s="1101"/>
      <c r="BDU745" s="1101"/>
      <c r="BDV745" s="1101"/>
      <c r="BDW745" s="1101"/>
      <c r="BDX745" s="1101"/>
      <c r="BDY745" s="1101"/>
      <c r="BDZ745" s="1101"/>
      <c r="BEA745" s="1101"/>
      <c r="BEB745" s="1101"/>
      <c r="BEC745" s="1101"/>
      <c r="BED745" s="1101"/>
      <c r="BEE745" s="1101"/>
      <c r="BEF745" s="1101"/>
      <c r="BEG745" s="1101"/>
      <c r="BEH745" s="1101"/>
      <c r="BEI745" s="1101"/>
      <c r="BEJ745" s="1101"/>
      <c r="BEK745" s="1101"/>
      <c r="BEL745" s="1101"/>
      <c r="BEM745" s="1101"/>
      <c r="BEN745" s="1101"/>
      <c r="BEO745" s="1101"/>
      <c r="BEP745" s="1101"/>
      <c r="BEQ745" s="1101"/>
      <c r="BER745" s="1101"/>
      <c r="BES745" s="1101"/>
      <c r="BET745" s="1101"/>
      <c r="BEU745" s="1101"/>
      <c r="BEV745" s="1101"/>
      <c r="BEW745" s="1101"/>
      <c r="BEX745" s="1101"/>
      <c r="BEY745" s="1101"/>
      <c r="BEZ745" s="1101"/>
      <c r="BFA745" s="1101"/>
      <c r="BFB745" s="1101"/>
      <c r="BFC745" s="1101"/>
      <c r="BFD745" s="1101"/>
      <c r="BFE745" s="1101"/>
      <c r="BFF745" s="1101"/>
      <c r="BFG745" s="1101"/>
      <c r="BFH745" s="1101"/>
      <c r="BFI745" s="1101"/>
      <c r="BFJ745" s="1101"/>
      <c r="BFK745" s="1101"/>
      <c r="BFL745" s="1101"/>
      <c r="BFM745" s="1101"/>
      <c r="BFN745" s="1101"/>
      <c r="BFO745" s="1101"/>
      <c r="BFP745" s="1101"/>
      <c r="BFQ745" s="1101"/>
      <c r="BFR745" s="1101"/>
      <c r="BFS745" s="1101"/>
      <c r="BFT745" s="1101"/>
      <c r="BFU745" s="1101"/>
      <c r="BFV745" s="1101"/>
      <c r="BFW745" s="1101"/>
      <c r="BFX745" s="1101"/>
      <c r="BFY745" s="1101"/>
      <c r="BFZ745" s="1101"/>
      <c r="BGA745" s="1101"/>
      <c r="BGB745" s="1101"/>
      <c r="BGC745" s="1101"/>
      <c r="BGD745" s="1101"/>
      <c r="BGE745" s="1101"/>
      <c r="BGF745" s="1101"/>
      <c r="BGG745" s="1101"/>
      <c r="BGH745" s="1101"/>
      <c r="BGI745" s="1101"/>
      <c r="BGJ745" s="1101"/>
      <c r="BGK745" s="1101"/>
      <c r="BGL745" s="1101"/>
      <c r="BGM745" s="1101"/>
      <c r="BGN745" s="1101"/>
      <c r="BGO745" s="1101"/>
      <c r="BGP745" s="1101"/>
      <c r="BGQ745" s="1101"/>
      <c r="BGR745" s="1101"/>
      <c r="BGS745" s="1101"/>
      <c r="BGT745" s="1101"/>
      <c r="BGU745" s="1101"/>
      <c r="BGV745" s="1101"/>
      <c r="BGW745" s="1101"/>
      <c r="BGX745" s="1101"/>
      <c r="BGY745" s="1101"/>
      <c r="BGZ745" s="1101"/>
      <c r="BHA745" s="1101"/>
      <c r="BHB745" s="1101"/>
      <c r="BHC745" s="1101"/>
      <c r="BHD745" s="1101"/>
      <c r="BHE745" s="1101"/>
      <c r="BHF745" s="1101"/>
      <c r="BHG745" s="1101"/>
      <c r="BHH745" s="1101"/>
      <c r="BHI745" s="1101"/>
      <c r="BHJ745" s="1101"/>
      <c r="BHK745" s="1101"/>
      <c r="BHL745" s="1101"/>
      <c r="BHM745" s="1101"/>
      <c r="BHN745" s="1101"/>
      <c r="BHO745" s="1101"/>
      <c r="BHP745" s="1101"/>
      <c r="BHQ745" s="1101"/>
      <c r="BHR745" s="1101"/>
      <c r="BHS745" s="1101"/>
      <c r="BHT745" s="1101"/>
      <c r="BHU745" s="1101"/>
      <c r="BHV745" s="1101"/>
      <c r="BHW745" s="1101"/>
      <c r="BHX745" s="1101"/>
      <c r="BHY745" s="1101"/>
      <c r="BHZ745" s="1101"/>
      <c r="BIA745" s="1101"/>
      <c r="BIB745" s="1101"/>
      <c r="BIC745" s="1101"/>
      <c r="BID745" s="1101"/>
      <c r="BIE745" s="1101"/>
      <c r="BIF745" s="1101"/>
      <c r="BIG745" s="1101"/>
      <c r="BIH745" s="1101"/>
      <c r="BII745" s="1101"/>
      <c r="BIJ745" s="1101"/>
      <c r="BIK745" s="1101"/>
      <c r="BIL745" s="1101"/>
      <c r="BIM745" s="1101"/>
      <c r="BIN745" s="1101"/>
      <c r="BIO745" s="1101"/>
      <c r="BIP745" s="1101"/>
      <c r="BIQ745" s="1101"/>
      <c r="BIR745" s="1101"/>
      <c r="BIS745" s="1101"/>
      <c r="BIT745" s="1101"/>
      <c r="BIU745" s="1101"/>
      <c r="BIV745" s="1101"/>
      <c r="BIW745" s="1101"/>
      <c r="BIX745" s="1101"/>
      <c r="BIY745" s="1101"/>
      <c r="BIZ745" s="1101"/>
      <c r="BJA745" s="1101"/>
      <c r="BJB745" s="1101"/>
      <c r="BJC745" s="1101"/>
      <c r="BJD745" s="1101"/>
      <c r="BJE745" s="1101"/>
      <c r="BJF745" s="1101"/>
      <c r="BJG745" s="1101"/>
      <c r="BJH745" s="1101"/>
      <c r="BJI745" s="1101"/>
      <c r="BJJ745" s="1101"/>
      <c r="BJK745" s="1101"/>
      <c r="BJL745" s="1101"/>
      <c r="BJM745" s="1101"/>
      <c r="BJN745" s="1101"/>
      <c r="BJO745" s="1101"/>
      <c r="BJP745" s="1101"/>
      <c r="BJQ745" s="1101"/>
      <c r="BJR745" s="1101"/>
      <c r="BJS745" s="1101"/>
      <c r="BJT745" s="1101"/>
      <c r="BJU745" s="1101"/>
      <c r="BJV745" s="1101"/>
      <c r="BJW745" s="1101"/>
      <c r="BJX745" s="1101"/>
      <c r="BJY745" s="1101"/>
      <c r="BJZ745" s="1101"/>
      <c r="BKA745" s="1101"/>
      <c r="BKB745" s="1101"/>
      <c r="BKC745" s="1101"/>
      <c r="BKD745" s="1101"/>
      <c r="BKE745" s="1101"/>
      <c r="BKF745" s="1101"/>
      <c r="BKG745" s="1101"/>
      <c r="BKH745" s="1101"/>
      <c r="BKI745" s="1101"/>
      <c r="BKJ745" s="1101"/>
      <c r="BKK745" s="1101"/>
      <c r="BKL745" s="1101"/>
      <c r="BKM745" s="1101"/>
      <c r="BKN745" s="1101"/>
      <c r="BKO745" s="1101"/>
      <c r="BKP745" s="1101"/>
      <c r="BKQ745" s="1101"/>
      <c r="BKR745" s="1101"/>
      <c r="BKS745" s="1101"/>
      <c r="BKT745" s="1101"/>
      <c r="BKU745" s="1101"/>
      <c r="BKV745" s="1101"/>
      <c r="BKW745" s="1101"/>
      <c r="BKX745" s="1101"/>
      <c r="BKY745" s="1101"/>
      <c r="BKZ745" s="1101"/>
      <c r="BLA745" s="1101"/>
      <c r="BLB745" s="1101"/>
      <c r="BLC745" s="1101"/>
      <c r="BLD745" s="1101"/>
      <c r="BLE745" s="1101"/>
      <c r="BLF745" s="1101"/>
      <c r="BLG745" s="1101"/>
      <c r="BLH745" s="1101"/>
      <c r="BLI745" s="1101"/>
      <c r="BLJ745" s="1101"/>
      <c r="BLK745" s="1101"/>
      <c r="BLL745" s="1101"/>
      <c r="BLM745" s="1101"/>
      <c r="BLN745" s="1101"/>
      <c r="BLO745" s="1101"/>
      <c r="BLP745" s="1101"/>
      <c r="BLQ745" s="1101"/>
      <c r="BLR745" s="1101"/>
      <c r="BLS745" s="1101"/>
      <c r="BLT745" s="1101"/>
      <c r="BLU745" s="1101"/>
      <c r="BLV745" s="1101"/>
      <c r="BLW745" s="1101"/>
      <c r="BLX745" s="1101"/>
      <c r="BLY745" s="1101"/>
      <c r="BLZ745" s="1101"/>
      <c r="BMA745" s="1101"/>
      <c r="BMB745" s="1101"/>
      <c r="BMC745" s="1101"/>
      <c r="BMD745" s="1101"/>
      <c r="BME745" s="1101"/>
      <c r="BMF745" s="1101"/>
      <c r="BMG745" s="1101"/>
      <c r="BMH745" s="1101"/>
      <c r="BMI745" s="1101"/>
      <c r="BMJ745" s="1101"/>
      <c r="BMK745" s="1101"/>
      <c r="BML745" s="1101"/>
      <c r="BMM745" s="1101"/>
      <c r="BMN745" s="1101"/>
      <c r="BMO745" s="1101"/>
      <c r="BMP745" s="1101"/>
      <c r="BMQ745" s="1101"/>
      <c r="BMR745" s="1101"/>
      <c r="BMS745" s="1101"/>
      <c r="BMT745" s="1101"/>
      <c r="BMU745" s="1101"/>
      <c r="BMV745" s="1101"/>
      <c r="BMW745" s="1101"/>
      <c r="BMX745" s="1101"/>
      <c r="BMY745" s="1101"/>
      <c r="BMZ745" s="1101"/>
      <c r="BNA745" s="1101"/>
      <c r="BNB745" s="1101"/>
      <c r="BNC745" s="1101"/>
      <c r="BND745" s="1101"/>
      <c r="BNE745" s="1101"/>
      <c r="BNF745" s="1101"/>
      <c r="BNG745" s="1101"/>
      <c r="BNH745" s="1101"/>
      <c r="BNI745" s="1101"/>
      <c r="BNJ745" s="1101"/>
      <c r="BNK745" s="1101"/>
      <c r="BNL745" s="1101"/>
      <c r="BNM745" s="1101"/>
      <c r="BNN745" s="1101"/>
      <c r="BNO745" s="1101"/>
      <c r="BNP745" s="1101"/>
      <c r="BNQ745" s="1101"/>
      <c r="BNR745" s="1101"/>
      <c r="BNS745" s="1101"/>
      <c r="BNT745" s="1101"/>
      <c r="BNU745" s="1101"/>
      <c r="BNV745" s="1101"/>
      <c r="BNW745" s="1101"/>
      <c r="BNX745" s="1101"/>
      <c r="BNY745" s="1101"/>
      <c r="BNZ745" s="1101"/>
      <c r="BOA745" s="1101"/>
      <c r="BOB745" s="1101"/>
      <c r="BOC745" s="1101"/>
      <c r="BOD745" s="1101"/>
      <c r="BOE745" s="1101"/>
      <c r="BOF745" s="1101"/>
      <c r="BOG745" s="1101"/>
      <c r="BOH745" s="1101"/>
      <c r="BOI745" s="1101"/>
      <c r="BOJ745" s="1101"/>
      <c r="BOK745" s="1101"/>
      <c r="BOL745" s="1101"/>
      <c r="BOM745" s="1101"/>
      <c r="BON745" s="1101"/>
      <c r="BOO745" s="1101"/>
      <c r="BOP745" s="1101"/>
      <c r="BOQ745" s="1101"/>
      <c r="BOR745" s="1101"/>
      <c r="BOS745" s="1101"/>
      <c r="BOT745" s="1101"/>
      <c r="BOU745" s="1101"/>
      <c r="BOV745" s="1101"/>
      <c r="BOW745" s="1101"/>
      <c r="BOX745" s="1101"/>
      <c r="BOY745" s="1101"/>
      <c r="BOZ745" s="1101"/>
      <c r="BPA745" s="1101"/>
      <c r="BPB745" s="1101"/>
      <c r="BPC745" s="1101"/>
      <c r="BPD745" s="1101"/>
      <c r="BPE745" s="1101"/>
      <c r="BPF745" s="1101"/>
      <c r="BPG745" s="1101"/>
      <c r="BPH745" s="1101"/>
      <c r="BPI745" s="1101"/>
      <c r="BPJ745" s="1101"/>
      <c r="BPK745" s="1101"/>
      <c r="BPL745" s="1101"/>
      <c r="BPM745" s="1101"/>
      <c r="BPN745" s="1101"/>
      <c r="BPO745" s="1101"/>
      <c r="BPP745" s="1101"/>
      <c r="BPQ745" s="1101"/>
      <c r="BPR745" s="1101"/>
      <c r="BPS745" s="1101"/>
      <c r="BPT745" s="1101"/>
      <c r="BPU745" s="1101"/>
      <c r="BPV745" s="1101"/>
      <c r="BPW745" s="1101"/>
      <c r="BPX745" s="1101"/>
      <c r="BPY745" s="1101"/>
      <c r="BPZ745" s="1101"/>
      <c r="BQA745" s="1101"/>
      <c r="BQB745" s="1101"/>
      <c r="BQC745" s="1101"/>
      <c r="BQD745" s="1101"/>
      <c r="BQE745" s="1101"/>
      <c r="BQF745" s="1101"/>
      <c r="BQG745" s="1101"/>
      <c r="BQH745" s="1101"/>
      <c r="BQI745" s="1101"/>
      <c r="BQJ745" s="1101"/>
      <c r="BQK745" s="1101"/>
      <c r="BQL745" s="1101"/>
      <c r="BQM745" s="1101"/>
      <c r="BQN745" s="1101"/>
      <c r="BQO745" s="1101"/>
      <c r="BQP745" s="1101"/>
      <c r="BQQ745" s="1101"/>
      <c r="BQR745" s="1101"/>
      <c r="BQS745" s="1101"/>
      <c r="BQT745" s="1101"/>
      <c r="BQU745" s="1101"/>
      <c r="BQV745" s="1101"/>
      <c r="BQW745" s="1101"/>
      <c r="BQX745" s="1101"/>
      <c r="BQY745" s="1101"/>
      <c r="BQZ745" s="1101"/>
      <c r="BRA745" s="1101"/>
      <c r="BRB745" s="1101"/>
      <c r="BRC745" s="1101"/>
      <c r="BRD745" s="1101"/>
      <c r="BRE745" s="1101"/>
      <c r="BRF745" s="1101"/>
      <c r="BRG745" s="1101"/>
      <c r="BRH745" s="1101"/>
      <c r="BRI745" s="1101"/>
      <c r="BRJ745" s="1101"/>
      <c r="BRK745" s="1101"/>
      <c r="BRL745" s="1101"/>
      <c r="BRM745" s="1101"/>
      <c r="BRN745" s="1101"/>
      <c r="BRO745" s="1101"/>
      <c r="BRP745" s="1101"/>
      <c r="BRQ745" s="1101"/>
      <c r="BRR745" s="1101"/>
      <c r="BRS745" s="1101"/>
      <c r="BRT745" s="1101"/>
      <c r="BRU745" s="1101"/>
      <c r="BRV745" s="1101"/>
      <c r="BRW745" s="1101"/>
      <c r="BRX745" s="1101"/>
      <c r="BRY745" s="1101"/>
      <c r="BRZ745" s="1101"/>
      <c r="BSA745" s="1101"/>
      <c r="BSB745" s="1101"/>
      <c r="BSC745" s="1101"/>
      <c r="BSD745" s="1101"/>
      <c r="BSE745" s="1101"/>
      <c r="BSF745" s="1101"/>
      <c r="BSG745" s="1101"/>
      <c r="BSH745" s="1101"/>
      <c r="BSI745" s="1101"/>
      <c r="BSJ745" s="1101"/>
      <c r="BSK745" s="1101"/>
      <c r="BSL745" s="1101"/>
      <c r="BSM745" s="1101"/>
      <c r="BSN745" s="1101"/>
      <c r="BSO745" s="1101"/>
      <c r="BSP745" s="1101"/>
      <c r="BSQ745" s="1101"/>
      <c r="BSR745" s="1101"/>
      <c r="BSS745" s="1101"/>
      <c r="BST745" s="1101"/>
      <c r="BSU745" s="1101"/>
      <c r="BSV745" s="1101"/>
      <c r="BSW745" s="1101"/>
      <c r="BSX745" s="1101"/>
      <c r="BSY745" s="1101"/>
      <c r="BSZ745" s="1101"/>
      <c r="BTA745" s="1101"/>
      <c r="BTB745" s="1101"/>
      <c r="BTC745" s="1101"/>
      <c r="BTD745" s="1101"/>
      <c r="BTE745" s="1101"/>
      <c r="BTF745" s="1101"/>
      <c r="BTG745" s="1101"/>
      <c r="BTH745" s="1101"/>
      <c r="BTI745" s="1101"/>
      <c r="BTJ745" s="1101"/>
      <c r="BTK745" s="1101"/>
      <c r="BTL745" s="1101"/>
      <c r="BTM745" s="1101"/>
      <c r="BTN745" s="1101"/>
      <c r="BTO745" s="1101"/>
      <c r="BTP745" s="1101"/>
      <c r="BTQ745" s="1101"/>
      <c r="BTR745" s="1101"/>
      <c r="BTS745" s="1101"/>
      <c r="BTT745" s="1101"/>
      <c r="BTU745" s="1101"/>
      <c r="BTV745" s="1101"/>
      <c r="BTW745" s="1101"/>
      <c r="BTX745" s="1101"/>
      <c r="BTY745" s="1101"/>
      <c r="BTZ745" s="1101"/>
      <c r="BUA745" s="1101"/>
      <c r="BUB745" s="1101"/>
      <c r="BUC745" s="1101"/>
      <c r="BUD745" s="1101"/>
      <c r="BUE745" s="1101"/>
      <c r="BUF745" s="1101"/>
      <c r="BUG745" s="1101"/>
      <c r="BUH745" s="1101"/>
      <c r="BUI745" s="1101"/>
      <c r="BUJ745" s="1101"/>
      <c r="BUK745" s="1101"/>
      <c r="BUL745" s="1101"/>
      <c r="BUM745" s="1101"/>
      <c r="BUN745" s="1101"/>
      <c r="BUO745" s="1101"/>
      <c r="BUP745" s="1101"/>
      <c r="BUQ745" s="1101"/>
      <c r="BUR745" s="1101"/>
      <c r="BUS745" s="1101"/>
      <c r="BUT745" s="1101"/>
      <c r="BUU745" s="1101"/>
      <c r="BUV745" s="1101"/>
      <c r="BUW745" s="1101"/>
      <c r="BUX745" s="1101"/>
      <c r="BUY745" s="1101"/>
      <c r="BUZ745" s="1101"/>
      <c r="BVA745" s="1101"/>
      <c r="BVB745" s="1101"/>
      <c r="BVC745" s="1101"/>
      <c r="BVD745" s="1101"/>
      <c r="BVE745" s="1101"/>
      <c r="BVF745" s="1101"/>
      <c r="BVG745" s="1101"/>
      <c r="BVH745" s="1101"/>
      <c r="BVI745" s="1101"/>
      <c r="BVJ745" s="1101"/>
      <c r="BVK745" s="1101"/>
      <c r="BVL745" s="1101"/>
      <c r="BVM745" s="1101"/>
      <c r="BVN745" s="1101"/>
      <c r="BVO745" s="1101"/>
      <c r="BVP745" s="1101"/>
      <c r="BVQ745" s="1101"/>
      <c r="BVR745" s="1101"/>
      <c r="BVS745" s="1101"/>
      <c r="BVT745" s="1101"/>
      <c r="BVU745" s="1101"/>
      <c r="BVV745" s="1101"/>
      <c r="BVW745" s="1101"/>
      <c r="BVX745" s="1101"/>
      <c r="BVY745" s="1101"/>
      <c r="BVZ745" s="1101"/>
      <c r="BWA745" s="1101"/>
      <c r="BWB745" s="1101"/>
      <c r="BWC745" s="1101"/>
      <c r="BWD745" s="1101"/>
      <c r="BWE745" s="1101"/>
      <c r="BWF745" s="1101"/>
      <c r="BWG745" s="1101"/>
      <c r="BWH745" s="1101"/>
      <c r="BWI745" s="1101"/>
      <c r="BWJ745" s="1101"/>
      <c r="BWK745" s="1101"/>
      <c r="BWL745" s="1101"/>
      <c r="BWM745" s="1101"/>
      <c r="BWN745" s="1101"/>
      <c r="BWO745" s="1101"/>
      <c r="BWP745" s="1101"/>
      <c r="BWQ745" s="1101"/>
      <c r="BWR745" s="1101"/>
      <c r="BWS745" s="1101"/>
      <c r="BWT745" s="1101"/>
      <c r="BWU745" s="1101"/>
      <c r="BWV745" s="1101"/>
      <c r="BWW745" s="1101"/>
      <c r="BWX745" s="1101"/>
      <c r="BWY745" s="1101"/>
      <c r="BWZ745" s="1101"/>
      <c r="BXA745" s="1101"/>
      <c r="BXB745" s="1101"/>
      <c r="BXC745" s="1101"/>
      <c r="BXD745" s="1101"/>
      <c r="BXE745" s="1101"/>
      <c r="BXF745" s="1101"/>
      <c r="BXG745" s="1101"/>
      <c r="BXH745" s="1101"/>
      <c r="BXI745" s="1101"/>
      <c r="BXJ745" s="1101"/>
      <c r="BXK745" s="1101"/>
      <c r="BXL745" s="1101"/>
      <c r="BXM745" s="1101"/>
      <c r="BXN745" s="1101"/>
      <c r="BXO745" s="1101"/>
      <c r="BXP745" s="1101"/>
      <c r="BXQ745" s="1101"/>
      <c r="BXR745" s="1101"/>
      <c r="BXS745" s="1101"/>
      <c r="BXT745" s="1101"/>
      <c r="BXU745" s="1101"/>
      <c r="BXV745" s="1101"/>
      <c r="BXW745" s="1101"/>
      <c r="BXX745" s="1101"/>
      <c r="BXY745" s="1101"/>
      <c r="BXZ745" s="1101"/>
      <c r="BYA745" s="1101"/>
      <c r="BYB745" s="1101"/>
      <c r="BYC745" s="1101"/>
      <c r="BYD745" s="1101"/>
      <c r="BYE745" s="1101"/>
      <c r="BYF745" s="1101"/>
      <c r="BYG745" s="1101"/>
      <c r="BYH745" s="1101"/>
      <c r="BYI745" s="1101"/>
      <c r="BYJ745" s="1101"/>
      <c r="BYK745" s="1101"/>
      <c r="BYL745" s="1101"/>
      <c r="BYM745" s="1101"/>
      <c r="BYN745" s="1101"/>
      <c r="BYO745" s="1101"/>
      <c r="BYP745" s="1101"/>
      <c r="BYQ745" s="1101"/>
      <c r="BYR745" s="1101"/>
      <c r="BYS745" s="1101"/>
      <c r="BYT745" s="1101"/>
      <c r="BYU745" s="1101"/>
      <c r="BYV745" s="1101"/>
      <c r="BYW745" s="1101"/>
      <c r="BYX745" s="1101"/>
      <c r="BYY745" s="1101"/>
      <c r="BYZ745" s="1101"/>
      <c r="BZA745" s="1101"/>
      <c r="BZB745" s="1101"/>
      <c r="BZC745" s="1101"/>
      <c r="BZD745" s="1101"/>
      <c r="BZE745" s="1101"/>
      <c r="BZF745" s="1101"/>
      <c r="BZG745" s="1101"/>
      <c r="BZH745" s="1101"/>
      <c r="BZI745" s="1101"/>
      <c r="BZJ745" s="1101"/>
      <c r="BZK745" s="1101"/>
      <c r="BZL745" s="1101"/>
      <c r="BZM745" s="1101"/>
      <c r="BZN745" s="1101"/>
      <c r="BZO745" s="1101"/>
      <c r="BZP745" s="1101"/>
      <c r="BZQ745" s="1101"/>
      <c r="BZR745" s="1101"/>
      <c r="BZS745" s="1101"/>
      <c r="BZT745" s="1101"/>
      <c r="BZU745" s="1101"/>
      <c r="BZV745" s="1101"/>
      <c r="BZW745" s="1101"/>
      <c r="BZX745" s="1101"/>
      <c r="BZY745" s="1101"/>
      <c r="BZZ745" s="1101"/>
      <c r="CAA745" s="1101"/>
      <c r="CAB745" s="1101"/>
      <c r="CAC745" s="1101"/>
      <c r="CAD745" s="1101"/>
      <c r="CAE745" s="1101"/>
      <c r="CAF745" s="1101"/>
      <c r="CAG745" s="1101"/>
      <c r="CAH745" s="1101"/>
      <c r="CAI745" s="1101"/>
      <c r="CAJ745" s="1101"/>
      <c r="CAK745" s="1101"/>
      <c r="CAL745" s="1101"/>
      <c r="CAM745" s="1101"/>
      <c r="CAN745" s="1101"/>
      <c r="CAO745" s="1101"/>
      <c r="CAP745" s="1101"/>
      <c r="CAQ745" s="1101"/>
      <c r="CAR745" s="1101"/>
      <c r="CAS745" s="1101"/>
      <c r="CAT745" s="1101"/>
      <c r="CAU745" s="1101"/>
      <c r="CAV745" s="1101"/>
      <c r="CAW745" s="1101"/>
      <c r="CAX745" s="1101"/>
      <c r="CAY745" s="1101"/>
      <c r="CAZ745" s="1101"/>
      <c r="CBA745" s="1101"/>
      <c r="CBB745" s="1101"/>
      <c r="CBC745" s="1101"/>
      <c r="CBD745" s="1101"/>
      <c r="CBE745" s="1101"/>
      <c r="CBF745" s="1101"/>
      <c r="CBG745" s="1101"/>
      <c r="CBH745" s="1101"/>
      <c r="CBI745" s="1101"/>
      <c r="CBJ745" s="1101"/>
      <c r="CBK745" s="1101"/>
      <c r="CBL745" s="1101"/>
      <c r="CBM745" s="1101"/>
      <c r="CBN745" s="1101"/>
      <c r="CBO745" s="1101"/>
      <c r="CBP745" s="1101"/>
      <c r="CBQ745" s="1101"/>
      <c r="CBR745" s="1101"/>
      <c r="CBS745" s="1101"/>
      <c r="CBT745" s="1101"/>
      <c r="CBU745" s="1101"/>
      <c r="CBV745" s="1101"/>
      <c r="CBW745" s="1101"/>
      <c r="CBX745" s="1101"/>
      <c r="CBY745" s="1101"/>
      <c r="CBZ745" s="1101"/>
      <c r="CCA745" s="1101"/>
      <c r="CCB745" s="1101"/>
      <c r="CCC745" s="1101"/>
      <c r="CCD745" s="1101"/>
      <c r="CCE745" s="1101"/>
      <c r="CCF745" s="1101"/>
      <c r="CCG745" s="1101"/>
      <c r="CCH745" s="1101"/>
      <c r="CCI745" s="1101"/>
      <c r="CCJ745" s="1101"/>
      <c r="CCK745" s="1101"/>
      <c r="CCL745" s="1101"/>
      <c r="CCM745" s="1101"/>
      <c r="CCN745" s="1101"/>
      <c r="CCO745" s="1101"/>
      <c r="CCP745" s="1101"/>
      <c r="CCQ745" s="1101"/>
      <c r="CCR745" s="1101"/>
      <c r="CCS745" s="1101"/>
      <c r="CCT745" s="1101"/>
      <c r="CCU745" s="1101"/>
      <c r="CCV745" s="1101"/>
      <c r="CCW745" s="1101"/>
      <c r="CCX745" s="1101"/>
      <c r="CCY745" s="1101"/>
      <c r="CCZ745" s="1101"/>
      <c r="CDA745" s="1101"/>
      <c r="CDB745" s="1101"/>
      <c r="CDC745" s="1101"/>
      <c r="CDD745" s="1101"/>
      <c r="CDE745" s="1101"/>
      <c r="CDF745" s="1101"/>
      <c r="CDG745" s="1101"/>
      <c r="CDH745" s="1101"/>
      <c r="CDI745" s="1101"/>
      <c r="CDJ745" s="1101"/>
      <c r="CDK745" s="1101"/>
      <c r="CDL745" s="1101"/>
      <c r="CDM745" s="1101"/>
      <c r="CDN745" s="1101"/>
      <c r="CDO745" s="1101"/>
      <c r="CDP745" s="1101"/>
      <c r="CDQ745" s="1101"/>
      <c r="CDR745" s="1101"/>
      <c r="CDS745" s="1101"/>
      <c r="CDT745" s="1101"/>
      <c r="CDU745" s="1101"/>
      <c r="CDV745" s="1101"/>
      <c r="CDW745" s="1101"/>
      <c r="CDX745" s="1101"/>
      <c r="CDY745" s="1101"/>
      <c r="CDZ745" s="1101"/>
      <c r="CEA745" s="1101"/>
      <c r="CEB745" s="1101"/>
      <c r="CEC745" s="1101"/>
      <c r="CED745" s="1101"/>
      <c r="CEE745" s="1101"/>
      <c r="CEF745" s="1101"/>
      <c r="CEG745" s="1101"/>
      <c r="CEH745" s="1101"/>
      <c r="CEI745" s="1101"/>
      <c r="CEJ745" s="1101"/>
      <c r="CEK745" s="1101"/>
      <c r="CEL745" s="1101"/>
      <c r="CEM745" s="1101"/>
      <c r="CEN745" s="1101"/>
      <c r="CEO745" s="1101"/>
      <c r="CEP745" s="1101"/>
      <c r="CEQ745" s="1101"/>
      <c r="CER745" s="1101"/>
      <c r="CES745" s="1101"/>
      <c r="CET745" s="1101"/>
      <c r="CEU745" s="1101"/>
      <c r="CEV745" s="1101"/>
      <c r="CEW745" s="1101"/>
      <c r="CEX745" s="1101"/>
      <c r="CEY745" s="1101"/>
      <c r="CEZ745" s="1101"/>
      <c r="CFA745" s="1101"/>
      <c r="CFB745" s="1101"/>
      <c r="CFC745" s="1101"/>
      <c r="CFD745" s="1101"/>
      <c r="CFE745" s="1101"/>
      <c r="CFF745" s="1101"/>
      <c r="CFG745" s="1101"/>
      <c r="CFH745" s="1101"/>
      <c r="CFI745" s="1101"/>
      <c r="CFJ745" s="1101"/>
      <c r="CFK745" s="1101"/>
      <c r="CFL745" s="1101"/>
      <c r="CFM745" s="1101"/>
      <c r="CFN745" s="1101"/>
      <c r="CFO745" s="1101"/>
      <c r="CFP745" s="1101"/>
      <c r="CFQ745" s="1101"/>
      <c r="CFR745" s="1101"/>
      <c r="CFS745" s="1101"/>
      <c r="CFT745" s="1101"/>
      <c r="CFU745" s="1101"/>
      <c r="CFV745" s="1101"/>
      <c r="CFW745" s="1101"/>
      <c r="CFX745" s="1101"/>
      <c r="CFY745" s="1101"/>
      <c r="CFZ745" s="1101"/>
      <c r="CGA745" s="1101"/>
      <c r="CGB745" s="1101"/>
      <c r="CGC745" s="1101"/>
      <c r="CGD745" s="1101"/>
      <c r="CGE745" s="1101"/>
      <c r="CGF745" s="1101"/>
      <c r="CGG745" s="1101"/>
      <c r="CGH745" s="1101"/>
      <c r="CGI745" s="1101"/>
      <c r="CGJ745" s="1101"/>
      <c r="CGK745" s="1101"/>
      <c r="CGL745" s="1101"/>
      <c r="CGM745" s="1101"/>
      <c r="CGN745" s="1101"/>
      <c r="CGO745" s="1101"/>
      <c r="CGP745" s="1101"/>
      <c r="CGQ745" s="1101"/>
      <c r="CGR745" s="1101"/>
      <c r="CGS745" s="1101"/>
      <c r="CGT745" s="1101"/>
      <c r="CGU745" s="1101"/>
      <c r="CGV745" s="1101"/>
      <c r="CGW745" s="1101"/>
      <c r="CGX745" s="1101"/>
      <c r="CGY745" s="1101"/>
      <c r="CGZ745" s="1101"/>
      <c r="CHA745" s="1101"/>
      <c r="CHB745" s="1101"/>
      <c r="CHC745" s="1101"/>
      <c r="CHD745" s="1101"/>
      <c r="CHE745" s="1101"/>
      <c r="CHF745" s="1101"/>
      <c r="CHG745" s="1101"/>
      <c r="CHH745" s="1101"/>
      <c r="CHI745" s="1101"/>
      <c r="CHJ745" s="1101"/>
      <c r="CHK745" s="1101"/>
      <c r="CHL745" s="1101"/>
      <c r="CHM745" s="1101"/>
      <c r="CHN745" s="1101"/>
      <c r="CHO745" s="1101"/>
      <c r="CHP745" s="1101"/>
      <c r="CHQ745" s="1101"/>
      <c r="CHR745" s="1101"/>
      <c r="CHS745" s="1101"/>
      <c r="CHT745" s="1101"/>
      <c r="CHU745" s="1101"/>
      <c r="CHV745" s="1101"/>
      <c r="CHW745" s="1101"/>
      <c r="CHX745" s="1101"/>
      <c r="CHY745" s="1101"/>
      <c r="CHZ745" s="1101"/>
      <c r="CIA745" s="1101"/>
      <c r="CIB745" s="1101"/>
      <c r="CIC745" s="1101"/>
      <c r="CID745" s="1101"/>
      <c r="CIE745" s="1101"/>
      <c r="CIF745" s="1101"/>
      <c r="CIG745" s="1101"/>
      <c r="CIH745" s="1101"/>
      <c r="CII745" s="1101"/>
      <c r="CIJ745" s="1101"/>
      <c r="CIK745" s="1101"/>
      <c r="CIL745" s="1101"/>
      <c r="CIM745" s="1101"/>
      <c r="CIN745" s="1101"/>
      <c r="CIO745" s="1101"/>
      <c r="CIP745" s="1101"/>
      <c r="CIQ745" s="1101"/>
      <c r="CIR745" s="1101"/>
      <c r="CIS745" s="1101"/>
      <c r="CIT745" s="1101"/>
      <c r="CIU745" s="1101"/>
      <c r="CIV745" s="1101"/>
      <c r="CIW745" s="1101"/>
      <c r="CIX745" s="1101"/>
      <c r="CIY745" s="1101"/>
      <c r="CIZ745" s="1101"/>
      <c r="CJA745" s="1101"/>
      <c r="CJB745" s="1101"/>
      <c r="CJC745" s="1101"/>
      <c r="CJD745" s="1101"/>
      <c r="CJE745" s="1101"/>
      <c r="CJF745" s="1101"/>
      <c r="CJG745" s="1101"/>
      <c r="CJH745" s="1101"/>
      <c r="CJI745" s="1101"/>
      <c r="CJJ745" s="1101"/>
      <c r="CJK745" s="1101"/>
      <c r="CJL745" s="1101"/>
      <c r="CJM745" s="1101"/>
      <c r="CJN745" s="1101"/>
      <c r="CJO745" s="1101"/>
      <c r="CJP745" s="1101"/>
      <c r="CJQ745" s="1101"/>
      <c r="CJR745" s="1101"/>
      <c r="CJS745" s="1101"/>
      <c r="CJT745" s="1101"/>
      <c r="CJU745" s="1101"/>
      <c r="CJV745" s="1101"/>
      <c r="CJW745" s="1101"/>
      <c r="CJX745" s="1101"/>
      <c r="CJY745" s="1101"/>
      <c r="CJZ745" s="1101"/>
      <c r="CKA745" s="1101"/>
      <c r="CKB745" s="1101"/>
      <c r="CKC745" s="1101"/>
      <c r="CKD745" s="1101"/>
      <c r="CKE745" s="1101"/>
      <c r="CKF745" s="1101"/>
      <c r="CKG745" s="1101"/>
      <c r="CKH745" s="1101"/>
      <c r="CKI745" s="1101"/>
      <c r="CKJ745" s="1101"/>
      <c r="CKK745" s="1101"/>
      <c r="CKL745" s="1101"/>
      <c r="CKM745" s="1101"/>
      <c r="CKN745" s="1101"/>
      <c r="CKO745" s="1101"/>
      <c r="CKP745" s="1101"/>
      <c r="CKQ745" s="1101"/>
      <c r="CKR745" s="1101"/>
      <c r="CKS745" s="1101"/>
      <c r="CKT745" s="1101"/>
      <c r="CKU745" s="1101"/>
      <c r="CKV745" s="1101"/>
      <c r="CKW745" s="1101"/>
      <c r="CKX745" s="1101"/>
      <c r="CKY745" s="1101"/>
      <c r="CKZ745" s="1101"/>
      <c r="CLA745" s="1101"/>
      <c r="CLB745" s="1101"/>
      <c r="CLC745" s="1101"/>
      <c r="CLD745" s="1101"/>
      <c r="CLE745" s="1101"/>
      <c r="CLF745" s="1101"/>
      <c r="CLG745" s="1101"/>
      <c r="CLH745" s="1101"/>
      <c r="CLI745" s="1101"/>
      <c r="CLJ745" s="1101"/>
      <c r="CLK745" s="1101"/>
      <c r="CLL745" s="1101"/>
      <c r="CLM745" s="1101"/>
      <c r="CLN745" s="1101"/>
      <c r="CLO745" s="1101"/>
      <c r="CLP745" s="1101"/>
      <c r="CLQ745" s="1101"/>
      <c r="CLR745" s="1101"/>
      <c r="CLS745" s="1101"/>
      <c r="CLT745" s="1101"/>
      <c r="CLU745" s="1101"/>
      <c r="CLV745" s="1101"/>
      <c r="CLW745" s="1101"/>
      <c r="CLX745" s="1101"/>
      <c r="CLY745" s="1101"/>
      <c r="CLZ745" s="1101"/>
      <c r="CMA745" s="1101"/>
      <c r="CMB745" s="1101"/>
      <c r="CMC745" s="1101"/>
      <c r="CMD745" s="1101"/>
      <c r="CME745" s="1101"/>
      <c r="CMF745" s="1101"/>
      <c r="CMG745" s="1101"/>
      <c r="CMH745" s="1101"/>
      <c r="CMI745" s="1101"/>
      <c r="CMJ745" s="1101"/>
      <c r="CMK745" s="1101"/>
      <c r="CML745" s="1101"/>
      <c r="CMM745" s="1101"/>
      <c r="CMN745" s="1101"/>
      <c r="CMO745" s="1101"/>
      <c r="CMP745" s="1101"/>
      <c r="CMQ745" s="1101"/>
      <c r="CMR745" s="1101"/>
      <c r="CMS745" s="1101"/>
      <c r="CMT745" s="1101"/>
      <c r="CMU745" s="1101"/>
      <c r="CMV745" s="1101"/>
      <c r="CMW745" s="1101"/>
      <c r="CMX745" s="1101"/>
      <c r="CMY745" s="1101"/>
      <c r="CMZ745" s="1101"/>
      <c r="CNA745" s="1101"/>
      <c r="CNB745" s="1101"/>
      <c r="CNC745" s="1101"/>
      <c r="CND745" s="1101"/>
      <c r="CNE745" s="1101"/>
      <c r="CNF745" s="1101"/>
      <c r="CNG745" s="1101"/>
      <c r="CNH745" s="1101"/>
      <c r="CNI745" s="1101"/>
      <c r="CNJ745" s="1101"/>
      <c r="CNK745" s="1101"/>
      <c r="CNL745" s="1101"/>
      <c r="CNM745" s="1101"/>
      <c r="CNN745" s="1101"/>
      <c r="CNO745" s="1101"/>
      <c r="CNP745" s="1101"/>
      <c r="CNQ745" s="1101"/>
      <c r="CNR745" s="1101"/>
      <c r="CNS745" s="1101"/>
      <c r="CNT745" s="1101"/>
      <c r="CNU745" s="1101"/>
      <c r="CNV745" s="1101"/>
      <c r="CNW745" s="1101"/>
      <c r="CNX745" s="1101"/>
      <c r="CNY745" s="1101"/>
      <c r="CNZ745" s="1101"/>
      <c r="COA745" s="1101"/>
      <c r="COB745" s="1101"/>
      <c r="COC745" s="1101"/>
      <c r="COD745" s="1101"/>
      <c r="COE745" s="1101"/>
      <c r="COF745" s="1101"/>
      <c r="COG745" s="1101"/>
      <c r="COH745" s="1101"/>
      <c r="COI745" s="1101"/>
      <c r="COJ745" s="1101"/>
      <c r="COK745" s="1101"/>
      <c r="COL745" s="1101"/>
      <c r="COM745" s="1101"/>
      <c r="CON745" s="1101"/>
      <c r="COO745" s="1101"/>
      <c r="COP745" s="1101"/>
      <c r="COQ745" s="1101"/>
      <c r="COR745" s="1101"/>
      <c r="COS745" s="1101"/>
      <c r="COT745" s="1101"/>
      <c r="COU745" s="1101"/>
      <c r="COV745" s="1101"/>
      <c r="COW745" s="1101"/>
      <c r="COX745" s="1101"/>
      <c r="COY745" s="1101"/>
      <c r="COZ745" s="1101"/>
      <c r="CPA745" s="1101"/>
      <c r="CPB745" s="1101"/>
      <c r="CPC745" s="1101"/>
      <c r="CPD745" s="1101"/>
      <c r="CPE745" s="1101"/>
      <c r="CPF745" s="1101"/>
      <c r="CPG745" s="1101"/>
      <c r="CPH745" s="1101"/>
      <c r="CPI745" s="1101"/>
      <c r="CPJ745" s="1101"/>
      <c r="CPK745" s="1101"/>
      <c r="CPL745" s="1101"/>
      <c r="CPM745" s="1101"/>
      <c r="CPN745" s="1101"/>
      <c r="CPO745" s="1101"/>
      <c r="CPP745" s="1101"/>
      <c r="CPQ745" s="1101"/>
      <c r="CPR745" s="1101"/>
      <c r="CPS745" s="1101"/>
      <c r="CPT745" s="1101"/>
      <c r="CPU745" s="1101"/>
      <c r="CPV745" s="1101"/>
      <c r="CPW745" s="1101"/>
      <c r="CPX745" s="1101"/>
      <c r="CPY745" s="1101"/>
      <c r="CPZ745" s="1101"/>
      <c r="CQA745" s="1101"/>
      <c r="CQB745" s="1101"/>
      <c r="CQC745" s="1101"/>
      <c r="CQD745" s="1101"/>
      <c r="CQE745" s="1101"/>
      <c r="CQF745" s="1101"/>
      <c r="CQG745" s="1101"/>
      <c r="CQH745" s="1101"/>
      <c r="CQI745" s="1101"/>
      <c r="CQJ745" s="1101"/>
      <c r="CQK745" s="1101"/>
      <c r="CQL745" s="1101"/>
      <c r="CQM745" s="1101"/>
      <c r="CQN745" s="1101"/>
      <c r="CQO745" s="1101"/>
      <c r="CQP745" s="1101"/>
      <c r="CQQ745" s="1101"/>
      <c r="CQR745" s="1101"/>
      <c r="CQS745" s="1101"/>
      <c r="CQT745" s="1101"/>
      <c r="CQU745" s="1101"/>
      <c r="CQV745" s="1101"/>
      <c r="CQW745" s="1101"/>
      <c r="CQX745" s="1101"/>
      <c r="CQY745" s="1101"/>
      <c r="CQZ745" s="1101"/>
      <c r="CRA745" s="1101"/>
      <c r="CRB745" s="1101"/>
      <c r="CRC745" s="1101"/>
      <c r="CRD745" s="1101"/>
      <c r="CRE745" s="1101"/>
      <c r="CRF745" s="1101"/>
      <c r="CRG745" s="1101"/>
      <c r="CRH745" s="1101"/>
      <c r="CRI745" s="1101"/>
      <c r="CRJ745" s="1101"/>
      <c r="CRK745" s="1101"/>
      <c r="CRL745" s="1101"/>
      <c r="CRM745" s="1101"/>
      <c r="CRN745" s="1101"/>
      <c r="CRO745" s="1101"/>
      <c r="CRP745" s="1101"/>
      <c r="CRQ745" s="1101"/>
      <c r="CRR745" s="1101"/>
      <c r="CRS745" s="1101"/>
      <c r="CRT745" s="1101"/>
      <c r="CRU745" s="1101"/>
      <c r="CRV745" s="1101"/>
      <c r="CRW745" s="1101"/>
      <c r="CRX745" s="1101"/>
      <c r="CRY745" s="1101"/>
      <c r="CRZ745" s="1101"/>
      <c r="CSA745" s="1101"/>
      <c r="CSB745" s="1101"/>
      <c r="CSC745" s="1101"/>
      <c r="CSD745" s="1101"/>
      <c r="CSE745" s="1101"/>
      <c r="CSF745" s="1101"/>
      <c r="CSG745" s="1101"/>
      <c r="CSH745" s="1101"/>
      <c r="CSI745" s="1101"/>
      <c r="CSJ745" s="1101"/>
      <c r="CSK745" s="1101"/>
      <c r="CSL745" s="1101"/>
      <c r="CSM745" s="1101"/>
      <c r="CSN745" s="1101"/>
      <c r="CSO745" s="1101"/>
      <c r="CSP745" s="1101"/>
      <c r="CSQ745" s="1101"/>
      <c r="CSR745" s="1101"/>
      <c r="CSS745" s="1101"/>
      <c r="CST745" s="1101"/>
      <c r="CSU745" s="1101"/>
      <c r="CSV745" s="1101"/>
      <c r="CSW745" s="1101"/>
      <c r="CSX745" s="1101"/>
      <c r="CSY745" s="1101"/>
      <c r="CSZ745" s="1101"/>
      <c r="CTA745" s="1101"/>
      <c r="CTB745" s="1101"/>
      <c r="CTC745" s="1101"/>
      <c r="CTD745" s="1101"/>
      <c r="CTE745" s="1101"/>
      <c r="CTF745" s="1101"/>
      <c r="CTG745" s="1101"/>
      <c r="CTH745" s="1101"/>
      <c r="CTI745" s="1101"/>
      <c r="CTJ745" s="1101"/>
      <c r="CTK745" s="1101"/>
      <c r="CTL745" s="1101"/>
      <c r="CTM745" s="1101"/>
      <c r="CTN745" s="1101"/>
      <c r="CTO745" s="1101"/>
      <c r="CTP745" s="1101"/>
      <c r="CTQ745" s="1101"/>
      <c r="CTR745" s="1101"/>
      <c r="CTS745" s="1101"/>
      <c r="CTT745" s="1101"/>
      <c r="CTU745" s="1101"/>
      <c r="CTV745" s="1101"/>
      <c r="CTW745" s="1101"/>
      <c r="CTX745" s="1101"/>
      <c r="CTY745" s="1101"/>
      <c r="CTZ745" s="1101"/>
      <c r="CUA745" s="1101"/>
      <c r="CUB745" s="1101"/>
      <c r="CUC745" s="1101"/>
      <c r="CUD745" s="1101"/>
      <c r="CUE745" s="1101"/>
      <c r="CUF745" s="1101"/>
      <c r="CUG745" s="1101"/>
      <c r="CUH745" s="1101"/>
      <c r="CUI745" s="1101"/>
      <c r="CUJ745" s="1101"/>
      <c r="CUK745" s="1101"/>
      <c r="CUL745" s="1101"/>
      <c r="CUM745" s="1101"/>
      <c r="CUN745" s="1101"/>
      <c r="CUO745" s="1101"/>
      <c r="CUP745" s="1101"/>
      <c r="CUQ745" s="1101"/>
      <c r="CUR745" s="1101"/>
      <c r="CUS745" s="1101"/>
      <c r="CUT745" s="1101"/>
      <c r="CUU745" s="1101"/>
      <c r="CUV745" s="1101"/>
      <c r="CUW745" s="1101"/>
      <c r="CUX745" s="1101"/>
      <c r="CUY745" s="1101"/>
      <c r="CUZ745" s="1101"/>
      <c r="CVA745" s="1101"/>
      <c r="CVB745" s="1101"/>
      <c r="CVC745" s="1101"/>
      <c r="CVD745" s="1101"/>
      <c r="CVE745" s="1101"/>
      <c r="CVF745" s="1101"/>
      <c r="CVG745" s="1101"/>
      <c r="CVH745" s="1101"/>
      <c r="CVI745" s="1101"/>
      <c r="CVJ745" s="1101"/>
      <c r="CVK745" s="1101"/>
      <c r="CVL745" s="1101"/>
      <c r="CVM745" s="1101"/>
      <c r="CVN745" s="1101"/>
      <c r="CVO745" s="1101"/>
      <c r="CVP745" s="1101"/>
      <c r="CVQ745" s="1101"/>
      <c r="CVR745" s="1101"/>
      <c r="CVS745" s="1101"/>
      <c r="CVT745" s="1101"/>
      <c r="CVU745" s="1101"/>
      <c r="CVV745" s="1101"/>
      <c r="CVW745" s="1101"/>
      <c r="CVX745" s="1101"/>
      <c r="CVY745" s="1101"/>
      <c r="CVZ745" s="1101"/>
      <c r="CWA745" s="1101"/>
      <c r="CWB745" s="1101"/>
      <c r="CWC745" s="1101"/>
      <c r="CWD745" s="1101"/>
      <c r="CWE745" s="1101"/>
      <c r="CWF745" s="1101"/>
      <c r="CWG745" s="1101"/>
      <c r="CWH745" s="1101"/>
      <c r="CWI745" s="1101"/>
      <c r="CWJ745" s="1101"/>
      <c r="CWK745" s="1101"/>
      <c r="CWL745" s="1101"/>
      <c r="CWM745" s="1101"/>
      <c r="CWN745" s="1101"/>
      <c r="CWO745" s="1101"/>
      <c r="CWP745" s="1101"/>
      <c r="CWQ745" s="1101"/>
      <c r="CWR745" s="1101"/>
      <c r="CWS745" s="1101"/>
      <c r="CWT745" s="1101"/>
      <c r="CWU745" s="1101"/>
      <c r="CWV745" s="1101"/>
      <c r="CWW745" s="1101"/>
      <c r="CWX745" s="1101"/>
      <c r="CWY745" s="1101"/>
      <c r="CWZ745" s="1101"/>
      <c r="CXA745" s="1101"/>
      <c r="CXB745" s="1101"/>
      <c r="CXC745" s="1101"/>
      <c r="CXD745" s="1101"/>
      <c r="CXE745" s="1101"/>
      <c r="CXF745" s="1101"/>
      <c r="CXG745" s="1101"/>
      <c r="CXH745" s="1101"/>
      <c r="CXI745" s="1101"/>
      <c r="CXJ745" s="1101"/>
      <c r="CXK745" s="1101"/>
      <c r="CXL745" s="1101"/>
      <c r="CXM745" s="1101"/>
      <c r="CXN745" s="1101"/>
      <c r="CXO745" s="1101"/>
      <c r="CXP745" s="1101"/>
      <c r="CXQ745" s="1101"/>
      <c r="CXR745" s="1101"/>
      <c r="CXS745" s="1101"/>
      <c r="CXT745" s="1101"/>
      <c r="CXU745" s="1101"/>
      <c r="CXV745" s="1101"/>
      <c r="CXW745" s="1101"/>
      <c r="CXX745" s="1101"/>
      <c r="CXY745" s="1101"/>
      <c r="CXZ745" s="1101"/>
      <c r="CYA745" s="1101"/>
      <c r="CYB745" s="1101"/>
      <c r="CYC745" s="1101"/>
      <c r="CYD745" s="1101"/>
      <c r="CYE745" s="1101"/>
      <c r="CYF745" s="1101"/>
      <c r="CYG745" s="1101"/>
      <c r="CYH745" s="1101"/>
      <c r="CYI745" s="1101"/>
      <c r="CYJ745" s="1101"/>
      <c r="CYK745" s="1101"/>
      <c r="CYL745" s="1101"/>
      <c r="CYM745" s="1101"/>
      <c r="CYN745" s="1101"/>
      <c r="CYO745" s="1101"/>
      <c r="CYP745" s="1101"/>
      <c r="CYQ745" s="1101"/>
      <c r="CYR745" s="1101"/>
      <c r="CYS745" s="1101"/>
      <c r="CYT745" s="1101"/>
      <c r="CYU745" s="1101"/>
      <c r="CYV745" s="1101"/>
      <c r="CYW745" s="1101"/>
      <c r="CYX745" s="1101"/>
      <c r="CYY745" s="1101"/>
      <c r="CYZ745" s="1101"/>
      <c r="CZA745" s="1101"/>
      <c r="CZB745" s="1101"/>
      <c r="CZC745" s="1101"/>
      <c r="CZD745" s="1101"/>
      <c r="CZE745" s="1101"/>
      <c r="CZF745" s="1101"/>
      <c r="CZG745" s="1101"/>
      <c r="CZH745" s="1101"/>
      <c r="CZI745" s="1101"/>
      <c r="CZJ745" s="1101"/>
      <c r="CZK745" s="1101"/>
      <c r="CZL745" s="1101"/>
      <c r="CZM745" s="1101"/>
      <c r="CZN745" s="1101"/>
      <c r="CZO745" s="1101"/>
      <c r="CZP745" s="1101"/>
      <c r="CZQ745" s="1101"/>
      <c r="CZR745" s="1101"/>
      <c r="CZS745" s="1101"/>
      <c r="CZT745" s="1101"/>
      <c r="CZU745" s="1101"/>
      <c r="CZV745" s="1101"/>
      <c r="CZW745" s="1101"/>
      <c r="CZX745" s="1101"/>
      <c r="CZY745" s="1101"/>
      <c r="CZZ745" s="1101"/>
      <c r="DAA745" s="1101"/>
      <c r="DAB745" s="1101"/>
      <c r="DAC745" s="1101"/>
      <c r="DAD745" s="1101"/>
      <c r="DAE745" s="1101"/>
      <c r="DAF745" s="1101"/>
      <c r="DAG745" s="1101"/>
      <c r="DAH745" s="1101"/>
      <c r="DAI745" s="1101"/>
      <c r="DAJ745" s="1101"/>
      <c r="DAK745" s="1101"/>
      <c r="DAL745" s="1101"/>
      <c r="DAM745" s="1101"/>
      <c r="DAN745" s="1101"/>
      <c r="DAO745" s="1101"/>
      <c r="DAP745" s="1101"/>
      <c r="DAQ745" s="1101"/>
      <c r="DAR745" s="1101"/>
      <c r="DAS745" s="1101"/>
      <c r="DAT745" s="1101"/>
      <c r="DAU745" s="1101"/>
      <c r="DAV745" s="1101"/>
      <c r="DAW745" s="1101"/>
      <c r="DAX745" s="1101"/>
      <c r="DAY745" s="1101"/>
      <c r="DAZ745" s="1101"/>
      <c r="DBA745" s="1101"/>
      <c r="DBB745" s="1101"/>
      <c r="DBC745" s="1101"/>
      <c r="DBD745" s="1101"/>
      <c r="DBE745" s="1101"/>
      <c r="DBF745" s="1101"/>
      <c r="DBG745" s="1101"/>
      <c r="DBH745" s="1101"/>
      <c r="DBI745" s="1101"/>
      <c r="DBJ745" s="1101"/>
      <c r="DBK745" s="1101"/>
      <c r="DBL745" s="1101"/>
      <c r="DBM745" s="1101"/>
      <c r="DBN745" s="1101"/>
      <c r="DBO745" s="1101"/>
      <c r="DBP745" s="1101"/>
      <c r="DBQ745" s="1101"/>
      <c r="DBR745" s="1101"/>
      <c r="DBS745" s="1101"/>
      <c r="DBT745" s="1101"/>
      <c r="DBU745" s="1101"/>
      <c r="DBV745" s="1101"/>
      <c r="DBW745" s="1101"/>
      <c r="DBX745" s="1101"/>
      <c r="DBY745" s="1101"/>
      <c r="DBZ745" s="1101"/>
      <c r="DCA745" s="1101"/>
      <c r="DCB745" s="1101"/>
      <c r="DCC745" s="1101"/>
      <c r="DCD745" s="1101"/>
      <c r="DCE745" s="1101"/>
      <c r="DCF745" s="1101"/>
      <c r="DCG745" s="1101"/>
      <c r="DCH745" s="1101"/>
      <c r="DCI745" s="1101"/>
      <c r="DCJ745" s="1101"/>
      <c r="DCK745" s="1101"/>
      <c r="DCL745" s="1101"/>
      <c r="DCM745" s="1101"/>
      <c r="DCN745" s="1101"/>
      <c r="DCO745" s="1101"/>
      <c r="DCP745" s="1101"/>
      <c r="DCQ745" s="1101"/>
      <c r="DCR745" s="1101"/>
      <c r="DCS745" s="1101"/>
      <c r="DCT745" s="1101"/>
      <c r="DCU745" s="1101"/>
      <c r="DCV745" s="1101"/>
      <c r="DCW745" s="1101"/>
      <c r="DCX745" s="1101"/>
      <c r="DCY745" s="1101"/>
      <c r="DCZ745" s="1101"/>
      <c r="DDA745" s="1101"/>
      <c r="DDB745" s="1101"/>
      <c r="DDC745" s="1101"/>
      <c r="DDD745" s="1101"/>
      <c r="DDE745" s="1101"/>
      <c r="DDF745" s="1101"/>
      <c r="DDG745" s="1101"/>
      <c r="DDH745" s="1101"/>
      <c r="DDI745" s="1101"/>
      <c r="DDJ745" s="1101"/>
      <c r="DDK745" s="1101"/>
      <c r="DDL745" s="1101"/>
      <c r="DDM745" s="1101"/>
      <c r="DDN745" s="1101"/>
      <c r="DDO745" s="1101"/>
      <c r="DDP745" s="1101"/>
      <c r="DDQ745" s="1101"/>
      <c r="DDR745" s="1101"/>
      <c r="DDS745" s="1101"/>
      <c r="DDT745" s="1101"/>
      <c r="DDU745" s="1101"/>
      <c r="DDV745" s="1101"/>
      <c r="DDW745" s="1101"/>
      <c r="DDX745" s="1101"/>
      <c r="DDY745" s="1101"/>
      <c r="DDZ745" s="1101"/>
      <c r="DEA745" s="1101"/>
      <c r="DEB745" s="1101"/>
      <c r="DEC745" s="1101"/>
      <c r="DED745" s="1101"/>
      <c r="DEE745" s="1101"/>
      <c r="DEF745" s="1101"/>
      <c r="DEG745" s="1101"/>
      <c r="DEH745" s="1101"/>
      <c r="DEI745" s="1101"/>
      <c r="DEJ745" s="1101"/>
      <c r="DEK745" s="1101"/>
      <c r="DEL745" s="1101"/>
      <c r="DEM745" s="1101"/>
      <c r="DEN745" s="1101"/>
      <c r="DEO745" s="1101"/>
      <c r="DEP745" s="1101"/>
      <c r="DEQ745" s="1101"/>
      <c r="DER745" s="1101"/>
      <c r="DES745" s="1101"/>
      <c r="DET745" s="1101"/>
      <c r="DEU745" s="1101"/>
      <c r="DEV745" s="1101"/>
      <c r="DEW745" s="1101"/>
      <c r="DEX745" s="1101"/>
      <c r="DEY745" s="1101"/>
      <c r="DEZ745" s="1101"/>
      <c r="DFA745" s="1101"/>
      <c r="DFB745" s="1101"/>
      <c r="DFC745" s="1101"/>
      <c r="DFD745" s="1101"/>
      <c r="DFE745" s="1101"/>
      <c r="DFF745" s="1101"/>
      <c r="DFG745" s="1101"/>
      <c r="DFH745" s="1101"/>
      <c r="DFI745" s="1101"/>
      <c r="DFJ745" s="1101"/>
      <c r="DFK745" s="1101"/>
      <c r="DFL745" s="1101"/>
      <c r="DFM745" s="1101"/>
      <c r="DFN745" s="1101"/>
      <c r="DFO745" s="1101"/>
      <c r="DFP745" s="1101"/>
      <c r="DFQ745" s="1101"/>
      <c r="DFR745" s="1101"/>
      <c r="DFS745" s="1101"/>
      <c r="DFT745" s="1101"/>
      <c r="DFU745" s="1101"/>
      <c r="DFV745" s="1101"/>
      <c r="DFW745" s="1101"/>
      <c r="DFX745" s="1101"/>
      <c r="DFY745" s="1101"/>
      <c r="DFZ745" s="1101"/>
      <c r="DGA745" s="1101"/>
      <c r="DGB745" s="1101"/>
      <c r="DGC745" s="1101"/>
      <c r="DGD745" s="1101"/>
      <c r="DGE745" s="1101"/>
      <c r="DGF745" s="1101"/>
      <c r="DGG745" s="1101"/>
      <c r="DGH745" s="1101"/>
      <c r="DGI745" s="1101"/>
      <c r="DGJ745" s="1101"/>
      <c r="DGK745" s="1101"/>
      <c r="DGL745" s="1101"/>
      <c r="DGM745" s="1101"/>
      <c r="DGN745" s="1101"/>
      <c r="DGO745" s="1101"/>
      <c r="DGP745" s="1101"/>
      <c r="DGQ745" s="1101"/>
      <c r="DGR745" s="1101"/>
      <c r="DGS745" s="1101"/>
      <c r="DGT745" s="1101"/>
      <c r="DGU745" s="1101"/>
      <c r="DGV745" s="1101"/>
      <c r="DGW745" s="1101"/>
      <c r="DGX745" s="1101"/>
      <c r="DGY745" s="1101"/>
      <c r="DGZ745" s="1101"/>
      <c r="DHA745" s="1101"/>
      <c r="DHB745" s="1101"/>
      <c r="DHC745" s="1101"/>
      <c r="DHD745" s="1101"/>
      <c r="DHE745" s="1101"/>
      <c r="DHF745" s="1101"/>
      <c r="DHG745" s="1101"/>
      <c r="DHH745" s="1101"/>
      <c r="DHI745" s="1101"/>
      <c r="DHJ745" s="1101"/>
      <c r="DHK745" s="1101"/>
      <c r="DHL745" s="1101"/>
      <c r="DHM745" s="1101"/>
      <c r="DHN745" s="1101"/>
      <c r="DHO745" s="1101"/>
      <c r="DHP745" s="1101"/>
      <c r="DHQ745" s="1101"/>
      <c r="DHR745" s="1101"/>
      <c r="DHS745" s="1101"/>
      <c r="DHT745" s="1101"/>
      <c r="DHU745" s="1101"/>
      <c r="DHV745" s="1101"/>
      <c r="DHW745" s="1101"/>
      <c r="DHX745" s="1101"/>
      <c r="DHY745" s="1101"/>
      <c r="DHZ745" s="1101"/>
      <c r="DIA745" s="1101"/>
      <c r="DIB745" s="1101"/>
      <c r="DIC745" s="1101"/>
      <c r="DID745" s="1101"/>
      <c r="DIE745" s="1101"/>
      <c r="DIF745" s="1101"/>
      <c r="DIG745" s="1101"/>
      <c r="DIH745" s="1101"/>
      <c r="DII745" s="1101"/>
      <c r="DIJ745" s="1101"/>
      <c r="DIK745" s="1101"/>
      <c r="DIL745" s="1101"/>
      <c r="DIM745" s="1101"/>
      <c r="DIN745" s="1101"/>
      <c r="DIO745" s="1101"/>
      <c r="DIP745" s="1101"/>
      <c r="DIQ745" s="1101"/>
      <c r="DIR745" s="1101"/>
      <c r="DIS745" s="1101"/>
      <c r="DIT745" s="1101"/>
      <c r="DIU745" s="1101"/>
      <c r="DIV745" s="1101"/>
      <c r="DIW745" s="1101"/>
      <c r="DIX745" s="1101"/>
      <c r="DIY745" s="1101"/>
      <c r="DIZ745" s="1101"/>
      <c r="DJA745" s="1101"/>
      <c r="DJB745" s="1101"/>
      <c r="DJC745" s="1101"/>
      <c r="DJD745" s="1101"/>
      <c r="DJE745" s="1101"/>
      <c r="DJF745" s="1101"/>
      <c r="DJG745" s="1101"/>
      <c r="DJH745" s="1101"/>
      <c r="DJI745" s="1101"/>
      <c r="DJJ745" s="1101"/>
      <c r="DJK745" s="1101"/>
      <c r="DJL745" s="1101"/>
      <c r="DJM745" s="1101"/>
      <c r="DJN745" s="1101"/>
      <c r="DJO745" s="1101"/>
      <c r="DJP745" s="1101"/>
      <c r="DJQ745" s="1101"/>
      <c r="DJR745" s="1101"/>
      <c r="DJS745" s="1101"/>
      <c r="DJT745" s="1101"/>
      <c r="DJU745" s="1101"/>
      <c r="DJV745" s="1101"/>
      <c r="DJW745" s="1101"/>
      <c r="DJX745" s="1101"/>
      <c r="DJY745" s="1101"/>
      <c r="DJZ745" s="1101"/>
      <c r="DKA745" s="1101"/>
      <c r="DKB745" s="1101"/>
      <c r="DKC745" s="1101"/>
      <c r="DKD745" s="1101"/>
      <c r="DKE745" s="1101"/>
      <c r="DKF745" s="1101"/>
      <c r="DKG745" s="1101"/>
      <c r="DKH745" s="1101"/>
      <c r="DKI745" s="1101"/>
      <c r="DKJ745" s="1101"/>
      <c r="DKK745" s="1101"/>
      <c r="DKL745" s="1101"/>
      <c r="DKM745" s="1101"/>
      <c r="DKN745" s="1101"/>
      <c r="DKO745" s="1101"/>
      <c r="DKP745" s="1101"/>
      <c r="DKQ745" s="1101"/>
      <c r="DKR745" s="1101"/>
      <c r="DKS745" s="1101"/>
      <c r="DKT745" s="1101"/>
      <c r="DKU745" s="1101"/>
      <c r="DKV745" s="1101"/>
      <c r="DKW745" s="1101"/>
      <c r="DKX745" s="1101"/>
      <c r="DKY745" s="1101"/>
      <c r="DKZ745" s="1101"/>
      <c r="DLA745" s="1101"/>
      <c r="DLB745" s="1101"/>
      <c r="DLC745" s="1101"/>
      <c r="DLD745" s="1101"/>
      <c r="DLE745" s="1101"/>
      <c r="DLF745" s="1101"/>
      <c r="DLG745" s="1101"/>
      <c r="DLH745" s="1101"/>
      <c r="DLI745" s="1101"/>
      <c r="DLJ745" s="1101"/>
      <c r="DLK745" s="1101"/>
      <c r="DLL745" s="1101"/>
      <c r="DLM745" s="1101"/>
      <c r="DLN745" s="1101"/>
      <c r="DLO745" s="1101"/>
      <c r="DLP745" s="1101"/>
      <c r="DLQ745" s="1101"/>
      <c r="DLR745" s="1101"/>
      <c r="DLS745" s="1101"/>
      <c r="DLT745" s="1101"/>
      <c r="DLU745" s="1101"/>
      <c r="DLV745" s="1101"/>
      <c r="DLW745" s="1101"/>
      <c r="DLX745" s="1101"/>
      <c r="DLY745" s="1101"/>
      <c r="DLZ745" s="1101"/>
      <c r="DMA745" s="1101"/>
      <c r="DMB745" s="1101"/>
      <c r="DMC745" s="1101"/>
      <c r="DMD745" s="1101"/>
      <c r="DME745" s="1101"/>
      <c r="DMF745" s="1101"/>
      <c r="DMG745" s="1101"/>
      <c r="DMH745" s="1101"/>
      <c r="DMI745" s="1101"/>
      <c r="DMJ745" s="1101"/>
      <c r="DMK745" s="1101"/>
      <c r="DML745" s="1101"/>
      <c r="DMM745" s="1101"/>
      <c r="DMN745" s="1101"/>
      <c r="DMO745" s="1101"/>
      <c r="DMP745" s="1101"/>
      <c r="DMQ745" s="1101"/>
      <c r="DMR745" s="1101"/>
      <c r="DMS745" s="1101"/>
      <c r="DMT745" s="1101"/>
      <c r="DMU745" s="1101"/>
      <c r="DMV745" s="1101"/>
      <c r="DMW745" s="1101"/>
      <c r="DMX745" s="1101"/>
      <c r="DMY745" s="1101"/>
      <c r="DMZ745" s="1101"/>
      <c r="DNA745" s="1101"/>
      <c r="DNB745" s="1101"/>
      <c r="DNC745" s="1101"/>
      <c r="DND745" s="1101"/>
      <c r="DNE745" s="1101"/>
      <c r="DNF745" s="1101"/>
      <c r="DNG745" s="1101"/>
      <c r="DNH745" s="1101"/>
      <c r="DNI745" s="1101"/>
      <c r="DNJ745" s="1101"/>
      <c r="DNK745" s="1101"/>
      <c r="DNL745" s="1101"/>
      <c r="DNM745" s="1101"/>
      <c r="DNN745" s="1101"/>
      <c r="DNO745" s="1101"/>
      <c r="DNP745" s="1101"/>
      <c r="DNQ745" s="1101"/>
      <c r="DNR745" s="1101"/>
      <c r="DNS745" s="1101"/>
      <c r="DNT745" s="1101"/>
      <c r="DNU745" s="1101"/>
      <c r="DNV745" s="1101"/>
      <c r="DNW745" s="1101"/>
      <c r="DNX745" s="1101"/>
      <c r="DNY745" s="1101"/>
      <c r="DNZ745" s="1101"/>
      <c r="DOA745" s="1101"/>
      <c r="DOB745" s="1101"/>
      <c r="DOC745" s="1101"/>
      <c r="DOD745" s="1101"/>
      <c r="DOE745" s="1101"/>
      <c r="DOF745" s="1101"/>
      <c r="DOG745" s="1101"/>
      <c r="DOH745" s="1101"/>
      <c r="DOI745" s="1101"/>
      <c r="DOJ745" s="1101"/>
      <c r="DOK745" s="1101"/>
      <c r="DOL745" s="1101"/>
      <c r="DOM745" s="1101"/>
      <c r="DON745" s="1101"/>
      <c r="DOO745" s="1101"/>
      <c r="DOP745" s="1101"/>
      <c r="DOQ745" s="1101"/>
      <c r="DOR745" s="1101"/>
      <c r="DOS745" s="1101"/>
      <c r="DOT745" s="1101"/>
      <c r="DOU745" s="1101"/>
      <c r="DOV745" s="1101"/>
      <c r="DOW745" s="1101"/>
      <c r="DOX745" s="1101"/>
      <c r="DOY745" s="1101"/>
      <c r="DOZ745" s="1101"/>
      <c r="DPA745" s="1101"/>
      <c r="DPB745" s="1101"/>
      <c r="DPC745" s="1101"/>
      <c r="DPD745" s="1101"/>
      <c r="DPE745" s="1101"/>
      <c r="DPF745" s="1101"/>
      <c r="DPG745" s="1101"/>
      <c r="DPH745" s="1101"/>
      <c r="DPI745" s="1101"/>
      <c r="DPJ745" s="1101"/>
      <c r="DPK745" s="1101"/>
      <c r="DPL745" s="1101"/>
      <c r="DPM745" s="1101"/>
      <c r="DPN745" s="1101"/>
      <c r="DPO745" s="1101"/>
      <c r="DPP745" s="1101"/>
      <c r="DPQ745" s="1101"/>
      <c r="DPR745" s="1101"/>
      <c r="DPS745" s="1101"/>
      <c r="DPT745" s="1101"/>
      <c r="DPU745" s="1101"/>
      <c r="DPV745" s="1101"/>
      <c r="DPW745" s="1101"/>
      <c r="DPX745" s="1101"/>
      <c r="DPY745" s="1101"/>
      <c r="DPZ745" s="1101"/>
      <c r="DQA745" s="1101"/>
      <c r="DQB745" s="1101"/>
      <c r="DQC745" s="1101"/>
      <c r="DQD745" s="1101"/>
      <c r="DQE745" s="1101"/>
      <c r="DQF745" s="1101"/>
      <c r="DQG745" s="1101"/>
      <c r="DQH745" s="1101"/>
      <c r="DQI745" s="1101"/>
      <c r="DQJ745" s="1101"/>
      <c r="DQK745" s="1101"/>
      <c r="DQL745" s="1101"/>
      <c r="DQM745" s="1101"/>
      <c r="DQN745" s="1101"/>
      <c r="DQO745" s="1101"/>
      <c r="DQP745" s="1101"/>
      <c r="DQQ745" s="1101"/>
      <c r="DQR745" s="1101"/>
      <c r="DQS745" s="1101"/>
      <c r="DQT745" s="1101"/>
      <c r="DQU745" s="1101"/>
      <c r="DQV745" s="1101"/>
      <c r="DQW745" s="1101"/>
      <c r="DQX745" s="1101"/>
      <c r="DQY745" s="1101"/>
      <c r="DQZ745" s="1101"/>
      <c r="DRA745" s="1101"/>
      <c r="DRB745" s="1101"/>
      <c r="DRC745" s="1101"/>
      <c r="DRD745" s="1101"/>
      <c r="DRE745" s="1101"/>
      <c r="DRF745" s="1101"/>
      <c r="DRG745" s="1101"/>
      <c r="DRH745" s="1101"/>
      <c r="DRI745" s="1101"/>
      <c r="DRJ745" s="1101"/>
      <c r="DRK745" s="1101"/>
      <c r="DRL745" s="1101"/>
      <c r="DRM745" s="1101"/>
      <c r="DRN745" s="1101"/>
      <c r="DRO745" s="1101"/>
      <c r="DRP745" s="1101"/>
      <c r="DRQ745" s="1101"/>
      <c r="DRR745" s="1101"/>
      <c r="DRS745" s="1101"/>
      <c r="DRT745" s="1101"/>
      <c r="DRU745" s="1101"/>
      <c r="DRV745" s="1101"/>
      <c r="DRW745" s="1101"/>
      <c r="DRX745" s="1101"/>
      <c r="DRY745" s="1101"/>
      <c r="DRZ745" s="1101"/>
      <c r="DSA745" s="1101"/>
      <c r="DSB745" s="1101"/>
      <c r="DSC745" s="1101"/>
      <c r="DSD745" s="1101"/>
      <c r="DSE745" s="1101"/>
      <c r="DSF745" s="1101"/>
      <c r="DSG745" s="1101"/>
      <c r="DSH745" s="1101"/>
      <c r="DSI745" s="1101"/>
      <c r="DSJ745" s="1101"/>
      <c r="DSK745" s="1101"/>
      <c r="DSL745" s="1101"/>
      <c r="DSM745" s="1101"/>
      <c r="DSN745" s="1101"/>
      <c r="DSO745" s="1101"/>
      <c r="DSP745" s="1101"/>
      <c r="DSQ745" s="1101"/>
      <c r="DSR745" s="1101"/>
      <c r="DSS745" s="1101"/>
      <c r="DST745" s="1101"/>
      <c r="DSU745" s="1101"/>
      <c r="DSV745" s="1101"/>
      <c r="DSW745" s="1101"/>
      <c r="DSX745" s="1101"/>
      <c r="DSY745" s="1101"/>
      <c r="DSZ745" s="1101"/>
      <c r="DTA745" s="1101"/>
      <c r="DTB745" s="1101"/>
      <c r="DTC745" s="1101"/>
      <c r="DTD745" s="1101"/>
      <c r="DTE745" s="1101"/>
      <c r="DTF745" s="1101"/>
      <c r="DTG745" s="1101"/>
      <c r="DTH745" s="1101"/>
      <c r="DTI745" s="1101"/>
      <c r="DTJ745" s="1101"/>
      <c r="DTK745" s="1101"/>
      <c r="DTL745" s="1101"/>
      <c r="DTM745" s="1101"/>
      <c r="DTN745" s="1101"/>
      <c r="DTO745" s="1101"/>
      <c r="DTP745" s="1101"/>
      <c r="DTQ745" s="1101"/>
      <c r="DTR745" s="1101"/>
      <c r="DTS745" s="1101"/>
      <c r="DTT745" s="1101"/>
      <c r="DTU745" s="1101"/>
      <c r="DTV745" s="1101"/>
      <c r="DTW745" s="1101"/>
      <c r="DTX745" s="1101"/>
      <c r="DTY745" s="1101"/>
      <c r="DTZ745" s="1101"/>
      <c r="DUA745" s="1101"/>
      <c r="DUB745" s="1101"/>
      <c r="DUC745" s="1101"/>
      <c r="DUD745" s="1101"/>
      <c r="DUE745" s="1101"/>
      <c r="DUF745" s="1101"/>
      <c r="DUG745" s="1101"/>
      <c r="DUH745" s="1101"/>
      <c r="DUI745" s="1101"/>
      <c r="DUJ745" s="1101"/>
      <c r="DUK745" s="1101"/>
      <c r="DUL745" s="1101"/>
      <c r="DUM745" s="1101"/>
      <c r="DUN745" s="1101"/>
      <c r="DUO745" s="1101"/>
      <c r="DUP745" s="1101"/>
      <c r="DUQ745" s="1101"/>
      <c r="DUR745" s="1101"/>
      <c r="DUS745" s="1101"/>
      <c r="DUT745" s="1101"/>
      <c r="DUU745" s="1101"/>
      <c r="DUV745" s="1101"/>
      <c r="DUW745" s="1101"/>
      <c r="DUX745" s="1101"/>
      <c r="DUY745" s="1101"/>
      <c r="DUZ745" s="1101"/>
      <c r="DVA745" s="1101"/>
      <c r="DVB745" s="1101"/>
      <c r="DVC745" s="1101"/>
      <c r="DVD745" s="1101"/>
      <c r="DVE745" s="1101"/>
      <c r="DVF745" s="1101"/>
      <c r="DVG745" s="1101"/>
      <c r="DVH745" s="1101"/>
      <c r="DVI745" s="1101"/>
      <c r="DVJ745" s="1101"/>
      <c r="DVK745" s="1101"/>
      <c r="DVL745" s="1101"/>
      <c r="DVM745" s="1101"/>
      <c r="DVN745" s="1101"/>
      <c r="DVO745" s="1101"/>
      <c r="DVP745" s="1101"/>
      <c r="DVQ745" s="1101"/>
      <c r="DVR745" s="1101"/>
      <c r="DVS745" s="1101"/>
      <c r="DVT745" s="1101"/>
      <c r="DVU745" s="1101"/>
      <c r="DVV745" s="1101"/>
      <c r="DVW745" s="1101"/>
      <c r="DVX745" s="1101"/>
      <c r="DVY745" s="1101"/>
      <c r="DVZ745" s="1101"/>
      <c r="DWA745" s="1101"/>
      <c r="DWB745" s="1101"/>
      <c r="DWC745" s="1101"/>
      <c r="DWD745" s="1101"/>
      <c r="DWE745" s="1101"/>
      <c r="DWF745" s="1101"/>
      <c r="DWG745" s="1101"/>
      <c r="DWH745" s="1101"/>
      <c r="DWI745" s="1101"/>
      <c r="DWJ745" s="1101"/>
      <c r="DWK745" s="1101"/>
      <c r="DWL745" s="1101"/>
      <c r="DWM745" s="1101"/>
      <c r="DWN745" s="1101"/>
      <c r="DWO745" s="1101"/>
      <c r="DWP745" s="1101"/>
      <c r="DWQ745" s="1101"/>
      <c r="DWR745" s="1101"/>
      <c r="DWS745" s="1101"/>
      <c r="DWT745" s="1101"/>
      <c r="DWU745" s="1101"/>
      <c r="DWV745" s="1101"/>
      <c r="DWW745" s="1101"/>
      <c r="DWX745" s="1101"/>
      <c r="DWY745" s="1101"/>
      <c r="DWZ745" s="1101"/>
      <c r="DXA745" s="1101"/>
      <c r="DXB745" s="1101"/>
      <c r="DXC745" s="1101"/>
      <c r="DXD745" s="1101"/>
      <c r="DXE745" s="1101"/>
      <c r="DXF745" s="1101"/>
      <c r="DXG745" s="1101"/>
      <c r="DXH745" s="1101"/>
      <c r="DXI745" s="1101"/>
      <c r="DXJ745" s="1101"/>
      <c r="DXK745" s="1101"/>
      <c r="DXL745" s="1101"/>
      <c r="DXM745" s="1101"/>
      <c r="DXN745" s="1101"/>
      <c r="DXO745" s="1101"/>
      <c r="DXP745" s="1101"/>
      <c r="DXQ745" s="1101"/>
      <c r="DXR745" s="1101"/>
      <c r="DXS745" s="1101"/>
      <c r="DXT745" s="1101"/>
      <c r="DXU745" s="1101"/>
      <c r="DXV745" s="1101"/>
      <c r="DXW745" s="1101"/>
      <c r="DXX745" s="1101"/>
      <c r="DXY745" s="1101"/>
      <c r="DXZ745" s="1101"/>
      <c r="DYA745" s="1101"/>
      <c r="DYB745" s="1101"/>
      <c r="DYC745" s="1101"/>
      <c r="DYD745" s="1101"/>
      <c r="DYE745" s="1101"/>
      <c r="DYF745" s="1101"/>
      <c r="DYG745" s="1101"/>
      <c r="DYH745" s="1101"/>
      <c r="DYI745" s="1101"/>
      <c r="DYJ745" s="1101"/>
      <c r="DYK745" s="1101"/>
      <c r="DYL745" s="1101"/>
      <c r="DYM745" s="1101"/>
      <c r="DYN745" s="1101"/>
      <c r="DYO745" s="1101"/>
      <c r="DYP745" s="1101"/>
      <c r="DYQ745" s="1101"/>
      <c r="DYR745" s="1101"/>
      <c r="DYS745" s="1101"/>
      <c r="DYT745" s="1101"/>
      <c r="DYU745" s="1101"/>
      <c r="DYV745" s="1101"/>
      <c r="DYW745" s="1101"/>
      <c r="DYX745" s="1101"/>
      <c r="DYY745" s="1101"/>
      <c r="DYZ745" s="1101"/>
      <c r="DZA745" s="1101"/>
      <c r="DZB745" s="1101"/>
      <c r="DZC745" s="1101"/>
      <c r="DZD745" s="1101"/>
      <c r="DZE745" s="1101"/>
      <c r="DZF745" s="1101"/>
      <c r="DZG745" s="1101"/>
      <c r="DZH745" s="1101"/>
      <c r="DZI745" s="1101"/>
      <c r="DZJ745" s="1101"/>
      <c r="DZK745" s="1101"/>
      <c r="DZL745" s="1101"/>
      <c r="DZM745" s="1101"/>
      <c r="DZN745" s="1101"/>
      <c r="DZO745" s="1101"/>
      <c r="DZP745" s="1101"/>
      <c r="DZQ745" s="1101"/>
      <c r="DZR745" s="1101"/>
      <c r="DZS745" s="1101"/>
      <c r="DZT745" s="1101"/>
      <c r="DZU745" s="1101"/>
      <c r="DZV745" s="1101"/>
      <c r="DZW745" s="1101"/>
      <c r="DZX745" s="1101"/>
      <c r="DZY745" s="1101"/>
      <c r="DZZ745" s="1101"/>
      <c r="EAA745" s="1101"/>
      <c r="EAB745" s="1101"/>
      <c r="EAC745" s="1101"/>
      <c r="EAD745" s="1101"/>
      <c r="EAE745" s="1101"/>
      <c r="EAF745" s="1101"/>
      <c r="EAG745" s="1101"/>
      <c r="EAH745" s="1101"/>
      <c r="EAI745" s="1101"/>
      <c r="EAJ745" s="1101"/>
      <c r="EAK745" s="1101"/>
      <c r="EAL745" s="1101"/>
      <c r="EAM745" s="1101"/>
      <c r="EAN745" s="1101"/>
      <c r="EAO745" s="1101"/>
      <c r="EAP745" s="1101"/>
      <c r="EAQ745" s="1101"/>
      <c r="EAR745" s="1101"/>
      <c r="EAS745" s="1101"/>
      <c r="EAT745" s="1101"/>
      <c r="EAU745" s="1101"/>
      <c r="EAV745" s="1101"/>
      <c r="EAW745" s="1101"/>
      <c r="EAX745" s="1101"/>
      <c r="EAY745" s="1101"/>
      <c r="EAZ745" s="1101"/>
      <c r="EBA745" s="1101"/>
      <c r="EBB745" s="1101"/>
      <c r="EBC745" s="1101"/>
      <c r="EBD745" s="1101"/>
      <c r="EBE745" s="1101"/>
      <c r="EBF745" s="1101"/>
      <c r="EBG745" s="1101"/>
      <c r="EBH745" s="1101"/>
      <c r="EBI745" s="1101"/>
      <c r="EBJ745" s="1101"/>
      <c r="EBK745" s="1101"/>
      <c r="EBL745" s="1101"/>
      <c r="EBM745" s="1101"/>
      <c r="EBN745" s="1101"/>
      <c r="EBO745" s="1101"/>
      <c r="EBP745" s="1101"/>
      <c r="EBQ745" s="1101"/>
      <c r="EBR745" s="1101"/>
      <c r="EBS745" s="1101"/>
      <c r="EBT745" s="1101"/>
      <c r="EBU745" s="1101"/>
      <c r="EBV745" s="1101"/>
      <c r="EBW745" s="1101"/>
      <c r="EBX745" s="1101"/>
      <c r="EBY745" s="1101"/>
      <c r="EBZ745" s="1101"/>
      <c r="ECA745" s="1101"/>
      <c r="ECB745" s="1101"/>
      <c r="ECC745" s="1101"/>
      <c r="ECD745" s="1101"/>
      <c r="ECE745" s="1101"/>
      <c r="ECF745" s="1101"/>
      <c r="ECG745" s="1101"/>
      <c r="ECH745" s="1101"/>
      <c r="ECI745" s="1101"/>
      <c r="ECJ745" s="1101"/>
      <c r="ECK745" s="1101"/>
      <c r="ECL745" s="1101"/>
      <c r="ECM745" s="1101"/>
      <c r="ECN745" s="1101"/>
      <c r="ECO745" s="1101"/>
      <c r="ECP745" s="1101"/>
      <c r="ECQ745" s="1101"/>
      <c r="ECR745" s="1101"/>
      <c r="ECS745" s="1101"/>
      <c r="ECT745" s="1101"/>
      <c r="ECU745" s="1101"/>
      <c r="ECV745" s="1101"/>
      <c r="ECW745" s="1101"/>
      <c r="ECX745" s="1101"/>
      <c r="ECY745" s="1101"/>
      <c r="ECZ745" s="1101"/>
      <c r="EDA745" s="1101"/>
      <c r="EDB745" s="1101"/>
      <c r="EDC745" s="1101"/>
      <c r="EDD745" s="1101"/>
      <c r="EDE745" s="1101"/>
      <c r="EDF745" s="1101"/>
      <c r="EDG745" s="1101"/>
      <c r="EDH745" s="1101"/>
      <c r="EDI745" s="1101"/>
      <c r="EDJ745" s="1101"/>
      <c r="EDK745" s="1101"/>
      <c r="EDL745" s="1101"/>
      <c r="EDM745" s="1101"/>
      <c r="EDN745" s="1101"/>
      <c r="EDO745" s="1101"/>
      <c r="EDP745" s="1101"/>
      <c r="EDQ745" s="1101"/>
      <c r="EDR745" s="1101"/>
      <c r="EDS745" s="1101"/>
      <c r="EDT745" s="1101"/>
      <c r="EDU745" s="1101"/>
      <c r="EDV745" s="1101"/>
      <c r="EDW745" s="1101"/>
      <c r="EDX745" s="1101"/>
      <c r="EDY745" s="1101"/>
      <c r="EDZ745" s="1101"/>
      <c r="EEA745" s="1101"/>
      <c r="EEB745" s="1101"/>
      <c r="EEC745" s="1101"/>
      <c r="EED745" s="1101"/>
      <c r="EEE745" s="1101"/>
      <c r="EEF745" s="1101"/>
      <c r="EEG745" s="1101"/>
      <c r="EEH745" s="1101"/>
      <c r="EEI745" s="1101"/>
      <c r="EEJ745" s="1101"/>
      <c r="EEK745" s="1101"/>
      <c r="EEL745" s="1101"/>
      <c r="EEM745" s="1101"/>
      <c r="EEN745" s="1101"/>
      <c r="EEO745" s="1101"/>
      <c r="EEP745" s="1101"/>
      <c r="EEQ745" s="1101"/>
      <c r="EER745" s="1101"/>
      <c r="EES745" s="1101"/>
      <c r="EET745" s="1101"/>
      <c r="EEU745" s="1101"/>
      <c r="EEV745" s="1101"/>
      <c r="EEW745" s="1101"/>
      <c r="EEX745" s="1101"/>
      <c r="EEY745" s="1101"/>
      <c r="EEZ745" s="1101"/>
      <c r="EFA745" s="1101"/>
      <c r="EFB745" s="1101"/>
      <c r="EFC745" s="1101"/>
      <c r="EFD745" s="1101"/>
      <c r="EFE745" s="1101"/>
      <c r="EFF745" s="1101"/>
      <c r="EFG745" s="1101"/>
      <c r="EFH745" s="1101"/>
      <c r="EFI745" s="1101"/>
      <c r="EFJ745" s="1101"/>
      <c r="EFK745" s="1101"/>
      <c r="EFL745" s="1101"/>
      <c r="EFM745" s="1101"/>
      <c r="EFN745" s="1101"/>
      <c r="EFO745" s="1101"/>
      <c r="EFP745" s="1101"/>
      <c r="EFQ745" s="1101"/>
      <c r="EFR745" s="1101"/>
      <c r="EFS745" s="1101"/>
      <c r="EFT745" s="1101"/>
      <c r="EFU745" s="1101"/>
      <c r="EFV745" s="1101"/>
      <c r="EFW745" s="1101"/>
      <c r="EFX745" s="1101"/>
      <c r="EFY745" s="1101"/>
      <c r="EFZ745" s="1101"/>
      <c r="EGA745" s="1101"/>
      <c r="EGB745" s="1101"/>
      <c r="EGC745" s="1101"/>
      <c r="EGD745" s="1101"/>
      <c r="EGE745" s="1101"/>
      <c r="EGF745" s="1101"/>
      <c r="EGG745" s="1101"/>
      <c r="EGH745" s="1101"/>
      <c r="EGI745" s="1101"/>
      <c r="EGJ745" s="1101"/>
      <c r="EGK745" s="1101"/>
      <c r="EGL745" s="1101"/>
      <c r="EGM745" s="1101"/>
      <c r="EGN745" s="1101"/>
      <c r="EGO745" s="1101"/>
      <c r="EGP745" s="1101"/>
      <c r="EGQ745" s="1101"/>
      <c r="EGR745" s="1101"/>
      <c r="EGS745" s="1101"/>
      <c r="EGT745" s="1101"/>
      <c r="EGU745" s="1101"/>
      <c r="EGV745" s="1101"/>
      <c r="EGW745" s="1101"/>
      <c r="EGX745" s="1101"/>
      <c r="EGY745" s="1101"/>
      <c r="EGZ745" s="1101"/>
      <c r="EHA745" s="1101"/>
      <c r="EHB745" s="1101"/>
      <c r="EHC745" s="1101"/>
      <c r="EHD745" s="1101"/>
      <c r="EHE745" s="1101"/>
      <c r="EHF745" s="1101"/>
      <c r="EHG745" s="1101"/>
      <c r="EHH745" s="1101"/>
      <c r="EHI745" s="1101"/>
      <c r="EHJ745" s="1101"/>
      <c r="EHK745" s="1101"/>
      <c r="EHL745" s="1101"/>
      <c r="EHM745" s="1101"/>
      <c r="EHN745" s="1101"/>
      <c r="EHO745" s="1101"/>
      <c r="EHP745" s="1101"/>
      <c r="EHQ745" s="1101"/>
      <c r="EHR745" s="1101"/>
      <c r="EHS745" s="1101"/>
      <c r="EHT745" s="1101"/>
      <c r="EHU745" s="1101"/>
      <c r="EHV745" s="1101"/>
      <c r="EHW745" s="1101"/>
      <c r="EHX745" s="1101"/>
      <c r="EHY745" s="1101"/>
      <c r="EHZ745" s="1101"/>
      <c r="EIA745" s="1101"/>
      <c r="EIB745" s="1101"/>
      <c r="EIC745" s="1101"/>
      <c r="EID745" s="1101"/>
      <c r="EIE745" s="1101"/>
      <c r="EIF745" s="1101"/>
      <c r="EIG745" s="1101"/>
      <c r="EIH745" s="1101"/>
      <c r="EII745" s="1101"/>
      <c r="EIJ745" s="1101"/>
      <c r="EIK745" s="1101"/>
      <c r="EIL745" s="1101"/>
      <c r="EIM745" s="1101"/>
      <c r="EIN745" s="1101"/>
      <c r="EIO745" s="1101"/>
      <c r="EIP745" s="1101"/>
      <c r="EIQ745" s="1101"/>
      <c r="EIR745" s="1101"/>
      <c r="EIS745" s="1101"/>
      <c r="EIT745" s="1101"/>
      <c r="EIU745" s="1101"/>
      <c r="EIV745" s="1101"/>
      <c r="EIW745" s="1101"/>
      <c r="EIX745" s="1101"/>
      <c r="EIY745" s="1101"/>
      <c r="EIZ745" s="1101"/>
      <c r="EJA745" s="1101"/>
      <c r="EJB745" s="1101"/>
      <c r="EJC745" s="1101"/>
      <c r="EJD745" s="1101"/>
      <c r="EJE745" s="1101"/>
      <c r="EJF745" s="1101"/>
      <c r="EJG745" s="1101"/>
      <c r="EJH745" s="1101"/>
      <c r="EJI745" s="1101"/>
      <c r="EJJ745" s="1101"/>
      <c r="EJK745" s="1101"/>
      <c r="EJL745" s="1101"/>
      <c r="EJM745" s="1101"/>
      <c r="EJN745" s="1101"/>
      <c r="EJO745" s="1101"/>
      <c r="EJP745" s="1101"/>
      <c r="EJQ745" s="1101"/>
      <c r="EJR745" s="1101"/>
      <c r="EJS745" s="1101"/>
      <c r="EJT745" s="1101"/>
      <c r="EJU745" s="1101"/>
      <c r="EJV745" s="1101"/>
      <c r="EJW745" s="1101"/>
      <c r="EJX745" s="1101"/>
      <c r="EJY745" s="1101"/>
      <c r="EJZ745" s="1101"/>
      <c r="EKA745" s="1101"/>
      <c r="EKB745" s="1101"/>
      <c r="EKC745" s="1101"/>
      <c r="EKD745" s="1101"/>
      <c r="EKE745" s="1101"/>
      <c r="EKF745" s="1101"/>
      <c r="EKG745" s="1101"/>
      <c r="EKH745" s="1101"/>
      <c r="EKI745" s="1101"/>
      <c r="EKJ745" s="1101"/>
      <c r="EKK745" s="1101"/>
      <c r="EKL745" s="1101"/>
      <c r="EKM745" s="1101"/>
      <c r="EKN745" s="1101"/>
      <c r="EKO745" s="1101"/>
      <c r="EKP745" s="1101"/>
      <c r="EKQ745" s="1101"/>
      <c r="EKR745" s="1101"/>
      <c r="EKS745" s="1101"/>
      <c r="EKT745" s="1101"/>
      <c r="EKU745" s="1101"/>
      <c r="EKV745" s="1101"/>
      <c r="EKW745" s="1101"/>
      <c r="EKX745" s="1101"/>
      <c r="EKY745" s="1101"/>
      <c r="EKZ745" s="1101"/>
      <c r="ELA745" s="1101"/>
      <c r="ELB745" s="1101"/>
      <c r="ELC745" s="1101"/>
      <c r="ELD745" s="1101"/>
      <c r="ELE745" s="1101"/>
      <c r="ELF745" s="1101"/>
      <c r="ELG745" s="1101"/>
      <c r="ELH745" s="1101"/>
      <c r="ELI745" s="1101"/>
      <c r="ELJ745" s="1101"/>
      <c r="ELK745" s="1101"/>
      <c r="ELL745" s="1101"/>
      <c r="ELM745" s="1101"/>
      <c r="ELN745" s="1101"/>
      <c r="ELO745" s="1101"/>
      <c r="ELP745" s="1101"/>
      <c r="ELQ745" s="1101"/>
      <c r="ELR745" s="1101"/>
      <c r="ELS745" s="1101"/>
      <c r="ELT745" s="1101"/>
      <c r="ELU745" s="1101"/>
      <c r="ELV745" s="1101"/>
      <c r="ELW745" s="1101"/>
      <c r="ELX745" s="1101"/>
      <c r="ELY745" s="1101"/>
      <c r="ELZ745" s="1101"/>
      <c r="EMA745" s="1101"/>
      <c r="EMB745" s="1101"/>
      <c r="EMC745" s="1101"/>
      <c r="EMD745" s="1101"/>
      <c r="EME745" s="1101"/>
      <c r="EMF745" s="1101"/>
      <c r="EMG745" s="1101"/>
      <c r="EMH745" s="1101"/>
      <c r="EMI745" s="1101"/>
      <c r="EMJ745" s="1101"/>
      <c r="EMK745" s="1101"/>
      <c r="EML745" s="1101"/>
      <c r="EMM745" s="1101"/>
      <c r="EMN745" s="1101"/>
      <c r="EMO745" s="1101"/>
      <c r="EMP745" s="1101"/>
      <c r="EMQ745" s="1101"/>
      <c r="EMR745" s="1101"/>
      <c r="EMS745" s="1101"/>
      <c r="EMT745" s="1101"/>
      <c r="EMU745" s="1101"/>
      <c r="EMV745" s="1101"/>
      <c r="EMW745" s="1101"/>
      <c r="EMX745" s="1101"/>
      <c r="EMY745" s="1101"/>
      <c r="EMZ745" s="1101"/>
      <c r="ENA745" s="1101"/>
      <c r="ENB745" s="1101"/>
      <c r="ENC745" s="1101"/>
      <c r="END745" s="1101"/>
      <c r="ENE745" s="1101"/>
      <c r="ENF745" s="1101"/>
      <c r="ENG745" s="1101"/>
      <c r="ENH745" s="1101"/>
      <c r="ENI745" s="1101"/>
      <c r="ENJ745" s="1101"/>
      <c r="ENK745" s="1101"/>
      <c r="ENL745" s="1101"/>
      <c r="ENM745" s="1101"/>
      <c r="ENN745" s="1101"/>
      <c r="ENO745" s="1101"/>
      <c r="ENP745" s="1101"/>
      <c r="ENQ745" s="1101"/>
      <c r="ENR745" s="1101"/>
      <c r="ENS745" s="1101"/>
      <c r="ENT745" s="1101"/>
      <c r="ENU745" s="1101"/>
      <c r="ENV745" s="1101"/>
      <c r="ENW745" s="1101"/>
      <c r="ENX745" s="1101"/>
      <c r="ENY745" s="1101"/>
      <c r="ENZ745" s="1101"/>
      <c r="EOA745" s="1101"/>
      <c r="EOB745" s="1101"/>
      <c r="EOC745" s="1101"/>
      <c r="EOD745" s="1101"/>
      <c r="EOE745" s="1101"/>
      <c r="EOF745" s="1101"/>
      <c r="EOG745" s="1101"/>
      <c r="EOH745" s="1101"/>
      <c r="EOI745" s="1101"/>
      <c r="EOJ745" s="1101"/>
      <c r="EOK745" s="1101"/>
      <c r="EOL745" s="1101"/>
      <c r="EOM745" s="1101"/>
      <c r="EON745" s="1101"/>
      <c r="EOO745" s="1101"/>
      <c r="EOP745" s="1101"/>
      <c r="EOQ745" s="1101"/>
      <c r="EOR745" s="1101"/>
      <c r="EOS745" s="1101"/>
      <c r="EOT745" s="1101"/>
      <c r="EOU745" s="1101"/>
      <c r="EOV745" s="1101"/>
      <c r="EOW745" s="1101"/>
      <c r="EOX745" s="1101"/>
      <c r="EOY745" s="1101"/>
      <c r="EOZ745" s="1101"/>
      <c r="EPA745" s="1101"/>
      <c r="EPB745" s="1101"/>
      <c r="EPC745" s="1101"/>
      <c r="EPD745" s="1101"/>
      <c r="EPE745" s="1101"/>
      <c r="EPF745" s="1101"/>
      <c r="EPG745" s="1101"/>
      <c r="EPH745" s="1101"/>
      <c r="EPI745" s="1101"/>
      <c r="EPJ745" s="1101"/>
      <c r="EPK745" s="1101"/>
      <c r="EPL745" s="1101"/>
      <c r="EPM745" s="1101"/>
      <c r="EPN745" s="1101"/>
      <c r="EPO745" s="1101"/>
      <c r="EPP745" s="1101"/>
      <c r="EPQ745" s="1101"/>
      <c r="EPR745" s="1101"/>
      <c r="EPS745" s="1101"/>
      <c r="EPT745" s="1101"/>
      <c r="EPU745" s="1101"/>
      <c r="EPV745" s="1101"/>
      <c r="EPW745" s="1101"/>
      <c r="EPX745" s="1101"/>
      <c r="EPY745" s="1101"/>
      <c r="EPZ745" s="1101"/>
      <c r="EQA745" s="1101"/>
      <c r="EQB745" s="1101"/>
      <c r="EQC745" s="1101"/>
      <c r="EQD745" s="1101"/>
      <c r="EQE745" s="1101"/>
      <c r="EQF745" s="1101"/>
      <c r="EQG745" s="1101"/>
      <c r="EQH745" s="1101"/>
      <c r="EQI745" s="1101"/>
      <c r="EQJ745" s="1101"/>
      <c r="EQK745" s="1101"/>
      <c r="EQL745" s="1101"/>
      <c r="EQM745" s="1101"/>
      <c r="EQN745" s="1101"/>
      <c r="EQO745" s="1101"/>
      <c r="EQP745" s="1101"/>
      <c r="EQQ745" s="1101"/>
      <c r="EQR745" s="1101"/>
      <c r="EQS745" s="1101"/>
      <c r="EQT745" s="1101"/>
      <c r="EQU745" s="1101"/>
      <c r="EQV745" s="1101"/>
      <c r="EQW745" s="1101"/>
      <c r="EQX745" s="1101"/>
      <c r="EQY745" s="1101"/>
      <c r="EQZ745" s="1101"/>
      <c r="ERA745" s="1101"/>
      <c r="ERB745" s="1101"/>
      <c r="ERC745" s="1101"/>
      <c r="ERD745" s="1101"/>
      <c r="ERE745" s="1101"/>
      <c r="ERF745" s="1101"/>
      <c r="ERG745" s="1101"/>
      <c r="ERH745" s="1101"/>
      <c r="ERI745" s="1101"/>
      <c r="ERJ745" s="1101"/>
      <c r="ERK745" s="1101"/>
      <c r="ERL745" s="1101"/>
      <c r="ERM745" s="1101"/>
      <c r="ERN745" s="1101"/>
      <c r="ERO745" s="1101"/>
      <c r="ERP745" s="1101"/>
      <c r="ERQ745" s="1101"/>
      <c r="ERR745" s="1101"/>
      <c r="ERS745" s="1101"/>
      <c r="ERT745" s="1101"/>
      <c r="ERU745" s="1101"/>
      <c r="ERV745" s="1101"/>
      <c r="ERW745" s="1101"/>
      <c r="ERX745" s="1101"/>
      <c r="ERY745" s="1101"/>
      <c r="ERZ745" s="1101"/>
      <c r="ESA745" s="1101"/>
      <c r="ESB745" s="1101"/>
      <c r="ESC745" s="1101"/>
      <c r="ESD745" s="1101"/>
      <c r="ESE745" s="1101"/>
      <c r="ESF745" s="1101"/>
      <c r="ESG745" s="1101"/>
      <c r="ESH745" s="1101"/>
      <c r="ESI745" s="1101"/>
      <c r="ESJ745" s="1101"/>
      <c r="ESK745" s="1101"/>
      <c r="ESL745" s="1101"/>
      <c r="ESM745" s="1101"/>
      <c r="ESN745" s="1101"/>
      <c r="ESO745" s="1101"/>
      <c r="ESP745" s="1101"/>
      <c r="ESQ745" s="1101"/>
      <c r="ESR745" s="1101"/>
      <c r="ESS745" s="1101"/>
      <c r="EST745" s="1101"/>
      <c r="ESU745" s="1101"/>
      <c r="ESV745" s="1101"/>
      <c r="ESW745" s="1101"/>
      <c r="ESX745" s="1101"/>
      <c r="ESY745" s="1101"/>
      <c r="ESZ745" s="1101"/>
      <c r="ETA745" s="1101"/>
      <c r="ETB745" s="1101"/>
      <c r="ETC745" s="1101"/>
      <c r="ETD745" s="1101"/>
      <c r="ETE745" s="1101"/>
      <c r="ETF745" s="1101"/>
      <c r="ETG745" s="1101"/>
      <c r="ETH745" s="1101"/>
      <c r="ETI745" s="1101"/>
      <c r="ETJ745" s="1101"/>
      <c r="ETK745" s="1101"/>
      <c r="ETL745" s="1101"/>
      <c r="ETM745" s="1101"/>
      <c r="ETN745" s="1101"/>
      <c r="ETO745" s="1101"/>
      <c r="ETP745" s="1101"/>
      <c r="ETQ745" s="1101"/>
      <c r="ETR745" s="1101"/>
      <c r="ETS745" s="1101"/>
      <c r="ETT745" s="1101"/>
      <c r="ETU745" s="1101"/>
      <c r="ETV745" s="1101"/>
      <c r="ETW745" s="1101"/>
      <c r="ETX745" s="1101"/>
      <c r="ETY745" s="1101"/>
      <c r="ETZ745" s="1101"/>
      <c r="EUA745" s="1101"/>
      <c r="EUB745" s="1101"/>
      <c r="EUC745" s="1101"/>
      <c r="EUD745" s="1101"/>
      <c r="EUE745" s="1101"/>
      <c r="EUF745" s="1101"/>
      <c r="EUG745" s="1101"/>
      <c r="EUH745" s="1101"/>
      <c r="EUI745" s="1101"/>
      <c r="EUJ745" s="1101"/>
      <c r="EUK745" s="1101"/>
      <c r="EUL745" s="1101"/>
      <c r="EUM745" s="1101"/>
      <c r="EUN745" s="1101"/>
      <c r="EUO745" s="1101"/>
      <c r="EUP745" s="1101"/>
      <c r="EUQ745" s="1101"/>
      <c r="EUR745" s="1101"/>
      <c r="EUS745" s="1101"/>
      <c r="EUT745" s="1101"/>
      <c r="EUU745" s="1101"/>
      <c r="EUV745" s="1101"/>
      <c r="EUW745" s="1101"/>
      <c r="EUX745" s="1101"/>
      <c r="EUY745" s="1101"/>
      <c r="EUZ745" s="1101"/>
      <c r="EVA745" s="1101"/>
      <c r="EVB745" s="1101"/>
      <c r="EVC745" s="1101"/>
      <c r="EVD745" s="1101"/>
      <c r="EVE745" s="1101"/>
      <c r="EVF745" s="1101"/>
      <c r="EVG745" s="1101"/>
      <c r="EVH745" s="1101"/>
      <c r="EVI745" s="1101"/>
      <c r="EVJ745" s="1101"/>
      <c r="EVK745" s="1101"/>
      <c r="EVL745" s="1101"/>
      <c r="EVM745" s="1101"/>
      <c r="EVN745" s="1101"/>
      <c r="EVO745" s="1101"/>
      <c r="EVP745" s="1101"/>
      <c r="EVQ745" s="1101"/>
      <c r="EVR745" s="1101"/>
      <c r="EVS745" s="1101"/>
      <c r="EVT745" s="1101"/>
      <c r="EVU745" s="1101"/>
      <c r="EVV745" s="1101"/>
      <c r="EVW745" s="1101"/>
      <c r="EVX745" s="1101"/>
      <c r="EVY745" s="1101"/>
      <c r="EVZ745" s="1101"/>
      <c r="EWA745" s="1101"/>
      <c r="EWB745" s="1101"/>
      <c r="EWC745" s="1101"/>
      <c r="EWD745" s="1101"/>
      <c r="EWE745" s="1101"/>
      <c r="EWF745" s="1101"/>
      <c r="EWG745" s="1101"/>
      <c r="EWH745" s="1101"/>
      <c r="EWI745" s="1101"/>
      <c r="EWJ745" s="1101"/>
      <c r="EWK745" s="1101"/>
      <c r="EWL745" s="1101"/>
      <c r="EWM745" s="1101"/>
      <c r="EWN745" s="1101"/>
      <c r="EWO745" s="1101"/>
      <c r="EWP745" s="1101"/>
      <c r="EWQ745" s="1101"/>
      <c r="EWR745" s="1101"/>
      <c r="EWS745" s="1101"/>
      <c r="EWT745" s="1101"/>
      <c r="EWU745" s="1101"/>
      <c r="EWV745" s="1101"/>
      <c r="EWW745" s="1101"/>
      <c r="EWX745" s="1101"/>
      <c r="EWY745" s="1101"/>
      <c r="EWZ745" s="1101"/>
      <c r="EXA745" s="1101"/>
      <c r="EXB745" s="1101"/>
      <c r="EXC745" s="1101"/>
      <c r="EXD745" s="1101"/>
      <c r="EXE745" s="1101"/>
      <c r="EXF745" s="1101"/>
      <c r="EXG745" s="1101"/>
      <c r="EXH745" s="1101"/>
      <c r="EXI745" s="1101"/>
      <c r="EXJ745" s="1101"/>
      <c r="EXK745" s="1101"/>
      <c r="EXL745" s="1101"/>
      <c r="EXM745" s="1101"/>
      <c r="EXN745" s="1101"/>
      <c r="EXO745" s="1101"/>
      <c r="EXP745" s="1101"/>
      <c r="EXQ745" s="1101"/>
      <c r="EXR745" s="1101"/>
      <c r="EXS745" s="1101"/>
      <c r="EXT745" s="1101"/>
      <c r="EXU745" s="1101"/>
      <c r="EXV745" s="1101"/>
      <c r="EXW745" s="1101"/>
      <c r="EXX745" s="1101"/>
      <c r="EXY745" s="1101"/>
      <c r="EXZ745" s="1101"/>
      <c r="EYA745" s="1101"/>
      <c r="EYB745" s="1101"/>
      <c r="EYC745" s="1101"/>
      <c r="EYD745" s="1101"/>
      <c r="EYE745" s="1101"/>
      <c r="EYF745" s="1101"/>
      <c r="EYG745" s="1101"/>
      <c r="EYH745" s="1101"/>
      <c r="EYI745" s="1101"/>
      <c r="EYJ745" s="1101"/>
      <c r="EYK745" s="1101"/>
      <c r="EYL745" s="1101"/>
      <c r="EYM745" s="1101"/>
      <c r="EYN745" s="1101"/>
      <c r="EYO745" s="1101"/>
      <c r="EYP745" s="1101"/>
      <c r="EYQ745" s="1101"/>
      <c r="EYR745" s="1101"/>
      <c r="EYS745" s="1101"/>
      <c r="EYT745" s="1101"/>
      <c r="EYU745" s="1101"/>
      <c r="EYV745" s="1101"/>
      <c r="EYW745" s="1101"/>
      <c r="EYX745" s="1101"/>
      <c r="EYY745" s="1101"/>
      <c r="EYZ745" s="1101"/>
      <c r="EZA745" s="1101"/>
      <c r="EZB745" s="1101"/>
      <c r="EZC745" s="1101"/>
      <c r="EZD745" s="1101"/>
      <c r="EZE745" s="1101"/>
      <c r="EZF745" s="1101"/>
      <c r="EZG745" s="1101"/>
      <c r="EZH745" s="1101"/>
      <c r="EZI745" s="1101"/>
      <c r="EZJ745" s="1101"/>
      <c r="EZK745" s="1101"/>
      <c r="EZL745" s="1101"/>
      <c r="EZM745" s="1101"/>
      <c r="EZN745" s="1101"/>
      <c r="EZO745" s="1101"/>
      <c r="EZP745" s="1101"/>
      <c r="EZQ745" s="1101"/>
      <c r="EZR745" s="1101"/>
      <c r="EZS745" s="1101"/>
      <c r="EZT745" s="1101"/>
      <c r="EZU745" s="1101"/>
      <c r="EZV745" s="1101"/>
      <c r="EZW745" s="1101"/>
      <c r="EZX745" s="1101"/>
      <c r="EZY745" s="1101"/>
      <c r="EZZ745" s="1101"/>
      <c r="FAA745" s="1101"/>
      <c r="FAB745" s="1101"/>
      <c r="FAC745" s="1101"/>
      <c r="FAD745" s="1101"/>
      <c r="FAE745" s="1101"/>
      <c r="FAF745" s="1101"/>
      <c r="FAG745" s="1101"/>
      <c r="FAH745" s="1101"/>
      <c r="FAI745" s="1101"/>
      <c r="FAJ745" s="1101"/>
      <c r="FAK745" s="1101"/>
      <c r="FAL745" s="1101"/>
      <c r="FAM745" s="1101"/>
      <c r="FAN745" s="1101"/>
      <c r="FAO745" s="1101"/>
      <c r="FAP745" s="1101"/>
      <c r="FAQ745" s="1101"/>
      <c r="FAR745" s="1101"/>
      <c r="FAS745" s="1101"/>
      <c r="FAT745" s="1101"/>
      <c r="FAU745" s="1101"/>
      <c r="FAV745" s="1101"/>
      <c r="FAW745" s="1101"/>
      <c r="FAX745" s="1101"/>
      <c r="FAY745" s="1101"/>
      <c r="FAZ745" s="1101"/>
      <c r="FBA745" s="1101"/>
      <c r="FBB745" s="1101"/>
      <c r="FBC745" s="1101"/>
      <c r="FBD745" s="1101"/>
      <c r="FBE745" s="1101"/>
      <c r="FBF745" s="1101"/>
      <c r="FBG745" s="1101"/>
      <c r="FBH745" s="1101"/>
      <c r="FBI745" s="1101"/>
      <c r="FBJ745" s="1101"/>
      <c r="FBK745" s="1101"/>
      <c r="FBL745" s="1101"/>
      <c r="FBM745" s="1101"/>
      <c r="FBN745" s="1101"/>
      <c r="FBO745" s="1101"/>
      <c r="FBP745" s="1101"/>
      <c r="FBQ745" s="1101"/>
      <c r="FBR745" s="1101"/>
      <c r="FBS745" s="1101"/>
      <c r="FBT745" s="1101"/>
      <c r="FBU745" s="1101"/>
      <c r="FBV745" s="1101"/>
      <c r="FBW745" s="1101"/>
      <c r="FBX745" s="1101"/>
      <c r="FBY745" s="1101"/>
      <c r="FBZ745" s="1101"/>
      <c r="FCA745" s="1101"/>
      <c r="FCB745" s="1101"/>
      <c r="FCC745" s="1101"/>
      <c r="FCD745" s="1101"/>
      <c r="FCE745" s="1101"/>
      <c r="FCF745" s="1101"/>
      <c r="FCG745" s="1101"/>
      <c r="FCH745" s="1101"/>
      <c r="FCI745" s="1101"/>
      <c r="FCJ745" s="1101"/>
      <c r="FCK745" s="1101"/>
      <c r="FCL745" s="1101"/>
      <c r="FCM745" s="1101"/>
      <c r="FCN745" s="1101"/>
      <c r="FCO745" s="1101"/>
      <c r="FCP745" s="1101"/>
      <c r="FCQ745" s="1101"/>
      <c r="FCR745" s="1101"/>
      <c r="FCS745" s="1101"/>
      <c r="FCT745" s="1101"/>
      <c r="FCU745" s="1101"/>
      <c r="FCV745" s="1101"/>
      <c r="FCW745" s="1101"/>
      <c r="FCX745" s="1101"/>
      <c r="FCY745" s="1101"/>
      <c r="FCZ745" s="1101"/>
      <c r="FDA745" s="1101"/>
      <c r="FDB745" s="1101"/>
      <c r="FDC745" s="1101"/>
      <c r="FDD745" s="1101"/>
      <c r="FDE745" s="1101"/>
      <c r="FDF745" s="1101"/>
      <c r="FDG745" s="1101"/>
      <c r="FDH745" s="1101"/>
      <c r="FDI745" s="1101"/>
      <c r="FDJ745" s="1101"/>
      <c r="FDK745" s="1101"/>
      <c r="FDL745" s="1101"/>
      <c r="FDM745" s="1101"/>
      <c r="FDN745" s="1101"/>
      <c r="FDO745" s="1101"/>
      <c r="FDP745" s="1101"/>
      <c r="FDQ745" s="1101"/>
      <c r="FDR745" s="1101"/>
      <c r="FDS745" s="1101"/>
      <c r="FDT745" s="1101"/>
      <c r="FDU745" s="1101"/>
      <c r="FDV745" s="1101"/>
      <c r="FDW745" s="1101"/>
      <c r="FDX745" s="1101"/>
      <c r="FDY745" s="1101"/>
      <c r="FDZ745" s="1101"/>
      <c r="FEA745" s="1101"/>
      <c r="FEB745" s="1101"/>
      <c r="FEC745" s="1101"/>
      <c r="FED745" s="1101"/>
      <c r="FEE745" s="1101"/>
      <c r="FEF745" s="1101"/>
      <c r="FEG745" s="1101"/>
      <c r="FEH745" s="1101"/>
      <c r="FEI745" s="1101"/>
      <c r="FEJ745" s="1101"/>
      <c r="FEK745" s="1101"/>
      <c r="FEL745" s="1101"/>
      <c r="FEM745" s="1101"/>
      <c r="FEN745" s="1101"/>
      <c r="FEO745" s="1101"/>
      <c r="FEP745" s="1101"/>
      <c r="FEQ745" s="1101"/>
      <c r="FER745" s="1101"/>
      <c r="FES745" s="1101"/>
      <c r="FET745" s="1101"/>
      <c r="FEU745" s="1101"/>
      <c r="FEV745" s="1101"/>
      <c r="FEW745" s="1101"/>
      <c r="FEX745" s="1101"/>
      <c r="FEY745" s="1101"/>
      <c r="FEZ745" s="1101"/>
      <c r="FFA745" s="1101"/>
      <c r="FFB745" s="1101"/>
      <c r="FFC745" s="1101"/>
      <c r="FFD745" s="1101"/>
      <c r="FFE745" s="1101"/>
      <c r="FFF745" s="1101"/>
      <c r="FFG745" s="1101"/>
      <c r="FFH745" s="1101"/>
      <c r="FFI745" s="1101"/>
      <c r="FFJ745" s="1101"/>
      <c r="FFK745" s="1101"/>
      <c r="FFL745" s="1101"/>
      <c r="FFM745" s="1101"/>
      <c r="FFN745" s="1101"/>
      <c r="FFO745" s="1101"/>
      <c r="FFP745" s="1101"/>
      <c r="FFQ745" s="1101"/>
      <c r="FFR745" s="1101"/>
      <c r="FFS745" s="1101"/>
      <c r="FFT745" s="1101"/>
      <c r="FFU745" s="1101"/>
      <c r="FFV745" s="1101"/>
      <c r="FFW745" s="1101"/>
      <c r="FFX745" s="1101"/>
      <c r="FFY745" s="1101"/>
      <c r="FFZ745" s="1101"/>
      <c r="FGA745" s="1101"/>
      <c r="FGB745" s="1101"/>
      <c r="FGC745" s="1101"/>
      <c r="FGD745" s="1101"/>
      <c r="FGE745" s="1101"/>
      <c r="FGF745" s="1101"/>
      <c r="FGG745" s="1101"/>
      <c r="FGH745" s="1101"/>
      <c r="FGI745" s="1101"/>
      <c r="FGJ745" s="1101"/>
      <c r="FGK745" s="1101"/>
      <c r="FGL745" s="1101"/>
      <c r="FGM745" s="1101"/>
      <c r="FGN745" s="1101"/>
      <c r="FGO745" s="1101"/>
      <c r="FGP745" s="1101"/>
      <c r="FGQ745" s="1101"/>
      <c r="FGR745" s="1101"/>
      <c r="FGS745" s="1101"/>
      <c r="FGT745" s="1101"/>
      <c r="FGU745" s="1101"/>
      <c r="FGV745" s="1101"/>
      <c r="FGW745" s="1101"/>
      <c r="FGX745" s="1101"/>
      <c r="FGY745" s="1101"/>
      <c r="FGZ745" s="1101"/>
      <c r="FHA745" s="1101"/>
      <c r="FHB745" s="1101"/>
      <c r="FHC745" s="1101"/>
      <c r="FHD745" s="1101"/>
      <c r="FHE745" s="1101"/>
      <c r="FHF745" s="1101"/>
      <c r="FHG745" s="1101"/>
      <c r="FHH745" s="1101"/>
      <c r="FHI745" s="1101"/>
      <c r="FHJ745" s="1101"/>
      <c r="FHK745" s="1101"/>
      <c r="FHL745" s="1101"/>
      <c r="FHM745" s="1101"/>
      <c r="FHN745" s="1101"/>
      <c r="FHO745" s="1101"/>
      <c r="FHP745" s="1101"/>
      <c r="FHQ745" s="1101"/>
      <c r="FHR745" s="1101"/>
      <c r="FHS745" s="1101"/>
      <c r="FHT745" s="1101"/>
      <c r="FHU745" s="1101"/>
      <c r="FHV745" s="1101"/>
      <c r="FHW745" s="1101"/>
      <c r="FHX745" s="1101"/>
      <c r="FHY745" s="1101"/>
      <c r="FHZ745" s="1101"/>
      <c r="FIA745" s="1101"/>
      <c r="FIB745" s="1101"/>
      <c r="FIC745" s="1101"/>
      <c r="FID745" s="1101"/>
      <c r="FIE745" s="1101"/>
      <c r="FIF745" s="1101"/>
      <c r="FIG745" s="1101"/>
      <c r="FIH745" s="1101"/>
      <c r="FII745" s="1101"/>
      <c r="FIJ745" s="1101"/>
      <c r="FIK745" s="1101"/>
      <c r="FIL745" s="1101"/>
      <c r="FIM745" s="1101"/>
      <c r="FIN745" s="1101"/>
      <c r="FIO745" s="1101"/>
      <c r="FIP745" s="1101"/>
      <c r="FIQ745" s="1101"/>
      <c r="FIR745" s="1101"/>
      <c r="FIS745" s="1101"/>
      <c r="FIT745" s="1101"/>
      <c r="FIU745" s="1101"/>
      <c r="FIV745" s="1101"/>
      <c r="FIW745" s="1101"/>
      <c r="FIX745" s="1101"/>
      <c r="FIY745" s="1101"/>
      <c r="FIZ745" s="1101"/>
      <c r="FJA745" s="1101"/>
      <c r="FJB745" s="1101"/>
      <c r="FJC745" s="1101"/>
      <c r="FJD745" s="1101"/>
      <c r="FJE745" s="1101"/>
      <c r="FJF745" s="1101"/>
      <c r="FJG745" s="1101"/>
      <c r="FJH745" s="1101"/>
      <c r="FJI745" s="1101"/>
      <c r="FJJ745" s="1101"/>
      <c r="FJK745" s="1101"/>
      <c r="FJL745" s="1101"/>
      <c r="FJM745" s="1101"/>
      <c r="FJN745" s="1101"/>
      <c r="FJO745" s="1101"/>
      <c r="FJP745" s="1101"/>
      <c r="FJQ745" s="1101"/>
      <c r="FJR745" s="1101"/>
      <c r="FJS745" s="1101"/>
      <c r="FJT745" s="1101"/>
      <c r="FJU745" s="1101"/>
      <c r="FJV745" s="1101"/>
      <c r="FJW745" s="1101"/>
      <c r="FJX745" s="1101"/>
      <c r="FJY745" s="1101"/>
      <c r="FJZ745" s="1101"/>
      <c r="FKA745" s="1101"/>
      <c r="FKB745" s="1101"/>
      <c r="FKC745" s="1101"/>
      <c r="FKD745" s="1101"/>
      <c r="FKE745" s="1101"/>
      <c r="FKF745" s="1101"/>
      <c r="FKG745" s="1101"/>
      <c r="FKH745" s="1101"/>
      <c r="FKI745" s="1101"/>
      <c r="FKJ745" s="1101"/>
      <c r="FKK745" s="1101"/>
      <c r="FKL745" s="1101"/>
      <c r="FKM745" s="1101"/>
      <c r="FKN745" s="1101"/>
      <c r="FKO745" s="1101"/>
      <c r="FKP745" s="1101"/>
      <c r="FKQ745" s="1101"/>
      <c r="FKR745" s="1101"/>
      <c r="FKS745" s="1101"/>
      <c r="FKT745" s="1101"/>
      <c r="FKU745" s="1101"/>
      <c r="FKV745" s="1101"/>
      <c r="FKW745" s="1101"/>
      <c r="FKX745" s="1101"/>
      <c r="FKY745" s="1101"/>
      <c r="FKZ745" s="1101"/>
      <c r="FLA745" s="1101"/>
      <c r="FLB745" s="1101"/>
      <c r="FLC745" s="1101"/>
      <c r="FLD745" s="1101"/>
      <c r="FLE745" s="1101"/>
      <c r="FLF745" s="1101"/>
      <c r="FLG745" s="1101"/>
      <c r="FLH745" s="1101"/>
      <c r="FLI745" s="1101"/>
      <c r="FLJ745" s="1101"/>
      <c r="FLK745" s="1101"/>
      <c r="FLL745" s="1101"/>
      <c r="FLM745" s="1101"/>
      <c r="FLN745" s="1101"/>
      <c r="FLO745" s="1101"/>
      <c r="FLP745" s="1101"/>
      <c r="FLQ745" s="1101"/>
      <c r="FLR745" s="1101"/>
      <c r="FLS745" s="1101"/>
      <c r="FLT745" s="1101"/>
      <c r="FLU745" s="1101"/>
      <c r="FLV745" s="1101"/>
      <c r="FLW745" s="1101"/>
      <c r="FLX745" s="1101"/>
      <c r="FLY745" s="1101"/>
      <c r="FLZ745" s="1101"/>
      <c r="FMA745" s="1101"/>
      <c r="FMB745" s="1101"/>
      <c r="FMC745" s="1101"/>
      <c r="FMD745" s="1101"/>
      <c r="FME745" s="1101"/>
      <c r="FMF745" s="1101"/>
      <c r="FMG745" s="1101"/>
      <c r="FMH745" s="1101"/>
      <c r="FMI745" s="1101"/>
      <c r="FMJ745" s="1101"/>
      <c r="FMK745" s="1101"/>
      <c r="FML745" s="1101"/>
      <c r="FMM745" s="1101"/>
      <c r="FMN745" s="1101"/>
      <c r="FMO745" s="1101"/>
      <c r="FMP745" s="1101"/>
      <c r="FMQ745" s="1101"/>
      <c r="FMR745" s="1101"/>
      <c r="FMS745" s="1101"/>
      <c r="FMT745" s="1101"/>
      <c r="FMU745" s="1101"/>
      <c r="FMV745" s="1101"/>
      <c r="FMW745" s="1101"/>
      <c r="FMX745" s="1101"/>
      <c r="FMY745" s="1101"/>
      <c r="FMZ745" s="1101"/>
      <c r="FNA745" s="1101"/>
      <c r="FNB745" s="1101"/>
      <c r="FNC745" s="1101"/>
      <c r="FND745" s="1101"/>
      <c r="FNE745" s="1101"/>
      <c r="FNF745" s="1101"/>
      <c r="FNG745" s="1101"/>
      <c r="FNH745" s="1101"/>
      <c r="FNI745" s="1101"/>
      <c r="FNJ745" s="1101"/>
      <c r="FNK745" s="1101"/>
      <c r="FNL745" s="1101"/>
      <c r="FNM745" s="1101"/>
      <c r="FNN745" s="1101"/>
      <c r="FNO745" s="1101"/>
      <c r="FNP745" s="1101"/>
      <c r="FNQ745" s="1101"/>
      <c r="FNR745" s="1101"/>
      <c r="FNS745" s="1101"/>
      <c r="FNT745" s="1101"/>
      <c r="FNU745" s="1101"/>
      <c r="FNV745" s="1101"/>
      <c r="FNW745" s="1101"/>
      <c r="FNX745" s="1101"/>
      <c r="FNY745" s="1101"/>
      <c r="FNZ745" s="1101"/>
      <c r="FOA745" s="1101"/>
      <c r="FOB745" s="1101"/>
      <c r="FOC745" s="1101"/>
      <c r="FOD745" s="1101"/>
      <c r="FOE745" s="1101"/>
      <c r="FOF745" s="1101"/>
      <c r="FOG745" s="1101"/>
      <c r="FOH745" s="1101"/>
      <c r="FOI745" s="1101"/>
      <c r="FOJ745" s="1101"/>
      <c r="FOK745" s="1101"/>
      <c r="FOL745" s="1101"/>
      <c r="FOM745" s="1101"/>
      <c r="FON745" s="1101"/>
      <c r="FOO745" s="1101"/>
      <c r="FOP745" s="1101"/>
      <c r="FOQ745" s="1101"/>
      <c r="FOR745" s="1101"/>
      <c r="FOS745" s="1101"/>
      <c r="FOT745" s="1101"/>
      <c r="FOU745" s="1101"/>
      <c r="FOV745" s="1101"/>
      <c r="FOW745" s="1101"/>
      <c r="FOX745" s="1101"/>
      <c r="FOY745" s="1101"/>
      <c r="FOZ745" s="1101"/>
      <c r="FPA745" s="1101"/>
      <c r="FPB745" s="1101"/>
      <c r="FPC745" s="1101"/>
      <c r="FPD745" s="1101"/>
      <c r="FPE745" s="1101"/>
      <c r="FPF745" s="1101"/>
      <c r="FPG745" s="1101"/>
      <c r="FPH745" s="1101"/>
      <c r="FPI745" s="1101"/>
      <c r="FPJ745" s="1101"/>
      <c r="FPK745" s="1101"/>
      <c r="FPL745" s="1101"/>
      <c r="FPM745" s="1101"/>
      <c r="FPN745" s="1101"/>
      <c r="FPO745" s="1101"/>
      <c r="FPP745" s="1101"/>
      <c r="FPQ745" s="1101"/>
      <c r="FPR745" s="1101"/>
      <c r="FPS745" s="1101"/>
      <c r="FPT745" s="1101"/>
      <c r="FPU745" s="1101"/>
      <c r="FPV745" s="1101"/>
      <c r="FPW745" s="1101"/>
      <c r="FPX745" s="1101"/>
      <c r="FPY745" s="1101"/>
      <c r="FPZ745" s="1101"/>
      <c r="FQA745" s="1101"/>
      <c r="FQB745" s="1101"/>
      <c r="FQC745" s="1101"/>
      <c r="FQD745" s="1101"/>
      <c r="FQE745" s="1101"/>
      <c r="FQF745" s="1101"/>
      <c r="FQG745" s="1101"/>
      <c r="FQH745" s="1101"/>
      <c r="FQI745" s="1101"/>
      <c r="FQJ745" s="1101"/>
      <c r="FQK745" s="1101"/>
      <c r="FQL745" s="1101"/>
      <c r="FQM745" s="1101"/>
      <c r="FQN745" s="1101"/>
      <c r="FQO745" s="1101"/>
      <c r="FQP745" s="1101"/>
      <c r="FQQ745" s="1101"/>
      <c r="FQR745" s="1101"/>
      <c r="FQS745" s="1101"/>
      <c r="FQT745" s="1101"/>
      <c r="FQU745" s="1101"/>
      <c r="FQV745" s="1101"/>
      <c r="FQW745" s="1101"/>
      <c r="FQX745" s="1101"/>
      <c r="FQY745" s="1101"/>
      <c r="FQZ745" s="1101"/>
      <c r="FRA745" s="1101"/>
      <c r="FRB745" s="1101"/>
      <c r="FRC745" s="1101"/>
      <c r="FRD745" s="1101"/>
      <c r="FRE745" s="1101"/>
      <c r="FRF745" s="1101"/>
      <c r="FRG745" s="1101"/>
      <c r="FRH745" s="1101"/>
      <c r="FRI745" s="1101"/>
      <c r="FRJ745" s="1101"/>
      <c r="FRK745" s="1101"/>
      <c r="FRL745" s="1101"/>
      <c r="FRM745" s="1101"/>
      <c r="FRN745" s="1101"/>
      <c r="FRO745" s="1101"/>
      <c r="FRP745" s="1101"/>
      <c r="FRQ745" s="1101"/>
      <c r="FRR745" s="1101"/>
      <c r="FRS745" s="1101"/>
      <c r="FRT745" s="1101"/>
      <c r="FRU745" s="1101"/>
      <c r="FRV745" s="1101"/>
      <c r="FRW745" s="1101"/>
      <c r="FRX745" s="1101"/>
      <c r="FRY745" s="1101"/>
      <c r="FRZ745" s="1101"/>
      <c r="FSA745" s="1101"/>
      <c r="FSB745" s="1101"/>
      <c r="FSC745" s="1101"/>
      <c r="FSD745" s="1101"/>
      <c r="FSE745" s="1101"/>
      <c r="FSF745" s="1101"/>
      <c r="FSG745" s="1101"/>
      <c r="FSH745" s="1101"/>
      <c r="FSI745" s="1101"/>
      <c r="FSJ745" s="1101"/>
      <c r="FSK745" s="1101"/>
      <c r="FSL745" s="1101"/>
      <c r="FSM745" s="1101"/>
      <c r="FSN745" s="1101"/>
      <c r="FSO745" s="1101"/>
      <c r="FSP745" s="1101"/>
      <c r="FSQ745" s="1101"/>
      <c r="FSR745" s="1101"/>
      <c r="FSS745" s="1101"/>
      <c r="FST745" s="1101"/>
      <c r="FSU745" s="1101"/>
      <c r="FSV745" s="1101"/>
      <c r="FSW745" s="1101"/>
      <c r="FSX745" s="1101"/>
      <c r="FSY745" s="1101"/>
      <c r="FSZ745" s="1101"/>
      <c r="FTA745" s="1101"/>
      <c r="FTB745" s="1101"/>
      <c r="FTC745" s="1101"/>
      <c r="FTD745" s="1101"/>
      <c r="FTE745" s="1101"/>
      <c r="FTF745" s="1101"/>
      <c r="FTG745" s="1101"/>
      <c r="FTH745" s="1101"/>
      <c r="FTI745" s="1101"/>
      <c r="FTJ745" s="1101"/>
      <c r="FTK745" s="1101"/>
      <c r="FTL745" s="1101"/>
      <c r="FTM745" s="1101"/>
      <c r="FTN745" s="1101"/>
      <c r="FTO745" s="1101"/>
      <c r="FTP745" s="1101"/>
      <c r="FTQ745" s="1101"/>
      <c r="FTR745" s="1101"/>
      <c r="FTS745" s="1101"/>
      <c r="FTT745" s="1101"/>
      <c r="FTU745" s="1101"/>
      <c r="FTV745" s="1101"/>
      <c r="FTW745" s="1101"/>
      <c r="FTX745" s="1101"/>
      <c r="FTY745" s="1101"/>
      <c r="FTZ745" s="1101"/>
      <c r="FUA745" s="1101"/>
      <c r="FUB745" s="1101"/>
      <c r="FUC745" s="1101"/>
      <c r="FUD745" s="1101"/>
      <c r="FUE745" s="1101"/>
      <c r="FUF745" s="1101"/>
      <c r="FUG745" s="1101"/>
      <c r="FUH745" s="1101"/>
      <c r="FUI745" s="1101"/>
      <c r="FUJ745" s="1101"/>
      <c r="FUK745" s="1101"/>
      <c r="FUL745" s="1101"/>
      <c r="FUM745" s="1101"/>
      <c r="FUN745" s="1101"/>
      <c r="FUO745" s="1101"/>
      <c r="FUP745" s="1101"/>
      <c r="FUQ745" s="1101"/>
      <c r="FUR745" s="1101"/>
      <c r="FUS745" s="1101"/>
      <c r="FUT745" s="1101"/>
      <c r="FUU745" s="1101"/>
      <c r="FUV745" s="1101"/>
      <c r="FUW745" s="1101"/>
      <c r="FUX745" s="1101"/>
      <c r="FUY745" s="1101"/>
      <c r="FUZ745" s="1101"/>
      <c r="FVA745" s="1101"/>
      <c r="FVB745" s="1101"/>
      <c r="FVC745" s="1101"/>
      <c r="FVD745" s="1101"/>
      <c r="FVE745" s="1101"/>
      <c r="FVF745" s="1101"/>
      <c r="FVG745" s="1101"/>
      <c r="FVH745" s="1101"/>
      <c r="FVI745" s="1101"/>
      <c r="FVJ745" s="1101"/>
      <c r="FVK745" s="1101"/>
      <c r="FVL745" s="1101"/>
      <c r="FVM745" s="1101"/>
      <c r="FVN745" s="1101"/>
      <c r="FVO745" s="1101"/>
      <c r="FVP745" s="1101"/>
      <c r="FVQ745" s="1101"/>
      <c r="FVR745" s="1101"/>
      <c r="FVS745" s="1101"/>
      <c r="FVT745" s="1101"/>
      <c r="FVU745" s="1101"/>
      <c r="FVV745" s="1101"/>
      <c r="FVW745" s="1101"/>
      <c r="FVX745" s="1101"/>
      <c r="FVY745" s="1101"/>
      <c r="FVZ745" s="1101"/>
      <c r="FWA745" s="1101"/>
      <c r="FWB745" s="1101"/>
      <c r="FWC745" s="1101"/>
      <c r="FWD745" s="1101"/>
      <c r="FWE745" s="1101"/>
      <c r="FWF745" s="1101"/>
      <c r="FWG745" s="1101"/>
      <c r="FWH745" s="1101"/>
      <c r="FWI745" s="1101"/>
      <c r="FWJ745" s="1101"/>
      <c r="FWK745" s="1101"/>
      <c r="FWL745" s="1101"/>
      <c r="FWM745" s="1101"/>
      <c r="FWN745" s="1101"/>
      <c r="FWO745" s="1101"/>
      <c r="FWP745" s="1101"/>
      <c r="FWQ745" s="1101"/>
      <c r="FWR745" s="1101"/>
      <c r="FWS745" s="1101"/>
      <c r="FWT745" s="1101"/>
      <c r="FWU745" s="1101"/>
      <c r="FWV745" s="1101"/>
      <c r="FWW745" s="1101"/>
      <c r="FWX745" s="1101"/>
      <c r="FWY745" s="1101"/>
      <c r="FWZ745" s="1101"/>
      <c r="FXA745" s="1101"/>
      <c r="FXB745" s="1101"/>
      <c r="FXC745" s="1101"/>
      <c r="FXD745" s="1101"/>
      <c r="FXE745" s="1101"/>
      <c r="FXF745" s="1101"/>
      <c r="FXG745" s="1101"/>
      <c r="FXH745" s="1101"/>
      <c r="FXI745" s="1101"/>
      <c r="FXJ745" s="1101"/>
      <c r="FXK745" s="1101"/>
      <c r="FXL745" s="1101"/>
      <c r="FXM745" s="1101"/>
      <c r="FXN745" s="1101"/>
      <c r="FXO745" s="1101"/>
      <c r="FXP745" s="1101"/>
      <c r="FXQ745" s="1101"/>
      <c r="FXR745" s="1101"/>
      <c r="FXS745" s="1101"/>
      <c r="FXT745" s="1101"/>
      <c r="FXU745" s="1101"/>
      <c r="FXV745" s="1101"/>
      <c r="FXW745" s="1101"/>
      <c r="FXX745" s="1101"/>
      <c r="FXY745" s="1101"/>
      <c r="FXZ745" s="1101"/>
      <c r="FYA745" s="1101"/>
      <c r="FYB745" s="1101"/>
      <c r="FYC745" s="1101"/>
      <c r="FYD745" s="1101"/>
      <c r="FYE745" s="1101"/>
      <c r="FYF745" s="1101"/>
      <c r="FYG745" s="1101"/>
      <c r="FYH745" s="1101"/>
      <c r="FYI745" s="1101"/>
      <c r="FYJ745" s="1101"/>
      <c r="FYK745" s="1101"/>
      <c r="FYL745" s="1101"/>
      <c r="FYM745" s="1101"/>
      <c r="FYN745" s="1101"/>
      <c r="FYO745" s="1101"/>
      <c r="FYP745" s="1101"/>
      <c r="FYQ745" s="1101"/>
      <c r="FYR745" s="1101"/>
      <c r="FYS745" s="1101"/>
      <c r="FYT745" s="1101"/>
      <c r="FYU745" s="1101"/>
      <c r="FYV745" s="1101"/>
      <c r="FYW745" s="1101"/>
      <c r="FYX745" s="1101"/>
      <c r="FYY745" s="1101"/>
      <c r="FYZ745" s="1101"/>
      <c r="FZA745" s="1101"/>
      <c r="FZB745" s="1101"/>
      <c r="FZC745" s="1101"/>
      <c r="FZD745" s="1101"/>
      <c r="FZE745" s="1101"/>
      <c r="FZF745" s="1101"/>
      <c r="FZG745" s="1101"/>
      <c r="FZH745" s="1101"/>
      <c r="FZI745" s="1101"/>
      <c r="FZJ745" s="1101"/>
      <c r="FZK745" s="1101"/>
      <c r="FZL745" s="1101"/>
      <c r="FZM745" s="1101"/>
      <c r="FZN745" s="1101"/>
      <c r="FZO745" s="1101"/>
      <c r="FZP745" s="1101"/>
      <c r="FZQ745" s="1101"/>
      <c r="FZR745" s="1101"/>
      <c r="FZS745" s="1101"/>
      <c r="FZT745" s="1101"/>
      <c r="FZU745" s="1101"/>
      <c r="FZV745" s="1101"/>
      <c r="FZW745" s="1101"/>
      <c r="FZX745" s="1101"/>
      <c r="FZY745" s="1101"/>
      <c r="FZZ745" s="1101"/>
      <c r="GAA745" s="1101"/>
      <c r="GAB745" s="1101"/>
      <c r="GAC745" s="1101"/>
      <c r="GAD745" s="1101"/>
      <c r="GAE745" s="1101"/>
      <c r="GAF745" s="1101"/>
      <c r="GAG745" s="1101"/>
      <c r="GAH745" s="1101"/>
      <c r="GAI745" s="1101"/>
      <c r="GAJ745" s="1101"/>
      <c r="GAK745" s="1101"/>
      <c r="GAL745" s="1101"/>
      <c r="GAM745" s="1101"/>
      <c r="GAN745" s="1101"/>
      <c r="GAO745" s="1101"/>
      <c r="GAP745" s="1101"/>
      <c r="GAQ745" s="1101"/>
      <c r="GAR745" s="1101"/>
      <c r="GAS745" s="1101"/>
      <c r="GAT745" s="1101"/>
      <c r="GAU745" s="1101"/>
      <c r="GAV745" s="1101"/>
      <c r="GAW745" s="1101"/>
      <c r="GAX745" s="1101"/>
      <c r="GAY745" s="1101"/>
      <c r="GAZ745" s="1101"/>
      <c r="GBA745" s="1101"/>
      <c r="GBB745" s="1101"/>
      <c r="GBC745" s="1101"/>
      <c r="GBD745" s="1101"/>
      <c r="GBE745" s="1101"/>
      <c r="GBF745" s="1101"/>
      <c r="GBG745" s="1101"/>
      <c r="GBH745" s="1101"/>
      <c r="GBI745" s="1101"/>
      <c r="GBJ745" s="1101"/>
      <c r="GBK745" s="1101"/>
      <c r="GBL745" s="1101"/>
      <c r="GBM745" s="1101"/>
      <c r="GBN745" s="1101"/>
      <c r="GBO745" s="1101"/>
      <c r="GBP745" s="1101"/>
      <c r="GBQ745" s="1101"/>
      <c r="GBR745" s="1101"/>
      <c r="GBS745" s="1101"/>
      <c r="GBT745" s="1101"/>
      <c r="GBU745" s="1101"/>
      <c r="GBV745" s="1101"/>
      <c r="GBW745" s="1101"/>
      <c r="GBX745" s="1101"/>
      <c r="GBY745" s="1101"/>
      <c r="GBZ745" s="1101"/>
      <c r="GCA745" s="1101"/>
      <c r="GCB745" s="1101"/>
      <c r="GCC745" s="1101"/>
      <c r="GCD745" s="1101"/>
      <c r="GCE745" s="1101"/>
      <c r="GCF745" s="1101"/>
      <c r="GCG745" s="1101"/>
      <c r="GCH745" s="1101"/>
      <c r="GCI745" s="1101"/>
      <c r="GCJ745" s="1101"/>
      <c r="GCK745" s="1101"/>
      <c r="GCL745" s="1101"/>
      <c r="GCM745" s="1101"/>
      <c r="GCN745" s="1101"/>
      <c r="GCO745" s="1101"/>
      <c r="GCP745" s="1101"/>
      <c r="GCQ745" s="1101"/>
      <c r="GCR745" s="1101"/>
      <c r="GCS745" s="1101"/>
      <c r="GCT745" s="1101"/>
      <c r="GCU745" s="1101"/>
      <c r="GCV745" s="1101"/>
      <c r="GCW745" s="1101"/>
      <c r="GCX745" s="1101"/>
      <c r="GCY745" s="1101"/>
      <c r="GCZ745" s="1101"/>
      <c r="GDA745" s="1101"/>
      <c r="GDB745" s="1101"/>
      <c r="GDC745" s="1101"/>
      <c r="GDD745" s="1101"/>
      <c r="GDE745" s="1101"/>
      <c r="GDF745" s="1101"/>
      <c r="GDG745" s="1101"/>
      <c r="GDH745" s="1101"/>
      <c r="GDI745" s="1101"/>
      <c r="GDJ745" s="1101"/>
      <c r="GDK745" s="1101"/>
      <c r="GDL745" s="1101"/>
      <c r="GDM745" s="1101"/>
      <c r="GDN745" s="1101"/>
      <c r="GDO745" s="1101"/>
      <c r="GDP745" s="1101"/>
      <c r="GDQ745" s="1101"/>
      <c r="GDR745" s="1101"/>
      <c r="GDS745" s="1101"/>
      <c r="GDT745" s="1101"/>
      <c r="GDU745" s="1101"/>
      <c r="GDV745" s="1101"/>
      <c r="GDW745" s="1101"/>
      <c r="GDX745" s="1101"/>
      <c r="GDY745" s="1101"/>
      <c r="GDZ745" s="1101"/>
      <c r="GEA745" s="1101"/>
      <c r="GEB745" s="1101"/>
      <c r="GEC745" s="1101"/>
      <c r="GED745" s="1101"/>
      <c r="GEE745" s="1101"/>
      <c r="GEF745" s="1101"/>
      <c r="GEG745" s="1101"/>
      <c r="GEH745" s="1101"/>
      <c r="GEI745" s="1101"/>
      <c r="GEJ745" s="1101"/>
      <c r="GEK745" s="1101"/>
      <c r="GEL745" s="1101"/>
      <c r="GEM745" s="1101"/>
      <c r="GEN745" s="1101"/>
      <c r="GEO745" s="1101"/>
      <c r="GEP745" s="1101"/>
      <c r="GEQ745" s="1101"/>
      <c r="GER745" s="1101"/>
      <c r="GES745" s="1101"/>
      <c r="GET745" s="1101"/>
      <c r="GEU745" s="1101"/>
      <c r="GEV745" s="1101"/>
      <c r="GEW745" s="1101"/>
      <c r="GEX745" s="1101"/>
      <c r="GEY745" s="1101"/>
      <c r="GEZ745" s="1101"/>
      <c r="GFA745" s="1101"/>
      <c r="GFB745" s="1101"/>
      <c r="GFC745" s="1101"/>
      <c r="GFD745" s="1101"/>
      <c r="GFE745" s="1101"/>
      <c r="GFF745" s="1101"/>
      <c r="GFG745" s="1101"/>
      <c r="GFH745" s="1101"/>
      <c r="GFI745" s="1101"/>
      <c r="GFJ745" s="1101"/>
      <c r="GFK745" s="1101"/>
      <c r="GFL745" s="1101"/>
      <c r="GFM745" s="1101"/>
      <c r="GFN745" s="1101"/>
      <c r="GFO745" s="1101"/>
      <c r="GFP745" s="1101"/>
      <c r="GFQ745" s="1101"/>
      <c r="GFR745" s="1101"/>
      <c r="GFS745" s="1101"/>
      <c r="GFT745" s="1101"/>
      <c r="GFU745" s="1101"/>
      <c r="GFV745" s="1101"/>
      <c r="GFW745" s="1101"/>
      <c r="GFX745" s="1101"/>
      <c r="GFY745" s="1101"/>
      <c r="GFZ745" s="1101"/>
      <c r="GGA745" s="1101"/>
      <c r="GGB745" s="1101"/>
      <c r="GGC745" s="1101"/>
      <c r="GGD745" s="1101"/>
      <c r="GGE745" s="1101"/>
      <c r="GGF745" s="1101"/>
      <c r="GGG745" s="1101"/>
      <c r="GGH745" s="1101"/>
      <c r="GGI745" s="1101"/>
      <c r="GGJ745" s="1101"/>
      <c r="GGK745" s="1101"/>
      <c r="GGL745" s="1101"/>
      <c r="GGM745" s="1101"/>
      <c r="GGN745" s="1101"/>
      <c r="GGO745" s="1101"/>
      <c r="GGP745" s="1101"/>
      <c r="GGQ745" s="1101"/>
      <c r="GGR745" s="1101"/>
      <c r="GGS745" s="1101"/>
      <c r="GGT745" s="1101"/>
      <c r="GGU745" s="1101"/>
      <c r="GGV745" s="1101"/>
      <c r="GGW745" s="1101"/>
      <c r="GGX745" s="1101"/>
      <c r="GGY745" s="1101"/>
      <c r="GGZ745" s="1101"/>
      <c r="GHA745" s="1101"/>
      <c r="GHB745" s="1101"/>
      <c r="GHC745" s="1101"/>
      <c r="GHD745" s="1101"/>
      <c r="GHE745" s="1101"/>
      <c r="GHF745" s="1101"/>
      <c r="GHG745" s="1101"/>
      <c r="GHH745" s="1101"/>
      <c r="GHI745" s="1101"/>
      <c r="GHJ745" s="1101"/>
      <c r="GHK745" s="1101"/>
      <c r="GHL745" s="1101"/>
      <c r="GHM745" s="1101"/>
      <c r="GHN745" s="1101"/>
      <c r="GHO745" s="1101"/>
      <c r="GHP745" s="1101"/>
      <c r="GHQ745" s="1101"/>
      <c r="GHR745" s="1101"/>
      <c r="GHS745" s="1101"/>
      <c r="GHT745" s="1101"/>
      <c r="GHU745" s="1101"/>
      <c r="GHV745" s="1101"/>
      <c r="GHW745" s="1101"/>
      <c r="GHX745" s="1101"/>
      <c r="GHY745" s="1101"/>
      <c r="GHZ745" s="1101"/>
      <c r="GIA745" s="1101"/>
      <c r="GIB745" s="1101"/>
      <c r="GIC745" s="1101"/>
      <c r="GID745" s="1101"/>
      <c r="GIE745" s="1101"/>
      <c r="GIF745" s="1101"/>
      <c r="GIG745" s="1101"/>
      <c r="GIH745" s="1101"/>
      <c r="GII745" s="1101"/>
      <c r="GIJ745" s="1101"/>
      <c r="GIK745" s="1101"/>
      <c r="GIL745" s="1101"/>
      <c r="GIM745" s="1101"/>
      <c r="GIN745" s="1101"/>
      <c r="GIO745" s="1101"/>
      <c r="GIP745" s="1101"/>
      <c r="GIQ745" s="1101"/>
      <c r="GIR745" s="1101"/>
      <c r="GIS745" s="1101"/>
      <c r="GIT745" s="1101"/>
      <c r="GIU745" s="1101"/>
      <c r="GIV745" s="1101"/>
      <c r="GIW745" s="1101"/>
      <c r="GIX745" s="1101"/>
      <c r="GIY745" s="1101"/>
      <c r="GIZ745" s="1101"/>
      <c r="GJA745" s="1101"/>
      <c r="GJB745" s="1101"/>
      <c r="GJC745" s="1101"/>
      <c r="GJD745" s="1101"/>
      <c r="GJE745" s="1101"/>
      <c r="GJF745" s="1101"/>
      <c r="GJG745" s="1101"/>
      <c r="GJH745" s="1101"/>
      <c r="GJI745" s="1101"/>
      <c r="GJJ745" s="1101"/>
      <c r="GJK745" s="1101"/>
      <c r="GJL745" s="1101"/>
      <c r="GJM745" s="1101"/>
      <c r="GJN745" s="1101"/>
      <c r="GJO745" s="1101"/>
      <c r="GJP745" s="1101"/>
      <c r="GJQ745" s="1101"/>
      <c r="GJR745" s="1101"/>
      <c r="GJS745" s="1101"/>
      <c r="GJT745" s="1101"/>
      <c r="GJU745" s="1101"/>
      <c r="GJV745" s="1101"/>
      <c r="GJW745" s="1101"/>
      <c r="GJX745" s="1101"/>
      <c r="GJY745" s="1101"/>
      <c r="GJZ745" s="1101"/>
      <c r="GKA745" s="1101"/>
      <c r="GKB745" s="1101"/>
      <c r="GKC745" s="1101"/>
      <c r="GKD745" s="1101"/>
      <c r="GKE745" s="1101"/>
      <c r="GKF745" s="1101"/>
      <c r="GKG745" s="1101"/>
      <c r="GKH745" s="1101"/>
      <c r="GKI745" s="1101"/>
      <c r="GKJ745" s="1101"/>
      <c r="GKK745" s="1101"/>
      <c r="GKL745" s="1101"/>
      <c r="GKM745" s="1101"/>
      <c r="GKN745" s="1101"/>
      <c r="GKO745" s="1101"/>
      <c r="GKP745" s="1101"/>
      <c r="GKQ745" s="1101"/>
      <c r="GKR745" s="1101"/>
      <c r="GKS745" s="1101"/>
      <c r="GKT745" s="1101"/>
      <c r="GKU745" s="1101"/>
      <c r="GKV745" s="1101"/>
      <c r="GKW745" s="1101"/>
      <c r="GKX745" s="1101"/>
      <c r="GKY745" s="1101"/>
      <c r="GKZ745" s="1101"/>
      <c r="GLA745" s="1101"/>
      <c r="GLB745" s="1101"/>
      <c r="GLC745" s="1101"/>
      <c r="GLD745" s="1101"/>
      <c r="GLE745" s="1101"/>
      <c r="GLF745" s="1101"/>
      <c r="GLG745" s="1101"/>
      <c r="GLH745" s="1101"/>
      <c r="GLI745" s="1101"/>
      <c r="GLJ745" s="1101"/>
      <c r="GLK745" s="1101"/>
      <c r="GLL745" s="1101"/>
      <c r="GLM745" s="1101"/>
      <c r="GLN745" s="1101"/>
      <c r="GLO745" s="1101"/>
      <c r="GLP745" s="1101"/>
      <c r="GLQ745" s="1101"/>
      <c r="GLR745" s="1101"/>
      <c r="GLS745" s="1101"/>
      <c r="GLT745" s="1101"/>
      <c r="GLU745" s="1101"/>
      <c r="GLV745" s="1101"/>
      <c r="GLW745" s="1101"/>
      <c r="GLX745" s="1101"/>
      <c r="GLY745" s="1101"/>
      <c r="GLZ745" s="1101"/>
      <c r="GMA745" s="1101"/>
      <c r="GMB745" s="1101"/>
      <c r="GMC745" s="1101"/>
      <c r="GMD745" s="1101"/>
      <c r="GME745" s="1101"/>
      <c r="GMF745" s="1101"/>
      <c r="GMG745" s="1101"/>
      <c r="GMH745" s="1101"/>
      <c r="GMI745" s="1101"/>
      <c r="GMJ745" s="1101"/>
      <c r="GMK745" s="1101"/>
      <c r="GML745" s="1101"/>
      <c r="GMM745" s="1101"/>
      <c r="GMN745" s="1101"/>
      <c r="GMO745" s="1101"/>
      <c r="GMP745" s="1101"/>
      <c r="GMQ745" s="1101"/>
      <c r="GMR745" s="1101"/>
      <c r="GMS745" s="1101"/>
      <c r="GMT745" s="1101"/>
      <c r="GMU745" s="1101"/>
      <c r="GMV745" s="1101"/>
      <c r="GMW745" s="1101"/>
      <c r="GMX745" s="1101"/>
      <c r="GMY745" s="1101"/>
      <c r="GMZ745" s="1101"/>
      <c r="GNA745" s="1101"/>
      <c r="GNB745" s="1101"/>
      <c r="GNC745" s="1101"/>
      <c r="GND745" s="1101"/>
      <c r="GNE745" s="1101"/>
      <c r="GNF745" s="1101"/>
      <c r="GNG745" s="1101"/>
      <c r="GNH745" s="1101"/>
      <c r="GNI745" s="1101"/>
      <c r="GNJ745" s="1101"/>
      <c r="GNK745" s="1101"/>
      <c r="GNL745" s="1101"/>
      <c r="GNM745" s="1101"/>
      <c r="GNN745" s="1101"/>
      <c r="GNO745" s="1101"/>
      <c r="GNP745" s="1101"/>
      <c r="GNQ745" s="1101"/>
      <c r="GNR745" s="1101"/>
      <c r="GNS745" s="1101"/>
      <c r="GNT745" s="1101"/>
      <c r="GNU745" s="1101"/>
      <c r="GNV745" s="1101"/>
      <c r="GNW745" s="1101"/>
      <c r="GNX745" s="1101"/>
      <c r="GNY745" s="1101"/>
      <c r="GNZ745" s="1101"/>
      <c r="GOA745" s="1101"/>
      <c r="GOB745" s="1101"/>
      <c r="GOC745" s="1101"/>
      <c r="GOD745" s="1101"/>
      <c r="GOE745" s="1101"/>
      <c r="GOF745" s="1101"/>
      <c r="GOG745" s="1101"/>
      <c r="GOH745" s="1101"/>
      <c r="GOI745" s="1101"/>
      <c r="GOJ745" s="1101"/>
      <c r="GOK745" s="1101"/>
      <c r="GOL745" s="1101"/>
      <c r="GOM745" s="1101"/>
      <c r="GON745" s="1101"/>
      <c r="GOO745" s="1101"/>
      <c r="GOP745" s="1101"/>
      <c r="GOQ745" s="1101"/>
      <c r="GOR745" s="1101"/>
      <c r="GOS745" s="1101"/>
      <c r="GOT745" s="1101"/>
      <c r="GOU745" s="1101"/>
      <c r="GOV745" s="1101"/>
      <c r="GOW745" s="1101"/>
      <c r="GOX745" s="1101"/>
      <c r="GOY745" s="1101"/>
      <c r="GOZ745" s="1101"/>
      <c r="GPA745" s="1101"/>
      <c r="GPB745" s="1101"/>
      <c r="GPC745" s="1101"/>
      <c r="GPD745" s="1101"/>
      <c r="GPE745" s="1101"/>
      <c r="GPF745" s="1101"/>
      <c r="GPG745" s="1101"/>
      <c r="GPH745" s="1101"/>
      <c r="GPI745" s="1101"/>
      <c r="GPJ745" s="1101"/>
      <c r="GPK745" s="1101"/>
      <c r="GPL745" s="1101"/>
      <c r="GPM745" s="1101"/>
      <c r="GPN745" s="1101"/>
      <c r="GPO745" s="1101"/>
      <c r="GPP745" s="1101"/>
      <c r="GPQ745" s="1101"/>
      <c r="GPR745" s="1101"/>
      <c r="GPS745" s="1101"/>
      <c r="GPT745" s="1101"/>
      <c r="GPU745" s="1101"/>
      <c r="GPV745" s="1101"/>
      <c r="GPW745" s="1101"/>
      <c r="GPX745" s="1101"/>
      <c r="GPY745" s="1101"/>
      <c r="GPZ745" s="1101"/>
      <c r="GQA745" s="1101"/>
      <c r="GQB745" s="1101"/>
      <c r="GQC745" s="1101"/>
      <c r="GQD745" s="1101"/>
      <c r="GQE745" s="1101"/>
      <c r="GQF745" s="1101"/>
      <c r="GQG745" s="1101"/>
      <c r="GQH745" s="1101"/>
      <c r="GQI745" s="1101"/>
      <c r="GQJ745" s="1101"/>
      <c r="GQK745" s="1101"/>
      <c r="GQL745" s="1101"/>
      <c r="GQM745" s="1101"/>
      <c r="GQN745" s="1101"/>
      <c r="GQO745" s="1101"/>
      <c r="GQP745" s="1101"/>
      <c r="GQQ745" s="1101"/>
      <c r="GQR745" s="1101"/>
      <c r="GQS745" s="1101"/>
      <c r="GQT745" s="1101"/>
      <c r="GQU745" s="1101"/>
      <c r="GQV745" s="1101"/>
      <c r="GQW745" s="1101"/>
      <c r="GQX745" s="1101"/>
      <c r="GQY745" s="1101"/>
      <c r="GQZ745" s="1101"/>
      <c r="GRA745" s="1101"/>
      <c r="GRB745" s="1101"/>
      <c r="GRC745" s="1101"/>
      <c r="GRD745" s="1101"/>
      <c r="GRE745" s="1101"/>
      <c r="GRF745" s="1101"/>
      <c r="GRG745" s="1101"/>
      <c r="GRH745" s="1101"/>
      <c r="GRI745" s="1101"/>
      <c r="GRJ745" s="1101"/>
      <c r="GRK745" s="1101"/>
      <c r="GRL745" s="1101"/>
      <c r="GRM745" s="1101"/>
      <c r="GRN745" s="1101"/>
      <c r="GRO745" s="1101"/>
      <c r="GRP745" s="1101"/>
      <c r="GRQ745" s="1101"/>
      <c r="GRR745" s="1101"/>
      <c r="GRS745" s="1101"/>
      <c r="GRT745" s="1101"/>
      <c r="GRU745" s="1101"/>
      <c r="GRV745" s="1101"/>
      <c r="GRW745" s="1101"/>
      <c r="GRX745" s="1101"/>
      <c r="GRY745" s="1101"/>
      <c r="GRZ745" s="1101"/>
      <c r="GSA745" s="1101"/>
      <c r="GSB745" s="1101"/>
      <c r="GSC745" s="1101"/>
      <c r="GSD745" s="1101"/>
      <c r="GSE745" s="1101"/>
      <c r="GSF745" s="1101"/>
      <c r="GSG745" s="1101"/>
      <c r="GSH745" s="1101"/>
      <c r="GSI745" s="1101"/>
      <c r="GSJ745" s="1101"/>
      <c r="GSK745" s="1101"/>
      <c r="GSL745" s="1101"/>
      <c r="GSM745" s="1101"/>
      <c r="GSN745" s="1101"/>
      <c r="GSO745" s="1101"/>
      <c r="GSP745" s="1101"/>
      <c r="GSQ745" s="1101"/>
      <c r="GSR745" s="1101"/>
      <c r="GSS745" s="1101"/>
      <c r="GST745" s="1101"/>
      <c r="GSU745" s="1101"/>
      <c r="GSV745" s="1101"/>
      <c r="GSW745" s="1101"/>
      <c r="GSX745" s="1101"/>
      <c r="GSY745" s="1101"/>
      <c r="GSZ745" s="1101"/>
      <c r="GTA745" s="1101"/>
      <c r="GTB745" s="1101"/>
      <c r="GTC745" s="1101"/>
      <c r="GTD745" s="1101"/>
      <c r="GTE745" s="1101"/>
      <c r="GTF745" s="1101"/>
      <c r="GTG745" s="1101"/>
      <c r="GTH745" s="1101"/>
      <c r="GTI745" s="1101"/>
      <c r="GTJ745" s="1101"/>
      <c r="GTK745" s="1101"/>
      <c r="GTL745" s="1101"/>
      <c r="GTM745" s="1101"/>
      <c r="GTN745" s="1101"/>
      <c r="GTO745" s="1101"/>
      <c r="GTP745" s="1101"/>
      <c r="GTQ745" s="1101"/>
      <c r="GTR745" s="1101"/>
      <c r="GTS745" s="1101"/>
      <c r="GTT745" s="1101"/>
      <c r="GTU745" s="1101"/>
      <c r="GTV745" s="1101"/>
      <c r="GTW745" s="1101"/>
      <c r="GTX745" s="1101"/>
      <c r="GTY745" s="1101"/>
      <c r="GTZ745" s="1101"/>
      <c r="GUA745" s="1101"/>
      <c r="GUB745" s="1101"/>
      <c r="GUC745" s="1101"/>
      <c r="GUD745" s="1101"/>
      <c r="GUE745" s="1101"/>
      <c r="GUF745" s="1101"/>
      <c r="GUG745" s="1101"/>
      <c r="GUH745" s="1101"/>
      <c r="GUI745" s="1101"/>
      <c r="GUJ745" s="1101"/>
      <c r="GUK745" s="1101"/>
      <c r="GUL745" s="1101"/>
      <c r="GUM745" s="1101"/>
      <c r="GUN745" s="1101"/>
      <c r="GUO745" s="1101"/>
      <c r="GUP745" s="1101"/>
      <c r="GUQ745" s="1101"/>
      <c r="GUR745" s="1101"/>
      <c r="GUS745" s="1101"/>
      <c r="GUT745" s="1101"/>
      <c r="GUU745" s="1101"/>
      <c r="GUV745" s="1101"/>
      <c r="GUW745" s="1101"/>
      <c r="GUX745" s="1101"/>
      <c r="GUY745" s="1101"/>
      <c r="GUZ745" s="1101"/>
      <c r="GVA745" s="1101"/>
      <c r="GVB745" s="1101"/>
      <c r="GVC745" s="1101"/>
      <c r="GVD745" s="1101"/>
      <c r="GVE745" s="1101"/>
      <c r="GVF745" s="1101"/>
      <c r="GVG745" s="1101"/>
      <c r="GVH745" s="1101"/>
      <c r="GVI745" s="1101"/>
      <c r="GVJ745" s="1101"/>
      <c r="GVK745" s="1101"/>
      <c r="GVL745" s="1101"/>
      <c r="GVM745" s="1101"/>
      <c r="GVN745" s="1101"/>
      <c r="GVO745" s="1101"/>
      <c r="GVP745" s="1101"/>
      <c r="GVQ745" s="1101"/>
      <c r="GVR745" s="1101"/>
      <c r="GVS745" s="1101"/>
      <c r="GVT745" s="1101"/>
      <c r="GVU745" s="1101"/>
      <c r="GVV745" s="1101"/>
      <c r="GVW745" s="1101"/>
      <c r="GVX745" s="1101"/>
      <c r="GVY745" s="1101"/>
      <c r="GVZ745" s="1101"/>
      <c r="GWA745" s="1101"/>
      <c r="GWB745" s="1101"/>
      <c r="GWC745" s="1101"/>
      <c r="GWD745" s="1101"/>
      <c r="GWE745" s="1101"/>
      <c r="GWF745" s="1101"/>
      <c r="GWG745" s="1101"/>
      <c r="GWH745" s="1101"/>
      <c r="GWI745" s="1101"/>
      <c r="GWJ745" s="1101"/>
      <c r="GWK745" s="1101"/>
      <c r="GWL745" s="1101"/>
      <c r="GWM745" s="1101"/>
      <c r="GWN745" s="1101"/>
      <c r="GWO745" s="1101"/>
      <c r="GWP745" s="1101"/>
      <c r="GWQ745" s="1101"/>
      <c r="GWR745" s="1101"/>
      <c r="GWS745" s="1101"/>
      <c r="GWT745" s="1101"/>
      <c r="GWU745" s="1101"/>
      <c r="GWV745" s="1101"/>
      <c r="GWW745" s="1101"/>
      <c r="GWX745" s="1101"/>
      <c r="GWY745" s="1101"/>
      <c r="GWZ745" s="1101"/>
      <c r="GXA745" s="1101"/>
      <c r="GXB745" s="1101"/>
      <c r="GXC745" s="1101"/>
      <c r="GXD745" s="1101"/>
      <c r="GXE745" s="1101"/>
      <c r="GXF745" s="1101"/>
      <c r="GXG745" s="1101"/>
      <c r="GXH745" s="1101"/>
      <c r="GXI745" s="1101"/>
      <c r="GXJ745" s="1101"/>
      <c r="GXK745" s="1101"/>
      <c r="GXL745" s="1101"/>
      <c r="GXM745" s="1101"/>
      <c r="GXN745" s="1101"/>
      <c r="GXO745" s="1101"/>
      <c r="GXP745" s="1101"/>
      <c r="GXQ745" s="1101"/>
      <c r="GXR745" s="1101"/>
      <c r="GXS745" s="1101"/>
      <c r="GXT745" s="1101"/>
      <c r="GXU745" s="1101"/>
      <c r="GXV745" s="1101"/>
      <c r="GXW745" s="1101"/>
      <c r="GXX745" s="1101"/>
      <c r="GXY745" s="1101"/>
      <c r="GXZ745" s="1101"/>
      <c r="GYA745" s="1101"/>
      <c r="GYB745" s="1101"/>
      <c r="GYC745" s="1101"/>
      <c r="GYD745" s="1101"/>
      <c r="GYE745" s="1101"/>
      <c r="GYF745" s="1101"/>
      <c r="GYG745" s="1101"/>
      <c r="GYH745" s="1101"/>
      <c r="GYI745" s="1101"/>
      <c r="GYJ745" s="1101"/>
      <c r="GYK745" s="1101"/>
      <c r="GYL745" s="1101"/>
      <c r="GYM745" s="1101"/>
      <c r="GYN745" s="1101"/>
      <c r="GYO745" s="1101"/>
      <c r="GYP745" s="1101"/>
      <c r="GYQ745" s="1101"/>
      <c r="GYR745" s="1101"/>
      <c r="GYS745" s="1101"/>
      <c r="GYT745" s="1101"/>
      <c r="GYU745" s="1101"/>
      <c r="GYV745" s="1101"/>
      <c r="GYW745" s="1101"/>
      <c r="GYX745" s="1101"/>
      <c r="GYY745" s="1101"/>
      <c r="GYZ745" s="1101"/>
      <c r="GZA745" s="1101"/>
      <c r="GZB745" s="1101"/>
      <c r="GZC745" s="1101"/>
      <c r="GZD745" s="1101"/>
      <c r="GZE745" s="1101"/>
      <c r="GZF745" s="1101"/>
      <c r="GZG745" s="1101"/>
      <c r="GZH745" s="1101"/>
      <c r="GZI745" s="1101"/>
      <c r="GZJ745" s="1101"/>
      <c r="GZK745" s="1101"/>
      <c r="GZL745" s="1101"/>
      <c r="GZM745" s="1101"/>
      <c r="GZN745" s="1101"/>
      <c r="GZO745" s="1101"/>
      <c r="GZP745" s="1101"/>
      <c r="GZQ745" s="1101"/>
      <c r="GZR745" s="1101"/>
      <c r="GZS745" s="1101"/>
      <c r="GZT745" s="1101"/>
      <c r="GZU745" s="1101"/>
      <c r="GZV745" s="1101"/>
      <c r="GZW745" s="1101"/>
      <c r="GZX745" s="1101"/>
      <c r="GZY745" s="1101"/>
      <c r="GZZ745" s="1101"/>
      <c r="HAA745" s="1101"/>
      <c r="HAB745" s="1101"/>
      <c r="HAC745" s="1101"/>
      <c r="HAD745" s="1101"/>
      <c r="HAE745" s="1101"/>
      <c r="HAF745" s="1101"/>
      <c r="HAG745" s="1101"/>
      <c r="HAH745" s="1101"/>
      <c r="HAI745" s="1101"/>
      <c r="HAJ745" s="1101"/>
      <c r="HAK745" s="1101"/>
      <c r="HAL745" s="1101"/>
      <c r="HAM745" s="1101"/>
      <c r="HAN745" s="1101"/>
      <c r="HAO745" s="1101"/>
      <c r="HAP745" s="1101"/>
      <c r="HAQ745" s="1101"/>
      <c r="HAR745" s="1101"/>
      <c r="HAS745" s="1101"/>
      <c r="HAT745" s="1101"/>
      <c r="HAU745" s="1101"/>
      <c r="HAV745" s="1101"/>
      <c r="HAW745" s="1101"/>
      <c r="HAX745" s="1101"/>
      <c r="HAY745" s="1101"/>
      <c r="HAZ745" s="1101"/>
      <c r="HBA745" s="1101"/>
      <c r="HBB745" s="1101"/>
      <c r="HBC745" s="1101"/>
      <c r="HBD745" s="1101"/>
      <c r="HBE745" s="1101"/>
      <c r="HBF745" s="1101"/>
      <c r="HBG745" s="1101"/>
      <c r="HBH745" s="1101"/>
      <c r="HBI745" s="1101"/>
      <c r="HBJ745" s="1101"/>
      <c r="HBK745" s="1101"/>
      <c r="HBL745" s="1101"/>
      <c r="HBM745" s="1101"/>
      <c r="HBN745" s="1101"/>
      <c r="HBO745" s="1101"/>
      <c r="HBP745" s="1101"/>
      <c r="HBQ745" s="1101"/>
      <c r="HBR745" s="1101"/>
      <c r="HBS745" s="1101"/>
      <c r="HBT745" s="1101"/>
      <c r="HBU745" s="1101"/>
      <c r="HBV745" s="1101"/>
      <c r="HBW745" s="1101"/>
      <c r="HBX745" s="1101"/>
      <c r="HBY745" s="1101"/>
      <c r="HBZ745" s="1101"/>
      <c r="HCA745" s="1101"/>
      <c r="HCB745" s="1101"/>
      <c r="HCC745" s="1101"/>
      <c r="HCD745" s="1101"/>
      <c r="HCE745" s="1101"/>
      <c r="HCF745" s="1101"/>
      <c r="HCG745" s="1101"/>
      <c r="HCH745" s="1101"/>
      <c r="HCI745" s="1101"/>
      <c r="HCJ745" s="1101"/>
      <c r="HCK745" s="1101"/>
      <c r="HCL745" s="1101"/>
      <c r="HCM745" s="1101"/>
      <c r="HCN745" s="1101"/>
      <c r="HCO745" s="1101"/>
      <c r="HCP745" s="1101"/>
      <c r="HCQ745" s="1101"/>
      <c r="HCR745" s="1101"/>
      <c r="HCS745" s="1101"/>
      <c r="HCT745" s="1101"/>
      <c r="HCU745" s="1101"/>
      <c r="HCV745" s="1101"/>
      <c r="HCW745" s="1101"/>
      <c r="HCX745" s="1101"/>
      <c r="HCY745" s="1101"/>
      <c r="HCZ745" s="1101"/>
      <c r="HDA745" s="1101"/>
      <c r="HDB745" s="1101"/>
      <c r="HDC745" s="1101"/>
      <c r="HDD745" s="1101"/>
      <c r="HDE745" s="1101"/>
      <c r="HDF745" s="1101"/>
      <c r="HDG745" s="1101"/>
      <c r="HDH745" s="1101"/>
      <c r="HDI745" s="1101"/>
      <c r="HDJ745" s="1101"/>
      <c r="HDK745" s="1101"/>
      <c r="HDL745" s="1101"/>
      <c r="HDM745" s="1101"/>
      <c r="HDN745" s="1101"/>
      <c r="HDO745" s="1101"/>
      <c r="HDP745" s="1101"/>
      <c r="HDQ745" s="1101"/>
      <c r="HDR745" s="1101"/>
      <c r="HDS745" s="1101"/>
      <c r="HDT745" s="1101"/>
      <c r="HDU745" s="1101"/>
      <c r="HDV745" s="1101"/>
      <c r="HDW745" s="1101"/>
      <c r="HDX745" s="1101"/>
      <c r="HDY745" s="1101"/>
      <c r="HDZ745" s="1101"/>
      <c r="HEA745" s="1101"/>
      <c r="HEB745" s="1101"/>
      <c r="HEC745" s="1101"/>
      <c r="HED745" s="1101"/>
      <c r="HEE745" s="1101"/>
      <c r="HEF745" s="1101"/>
      <c r="HEG745" s="1101"/>
      <c r="HEH745" s="1101"/>
      <c r="HEI745" s="1101"/>
      <c r="HEJ745" s="1101"/>
      <c r="HEK745" s="1101"/>
      <c r="HEL745" s="1101"/>
      <c r="HEM745" s="1101"/>
      <c r="HEN745" s="1101"/>
      <c r="HEO745" s="1101"/>
      <c r="HEP745" s="1101"/>
      <c r="HEQ745" s="1101"/>
      <c r="HER745" s="1101"/>
      <c r="HES745" s="1101"/>
      <c r="HET745" s="1101"/>
      <c r="HEU745" s="1101"/>
      <c r="HEV745" s="1101"/>
      <c r="HEW745" s="1101"/>
      <c r="HEX745" s="1101"/>
      <c r="HEY745" s="1101"/>
      <c r="HEZ745" s="1101"/>
      <c r="HFA745" s="1101"/>
      <c r="HFB745" s="1101"/>
      <c r="HFC745" s="1101"/>
      <c r="HFD745" s="1101"/>
      <c r="HFE745" s="1101"/>
      <c r="HFF745" s="1101"/>
      <c r="HFG745" s="1101"/>
      <c r="HFH745" s="1101"/>
      <c r="HFI745" s="1101"/>
      <c r="HFJ745" s="1101"/>
      <c r="HFK745" s="1101"/>
      <c r="HFL745" s="1101"/>
      <c r="HFM745" s="1101"/>
      <c r="HFN745" s="1101"/>
      <c r="HFO745" s="1101"/>
      <c r="HFP745" s="1101"/>
      <c r="HFQ745" s="1101"/>
      <c r="HFR745" s="1101"/>
      <c r="HFS745" s="1101"/>
      <c r="HFT745" s="1101"/>
      <c r="HFU745" s="1101"/>
      <c r="HFV745" s="1101"/>
      <c r="HFW745" s="1101"/>
      <c r="HFX745" s="1101"/>
      <c r="HFY745" s="1101"/>
      <c r="HFZ745" s="1101"/>
      <c r="HGA745" s="1101"/>
      <c r="HGB745" s="1101"/>
      <c r="HGC745" s="1101"/>
      <c r="HGD745" s="1101"/>
      <c r="HGE745" s="1101"/>
      <c r="HGF745" s="1101"/>
      <c r="HGG745" s="1101"/>
      <c r="HGH745" s="1101"/>
      <c r="HGI745" s="1101"/>
      <c r="HGJ745" s="1101"/>
      <c r="HGK745" s="1101"/>
      <c r="HGL745" s="1101"/>
      <c r="HGM745" s="1101"/>
      <c r="HGN745" s="1101"/>
      <c r="HGO745" s="1101"/>
      <c r="HGP745" s="1101"/>
      <c r="HGQ745" s="1101"/>
      <c r="HGR745" s="1101"/>
      <c r="HGS745" s="1101"/>
      <c r="HGT745" s="1101"/>
      <c r="HGU745" s="1101"/>
      <c r="HGV745" s="1101"/>
      <c r="HGW745" s="1101"/>
      <c r="HGX745" s="1101"/>
      <c r="HGY745" s="1101"/>
      <c r="HGZ745" s="1101"/>
      <c r="HHA745" s="1101"/>
      <c r="HHB745" s="1101"/>
      <c r="HHC745" s="1101"/>
      <c r="HHD745" s="1101"/>
      <c r="HHE745" s="1101"/>
      <c r="HHF745" s="1101"/>
      <c r="HHG745" s="1101"/>
      <c r="HHH745" s="1101"/>
      <c r="HHI745" s="1101"/>
      <c r="HHJ745" s="1101"/>
      <c r="HHK745" s="1101"/>
      <c r="HHL745" s="1101"/>
      <c r="HHM745" s="1101"/>
      <c r="HHN745" s="1101"/>
      <c r="HHO745" s="1101"/>
      <c r="HHP745" s="1101"/>
      <c r="HHQ745" s="1101"/>
      <c r="HHR745" s="1101"/>
      <c r="HHS745" s="1101"/>
      <c r="HHT745" s="1101"/>
      <c r="HHU745" s="1101"/>
      <c r="HHV745" s="1101"/>
      <c r="HHW745" s="1101"/>
      <c r="HHX745" s="1101"/>
      <c r="HHY745" s="1101"/>
      <c r="HHZ745" s="1101"/>
      <c r="HIA745" s="1101"/>
      <c r="HIB745" s="1101"/>
      <c r="HIC745" s="1101"/>
      <c r="HID745" s="1101"/>
      <c r="HIE745" s="1101"/>
      <c r="HIF745" s="1101"/>
      <c r="HIG745" s="1101"/>
      <c r="HIH745" s="1101"/>
      <c r="HII745" s="1101"/>
      <c r="HIJ745" s="1101"/>
      <c r="HIK745" s="1101"/>
      <c r="HIL745" s="1101"/>
      <c r="HIM745" s="1101"/>
      <c r="HIN745" s="1101"/>
      <c r="HIO745" s="1101"/>
      <c r="HIP745" s="1101"/>
      <c r="HIQ745" s="1101"/>
      <c r="HIR745" s="1101"/>
      <c r="HIS745" s="1101"/>
      <c r="HIT745" s="1101"/>
      <c r="HIU745" s="1101"/>
      <c r="HIV745" s="1101"/>
      <c r="HIW745" s="1101"/>
      <c r="HIX745" s="1101"/>
      <c r="HIY745" s="1101"/>
      <c r="HIZ745" s="1101"/>
      <c r="HJA745" s="1101"/>
      <c r="HJB745" s="1101"/>
      <c r="HJC745" s="1101"/>
      <c r="HJD745" s="1101"/>
      <c r="HJE745" s="1101"/>
      <c r="HJF745" s="1101"/>
      <c r="HJG745" s="1101"/>
      <c r="HJH745" s="1101"/>
      <c r="HJI745" s="1101"/>
      <c r="HJJ745" s="1101"/>
      <c r="HJK745" s="1101"/>
      <c r="HJL745" s="1101"/>
      <c r="HJM745" s="1101"/>
      <c r="HJN745" s="1101"/>
      <c r="HJO745" s="1101"/>
      <c r="HJP745" s="1101"/>
      <c r="HJQ745" s="1101"/>
      <c r="HJR745" s="1101"/>
      <c r="HJS745" s="1101"/>
      <c r="HJT745" s="1101"/>
      <c r="HJU745" s="1101"/>
      <c r="HJV745" s="1101"/>
      <c r="HJW745" s="1101"/>
      <c r="HJX745" s="1101"/>
      <c r="HJY745" s="1101"/>
      <c r="HJZ745" s="1101"/>
      <c r="HKA745" s="1101"/>
      <c r="HKB745" s="1101"/>
      <c r="HKC745" s="1101"/>
      <c r="HKD745" s="1101"/>
      <c r="HKE745" s="1101"/>
      <c r="HKF745" s="1101"/>
      <c r="HKG745" s="1101"/>
      <c r="HKH745" s="1101"/>
      <c r="HKI745" s="1101"/>
      <c r="HKJ745" s="1101"/>
      <c r="HKK745" s="1101"/>
      <c r="HKL745" s="1101"/>
      <c r="HKM745" s="1101"/>
      <c r="HKN745" s="1101"/>
      <c r="HKO745" s="1101"/>
      <c r="HKP745" s="1101"/>
      <c r="HKQ745" s="1101"/>
      <c r="HKR745" s="1101"/>
      <c r="HKS745" s="1101"/>
      <c r="HKT745" s="1101"/>
      <c r="HKU745" s="1101"/>
      <c r="HKV745" s="1101"/>
      <c r="HKW745" s="1101"/>
      <c r="HKX745" s="1101"/>
      <c r="HKY745" s="1101"/>
      <c r="HKZ745" s="1101"/>
      <c r="HLA745" s="1101"/>
      <c r="HLB745" s="1101"/>
      <c r="HLC745" s="1101"/>
      <c r="HLD745" s="1101"/>
      <c r="HLE745" s="1101"/>
      <c r="HLF745" s="1101"/>
      <c r="HLG745" s="1101"/>
      <c r="HLH745" s="1101"/>
      <c r="HLI745" s="1101"/>
      <c r="HLJ745" s="1101"/>
      <c r="HLK745" s="1101"/>
      <c r="HLL745" s="1101"/>
      <c r="HLM745" s="1101"/>
      <c r="HLN745" s="1101"/>
      <c r="HLO745" s="1101"/>
      <c r="HLP745" s="1101"/>
      <c r="HLQ745" s="1101"/>
      <c r="HLR745" s="1101"/>
      <c r="HLS745" s="1101"/>
      <c r="HLT745" s="1101"/>
      <c r="HLU745" s="1101"/>
      <c r="HLV745" s="1101"/>
      <c r="HLW745" s="1101"/>
      <c r="HLX745" s="1101"/>
      <c r="HLY745" s="1101"/>
      <c r="HLZ745" s="1101"/>
      <c r="HMA745" s="1101"/>
      <c r="HMB745" s="1101"/>
      <c r="HMC745" s="1101"/>
      <c r="HMD745" s="1101"/>
      <c r="HME745" s="1101"/>
      <c r="HMF745" s="1101"/>
      <c r="HMG745" s="1101"/>
      <c r="HMH745" s="1101"/>
      <c r="HMI745" s="1101"/>
      <c r="HMJ745" s="1101"/>
      <c r="HMK745" s="1101"/>
      <c r="HML745" s="1101"/>
      <c r="HMM745" s="1101"/>
      <c r="HMN745" s="1101"/>
      <c r="HMO745" s="1101"/>
      <c r="HMP745" s="1101"/>
      <c r="HMQ745" s="1101"/>
      <c r="HMR745" s="1101"/>
      <c r="HMS745" s="1101"/>
      <c r="HMT745" s="1101"/>
      <c r="HMU745" s="1101"/>
      <c r="HMV745" s="1101"/>
      <c r="HMW745" s="1101"/>
      <c r="HMX745" s="1101"/>
      <c r="HMY745" s="1101"/>
      <c r="HMZ745" s="1101"/>
      <c r="HNA745" s="1101"/>
      <c r="HNB745" s="1101"/>
      <c r="HNC745" s="1101"/>
      <c r="HND745" s="1101"/>
      <c r="HNE745" s="1101"/>
      <c r="HNF745" s="1101"/>
      <c r="HNG745" s="1101"/>
      <c r="HNH745" s="1101"/>
      <c r="HNI745" s="1101"/>
      <c r="HNJ745" s="1101"/>
      <c r="HNK745" s="1101"/>
      <c r="HNL745" s="1101"/>
      <c r="HNM745" s="1101"/>
      <c r="HNN745" s="1101"/>
      <c r="HNO745" s="1101"/>
      <c r="HNP745" s="1101"/>
      <c r="HNQ745" s="1101"/>
      <c r="HNR745" s="1101"/>
      <c r="HNS745" s="1101"/>
      <c r="HNT745" s="1101"/>
      <c r="HNU745" s="1101"/>
      <c r="HNV745" s="1101"/>
      <c r="HNW745" s="1101"/>
      <c r="HNX745" s="1101"/>
      <c r="HNY745" s="1101"/>
      <c r="HNZ745" s="1101"/>
      <c r="HOA745" s="1101"/>
      <c r="HOB745" s="1101"/>
      <c r="HOC745" s="1101"/>
      <c r="HOD745" s="1101"/>
      <c r="HOE745" s="1101"/>
      <c r="HOF745" s="1101"/>
      <c r="HOG745" s="1101"/>
      <c r="HOH745" s="1101"/>
      <c r="HOI745" s="1101"/>
      <c r="HOJ745" s="1101"/>
      <c r="HOK745" s="1101"/>
      <c r="HOL745" s="1101"/>
      <c r="HOM745" s="1101"/>
      <c r="HON745" s="1101"/>
      <c r="HOO745" s="1101"/>
      <c r="HOP745" s="1101"/>
      <c r="HOQ745" s="1101"/>
      <c r="HOR745" s="1101"/>
      <c r="HOS745" s="1101"/>
      <c r="HOT745" s="1101"/>
      <c r="HOU745" s="1101"/>
      <c r="HOV745" s="1101"/>
      <c r="HOW745" s="1101"/>
      <c r="HOX745" s="1101"/>
      <c r="HOY745" s="1101"/>
      <c r="HOZ745" s="1101"/>
      <c r="HPA745" s="1101"/>
      <c r="HPB745" s="1101"/>
      <c r="HPC745" s="1101"/>
      <c r="HPD745" s="1101"/>
      <c r="HPE745" s="1101"/>
      <c r="HPF745" s="1101"/>
      <c r="HPG745" s="1101"/>
      <c r="HPH745" s="1101"/>
      <c r="HPI745" s="1101"/>
      <c r="HPJ745" s="1101"/>
      <c r="HPK745" s="1101"/>
      <c r="HPL745" s="1101"/>
      <c r="HPM745" s="1101"/>
      <c r="HPN745" s="1101"/>
      <c r="HPO745" s="1101"/>
      <c r="HPP745" s="1101"/>
      <c r="HPQ745" s="1101"/>
      <c r="HPR745" s="1101"/>
      <c r="HPS745" s="1101"/>
      <c r="HPT745" s="1101"/>
      <c r="HPU745" s="1101"/>
      <c r="HPV745" s="1101"/>
      <c r="HPW745" s="1101"/>
      <c r="HPX745" s="1101"/>
      <c r="HPY745" s="1101"/>
      <c r="HPZ745" s="1101"/>
      <c r="HQA745" s="1101"/>
      <c r="HQB745" s="1101"/>
      <c r="HQC745" s="1101"/>
      <c r="HQD745" s="1101"/>
      <c r="HQE745" s="1101"/>
      <c r="HQF745" s="1101"/>
      <c r="HQG745" s="1101"/>
      <c r="HQH745" s="1101"/>
      <c r="HQI745" s="1101"/>
      <c r="HQJ745" s="1101"/>
      <c r="HQK745" s="1101"/>
      <c r="HQL745" s="1101"/>
      <c r="HQM745" s="1101"/>
      <c r="HQN745" s="1101"/>
      <c r="HQO745" s="1101"/>
      <c r="HQP745" s="1101"/>
      <c r="HQQ745" s="1101"/>
      <c r="HQR745" s="1101"/>
      <c r="HQS745" s="1101"/>
      <c r="HQT745" s="1101"/>
      <c r="HQU745" s="1101"/>
      <c r="HQV745" s="1101"/>
      <c r="HQW745" s="1101"/>
      <c r="HQX745" s="1101"/>
      <c r="HQY745" s="1101"/>
      <c r="HQZ745" s="1101"/>
      <c r="HRA745" s="1101"/>
      <c r="HRB745" s="1101"/>
      <c r="HRC745" s="1101"/>
      <c r="HRD745" s="1101"/>
      <c r="HRE745" s="1101"/>
      <c r="HRF745" s="1101"/>
      <c r="HRG745" s="1101"/>
      <c r="HRH745" s="1101"/>
      <c r="HRI745" s="1101"/>
      <c r="HRJ745" s="1101"/>
      <c r="HRK745" s="1101"/>
      <c r="HRL745" s="1101"/>
      <c r="HRM745" s="1101"/>
      <c r="HRN745" s="1101"/>
      <c r="HRO745" s="1101"/>
      <c r="HRP745" s="1101"/>
      <c r="HRQ745" s="1101"/>
      <c r="HRR745" s="1101"/>
      <c r="HRS745" s="1101"/>
      <c r="HRT745" s="1101"/>
      <c r="HRU745" s="1101"/>
      <c r="HRV745" s="1101"/>
      <c r="HRW745" s="1101"/>
      <c r="HRX745" s="1101"/>
      <c r="HRY745" s="1101"/>
      <c r="HRZ745" s="1101"/>
      <c r="HSA745" s="1101"/>
      <c r="HSB745" s="1101"/>
      <c r="HSC745" s="1101"/>
      <c r="HSD745" s="1101"/>
      <c r="HSE745" s="1101"/>
      <c r="HSF745" s="1101"/>
      <c r="HSG745" s="1101"/>
      <c r="HSH745" s="1101"/>
      <c r="HSI745" s="1101"/>
      <c r="HSJ745" s="1101"/>
      <c r="HSK745" s="1101"/>
      <c r="HSL745" s="1101"/>
      <c r="HSM745" s="1101"/>
      <c r="HSN745" s="1101"/>
      <c r="HSO745" s="1101"/>
      <c r="HSP745" s="1101"/>
      <c r="HSQ745" s="1101"/>
      <c r="HSR745" s="1101"/>
      <c r="HSS745" s="1101"/>
      <c r="HST745" s="1101"/>
      <c r="HSU745" s="1101"/>
      <c r="HSV745" s="1101"/>
      <c r="HSW745" s="1101"/>
      <c r="HSX745" s="1101"/>
      <c r="HSY745" s="1101"/>
      <c r="HSZ745" s="1101"/>
      <c r="HTA745" s="1101"/>
      <c r="HTB745" s="1101"/>
      <c r="HTC745" s="1101"/>
      <c r="HTD745" s="1101"/>
      <c r="HTE745" s="1101"/>
      <c r="HTF745" s="1101"/>
      <c r="HTG745" s="1101"/>
      <c r="HTH745" s="1101"/>
      <c r="HTI745" s="1101"/>
      <c r="HTJ745" s="1101"/>
      <c r="HTK745" s="1101"/>
      <c r="HTL745" s="1101"/>
      <c r="HTM745" s="1101"/>
      <c r="HTN745" s="1101"/>
      <c r="HTO745" s="1101"/>
      <c r="HTP745" s="1101"/>
      <c r="HTQ745" s="1101"/>
      <c r="HTR745" s="1101"/>
      <c r="HTS745" s="1101"/>
      <c r="HTT745" s="1101"/>
      <c r="HTU745" s="1101"/>
      <c r="HTV745" s="1101"/>
      <c r="HTW745" s="1101"/>
      <c r="HTX745" s="1101"/>
      <c r="HTY745" s="1101"/>
      <c r="HTZ745" s="1101"/>
      <c r="HUA745" s="1101"/>
      <c r="HUB745" s="1101"/>
      <c r="HUC745" s="1101"/>
      <c r="HUD745" s="1101"/>
      <c r="HUE745" s="1101"/>
      <c r="HUF745" s="1101"/>
      <c r="HUG745" s="1101"/>
      <c r="HUH745" s="1101"/>
      <c r="HUI745" s="1101"/>
      <c r="HUJ745" s="1101"/>
      <c r="HUK745" s="1101"/>
      <c r="HUL745" s="1101"/>
      <c r="HUM745" s="1101"/>
      <c r="HUN745" s="1101"/>
      <c r="HUO745" s="1101"/>
      <c r="HUP745" s="1101"/>
      <c r="HUQ745" s="1101"/>
      <c r="HUR745" s="1101"/>
      <c r="HUS745" s="1101"/>
      <c r="HUT745" s="1101"/>
      <c r="HUU745" s="1101"/>
      <c r="HUV745" s="1101"/>
      <c r="HUW745" s="1101"/>
      <c r="HUX745" s="1101"/>
      <c r="HUY745" s="1101"/>
      <c r="HUZ745" s="1101"/>
      <c r="HVA745" s="1101"/>
      <c r="HVB745" s="1101"/>
      <c r="HVC745" s="1101"/>
      <c r="HVD745" s="1101"/>
      <c r="HVE745" s="1101"/>
      <c r="HVF745" s="1101"/>
      <c r="HVG745" s="1101"/>
      <c r="HVH745" s="1101"/>
      <c r="HVI745" s="1101"/>
      <c r="HVJ745" s="1101"/>
      <c r="HVK745" s="1101"/>
      <c r="HVL745" s="1101"/>
      <c r="HVM745" s="1101"/>
      <c r="HVN745" s="1101"/>
      <c r="HVO745" s="1101"/>
      <c r="HVP745" s="1101"/>
      <c r="HVQ745" s="1101"/>
      <c r="HVR745" s="1101"/>
      <c r="HVS745" s="1101"/>
      <c r="HVT745" s="1101"/>
      <c r="HVU745" s="1101"/>
      <c r="HVV745" s="1101"/>
      <c r="HVW745" s="1101"/>
      <c r="HVX745" s="1101"/>
      <c r="HVY745" s="1101"/>
      <c r="HVZ745" s="1101"/>
      <c r="HWA745" s="1101"/>
      <c r="HWB745" s="1101"/>
      <c r="HWC745" s="1101"/>
      <c r="HWD745" s="1101"/>
      <c r="HWE745" s="1101"/>
      <c r="HWF745" s="1101"/>
      <c r="HWG745" s="1101"/>
      <c r="HWH745" s="1101"/>
      <c r="HWI745" s="1101"/>
      <c r="HWJ745" s="1101"/>
      <c r="HWK745" s="1101"/>
      <c r="HWL745" s="1101"/>
      <c r="HWM745" s="1101"/>
      <c r="HWN745" s="1101"/>
      <c r="HWO745" s="1101"/>
      <c r="HWP745" s="1101"/>
      <c r="HWQ745" s="1101"/>
      <c r="HWR745" s="1101"/>
      <c r="HWS745" s="1101"/>
      <c r="HWT745" s="1101"/>
      <c r="HWU745" s="1101"/>
      <c r="HWV745" s="1101"/>
      <c r="HWW745" s="1101"/>
      <c r="HWX745" s="1101"/>
      <c r="HWY745" s="1101"/>
      <c r="HWZ745" s="1101"/>
      <c r="HXA745" s="1101"/>
      <c r="HXB745" s="1101"/>
      <c r="HXC745" s="1101"/>
      <c r="HXD745" s="1101"/>
      <c r="HXE745" s="1101"/>
      <c r="HXF745" s="1101"/>
      <c r="HXG745" s="1101"/>
      <c r="HXH745" s="1101"/>
      <c r="HXI745" s="1101"/>
      <c r="HXJ745" s="1101"/>
      <c r="HXK745" s="1101"/>
      <c r="HXL745" s="1101"/>
      <c r="HXM745" s="1101"/>
      <c r="HXN745" s="1101"/>
      <c r="HXO745" s="1101"/>
      <c r="HXP745" s="1101"/>
      <c r="HXQ745" s="1101"/>
      <c r="HXR745" s="1101"/>
      <c r="HXS745" s="1101"/>
      <c r="HXT745" s="1101"/>
      <c r="HXU745" s="1101"/>
      <c r="HXV745" s="1101"/>
      <c r="HXW745" s="1101"/>
      <c r="HXX745" s="1101"/>
      <c r="HXY745" s="1101"/>
      <c r="HXZ745" s="1101"/>
      <c r="HYA745" s="1101"/>
      <c r="HYB745" s="1101"/>
      <c r="HYC745" s="1101"/>
      <c r="HYD745" s="1101"/>
      <c r="HYE745" s="1101"/>
      <c r="HYF745" s="1101"/>
      <c r="HYG745" s="1101"/>
      <c r="HYH745" s="1101"/>
      <c r="HYI745" s="1101"/>
      <c r="HYJ745" s="1101"/>
      <c r="HYK745" s="1101"/>
      <c r="HYL745" s="1101"/>
      <c r="HYM745" s="1101"/>
      <c r="HYN745" s="1101"/>
      <c r="HYO745" s="1101"/>
      <c r="HYP745" s="1101"/>
      <c r="HYQ745" s="1101"/>
      <c r="HYR745" s="1101"/>
      <c r="HYS745" s="1101"/>
      <c r="HYT745" s="1101"/>
      <c r="HYU745" s="1101"/>
      <c r="HYV745" s="1101"/>
      <c r="HYW745" s="1101"/>
      <c r="HYX745" s="1101"/>
      <c r="HYY745" s="1101"/>
      <c r="HYZ745" s="1101"/>
      <c r="HZA745" s="1101"/>
      <c r="HZB745" s="1101"/>
      <c r="HZC745" s="1101"/>
      <c r="HZD745" s="1101"/>
      <c r="HZE745" s="1101"/>
      <c r="HZF745" s="1101"/>
      <c r="HZG745" s="1101"/>
      <c r="HZH745" s="1101"/>
      <c r="HZI745" s="1101"/>
      <c r="HZJ745" s="1101"/>
      <c r="HZK745" s="1101"/>
      <c r="HZL745" s="1101"/>
      <c r="HZM745" s="1101"/>
      <c r="HZN745" s="1101"/>
      <c r="HZO745" s="1101"/>
      <c r="HZP745" s="1101"/>
      <c r="HZQ745" s="1101"/>
      <c r="HZR745" s="1101"/>
      <c r="HZS745" s="1101"/>
      <c r="HZT745" s="1101"/>
      <c r="HZU745" s="1101"/>
      <c r="HZV745" s="1101"/>
      <c r="HZW745" s="1101"/>
      <c r="HZX745" s="1101"/>
      <c r="HZY745" s="1101"/>
      <c r="HZZ745" s="1101"/>
      <c r="IAA745" s="1101"/>
      <c r="IAB745" s="1101"/>
      <c r="IAC745" s="1101"/>
      <c r="IAD745" s="1101"/>
      <c r="IAE745" s="1101"/>
      <c r="IAF745" s="1101"/>
      <c r="IAG745" s="1101"/>
      <c r="IAH745" s="1101"/>
      <c r="IAI745" s="1101"/>
      <c r="IAJ745" s="1101"/>
      <c r="IAK745" s="1101"/>
      <c r="IAL745" s="1101"/>
      <c r="IAM745" s="1101"/>
      <c r="IAN745" s="1101"/>
      <c r="IAO745" s="1101"/>
      <c r="IAP745" s="1101"/>
      <c r="IAQ745" s="1101"/>
      <c r="IAR745" s="1101"/>
      <c r="IAS745" s="1101"/>
      <c r="IAT745" s="1101"/>
      <c r="IAU745" s="1101"/>
      <c r="IAV745" s="1101"/>
      <c r="IAW745" s="1101"/>
      <c r="IAX745" s="1101"/>
      <c r="IAY745" s="1101"/>
      <c r="IAZ745" s="1101"/>
      <c r="IBA745" s="1101"/>
      <c r="IBB745" s="1101"/>
      <c r="IBC745" s="1101"/>
      <c r="IBD745" s="1101"/>
      <c r="IBE745" s="1101"/>
      <c r="IBF745" s="1101"/>
      <c r="IBG745" s="1101"/>
      <c r="IBH745" s="1101"/>
      <c r="IBI745" s="1101"/>
      <c r="IBJ745" s="1101"/>
      <c r="IBK745" s="1101"/>
      <c r="IBL745" s="1101"/>
      <c r="IBM745" s="1101"/>
      <c r="IBN745" s="1101"/>
      <c r="IBO745" s="1101"/>
      <c r="IBP745" s="1101"/>
      <c r="IBQ745" s="1101"/>
      <c r="IBR745" s="1101"/>
      <c r="IBS745" s="1101"/>
      <c r="IBT745" s="1101"/>
      <c r="IBU745" s="1101"/>
      <c r="IBV745" s="1101"/>
      <c r="IBW745" s="1101"/>
      <c r="IBX745" s="1101"/>
      <c r="IBY745" s="1101"/>
      <c r="IBZ745" s="1101"/>
      <c r="ICA745" s="1101"/>
      <c r="ICB745" s="1101"/>
      <c r="ICC745" s="1101"/>
      <c r="ICD745" s="1101"/>
      <c r="ICE745" s="1101"/>
      <c r="ICF745" s="1101"/>
      <c r="ICG745" s="1101"/>
      <c r="ICH745" s="1101"/>
      <c r="ICI745" s="1101"/>
      <c r="ICJ745" s="1101"/>
      <c r="ICK745" s="1101"/>
      <c r="ICL745" s="1101"/>
      <c r="ICM745" s="1101"/>
      <c r="ICN745" s="1101"/>
      <c r="ICO745" s="1101"/>
      <c r="ICP745" s="1101"/>
      <c r="ICQ745" s="1101"/>
      <c r="ICR745" s="1101"/>
      <c r="ICS745" s="1101"/>
      <c r="ICT745" s="1101"/>
      <c r="ICU745" s="1101"/>
      <c r="ICV745" s="1101"/>
      <c r="ICW745" s="1101"/>
      <c r="ICX745" s="1101"/>
      <c r="ICY745" s="1101"/>
      <c r="ICZ745" s="1101"/>
      <c r="IDA745" s="1101"/>
      <c r="IDB745" s="1101"/>
      <c r="IDC745" s="1101"/>
      <c r="IDD745" s="1101"/>
      <c r="IDE745" s="1101"/>
      <c r="IDF745" s="1101"/>
      <c r="IDG745" s="1101"/>
      <c r="IDH745" s="1101"/>
      <c r="IDI745" s="1101"/>
      <c r="IDJ745" s="1101"/>
      <c r="IDK745" s="1101"/>
      <c r="IDL745" s="1101"/>
      <c r="IDM745" s="1101"/>
      <c r="IDN745" s="1101"/>
      <c r="IDO745" s="1101"/>
      <c r="IDP745" s="1101"/>
      <c r="IDQ745" s="1101"/>
      <c r="IDR745" s="1101"/>
      <c r="IDS745" s="1101"/>
      <c r="IDT745" s="1101"/>
      <c r="IDU745" s="1101"/>
      <c r="IDV745" s="1101"/>
      <c r="IDW745" s="1101"/>
      <c r="IDX745" s="1101"/>
      <c r="IDY745" s="1101"/>
      <c r="IDZ745" s="1101"/>
      <c r="IEA745" s="1101"/>
      <c r="IEB745" s="1101"/>
      <c r="IEC745" s="1101"/>
      <c r="IED745" s="1101"/>
      <c r="IEE745" s="1101"/>
      <c r="IEF745" s="1101"/>
      <c r="IEG745" s="1101"/>
      <c r="IEH745" s="1101"/>
      <c r="IEI745" s="1101"/>
      <c r="IEJ745" s="1101"/>
      <c r="IEK745" s="1101"/>
      <c r="IEL745" s="1101"/>
      <c r="IEM745" s="1101"/>
      <c r="IEN745" s="1101"/>
      <c r="IEO745" s="1101"/>
      <c r="IEP745" s="1101"/>
      <c r="IEQ745" s="1101"/>
      <c r="IER745" s="1101"/>
      <c r="IES745" s="1101"/>
      <c r="IET745" s="1101"/>
      <c r="IEU745" s="1101"/>
      <c r="IEV745" s="1101"/>
      <c r="IEW745" s="1101"/>
      <c r="IEX745" s="1101"/>
      <c r="IEY745" s="1101"/>
      <c r="IEZ745" s="1101"/>
      <c r="IFA745" s="1101"/>
      <c r="IFB745" s="1101"/>
      <c r="IFC745" s="1101"/>
      <c r="IFD745" s="1101"/>
      <c r="IFE745" s="1101"/>
      <c r="IFF745" s="1101"/>
      <c r="IFG745" s="1101"/>
      <c r="IFH745" s="1101"/>
      <c r="IFI745" s="1101"/>
      <c r="IFJ745" s="1101"/>
      <c r="IFK745" s="1101"/>
      <c r="IFL745" s="1101"/>
      <c r="IFM745" s="1101"/>
      <c r="IFN745" s="1101"/>
      <c r="IFO745" s="1101"/>
      <c r="IFP745" s="1101"/>
      <c r="IFQ745" s="1101"/>
      <c r="IFR745" s="1101"/>
      <c r="IFS745" s="1101"/>
      <c r="IFT745" s="1101"/>
      <c r="IFU745" s="1101"/>
      <c r="IFV745" s="1101"/>
      <c r="IFW745" s="1101"/>
      <c r="IFX745" s="1101"/>
      <c r="IFY745" s="1101"/>
      <c r="IFZ745" s="1101"/>
      <c r="IGA745" s="1101"/>
      <c r="IGB745" s="1101"/>
      <c r="IGC745" s="1101"/>
      <c r="IGD745" s="1101"/>
      <c r="IGE745" s="1101"/>
      <c r="IGF745" s="1101"/>
      <c r="IGG745" s="1101"/>
      <c r="IGH745" s="1101"/>
      <c r="IGI745" s="1101"/>
      <c r="IGJ745" s="1101"/>
      <c r="IGK745" s="1101"/>
      <c r="IGL745" s="1101"/>
      <c r="IGM745" s="1101"/>
      <c r="IGN745" s="1101"/>
      <c r="IGO745" s="1101"/>
      <c r="IGP745" s="1101"/>
      <c r="IGQ745" s="1101"/>
      <c r="IGR745" s="1101"/>
      <c r="IGS745" s="1101"/>
      <c r="IGT745" s="1101"/>
      <c r="IGU745" s="1101"/>
      <c r="IGV745" s="1101"/>
      <c r="IGW745" s="1101"/>
      <c r="IGX745" s="1101"/>
      <c r="IGY745" s="1101"/>
      <c r="IGZ745" s="1101"/>
      <c r="IHA745" s="1101"/>
      <c r="IHB745" s="1101"/>
      <c r="IHC745" s="1101"/>
      <c r="IHD745" s="1101"/>
      <c r="IHE745" s="1101"/>
      <c r="IHF745" s="1101"/>
      <c r="IHG745" s="1101"/>
      <c r="IHH745" s="1101"/>
      <c r="IHI745" s="1101"/>
      <c r="IHJ745" s="1101"/>
      <c r="IHK745" s="1101"/>
      <c r="IHL745" s="1101"/>
      <c r="IHM745" s="1101"/>
      <c r="IHN745" s="1101"/>
      <c r="IHO745" s="1101"/>
      <c r="IHP745" s="1101"/>
      <c r="IHQ745" s="1101"/>
      <c r="IHR745" s="1101"/>
      <c r="IHS745" s="1101"/>
      <c r="IHT745" s="1101"/>
      <c r="IHU745" s="1101"/>
      <c r="IHV745" s="1101"/>
      <c r="IHW745" s="1101"/>
      <c r="IHX745" s="1101"/>
      <c r="IHY745" s="1101"/>
      <c r="IHZ745" s="1101"/>
      <c r="IIA745" s="1101"/>
      <c r="IIB745" s="1101"/>
      <c r="IIC745" s="1101"/>
      <c r="IID745" s="1101"/>
      <c r="IIE745" s="1101"/>
      <c r="IIF745" s="1101"/>
      <c r="IIG745" s="1101"/>
      <c r="IIH745" s="1101"/>
      <c r="III745" s="1101"/>
      <c r="IIJ745" s="1101"/>
      <c r="IIK745" s="1101"/>
      <c r="IIL745" s="1101"/>
      <c r="IIM745" s="1101"/>
      <c r="IIN745" s="1101"/>
      <c r="IIO745" s="1101"/>
      <c r="IIP745" s="1101"/>
      <c r="IIQ745" s="1101"/>
      <c r="IIR745" s="1101"/>
      <c r="IIS745" s="1101"/>
      <c r="IIT745" s="1101"/>
      <c r="IIU745" s="1101"/>
      <c r="IIV745" s="1101"/>
      <c r="IIW745" s="1101"/>
      <c r="IIX745" s="1101"/>
      <c r="IIY745" s="1101"/>
      <c r="IIZ745" s="1101"/>
      <c r="IJA745" s="1101"/>
      <c r="IJB745" s="1101"/>
      <c r="IJC745" s="1101"/>
      <c r="IJD745" s="1101"/>
      <c r="IJE745" s="1101"/>
      <c r="IJF745" s="1101"/>
      <c r="IJG745" s="1101"/>
      <c r="IJH745" s="1101"/>
      <c r="IJI745" s="1101"/>
      <c r="IJJ745" s="1101"/>
      <c r="IJK745" s="1101"/>
      <c r="IJL745" s="1101"/>
      <c r="IJM745" s="1101"/>
      <c r="IJN745" s="1101"/>
      <c r="IJO745" s="1101"/>
      <c r="IJP745" s="1101"/>
      <c r="IJQ745" s="1101"/>
      <c r="IJR745" s="1101"/>
      <c r="IJS745" s="1101"/>
      <c r="IJT745" s="1101"/>
      <c r="IJU745" s="1101"/>
      <c r="IJV745" s="1101"/>
      <c r="IJW745" s="1101"/>
      <c r="IJX745" s="1101"/>
      <c r="IJY745" s="1101"/>
      <c r="IJZ745" s="1101"/>
      <c r="IKA745" s="1101"/>
      <c r="IKB745" s="1101"/>
      <c r="IKC745" s="1101"/>
      <c r="IKD745" s="1101"/>
      <c r="IKE745" s="1101"/>
      <c r="IKF745" s="1101"/>
      <c r="IKG745" s="1101"/>
      <c r="IKH745" s="1101"/>
      <c r="IKI745" s="1101"/>
      <c r="IKJ745" s="1101"/>
      <c r="IKK745" s="1101"/>
      <c r="IKL745" s="1101"/>
      <c r="IKM745" s="1101"/>
      <c r="IKN745" s="1101"/>
      <c r="IKO745" s="1101"/>
      <c r="IKP745" s="1101"/>
      <c r="IKQ745" s="1101"/>
      <c r="IKR745" s="1101"/>
      <c r="IKS745" s="1101"/>
      <c r="IKT745" s="1101"/>
      <c r="IKU745" s="1101"/>
      <c r="IKV745" s="1101"/>
      <c r="IKW745" s="1101"/>
      <c r="IKX745" s="1101"/>
      <c r="IKY745" s="1101"/>
      <c r="IKZ745" s="1101"/>
      <c r="ILA745" s="1101"/>
      <c r="ILB745" s="1101"/>
      <c r="ILC745" s="1101"/>
      <c r="ILD745" s="1101"/>
      <c r="ILE745" s="1101"/>
      <c r="ILF745" s="1101"/>
      <c r="ILG745" s="1101"/>
      <c r="ILH745" s="1101"/>
      <c r="ILI745" s="1101"/>
      <c r="ILJ745" s="1101"/>
      <c r="ILK745" s="1101"/>
      <c r="ILL745" s="1101"/>
      <c r="ILM745" s="1101"/>
      <c r="ILN745" s="1101"/>
      <c r="ILO745" s="1101"/>
      <c r="ILP745" s="1101"/>
      <c r="ILQ745" s="1101"/>
      <c r="ILR745" s="1101"/>
      <c r="ILS745" s="1101"/>
      <c r="ILT745" s="1101"/>
      <c r="ILU745" s="1101"/>
      <c r="ILV745" s="1101"/>
      <c r="ILW745" s="1101"/>
      <c r="ILX745" s="1101"/>
      <c r="ILY745" s="1101"/>
      <c r="ILZ745" s="1101"/>
      <c r="IMA745" s="1101"/>
      <c r="IMB745" s="1101"/>
      <c r="IMC745" s="1101"/>
      <c r="IMD745" s="1101"/>
      <c r="IME745" s="1101"/>
      <c r="IMF745" s="1101"/>
      <c r="IMG745" s="1101"/>
      <c r="IMH745" s="1101"/>
      <c r="IMI745" s="1101"/>
      <c r="IMJ745" s="1101"/>
      <c r="IMK745" s="1101"/>
      <c r="IML745" s="1101"/>
      <c r="IMM745" s="1101"/>
      <c r="IMN745" s="1101"/>
      <c r="IMO745" s="1101"/>
      <c r="IMP745" s="1101"/>
      <c r="IMQ745" s="1101"/>
      <c r="IMR745" s="1101"/>
      <c r="IMS745" s="1101"/>
      <c r="IMT745" s="1101"/>
      <c r="IMU745" s="1101"/>
      <c r="IMV745" s="1101"/>
      <c r="IMW745" s="1101"/>
      <c r="IMX745" s="1101"/>
      <c r="IMY745" s="1101"/>
      <c r="IMZ745" s="1101"/>
      <c r="INA745" s="1101"/>
      <c r="INB745" s="1101"/>
      <c r="INC745" s="1101"/>
      <c r="IND745" s="1101"/>
      <c r="INE745" s="1101"/>
      <c r="INF745" s="1101"/>
      <c r="ING745" s="1101"/>
      <c r="INH745" s="1101"/>
      <c r="INI745" s="1101"/>
      <c r="INJ745" s="1101"/>
      <c r="INK745" s="1101"/>
      <c r="INL745" s="1101"/>
      <c r="INM745" s="1101"/>
      <c r="INN745" s="1101"/>
      <c r="INO745" s="1101"/>
      <c r="INP745" s="1101"/>
      <c r="INQ745" s="1101"/>
      <c r="INR745" s="1101"/>
      <c r="INS745" s="1101"/>
      <c r="INT745" s="1101"/>
      <c r="INU745" s="1101"/>
      <c r="INV745" s="1101"/>
      <c r="INW745" s="1101"/>
      <c r="INX745" s="1101"/>
      <c r="INY745" s="1101"/>
      <c r="INZ745" s="1101"/>
      <c r="IOA745" s="1101"/>
      <c r="IOB745" s="1101"/>
      <c r="IOC745" s="1101"/>
      <c r="IOD745" s="1101"/>
      <c r="IOE745" s="1101"/>
      <c r="IOF745" s="1101"/>
      <c r="IOG745" s="1101"/>
      <c r="IOH745" s="1101"/>
      <c r="IOI745" s="1101"/>
      <c r="IOJ745" s="1101"/>
      <c r="IOK745" s="1101"/>
      <c r="IOL745" s="1101"/>
      <c r="IOM745" s="1101"/>
      <c r="ION745" s="1101"/>
      <c r="IOO745" s="1101"/>
      <c r="IOP745" s="1101"/>
      <c r="IOQ745" s="1101"/>
      <c r="IOR745" s="1101"/>
      <c r="IOS745" s="1101"/>
      <c r="IOT745" s="1101"/>
      <c r="IOU745" s="1101"/>
      <c r="IOV745" s="1101"/>
      <c r="IOW745" s="1101"/>
      <c r="IOX745" s="1101"/>
      <c r="IOY745" s="1101"/>
      <c r="IOZ745" s="1101"/>
      <c r="IPA745" s="1101"/>
      <c r="IPB745" s="1101"/>
      <c r="IPC745" s="1101"/>
      <c r="IPD745" s="1101"/>
      <c r="IPE745" s="1101"/>
      <c r="IPF745" s="1101"/>
      <c r="IPG745" s="1101"/>
      <c r="IPH745" s="1101"/>
      <c r="IPI745" s="1101"/>
      <c r="IPJ745" s="1101"/>
      <c r="IPK745" s="1101"/>
      <c r="IPL745" s="1101"/>
      <c r="IPM745" s="1101"/>
      <c r="IPN745" s="1101"/>
      <c r="IPO745" s="1101"/>
      <c r="IPP745" s="1101"/>
      <c r="IPQ745" s="1101"/>
      <c r="IPR745" s="1101"/>
      <c r="IPS745" s="1101"/>
      <c r="IPT745" s="1101"/>
      <c r="IPU745" s="1101"/>
      <c r="IPV745" s="1101"/>
      <c r="IPW745" s="1101"/>
      <c r="IPX745" s="1101"/>
      <c r="IPY745" s="1101"/>
      <c r="IPZ745" s="1101"/>
      <c r="IQA745" s="1101"/>
      <c r="IQB745" s="1101"/>
      <c r="IQC745" s="1101"/>
      <c r="IQD745" s="1101"/>
      <c r="IQE745" s="1101"/>
      <c r="IQF745" s="1101"/>
      <c r="IQG745" s="1101"/>
      <c r="IQH745" s="1101"/>
      <c r="IQI745" s="1101"/>
      <c r="IQJ745" s="1101"/>
      <c r="IQK745" s="1101"/>
      <c r="IQL745" s="1101"/>
      <c r="IQM745" s="1101"/>
      <c r="IQN745" s="1101"/>
      <c r="IQO745" s="1101"/>
      <c r="IQP745" s="1101"/>
      <c r="IQQ745" s="1101"/>
      <c r="IQR745" s="1101"/>
      <c r="IQS745" s="1101"/>
      <c r="IQT745" s="1101"/>
      <c r="IQU745" s="1101"/>
      <c r="IQV745" s="1101"/>
      <c r="IQW745" s="1101"/>
      <c r="IQX745" s="1101"/>
      <c r="IQY745" s="1101"/>
      <c r="IQZ745" s="1101"/>
      <c r="IRA745" s="1101"/>
      <c r="IRB745" s="1101"/>
      <c r="IRC745" s="1101"/>
      <c r="IRD745" s="1101"/>
      <c r="IRE745" s="1101"/>
      <c r="IRF745" s="1101"/>
      <c r="IRG745" s="1101"/>
      <c r="IRH745" s="1101"/>
      <c r="IRI745" s="1101"/>
      <c r="IRJ745" s="1101"/>
      <c r="IRK745" s="1101"/>
      <c r="IRL745" s="1101"/>
      <c r="IRM745" s="1101"/>
      <c r="IRN745" s="1101"/>
      <c r="IRO745" s="1101"/>
      <c r="IRP745" s="1101"/>
      <c r="IRQ745" s="1101"/>
      <c r="IRR745" s="1101"/>
      <c r="IRS745" s="1101"/>
      <c r="IRT745" s="1101"/>
      <c r="IRU745" s="1101"/>
      <c r="IRV745" s="1101"/>
      <c r="IRW745" s="1101"/>
      <c r="IRX745" s="1101"/>
      <c r="IRY745" s="1101"/>
      <c r="IRZ745" s="1101"/>
      <c r="ISA745" s="1101"/>
      <c r="ISB745" s="1101"/>
      <c r="ISC745" s="1101"/>
      <c r="ISD745" s="1101"/>
      <c r="ISE745" s="1101"/>
      <c r="ISF745" s="1101"/>
      <c r="ISG745" s="1101"/>
      <c r="ISH745" s="1101"/>
      <c r="ISI745" s="1101"/>
      <c r="ISJ745" s="1101"/>
      <c r="ISK745" s="1101"/>
      <c r="ISL745" s="1101"/>
      <c r="ISM745" s="1101"/>
      <c r="ISN745" s="1101"/>
      <c r="ISO745" s="1101"/>
      <c r="ISP745" s="1101"/>
      <c r="ISQ745" s="1101"/>
      <c r="ISR745" s="1101"/>
      <c r="ISS745" s="1101"/>
      <c r="IST745" s="1101"/>
      <c r="ISU745" s="1101"/>
      <c r="ISV745" s="1101"/>
      <c r="ISW745" s="1101"/>
      <c r="ISX745" s="1101"/>
      <c r="ISY745" s="1101"/>
      <c r="ISZ745" s="1101"/>
      <c r="ITA745" s="1101"/>
      <c r="ITB745" s="1101"/>
      <c r="ITC745" s="1101"/>
      <c r="ITD745" s="1101"/>
      <c r="ITE745" s="1101"/>
      <c r="ITF745" s="1101"/>
      <c r="ITG745" s="1101"/>
      <c r="ITH745" s="1101"/>
      <c r="ITI745" s="1101"/>
      <c r="ITJ745" s="1101"/>
      <c r="ITK745" s="1101"/>
      <c r="ITL745" s="1101"/>
      <c r="ITM745" s="1101"/>
      <c r="ITN745" s="1101"/>
      <c r="ITO745" s="1101"/>
      <c r="ITP745" s="1101"/>
      <c r="ITQ745" s="1101"/>
      <c r="ITR745" s="1101"/>
      <c r="ITS745" s="1101"/>
      <c r="ITT745" s="1101"/>
      <c r="ITU745" s="1101"/>
      <c r="ITV745" s="1101"/>
      <c r="ITW745" s="1101"/>
      <c r="ITX745" s="1101"/>
      <c r="ITY745" s="1101"/>
      <c r="ITZ745" s="1101"/>
      <c r="IUA745" s="1101"/>
      <c r="IUB745" s="1101"/>
      <c r="IUC745" s="1101"/>
      <c r="IUD745" s="1101"/>
      <c r="IUE745" s="1101"/>
      <c r="IUF745" s="1101"/>
      <c r="IUG745" s="1101"/>
      <c r="IUH745" s="1101"/>
      <c r="IUI745" s="1101"/>
      <c r="IUJ745" s="1101"/>
      <c r="IUK745" s="1101"/>
      <c r="IUL745" s="1101"/>
      <c r="IUM745" s="1101"/>
      <c r="IUN745" s="1101"/>
      <c r="IUO745" s="1101"/>
      <c r="IUP745" s="1101"/>
      <c r="IUQ745" s="1101"/>
      <c r="IUR745" s="1101"/>
      <c r="IUS745" s="1101"/>
      <c r="IUT745" s="1101"/>
      <c r="IUU745" s="1101"/>
      <c r="IUV745" s="1101"/>
      <c r="IUW745" s="1101"/>
      <c r="IUX745" s="1101"/>
      <c r="IUY745" s="1101"/>
      <c r="IUZ745" s="1101"/>
      <c r="IVA745" s="1101"/>
      <c r="IVB745" s="1101"/>
      <c r="IVC745" s="1101"/>
      <c r="IVD745" s="1101"/>
      <c r="IVE745" s="1101"/>
      <c r="IVF745" s="1101"/>
      <c r="IVG745" s="1101"/>
      <c r="IVH745" s="1101"/>
      <c r="IVI745" s="1101"/>
      <c r="IVJ745" s="1101"/>
      <c r="IVK745" s="1101"/>
      <c r="IVL745" s="1101"/>
      <c r="IVM745" s="1101"/>
      <c r="IVN745" s="1101"/>
      <c r="IVO745" s="1101"/>
      <c r="IVP745" s="1101"/>
      <c r="IVQ745" s="1101"/>
      <c r="IVR745" s="1101"/>
      <c r="IVS745" s="1101"/>
      <c r="IVT745" s="1101"/>
      <c r="IVU745" s="1101"/>
      <c r="IVV745" s="1101"/>
      <c r="IVW745" s="1101"/>
      <c r="IVX745" s="1101"/>
      <c r="IVY745" s="1101"/>
      <c r="IVZ745" s="1101"/>
      <c r="IWA745" s="1101"/>
      <c r="IWB745" s="1101"/>
      <c r="IWC745" s="1101"/>
      <c r="IWD745" s="1101"/>
      <c r="IWE745" s="1101"/>
      <c r="IWF745" s="1101"/>
      <c r="IWG745" s="1101"/>
      <c r="IWH745" s="1101"/>
      <c r="IWI745" s="1101"/>
      <c r="IWJ745" s="1101"/>
      <c r="IWK745" s="1101"/>
      <c r="IWL745" s="1101"/>
      <c r="IWM745" s="1101"/>
      <c r="IWN745" s="1101"/>
      <c r="IWO745" s="1101"/>
      <c r="IWP745" s="1101"/>
      <c r="IWQ745" s="1101"/>
      <c r="IWR745" s="1101"/>
      <c r="IWS745" s="1101"/>
      <c r="IWT745" s="1101"/>
      <c r="IWU745" s="1101"/>
      <c r="IWV745" s="1101"/>
      <c r="IWW745" s="1101"/>
      <c r="IWX745" s="1101"/>
      <c r="IWY745" s="1101"/>
      <c r="IWZ745" s="1101"/>
      <c r="IXA745" s="1101"/>
      <c r="IXB745" s="1101"/>
      <c r="IXC745" s="1101"/>
      <c r="IXD745" s="1101"/>
      <c r="IXE745" s="1101"/>
      <c r="IXF745" s="1101"/>
      <c r="IXG745" s="1101"/>
      <c r="IXH745" s="1101"/>
      <c r="IXI745" s="1101"/>
      <c r="IXJ745" s="1101"/>
      <c r="IXK745" s="1101"/>
      <c r="IXL745" s="1101"/>
      <c r="IXM745" s="1101"/>
      <c r="IXN745" s="1101"/>
      <c r="IXO745" s="1101"/>
      <c r="IXP745" s="1101"/>
      <c r="IXQ745" s="1101"/>
      <c r="IXR745" s="1101"/>
      <c r="IXS745" s="1101"/>
      <c r="IXT745" s="1101"/>
      <c r="IXU745" s="1101"/>
      <c r="IXV745" s="1101"/>
      <c r="IXW745" s="1101"/>
      <c r="IXX745" s="1101"/>
      <c r="IXY745" s="1101"/>
      <c r="IXZ745" s="1101"/>
      <c r="IYA745" s="1101"/>
      <c r="IYB745" s="1101"/>
      <c r="IYC745" s="1101"/>
      <c r="IYD745" s="1101"/>
      <c r="IYE745" s="1101"/>
      <c r="IYF745" s="1101"/>
      <c r="IYG745" s="1101"/>
      <c r="IYH745" s="1101"/>
      <c r="IYI745" s="1101"/>
      <c r="IYJ745" s="1101"/>
      <c r="IYK745" s="1101"/>
      <c r="IYL745" s="1101"/>
      <c r="IYM745" s="1101"/>
      <c r="IYN745" s="1101"/>
      <c r="IYO745" s="1101"/>
      <c r="IYP745" s="1101"/>
      <c r="IYQ745" s="1101"/>
      <c r="IYR745" s="1101"/>
      <c r="IYS745" s="1101"/>
      <c r="IYT745" s="1101"/>
      <c r="IYU745" s="1101"/>
      <c r="IYV745" s="1101"/>
      <c r="IYW745" s="1101"/>
      <c r="IYX745" s="1101"/>
      <c r="IYY745" s="1101"/>
      <c r="IYZ745" s="1101"/>
      <c r="IZA745" s="1101"/>
      <c r="IZB745" s="1101"/>
      <c r="IZC745" s="1101"/>
      <c r="IZD745" s="1101"/>
      <c r="IZE745" s="1101"/>
      <c r="IZF745" s="1101"/>
      <c r="IZG745" s="1101"/>
      <c r="IZH745" s="1101"/>
      <c r="IZI745" s="1101"/>
      <c r="IZJ745" s="1101"/>
      <c r="IZK745" s="1101"/>
      <c r="IZL745" s="1101"/>
      <c r="IZM745" s="1101"/>
      <c r="IZN745" s="1101"/>
      <c r="IZO745" s="1101"/>
      <c r="IZP745" s="1101"/>
      <c r="IZQ745" s="1101"/>
      <c r="IZR745" s="1101"/>
      <c r="IZS745" s="1101"/>
      <c r="IZT745" s="1101"/>
      <c r="IZU745" s="1101"/>
      <c r="IZV745" s="1101"/>
      <c r="IZW745" s="1101"/>
      <c r="IZX745" s="1101"/>
      <c r="IZY745" s="1101"/>
      <c r="IZZ745" s="1101"/>
      <c r="JAA745" s="1101"/>
      <c r="JAB745" s="1101"/>
      <c r="JAC745" s="1101"/>
      <c r="JAD745" s="1101"/>
      <c r="JAE745" s="1101"/>
      <c r="JAF745" s="1101"/>
      <c r="JAG745" s="1101"/>
      <c r="JAH745" s="1101"/>
      <c r="JAI745" s="1101"/>
      <c r="JAJ745" s="1101"/>
      <c r="JAK745" s="1101"/>
      <c r="JAL745" s="1101"/>
      <c r="JAM745" s="1101"/>
      <c r="JAN745" s="1101"/>
      <c r="JAO745" s="1101"/>
      <c r="JAP745" s="1101"/>
      <c r="JAQ745" s="1101"/>
      <c r="JAR745" s="1101"/>
      <c r="JAS745" s="1101"/>
      <c r="JAT745" s="1101"/>
      <c r="JAU745" s="1101"/>
      <c r="JAV745" s="1101"/>
      <c r="JAW745" s="1101"/>
      <c r="JAX745" s="1101"/>
      <c r="JAY745" s="1101"/>
      <c r="JAZ745" s="1101"/>
      <c r="JBA745" s="1101"/>
      <c r="JBB745" s="1101"/>
      <c r="JBC745" s="1101"/>
      <c r="JBD745" s="1101"/>
      <c r="JBE745" s="1101"/>
      <c r="JBF745" s="1101"/>
      <c r="JBG745" s="1101"/>
      <c r="JBH745" s="1101"/>
      <c r="JBI745" s="1101"/>
      <c r="JBJ745" s="1101"/>
      <c r="JBK745" s="1101"/>
      <c r="JBL745" s="1101"/>
      <c r="JBM745" s="1101"/>
      <c r="JBN745" s="1101"/>
      <c r="JBO745" s="1101"/>
      <c r="JBP745" s="1101"/>
      <c r="JBQ745" s="1101"/>
      <c r="JBR745" s="1101"/>
      <c r="JBS745" s="1101"/>
      <c r="JBT745" s="1101"/>
      <c r="JBU745" s="1101"/>
      <c r="JBV745" s="1101"/>
      <c r="JBW745" s="1101"/>
      <c r="JBX745" s="1101"/>
      <c r="JBY745" s="1101"/>
      <c r="JBZ745" s="1101"/>
      <c r="JCA745" s="1101"/>
      <c r="JCB745" s="1101"/>
      <c r="JCC745" s="1101"/>
      <c r="JCD745" s="1101"/>
      <c r="JCE745" s="1101"/>
      <c r="JCF745" s="1101"/>
      <c r="JCG745" s="1101"/>
      <c r="JCH745" s="1101"/>
      <c r="JCI745" s="1101"/>
      <c r="JCJ745" s="1101"/>
      <c r="JCK745" s="1101"/>
      <c r="JCL745" s="1101"/>
      <c r="JCM745" s="1101"/>
      <c r="JCN745" s="1101"/>
      <c r="JCO745" s="1101"/>
      <c r="JCP745" s="1101"/>
      <c r="JCQ745" s="1101"/>
      <c r="JCR745" s="1101"/>
      <c r="JCS745" s="1101"/>
      <c r="JCT745" s="1101"/>
      <c r="JCU745" s="1101"/>
      <c r="JCV745" s="1101"/>
      <c r="JCW745" s="1101"/>
      <c r="JCX745" s="1101"/>
      <c r="JCY745" s="1101"/>
      <c r="JCZ745" s="1101"/>
      <c r="JDA745" s="1101"/>
      <c r="JDB745" s="1101"/>
      <c r="JDC745" s="1101"/>
      <c r="JDD745" s="1101"/>
      <c r="JDE745" s="1101"/>
      <c r="JDF745" s="1101"/>
      <c r="JDG745" s="1101"/>
      <c r="JDH745" s="1101"/>
      <c r="JDI745" s="1101"/>
      <c r="JDJ745" s="1101"/>
      <c r="JDK745" s="1101"/>
      <c r="JDL745" s="1101"/>
      <c r="JDM745" s="1101"/>
      <c r="JDN745" s="1101"/>
      <c r="JDO745" s="1101"/>
      <c r="JDP745" s="1101"/>
      <c r="JDQ745" s="1101"/>
      <c r="JDR745" s="1101"/>
      <c r="JDS745" s="1101"/>
      <c r="JDT745" s="1101"/>
      <c r="JDU745" s="1101"/>
      <c r="JDV745" s="1101"/>
      <c r="JDW745" s="1101"/>
      <c r="JDX745" s="1101"/>
      <c r="JDY745" s="1101"/>
      <c r="JDZ745" s="1101"/>
      <c r="JEA745" s="1101"/>
      <c r="JEB745" s="1101"/>
      <c r="JEC745" s="1101"/>
      <c r="JED745" s="1101"/>
      <c r="JEE745" s="1101"/>
      <c r="JEF745" s="1101"/>
      <c r="JEG745" s="1101"/>
      <c r="JEH745" s="1101"/>
      <c r="JEI745" s="1101"/>
      <c r="JEJ745" s="1101"/>
      <c r="JEK745" s="1101"/>
      <c r="JEL745" s="1101"/>
      <c r="JEM745" s="1101"/>
      <c r="JEN745" s="1101"/>
      <c r="JEO745" s="1101"/>
      <c r="JEP745" s="1101"/>
      <c r="JEQ745" s="1101"/>
      <c r="JER745" s="1101"/>
      <c r="JES745" s="1101"/>
      <c r="JET745" s="1101"/>
      <c r="JEU745" s="1101"/>
      <c r="JEV745" s="1101"/>
      <c r="JEW745" s="1101"/>
      <c r="JEX745" s="1101"/>
      <c r="JEY745" s="1101"/>
      <c r="JEZ745" s="1101"/>
      <c r="JFA745" s="1101"/>
      <c r="JFB745" s="1101"/>
      <c r="JFC745" s="1101"/>
      <c r="JFD745" s="1101"/>
      <c r="JFE745" s="1101"/>
      <c r="JFF745" s="1101"/>
      <c r="JFG745" s="1101"/>
      <c r="JFH745" s="1101"/>
      <c r="JFI745" s="1101"/>
      <c r="JFJ745" s="1101"/>
      <c r="JFK745" s="1101"/>
      <c r="JFL745" s="1101"/>
      <c r="JFM745" s="1101"/>
      <c r="JFN745" s="1101"/>
      <c r="JFO745" s="1101"/>
      <c r="JFP745" s="1101"/>
      <c r="JFQ745" s="1101"/>
      <c r="JFR745" s="1101"/>
      <c r="JFS745" s="1101"/>
      <c r="JFT745" s="1101"/>
      <c r="JFU745" s="1101"/>
      <c r="JFV745" s="1101"/>
      <c r="JFW745" s="1101"/>
      <c r="JFX745" s="1101"/>
      <c r="JFY745" s="1101"/>
      <c r="JFZ745" s="1101"/>
      <c r="JGA745" s="1101"/>
      <c r="JGB745" s="1101"/>
      <c r="JGC745" s="1101"/>
      <c r="JGD745" s="1101"/>
      <c r="JGE745" s="1101"/>
      <c r="JGF745" s="1101"/>
      <c r="JGG745" s="1101"/>
      <c r="JGH745" s="1101"/>
      <c r="JGI745" s="1101"/>
      <c r="JGJ745" s="1101"/>
      <c r="JGK745" s="1101"/>
      <c r="JGL745" s="1101"/>
      <c r="JGM745" s="1101"/>
      <c r="JGN745" s="1101"/>
      <c r="JGO745" s="1101"/>
      <c r="JGP745" s="1101"/>
      <c r="JGQ745" s="1101"/>
      <c r="JGR745" s="1101"/>
      <c r="JGS745" s="1101"/>
      <c r="JGT745" s="1101"/>
      <c r="JGU745" s="1101"/>
      <c r="JGV745" s="1101"/>
      <c r="JGW745" s="1101"/>
      <c r="JGX745" s="1101"/>
      <c r="JGY745" s="1101"/>
      <c r="JGZ745" s="1101"/>
      <c r="JHA745" s="1101"/>
      <c r="JHB745" s="1101"/>
      <c r="JHC745" s="1101"/>
      <c r="JHD745" s="1101"/>
      <c r="JHE745" s="1101"/>
      <c r="JHF745" s="1101"/>
      <c r="JHG745" s="1101"/>
      <c r="JHH745" s="1101"/>
      <c r="JHI745" s="1101"/>
      <c r="JHJ745" s="1101"/>
      <c r="JHK745" s="1101"/>
      <c r="JHL745" s="1101"/>
      <c r="JHM745" s="1101"/>
      <c r="JHN745" s="1101"/>
      <c r="JHO745" s="1101"/>
      <c r="JHP745" s="1101"/>
      <c r="JHQ745" s="1101"/>
      <c r="JHR745" s="1101"/>
      <c r="JHS745" s="1101"/>
      <c r="JHT745" s="1101"/>
      <c r="JHU745" s="1101"/>
      <c r="JHV745" s="1101"/>
      <c r="JHW745" s="1101"/>
      <c r="JHX745" s="1101"/>
      <c r="JHY745" s="1101"/>
      <c r="JHZ745" s="1101"/>
      <c r="JIA745" s="1101"/>
      <c r="JIB745" s="1101"/>
      <c r="JIC745" s="1101"/>
      <c r="JID745" s="1101"/>
      <c r="JIE745" s="1101"/>
      <c r="JIF745" s="1101"/>
      <c r="JIG745" s="1101"/>
      <c r="JIH745" s="1101"/>
      <c r="JII745" s="1101"/>
      <c r="JIJ745" s="1101"/>
      <c r="JIK745" s="1101"/>
      <c r="JIL745" s="1101"/>
      <c r="JIM745" s="1101"/>
      <c r="JIN745" s="1101"/>
      <c r="JIO745" s="1101"/>
      <c r="JIP745" s="1101"/>
      <c r="JIQ745" s="1101"/>
      <c r="JIR745" s="1101"/>
      <c r="JIS745" s="1101"/>
      <c r="JIT745" s="1101"/>
      <c r="JIU745" s="1101"/>
      <c r="JIV745" s="1101"/>
      <c r="JIW745" s="1101"/>
      <c r="JIX745" s="1101"/>
      <c r="JIY745" s="1101"/>
      <c r="JIZ745" s="1101"/>
      <c r="JJA745" s="1101"/>
      <c r="JJB745" s="1101"/>
      <c r="JJC745" s="1101"/>
      <c r="JJD745" s="1101"/>
      <c r="JJE745" s="1101"/>
      <c r="JJF745" s="1101"/>
      <c r="JJG745" s="1101"/>
      <c r="JJH745" s="1101"/>
      <c r="JJI745" s="1101"/>
      <c r="JJJ745" s="1101"/>
      <c r="JJK745" s="1101"/>
      <c r="JJL745" s="1101"/>
      <c r="JJM745" s="1101"/>
      <c r="JJN745" s="1101"/>
      <c r="JJO745" s="1101"/>
      <c r="JJP745" s="1101"/>
      <c r="JJQ745" s="1101"/>
      <c r="JJR745" s="1101"/>
      <c r="JJS745" s="1101"/>
      <c r="JJT745" s="1101"/>
      <c r="JJU745" s="1101"/>
      <c r="JJV745" s="1101"/>
      <c r="JJW745" s="1101"/>
      <c r="JJX745" s="1101"/>
      <c r="JJY745" s="1101"/>
      <c r="JJZ745" s="1101"/>
      <c r="JKA745" s="1101"/>
      <c r="JKB745" s="1101"/>
      <c r="JKC745" s="1101"/>
      <c r="JKD745" s="1101"/>
      <c r="JKE745" s="1101"/>
      <c r="JKF745" s="1101"/>
      <c r="JKG745" s="1101"/>
      <c r="JKH745" s="1101"/>
      <c r="JKI745" s="1101"/>
      <c r="JKJ745" s="1101"/>
      <c r="JKK745" s="1101"/>
      <c r="JKL745" s="1101"/>
      <c r="JKM745" s="1101"/>
      <c r="JKN745" s="1101"/>
      <c r="JKO745" s="1101"/>
      <c r="JKP745" s="1101"/>
      <c r="JKQ745" s="1101"/>
      <c r="JKR745" s="1101"/>
      <c r="JKS745" s="1101"/>
      <c r="JKT745" s="1101"/>
      <c r="JKU745" s="1101"/>
      <c r="JKV745" s="1101"/>
      <c r="JKW745" s="1101"/>
      <c r="JKX745" s="1101"/>
      <c r="JKY745" s="1101"/>
      <c r="JKZ745" s="1101"/>
      <c r="JLA745" s="1101"/>
      <c r="JLB745" s="1101"/>
      <c r="JLC745" s="1101"/>
      <c r="JLD745" s="1101"/>
      <c r="JLE745" s="1101"/>
      <c r="JLF745" s="1101"/>
      <c r="JLG745" s="1101"/>
      <c r="JLH745" s="1101"/>
      <c r="JLI745" s="1101"/>
      <c r="JLJ745" s="1101"/>
      <c r="JLK745" s="1101"/>
      <c r="JLL745" s="1101"/>
      <c r="JLM745" s="1101"/>
      <c r="JLN745" s="1101"/>
      <c r="JLO745" s="1101"/>
      <c r="JLP745" s="1101"/>
      <c r="JLQ745" s="1101"/>
      <c r="JLR745" s="1101"/>
      <c r="JLS745" s="1101"/>
      <c r="JLT745" s="1101"/>
      <c r="JLU745" s="1101"/>
      <c r="JLV745" s="1101"/>
      <c r="JLW745" s="1101"/>
      <c r="JLX745" s="1101"/>
      <c r="JLY745" s="1101"/>
      <c r="JLZ745" s="1101"/>
      <c r="JMA745" s="1101"/>
      <c r="JMB745" s="1101"/>
      <c r="JMC745" s="1101"/>
      <c r="JMD745" s="1101"/>
      <c r="JME745" s="1101"/>
      <c r="JMF745" s="1101"/>
      <c r="JMG745" s="1101"/>
      <c r="JMH745" s="1101"/>
      <c r="JMI745" s="1101"/>
      <c r="JMJ745" s="1101"/>
      <c r="JMK745" s="1101"/>
      <c r="JML745" s="1101"/>
      <c r="JMM745" s="1101"/>
      <c r="JMN745" s="1101"/>
      <c r="JMO745" s="1101"/>
      <c r="JMP745" s="1101"/>
      <c r="JMQ745" s="1101"/>
      <c r="JMR745" s="1101"/>
      <c r="JMS745" s="1101"/>
      <c r="JMT745" s="1101"/>
      <c r="JMU745" s="1101"/>
      <c r="JMV745" s="1101"/>
      <c r="JMW745" s="1101"/>
      <c r="JMX745" s="1101"/>
      <c r="JMY745" s="1101"/>
      <c r="JMZ745" s="1101"/>
      <c r="JNA745" s="1101"/>
      <c r="JNB745" s="1101"/>
      <c r="JNC745" s="1101"/>
      <c r="JND745" s="1101"/>
      <c r="JNE745" s="1101"/>
      <c r="JNF745" s="1101"/>
      <c r="JNG745" s="1101"/>
      <c r="JNH745" s="1101"/>
      <c r="JNI745" s="1101"/>
      <c r="JNJ745" s="1101"/>
      <c r="JNK745" s="1101"/>
      <c r="JNL745" s="1101"/>
      <c r="JNM745" s="1101"/>
      <c r="JNN745" s="1101"/>
      <c r="JNO745" s="1101"/>
      <c r="JNP745" s="1101"/>
      <c r="JNQ745" s="1101"/>
      <c r="JNR745" s="1101"/>
      <c r="JNS745" s="1101"/>
      <c r="JNT745" s="1101"/>
      <c r="JNU745" s="1101"/>
      <c r="JNV745" s="1101"/>
      <c r="JNW745" s="1101"/>
      <c r="JNX745" s="1101"/>
      <c r="JNY745" s="1101"/>
      <c r="JNZ745" s="1101"/>
      <c r="JOA745" s="1101"/>
      <c r="JOB745" s="1101"/>
      <c r="JOC745" s="1101"/>
      <c r="JOD745" s="1101"/>
      <c r="JOE745" s="1101"/>
      <c r="JOF745" s="1101"/>
      <c r="JOG745" s="1101"/>
      <c r="JOH745" s="1101"/>
      <c r="JOI745" s="1101"/>
      <c r="JOJ745" s="1101"/>
      <c r="JOK745" s="1101"/>
      <c r="JOL745" s="1101"/>
      <c r="JOM745" s="1101"/>
      <c r="JON745" s="1101"/>
      <c r="JOO745" s="1101"/>
      <c r="JOP745" s="1101"/>
      <c r="JOQ745" s="1101"/>
      <c r="JOR745" s="1101"/>
      <c r="JOS745" s="1101"/>
      <c r="JOT745" s="1101"/>
      <c r="JOU745" s="1101"/>
      <c r="JOV745" s="1101"/>
      <c r="JOW745" s="1101"/>
      <c r="JOX745" s="1101"/>
      <c r="JOY745" s="1101"/>
      <c r="JOZ745" s="1101"/>
      <c r="JPA745" s="1101"/>
      <c r="JPB745" s="1101"/>
      <c r="JPC745" s="1101"/>
      <c r="JPD745" s="1101"/>
      <c r="JPE745" s="1101"/>
      <c r="JPF745" s="1101"/>
      <c r="JPG745" s="1101"/>
      <c r="JPH745" s="1101"/>
      <c r="JPI745" s="1101"/>
      <c r="JPJ745" s="1101"/>
      <c r="JPK745" s="1101"/>
      <c r="JPL745" s="1101"/>
      <c r="JPM745" s="1101"/>
      <c r="JPN745" s="1101"/>
      <c r="JPO745" s="1101"/>
      <c r="JPP745" s="1101"/>
      <c r="JPQ745" s="1101"/>
      <c r="JPR745" s="1101"/>
      <c r="JPS745" s="1101"/>
      <c r="JPT745" s="1101"/>
      <c r="JPU745" s="1101"/>
      <c r="JPV745" s="1101"/>
      <c r="JPW745" s="1101"/>
      <c r="JPX745" s="1101"/>
      <c r="JPY745" s="1101"/>
      <c r="JPZ745" s="1101"/>
      <c r="JQA745" s="1101"/>
      <c r="JQB745" s="1101"/>
      <c r="JQC745" s="1101"/>
      <c r="JQD745" s="1101"/>
      <c r="JQE745" s="1101"/>
      <c r="JQF745" s="1101"/>
      <c r="JQG745" s="1101"/>
      <c r="JQH745" s="1101"/>
      <c r="JQI745" s="1101"/>
      <c r="JQJ745" s="1101"/>
      <c r="JQK745" s="1101"/>
      <c r="JQL745" s="1101"/>
      <c r="JQM745" s="1101"/>
      <c r="JQN745" s="1101"/>
      <c r="JQO745" s="1101"/>
      <c r="JQP745" s="1101"/>
      <c r="JQQ745" s="1101"/>
      <c r="JQR745" s="1101"/>
      <c r="JQS745" s="1101"/>
      <c r="JQT745" s="1101"/>
      <c r="JQU745" s="1101"/>
      <c r="JQV745" s="1101"/>
      <c r="JQW745" s="1101"/>
      <c r="JQX745" s="1101"/>
      <c r="JQY745" s="1101"/>
      <c r="JQZ745" s="1101"/>
      <c r="JRA745" s="1101"/>
      <c r="JRB745" s="1101"/>
      <c r="JRC745" s="1101"/>
      <c r="JRD745" s="1101"/>
      <c r="JRE745" s="1101"/>
      <c r="JRF745" s="1101"/>
      <c r="JRG745" s="1101"/>
      <c r="JRH745" s="1101"/>
      <c r="JRI745" s="1101"/>
      <c r="JRJ745" s="1101"/>
      <c r="JRK745" s="1101"/>
      <c r="JRL745" s="1101"/>
      <c r="JRM745" s="1101"/>
      <c r="JRN745" s="1101"/>
      <c r="JRO745" s="1101"/>
      <c r="JRP745" s="1101"/>
      <c r="JRQ745" s="1101"/>
      <c r="JRR745" s="1101"/>
      <c r="JRS745" s="1101"/>
      <c r="JRT745" s="1101"/>
      <c r="JRU745" s="1101"/>
      <c r="JRV745" s="1101"/>
      <c r="JRW745" s="1101"/>
      <c r="JRX745" s="1101"/>
      <c r="JRY745" s="1101"/>
      <c r="JRZ745" s="1101"/>
      <c r="JSA745" s="1101"/>
      <c r="JSB745" s="1101"/>
      <c r="JSC745" s="1101"/>
      <c r="JSD745" s="1101"/>
      <c r="JSE745" s="1101"/>
      <c r="JSF745" s="1101"/>
      <c r="JSG745" s="1101"/>
      <c r="JSH745" s="1101"/>
      <c r="JSI745" s="1101"/>
      <c r="JSJ745" s="1101"/>
      <c r="JSK745" s="1101"/>
      <c r="JSL745" s="1101"/>
      <c r="JSM745" s="1101"/>
      <c r="JSN745" s="1101"/>
      <c r="JSO745" s="1101"/>
      <c r="JSP745" s="1101"/>
      <c r="JSQ745" s="1101"/>
      <c r="JSR745" s="1101"/>
      <c r="JSS745" s="1101"/>
      <c r="JST745" s="1101"/>
      <c r="JSU745" s="1101"/>
      <c r="JSV745" s="1101"/>
      <c r="JSW745" s="1101"/>
      <c r="JSX745" s="1101"/>
      <c r="JSY745" s="1101"/>
      <c r="JSZ745" s="1101"/>
      <c r="JTA745" s="1101"/>
      <c r="JTB745" s="1101"/>
      <c r="JTC745" s="1101"/>
      <c r="JTD745" s="1101"/>
      <c r="JTE745" s="1101"/>
      <c r="JTF745" s="1101"/>
      <c r="JTG745" s="1101"/>
      <c r="JTH745" s="1101"/>
      <c r="JTI745" s="1101"/>
      <c r="JTJ745" s="1101"/>
      <c r="JTK745" s="1101"/>
      <c r="JTL745" s="1101"/>
      <c r="JTM745" s="1101"/>
      <c r="JTN745" s="1101"/>
      <c r="JTO745" s="1101"/>
      <c r="JTP745" s="1101"/>
      <c r="JTQ745" s="1101"/>
      <c r="JTR745" s="1101"/>
      <c r="JTS745" s="1101"/>
      <c r="JTT745" s="1101"/>
      <c r="JTU745" s="1101"/>
      <c r="JTV745" s="1101"/>
      <c r="JTW745" s="1101"/>
      <c r="JTX745" s="1101"/>
      <c r="JTY745" s="1101"/>
      <c r="JTZ745" s="1101"/>
      <c r="JUA745" s="1101"/>
      <c r="JUB745" s="1101"/>
      <c r="JUC745" s="1101"/>
      <c r="JUD745" s="1101"/>
      <c r="JUE745" s="1101"/>
      <c r="JUF745" s="1101"/>
      <c r="JUG745" s="1101"/>
      <c r="JUH745" s="1101"/>
      <c r="JUI745" s="1101"/>
      <c r="JUJ745" s="1101"/>
      <c r="JUK745" s="1101"/>
      <c r="JUL745" s="1101"/>
      <c r="JUM745" s="1101"/>
      <c r="JUN745" s="1101"/>
      <c r="JUO745" s="1101"/>
      <c r="JUP745" s="1101"/>
      <c r="JUQ745" s="1101"/>
      <c r="JUR745" s="1101"/>
      <c r="JUS745" s="1101"/>
      <c r="JUT745" s="1101"/>
      <c r="JUU745" s="1101"/>
      <c r="JUV745" s="1101"/>
      <c r="JUW745" s="1101"/>
      <c r="JUX745" s="1101"/>
      <c r="JUY745" s="1101"/>
      <c r="JUZ745" s="1101"/>
      <c r="JVA745" s="1101"/>
      <c r="JVB745" s="1101"/>
      <c r="JVC745" s="1101"/>
      <c r="JVD745" s="1101"/>
      <c r="JVE745" s="1101"/>
      <c r="JVF745" s="1101"/>
      <c r="JVG745" s="1101"/>
      <c r="JVH745" s="1101"/>
      <c r="JVI745" s="1101"/>
      <c r="JVJ745" s="1101"/>
      <c r="JVK745" s="1101"/>
      <c r="JVL745" s="1101"/>
      <c r="JVM745" s="1101"/>
      <c r="JVN745" s="1101"/>
      <c r="JVO745" s="1101"/>
      <c r="JVP745" s="1101"/>
      <c r="JVQ745" s="1101"/>
      <c r="JVR745" s="1101"/>
      <c r="JVS745" s="1101"/>
      <c r="JVT745" s="1101"/>
      <c r="JVU745" s="1101"/>
      <c r="JVV745" s="1101"/>
      <c r="JVW745" s="1101"/>
      <c r="JVX745" s="1101"/>
      <c r="JVY745" s="1101"/>
      <c r="JVZ745" s="1101"/>
      <c r="JWA745" s="1101"/>
      <c r="JWB745" s="1101"/>
      <c r="JWC745" s="1101"/>
      <c r="JWD745" s="1101"/>
      <c r="JWE745" s="1101"/>
      <c r="JWF745" s="1101"/>
      <c r="JWG745" s="1101"/>
      <c r="JWH745" s="1101"/>
      <c r="JWI745" s="1101"/>
      <c r="JWJ745" s="1101"/>
      <c r="JWK745" s="1101"/>
      <c r="JWL745" s="1101"/>
      <c r="JWM745" s="1101"/>
      <c r="JWN745" s="1101"/>
      <c r="JWO745" s="1101"/>
      <c r="JWP745" s="1101"/>
      <c r="JWQ745" s="1101"/>
      <c r="JWR745" s="1101"/>
      <c r="JWS745" s="1101"/>
      <c r="JWT745" s="1101"/>
      <c r="JWU745" s="1101"/>
      <c r="JWV745" s="1101"/>
      <c r="JWW745" s="1101"/>
      <c r="JWX745" s="1101"/>
      <c r="JWY745" s="1101"/>
      <c r="JWZ745" s="1101"/>
      <c r="JXA745" s="1101"/>
      <c r="JXB745" s="1101"/>
      <c r="JXC745" s="1101"/>
      <c r="JXD745" s="1101"/>
      <c r="JXE745" s="1101"/>
      <c r="JXF745" s="1101"/>
      <c r="JXG745" s="1101"/>
      <c r="JXH745" s="1101"/>
      <c r="JXI745" s="1101"/>
      <c r="JXJ745" s="1101"/>
      <c r="JXK745" s="1101"/>
      <c r="JXL745" s="1101"/>
      <c r="JXM745" s="1101"/>
      <c r="JXN745" s="1101"/>
      <c r="JXO745" s="1101"/>
      <c r="JXP745" s="1101"/>
      <c r="JXQ745" s="1101"/>
      <c r="JXR745" s="1101"/>
      <c r="JXS745" s="1101"/>
      <c r="JXT745" s="1101"/>
      <c r="JXU745" s="1101"/>
      <c r="JXV745" s="1101"/>
      <c r="JXW745" s="1101"/>
      <c r="JXX745" s="1101"/>
      <c r="JXY745" s="1101"/>
      <c r="JXZ745" s="1101"/>
      <c r="JYA745" s="1101"/>
      <c r="JYB745" s="1101"/>
      <c r="JYC745" s="1101"/>
      <c r="JYD745" s="1101"/>
      <c r="JYE745" s="1101"/>
      <c r="JYF745" s="1101"/>
      <c r="JYG745" s="1101"/>
      <c r="JYH745" s="1101"/>
      <c r="JYI745" s="1101"/>
      <c r="JYJ745" s="1101"/>
      <c r="JYK745" s="1101"/>
      <c r="JYL745" s="1101"/>
      <c r="JYM745" s="1101"/>
      <c r="JYN745" s="1101"/>
      <c r="JYO745" s="1101"/>
      <c r="JYP745" s="1101"/>
      <c r="JYQ745" s="1101"/>
      <c r="JYR745" s="1101"/>
      <c r="JYS745" s="1101"/>
      <c r="JYT745" s="1101"/>
      <c r="JYU745" s="1101"/>
      <c r="JYV745" s="1101"/>
      <c r="JYW745" s="1101"/>
      <c r="JYX745" s="1101"/>
      <c r="JYY745" s="1101"/>
      <c r="JYZ745" s="1101"/>
      <c r="JZA745" s="1101"/>
      <c r="JZB745" s="1101"/>
      <c r="JZC745" s="1101"/>
      <c r="JZD745" s="1101"/>
      <c r="JZE745" s="1101"/>
      <c r="JZF745" s="1101"/>
      <c r="JZG745" s="1101"/>
      <c r="JZH745" s="1101"/>
      <c r="JZI745" s="1101"/>
      <c r="JZJ745" s="1101"/>
      <c r="JZK745" s="1101"/>
      <c r="JZL745" s="1101"/>
      <c r="JZM745" s="1101"/>
      <c r="JZN745" s="1101"/>
      <c r="JZO745" s="1101"/>
      <c r="JZP745" s="1101"/>
      <c r="JZQ745" s="1101"/>
      <c r="JZR745" s="1101"/>
      <c r="JZS745" s="1101"/>
      <c r="JZT745" s="1101"/>
      <c r="JZU745" s="1101"/>
      <c r="JZV745" s="1101"/>
      <c r="JZW745" s="1101"/>
      <c r="JZX745" s="1101"/>
      <c r="JZY745" s="1101"/>
      <c r="JZZ745" s="1101"/>
      <c r="KAA745" s="1101"/>
      <c r="KAB745" s="1101"/>
      <c r="KAC745" s="1101"/>
      <c r="KAD745" s="1101"/>
      <c r="KAE745" s="1101"/>
      <c r="KAF745" s="1101"/>
      <c r="KAG745" s="1101"/>
      <c r="KAH745" s="1101"/>
      <c r="KAI745" s="1101"/>
      <c r="KAJ745" s="1101"/>
      <c r="KAK745" s="1101"/>
      <c r="KAL745" s="1101"/>
      <c r="KAM745" s="1101"/>
      <c r="KAN745" s="1101"/>
      <c r="KAO745" s="1101"/>
      <c r="KAP745" s="1101"/>
      <c r="KAQ745" s="1101"/>
      <c r="KAR745" s="1101"/>
      <c r="KAS745" s="1101"/>
      <c r="KAT745" s="1101"/>
      <c r="KAU745" s="1101"/>
      <c r="KAV745" s="1101"/>
      <c r="KAW745" s="1101"/>
      <c r="KAX745" s="1101"/>
      <c r="KAY745" s="1101"/>
      <c r="KAZ745" s="1101"/>
      <c r="KBA745" s="1101"/>
      <c r="KBB745" s="1101"/>
      <c r="KBC745" s="1101"/>
      <c r="KBD745" s="1101"/>
      <c r="KBE745" s="1101"/>
      <c r="KBF745" s="1101"/>
      <c r="KBG745" s="1101"/>
      <c r="KBH745" s="1101"/>
      <c r="KBI745" s="1101"/>
      <c r="KBJ745" s="1101"/>
      <c r="KBK745" s="1101"/>
      <c r="KBL745" s="1101"/>
      <c r="KBM745" s="1101"/>
      <c r="KBN745" s="1101"/>
      <c r="KBO745" s="1101"/>
      <c r="KBP745" s="1101"/>
      <c r="KBQ745" s="1101"/>
      <c r="KBR745" s="1101"/>
      <c r="KBS745" s="1101"/>
      <c r="KBT745" s="1101"/>
      <c r="KBU745" s="1101"/>
      <c r="KBV745" s="1101"/>
      <c r="KBW745" s="1101"/>
      <c r="KBX745" s="1101"/>
      <c r="KBY745" s="1101"/>
      <c r="KBZ745" s="1101"/>
      <c r="KCA745" s="1101"/>
      <c r="KCB745" s="1101"/>
      <c r="KCC745" s="1101"/>
      <c r="KCD745" s="1101"/>
      <c r="KCE745" s="1101"/>
      <c r="KCF745" s="1101"/>
      <c r="KCG745" s="1101"/>
      <c r="KCH745" s="1101"/>
      <c r="KCI745" s="1101"/>
      <c r="KCJ745" s="1101"/>
      <c r="KCK745" s="1101"/>
      <c r="KCL745" s="1101"/>
      <c r="KCM745" s="1101"/>
      <c r="KCN745" s="1101"/>
      <c r="KCO745" s="1101"/>
      <c r="KCP745" s="1101"/>
      <c r="KCQ745" s="1101"/>
      <c r="KCR745" s="1101"/>
      <c r="KCS745" s="1101"/>
      <c r="KCT745" s="1101"/>
      <c r="KCU745" s="1101"/>
      <c r="KCV745" s="1101"/>
      <c r="KCW745" s="1101"/>
      <c r="KCX745" s="1101"/>
      <c r="KCY745" s="1101"/>
      <c r="KCZ745" s="1101"/>
      <c r="KDA745" s="1101"/>
      <c r="KDB745" s="1101"/>
      <c r="KDC745" s="1101"/>
      <c r="KDD745" s="1101"/>
      <c r="KDE745" s="1101"/>
      <c r="KDF745" s="1101"/>
      <c r="KDG745" s="1101"/>
      <c r="KDH745" s="1101"/>
      <c r="KDI745" s="1101"/>
      <c r="KDJ745" s="1101"/>
      <c r="KDK745" s="1101"/>
      <c r="KDL745" s="1101"/>
      <c r="KDM745" s="1101"/>
      <c r="KDN745" s="1101"/>
      <c r="KDO745" s="1101"/>
      <c r="KDP745" s="1101"/>
      <c r="KDQ745" s="1101"/>
      <c r="KDR745" s="1101"/>
      <c r="KDS745" s="1101"/>
      <c r="KDT745" s="1101"/>
      <c r="KDU745" s="1101"/>
      <c r="KDV745" s="1101"/>
      <c r="KDW745" s="1101"/>
      <c r="KDX745" s="1101"/>
      <c r="KDY745" s="1101"/>
      <c r="KDZ745" s="1101"/>
      <c r="KEA745" s="1101"/>
      <c r="KEB745" s="1101"/>
      <c r="KEC745" s="1101"/>
      <c r="KED745" s="1101"/>
      <c r="KEE745" s="1101"/>
      <c r="KEF745" s="1101"/>
      <c r="KEG745" s="1101"/>
      <c r="KEH745" s="1101"/>
      <c r="KEI745" s="1101"/>
      <c r="KEJ745" s="1101"/>
      <c r="KEK745" s="1101"/>
      <c r="KEL745" s="1101"/>
      <c r="KEM745" s="1101"/>
      <c r="KEN745" s="1101"/>
      <c r="KEO745" s="1101"/>
      <c r="KEP745" s="1101"/>
      <c r="KEQ745" s="1101"/>
      <c r="KER745" s="1101"/>
      <c r="KES745" s="1101"/>
      <c r="KET745" s="1101"/>
      <c r="KEU745" s="1101"/>
      <c r="KEV745" s="1101"/>
      <c r="KEW745" s="1101"/>
      <c r="KEX745" s="1101"/>
      <c r="KEY745" s="1101"/>
      <c r="KEZ745" s="1101"/>
      <c r="KFA745" s="1101"/>
      <c r="KFB745" s="1101"/>
      <c r="KFC745" s="1101"/>
      <c r="KFD745" s="1101"/>
      <c r="KFE745" s="1101"/>
      <c r="KFF745" s="1101"/>
      <c r="KFG745" s="1101"/>
      <c r="KFH745" s="1101"/>
      <c r="KFI745" s="1101"/>
      <c r="KFJ745" s="1101"/>
      <c r="KFK745" s="1101"/>
      <c r="KFL745" s="1101"/>
      <c r="KFM745" s="1101"/>
      <c r="KFN745" s="1101"/>
      <c r="KFO745" s="1101"/>
      <c r="KFP745" s="1101"/>
      <c r="KFQ745" s="1101"/>
      <c r="KFR745" s="1101"/>
      <c r="KFS745" s="1101"/>
      <c r="KFT745" s="1101"/>
      <c r="KFU745" s="1101"/>
      <c r="KFV745" s="1101"/>
      <c r="KFW745" s="1101"/>
      <c r="KFX745" s="1101"/>
      <c r="KFY745" s="1101"/>
      <c r="KFZ745" s="1101"/>
      <c r="KGA745" s="1101"/>
      <c r="KGB745" s="1101"/>
      <c r="KGC745" s="1101"/>
      <c r="KGD745" s="1101"/>
      <c r="KGE745" s="1101"/>
      <c r="KGF745" s="1101"/>
      <c r="KGG745" s="1101"/>
      <c r="KGH745" s="1101"/>
      <c r="KGI745" s="1101"/>
      <c r="KGJ745" s="1101"/>
      <c r="KGK745" s="1101"/>
      <c r="KGL745" s="1101"/>
      <c r="KGM745" s="1101"/>
      <c r="KGN745" s="1101"/>
      <c r="KGO745" s="1101"/>
      <c r="KGP745" s="1101"/>
      <c r="KGQ745" s="1101"/>
      <c r="KGR745" s="1101"/>
      <c r="KGS745" s="1101"/>
      <c r="KGT745" s="1101"/>
      <c r="KGU745" s="1101"/>
      <c r="KGV745" s="1101"/>
      <c r="KGW745" s="1101"/>
      <c r="KGX745" s="1101"/>
      <c r="KGY745" s="1101"/>
      <c r="KGZ745" s="1101"/>
      <c r="KHA745" s="1101"/>
      <c r="KHB745" s="1101"/>
      <c r="KHC745" s="1101"/>
      <c r="KHD745" s="1101"/>
      <c r="KHE745" s="1101"/>
      <c r="KHF745" s="1101"/>
      <c r="KHG745" s="1101"/>
      <c r="KHH745" s="1101"/>
      <c r="KHI745" s="1101"/>
      <c r="KHJ745" s="1101"/>
      <c r="KHK745" s="1101"/>
      <c r="KHL745" s="1101"/>
      <c r="KHM745" s="1101"/>
      <c r="KHN745" s="1101"/>
      <c r="KHO745" s="1101"/>
      <c r="KHP745" s="1101"/>
      <c r="KHQ745" s="1101"/>
      <c r="KHR745" s="1101"/>
      <c r="KHS745" s="1101"/>
      <c r="KHT745" s="1101"/>
      <c r="KHU745" s="1101"/>
      <c r="KHV745" s="1101"/>
      <c r="KHW745" s="1101"/>
      <c r="KHX745" s="1101"/>
      <c r="KHY745" s="1101"/>
      <c r="KHZ745" s="1101"/>
      <c r="KIA745" s="1101"/>
      <c r="KIB745" s="1101"/>
      <c r="KIC745" s="1101"/>
      <c r="KID745" s="1101"/>
      <c r="KIE745" s="1101"/>
      <c r="KIF745" s="1101"/>
      <c r="KIG745" s="1101"/>
      <c r="KIH745" s="1101"/>
      <c r="KII745" s="1101"/>
      <c r="KIJ745" s="1101"/>
      <c r="KIK745" s="1101"/>
      <c r="KIL745" s="1101"/>
      <c r="KIM745" s="1101"/>
      <c r="KIN745" s="1101"/>
      <c r="KIO745" s="1101"/>
      <c r="KIP745" s="1101"/>
      <c r="KIQ745" s="1101"/>
      <c r="KIR745" s="1101"/>
      <c r="KIS745" s="1101"/>
      <c r="KIT745" s="1101"/>
      <c r="KIU745" s="1101"/>
      <c r="KIV745" s="1101"/>
      <c r="KIW745" s="1101"/>
      <c r="KIX745" s="1101"/>
      <c r="KIY745" s="1101"/>
      <c r="KIZ745" s="1101"/>
      <c r="KJA745" s="1101"/>
      <c r="KJB745" s="1101"/>
      <c r="KJC745" s="1101"/>
      <c r="KJD745" s="1101"/>
      <c r="KJE745" s="1101"/>
      <c r="KJF745" s="1101"/>
      <c r="KJG745" s="1101"/>
      <c r="KJH745" s="1101"/>
      <c r="KJI745" s="1101"/>
      <c r="KJJ745" s="1101"/>
      <c r="KJK745" s="1101"/>
      <c r="KJL745" s="1101"/>
      <c r="KJM745" s="1101"/>
      <c r="KJN745" s="1101"/>
      <c r="KJO745" s="1101"/>
      <c r="KJP745" s="1101"/>
      <c r="KJQ745" s="1101"/>
      <c r="KJR745" s="1101"/>
      <c r="KJS745" s="1101"/>
      <c r="KJT745" s="1101"/>
      <c r="KJU745" s="1101"/>
      <c r="KJV745" s="1101"/>
      <c r="KJW745" s="1101"/>
      <c r="KJX745" s="1101"/>
      <c r="KJY745" s="1101"/>
      <c r="KJZ745" s="1101"/>
      <c r="KKA745" s="1101"/>
      <c r="KKB745" s="1101"/>
      <c r="KKC745" s="1101"/>
      <c r="KKD745" s="1101"/>
      <c r="KKE745" s="1101"/>
      <c r="KKF745" s="1101"/>
      <c r="KKG745" s="1101"/>
      <c r="KKH745" s="1101"/>
      <c r="KKI745" s="1101"/>
      <c r="KKJ745" s="1101"/>
      <c r="KKK745" s="1101"/>
      <c r="KKL745" s="1101"/>
      <c r="KKM745" s="1101"/>
      <c r="KKN745" s="1101"/>
      <c r="KKO745" s="1101"/>
      <c r="KKP745" s="1101"/>
      <c r="KKQ745" s="1101"/>
      <c r="KKR745" s="1101"/>
      <c r="KKS745" s="1101"/>
      <c r="KKT745" s="1101"/>
      <c r="KKU745" s="1101"/>
      <c r="KKV745" s="1101"/>
      <c r="KKW745" s="1101"/>
      <c r="KKX745" s="1101"/>
      <c r="KKY745" s="1101"/>
      <c r="KKZ745" s="1101"/>
      <c r="KLA745" s="1101"/>
      <c r="KLB745" s="1101"/>
      <c r="KLC745" s="1101"/>
      <c r="KLD745" s="1101"/>
      <c r="KLE745" s="1101"/>
      <c r="KLF745" s="1101"/>
      <c r="KLG745" s="1101"/>
      <c r="KLH745" s="1101"/>
      <c r="KLI745" s="1101"/>
      <c r="KLJ745" s="1101"/>
      <c r="KLK745" s="1101"/>
      <c r="KLL745" s="1101"/>
      <c r="KLM745" s="1101"/>
      <c r="KLN745" s="1101"/>
      <c r="KLO745" s="1101"/>
      <c r="KLP745" s="1101"/>
      <c r="KLQ745" s="1101"/>
      <c r="KLR745" s="1101"/>
      <c r="KLS745" s="1101"/>
      <c r="KLT745" s="1101"/>
      <c r="KLU745" s="1101"/>
      <c r="KLV745" s="1101"/>
      <c r="KLW745" s="1101"/>
      <c r="KLX745" s="1101"/>
      <c r="KLY745" s="1101"/>
      <c r="KLZ745" s="1101"/>
      <c r="KMA745" s="1101"/>
      <c r="KMB745" s="1101"/>
      <c r="KMC745" s="1101"/>
      <c r="KMD745" s="1101"/>
      <c r="KME745" s="1101"/>
      <c r="KMF745" s="1101"/>
      <c r="KMG745" s="1101"/>
      <c r="KMH745" s="1101"/>
      <c r="KMI745" s="1101"/>
      <c r="KMJ745" s="1101"/>
      <c r="KMK745" s="1101"/>
      <c r="KML745" s="1101"/>
      <c r="KMM745" s="1101"/>
      <c r="KMN745" s="1101"/>
      <c r="KMO745" s="1101"/>
      <c r="KMP745" s="1101"/>
      <c r="KMQ745" s="1101"/>
      <c r="KMR745" s="1101"/>
      <c r="KMS745" s="1101"/>
      <c r="KMT745" s="1101"/>
      <c r="KMU745" s="1101"/>
      <c r="KMV745" s="1101"/>
      <c r="KMW745" s="1101"/>
      <c r="KMX745" s="1101"/>
      <c r="KMY745" s="1101"/>
      <c r="KMZ745" s="1101"/>
      <c r="KNA745" s="1101"/>
      <c r="KNB745" s="1101"/>
      <c r="KNC745" s="1101"/>
      <c r="KND745" s="1101"/>
      <c r="KNE745" s="1101"/>
      <c r="KNF745" s="1101"/>
      <c r="KNG745" s="1101"/>
      <c r="KNH745" s="1101"/>
      <c r="KNI745" s="1101"/>
      <c r="KNJ745" s="1101"/>
      <c r="KNK745" s="1101"/>
      <c r="KNL745" s="1101"/>
      <c r="KNM745" s="1101"/>
      <c r="KNN745" s="1101"/>
      <c r="KNO745" s="1101"/>
      <c r="KNP745" s="1101"/>
      <c r="KNQ745" s="1101"/>
      <c r="KNR745" s="1101"/>
      <c r="KNS745" s="1101"/>
      <c r="KNT745" s="1101"/>
      <c r="KNU745" s="1101"/>
      <c r="KNV745" s="1101"/>
      <c r="KNW745" s="1101"/>
      <c r="KNX745" s="1101"/>
      <c r="KNY745" s="1101"/>
      <c r="KNZ745" s="1101"/>
      <c r="KOA745" s="1101"/>
      <c r="KOB745" s="1101"/>
      <c r="KOC745" s="1101"/>
      <c r="KOD745" s="1101"/>
      <c r="KOE745" s="1101"/>
      <c r="KOF745" s="1101"/>
      <c r="KOG745" s="1101"/>
      <c r="KOH745" s="1101"/>
      <c r="KOI745" s="1101"/>
      <c r="KOJ745" s="1101"/>
      <c r="KOK745" s="1101"/>
      <c r="KOL745" s="1101"/>
      <c r="KOM745" s="1101"/>
      <c r="KON745" s="1101"/>
      <c r="KOO745" s="1101"/>
      <c r="KOP745" s="1101"/>
      <c r="KOQ745" s="1101"/>
      <c r="KOR745" s="1101"/>
      <c r="KOS745" s="1101"/>
      <c r="KOT745" s="1101"/>
      <c r="KOU745" s="1101"/>
      <c r="KOV745" s="1101"/>
      <c r="KOW745" s="1101"/>
      <c r="KOX745" s="1101"/>
      <c r="KOY745" s="1101"/>
      <c r="KOZ745" s="1101"/>
      <c r="KPA745" s="1101"/>
      <c r="KPB745" s="1101"/>
      <c r="KPC745" s="1101"/>
      <c r="KPD745" s="1101"/>
      <c r="KPE745" s="1101"/>
      <c r="KPF745" s="1101"/>
      <c r="KPG745" s="1101"/>
      <c r="KPH745" s="1101"/>
      <c r="KPI745" s="1101"/>
      <c r="KPJ745" s="1101"/>
      <c r="KPK745" s="1101"/>
      <c r="KPL745" s="1101"/>
      <c r="KPM745" s="1101"/>
      <c r="KPN745" s="1101"/>
      <c r="KPO745" s="1101"/>
      <c r="KPP745" s="1101"/>
      <c r="KPQ745" s="1101"/>
      <c r="KPR745" s="1101"/>
      <c r="KPS745" s="1101"/>
      <c r="KPT745" s="1101"/>
      <c r="KPU745" s="1101"/>
      <c r="KPV745" s="1101"/>
      <c r="KPW745" s="1101"/>
      <c r="KPX745" s="1101"/>
      <c r="KPY745" s="1101"/>
      <c r="KPZ745" s="1101"/>
      <c r="KQA745" s="1101"/>
      <c r="KQB745" s="1101"/>
      <c r="KQC745" s="1101"/>
      <c r="KQD745" s="1101"/>
      <c r="KQE745" s="1101"/>
      <c r="KQF745" s="1101"/>
      <c r="KQG745" s="1101"/>
      <c r="KQH745" s="1101"/>
      <c r="KQI745" s="1101"/>
      <c r="KQJ745" s="1101"/>
      <c r="KQK745" s="1101"/>
      <c r="KQL745" s="1101"/>
      <c r="KQM745" s="1101"/>
      <c r="KQN745" s="1101"/>
      <c r="KQO745" s="1101"/>
      <c r="KQP745" s="1101"/>
      <c r="KQQ745" s="1101"/>
      <c r="KQR745" s="1101"/>
      <c r="KQS745" s="1101"/>
      <c r="KQT745" s="1101"/>
      <c r="KQU745" s="1101"/>
      <c r="KQV745" s="1101"/>
      <c r="KQW745" s="1101"/>
      <c r="KQX745" s="1101"/>
      <c r="KQY745" s="1101"/>
      <c r="KQZ745" s="1101"/>
      <c r="KRA745" s="1101"/>
      <c r="KRB745" s="1101"/>
      <c r="KRC745" s="1101"/>
      <c r="KRD745" s="1101"/>
      <c r="KRE745" s="1101"/>
      <c r="KRF745" s="1101"/>
      <c r="KRG745" s="1101"/>
      <c r="KRH745" s="1101"/>
      <c r="KRI745" s="1101"/>
      <c r="KRJ745" s="1101"/>
      <c r="KRK745" s="1101"/>
      <c r="KRL745" s="1101"/>
      <c r="KRM745" s="1101"/>
      <c r="KRN745" s="1101"/>
      <c r="KRO745" s="1101"/>
      <c r="KRP745" s="1101"/>
      <c r="KRQ745" s="1101"/>
      <c r="KRR745" s="1101"/>
      <c r="KRS745" s="1101"/>
      <c r="KRT745" s="1101"/>
      <c r="KRU745" s="1101"/>
      <c r="KRV745" s="1101"/>
      <c r="KRW745" s="1101"/>
      <c r="KRX745" s="1101"/>
      <c r="KRY745" s="1101"/>
      <c r="KRZ745" s="1101"/>
      <c r="KSA745" s="1101"/>
      <c r="KSB745" s="1101"/>
      <c r="KSC745" s="1101"/>
      <c r="KSD745" s="1101"/>
      <c r="KSE745" s="1101"/>
      <c r="KSF745" s="1101"/>
      <c r="KSG745" s="1101"/>
      <c r="KSH745" s="1101"/>
      <c r="KSI745" s="1101"/>
      <c r="KSJ745" s="1101"/>
      <c r="KSK745" s="1101"/>
      <c r="KSL745" s="1101"/>
      <c r="KSM745" s="1101"/>
      <c r="KSN745" s="1101"/>
      <c r="KSO745" s="1101"/>
      <c r="KSP745" s="1101"/>
      <c r="KSQ745" s="1101"/>
      <c r="KSR745" s="1101"/>
      <c r="KSS745" s="1101"/>
      <c r="KST745" s="1101"/>
      <c r="KSU745" s="1101"/>
      <c r="KSV745" s="1101"/>
      <c r="KSW745" s="1101"/>
      <c r="KSX745" s="1101"/>
      <c r="KSY745" s="1101"/>
      <c r="KSZ745" s="1101"/>
      <c r="KTA745" s="1101"/>
      <c r="KTB745" s="1101"/>
      <c r="KTC745" s="1101"/>
      <c r="KTD745" s="1101"/>
      <c r="KTE745" s="1101"/>
      <c r="KTF745" s="1101"/>
      <c r="KTG745" s="1101"/>
      <c r="KTH745" s="1101"/>
      <c r="KTI745" s="1101"/>
      <c r="KTJ745" s="1101"/>
      <c r="KTK745" s="1101"/>
      <c r="KTL745" s="1101"/>
      <c r="KTM745" s="1101"/>
      <c r="KTN745" s="1101"/>
      <c r="KTO745" s="1101"/>
      <c r="KTP745" s="1101"/>
      <c r="KTQ745" s="1101"/>
      <c r="KTR745" s="1101"/>
      <c r="KTS745" s="1101"/>
      <c r="KTT745" s="1101"/>
      <c r="KTU745" s="1101"/>
      <c r="KTV745" s="1101"/>
      <c r="KTW745" s="1101"/>
      <c r="KTX745" s="1101"/>
      <c r="KTY745" s="1101"/>
      <c r="KTZ745" s="1101"/>
      <c r="KUA745" s="1101"/>
      <c r="KUB745" s="1101"/>
      <c r="KUC745" s="1101"/>
      <c r="KUD745" s="1101"/>
      <c r="KUE745" s="1101"/>
      <c r="KUF745" s="1101"/>
      <c r="KUG745" s="1101"/>
      <c r="KUH745" s="1101"/>
      <c r="KUI745" s="1101"/>
      <c r="KUJ745" s="1101"/>
      <c r="KUK745" s="1101"/>
      <c r="KUL745" s="1101"/>
      <c r="KUM745" s="1101"/>
      <c r="KUN745" s="1101"/>
      <c r="KUO745" s="1101"/>
      <c r="KUP745" s="1101"/>
      <c r="KUQ745" s="1101"/>
      <c r="KUR745" s="1101"/>
      <c r="KUS745" s="1101"/>
      <c r="KUT745" s="1101"/>
      <c r="KUU745" s="1101"/>
      <c r="KUV745" s="1101"/>
      <c r="KUW745" s="1101"/>
      <c r="KUX745" s="1101"/>
      <c r="KUY745" s="1101"/>
      <c r="KUZ745" s="1101"/>
      <c r="KVA745" s="1101"/>
      <c r="KVB745" s="1101"/>
      <c r="KVC745" s="1101"/>
      <c r="KVD745" s="1101"/>
      <c r="KVE745" s="1101"/>
      <c r="KVF745" s="1101"/>
      <c r="KVG745" s="1101"/>
      <c r="KVH745" s="1101"/>
      <c r="KVI745" s="1101"/>
      <c r="KVJ745" s="1101"/>
      <c r="KVK745" s="1101"/>
      <c r="KVL745" s="1101"/>
      <c r="KVM745" s="1101"/>
      <c r="KVN745" s="1101"/>
      <c r="KVO745" s="1101"/>
      <c r="KVP745" s="1101"/>
      <c r="KVQ745" s="1101"/>
      <c r="KVR745" s="1101"/>
      <c r="KVS745" s="1101"/>
      <c r="KVT745" s="1101"/>
      <c r="KVU745" s="1101"/>
      <c r="KVV745" s="1101"/>
      <c r="KVW745" s="1101"/>
      <c r="KVX745" s="1101"/>
      <c r="KVY745" s="1101"/>
      <c r="KVZ745" s="1101"/>
      <c r="KWA745" s="1101"/>
      <c r="KWB745" s="1101"/>
      <c r="KWC745" s="1101"/>
      <c r="KWD745" s="1101"/>
      <c r="KWE745" s="1101"/>
      <c r="KWF745" s="1101"/>
      <c r="KWG745" s="1101"/>
      <c r="KWH745" s="1101"/>
      <c r="KWI745" s="1101"/>
      <c r="KWJ745" s="1101"/>
      <c r="KWK745" s="1101"/>
      <c r="KWL745" s="1101"/>
      <c r="KWM745" s="1101"/>
      <c r="KWN745" s="1101"/>
      <c r="KWO745" s="1101"/>
      <c r="KWP745" s="1101"/>
      <c r="KWQ745" s="1101"/>
      <c r="KWR745" s="1101"/>
      <c r="KWS745" s="1101"/>
      <c r="KWT745" s="1101"/>
      <c r="KWU745" s="1101"/>
      <c r="KWV745" s="1101"/>
      <c r="KWW745" s="1101"/>
      <c r="KWX745" s="1101"/>
      <c r="KWY745" s="1101"/>
      <c r="KWZ745" s="1101"/>
      <c r="KXA745" s="1101"/>
      <c r="KXB745" s="1101"/>
      <c r="KXC745" s="1101"/>
      <c r="KXD745" s="1101"/>
      <c r="KXE745" s="1101"/>
      <c r="KXF745" s="1101"/>
      <c r="KXG745" s="1101"/>
      <c r="KXH745" s="1101"/>
      <c r="KXI745" s="1101"/>
      <c r="KXJ745" s="1101"/>
      <c r="KXK745" s="1101"/>
      <c r="KXL745" s="1101"/>
      <c r="KXM745" s="1101"/>
      <c r="KXN745" s="1101"/>
      <c r="KXO745" s="1101"/>
      <c r="KXP745" s="1101"/>
      <c r="KXQ745" s="1101"/>
      <c r="KXR745" s="1101"/>
      <c r="KXS745" s="1101"/>
      <c r="KXT745" s="1101"/>
      <c r="KXU745" s="1101"/>
      <c r="KXV745" s="1101"/>
      <c r="KXW745" s="1101"/>
      <c r="KXX745" s="1101"/>
      <c r="KXY745" s="1101"/>
      <c r="KXZ745" s="1101"/>
      <c r="KYA745" s="1101"/>
      <c r="KYB745" s="1101"/>
      <c r="KYC745" s="1101"/>
      <c r="KYD745" s="1101"/>
      <c r="KYE745" s="1101"/>
      <c r="KYF745" s="1101"/>
      <c r="KYG745" s="1101"/>
      <c r="KYH745" s="1101"/>
      <c r="KYI745" s="1101"/>
      <c r="KYJ745" s="1101"/>
      <c r="KYK745" s="1101"/>
      <c r="KYL745" s="1101"/>
      <c r="KYM745" s="1101"/>
      <c r="KYN745" s="1101"/>
      <c r="KYO745" s="1101"/>
      <c r="KYP745" s="1101"/>
      <c r="KYQ745" s="1101"/>
      <c r="KYR745" s="1101"/>
      <c r="KYS745" s="1101"/>
      <c r="KYT745" s="1101"/>
      <c r="KYU745" s="1101"/>
      <c r="KYV745" s="1101"/>
      <c r="KYW745" s="1101"/>
      <c r="KYX745" s="1101"/>
      <c r="KYY745" s="1101"/>
      <c r="KYZ745" s="1101"/>
      <c r="KZA745" s="1101"/>
      <c r="KZB745" s="1101"/>
      <c r="KZC745" s="1101"/>
      <c r="KZD745" s="1101"/>
      <c r="KZE745" s="1101"/>
      <c r="KZF745" s="1101"/>
      <c r="KZG745" s="1101"/>
      <c r="KZH745" s="1101"/>
      <c r="KZI745" s="1101"/>
      <c r="KZJ745" s="1101"/>
      <c r="KZK745" s="1101"/>
      <c r="KZL745" s="1101"/>
      <c r="KZM745" s="1101"/>
      <c r="KZN745" s="1101"/>
      <c r="KZO745" s="1101"/>
      <c r="KZP745" s="1101"/>
      <c r="KZQ745" s="1101"/>
      <c r="KZR745" s="1101"/>
      <c r="KZS745" s="1101"/>
      <c r="KZT745" s="1101"/>
      <c r="KZU745" s="1101"/>
      <c r="KZV745" s="1101"/>
      <c r="KZW745" s="1101"/>
      <c r="KZX745" s="1101"/>
      <c r="KZY745" s="1101"/>
      <c r="KZZ745" s="1101"/>
      <c r="LAA745" s="1101"/>
      <c r="LAB745" s="1101"/>
      <c r="LAC745" s="1101"/>
      <c r="LAD745" s="1101"/>
      <c r="LAE745" s="1101"/>
      <c r="LAF745" s="1101"/>
      <c r="LAG745" s="1101"/>
      <c r="LAH745" s="1101"/>
      <c r="LAI745" s="1101"/>
      <c r="LAJ745" s="1101"/>
      <c r="LAK745" s="1101"/>
      <c r="LAL745" s="1101"/>
      <c r="LAM745" s="1101"/>
      <c r="LAN745" s="1101"/>
      <c r="LAO745" s="1101"/>
      <c r="LAP745" s="1101"/>
      <c r="LAQ745" s="1101"/>
      <c r="LAR745" s="1101"/>
      <c r="LAS745" s="1101"/>
      <c r="LAT745" s="1101"/>
      <c r="LAU745" s="1101"/>
      <c r="LAV745" s="1101"/>
      <c r="LAW745" s="1101"/>
      <c r="LAX745" s="1101"/>
      <c r="LAY745" s="1101"/>
      <c r="LAZ745" s="1101"/>
      <c r="LBA745" s="1101"/>
      <c r="LBB745" s="1101"/>
      <c r="LBC745" s="1101"/>
      <c r="LBD745" s="1101"/>
      <c r="LBE745" s="1101"/>
      <c r="LBF745" s="1101"/>
      <c r="LBG745" s="1101"/>
      <c r="LBH745" s="1101"/>
      <c r="LBI745" s="1101"/>
      <c r="LBJ745" s="1101"/>
      <c r="LBK745" s="1101"/>
      <c r="LBL745" s="1101"/>
      <c r="LBM745" s="1101"/>
      <c r="LBN745" s="1101"/>
      <c r="LBO745" s="1101"/>
      <c r="LBP745" s="1101"/>
      <c r="LBQ745" s="1101"/>
      <c r="LBR745" s="1101"/>
      <c r="LBS745" s="1101"/>
      <c r="LBT745" s="1101"/>
      <c r="LBU745" s="1101"/>
      <c r="LBV745" s="1101"/>
      <c r="LBW745" s="1101"/>
      <c r="LBX745" s="1101"/>
      <c r="LBY745" s="1101"/>
      <c r="LBZ745" s="1101"/>
      <c r="LCA745" s="1101"/>
      <c r="LCB745" s="1101"/>
      <c r="LCC745" s="1101"/>
      <c r="LCD745" s="1101"/>
      <c r="LCE745" s="1101"/>
      <c r="LCF745" s="1101"/>
      <c r="LCG745" s="1101"/>
      <c r="LCH745" s="1101"/>
      <c r="LCI745" s="1101"/>
      <c r="LCJ745" s="1101"/>
      <c r="LCK745" s="1101"/>
      <c r="LCL745" s="1101"/>
      <c r="LCM745" s="1101"/>
      <c r="LCN745" s="1101"/>
      <c r="LCO745" s="1101"/>
      <c r="LCP745" s="1101"/>
      <c r="LCQ745" s="1101"/>
      <c r="LCR745" s="1101"/>
      <c r="LCS745" s="1101"/>
      <c r="LCT745" s="1101"/>
      <c r="LCU745" s="1101"/>
      <c r="LCV745" s="1101"/>
      <c r="LCW745" s="1101"/>
      <c r="LCX745" s="1101"/>
      <c r="LCY745" s="1101"/>
      <c r="LCZ745" s="1101"/>
      <c r="LDA745" s="1101"/>
      <c r="LDB745" s="1101"/>
      <c r="LDC745" s="1101"/>
      <c r="LDD745" s="1101"/>
      <c r="LDE745" s="1101"/>
      <c r="LDF745" s="1101"/>
      <c r="LDG745" s="1101"/>
      <c r="LDH745" s="1101"/>
      <c r="LDI745" s="1101"/>
      <c r="LDJ745" s="1101"/>
      <c r="LDK745" s="1101"/>
      <c r="LDL745" s="1101"/>
      <c r="LDM745" s="1101"/>
      <c r="LDN745" s="1101"/>
      <c r="LDO745" s="1101"/>
      <c r="LDP745" s="1101"/>
      <c r="LDQ745" s="1101"/>
      <c r="LDR745" s="1101"/>
      <c r="LDS745" s="1101"/>
      <c r="LDT745" s="1101"/>
      <c r="LDU745" s="1101"/>
      <c r="LDV745" s="1101"/>
      <c r="LDW745" s="1101"/>
      <c r="LDX745" s="1101"/>
      <c r="LDY745" s="1101"/>
      <c r="LDZ745" s="1101"/>
      <c r="LEA745" s="1101"/>
      <c r="LEB745" s="1101"/>
      <c r="LEC745" s="1101"/>
      <c r="LED745" s="1101"/>
      <c r="LEE745" s="1101"/>
      <c r="LEF745" s="1101"/>
      <c r="LEG745" s="1101"/>
      <c r="LEH745" s="1101"/>
      <c r="LEI745" s="1101"/>
      <c r="LEJ745" s="1101"/>
      <c r="LEK745" s="1101"/>
      <c r="LEL745" s="1101"/>
      <c r="LEM745" s="1101"/>
      <c r="LEN745" s="1101"/>
      <c r="LEO745" s="1101"/>
      <c r="LEP745" s="1101"/>
      <c r="LEQ745" s="1101"/>
      <c r="LER745" s="1101"/>
      <c r="LES745" s="1101"/>
      <c r="LET745" s="1101"/>
      <c r="LEU745" s="1101"/>
      <c r="LEV745" s="1101"/>
      <c r="LEW745" s="1101"/>
      <c r="LEX745" s="1101"/>
      <c r="LEY745" s="1101"/>
      <c r="LEZ745" s="1101"/>
      <c r="LFA745" s="1101"/>
      <c r="LFB745" s="1101"/>
      <c r="LFC745" s="1101"/>
      <c r="LFD745" s="1101"/>
      <c r="LFE745" s="1101"/>
      <c r="LFF745" s="1101"/>
      <c r="LFG745" s="1101"/>
      <c r="LFH745" s="1101"/>
      <c r="LFI745" s="1101"/>
      <c r="LFJ745" s="1101"/>
      <c r="LFK745" s="1101"/>
      <c r="LFL745" s="1101"/>
      <c r="LFM745" s="1101"/>
      <c r="LFN745" s="1101"/>
      <c r="LFO745" s="1101"/>
      <c r="LFP745" s="1101"/>
      <c r="LFQ745" s="1101"/>
      <c r="LFR745" s="1101"/>
      <c r="LFS745" s="1101"/>
      <c r="LFT745" s="1101"/>
      <c r="LFU745" s="1101"/>
      <c r="LFV745" s="1101"/>
      <c r="LFW745" s="1101"/>
      <c r="LFX745" s="1101"/>
      <c r="LFY745" s="1101"/>
      <c r="LFZ745" s="1101"/>
      <c r="LGA745" s="1101"/>
      <c r="LGB745" s="1101"/>
      <c r="LGC745" s="1101"/>
      <c r="LGD745" s="1101"/>
      <c r="LGE745" s="1101"/>
      <c r="LGF745" s="1101"/>
      <c r="LGG745" s="1101"/>
      <c r="LGH745" s="1101"/>
      <c r="LGI745" s="1101"/>
      <c r="LGJ745" s="1101"/>
      <c r="LGK745" s="1101"/>
      <c r="LGL745" s="1101"/>
      <c r="LGM745" s="1101"/>
      <c r="LGN745" s="1101"/>
      <c r="LGO745" s="1101"/>
      <c r="LGP745" s="1101"/>
      <c r="LGQ745" s="1101"/>
      <c r="LGR745" s="1101"/>
      <c r="LGS745" s="1101"/>
      <c r="LGT745" s="1101"/>
      <c r="LGU745" s="1101"/>
      <c r="LGV745" s="1101"/>
      <c r="LGW745" s="1101"/>
      <c r="LGX745" s="1101"/>
      <c r="LGY745" s="1101"/>
      <c r="LGZ745" s="1101"/>
      <c r="LHA745" s="1101"/>
      <c r="LHB745" s="1101"/>
      <c r="LHC745" s="1101"/>
      <c r="LHD745" s="1101"/>
      <c r="LHE745" s="1101"/>
      <c r="LHF745" s="1101"/>
      <c r="LHG745" s="1101"/>
      <c r="LHH745" s="1101"/>
      <c r="LHI745" s="1101"/>
      <c r="LHJ745" s="1101"/>
      <c r="LHK745" s="1101"/>
      <c r="LHL745" s="1101"/>
      <c r="LHM745" s="1101"/>
      <c r="LHN745" s="1101"/>
      <c r="LHO745" s="1101"/>
      <c r="LHP745" s="1101"/>
      <c r="LHQ745" s="1101"/>
      <c r="LHR745" s="1101"/>
      <c r="LHS745" s="1101"/>
      <c r="LHT745" s="1101"/>
      <c r="LHU745" s="1101"/>
      <c r="LHV745" s="1101"/>
      <c r="LHW745" s="1101"/>
      <c r="LHX745" s="1101"/>
      <c r="LHY745" s="1101"/>
      <c r="LHZ745" s="1101"/>
      <c r="LIA745" s="1101"/>
      <c r="LIB745" s="1101"/>
      <c r="LIC745" s="1101"/>
      <c r="LID745" s="1101"/>
      <c r="LIE745" s="1101"/>
      <c r="LIF745" s="1101"/>
      <c r="LIG745" s="1101"/>
      <c r="LIH745" s="1101"/>
      <c r="LII745" s="1101"/>
      <c r="LIJ745" s="1101"/>
      <c r="LIK745" s="1101"/>
      <c r="LIL745" s="1101"/>
      <c r="LIM745" s="1101"/>
      <c r="LIN745" s="1101"/>
      <c r="LIO745" s="1101"/>
      <c r="LIP745" s="1101"/>
      <c r="LIQ745" s="1101"/>
      <c r="LIR745" s="1101"/>
      <c r="LIS745" s="1101"/>
      <c r="LIT745" s="1101"/>
      <c r="LIU745" s="1101"/>
      <c r="LIV745" s="1101"/>
      <c r="LIW745" s="1101"/>
      <c r="LIX745" s="1101"/>
      <c r="LIY745" s="1101"/>
      <c r="LIZ745" s="1101"/>
      <c r="LJA745" s="1101"/>
      <c r="LJB745" s="1101"/>
      <c r="LJC745" s="1101"/>
      <c r="LJD745" s="1101"/>
      <c r="LJE745" s="1101"/>
      <c r="LJF745" s="1101"/>
      <c r="LJG745" s="1101"/>
      <c r="LJH745" s="1101"/>
      <c r="LJI745" s="1101"/>
      <c r="LJJ745" s="1101"/>
      <c r="LJK745" s="1101"/>
      <c r="LJL745" s="1101"/>
      <c r="LJM745" s="1101"/>
      <c r="LJN745" s="1101"/>
      <c r="LJO745" s="1101"/>
      <c r="LJP745" s="1101"/>
      <c r="LJQ745" s="1101"/>
      <c r="LJR745" s="1101"/>
      <c r="LJS745" s="1101"/>
      <c r="LJT745" s="1101"/>
      <c r="LJU745" s="1101"/>
      <c r="LJV745" s="1101"/>
      <c r="LJW745" s="1101"/>
      <c r="LJX745" s="1101"/>
      <c r="LJY745" s="1101"/>
      <c r="LJZ745" s="1101"/>
      <c r="LKA745" s="1101"/>
      <c r="LKB745" s="1101"/>
      <c r="LKC745" s="1101"/>
      <c r="LKD745" s="1101"/>
      <c r="LKE745" s="1101"/>
      <c r="LKF745" s="1101"/>
      <c r="LKG745" s="1101"/>
      <c r="LKH745" s="1101"/>
      <c r="LKI745" s="1101"/>
      <c r="LKJ745" s="1101"/>
      <c r="LKK745" s="1101"/>
      <c r="LKL745" s="1101"/>
      <c r="LKM745" s="1101"/>
      <c r="LKN745" s="1101"/>
      <c r="LKO745" s="1101"/>
      <c r="LKP745" s="1101"/>
      <c r="LKQ745" s="1101"/>
      <c r="LKR745" s="1101"/>
      <c r="LKS745" s="1101"/>
      <c r="LKT745" s="1101"/>
      <c r="LKU745" s="1101"/>
      <c r="LKV745" s="1101"/>
      <c r="LKW745" s="1101"/>
      <c r="LKX745" s="1101"/>
      <c r="LKY745" s="1101"/>
      <c r="LKZ745" s="1101"/>
      <c r="LLA745" s="1101"/>
      <c r="LLB745" s="1101"/>
      <c r="LLC745" s="1101"/>
      <c r="LLD745" s="1101"/>
      <c r="LLE745" s="1101"/>
      <c r="LLF745" s="1101"/>
      <c r="LLG745" s="1101"/>
      <c r="LLH745" s="1101"/>
      <c r="LLI745" s="1101"/>
      <c r="LLJ745" s="1101"/>
      <c r="LLK745" s="1101"/>
      <c r="LLL745" s="1101"/>
      <c r="LLM745" s="1101"/>
      <c r="LLN745" s="1101"/>
      <c r="LLO745" s="1101"/>
      <c r="LLP745" s="1101"/>
      <c r="LLQ745" s="1101"/>
      <c r="LLR745" s="1101"/>
      <c r="LLS745" s="1101"/>
      <c r="LLT745" s="1101"/>
      <c r="LLU745" s="1101"/>
      <c r="LLV745" s="1101"/>
      <c r="LLW745" s="1101"/>
      <c r="LLX745" s="1101"/>
      <c r="LLY745" s="1101"/>
      <c r="LLZ745" s="1101"/>
      <c r="LMA745" s="1101"/>
      <c r="LMB745" s="1101"/>
      <c r="LMC745" s="1101"/>
      <c r="LMD745" s="1101"/>
      <c r="LME745" s="1101"/>
      <c r="LMF745" s="1101"/>
      <c r="LMG745" s="1101"/>
      <c r="LMH745" s="1101"/>
      <c r="LMI745" s="1101"/>
      <c r="LMJ745" s="1101"/>
      <c r="LMK745" s="1101"/>
      <c r="LML745" s="1101"/>
      <c r="LMM745" s="1101"/>
      <c r="LMN745" s="1101"/>
      <c r="LMO745" s="1101"/>
      <c r="LMP745" s="1101"/>
      <c r="LMQ745" s="1101"/>
      <c r="LMR745" s="1101"/>
      <c r="LMS745" s="1101"/>
      <c r="LMT745" s="1101"/>
      <c r="LMU745" s="1101"/>
      <c r="LMV745" s="1101"/>
      <c r="LMW745" s="1101"/>
      <c r="LMX745" s="1101"/>
      <c r="LMY745" s="1101"/>
      <c r="LMZ745" s="1101"/>
      <c r="LNA745" s="1101"/>
      <c r="LNB745" s="1101"/>
      <c r="LNC745" s="1101"/>
      <c r="LND745" s="1101"/>
      <c r="LNE745" s="1101"/>
      <c r="LNF745" s="1101"/>
      <c r="LNG745" s="1101"/>
      <c r="LNH745" s="1101"/>
      <c r="LNI745" s="1101"/>
      <c r="LNJ745" s="1101"/>
      <c r="LNK745" s="1101"/>
      <c r="LNL745" s="1101"/>
      <c r="LNM745" s="1101"/>
      <c r="LNN745" s="1101"/>
      <c r="LNO745" s="1101"/>
      <c r="LNP745" s="1101"/>
      <c r="LNQ745" s="1101"/>
      <c r="LNR745" s="1101"/>
      <c r="LNS745" s="1101"/>
      <c r="LNT745" s="1101"/>
      <c r="LNU745" s="1101"/>
      <c r="LNV745" s="1101"/>
      <c r="LNW745" s="1101"/>
      <c r="LNX745" s="1101"/>
      <c r="LNY745" s="1101"/>
      <c r="LNZ745" s="1101"/>
      <c r="LOA745" s="1101"/>
      <c r="LOB745" s="1101"/>
      <c r="LOC745" s="1101"/>
      <c r="LOD745" s="1101"/>
      <c r="LOE745" s="1101"/>
      <c r="LOF745" s="1101"/>
      <c r="LOG745" s="1101"/>
      <c r="LOH745" s="1101"/>
      <c r="LOI745" s="1101"/>
      <c r="LOJ745" s="1101"/>
      <c r="LOK745" s="1101"/>
      <c r="LOL745" s="1101"/>
      <c r="LOM745" s="1101"/>
      <c r="LON745" s="1101"/>
      <c r="LOO745" s="1101"/>
      <c r="LOP745" s="1101"/>
      <c r="LOQ745" s="1101"/>
      <c r="LOR745" s="1101"/>
      <c r="LOS745" s="1101"/>
      <c r="LOT745" s="1101"/>
      <c r="LOU745" s="1101"/>
      <c r="LOV745" s="1101"/>
      <c r="LOW745" s="1101"/>
      <c r="LOX745" s="1101"/>
      <c r="LOY745" s="1101"/>
      <c r="LOZ745" s="1101"/>
      <c r="LPA745" s="1101"/>
      <c r="LPB745" s="1101"/>
      <c r="LPC745" s="1101"/>
      <c r="LPD745" s="1101"/>
      <c r="LPE745" s="1101"/>
      <c r="LPF745" s="1101"/>
      <c r="LPG745" s="1101"/>
      <c r="LPH745" s="1101"/>
      <c r="LPI745" s="1101"/>
      <c r="LPJ745" s="1101"/>
      <c r="LPK745" s="1101"/>
      <c r="LPL745" s="1101"/>
      <c r="LPM745" s="1101"/>
      <c r="LPN745" s="1101"/>
      <c r="LPO745" s="1101"/>
      <c r="LPP745" s="1101"/>
      <c r="LPQ745" s="1101"/>
      <c r="LPR745" s="1101"/>
      <c r="LPS745" s="1101"/>
      <c r="LPT745" s="1101"/>
      <c r="LPU745" s="1101"/>
      <c r="LPV745" s="1101"/>
      <c r="LPW745" s="1101"/>
      <c r="LPX745" s="1101"/>
      <c r="LPY745" s="1101"/>
      <c r="LPZ745" s="1101"/>
      <c r="LQA745" s="1101"/>
      <c r="LQB745" s="1101"/>
      <c r="LQC745" s="1101"/>
      <c r="LQD745" s="1101"/>
      <c r="LQE745" s="1101"/>
      <c r="LQF745" s="1101"/>
      <c r="LQG745" s="1101"/>
      <c r="LQH745" s="1101"/>
      <c r="LQI745" s="1101"/>
      <c r="LQJ745" s="1101"/>
      <c r="LQK745" s="1101"/>
      <c r="LQL745" s="1101"/>
      <c r="LQM745" s="1101"/>
      <c r="LQN745" s="1101"/>
      <c r="LQO745" s="1101"/>
      <c r="LQP745" s="1101"/>
      <c r="LQQ745" s="1101"/>
      <c r="LQR745" s="1101"/>
      <c r="LQS745" s="1101"/>
      <c r="LQT745" s="1101"/>
      <c r="LQU745" s="1101"/>
      <c r="LQV745" s="1101"/>
      <c r="LQW745" s="1101"/>
      <c r="LQX745" s="1101"/>
      <c r="LQY745" s="1101"/>
      <c r="LQZ745" s="1101"/>
      <c r="LRA745" s="1101"/>
      <c r="LRB745" s="1101"/>
      <c r="LRC745" s="1101"/>
      <c r="LRD745" s="1101"/>
      <c r="LRE745" s="1101"/>
      <c r="LRF745" s="1101"/>
      <c r="LRG745" s="1101"/>
      <c r="LRH745" s="1101"/>
      <c r="LRI745" s="1101"/>
      <c r="LRJ745" s="1101"/>
      <c r="LRK745" s="1101"/>
      <c r="LRL745" s="1101"/>
      <c r="LRM745" s="1101"/>
      <c r="LRN745" s="1101"/>
      <c r="LRO745" s="1101"/>
      <c r="LRP745" s="1101"/>
      <c r="LRQ745" s="1101"/>
      <c r="LRR745" s="1101"/>
      <c r="LRS745" s="1101"/>
      <c r="LRT745" s="1101"/>
      <c r="LRU745" s="1101"/>
      <c r="LRV745" s="1101"/>
      <c r="LRW745" s="1101"/>
      <c r="LRX745" s="1101"/>
      <c r="LRY745" s="1101"/>
      <c r="LRZ745" s="1101"/>
      <c r="LSA745" s="1101"/>
      <c r="LSB745" s="1101"/>
      <c r="LSC745" s="1101"/>
      <c r="LSD745" s="1101"/>
      <c r="LSE745" s="1101"/>
      <c r="LSF745" s="1101"/>
      <c r="LSG745" s="1101"/>
      <c r="LSH745" s="1101"/>
      <c r="LSI745" s="1101"/>
      <c r="LSJ745" s="1101"/>
      <c r="LSK745" s="1101"/>
      <c r="LSL745" s="1101"/>
      <c r="LSM745" s="1101"/>
      <c r="LSN745" s="1101"/>
      <c r="LSO745" s="1101"/>
      <c r="LSP745" s="1101"/>
      <c r="LSQ745" s="1101"/>
      <c r="LSR745" s="1101"/>
      <c r="LSS745" s="1101"/>
      <c r="LST745" s="1101"/>
      <c r="LSU745" s="1101"/>
      <c r="LSV745" s="1101"/>
      <c r="LSW745" s="1101"/>
      <c r="LSX745" s="1101"/>
      <c r="LSY745" s="1101"/>
      <c r="LSZ745" s="1101"/>
      <c r="LTA745" s="1101"/>
      <c r="LTB745" s="1101"/>
      <c r="LTC745" s="1101"/>
      <c r="LTD745" s="1101"/>
      <c r="LTE745" s="1101"/>
      <c r="LTF745" s="1101"/>
      <c r="LTG745" s="1101"/>
      <c r="LTH745" s="1101"/>
      <c r="LTI745" s="1101"/>
      <c r="LTJ745" s="1101"/>
      <c r="LTK745" s="1101"/>
      <c r="LTL745" s="1101"/>
      <c r="LTM745" s="1101"/>
      <c r="LTN745" s="1101"/>
      <c r="LTO745" s="1101"/>
      <c r="LTP745" s="1101"/>
      <c r="LTQ745" s="1101"/>
      <c r="LTR745" s="1101"/>
      <c r="LTS745" s="1101"/>
      <c r="LTT745" s="1101"/>
      <c r="LTU745" s="1101"/>
      <c r="LTV745" s="1101"/>
      <c r="LTW745" s="1101"/>
      <c r="LTX745" s="1101"/>
      <c r="LTY745" s="1101"/>
      <c r="LTZ745" s="1101"/>
      <c r="LUA745" s="1101"/>
      <c r="LUB745" s="1101"/>
      <c r="LUC745" s="1101"/>
      <c r="LUD745" s="1101"/>
      <c r="LUE745" s="1101"/>
      <c r="LUF745" s="1101"/>
      <c r="LUG745" s="1101"/>
      <c r="LUH745" s="1101"/>
      <c r="LUI745" s="1101"/>
      <c r="LUJ745" s="1101"/>
      <c r="LUK745" s="1101"/>
      <c r="LUL745" s="1101"/>
      <c r="LUM745" s="1101"/>
      <c r="LUN745" s="1101"/>
      <c r="LUO745" s="1101"/>
      <c r="LUP745" s="1101"/>
      <c r="LUQ745" s="1101"/>
      <c r="LUR745" s="1101"/>
      <c r="LUS745" s="1101"/>
      <c r="LUT745" s="1101"/>
      <c r="LUU745" s="1101"/>
      <c r="LUV745" s="1101"/>
      <c r="LUW745" s="1101"/>
      <c r="LUX745" s="1101"/>
      <c r="LUY745" s="1101"/>
      <c r="LUZ745" s="1101"/>
      <c r="LVA745" s="1101"/>
      <c r="LVB745" s="1101"/>
      <c r="LVC745" s="1101"/>
      <c r="LVD745" s="1101"/>
      <c r="LVE745" s="1101"/>
      <c r="LVF745" s="1101"/>
      <c r="LVG745" s="1101"/>
      <c r="LVH745" s="1101"/>
      <c r="LVI745" s="1101"/>
      <c r="LVJ745" s="1101"/>
      <c r="LVK745" s="1101"/>
      <c r="LVL745" s="1101"/>
      <c r="LVM745" s="1101"/>
      <c r="LVN745" s="1101"/>
      <c r="LVO745" s="1101"/>
      <c r="LVP745" s="1101"/>
      <c r="LVQ745" s="1101"/>
      <c r="LVR745" s="1101"/>
      <c r="LVS745" s="1101"/>
      <c r="LVT745" s="1101"/>
      <c r="LVU745" s="1101"/>
      <c r="LVV745" s="1101"/>
      <c r="LVW745" s="1101"/>
      <c r="LVX745" s="1101"/>
      <c r="LVY745" s="1101"/>
      <c r="LVZ745" s="1101"/>
      <c r="LWA745" s="1101"/>
      <c r="LWB745" s="1101"/>
      <c r="LWC745" s="1101"/>
      <c r="LWD745" s="1101"/>
      <c r="LWE745" s="1101"/>
      <c r="LWF745" s="1101"/>
      <c r="LWG745" s="1101"/>
      <c r="LWH745" s="1101"/>
      <c r="LWI745" s="1101"/>
      <c r="LWJ745" s="1101"/>
      <c r="LWK745" s="1101"/>
      <c r="LWL745" s="1101"/>
      <c r="LWM745" s="1101"/>
      <c r="LWN745" s="1101"/>
      <c r="LWO745" s="1101"/>
      <c r="LWP745" s="1101"/>
      <c r="LWQ745" s="1101"/>
      <c r="LWR745" s="1101"/>
      <c r="LWS745" s="1101"/>
      <c r="LWT745" s="1101"/>
      <c r="LWU745" s="1101"/>
      <c r="LWV745" s="1101"/>
      <c r="LWW745" s="1101"/>
      <c r="LWX745" s="1101"/>
      <c r="LWY745" s="1101"/>
      <c r="LWZ745" s="1101"/>
      <c r="LXA745" s="1101"/>
      <c r="LXB745" s="1101"/>
      <c r="LXC745" s="1101"/>
      <c r="LXD745" s="1101"/>
      <c r="LXE745" s="1101"/>
      <c r="LXF745" s="1101"/>
      <c r="LXG745" s="1101"/>
      <c r="LXH745" s="1101"/>
      <c r="LXI745" s="1101"/>
      <c r="LXJ745" s="1101"/>
      <c r="LXK745" s="1101"/>
      <c r="LXL745" s="1101"/>
      <c r="LXM745" s="1101"/>
      <c r="LXN745" s="1101"/>
      <c r="LXO745" s="1101"/>
      <c r="LXP745" s="1101"/>
      <c r="LXQ745" s="1101"/>
      <c r="LXR745" s="1101"/>
      <c r="LXS745" s="1101"/>
      <c r="LXT745" s="1101"/>
      <c r="LXU745" s="1101"/>
      <c r="LXV745" s="1101"/>
      <c r="LXW745" s="1101"/>
      <c r="LXX745" s="1101"/>
      <c r="LXY745" s="1101"/>
      <c r="LXZ745" s="1101"/>
      <c r="LYA745" s="1101"/>
      <c r="LYB745" s="1101"/>
      <c r="LYC745" s="1101"/>
      <c r="LYD745" s="1101"/>
      <c r="LYE745" s="1101"/>
      <c r="LYF745" s="1101"/>
      <c r="LYG745" s="1101"/>
      <c r="LYH745" s="1101"/>
      <c r="LYI745" s="1101"/>
      <c r="LYJ745" s="1101"/>
      <c r="LYK745" s="1101"/>
      <c r="LYL745" s="1101"/>
      <c r="LYM745" s="1101"/>
      <c r="LYN745" s="1101"/>
      <c r="LYO745" s="1101"/>
      <c r="LYP745" s="1101"/>
      <c r="LYQ745" s="1101"/>
      <c r="LYR745" s="1101"/>
      <c r="LYS745" s="1101"/>
      <c r="LYT745" s="1101"/>
      <c r="LYU745" s="1101"/>
      <c r="LYV745" s="1101"/>
      <c r="LYW745" s="1101"/>
      <c r="LYX745" s="1101"/>
      <c r="LYY745" s="1101"/>
      <c r="LYZ745" s="1101"/>
      <c r="LZA745" s="1101"/>
      <c r="LZB745" s="1101"/>
      <c r="LZC745" s="1101"/>
      <c r="LZD745" s="1101"/>
      <c r="LZE745" s="1101"/>
      <c r="LZF745" s="1101"/>
      <c r="LZG745" s="1101"/>
      <c r="LZH745" s="1101"/>
      <c r="LZI745" s="1101"/>
      <c r="LZJ745" s="1101"/>
      <c r="LZK745" s="1101"/>
      <c r="LZL745" s="1101"/>
      <c r="LZM745" s="1101"/>
      <c r="LZN745" s="1101"/>
      <c r="LZO745" s="1101"/>
      <c r="LZP745" s="1101"/>
      <c r="LZQ745" s="1101"/>
      <c r="LZR745" s="1101"/>
      <c r="LZS745" s="1101"/>
      <c r="LZT745" s="1101"/>
      <c r="LZU745" s="1101"/>
      <c r="LZV745" s="1101"/>
      <c r="LZW745" s="1101"/>
      <c r="LZX745" s="1101"/>
      <c r="LZY745" s="1101"/>
      <c r="LZZ745" s="1101"/>
      <c r="MAA745" s="1101"/>
      <c r="MAB745" s="1101"/>
      <c r="MAC745" s="1101"/>
      <c r="MAD745" s="1101"/>
      <c r="MAE745" s="1101"/>
      <c r="MAF745" s="1101"/>
      <c r="MAG745" s="1101"/>
      <c r="MAH745" s="1101"/>
      <c r="MAI745" s="1101"/>
      <c r="MAJ745" s="1101"/>
      <c r="MAK745" s="1101"/>
      <c r="MAL745" s="1101"/>
      <c r="MAM745" s="1101"/>
      <c r="MAN745" s="1101"/>
      <c r="MAO745" s="1101"/>
      <c r="MAP745" s="1101"/>
      <c r="MAQ745" s="1101"/>
      <c r="MAR745" s="1101"/>
      <c r="MAS745" s="1101"/>
      <c r="MAT745" s="1101"/>
      <c r="MAU745" s="1101"/>
      <c r="MAV745" s="1101"/>
      <c r="MAW745" s="1101"/>
      <c r="MAX745" s="1101"/>
      <c r="MAY745" s="1101"/>
      <c r="MAZ745" s="1101"/>
      <c r="MBA745" s="1101"/>
      <c r="MBB745" s="1101"/>
      <c r="MBC745" s="1101"/>
      <c r="MBD745" s="1101"/>
      <c r="MBE745" s="1101"/>
      <c r="MBF745" s="1101"/>
      <c r="MBG745" s="1101"/>
      <c r="MBH745" s="1101"/>
      <c r="MBI745" s="1101"/>
      <c r="MBJ745" s="1101"/>
      <c r="MBK745" s="1101"/>
      <c r="MBL745" s="1101"/>
      <c r="MBM745" s="1101"/>
      <c r="MBN745" s="1101"/>
      <c r="MBO745" s="1101"/>
      <c r="MBP745" s="1101"/>
      <c r="MBQ745" s="1101"/>
      <c r="MBR745" s="1101"/>
      <c r="MBS745" s="1101"/>
      <c r="MBT745" s="1101"/>
      <c r="MBU745" s="1101"/>
      <c r="MBV745" s="1101"/>
      <c r="MBW745" s="1101"/>
      <c r="MBX745" s="1101"/>
      <c r="MBY745" s="1101"/>
      <c r="MBZ745" s="1101"/>
      <c r="MCA745" s="1101"/>
      <c r="MCB745" s="1101"/>
      <c r="MCC745" s="1101"/>
      <c r="MCD745" s="1101"/>
      <c r="MCE745" s="1101"/>
      <c r="MCF745" s="1101"/>
      <c r="MCG745" s="1101"/>
      <c r="MCH745" s="1101"/>
      <c r="MCI745" s="1101"/>
      <c r="MCJ745" s="1101"/>
      <c r="MCK745" s="1101"/>
      <c r="MCL745" s="1101"/>
      <c r="MCM745" s="1101"/>
      <c r="MCN745" s="1101"/>
      <c r="MCO745" s="1101"/>
      <c r="MCP745" s="1101"/>
      <c r="MCQ745" s="1101"/>
      <c r="MCR745" s="1101"/>
      <c r="MCS745" s="1101"/>
      <c r="MCT745" s="1101"/>
      <c r="MCU745" s="1101"/>
      <c r="MCV745" s="1101"/>
      <c r="MCW745" s="1101"/>
      <c r="MCX745" s="1101"/>
      <c r="MCY745" s="1101"/>
      <c r="MCZ745" s="1101"/>
      <c r="MDA745" s="1101"/>
      <c r="MDB745" s="1101"/>
      <c r="MDC745" s="1101"/>
      <c r="MDD745" s="1101"/>
      <c r="MDE745" s="1101"/>
      <c r="MDF745" s="1101"/>
      <c r="MDG745" s="1101"/>
      <c r="MDH745" s="1101"/>
      <c r="MDI745" s="1101"/>
      <c r="MDJ745" s="1101"/>
      <c r="MDK745" s="1101"/>
      <c r="MDL745" s="1101"/>
      <c r="MDM745" s="1101"/>
      <c r="MDN745" s="1101"/>
      <c r="MDO745" s="1101"/>
      <c r="MDP745" s="1101"/>
      <c r="MDQ745" s="1101"/>
      <c r="MDR745" s="1101"/>
      <c r="MDS745" s="1101"/>
      <c r="MDT745" s="1101"/>
      <c r="MDU745" s="1101"/>
      <c r="MDV745" s="1101"/>
      <c r="MDW745" s="1101"/>
      <c r="MDX745" s="1101"/>
      <c r="MDY745" s="1101"/>
      <c r="MDZ745" s="1101"/>
      <c r="MEA745" s="1101"/>
      <c r="MEB745" s="1101"/>
      <c r="MEC745" s="1101"/>
      <c r="MED745" s="1101"/>
      <c r="MEE745" s="1101"/>
      <c r="MEF745" s="1101"/>
      <c r="MEG745" s="1101"/>
      <c r="MEH745" s="1101"/>
      <c r="MEI745" s="1101"/>
      <c r="MEJ745" s="1101"/>
      <c r="MEK745" s="1101"/>
      <c r="MEL745" s="1101"/>
      <c r="MEM745" s="1101"/>
      <c r="MEN745" s="1101"/>
      <c r="MEO745" s="1101"/>
      <c r="MEP745" s="1101"/>
      <c r="MEQ745" s="1101"/>
      <c r="MER745" s="1101"/>
      <c r="MES745" s="1101"/>
      <c r="MET745" s="1101"/>
      <c r="MEU745" s="1101"/>
      <c r="MEV745" s="1101"/>
      <c r="MEW745" s="1101"/>
      <c r="MEX745" s="1101"/>
      <c r="MEY745" s="1101"/>
      <c r="MEZ745" s="1101"/>
      <c r="MFA745" s="1101"/>
      <c r="MFB745" s="1101"/>
      <c r="MFC745" s="1101"/>
      <c r="MFD745" s="1101"/>
      <c r="MFE745" s="1101"/>
      <c r="MFF745" s="1101"/>
      <c r="MFG745" s="1101"/>
      <c r="MFH745" s="1101"/>
      <c r="MFI745" s="1101"/>
      <c r="MFJ745" s="1101"/>
      <c r="MFK745" s="1101"/>
      <c r="MFL745" s="1101"/>
      <c r="MFM745" s="1101"/>
      <c r="MFN745" s="1101"/>
      <c r="MFO745" s="1101"/>
      <c r="MFP745" s="1101"/>
      <c r="MFQ745" s="1101"/>
      <c r="MFR745" s="1101"/>
      <c r="MFS745" s="1101"/>
      <c r="MFT745" s="1101"/>
      <c r="MFU745" s="1101"/>
      <c r="MFV745" s="1101"/>
      <c r="MFW745" s="1101"/>
      <c r="MFX745" s="1101"/>
      <c r="MFY745" s="1101"/>
      <c r="MFZ745" s="1101"/>
      <c r="MGA745" s="1101"/>
      <c r="MGB745" s="1101"/>
      <c r="MGC745" s="1101"/>
      <c r="MGD745" s="1101"/>
      <c r="MGE745" s="1101"/>
      <c r="MGF745" s="1101"/>
      <c r="MGG745" s="1101"/>
      <c r="MGH745" s="1101"/>
      <c r="MGI745" s="1101"/>
      <c r="MGJ745" s="1101"/>
      <c r="MGK745" s="1101"/>
      <c r="MGL745" s="1101"/>
      <c r="MGM745" s="1101"/>
      <c r="MGN745" s="1101"/>
      <c r="MGO745" s="1101"/>
      <c r="MGP745" s="1101"/>
      <c r="MGQ745" s="1101"/>
      <c r="MGR745" s="1101"/>
      <c r="MGS745" s="1101"/>
      <c r="MGT745" s="1101"/>
      <c r="MGU745" s="1101"/>
      <c r="MGV745" s="1101"/>
      <c r="MGW745" s="1101"/>
      <c r="MGX745" s="1101"/>
      <c r="MGY745" s="1101"/>
      <c r="MGZ745" s="1101"/>
      <c r="MHA745" s="1101"/>
      <c r="MHB745" s="1101"/>
      <c r="MHC745" s="1101"/>
      <c r="MHD745" s="1101"/>
      <c r="MHE745" s="1101"/>
      <c r="MHF745" s="1101"/>
      <c r="MHG745" s="1101"/>
      <c r="MHH745" s="1101"/>
      <c r="MHI745" s="1101"/>
      <c r="MHJ745" s="1101"/>
      <c r="MHK745" s="1101"/>
      <c r="MHL745" s="1101"/>
      <c r="MHM745" s="1101"/>
      <c r="MHN745" s="1101"/>
      <c r="MHO745" s="1101"/>
      <c r="MHP745" s="1101"/>
      <c r="MHQ745" s="1101"/>
      <c r="MHR745" s="1101"/>
      <c r="MHS745" s="1101"/>
      <c r="MHT745" s="1101"/>
      <c r="MHU745" s="1101"/>
      <c r="MHV745" s="1101"/>
      <c r="MHW745" s="1101"/>
      <c r="MHX745" s="1101"/>
      <c r="MHY745" s="1101"/>
      <c r="MHZ745" s="1101"/>
      <c r="MIA745" s="1101"/>
      <c r="MIB745" s="1101"/>
      <c r="MIC745" s="1101"/>
      <c r="MID745" s="1101"/>
      <c r="MIE745" s="1101"/>
      <c r="MIF745" s="1101"/>
      <c r="MIG745" s="1101"/>
      <c r="MIH745" s="1101"/>
      <c r="MII745" s="1101"/>
      <c r="MIJ745" s="1101"/>
      <c r="MIK745" s="1101"/>
      <c r="MIL745" s="1101"/>
      <c r="MIM745" s="1101"/>
      <c r="MIN745" s="1101"/>
      <c r="MIO745" s="1101"/>
      <c r="MIP745" s="1101"/>
      <c r="MIQ745" s="1101"/>
      <c r="MIR745" s="1101"/>
      <c r="MIS745" s="1101"/>
      <c r="MIT745" s="1101"/>
      <c r="MIU745" s="1101"/>
      <c r="MIV745" s="1101"/>
      <c r="MIW745" s="1101"/>
      <c r="MIX745" s="1101"/>
      <c r="MIY745" s="1101"/>
      <c r="MIZ745" s="1101"/>
      <c r="MJA745" s="1101"/>
      <c r="MJB745" s="1101"/>
      <c r="MJC745" s="1101"/>
      <c r="MJD745" s="1101"/>
      <c r="MJE745" s="1101"/>
      <c r="MJF745" s="1101"/>
      <c r="MJG745" s="1101"/>
      <c r="MJH745" s="1101"/>
      <c r="MJI745" s="1101"/>
      <c r="MJJ745" s="1101"/>
      <c r="MJK745" s="1101"/>
      <c r="MJL745" s="1101"/>
      <c r="MJM745" s="1101"/>
      <c r="MJN745" s="1101"/>
      <c r="MJO745" s="1101"/>
      <c r="MJP745" s="1101"/>
      <c r="MJQ745" s="1101"/>
      <c r="MJR745" s="1101"/>
      <c r="MJS745" s="1101"/>
      <c r="MJT745" s="1101"/>
      <c r="MJU745" s="1101"/>
      <c r="MJV745" s="1101"/>
      <c r="MJW745" s="1101"/>
      <c r="MJX745" s="1101"/>
      <c r="MJY745" s="1101"/>
      <c r="MJZ745" s="1101"/>
      <c r="MKA745" s="1101"/>
      <c r="MKB745" s="1101"/>
      <c r="MKC745" s="1101"/>
      <c r="MKD745" s="1101"/>
      <c r="MKE745" s="1101"/>
      <c r="MKF745" s="1101"/>
      <c r="MKG745" s="1101"/>
      <c r="MKH745" s="1101"/>
      <c r="MKI745" s="1101"/>
      <c r="MKJ745" s="1101"/>
      <c r="MKK745" s="1101"/>
      <c r="MKL745" s="1101"/>
      <c r="MKM745" s="1101"/>
      <c r="MKN745" s="1101"/>
      <c r="MKO745" s="1101"/>
      <c r="MKP745" s="1101"/>
      <c r="MKQ745" s="1101"/>
      <c r="MKR745" s="1101"/>
      <c r="MKS745" s="1101"/>
      <c r="MKT745" s="1101"/>
      <c r="MKU745" s="1101"/>
      <c r="MKV745" s="1101"/>
      <c r="MKW745" s="1101"/>
      <c r="MKX745" s="1101"/>
      <c r="MKY745" s="1101"/>
      <c r="MKZ745" s="1101"/>
      <c r="MLA745" s="1101"/>
      <c r="MLB745" s="1101"/>
      <c r="MLC745" s="1101"/>
      <c r="MLD745" s="1101"/>
      <c r="MLE745" s="1101"/>
      <c r="MLF745" s="1101"/>
      <c r="MLG745" s="1101"/>
      <c r="MLH745" s="1101"/>
      <c r="MLI745" s="1101"/>
      <c r="MLJ745" s="1101"/>
      <c r="MLK745" s="1101"/>
      <c r="MLL745" s="1101"/>
      <c r="MLM745" s="1101"/>
      <c r="MLN745" s="1101"/>
      <c r="MLO745" s="1101"/>
      <c r="MLP745" s="1101"/>
      <c r="MLQ745" s="1101"/>
      <c r="MLR745" s="1101"/>
      <c r="MLS745" s="1101"/>
      <c r="MLT745" s="1101"/>
      <c r="MLU745" s="1101"/>
      <c r="MLV745" s="1101"/>
      <c r="MLW745" s="1101"/>
      <c r="MLX745" s="1101"/>
      <c r="MLY745" s="1101"/>
      <c r="MLZ745" s="1101"/>
      <c r="MMA745" s="1101"/>
      <c r="MMB745" s="1101"/>
      <c r="MMC745" s="1101"/>
      <c r="MMD745" s="1101"/>
      <c r="MME745" s="1101"/>
      <c r="MMF745" s="1101"/>
      <c r="MMG745" s="1101"/>
      <c r="MMH745" s="1101"/>
      <c r="MMI745" s="1101"/>
      <c r="MMJ745" s="1101"/>
      <c r="MMK745" s="1101"/>
      <c r="MML745" s="1101"/>
      <c r="MMM745" s="1101"/>
      <c r="MMN745" s="1101"/>
      <c r="MMO745" s="1101"/>
      <c r="MMP745" s="1101"/>
      <c r="MMQ745" s="1101"/>
      <c r="MMR745" s="1101"/>
      <c r="MMS745" s="1101"/>
      <c r="MMT745" s="1101"/>
      <c r="MMU745" s="1101"/>
      <c r="MMV745" s="1101"/>
      <c r="MMW745" s="1101"/>
      <c r="MMX745" s="1101"/>
      <c r="MMY745" s="1101"/>
      <c r="MMZ745" s="1101"/>
      <c r="MNA745" s="1101"/>
      <c r="MNB745" s="1101"/>
      <c r="MNC745" s="1101"/>
      <c r="MND745" s="1101"/>
      <c r="MNE745" s="1101"/>
      <c r="MNF745" s="1101"/>
      <c r="MNG745" s="1101"/>
      <c r="MNH745" s="1101"/>
      <c r="MNI745" s="1101"/>
      <c r="MNJ745" s="1101"/>
      <c r="MNK745" s="1101"/>
      <c r="MNL745" s="1101"/>
      <c r="MNM745" s="1101"/>
      <c r="MNN745" s="1101"/>
      <c r="MNO745" s="1101"/>
      <c r="MNP745" s="1101"/>
      <c r="MNQ745" s="1101"/>
      <c r="MNR745" s="1101"/>
      <c r="MNS745" s="1101"/>
      <c r="MNT745" s="1101"/>
      <c r="MNU745" s="1101"/>
      <c r="MNV745" s="1101"/>
      <c r="MNW745" s="1101"/>
      <c r="MNX745" s="1101"/>
      <c r="MNY745" s="1101"/>
      <c r="MNZ745" s="1101"/>
      <c r="MOA745" s="1101"/>
      <c r="MOB745" s="1101"/>
      <c r="MOC745" s="1101"/>
      <c r="MOD745" s="1101"/>
      <c r="MOE745" s="1101"/>
      <c r="MOF745" s="1101"/>
      <c r="MOG745" s="1101"/>
      <c r="MOH745" s="1101"/>
      <c r="MOI745" s="1101"/>
      <c r="MOJ745" s="1101"/>
      <c r="MOK745" s="1101"/>
      <c r="MOL745" s="1101"/>
      <c r="MOM745" s="1101"/>
      <c r="MON745" s="1101"/>
      <c r="MOO745" s="1101"/>
      <c r="MOP745" s="1101"/>
      <c r="MOQ745" s="1101"/>
      <c r="MOR745" s="1101"/>
      <c r="MOS745" s="1101"/>
      <c r="MOT745" s="1101"/>
      <c r="MOU745" s="1101"/>
      <c r="MOV745" s="1101"/>
      <c r="MOW745" s="1101"/>
      <c r="MOX745" s="1101"/>
      <c r="MOY745" s="1101"/>
      <c r="MOZ745" s="1101"/>
      <c r="MPA745" s="1101"/>
      <c r="MPB745" s="1101"/>
      <c r="MPC745" s="1101"/>
      <c r="MPD745" s="1101"/>
      <c r="MPE745" s="1101"/>
      <c r="MPF745" s="1101"/>
      <c r="MPG745" s="1101"/>
      <c r="MPH745" s="1101"/>
      <c r="MPI745" s="1101"/>
      <c r="MPJ745" s="1101"/>
      <c r="MPK745" s="1101"/>
      <c r="MPL745" s="1101"/>
      <c r="MPM745" s="1101"/>
      <c r="MPN745" s="1101"/>
      <c r="MPO745" s="1101"/>
      <c r="MPP745" s="1101"/>
      <c r="MPQ745" s="1101"/>
      <c r="MPR745" s="1101"/>
      <c r="MPS745" s="1101"/>
      <c r="MPT745" s="1101"/>
      <c r="MPU745" s="1101"/>
      <c r="MPV745" s="1101"/>
      <c r="MPW745" s="1101"/>
      <c r="MPX745" s="1101"/>
      <c r="MPY745" s="1101"/>
      <c r="MPZ745" s="1101"/>
      <c r="MQA745" s="1101"/>
      <c r="MQB745" s="1101"/>
      <c r="MQC745" s="1101"/>
      <c r="MQD745" s="1101"/>
      <c r="MQE745" s="1101"/>
      <c r="MQF745" s="1101"/>
      <c r="MQG745" s="1101"/>
      <c r="MQH745" s="1101"/>
      <c r="MQI745" s="1101"/>
      <c r="MQJ745" s="1101"/>
      <c r="MQK745" s="1101"/>
      <c r="MQL745" s="1101"/>
      <c r="MQM745" s="1101"/>
      <c r="MQN745" s="1101"/>
      <c r="MQO745" s="1101"/>
      <c r="MQP745" s="1101"/>
      <c r="MQQ745" s="1101"/>
      <c r="MQR745" s="1101"/>
      <c r="MQS745" s="1101"/>
      <c r="MQT745" s="1101"/>
      <c r="MQU745" s="1101"/>
      <c r="MQV745" s="1101"/>
      <c r="MQW745" s="1101"/>
      <c r="MQX745" s="1101"/>
      <c r="MQY745" s="1101"/>
      <c r="MQZ745" s="1101"/>
      <c r="MRA745" s="1101"/>
      <c r="MRB745" s="1101"/>
      <c r="MRC745" s="1101"/>
      <c r="MRD745" s="1101"/>
      <c r="MRE745" s="1101"/>
      <c r="MRF745" s="1101"/>
      <c r="MRG745" s="1101"/>
      <c r="MRH745" s="1101"/>
      <c r="MRI745" s="1101"/>
      <c r="MRJ745" s="1101"/>
      <c r="MRK745" s="1101"/>
      <c r="MRL745" s="1101"/>
      <c r="MRM745" s="1101"/>
      <c r="MRN745" s="1101"/>
      <c r="MRO745" s="1101"/>
      <c r="MRP745" s="1101"/>
      <c r="MRQ745" s="1101"/>
      <c r="MRR745" s="1101"/>
      <c r="MRS745" s="1101"/>
      <c r="MRT745" s="1101"/>
      <c r="MRU745" s="1101"/>
      <c r="MRV745" s="1101"/>
      <c r="MRW745" s="1101"/>
      <c r="MRX745" s="1101"/>
      <c r="MRY745" s="1101"/>
      <c r="MRZ745" s="1101"/>
      <c r="MSA745" s="1101"/>
      <c r="MSB745" s="1101"/>
      <c r="MSC745" s="1101"/>
      <c r="MSD745" s="1101"/>
      <c r="MSE745" s="1101"/>
      <c r="MSF745" s="1101"/>
      <c r="MSG745" s="1101"/>
      <c r="MSH745" s="1101"/>
      <c r="MSI745" s="1101"/>
      <c r="MSJ745" s="1101"/>
      <c r="MSK745" s="1101"/>
      <c r="MSL745" s="1101"/>
      <c r="MSM745" s="1101"/>
      <c r="MSN745" s="1101"/>
      <c r="MSO745" s="1101"/>
      <c r="MSP745" s="1101"/>
      <c r="MSQ745" s="1101"/>
      <c r="MSR745" s="1101"/>
      <c r="MSS745" s="1101"/>
      <c r="MST745" s="1101"/>
      <c r="MSU745" s="1101"/>
      <c r="MSV745" s="1101"/>
      <c r="MSW745" s="1101"/>
      <c r="MSX745" s="1101"/>
      <c r="MSY745" s="1101"/>
      <c r="MSZ745" s="1101"/>
      <c r="MTA745" s="1101"/>
      <c r="MTB745" s="1101"/>
      <c r="MTC745" s="1101"/>
      <c r="MTD745" s="1101"/>
      <c r="MTE745" s="1101"/>
      <c r="MTF745" s="1101"/>
      <c r="MTG745" s="1101"/>
      <c r="MTH745" s="1101"/>
      <c r="MTI745" s="1101"/>
      <c r="MTJ745" s="1101"/>
      <c r="MTK745" s="1101"/>
      <c r="MTL745" s="1101"/>
      <c r="MTM745" s="1101"/>
      <c r="MTN745" s="1101"/>
      <c r="MTO745" s="1101"/>
      <c r="MTP745" s="1101"/>
      <c r="MTQ745" s="1101"/>
      <c r="MTR745" s="1101"/>
      <c r="MTS745" s="1101"/>
      <c r="MTT745" s="1101"/>
      <c r="MTU745" s="1101"/>
      <c r="MTV745" s="1101"/>
      <c r="MTW745" s="1101"/>
      <c r="MTX745" s="1101"/>
      <c r="MTY745" s="1101"/>
      <c r="MTZ745" s="1101"/>
      <c r="MUA745" s="1101"/>
      <c r="MUB745" s="1101"/>
      <c r="MUC745" s="1101"/>
      <c r="MUD745" s="1101"/>
      <c r="MUE745" s="1101"/>
      <c r="MUF745" s="1101"/>
      <c r="MUG745" s="1101"/>
      <c r="MUH745" s="1101"/>
      <c r="MUI745" s="1101"/>
      <c r="MUJ745" s="1101"/>
      <c r="MUK745" s="1101"/>
      <c r="MUL745" s="1101"/>
      <c r="MUM745" s="1101"/>
      <c r="MUN745" s="1101"/>
      <c r="MUO745" s="1101"/>
      <c r="MUP745" s="1101"/>
      <c r="MUQ745" s="1101"/>
      <c r="MUR745" s="1101"/>
      <c r="MUS745" s="1101"/>
      <c r="MUT745" s="1101"/>
      <c r="MUU745" s="1101"/>
      <c r="MUV745" s="1101"/>
      <c r="MUW745" s="1101"/>
      <c r="MUX745" s="1101"/>
      <c r="MUY745" s="1101"/>
      <c r="MUZ745" s="1101"/>
      <c r="MVA745" s="1101"/>
      <c r="MVB745" s="1101"/>
      <c r="MVC745" s="1101"/>
      <c r="MVD745" s="1101"/>
      <c r="MVE745" s="1101"/>
      <c r="MVF745" s="1101"/>
      <c r="MVG745" s="1101"/>
      <c r="MVH745" s="1101"/>
      <c r="MVI745" s="1101"/>
      <c r="MVJ745" s="1101"/>
      <c r="MVK745" s="1101"/>
      <c r="MVL745" s="1101"/>
      <c r="MVM745" s="1101"/>
      <c r="MVN745" s="1101"/>
      <c r="MVO745" s="1101"/>
      <c r="MVP745" s="1101"/>
      <c r="MVQ745" s="1101"/>
      <c r="MVR745" s="1101"/>
      <c r="MVS745" s="1101"/>
      <c r="MVT745" s="1101"/>
      <c r="MVU745" s="1101"/>
      <c r="MVV745" s="1101"/>
      <c r="MVW745" s="1101"/>
      <c r="MVX745" s="1101"/>
      <c r="MVY745" s="1101"/>
      <c r="MVZ745" s="1101"/>
      <c r="MWA745" s="1101"/>
      <c r="MWB745" s="1101"/>
      <c r="MWC745" s="1101"/>
      <c r="MWD745" s="1101"/>
      <c r="MWE745" s="1101"/>
      <c r="MWF745" s="1101"/>
      <c r="MWG745" s="1101"/>
      <c r="MWH745" s="1101"/>
      <c r="MWI745" s="1101"/>
      <c r="MWJ745" s="1101"/>
      <c r="MWK745" s="1101"/>
      <c r="MWL745" s="1101"/>
      <c r="MWM745" s="1101"/>
      <c r="MWN745" s="1101"/>
      <c r="MWO745" s="1101"/>
      <c r="MWP745" s="1101"/>
      <c r="MWQ745" s="1101"/>
      <c r="MWR745" s="1101"/>
      <c r="MWS745" s="1101"/>
      <c r="MWT745" s="1101"/>
      <c r="MWU745" s="1101"/>
      <c r="MWV745" s="1101"/>
      <c r="MWW745" s="1101"/>
      <c r="MWX745" s="1101"/>
      <c r="MWY745" s="1101"/>
      <c r="MWZ745" s="1101"/>
      <c r="MXA745" s="1101"/>
      <c r="MXB745" s="1101"/>
      <c r="MXC745" s="1101"/>
      <c r="MXD745" s="1101"/>
      <c r="MXE745" s="1101"/>
      <c r="MXF745" s="1101"/>
      <c r="MXG745" s="1101"/>
      <c r="MXH745" s="1101"/>
      <c r="MXI745" s="1101"/>
      <c r="MXJ745" s="1101"/>
      <c r="MXK745" s="1101"/>
      <c r="MXL745" s="1101"/>
      <c r="MXM745" s="1101"/>
      <c r="MXN745" s="1101"/>
      <c r="MXO745" s="1101"/>
      <c r="MXP745" s="1101"/>
      <c r="MXQ745" s="1101"/>
      <c r="MXR745" s="1101"/>
      <c r="MXS745" s="1101"/>
      <c r="MXT745" s="1101"/>
      <c r="MXU745" s="1101"/>
      <c r="MXV745" s="1101"/>
      <c r="MXW745" s="1101"/>
      <c r="MXX745" s="1101"/>
      <c r="MXY745" s="1101"/>
      <c r="MXZ745" s="1101"/>
      <c r="MYA745" s="1101"/>
      <c r="MYB745" s="1101"/>
      <c r="MYC745" s="1101"/>
      <c r="MYD745" s="1101"/>
      <c r="MYE745" s="1101"/>
      <c r="MYF745" s="1101"/>
      <c r="MYG745" s="1101"/>
      <c r="MYH745" s="1101"/>
      <c r="MYI745" s="1101"/>
      <c r="MYJ745" s="1101"/>
      <c r="MYK745" s="1101"/>
      <c r="MYL745" s="1101"/>
      <c r="MYM745" s="1101"/>
      <c r="MYN745" s="1101"/>
      <c r="MYO745" s="1101"/>
      <c r="MYP745" s="1101"/>
      <c r="MYQ745" s="1101"/>
      <c r="MYR745" s="1101"/>
      <c r="MYS745" s="1101"/>
      <c r="MYT745" s="1101"/>
      <c r="MYU745" s="1101"/>
      <c r="MYV745" s="1101"/>
      <c r="MYW745" s="1101"/>
      <c r="MYX745" s="1101"/>
      <c r="MYY745" s="1101"/>
      <c r="MYZ745" s="1101"/>
      <c r="MZA745" s="1101"/>
      <c r="MZB745" s="1101"/>
      <c r="MZC745" s="1101"/>
      <c r="MZD745" s="1101"/>
      <c r="MZE745" s="1101"/>
      <c r="MZF745" s="1101"/>
      <c r="MZG745" s="1101"/>
      <c r="MZH745" s="1101"/>
      <c r="MZI745" s="1101"/>
      <c r="MZJ745" s="1101"/>
      <c r="MZK745" s="1101"/>
      <c r="MZL745" s="1101"/>
      <c r="MZM745" s="1101"/>
      <c r="MZN745" s="1101"/>
      <c r="MZO745" s="1101"/>
      <c r="MZP745" s="1101"/>
      <c r="MZQ745" s="1101"/>
      <c r="MZR745" s="1101"/>
      <c r="MZS745" s="1101"/>
      <c r="MZT745" s="1101"/>
      <c r="MZU745" s="1101"/>
      <c r="MZV745" s="1101"/>
      <c r="MZW745" s="1101"/>
      <c r="MZX745" s="1101"/>
      <c r="MZY745" s="1101"/>
      <c r="MZZ745" s="1101"/>
      <c r="NAA745" s="1101"/>
      <c r="NAB745" s="1101"/>
      <c r="NAC745" s="1101"/>
      <c r="NAD745" s="1101"/>
      <c r="NAE745" s="1101"/>
      <c r="NAF745" s="1101"/>
      <c r="NAG745" s="1101"/>
      <c r="NAH745" s="1101"/>
      <c r="NAI745" s="1101"/>
      <c r="NAJ745" s="1101"/>
      <c r="NAK745" s="1101"/>
      <c r="NAL745" s="1101"/>
      <c r="NAM745" s="1101"/>
      <c r="NAN745" s="1101"/>
      <c r="NAO745" s="1101"/>
      <c r="NAP745" s="1101"/>
      <c r="NAQ745" s="1101"/>
      <c r="NAR745" s="1101"/>
      <c r="NAS745" s="1101"/>
      <c r="NAT745" s="1101"/>
      <c r="NAU745" s="1101"/>
      <c r="NAV745" s="1101"/>
      <c r="NAW745" s="1101"/>
      <c r="NAX745" s="1101"/>
      <c r="NAY745" s="1101"/>
      <c r="NAZ745" s="1101"/>
      <c r="NBA745" s="1101"/>
      <c r="NBB745" s="1101"/>
      <c r="NBC745" s="1101"/>
      <c r="NBD745" s="1101"/>
      <c r="NBE745" s="1101"/>
      <c r="NBF745" s="1101"/>
      <c r="NBG745" s="1101"/>
      <c r="NBH745" s="1101"/>
      <c r="NBI745" s="1101"/>
      <c r="NBJ745" s="1101"/>
      <c r="NBK745" s="1101"/>
      <c r="NBL745" s="1101"/>
      <c r="NBM745" s="1101"/>
      <c r="NBN745" s="1101"/>
      <c r="NBO745" s="1101"/>
      <c r="NBP745" s="1101"/>
      <c r="NBQ745" s="1101"/>
      <c r="NBR745" s="1101"/>
      <c r="NBS745" s="1101"/>
      <c r="NBT745" s="1101"/>
      <c r="NBU745" s="1101"/>
      <c r="NBV745" s="1101"/>
      <c r="NBW745" s="1101"/>
      <c r="NBX745" s="1101"/>
      <c r="NBY745" s="1101"/>
      <c r="NBZ745" s="1101"/>
      <c r="NCA745" s="1101"/>
      <c r="NCB745" s="1101"/>
      <c r="NCC745" s="1101"/>
      <c r="NCD745" s="1101"/>
      <c r="NCE745" s="1101"/>
      <c r="NCF745" s="1101"/>
      <c r="NCG745" s="1101"/>
      <c r="NCH745" s="1101"/>
      <c r="NCI745" s="1101"/>
      <c r="NCJ745" s="1101"/>
      <c r="NCK745" s="1101"/>
      <c r="NCL745" s="1101"/>
      <c r="NCM745" s="1101"/>
      <c r="NCN745" s="1101"/>
      <c r="NCO745" s="1101"/>
      <c r="NCP745" s="1101"/>
      <c r="NCQ745" s="1101"/>
      <c r="NCR745" s="1101"/>
      <c r="NCS745" s="1101"/>
      <c r="NCT745" s="1101"/>
      <c r="NCU745" s="1101"/>
      <c r="NCV745" s="1101"/>
      <c r="NCW745" s="1101"/>
      <c r="NCX745" s="1101"/>
      <c r="NCY745" s="1101"/>
      <c r="NCZ745" s="1101"/>
      <c r="NDA745" s="1101"/>
      <c r="NDB745" s="1101"/>
      <c r="NDC745" s="1101"/>
      <c r="NDD745" s="1101"/>
      <c r="NDE745" s="1101"/>
      <c r="NDF745" s="1101"/>
      <c r="NDG745" s="1101"/>
      <c r="NDH745" s="1101"/>
      <c r="NDI745" s="1101"/>
      <c r="NDJ745" s="1101"/>
      <c r="NDK745" s="1101"/>
      <c r="NDL745" s="1101"/>
      <c r="NDM745" s="1101"/>
      <c r="NDN745" s="1101"/>
      <c r="NDO745" s="1101"/>
      <c r="NDP745" s="1101"/>
      <c r="NDQ745" s="1101"/>
      <c r="NDR745" s="1101"/>
      <c r="NDS745" s="1101"/>
      <c r="NDT745" s="1101"/>
      <c r="NDU745" s="1101"/>
      <c r="NDV745" s="1101"/>
      <c r="NDW745" s="1101"/>
      <c r="NDX745" s="1101"/>
      <c r="NDY745" s="1101"/>
      <c r="NDZ745" s="1101"/>
      <c r="NEA745" s="1101"/>
      <c r="NEB745" s="1101"/>
      <c r="NEC745" s="1101"/>
      <c r="NED745" s="1101"/>
      <c r="NEE745" s="1101"/>
      <c r="NEF745" s="1101"/>
      <c r="NEG745" s="1101"/>
      <c r="NEH745" s="1101"/>
      <c r="NEI745" s="1101"/>
      <c r="NEJ745" s="1101"/>
      <c r="NEK745" s="1101"/>
      <c r="NEL745" s="1101"/>
      <c r="NEM745" s="1101"/>
      <c r="NEN745" s="1101"/>
      <c r="NEO745" s="1101"/>
      <c r="NEP745" s="1101"/>
      <c r="NEQ745" s="1101"/>
      <c r="NER745" s="1101"/>
      <c r="NES745" s="1101"/>
      <c r="NET745" s="1101"/>
      <c r="NEU745" s="1101"/>
      <c r="NEV745" s="1101"/>
      <c r="NEW745" s="1101"/>
      <c r="NEX745" s="1101"/>
      <c r="NEY745" s="1101"/>
      <c r="NEZ745" s="1101"/>
      <c r="NFA745" s="1101"/>
      <c r="NFB745" s="1101"/>
      <c r="NFC745" s="1101"/>
      <c r="NFD745" s="1101"/>
      <c r="NFE745" s="1101"/>
      <c r="NFF745" s="1101"/>
      <c r="NFG745" s="1101"/>
      <c r="NFH745" s="1101"/>
      <c r="NFI745" s="1101"/>
      <c r="NFJ745" s="1101"/>
      <c r="NFK745" s="1101"/>
      <c r="NFL745" s="1101"/>
      <c r="NFM745" s="1101"/>
      <c r="NFN745" s="1101"/>
      <c r="NFO745" s="1101"/>
      <c r="NFP745" s="1101"/>
      <c r="NFQ745" s="1101"/>
      <c r="NFR745" s="1101"/>
      <c r="NFS745" s="1101"/>
      <c r="NFT745" s="1101"/>
      <c r="NFU745" s="1101"/>
      <c r="NFV745" s="1101"/>
      <c r="NFW745" s="1101"/>
      <c r="NFX745" s="1101"/>
      <c r="NFY745" s="1101"/>
      <c r="NFZ745" s="1101"/>
      <c r="NGA745" s="1101"/>
      <c r="NGB745" s="1101"/>
      <c r="NGC745" s="1101"/>
      <c r="NGD745" s="1101"/>
      <c r="NGE745" s="1101"/>
      <c r="NGF745" s="1101"/>
      <c r="NGG745" s="1101"/>
      <c r="NGH745" s="1101"/>
      <c r="NGI745" s="1101"/>
      <c r="NGJ745" s="1101"/>
      <c r="NGK745" s="1101"/>
      <c r="NGL745" s="1101"/>
      <c r="NGM745" s="1101"/>
      <c r="NGN745" s="1101"/>
      <c r="NGO745" s="1101"/>
      <c r="NGP745" s="1101"/>
      <c r="NGQ745" s="1101"/>
      <c r="NGR745" s="1101"/>
      <c r="NGS745" s="1101"/>
      <c r="NGT745" s="1101"/>
      <c r="NGU745" s="1101"/>
      <c r="NGV745" s="1101"/>
      <c r="NGW745" s="1101"/>
      <c r="NGX745" s="1101"/>
      <c r="NGY745" s="1101"/>
      <c r="NGZ745" s="1101"/>
      <c r="NHA745" s="1101"/>
      <c r="NHB745" s="1101"/>
      <c r="NHC745" s="1101"/>
      <c r="NHD745" s="1101"/>
      <c r="NHE745" s="1101"/>
      <c r="NHF745" s="1101"/>
      <c r="NHG745" s="1101"/>
      <c r="NHH745" s="1101"/>
      <c r="NHI745" s="1101"/>
      <c r="NHJ745" s="1101"/>
      <c r="NHK745" s="1101"/>
      <c r="NHL745" s="1101"/>
      <c r="NHM745" s="1101"/>
      <c r="NHN745" s="1101"/>
      <c r="NHO745" s="1101"/>
      <c r="NHP745" s="1101"/>
      <c r="NHQ745" s="1101"/>
      <c r="NHR745" s="1101"/>
      <c r="NHS745" s="1101"/>
      <c r="NHT745" s="1101"/>
      <c r="NHU745" s="1101"/>
      <c r="NHV745" s="1101"/>
      <c r="NHW745" s="1101"/>
      <c r="NHX745" s="1101"/>
      <c r="NHY745" s="1101"/>
      <c r="NHZ745" s="1101"/>
      <c r="NIA745" s="1101"/>
      <c r="NIB745" s="1101"/>
      <c r="NIC745" s="1101"/>
      <c r="NID745" s="1101"/>
      <c r="NIE745" s="1101"/>
      <c r="NIF745" s="1101"/>
      <c r="NIG745" s="1101"/>
      <c r="NIH745" s="1101"/>
      <c r="NII745" s="1101"/>
      <c r="NIJ745" s="1101"/>
      <c r="NIK745" s="1101"/>
      <c r="NIL745" s="1101"/>
      <c r="NIM745" s="1101"/>
      <c r="NIN745" s="1101"/>
      <c r="NIO745" s="1101"/>
      <c r="NIP745" s="1101"/>
      <c r="NIQ745" s="1101"/>
      <c r="NIR745" s="1101"/>
      <c r="NIS745" s="1101"/>
      <c r="NIT745" s="1101"/>
      <c r="NIU745" s="1101"/>
      <c r="NIV745" s="1101"/>
      <c r="NIW745" s="1101"/>
      <c r="NIX745" s="1101"/>
      <c r="NIY745" s="1101"/>
      <c r="NIZ745" s="1101"/>
      <c r="NJA745" s="1101"/>
      <c r="NJB745" s="1101"/>
      <c r="NJC745" s="1101"/>
      <c r="NJD745" s="1101"/>
      <c r="NJE745" s="1101"/>
      <c r="NJF745" s="1101"/>
      <c r="NJG745" s="1101"/>
      <c r="NJH745" s="1101"/>
      <c r="NJI745" s="1101"/>
      <c r="NJJ745" s="1101"/>
      <c r="NJK745" s="1101"/>
      <c r="NJL745" s="1101"/>
      <c r="NJM745" s="1101"/>
      <c r="NJN745" s="1101"/>
      <c r="NJO745" s="1101"/>
      <c r="NJP745" s="1101"/>
      <c r="NJQ745" s="1101"/>
      <c r="NJR745" s="1101"/>
      <c r="NJS745" s="1101"/>
      <c r="NJT745" s="1101"/>
      <c r="NJU745" s="1101"/>
      <c r="NJV745" s="1101"/>
      <c r="NJW745" s="1101"/>
      <c r="NJX745" s="1101"/>
      <c r="NJY745" s="1101"/>
      <c r="NJZ745" s="1101"/>
      <c r="NKA745" s="1101"/>
      <c r="NKB745" s="1101"/>
      <c r="NKC745" s="1101"/>
      <c r="NKD745" s="1101"/>
      <c r="NKE745" s="1101"/>
      <c r="NKF745" s="1101"/>
      <c r="NKG745" s="1101"/>
      <c r="NKH745" s="1101"/>
      <c r="NKI745" s="1101"/>
      <c r="NKJ745" s="1101"/>
      <c r="NKK745" s="1101"/>
      <c r="NKL745" s="1101"/>
      <c r="NKM745" s="1101"/>
      <c r="NKN745" s="1101"/>
      <c r="NKO745" s="1101"/>
      <c r="NKP745" s="1101"/>
      <c r="NKQ745" s="1101"/>
      <c r="NKR745" s="1101"/>
      <c r="NKS745" s="1101"/>
      <c r="NKT745" s="1101"/>
      <c r="NKU745" s="1101"/>
      <c r="NKV745" s="1101"/>
      <c r="NKW745" s="1101"/>
      <c r="NKX745" s="1101"/>
      <c r="NKY745" s="1101"/>
      <c r="NKZ745" s="1101"/>
      <c r="NLA745" s="1101"/>
      <c r="NLB745" s="1101"/>
      <c r="NLC745" s="1101"/>
      <c r="NLD745" s="1101"/>
      <c r="NLE745" s="1101"/>
      <c r="NLF745" s="1101"/>
      <c r="NLG745" s="1101"/>
      <c r="NLH745" s="1101"/>
      <c r="NLI745" s="1101"/>
      <c r="NLJ745" s="1101"/>
      <c r="NLK745" s="1101"/>
      <c r="NLL745" s="1101"/>
      <c r="NLM745" s="1101"/>
      <c r="NLN745" s="1101"/>
      <c r="NLO745" s="1101"/>
      <c r="NLP745" s="1101"/>
      <c r="NLQ745" s="1101"/>
      <c r="NLR745" s="1101"/>
      <c r="NLS745" s="1101"/>
      <c r="NLT745" s="1101"/>
      <c r="NLU745" s="1101"/>
      <c r="NLV745" s="1101"/>
      <c r="NLW745" s="1101"/>
      <c r="NLX745" s="1101"/>
      <c r="NLY745" s="1101"/>
      <c r="NLZ745" s="1101"/>
      <c r="NMA745" s="1101"/>
      <c r="NMB745" s="1101"/>
      <c r="NMC745" s="1101"/>
      <c r="NMD745" s="1101"/>
      <c r="NME745" s="1101"/>
      <c r="NMF745" s="1101"/>
      <c r="NMG745" s="1101"/>
      <c r="NMH745" s="1101"/>
      <c r="NMI745" s="1101"/>
      <c r="NMJ745" s="1101"/>
      <c r="NMK745" s="1101"/>
      <c r="NML745" s="1101"/>
      <c r="NMM745" s="1101"/>
      <c r="NMN745" s="1101"/>
      <c r="NMO745" s="1101"/>
      <c r="NMP745" s="1101"/>
      <c r="NMQ745" s="1101"/>
      <c r="NMR745" s="1101"/>
      <c r="NMS745" s="1101"/>
      <c r="NMT745" s="1101"/>
      <c r="NMU745" s="1101"/>
      <c r="NMV745" s="1101"/>
      <c r="NMW745" s="1101"/>
      <c r="NMX745" s="1101"/>
      <c r="NMY745" s="1101"/>
      <c r="NMZ745" s="1101"/>
      <c r="NNA745" s="1101"/>
      <c r="NNB745" s="1101"/>
      <c r="NNC745" s="1101"/>
      <c r="NND745" s="1101"/>
      <c r="NNE745" s="1101"/>
      <c r="NNF745" s="1101"/>
      <c r="NNG745" s="1101"/>
      <c r="NNH745" s="1101"/>
      <c r="NNI745" s="1101"/>
      <c r="NNJ745" s="1101"/>
      <c r="NNK745" s="1101"/>
      <c r="NNL745" s="1101"/>
      <c r="NNM745" s="1101"/>
      <c r="NNN745" s="1101"/>
      <c r="NNO745" s="1101"/>
      <c r="NNP745" s="1101"/>
      <c r="NNQ745" s="1101"/>
      <c r="NNR745" s="1101"/>
      <c r="NNS745" s="1101"/>
      <c r="NNT745" s="1101"/>
      <c r="NNU745" s="1101"/>
      <c r="NNV745" s="1101"/>
      <c r="NNW745" s="1101"/>
      <c r="NNX745" s="1101"/>
      <c r="NNY745" s="1101"/>
      <c r="NNZ745" s="1101"/>
      <c r="NOA745" s="1101"/>
      <c r="NOB745" s="1101"/>
      <c r="NOC745" s="1101"/>
      <c r="NOD745" s="1101"/>
      <c r="NOE745" s="1101"/>
      <c r="NOF745" s="1101"/>
      <c r="NOG745" s="1101"/>
      <c r="NOH745" s="1101"/>
      <c r="NOI745" s="1101"/>
      <c r="NOJ745" s="1101"/>
      <c r="NOK745" s="1101"/>
      <c r="NOL745" s="1101"/>
      <c r="NOM745" s="1101"/>
      <c r="NON745" s="1101"/>
      <c r="NOO745" s="1101"/>
      <c r="NOP745" s="1101"/>
      <c r="NOQ745" s="1101"/>
      <c r="NOR745" s="1101"/>
      <c r="NOS745" s="1101"/>
      <c r="NOT745" s="1101"/>
      <c r="NOU745" s="1101"/>
      <c r="NOV745" s="1101"/>
      <c r="NOW745" s="1101"/>
      <c r="NOX745" s="1101"/>
      <c r="NOY745" s="1101"/>
      <c r="NOZ745" s="1101"/>
      <c r="NPA745" s="1101"/>
      <c r="NPB745" s="1101"/>
      <c r="NPC745" s="1101"/>
      <c r="NPD745" s="1101"/>
      <c r="NPE745" s="1101"/>
      <c r="NPF745" s="1101"/>
      <c r="NPG745" s="1101"/>
      <c r="NPH745" s="1101"/>
      <c r="NPI745" s="1101"/>
      <c r="NPJ745" s="1101"/>
      <c r="NPK745" s="1101"/>
      <c r="NPL745" s="1101"/>
      <c r="NPM745" s="1101"/>
      <c r="NPN745" s="1101"/>
      <c r="NPO745" s="1101"/>
      <c r="NPP745" s="1101"/>
      <c r="NPQ745" s="1101"/>
      <c r="NPR745" s="1101"/>
      <c r="NPS745" s="1101"/>
      <c r="NPT745" s="1101"/>
      <c r="NPU745" s="1101"/>
      <c r="NPV745" s="1101"/>
      <c r="NPW745" s="1101"/>
      <c r="NPX745" s="1101"/>
      <c r="NPY745" s="1101"/>
      <c r="NPZ745" s="1101"/>
      <c r="NQA745" s="1101"/>
      <c r="NQB745" s="1101"/>
      <c r="NQC745" s="1101"/>
      <c r="NQD745" s="1101"/>
      <c r="NQE745" s="1101"/>
      <c r="NQF745" s="1101"/>
      <c r="NQG745" s="1101"/>
      <c r="NQH745" s="1101"/>
      <c r="NQI745" s="1101"/>
      <c r="NQJ745" s="1101"/>
      <c r="NQK745" s="1101"/>
      <c r="NQL745" s="1101"/>
      <c r="NQM745" s="1101"/>
      <c r="NQN745" s="1101"/>
      <c r="NQO745" s="1101"/>
      <c r="NQP745" s="1101"/>
      <c r="NQQ745" s="1101"/>
      <c r="NQR745" s="1101"/>
      <c r="NQS745" s="1101"/>
      <c r="NQT745" s="1101"/>
      <c r="NQU745" s="1101"/>
      <c r="NQV745" s="1101"/>
      <c r="NQW745" s="1101"/>
      <c r="NQX745" s="1101"/>
      <c r="NQY745" s="1101"/>
      <c r="NQZ745" s="1101"/>
      <c r="NRA745" s="1101"/>
      <c r="NRB745" s="1101"/>
      <c r="NRC745" s="1101"/>
      <c r="NRD745" s="1101"/>
      <c r="NRE745" s="1101"/>
      <c r="NRF745" s="1101"/>
      <c r="NRG745" s="1101"/>
      <c r="NRH745" s="1101"/>
      <c r="NRI745" s="1101"/>
      <c r="NRJ745" s="1101"/>
      <c r="NRK745" s="1101"/>
      <c r="NRL745" s="1101"/>
      <c r="NRM745" s="1101"/>
      <c r="NRN745" s="1101"/>
      <c r="NRO745" s="1101"/>
      <c r="NRP745" s="1101"/>
      <c r="NRQ745" s="1101"/>
      <c r="NRR745" s="1101"/>
      <c r="NRS745" s="1101"/>
      <c r="NRT745" s="1101"/>
      <c r="NRU745" s="1101"/>
      <c r="NRV745" s="1101"/>
      <c r="NRW745" s="1101"/>
      <c r="NRX745" s="1101"/>
      <c r="NRY745" s="1101"/>
      <c r="NRZ745" s="1101"/>
      <c r="NSA745" s="1101"/>
      <c r="NSB745" s="1101"/>
      <c r="NSC745" s="1101"/>
      <c r="NSD745" s="1101"/>
      <c r="NSE745" s="1101"/>
      <c r="NSF745" s="1101"/>
      <c r="NSG745" s="1101"/>
      <c r="NSH745" s="1101"/>
      <c r="NSI745" s="1101"/>
      <c r="NSJ745" s="1101"/>
      <c r="NSK745" s="1101"/>
      <c r="NSL745" s="1101"/>
      <c r="NSM745" s="1101"/>
      <c r="NSN745" s="1101"/>
      <c r="NSO745" s="1101"/>
      <c r="NSP745" s="1101"/>
      <c r="NSQ745" s="1101"/>
      <c r="NSR745" s="1101"/>
      <c r="NSS745" s="1101"/>
      <c r="NST745" s="1101"/>
      <c r="NSU745" s="1101"/>
      <c r="NSV745" s="1101"/>
      <c r="NSW745" s="1101"/>
      <c r="NSX745" s="1101"/>
      <c r="NSY745" s="1101"/>
      <c r="NSZ745" s="1101"/>
      <c r="NTA745" s="1101"/>
      <c r="NTB745" s="1101"/>
      <c r="NTC745" s="1101"/>
      <c r="NTD745" s="1101"/>
      <c r="NTE745" s="1101"/>
      <c r="NTF745" s="1101"/>
      <c r="NTG745" s="1101"/>
      <c r="NTH745" s="1101"/>
      <c r="NTI745" s="1101"/>
      <c r="NTJ745" s="1101"/>
      <c r="NTK745" s="1101"/>
      <c r="NTL745" s="1101"/>
      <c r="NTM745" s="1101"/>
      <c r="NTN745" s="1101"/>
      <c r="NTO745" s="1101"/>
      <c r="NTP745" s="1101"/>
      <c r="NTQ745" s="1101"/>
      <c r="NTR745" s="1101"/>
      <c r="NTS745" s="1101"/>
      <c r="NTT745" s="1101"/>
      <c r="NTU745" s="1101"/>
      <c r="NTV745" s="1101"/>
      <c r="NTW745" s="1101"/>
      <c r="NTX745" s="1101"/>
      <c r="NTY745" s="1101"/>
      <c r="NTZ745" s="1101"/>
      <c r="NUA745" s="1101"/>
      <c r="NUB745" s="1101"/>
      <c r="NUC745" s="1101"/>
      <c r="NUD745" s="1101"/>
      <c r="NUE745" s="1101"/>
      <c r="NUF745" s="1101"/>
      <c r="NUG745" s="1101"/>
      <c r="NUH745" s="1101"/>
      <c r="NUI745" s="1101"/>
      <c r="NUJ745" s="1101"/>
      <c r="NUK745" s="1101"/>
      <c r="NUL745" s="1101"/>
      <c r="NUM745" s="1101"/>
      <c r="NUN745" s="1101"/>
      <c r="NUO745" s="1101"/>
      <c r="NUP745" s="1101"/>
      <c r="NUQ745" s="1101"/>
      <c r="NUR745" s="1101"/>
      <c r="NUS745" s="1101"/>
      <c r="NUT745" s="1101"/>
      <c r="NUU745" s="1101"/>
      <c r="NUV745" s="1101"/>
      <c r="NUW745" s="1101"/>
      <c r="NUX745" s="1101"/>
      <c r="NUY745" s="1101"/>
      <c r="NUZ745" s="1101"/>
      <c r="NVA745" s="1101"/>
      <c r="NVB745" s="1101"/>
      <c r="NVC745" s="1101"/>
      <c r="NVD745" s="1101"/>
      <c r="NVE745" s="1101"/>
      <c r="NVF745" s="1101"/>
      <c r="NVG745" s="1101"/>
      <c r="NVH745" s="1101"/>
      <c r="NVI745" s="1101"/>
      <c r="NVJ745" s="1101"/>
      <c r="NVK745" s="1101"/>
      <c r="NVL745" s="1101"/>
      <c r="NVM745" s="1101"/>
      <c r="NVN745" s="1101"/>
      <c r="NVO745" s="1101"/>
      <c r="NVP745" s="1101"/>
      <c r="NVQ745" s="1101"/>
      <c r="NVR745" s="1101"/>
      <c r="NVS745" s="1101"/>
      <c r="NVT745" s="1101"/>
      <c r="NVU745" s="1101"/>
      <c r="NVV745" s="1101"/>
      <c r="NVW745" s="1101"/>
      <c r="NVX745" s="1101"/>
      <c r="NVY745" s="1101"/>
      <c r="NVZ745" s="1101"/>
      <c r="NWA745" s="1101"/>
      <c r="NWB745" s="1101"/>
      <c r="NWC745" s="1101"/>
      <c r="NWD745" s="1101"/>
      <c r="NWE745" s="1101"/>
      <c r="NWF745" s="1101"/>
      <c r="NWG745" s="1101"/>
      <c r="NWH745" s="1101"/>
      <c r="NWI745" s="1101"/>
      <c r="NWJ745" s="1101"/>
      <c r="NWK745" s="1101"/>
      <c r="NWL745" s="1101"/>
      <c r="NWM745" s="1101"/>
      <c r="NWN745" s="1101"/>
      <c r="NWO745" s="1101"/>
      <c r="NWP745" s="1101"/>
      <c r="NWQ745" s="1101"/>
      <c r="NWR745" s="1101"/>
      <c r="NWS745" s="1101"/>
      <c r="NWT745" s="1101"/>
      <c r="NWU745" s="1101"/>
      <c r="NWV745" s="1101"/>
      <c r="NWW745" s="1101"/>
      <c r="NWX745" s="1101"/>
      <c r="NWY745" s="1101"/>
      <c r="NWZ745" s="1101"/>
      <c r="NXA745" s="1101"/>
      <c r="NXB745" s="1101"/>
      <c r="NXC745" s="1101"/>
      <c r="NXD745" s="1101"/>
      <c r="NXE745" s="1101"/>
      <c r="NXF745" s="1101"/>
      <c r="NXG745" s="1101"/>
      <c r="NXH745" s="1101"/>
      <c r="NXI745" s="1101"/>
      <c r="NXJ745" s="1101"/>
      <c r="NXK745" s="1101"/>
      <c r="NXL745" s="1101"/>
      <c r="NXM745" s="1101"/>
      <c r="NXN745" s="1101"/>
      <c r="NXO745" s="1101"/>
      <c r="NXP745" s="1101"/>
      <c r="NXQ745" s="1101"/>
      <c r="NXR745" s="1101"/>
      <c r="NXS745" s="1101"/>
      <c r="NXT745" s="1101"/>
      <c r="NXU745" s="1101"/>
      <c r="NXV745" s="1101"/>
      <c r="NXW745" s="1101"/>
      <c r="NXX745" s="1101"/>
      <c r="NXY745" s="1101"/>
      <c r="NXZ745" s="1101"/>
      <c r="NYA745" s="1101"/>
      <c r="NYB745" s="1101"/>
      <c r="NYC745" s="1101"/>
      <c r="NYD745" s="1101"/>
      <c r="NYE745" s="1101"/>
      <c r="NYF745" s="1101"/>
      <c r="NYG745" s="1101"/>
      <c r="NYH745" s="1101"/>
      <c r="NYI745" s="1101"/>
      <c r="NYJ745" s="1101"/>
      <c r="NYK745" s="1101"/>
      <c r="NYL745" s="1101"/>
      <c r="NYM745" s="1101"/>
      <c r="NYN745" s="1101"/>
      <c r="NYO745" s="1101"/>
      <c r="NYP745" s="1101"/>
      <c r="NYQ745" s="1101"/>
      <c r="NYR745" s="1101"/>
      <c r="NYS745" s="1101"/>
      <c r="NYT745" s="1101"/>
      <c r="NYU745" s="1101"/>
      <c r="NYV745" s="1101"/>
      <c r="NYW745" s="1101"/>
      <c r="NYX745" s="1101"/>
      <c r="NYY745" s="1101"/>
      <c r="NYZ745" s="1101"/>
      <c r="NZA745" s="1101"/>
      <c r="NZB745" s="1101"/>
      <c r="NZC745" s="1101"/>
      <c r="NZD745" s="1101"/>
      <c r="NZE745" s="1101"/>
      <c r="NZF745" s="1101"/>
      <c r="NZG745" s="1101"/>
      <c r="NZH745" s="1101"/>
      <c r="NZI745" s="1101"/>
      <c r="NZJ745" s="1101"/>
      <c r="NZK745" s="1101"/>
      <c r="NZL745" s="1101"/>
      <c r="NZM745" s="1101"/>
      <c r="NZN745" s="1101"/>
      <c r="NZO745" s="1101"/>
      <c r="NZP745" s="1101"/>
      <c r="NZQ745" s="1101"/>
      <c r="NZR745" s="1101"/>
      <c r="NZS745" s="1101"/>
      <c r="NZT745" s="1101"/>
      <c r="NZU745" s="1101"/>
      <c r="NZV745" s="1101"/>
      <c r="NZW745" s="1101"/>
      <c r="NZX745" s="1101"/>
      <c r="NZY745" s="1101"/>
      <c r="NZZ745" s="1101"/>
      <c r="OAA745" s="1101"/>
      <c r="OAB745" s="1101"/>
      <c r="OAC745" s="1101"/>
      <c r="OAD745" s="1101"/>
      <c r="OAE745" s="1101"/>
      <c r="OAF745" s="1101"/>
      <c r="OAG745" s="1101"/>
      <c r="OAH745" s="1101"/>
      <c r="OAI745" s="1101"/>
      <c r="OAJ745" s="1101"/>
      <c r="OAK745" s="1101"/>
      <c r="OAL745" s="1101"/>
      <c r="OAM745" s="1101"/>
      <c r="OAN745" s="1101"/>
      <c r="OAO745" s="1101"/>
      <c r="OAP745" s="1101"/>
      <c r="OAQ745" s="1101"/>
      <c r="OAR745" s="1101"/>
      <c r="OAS745" s="1101"/>
      <c r="OAT745" s="1101"/>
      <c r="OAU745" s="1101"/>
      <c r="OAV745" s="1101"/>
      <c r="OAW745" s="1101"/>
      <c r="OAX745" s="1101"/>
      <c r="OAY745" s="1101"/>
      <c r="OAZ745" s="1101"/>
      <c r="OBA745" s="1101"/>
      <c r="OBB745" s="1101"/>
      <c r="OBC745" s="1101"/>
      <c r="OBD745" s="1101"/>
      <c r="OBE745" s="1101"/>
      <c r="OBF745" s="1101"/>
      <c r="OBG745" s="1101"/>
      <c r="OBH745" s="1101"/>
      <c r="OBI745" s="1101"/>
      <c r="OBJ745" s="1101"/>
      <c r="OBK745" s="1101"/>
      <c r="OBL745" s="1101"/>
      <c r="OBM745" s="1101"/>
      <c r="OBN745" s="1101"/>
      <c r="OBO745" s="1101"/>
      <c r="OBP745" s="1101"/>
      <c r="OBQ745" s="1101"/>
      <c r="OBR745" s="1101"/>
      <c r="OBS745" s="1101"/>
      <c r="OBT745" s="1101"/>
      <c r="OBU745" s="1101"/>
      <c r="OBV745" s="1101"/>
      <c r="OBW745" s="1101"/>
      <c r="OBX745" s="1101"/>
      <c r="OBY745" s="1101"/>
      <c r="OBZ745" s="1101"/>
      <c r="OCA745" s="1101"/>
      <c r="OCB745" s="1101"/>
      <c r="OCC745" s="1101"/>
      <c r="OCD745" s="1101"/>
      <c r="OCE745" s="1101"/>
      <c r="OCF745" s="1101"/>
      <c r="OCG745" s="1101"/>
      <c r="OCH745" s="1101"/>
      <c r="OCI745" s="1101"/>
      <c r="OCJ745" s="1101"/>
      <c r="OCK745" s="1101"/>
      <c r="OCL745" s="1101"/>
      <c r="OCM745" s="1101"/>
      <c r="OCN745" s="1101"/>
      <c r="OCO745" s="1101"/>
      <c r="OCP745" s="1101"/>
      <c r="OCQ745" s="1101"/>
      <c r="OCR745" s="1101"/>
      <c r="OCS745" s="1101"/>
      <c r="OCT745" s="1101"/>
      <c r="OCU745" s="1101"/>
      <c r="OCV745" s="1101"/>
      <c r="OCW745" s="1101"/>
      <c r="OCX745" s="1101"/>
      <c r="OCY745" s="1101"/>
      <c r="OCZ745" s="1101"/>
      <c r="ODA745" s="1101"/>
      <c r="ODB745" s="1101"/>
      <c r="ODC745" s="1101"/>
      <c r="ODD745" s="1101"/>
      <c r="ODE745" s="1101"/>
      <c r="ODF745" s="1101"/>
      <c r="ODG745" s="1101"/>
      <c r="ODH745" s="1101"/>
      <c r="ODI745" s="1101"/>
      <c r="ODJ745" s="1101"/>
      <c r="ODK745" s="1101"/>
      <c r="ODL745" s="1101"/>
      <c r="ODM745" s="1101"/>
      <c r="ODN745" s="1101"/>
      <c r="ODO745" s="1101"/>
      <c r="ODP745" s="1101"/>
      <c r="ODQ745" s="1101"/>
      <c r="ODR745" s="1101"/>
      <c r="ODS745" s="1101"/>
      <c r="ODT745" s="1101"/>
      <c r="ODU745" s="1101"/>
      <c r="ODV745" s="1101"/>
      <c r="ODW745" s="1101"/>
      <c r="ODX745" s="1101"/>
      <c r="ODY745" s="1101"/>
      <c r="ODZ745" s="1101"/>
      <c r="OEA745" s="1101"/>
      <c r="OEB745" s="1101"/>
      <c r="OEC745" s="1101"/>
      <c r="OED745" s="1101"/>
      <c r="OEE745" s="1101"/>
      <c r="OEF745" s="1101"/>
      <c r="OEG745" s="1101"/>
      <c r="OEH745" s="1101"/>
      <c r="OEI745" s="1101"/>
      <c r="OEJ745" s="1101"/>
      <c r="OEK745" s="1101"/>
      <c r="OEL745" s="1101"/>
      <c r="OEM745" s="1101"/>
      <c r="OEN745" s="1101"/>
      <c r="OEO745" s="1101"/>
      <c r="OEP745" s="1101"/>
      <c r="OEQ745" s="1101"/>
      <c r="OER745" s="1101"/>
      <c r="OES745" s="1101"/>
      <c r="OET745" s="1101"/>
      <c r="OEU745" s="1101"/>
      <c r="OEV745" s="1101"/>
      <c r="OEW745" s="1101"/>
      <c r="OEX745" s="1101"/>
      <c r="OEY745" s="1101"/>
      <c r="OEZ745" s="1101"/>
      <c r="OFA745" s="1101"/>
      <c r="OFB745" s="1101"/>
      <c r="OFC745" s="1101"/>
      <c r="OFD745" s="1101"/>
      <c r="OFE745" s="1101"/>
      <c r="OFF745" s="1101"/>
      <c r="OFG745" s="1101"/>
      <c r="OFH745" s="1101"/>
      <c r="OFI745" s="1101"/>
      <c r="OFJ745" s="1101"/>
      <c r="OFK745" s="1101"/>
      <c r="OFL745" s="1101"/>
      <c r="OFM745" s="1101"/>
      <c r="OFN745" s="1101"/>
      <c r="OFO745" s="1101"/>
      <c r="OFP745" s="1101"/>
      <c r="OFQ745" s="1101"/>
      <c r="OFR745" s="1101"/>
      <c r="OFS745" s="1101"/>
      <c r="OFT745" s="1101"/>
      <c r="OFU745" s="1101"/>
      <c r="OFV745" s="1101"/>
      <c r="OFW745" s="1101"/>
      <c r="OFX745" s="1101"/>
      <c r="OFY745" s="1101"/>
      <c r="OFZ745" s="1101"/>
      <c r="OGA745" s="1101"/>
      <c r="OGB745" s="1101"/>
      <c r="OGC745" s="1101"/>
      <c r="OGD745" s="1101"/>
      <c r="OGE745" s="1101"/>
      <c r="OGF745" s="1101"/>
      <c r="OGG745" s="1101"/>
      <c r="OGH745" s="1101"/>
      <c r="OGI745" s="1101"/>
      <c r="OGJ745" s="1101"/>
      <c r="OGK745" s="1101"/>
      <c r="OGL745" s="1101"/>
      <c r="OGM745" s="1101"/>
      <c r="OGN745" s="1101"/>
      <c r="OGO745" s="1101"/>
      <c r="OGP745" s="1101"/>
      <c r="OGQ745" s="1101"/>
      <c r="OGR745" s="1101"/>
      <c r="OGS745" s="1101"/>
      <c r="OGT745" s="1101"/>
      <c r="OGU745" s="1101"/>
      <c r="OGV745" s="1101"/>
      <c r="OGW745" s="1101"/>
      <c r="OGX745" s="1101"/>
      <c r="OGY745" s="1101"/>
      <c r="OGZ745" s="1101"/>
      <c r="OHA745" s="1101"/>
      <c r="OHB745" s="1101"/>
      <c r="OHC745" s="1101"/>
      <c r="OHD745" s="1101"/>
      <c r="OHE745" s="1101"/>
      <c r="OHF745" s="1101"/>
      <c r="OHG745" s="1101"/>
      <c r="OHH745" s="1101"/>
      <c r="OHI745" s="1101"/>
      <c r="OHJ745" s="1101"/>
      <c r="OHK745" s="1101"/>
      <c r="OHL745" s="1101"/>
      <c r="OHM745" s="1101"/>
      <c r="OHN745" s="1101"/>
      <c r="OHO745" s="1101"/>
      <c r="OHP745" s="1101"/>
      <c r="OHQ745" s="1101"/>
      <c r="OHR745" s="1101"/>
      <c r="OHS745" s="1101"/>
      <c r="OHT745" s="1101"/>
      <c r="OHU745" s="1101"/>
      <c r="OHV745" s="1101"/>
      <c r="OHW745" s="1101"/>
      <c r="OHX745" s="1101"/>
      <c r="OHY745" s="1101"/>
      <c r="OHZ745" s="1101"/>
      <c r="OIA745" s="1101"/>
      <c r="OIB745" s="1101"/>
      <c r="OIC745" s="1101"/>
      <c r="OID745" s="1101"/>
      <c r="OIE745" s="1101"/>
      <c r="OIF745" s="1101"/>
      <c r="OIG745" s="1101"/>
      <c r="OIH745" s="1101"/>
      <c r="OII745" s="1101"/>
      <c r="OIJ745" s="1101"/>
      <c r="OIK745" s="1101"/>
      <c r="OIL745" s="1101"/>
      <c r="OIM745" s="1101"/>
      <c r="OIN745" s="1101"/>
      <c r="OIO745" s="1101"/>
      <c r="OIP745" s="1101"/>
      <c r="OIQ745" s="1101"/>
      <c r="OIR745" s="1101"/>
      <c r="OIS745" s="1101"/>
      <c r="OIT745" s="1101"/>
      <c r="OIU745" s="1101"/>
      <c r="OIV745" s="1101"/>
      <c r="OIW745" s="1101"/>
      <c r="OIX745" s="1101"/>
      <c r="OIY745" s="1101"/>
      <c r="OIZ745" s="1101"/>
      <c r="OJA745" s="1101"/>
      <c r="OJB745" s="1101"/>
      <c r="OJC745" s="1101"/>
      <c r="OJD745" s="1101"/>
      <c r="OJE745" s="1101"/>
      <c r="OJF745" s="1101"/>
      <c r="OJG745" s="1101"/>
      <c r="OJH745" s="1101"/>
      <c r="OJI745" s="1101"/>
      <c r="OJJ745" s="1101"/>
      <c r="OJK745" s="1101"/>
      <c r="OJL745" s="1101"/>
      <c r="OJM745" s="1101"/>
      <c r="OJN745" s="1101"/>
      <c r="OJO745" s="1101"/>
      <c r="OJP745" s="1101"/>
      <c r="OJQ745" s="1101"/>
      <c r="OJR745" s="1101"/>
      <c r="OJS745" s="1101"/>
      <c r="OJT745" s="1101"/>
      <c r="OJU745" s="1101"/>
      <c r="OJV745" s="1101"/>
      <c r="OJW745" s="1101"/>
      <c r="OJX745" s="1101"/>
      <c r="OJY745" s="1101"/>
      <c r="OJZ745" s="1101"/>
      <c r="OKA745" s="1101"/>
      <c r="OKB745" s="1101"/>
      <c r="OKC745" s="1101"/>
      <c r="OKD745" s="1101"/>
      <c r="OKE745" s="1101"/>
      <c r="OKF745" s="1101"/>
      <c r="OKG745" s="1101"/>
      <c r="OKH745" s="1101"/>
      <c r="OKI745" s="1101"/>
      <c r="OKJ745" s="1101"/>
      <c r="OKK745" s="1101"/>
      <c r="OKL745" s="1101"/>
      <c r="OKM745" s="1101"/>
      <c r="OKN745" s="1101"/>
      <c r="OKO745" s="1101"/>
      <c r="OKP745" s="1101"/>
      <c r="OKQ745" s="1101"/>
      <c r="OKR745" s="1101"/>
      <c r="OKS745" s="1101"/>
      <c r="OKT745" s="1101"/>
      <c r="OKU745" s="1101"/>
      <c r="OKV745" s="1101"/>
      <c r="OKW745" s="1101"/>
      <c r="OKX745" s="1101"/>
      <c r="OKY745" s="1101"/>
      <c r="OKZ745" s="1101"/>
      <c r="OLA745" s="1101"/>
      <c r="OLB745" s="1101"/>
      <c r="OLC745" s="1101"/>
      <c r="OLD745" s="1101"/>
      <c r="OLE745" s="1101"/>
      <c r="OLF745" s="1101"/>
      <c r="OLG745" s="1101"/>
      <c r="OLH745" s="1101"/>
      <c r="OLI745" s="1101"/>
      <c r="OLJ745" s="1101"/>
      <c r="OLK745" s="1101"/>
      <c r="OLL745" s="1101"/>
      <c r="OLM745" s="1101"/>
      <c r="OLN745" s="1101"/>
      <c r="OLO745" s="1101"/>
      <c r="OLP745" s="1101"/>
      <c r="OLQ745" s="1101"/>
      <c r="OLR745" s="1101"/>
      <c r="OLS745" s="1101"/>
      <c r="OLT745" s="1101"/>
      <c r="OLU745" s="1101"/>
      <c r="OLV745" s="1101"/>
      <c r="OLW745" s="1101"/>
      <c r="OLX745" s="1101"/>
      <c r="OLY745" s="1101"/>
      <c r="OLZ745" s="1101"/>
      <c r="OMA745" s="1101"/>
      <c r="OMB745" s="1101"/>
      <c r="OMC745" s="1101"/>
      <c r="OMD745" s="1101"/>
      <c r="OME745" s="1101"/>
      <c r="OMF745" s="1101"/>
      <c r="OMG745" s="1101"/>
      <c r="OMH745" s="1101"/>
      <c r="OMI745" s="1101"/>
      <c r="OMJ745" s="1101"/>
      <c r="OMK745" s="1101"/>
      <c r="OML745" s="1101"/>
      <c r="OMM745" s="1101"/>
      <c r="OMN745" s="1101"/>
      <c r="OMO745" s="1101"/>
      <c r="OMP745" s="1101"/>
      <c r="OMQ745" s="1101"/>
      <c r="OMR745" s="1101"/>
      <c r="OMS745" s="1101"/>
      <c r="OMT745" s="1101"/>
      <c r="OMU745" s="1101"/>
      <c r="OMV745" s="1101"/>
      <c r="OMW745" s="1101"/>
      <c r="OMX745" s="1101"/>
      <c r="OMY745" s="1101"/>
      <c r="OMZ745" s="1101"/>
      <c r="ONA745" s="1101"/>
      <c r="ONB745" s="1101"/>
      <c r="ONC745" s="1101"/>
      <c r="OND745" s="1101"/>
      <c r="ONE745" s="1101"/>
      <c r="ONF745" s="1101"/>
      <c r="ONG745" s="1101"/>
      <c r="ONH745" s="1101"/>
      <c r="ONI745" s="1101"/>
      <c r="ONJ745" s="1101"/>
      <c r="ONK745" s="1101"/>
      <c r="ONL745" s="1101"/>
      <c r="ONM745" s="1101"/>
      <c r="ONN745" s="1101"/>
      <c r="ONO745" s="1101"/>
      <c r="ONP745" s="1101"/>
      <c r="ONQ745" s="1101"/>
      <c r="ONR745" s="1101"/>
      <c r="ONS745" s="1101"/>
      <c r="ONT745" s="1101"/>
      <c r="ONU745" s="1101"/>
      <c r="ONV745" s="1101"/>
      <c r="ONW745" s="1101"/>
      <c r="ONX745" s="1101"/>
      <c r="ONY745" s="1101"/>
      <c r="ONZ745" s="1101"/>
      <c r="OOA745" s="1101"/>
      <c r="OOB745" s="1101"/>
      <c r="OOC745" s="1101"/>
      <c r="OOD745" s="1101"/>
      <c r="OOE745" s="1101"/>
      <c r="OOF745" s="1101"/>
      <c r="OOG745" s="1101"/>
      <c r="OOH745" s="1101"/>
      <c r="OOI745" s="1101"/>
      <c r="OOJ745" s="1101"/>
      <c r="OOK745" s="1101"/>
      <c r="OOL745" s="1101"/>
      <c r="OOM745" s="1101"/>
      <c r="OON745" s="1101"/>
      <c r="OOO745" s="1101"/>
      <c r="OOP745" s="1101"/>
      <c r="OOQ745" s="1101"/>
      <c r="OOR745" s="1101"/>
      <c r="OOS745" s="1101"/>
      <c r="OOT745" s="1101"/>
      <c r="OOU745" s="1101"/>
      <c r="OOV745" s="1101"/>
      <c r="OOW745" s="1101"/>
      <c r="OOX745" s="1101"/>
      <c r="OOY745" s="1101"/>
      <c r="OOZ745" s="1101"/>
      <c r="OPA745" s="1101"/>
      <c r="OPB745" s="1101"/>
      <c r="OPC745" s="1101"/>
      <c r="OPD745" s="1101"/>
      <c r="OPE745" s="1101"/>
      <c r="OPF745" s="1101"/>
      <c r="OPG745" s="1101"/>
      <c r="OPH745" s="1101"/>
      <c r="OPI745" s="1101"/>
      <c r="OPJ745" s="1101"/>
      <c r="OPK745" s="1101"/>
      <c r="OPL745" s="1101"/>
      <c r="OPM745" s="1101"/>
      <c r="OPN745" s="1101"/>
      <c r="OPO745" s="1101"/>
      <c r="OPP745" s="1101"/>
      <c r="OPQ745" s="1101"/>
      <c r="OPR745" s="1101"/>
      <c r="OPS745" s="1101"/>
      <c r="OPT745" s="1101"/>
      <c r="OPU745" s="1101"/>
      <c r="OPV745" s="1101"/>
      <c r="OPW745" s="1101"/>
      <c r="OPX745" s="1101"/>
      <c r="OPY745" s="1101"/>
      <c r="OPZ745" s="1101"/>
      <c r="OQA745" s="1101"/>
      <c r="OQB745" s="1101"/>
      <c r="OQC745" s="1101"/>
      <c r="OQD745" s="1101"/>
      <c r="OQE745" s="1101"/>
      <c r="OQF745" s="1101"/>
      <c r="OQG745" s="1101"/>
      <c r="OQH745" s="1101"/>
      <c r="OQI745" s="1101"/>
      <c r="OQJ745" s="1101"/>
      <c r="OQK745" s="1101"/>
      <c r="OQL745" s="1101"/>
      <c r="OQM745" s="1101"/>
      <c r="OQN745" s="1101"/>
      <c r="OQO745" s="1101"/>
      <c r="OQP745" s="1101"/>
      <c r="OQQ745" s="1101"/>
      <c r="OQR745" s="1101"/>
      <c r="OQS745" s="1101"/>
      <c r="OQT745" s="1101"/>
      <c r="OQU745" s="1101"/>
      <c r="OQV745" s="1101"/>
      <c r="OQW745" s="1101"/>
      <c r="OQX745" s="1101"/>
      <c r="OQY745" s="1101"/>
      <c r="OQZ745" s="1101"/>
      <c r="ORA745" s="1101"/>
      <c r="ORB745" s="1101"/>
      <c r="ORC745" s="1101"/>
      <c r="ORD745" s="1101"/>
      <c r="ORE745" s="1101"/>
      <c r="ORF745" s="1101"/>
      <c r="ORG745" s="1101"/>
      <c r="ORH745" s="1101"/>
      <c r="ORI745" s="1101"/>
      <c r="ORJ745" s="1101"/>
      <c r="ORK745" s="1101"/>
      <c r="ORL745" s="1101"/>
      <c r="ORM745" s="1101"/>
      <c r="ORN745" s="1101"/>
      <c r="ORO745" s="1101"/>
      <c r="ORP745" s="1101"/>
      <c r="ORQ745" s="1101"/>
      <c r="ORR745" s="1101"/>
      <c r="ORS745" s="1101"/>
      <c r="ORT745" s="1101"/>
      <c r="ORU745" s="1101"/>
      <c r="ORV745" s="1101"/>
      <c r="ORW745" s="1101"/>
      <c r="ORX745" s="1101"/>
      <c r="ORY745" s="1101"/>
      <c r="ORZ745" s="1101"/>
      <c r="OSA745" s="1101"/>
      <c r="OSB745" s="1101"/>
      <c r="OSC745" s="1101"/>
      <c r="OSD745" s="1101"/>
      <c r="OSE745" s="1101"/>
      <c r="OSF745" s="1101"/>
      <c r="OSG745" s="1101"/>
      <c r="OSH745" s="1101"/>
      <c r="OSI745" s="1101"/>
      <c r="OSJ745" s="1101"/>
      <c r="OSK745" s="1101"/>
      <c r="OSL745" s="1101"/>
      <c r="OSM745" s="1101"/>
      <c r="OSN745" s="1101"/>
      <c r="OSO745" s="1101"/>
      <c r="OSP745" s="1101"/>
      <c r="OSQ745" s="1101"/>
      <c r="OSR745" s="1101"/>
      <c r="OSS745" s="1101"/>
      <c r="OST745" s="1101"/>
      <c r="OSU745" s="1101"/>
      <c r="OSV745" s="1101"/>
      <c r="OSW745" s="1101"/>
      <c r="OSX745" s="1101"/>
      <c r="OSY745" s="1101"/>
      <c r="OSZ745" s="1101"/>
      <c r="OTA745" s="1101"/>
      <c r="OTB745" s="1101"/>
      <c r="OTC745" s="1101"/>
      <c r="OTD745" s="1101"/>
      <c r="OTE745" s="1101"/>
      <c r="OTF745" s="1101"/>
      <c r="OTG745" s="1101"/>
      <c r="OTH745" s="1101"/>
      <c r="OTI745" s="1101"/>
      <c r="OTJ745" s="1101"/>
      <c r="OTK745" s="1101"/>
      <c r="OTL745" s="1101"/>
      <c r="OTM745" s="1101"/>
      <c r="OTN745" s="1101"/>
      <c r="OTO745" s="1101"/>
      <c r="OTP745" s="1101"/>
      <c r="OTQ745" s="1101"/>
      <c r="OTR745" s="1101"/>
      <c r="OTS745" s="1101"/>
      <c r="OTT745" s="1101"/>
      <c r="OTU745" s="1101"/>
      <c r="OTV745" s="1101"/>
      <c r="OTW745" s="1101"/>
      <c r="OTX745" s="1101"/>
      <c r="OTY745" s="1101"/>
      <c r="OTZ745" s="1101"/>
      <c r="OUA745" s="1101"/>
      <c r="OUB745" s="1101"/>
      <c r="OUC745" s="1101"/>
      <c r="OUD745" s="1101"/>
      <c r="OUE745" s="1101"/>
      <c r="OUF745" s="1101"/>
      <c r="OUG745" s="1101"/>
      <c r="OUH745" s="1101"/>
      <c r="OUI745" s="1101"/>
      <c r="OUJ745" s="1101"/>
      <c r="OUK745" s="1101"/>
      <c r="OUL745" s="1101"/>
      <c r="OUM745" s="1101"/>
      <c r="OUN745" s="1101"/>
      <c r="OUO745" s="1101"/>
      <c r="OUP745" s="1101"/>
      <c r="OUQ745" s="1101"/>
      <c r="OUR745" s="1101"/>
      <c r="OUS745" s="1101"/>
      <c r="OUT745" s="1101"/>
      <c r="OUU745" s="1101"/>
      <c r="OUV745" s="1101"/>
      <c r="OUW745" s="1101"/>
      <c r="OUX745" s="1101"/>
      <c r="OUY745" s="1101"/>
      <c r="OUZ745" s="1101"/>
      <c r="OVA745" s="1101"/>
      <c r="OVB745" s="1101"/>
      <c r="OVC745" s="1101"/>
      <c r="OVD745" s="1101"/>
      <c r="OVE745" s="1101"/>
      <c r="OVF745" s="1101"/>
      <c r="OVG745" s="1101"/>
      <c r="OVH745" s="1101"/>
      <c r="OVI745" s="1101"/>
      <c r="OVJ745" s="1101"/>
      <c r="OVK745" s="1101"/>
      <c r="OVL745" s="1101"/>
      <c r="OVM745" s="1101"/>
      <c r="OVN745" s="1101"/>
      <c r="OVO745" s="1101"/>
      <c r="OVP745" s="1101"/>
      <c r="OVQ745" s="1101"/>
      <c r="OVR745" s="1101"/>
      <c r="OVS745" s="1101"/>
      <c r="OVT745" s="1101"/>
      <c r="OVU745" s="1101"/>
      <c r="OVV745" s="1101"/>
      <c r="OVW745" s="1101"/>
      <c r="OVX745" s="1101"/>
      <c r="OVY745" s="1101"/>
      <c r="OVZ745" s="1101"/>
      <c r="OWA745" s="1101"/>
      <c r="OWB745" s="1101"/>
      <c r="OWC745" s="1101"/>
      <c r="OWD745" s="1101"/>
      <c r="OWE745" s="1101"/>
      <c r="OWF745" s="1101"/>
      <c r="OWG745" s="1101"/>
      <c r="OWH745" s="1101"/>
      <c r="OWI745" s="1101"/>
      <c r="OWJ745" s="1101"/>
      <c r="OWK745" s="1101"/>
      <c r="OWL745" s="1101"/>
      <c r="OWM745" s="1101"/>
      <c r="OWN745" s="1101"/>
      <c r="OWO745" s="1101"/>
      <c r="OWP745" s="1101"/>
      <c r="OWQ745" s="1101"/>
      <c r="OWR745" s="1101"/>
      <c r="OWS745" s="1101"/>
      <c r="OWT745" s="1101"/>
      <c r="OWU745" s="1101"/>
      <c r="OWV745" s="1101"/>
      <c r="OWW745" s="1101"/>
      <c r="OWX745" s="1101"/>
      <c r="OWY745" s="1101"/>
      <c r="OWZ745" s="1101"/>
      <c r="OXA745" s="1101"/>
      <c r="OXB745" s="1101"/>
      <c r="OXC745" s="1101"/>
      <c r="OXD745" s="1101"/>
      <c r="OXE745" s="1101"/>
      <c r="OXF745" s="1101"/>
      <c r="OXG745" s="1101"/>
      <c r="OXH745" s="1101"/>
      <c r="OXI745" s="1101"/>
      <c r="OXJ745" s="1101"/>
      <c r="OXK745" s="1101"/>
      <c r="OXL745" s="1101"/>
      <c r="OXM745" s="1101"/>
      <c r="OXN745" s="1101"/>
      <c r="OXO745" s="1101"/>
      <c r="OXP745" s="1101"/>
      <c r="OXQ745" s="1101"/>
      <c r="OXR745" s="1101"/>
      <c r="OXS745" s="1101"/>
      <c r="OXT745" s="1101"/>
      <c r="OXU745" s="1101"/>
      <c r="OXV745" s="1101"/>
      <c r="OXW745" s="1101"/>
      <c r="OXX745" s="1101"/>
      <c r="OXY745" s="1101"/>
      <c r="OXZ745" s="1101"/>
      <c r="OYA745" s="1101"/>
      <c r="OYB745" s="1101"/>
      <c r="OYC745" s="1101"/>
      <c r="OYD745" s="1101"/>
      <c r="OYE745" s="1101"/>
      <c r="OYF745" s="1101"/>
      <c r="OYG745" s="1101"/>
      <c r="OYH745" s="1101"/>
      <c r="OYI745" s="1101"/>
      <c r="OYJ745" s="1101"/>
      <c r="OYK745" s="1101"/>
      <c r="OYL745" s="1101"/>
      <c r="OYM745" s="1101"/>
      <c r="OYN745" s="1101"/>
      <c r="OYO745" s="1101"/>
      <c r="OYP745" s="1101"/>
      <c r="OYQ745" s="1101"/>
      <c r="OYR745" s="1101"/>
      <c r="OYS745" s="1101"/>
      <c r="OYT745" s="1101"/>
      <c r="OYU745" s="1101"/>
      <c r="OYV745" s="1101"/>
      <c r="OYW745" s="1101"/>
      <c r="OYX745" s="1101"/>
      <c r="OYY745" s="1101"/>
      <c r="OYZ745" s="1101"/>
      <c r="OZA745" s="1101"/>
      <c r="OZB745" s="1101"/>
      <c r="OZC745" s="1101"/>
      <c r="OZD745" s="1101"/>
      <c r="OZE745" s="1101"/>
      <c r="OZF745" s="1101"/>
      <c r="OZG745" s="1101"/>
      <c r="OZH745" s="1101"/>
      <c r="OZI745" s="1101"/>
      <c r="OZJ745" s="1101"/>
      <c r="OZK745" s="1101"/>
      <c r="OZL745" s="1101"/>
      <c r="OZM745" s="1101"/>
      <c r="OZN745" s="1101"/>
      <c r="OZO745" s="1101"/>
      <c r="OZP745" s="1101"/>
      <c r="OZQ745" s="1101"/>
      <c r="OZR745" s="1101"/>
      <c r="OZS745" s="1101"/>
      <c r="OZT745" s="1101"/>
      <c r="OZU745" s="1101"/>
      <c r="OZV745" s="1101"/>
      <c r="OZW745" s="1101"/>
      <c r="OZX745" s="1101"/>
      <c r="OZY745" s="1101"/>
      <c r="OZZ745" s="1101"/>
      <c r="PAA745" s="1101"/>
      <c r="PAB745" s="1101"/>
      <c r="PAC745" s="1101"/>
      <c r="PAD745" s="1101"/>
      <c r="PAE745" s="1101"/>
      <c r="PAF745" s="1101"/>
      <c r="PAG745" s="1101"/>
      <c r="PAH745" s="1101"/>
      <c r="PAI745" s="1101"/>
      <c r="PAJ745" s="1101"/>
      <c r="PAK745" s="1101"/>
      <c r="PAL745" s="1101"/>
      <c r="PAM745" s="1101"/>
      <c r="PAN745" s="1101"/>
      <c r="PAO745" s="1101"/>
      <c r="PAP745" s="1101"/>
      <c r="PAQ745" s="1101"/>
      <c r="PAR745" s="1101"/>
      <c r="PAS745" s="1101"/>
      <c r="PAT745" s="1101"/>
      <c r="PAU745" s="1101"/>
      <c r="PAV745" s="1101"/>
      <c r="PAW745" s="1101"/>
      <c r="PAX745" s="1101"/>
      <c r="PAY745" s="1101"/>
      <c r="PAZ745" s="1101"/>
      <c r="PBA745" s="1101"/>
      <c r="PBB745" s="1101"/>
      <c r="PBC745" s="1101"/>
      <c r="PBD745" s="1101"/>
      <c r="PBE745" s="1101"/>
      <c r="PBF745" s="1101"/>
      <c r="PBG745" s="1101"/>
      <c r="PBH745" s="1101"/>
      <c r="PBI745" s="1101"/>
      <c r="PBJ745" s="1101"/>
      <c r="PBK745" s="1101"/>
      <c r="PBL745" s="1101"/>
      <c r="PBM745" s="1101"/>
      <c r="PBN745" s="1101"/>
      <c r="PBO745" s="1101"/>
      <c r="PBP745" s="1101"/>
      <c r="PBQ745" s="1101"/>
      <c r="PBR745" s="1101"/>
      <c r="PBS745" s="1101"/>
      <c r="PBT745" s="1101"/>
      <c r="PBU745" s="1101"/>
      <c r="PBV745" s="1101"/>
      <c r="PBW745" s="1101"/>
      <c r="PBX745" s="1101"/>
      <c r="PBY745" s="1101"/>
      <c r="PBZ745" s="1101"/>
      <c r="PCA745" s="1101"/>
      <c r="PCB745" s="1101"/>
      <c r="PCC745" s="1101"/>
      <c r="PCD745" s="1101"/>
      <c r="PCE745" s="1101"/>
      <c r="PCF745" s="1101"/>
      <c r="PCG745" s="1101"/>
      <c r="PCH745" s="1101"/>
      <c r="PCI745" s="1101"/>
      <c r="PCJ745" s="1101"/>
      <c r="PCK745" s="1101"/>
      <c r="PCL745" s="1101"/>
      <c r="PCM745" s="1101"/>
      <c r="PCN745" s="1101"/>
      <c r="PCO745" s="1101"/>
      <c r="PCP745" s="1101"/>
      <c r="PCQ745" s="1101"/>
      <c r="PCR745" s="1101"/>
      <c r="PCS745" s="1101"/>
      <c r="PCT745" s="1101"/>
      <c r="PCU745" s="1101"/>
      <c r="PCV745" s="1101"/>
      <c r="PCW745" s="1101"/>
      <c r="PCX745" s="1101"/>
      <c r="PCY745" s="1101"/>
      <c r="PCZ745" s="1101"/>
      <c r="PDA745" s="1101"/>
      <c r="PDB745" s="1101"/>
      <c r="PDC745" s="1101"/>
      <c r="PDD745" s="1101"/>
      <c r="PDE745" s="1101"/>
      <c r="PDF745" s="1101"/>
      <c r="PDG745" s="1101"/>
      <c r="PDH745" s="1101"/>
      <c r="PDI745" s="1101"/>
      <c r="PDJ745" s="1101"/>
      <c r="PDK745" s="1101"/>
      <c r="PDL745" s="1101"/>
      <c r="PDM745" s="1101"/>
      <c r="PDN745" s="1101"/>
      <c r="PDO745" s="1101"/>
      <c r="PDP745" s="1101"/>
      <c r="PDQ745" s="1101"/>
      <c r="PDR745" s="1101"/>
      <c r="PDS745" s="1101"/>
      <c r="PDT745" s="1101"/>
      <c r="PDU745" s="1101"/>
      <c r="PDV745" s="1101"/>
      <c r="PDW745" s="1101"/>
      <c r="PDX745" s="1101"/>
      <c r="PDY745" s="1101"/>
      <c r="PDZ745" s="1101"/>
      <c r="PEA745" s="1101"/>
      <c r="PEB745" s="1101"/>
      <c r="PEC745" s="1101"/>
      <c r="PED745" s="1101"/>
      <c r="PEE745" s="1101"/>
      <c r="PEF745" s="1101"/>
      <c r="PEG745" s="1101"/>
      <c r="PEH745" s="1101"/>
      <c r="PEI745" s="1101"/>
      <c r="PEJ745" s="1101"/>
      <c r="PEK745" s="1101"/>
      <c r="PEL745" s="1101"/>
      <c r="PEM745" s="1101"/>
      <c r="PEN745" s="1101"/>
      <c r="PEO745" s="1101"/>
      <c r="PEP745" s="1101"/>
      <c r="PEQ745" s="1101"/>
      <c r="PER745" s="1101"/>
      <c r="PES745" s="1101"/>
      <c r="PET745" s="1101"/>
      <c r="PEU745" s="1101"/>
      <c r="PEV745" s="1101"/>
      <c r="PEW745" s="1101"/>
      <c r="PEX745" s="1101"/>
      <c r="PEY745" s="1101"/>
      <c r="PEZ745" s="1101"/>
      <c r="PFA745" s="1101"/>
      <c r="PFB745" s="1101"/>
      <c r="PFC745" s="1101"/>
      <c r="PFD745" s="1101"/>
      <c r="PFE745" s="1101"/>
      <c r="PFF745" s="1101"/>
      <c r="PFG745" s="1101"/>
      <c r="PFH745" s="1101"/>
      <c r="PFI745" s="1101"/>
      <c r="PFJ745" s="1101"/>
      <c r="PFK745" s="1101"/>
      <c r="PFL745" s="1101"/>
      <c r="PFM745" s="1101"/>
      <c r="PFN745" s="1101"/>
      <c r="PFO745" s="1101"/>
      <c r="PFP745" s="1101"/>
      <c r="PFQ745" s="1101"/>
      <c r="PFR745" s="1101"/>
      <c r="PFS745" s="1101"/>
      <c r="PFT745" s="1101"/>
      <c r="PFU745" s="1101"/>
      <c r="PFV745" s="1101"/>
      <c r="PFW745" s="1101"/>
      <c r="PFX745" s="1101"/>
      <c r="PFY745" s="1101"/>
      <c r="PFZ745" s="1101"/>
      <c r="PGA745" s="1101"/>
      <c r="PGB745" s="1101"/>
      <c r="PGC745" s="1101"/>
      <c r="PGD745" s="1101"/>
      <c r="PGE745" s="1101"/>
      <c r="PGF745" s="1101"/>
      <c r="PGG745" s="1101"/>
      <c r="PGH745" s="1101"/>
      <c r="PGI745" s="1101"/>
      <c r="PGJ745" s="1101"/>
      <c r="PGK745" s="1101"/>
      <c r="PGL745" s="1101"/>
      <c r="PGM745" s="1101"/>
      <c r="PGN745" s="1101"/>
      <c r="PGO745" s="1101"/>
      <c r="PGP745" s="1101"/>
      <c r="PGQ745" s="1101"/>
      <c r="PGR745" s="1101"/>
      <c r="PGS745" s="1101"/>
      <c r="PGT745" s="1101"/>
      <c r="PGU745" s="1101"/>
      <c r="PGV745" s="1101"/>
      <c r="PGW745" s="1101"/>
      <c r="PGX745" s="1101"/>
      <c r="PGY745" s="1101"/>
      <c r="PGZ745" s="1101"/>
      <c r="PHA745" s="1101"/>
      <c r="PHB745" s="1101"/>
      <c r="PHC745" s="1101"/>
      <c r="PHD745" s="1101"/>
      <c r="PHE745" s="1101"/>
      <c r="PHF745" s="1101"/>
      <c r="PHG745" s="1101"/>
      <c r="PHH745" s="1101"/>
      <c r="PHI745" s="1101"/>
      <c r="PHJ745" s="1101"/>
      <c r="PHK745" s="1101"/>
      <c r="PHL745" s="1101"/>
      <c r="PHM745" s="1101"/>
      <c r="PHN745" s="1101"/>
      <c r="PHO745" s="1101"/>
      <c r="PHP745" s="1101"/>
      <c r="PHQ745" s="1101"/>
      <c r="PHR745" s="1101"/>
      <c r="PHS745" s="1101"/>
      <c r="PHT745" s="1101"/>
      <c r="PHU745" s="1101"/>
      <c r="PHV745" s="1101"/>
      <c r="PHW745" s="1101"/>
      <c r="PHX745" s="1101"/>
      <c r="PHY745" s="1101"/>
      <c r="PHZ745" s="1101"/>
      <c r="PIA745" s="1101"/>
      <c r="PIB745" s="1101"/>
      <c r="PIC745" s="1101"/>
      <c r="PID745" s="1101"/>
      <c r="PIE745" s="1101"/>
      <c r="PIF745" s="1101"/>
      <c r="PIG745" s="1101"/>
      <c r="PIH745" s="1101"/>
      <c r="PII745" s="1101"/>
      <c r="PIJ745" s="1101"/>
      <c r="PIK745" s="1101"/>
      <c r="PIL745" s="1101"/>
      <c r="PIM745" s="1101"/>
      <c r="PIN745" s="1101"/>
      <c r="PIO745" s="1101"/>
      <c r="PIP745" s="1101"/>
      <c r="PIQ745" s="1101"/>
      <c r="PIR745" s="1101"/>
      <c r="PIS745" s="1101"/>
      <c r="PIT745" s="1101"/>
      <c r="PIU745" s="1101"/>
      <c r="PIV745" s="1101"/>
      <c r="PIW745" s="1101"/>
      <c r="PIX745" s="1101"/>
      <c r="PIY745" s="1101"/>
      <c r="PIZ745" s="1101"/>
      <c r="PJA745" s="1101"/>
      <c r="PJB745" s="1101"/>
      <c r="PJC745" s="1101"/>
      <c r="PJD745" s="1101"/>
      <c r="PJE745" s="1101"/>
      <c r="PJF745" s="1101"/>
      <c r="PJG745" s="1101"/>
      <c r="PJH745" s="1101"/>
      <c r="PJI745" s="1101"/>
      <c r="PJJ745" s="1101"/>
      <c r="PJK745" s="1101"/>
      <c r="PJL745" s="1101"/>
      <c r="PJM745" s="1101"/>
      <c r="PJN745" s="1101"/>
      <c r="PJO745" s="1101"/>
      <c r="PJP745" s="1101"/>
      <c r="PJQ745" s="1101"/>
      <c r="PJR745" s="1101"/>
      <c r="PJS745" s="1101"/>
      <c r="PJT745" s="1101"/>
      <c r="PJU745" s="1101"/>
      <c r="PJV745" s="1101"/>
      <c r="PJW745" s="1101"/>
      <c r="PJX745" s="1101"/>
      <c r="PJY745" s="1101"/>
      <c r="PJZ745" s="1101"/>
      <c r="PKA745" s="1101"/>
      <c r="PKB745" s="1101"/>
      <c r="PKC745" s="1101"/>
      <c r="PKD745" s="1101"/>
      <c r="PKE745" s="1101"/>
      <c r="PKF745" s="1101"/>
      <c r="PKG745" s="1101"/>
      <c r="PKH745" s="1101"/>
      <c r="PKI745" s="1101"/>
      <c r="PKJ745" s="1101"/>
      <c r="PKK745" s="1101"/>
      <c r="PKL745" s="1101"/>
      <c r="PKM745" s="1101"/>
      <c r="PKN745" s="1101"/>
      <c r="PKO745" s="1101"/>
      <c r="PKP745" s="1101"/>
      <c r="PKQ745" s="1101"/>
      <c r="PKR745" s="1101"/>
      <c r="PKS745" s="1101"/>
      <c r="PKT745" s="1101"/>
      <c r="PKU745" s="1101"/>
      <c r="PKV745" s="1101"/>
      <c r="PKW745" s="1101"/>
      <c r="PKX745" s="1101"/>
      <c r="PKY745" s="1101"/>
      <c r="PKZ745" s="1101"/>
      <c r="PLA745" s="1101"/>
      <c r="PLB745" s="1101"/>
      <c r="PLC745" s="1101"/>
      <c r="PLD745" s="1101"/>
      <c r="PLE745" s="1101"/>
      <c r="PLF745" s="1101"/>
      <c r="PLG745" s="1101"/>
      <c r="PLH745" s="1101"/>
      <c r="PLI745" s="1101"/>
      <c r="PLJ745" s="1101"/>
      <c r="PLK745" s="1101"/>
      <c r="PLL745" s="1101"/>
      <c r="PLM745" s="1101"/>
      <c r="PLN745" s="1101"/>
      <c r="PLO745" s="1101"/>
      <c r="PLP745" s="1101"/>
      <c r="PLQ745" s="1101"/>
      <c r="PLR745" s="1101"/>
      <c r="PLS745" s="1101"/>
      <c r="PLT745" s="1101"/>
      <c r="PLU745" s="1101"/>
      <c r="PLV745" s="1101"/>
      <c r="PLW745" s="1101"/>
      <c r="PLX745" s="1101"/>
      <c r="PLY745" s="1101"/>
      <c r="PLZ745" s="1101"/>
      <c r="PMA745" s="1101"/>
      <c r="PMB745" s="1101"/>
      <c r="PMC745" s="1101"/>
      <c r="PMD745" s="1101"/>
      <c r="PME745" s="1101"/>
      <c r="PMF745" s="1101"/>
      <c r="PMG745" s="1101"/>
      <c r="PMH745" s="1101"/>
      <c r="PMI745" s="1101"/>
      <c r="PMJ745" s="1101"/>
      <c r="PMK745" s="1101"/>
      <c r="PML745" s="1101"/>
      <c r="PMM745" s="1101"/>
      <c r="PMN745" s="1101"/>
      <c r="PMO745" s="1101"/>
      <c r="PMP745" s="1101"/>
      <c r="PMQ745" s="1101"/>
      <c r="PMR745" s="1101"/>
      <c r="PMS745" s="1101"/>
      <c r="PMT745" s="1101"/>
      <c r="PMU745" s="1101"/>
      <c r="PMV745" s="1101"/>
      <c r="PMW745" s="1101"/>
      <c r="PMX745" s="1101"/>
      <c r="PMY745" s="1101"/>
      <c r="PMZ745" s="1101"/>
      <c r="PNA745" s="1101"/>
      <c r="PNB745" s="1101"/>
      <c r="PNC745" s="1101"/>
      <c r="PND745" s="1101"/>
      <c r="PNE745" s="1101"/>
      <c r="PNF745" s="1101"/>
      <c r="PNG745" s="1101"/>
      <c r="PNH745" s="1101"/>
      <c r="PNI745" s="1101"/>
      <c r="PNJ745" s="1101"/>
      <c r="PNK745" s="1101"/>
      <c r="PNL745" s="1101"/>
      <c r="PNM745" s="1101"/>
      <c r="PNN745" s="1101"/>
      <c r="PNO745" s="1101"/>
      <c r="PNP745" s="1101"/>
      <c r="PNQ745" s="1101"/>
      <c r="PNR745" s="1101"/>
      <c r="PNS745" s="1101"/>
      <c r="PNT745" s="1101"/>
      <c r="PNU745" s="1101"/>
      <c r="PNV745" s="1101"/>
      <c r="PNW745" s="1101"/>
      <c r="PNX745" s="1101"/>
      <c r="PNY745" s="1101"/>
      <c r="PNZ745" s="1101"/>
      <c r="POA745" s="1101"/>
      <c r="POB745" s="1101"/>
      <c r="POC745" s="1101"/>
      <c r="POD745" s="1101"/>
      <c r="POE745" s="1101"/>
      <c r="POF745" s="1101"/>
      <c r="POG745" s="1101"/>
      <c r="POH745" s="1101"/>
      <c r="POI745" s="1101"/>
      <c r="POJ745" s="1101"/>
      <c r="POK745" s="1101"/>
      <c r="POL745" s="1101"/>
      <c r="POM745" s="1101"/>
      <c r="PON745" s="1101"/>
      <c r="POO745" s="1101"/>
      <c r="POP745" s="1101"/>
      <c r="POQ745" s="1101"/>
      <c r="POR745" s="1101"/>
      <c r="POS745" s="1101"/>
      <c r="POT745" s="1101"/>
      <c r="POU745" s="1101"/>
      <c r="POV745" s="1101"/>
      <c r="POW745" s="1101"/>
      <c r="POX745" s="1101"/>
      <c r="POY745" s="1101"/>
      <c r="POZ745" s="1101"/>
      <c r="PPA745" s="1101"/>
      <c r="PPB745" s="1101"/>
      <c r="PPC745" s="1101"/>
      <c r="PPD745" s="1101"/>
      <c r="PPE745" s="1101"/>
      <c r="PPF745" s="1101"/>
      <c r="PPG745" s="1101"/>
      <c r="PPH745" s="1101"/>
      <c r="PPI745" s="1101"/>
      <c r="PPJ745" s="1101"/>
      <c r="PPK745" s="1101"/>
      <c r="PPL745" s="1101"/>
      <c r="PPM745" s="1101"/>
      <c r="PPN745" s="1101"/>
      <c r="PPO745" s="1101"/>
      <c r="PPP745" s="1101"/>
      <c r="PPQ745" s="1101"/>
      <c r="PPR745" s="1101"/>
      <c r="PPS745" s="1101"/>
      <c r="PPT745" s="1101"/>
      <c r="PPU745" s="1101"/>
      <c r="PPV745" s="1101"/>
      <c r="PPW745" s="1101"/>
      <c r="PPX745" s="1101"/>
      <c r="PPY745" s="1101"/>
      <c r="PPZ745" s="1101"/>
      <c r="PQA745" s="1101"/>
      <c r="PQB745" s="1101"/>
      <c r="PQC745" s="1101"/>
      <c r="PQD745" s="1101"/>
      <c r="PQE745" s="1101"/>
      <c r="PQF745" s="1101"/>
      <c r="PQG745" s="1101"/>
      <c r="PQH745" s="1101"/>
      <c r="PQI745" s="1101"/>
      <c r="PQJ745" s="1101"/>
      <c r="PQK745" s="1101"/>
      <c r="PQL745" s="1101"/>
      <c r="PQM745" s="1101"/>
      <c r="PQN745" s="1101"/>
      <c r="PQO745" s="1101"/>
      <c r="PQP745" s="1101"/>
      <c r="PQQ745" s="1101"/>
      <c r="PQR745" s="1101"/>
      <c r="PQS745" s="1101"/>
      <c r="PQT745" s="1101"/>
      <c r="PQU745" s="1101"/>
      <c r="PQV745" s="1101"/>
      <c r="PQW745" s="1101"/>
      <c r="PQX745" s="1101"/>
      <c r="PQY745" s="1101"/>
      <c r="PQZ745" s="1101"/>
      <c r="PRA745" s="1101"/>
      <c r="PRB745" s="1101"/>
      <c r="PRC745" s="1101"/>
      <c r="PRD745" s="1101"/>
      <c r="PRE745" s="1101"/>
      <c r="PRF745" s="1101"/>
      <c r="PRG745" s="1101"/>
      <c r="PRH745" s="1101"/>
      <c r="PRI745" s="1101"/>
      <c r="PRJ745" s="1101"/>
      <c r="PRK745" s="1101"/>
      <c r="PRL745" s="1101"/>
      <c r="PRM745" s="1101"/>
      <c r="PRN745" s="1101"/>
      <c r="PRO745" s="1101"/>
      <c r="PRP745" s="1101"/>
      <c r="PRQ745" s="1101"/>
      <c r="PRR745" s="1101"/>
      <c r="PRS745" s="1101"/>
      <c r="PRT745" s="1101"/>
      <c r="PRU745" s="1101"/>
      <c r="PRV745" s="1101"/>
      <c r="PRW745" s="1101"/>
      <c r="PRX745" s="1101"/>
      <c r="PRY745" s="1101"/>
      <c r="PRZ745" s="1101"/>
      <c r="PSA745" s="1101"/>
      <c r="PSB745" s="1101"/>
      <c r="PSC745" s="1101"/>
      <c r="PSD745" s="1101"/>
      <c r="PSE745" s="1101"/>
      <c r="PSF745" s="1101"/>
      <c r="PSG745" s="1101"/>
      <c r="PSH745" s="1101"/>
      <c r="PSI745" s="1101"/>
      <c r="PSJ745" s="1101"/>
      <c r="PSK745" s="1101"/>
      <c r="PSL745" s="1101"/>
      <c r="PSM745" s="1101"/>
      <c r="PSN745" s="1101"/>
      <c r="PSO745" s="1101"/>
      <c r="PSP745" s="1101"/>
      <c r="PSQ745" s="1101"/>
      <c r="PSR745" s="1101"/>
      <c r="PSS745" s="1101"/>
      <c r="PST745" s="1101"/>
      <c r="PSU745" s="1101"/>
      <c r="PSV745" s="1101"/>
      <c r="PSW745" s="1101"/>
      <c r="PSX745" s="1101"/>
      <c r="PSY745" s="1101"/>
      <c r="PSZ745" s="1101"/>
      <c r="PTA745" s="1101"/>
      <c r="PTB745" s="1101"/>
      <c r="PTC745" s="1101"/>
      <c r="PTD745" s="1101"/>
      <c r="PTE745" s="1101"/>
      <c r="PTF745" s="1101"/>
      <c r="PTG745" s="1101"/>
      <c r="PTH745" s="1101"/>
      <c r="PTI745" s="1101"/>
      <c r="PTJ745" s="1101"/>
      <c r="PTK745" s="1101"/>
      <c r="PTL745" s="1101"/>
      <c r="PTM745" s="1101"/>
      <c r="PTN745" s="1101"/>
      <c r="PTO745" s="1101"/>
      <c r="PTP745" s="1101"/>
      <c r="PTQ745" s="1101"/>
      <c r="PTR745" s="1101"/>
      <c r="PTS745" s="1101"/>
      <c r="PTT745" s="1101"/>
      <c r="PTU745" s="1101"/>
      <c r="PTV745" s="1101"/>
      <c r="PTW745" s="1101"/>
      <c r="PTX745" s="1101"/>
      <c r="PTY745" s="1101"/>
      <c r="PTZ745" s="1101"/>
      <c r="PUA745" s="1101"/>
      <c r="PUB745" s="1101"/>
      <c r="PUC745" s="1101"/>
      <c r="PUD745" s="1101"/>
      <c r="PUE745" s="1101"/>
      <c r="PUF745" s="1101"/>
      <c r="PUG745" s="1101"/>
      <c r="PUH745" s="1101"/>
      <c r="PUI745" s="1101"/>
      <c r="PUJ745" s="1101"/>
      <c r="PUK745" s="1101"/>
      <c r="PUL745" s="1101"/>
      <c r="PUM745" s="1101"/>
      <c r="PUN745" s="1101"/>
      <c r="PUO745" s="1101"/>
      <c r="PUP745" s="1101"/>
      <c r="PUQ745" s="1101"/>
      <c r="PUR745" s="1101"/>
      <c r="PUS745" s="1101"/>
      <c r="PUT745" s="1101"/>
      <c r="PUU745" s="1101"/>
      <c r="PUV745" s="1101"/>
      <c r="PUW745" s="1101"/>
      <c r="PUX745" s="1101"/>
      <c r="PUY745" s="1101"/>
      <c r="PUZ745" s="1101"/>
      <c r="PVA745" s="1101"/>
      <c r="PVB745" s="1101"/>
      <c r="PVC745" s="1101"/>
      <c r="PVD745" s="1101"/>
      <c r="PVE745" s="1101"/>
      <c r="PVF745" s="1101"/>
      <c r="PVG745" s="1101"/>
      <c r="PVH745" s="1101"/>
      <c r="PVI745" s="1101"/>
      <c r="PVJ745" s="1101"/>
      <c r="PVK745" s="1101"/>
      <c r="PVL745" s="1101"/>
      <c r="PVM745" s="1101"/>
      <c r="PVN745" s="1101"/>
      <c r="PVO745" s="1101"/>
      <c r="PVP745" s="1101"/>
      <c r="PVQ745" s="1101"/>
      <c r="PVR745" s="1101"/>
      <c r="PVS745" s="1101"/>
      <c r="PVT745" s="1101"/>
      <c r="PVU745" s="1101"/>
      <c r="PVV745" s="1101"/>
      <c r="PVW745" s="1101"/>
      <c r="PVX745" s="1101"/>
      <c r="PVY745" s="1101"/>
      <c r="PVZ745" s="1101"/>
      <c r="PWA745" s="1101"/>
      <c r="PWB745" s="1101"/>
      <c r="PWC745" s="1101"/>
      <c r="PWD745" s="1101"/>
      <c r="PWE745" s="1101"/>
      <c r="PWF745" s="1101"/>
      <c r="PWG745" s="1101"/>
      <c r="PWH745" s="1101"/>
      <c r="PWI745" s="1101"/>
      <c r="PWJ745" s="1101"/>
      <c r="PWK745" s="1101"/>
      <c r="PWL745" s="1101"/>
      <c r="PWM745" s="1101"/>
      <c r="PWN745" s="1101"/>
      <c r="PWO745" s="1101"/>
      <c r="PWP745" s="1101"/>
      <c r="PWQ745" s="1101"/>
      <c r="PWR745" s="1101"/>
      <c r="PWS745" s="1101"/>
      <c r="PWT745" s="1101"/>
      <c r="PWU745" s="1101"/>
      <c r="PWV745" s="1101"/>
      <c r="PWW745" s="1101"/>
      <c r="PWX745" s="1101"/>
      <c r="PWY745" s="1101"/>
      <c r="PWZ745" s="1101"/>
      <c r="PXA745" s="1101"/>
      <c r="PXB745" s="1101"/>
      <c r="PXC745" s="1101"/>
      <c r="PXD745" s="1101"/>
      <c r="PXE745" s="1101"/>
      <c r="PXF745" s="1101"/>
      <c r="PXG745" s="1101"/>
      <c r="PXH745" s="1101"/>
      <c r="PXI745" s="1101"/>
      <c r="PXJ745" s="1101"/>
      <c r="PXK745" s="1101"/>
      <c r="PXL745" s="1101"/>
      <c r="PXM745" s="1101"/>
      <c r="PXN745" s="1101"/>
      <c r="PXO745" s="1101"/>
      <c r="PXP745" s="1101"/>
      <c r="PXQ745" s="1101"/>
      <c r="PXR745" s="1101"/>
      <c r="PXS745" s="1101"/>
      <c r="PXT745" s="1101"/>
      <c r="PXU745" s="1101"/>
      <c r="PXV745" s="1101"/>
      <c r="PXW745" s="1101"/>
      <c r="PXX745" s="1101"/>
      <c r="PXY745" s="1101"/>
      <c r="PXZ745" s="1101"/>
      <c r="PYA745" s="1101"/>
      <c r="PYB745" s="1101"/>
      <c r="PYC745" s="1101"/>
      <c r="PYD745" s="1101"/>
      <c r="PYE745" s="1101"/>
      <c r="PYF745" s="1101"/>
      <c r="PYG745" s="1101"/>
      <c r="PYH745" s="1101"/>
      <c r="PYI745" s="1101"/>
      <c r="PYJ745" s="1101"/>
      <c r="PYK745" s="1101"/>
      <c r="PYL745" s="1101"/>
      <c r="PYM745" s="1101"/>
      <c r="PYN745" s="1101"/>
      <c r="PYO745" s="1101"/>
      <c r="PYP745" s="1101"/>
      <c r="PYQ745" s="1101"/>
      <c r="PYR745" s="1101"/>
      <c r="PYS745" s="1101"/>
      <c r="PYT745" s="1101"/>
      <c r="PYU745" s="1101"/>
      <c r="PYV745" s="1101"/>
      <c r="PYW745" s="1101"/>
      <c r="PYX745" s="1101"/>
      <c r="PYY745" s="1101"/>
      <c r="PYZ745" s="1101"/>
      <c r="PZA745" s="1101"/>
      <c r="PZB745" s="1101"/>
      <c r="PZC745" s="1101"/>
      <c r="PZD745" s="1101"/>
      <c r="PZE745" s="1101"/>
      <c r="PZF745" s="1101"/>
      <c r="PZG745" s="1101"/>
      <c r="PZH745" s="1101"/>
      <c r="PZI745" s="1101"/>
      <c r="PZJ745" s="1101"/>
      <c r="PZK745" s="1101"/>
      <c r="PZL745" s="1101"/>
      <c r="PZM745" s="1101"/>
      <c r="PZN745" s="1101"/>
      <c r="PZO745" s="1101"/>
      <c r="PZP745" s="1101"/>
      <c r="PZQ745" s="1101"/>
      <c r="PZR745" s="1101"/>
      <c r="PZS745" s="1101"/>
      <c r="PZT745" s="1101"/>
      <c r="PZU745" s="1101"/>
      <c r="PZV745" s="1101"/>
      <c r="PZW745" s="1101"/>
      <c r="PZX745" s="1101"/>
      <c r="PZY745" s="1101"/>
      <c r="PZZ745" s="1101"/>
      <c r="QAA745" s="1101"/>
      <c r="QAB745" s="1101"/>
      <c r="QAC745" s="1101"/>
      <c r="QAD745" s="1101"/>
      <c r="QAE745" s="1101"/>
      <c r="QAF745" s="1101"/>
      <c r="QAG745" s="1101"/>
      <c r="QAH745" s="1101"/>
      <c r="QAI745" s="1101"/>
      <c r="QAJ745" s="1101"/>
      <c r="QAK745" s="1101"/>
      <c r="QAL745" s="1101"/>
      <c r="QAM745" s="1101"/>
      <c r="QAN745" s="1101"/>
      <c r="QAO745" s="1101"/>
      <c r="QAP745" s="1101"/>
      <c r="QAQ745" s="1101"/>
      <c r="QAR745" s="1101"/>
      <c r="QAS745" s="1101"/>
      <c r="QAT745" s="1101"/>
      <c r="QAU745" s="1101"/>
      <c r="QAV745" s="1101"/>
      <c r="QAW745" s="1101"/>
      <c r="QAX745" s="1101"/>
      <c r="QAY745" s="1101"/>
      <c r="QAZ745" s="1101"/>
      <c r="QBA745" s="1101"/>
      <c r="QBB745" s="1101"/>
      <c r="QBC745" s="1101"/>
      <c r="QBD745" s="1101"/>
      <c r="QBE745" s="1101"/>
      <c r="QBF745" s="1101"/>
      <c r="QBG745" s="1101"/>
      <c r="QBH745" s="1101"/>
      <c r="QBI745" s="1101"/>
      <c r="QBJ745" s="1101"/>
      <c r="QBK745" s="1101"/>
      <c r="QBL745" s="1101"/>
      <c r="QBM745" s="1101"/>
      <c r="QBN745" s="1101"/>
      <c r="QBO745" s="1101"/>
      <c r="QBP745" s="1101"/>
      <c r="QBQ745" s="1101"/>
      <c r="QBR745" s="1101"/>
      <c r="QBS745" s="1101"/>
      <c r="QBT745" s="1101"/>
      <c r="QBU745" s="1101"/>
      <c r="QBV745" s="1101"/>
      <c r="QBW745" s="1101"/>
      <c r="QBX745" s="1101"/>
      <c r="QBY745" s="1101"/>
      <c r="QBZ745" s="1101"/>
      <c r="QCA745" s="1101"/>
      <c r="QCB745" s="1101"/>
      <c r="QCC745" s="1101"/>
      <c r="QCD745" s="1101"/>
      <c r="QCE745" s="1101"/>
      <c r="QCF745" s="1101"/>
      <c r="QCG745" s="1101"/>
      <c r="QCH745" s="1101"/>
      <c r="QCI745" s="1101"/>
      <c r="QCJ745" s="1101"/>
      <c r="QCK745" s="1101"/>
      <c r="QCL745" s="1101"/>
      <c r="QCM745" s="1101"/>
      <c r="QCN745" s="1101"/>
      <c r="QCO745" s="1101"/>
      <c r="QCP745" s="1101"/>
      <c r="QCQ745" s="1101"/>
      <c r="QCR745" s="1101"/>
      <c r="QCS745" s="1101"/>
      <c r="QCT745" s="1101"/>
      <c r="QCU745" s="1101"/>
      <c r="QCV745" s="1101"/>
      <c r="QCW745" s="1101"/>
      <c r="QCX745" s="1101"/>
      <c r="QCY745" s="1101"/>
      <c r="QCZ745" s="1101"/>
      <c r="QDA745" s="1101"/>
      <c r="QDB745" s="1101"/>
      <c r="QDC745" s="1101"/>
      <c r="QDD745" s="1101"/>
      <c r="QDE745" s="1101"/>
      <c r="QDF745" s="1101"/>
      <c r="QDG745" s="1101"/>
      <c r="QDH745" s="1101"/>
      <c r="QDI745" s="1101"/>
      <c r="QDJ745" s="1101"/>
      <c r="QDK745" s="1101"/>
      <c r="QDL745" s="1101"/>
      <c r="QDM745" s="1101"/>
      <c r="QDN745" s="1101"/>
      <c r="QDO745" s="1101"/>
      <c r="QDP745" s="1101"/>
      <c r="QDQ745" s="1101"/>
      <c r="QDR745" s="1101"/>
      <c r="QDS745" s="1101"/>
      <c r="QDT745" s="1101"/>
      <c r="QDU745" s="1101"/>
      <c r="QDV745" s="1101"/>
      <c r="QDW745" s="1101"/>
      <c r="QDX745" s="1101"/>
      <c r="QDY745" s="1101"/>
      <c r="QDZ745" s="1101"/>
      <c r="QEA745" s="1101"/>
      <c r="QEB745" s="1101"/>
      <c r="QEC745" s="1101"/>
      <c r="QED745" s="1101"/>
      <c r="QEE745" s="1101"/>
      <c r="QEF745" s="1101"/>
      <c r="QEG745" s="1101"/>
      <c r="QEH745" s="1101"/>
      <c r="QEI745" s="1101"/>
      <c r="QEJ745" s="1101"/>
      <c r="QEK745" s="1101"/>
      <c r="QEL745" s="1101"/>
      <c r="QEM745" s="1101"/>
      <c r="QEN745" s="1101"/>
      <c r="QEO745" s="1101"/>
      <c r="QEP745" s="1101"/>
      <c r="QEQ745" s="1101"/>
      <c r="QER745" s="1101"/>
      <c r="QES745" s="1101"/>
      <c r="QET745" s="1101"/>
      <c r="QEU745" s="1101"/>
      <c r="QEV745" s="1101"/>
      <c r="QEW745" s="1101"/>
      <c r="QEX745" s="1101"/>
      <c r="QEY745" s="1101"/>
      <c r="QEZ745" s="1101"/>
      <c r="QFA745" s="1101"/>
      <c r="QFB745" s="1101"/>
      <c r="QFC745" s="1101"/>
      <c r="QFD745" s="1101"/>
      <c r="QFE745" s="1101"/>
      <c r="QFF745" s="1101"/>
      <c r="QFG745" s="1101"/>
      <c r="QFH745" s="1101"/>
      <c r="QFI745" s="1101"/>
      <c r="QFJ745" s="1101"/>
      <c r="QFK745" s="1101"/>
      <c r="QFL745" s="1101"/>
      <c r="QFM745" s="1101"/>
      <c r="QFN745" s="1101"/>
      <c r="QFO745" s="1101"/>
      <c r="QFP745" s="1101"/>
      <c r="QFQ745" s="1101"/>
      <c r="QFR745" s="1101"/>
      <c r="QFS745" s="1101"/>
      <c r="QFT745" s="1101"/>
      <c r="QFU745" s="1101"/>
      <c r="QFV745" s="1101"/>
      <c r="QFW745" s="1101"/>
      <c r="QFX745" s="1101"/>
      <c r="QFY745" s="1101"/>
      <c r="QFZ745" s="1101"/>
      <c r="QGA745" s="1101"/>
      <c r="QGB745" s="1101"/>
      <c r="QGC745" s="1101"/>
      <c r="QGD745" s="1101"/>
      <c r="QGE745" s="1101"/>
      <c r="QGF745" s="1101"/>
      <c r="QGG745" s="1101"/>
      <c r="QGH745" s="1101"/>
      <c r="QGI745" s="1101"/>
      <c r="QGJ745" s="1101"/>
      <c r="QGK745" s="1101"/>
      <c r="QGL745" s="1101"/>
      <c r="QGM745" s="1101"/>
      <c r="QGN745" s="1101"/>
      <c r="QGO745" s="1101"/>
      <c r="QGP745" s="1101"/>
      <c r="QGQ745" s="1101"/>
      <c r="QGR745" s="1101"/>
      <c r="QGS745" s="1101"/>
      <c r="QGT745" s="1101"/>
      <c r="QGU745" s="1101"/>
      <c r="QGV745" s="1101"/>
      <c r="QGW745" s="1101"/>
      <c r="QGX745" s="1101"/>
      <c r="QGY745" s="1101"/>
      <c r="QGZ745" s="1101"/>
      <c r="QHA745" s="1101"/>
      <c r="QHB745" s="1101"/>
      <c r="QHC745" s="1101"/>
      <c r="QHD745" s="1101"/>
      <c r="QHE745" s="1101"/>
      <c r="QHF745" s="1101"/>
      <c r="QHG745" s="1101"/>
      <c r="QHH745" s="1101"/>
      <c r="QHI745" s="1101"/>
      <c r="QHJ745" s="1101"/>
      <c r="QHK745" s="1101"/>
      <c r="QHL745" s="1101"/>
      <c r="QHM745" s="1101"/>
      <c r="QHN745" s="1101"/>
      <c r="QHO745" s="1101"/>
      <c r="QHP745" s="1101"/>
      <c r="QHQ745" s="1101"/>
      <c r="QHR745" s="1101"/>
      <c r="QHS745" s="1101"/>
      <c r="QHT745" s="1101"/>
      <c r="QHU745" s="1101"/>
      <c r="QHV745" s="1101"/>
      <c r="QHW745" s="1101"/>
      <c r="QHX745" s="1101"/>
      <c r="QHY745" s="1101"/>
      <c r="QHZ745" s="1101"/>
      <c r="QIA745" s="1101"/>
      <c r="QIB745" s="1101"/>
      <c r="QIC745" s="1101"/>
      <c r="QID745" s="1101"/>
      <c r="QIE745" s="1101"/>
      <c r="QIF745" s="1101"/>
      <c r="QIG745" s="1101"/>
      <c r="QIH745" s="1101"/>
      <c r="QII745" s="1101"/>
      <c r="QIJ745" s="1101"/>
      <c r="QIK745" s="1101"/>
      <c r="QIL745" s="1101"/>
      <c r="QIM745" s="1101"/>
      <c r="QIN745" s="1101"/>
      <c r="QIO745" s="1101"/>
      <c r="QIP745" s="1101"/>
      <c r="QIQ745" s="1101"/>
      <c r="QIR745" s="1101"/>
      <c r="QIS745" s="1101"/>
      <c r="QIT745" s="1101"/>
      <c r="QIU745" s="1101"/>
      <c r="QIV745" s="1101"/>
      <c r="QIW745" s="1101"/>
      <c r="QIX745" s="1101"/>
      <c r="QIY745" s="1101"/>
      <c r="QIZ745" s="1101"/>
      <c r="QJA745" s="1101"/>
      <c r="QJB745" s="1101"/>
      <c r="QJC745" s="1101"/>
      <c r="QJD745" s="1101"/>
      <c r="QJE745" s="1101"/>
      <c r="QJF745" s="1101"/>
      <c r="QJG745" s="1101"/>
      <c r="QJH745" s="1101"/>
      <c r="QJI745" s="1101"/>
      <c r="QJJ745" s="1101"/>
      <c r="QJK745" s="1101"/>
      <c r="QJL745" s="1101"/>
      <c r="QJM745" s="1101"/>
      <c r="QJN745" s="1101"/>
      <c r="QJO745" s="1101"/>
      <c r="QJP745" s="1101"/>
      <c r="QJQ745" s="1101"/>
      <c r="QJR745" s="1101"/>
      <c r="QJS745" s="1101"/>
      <c r="QJT745" s="1101"/>
      <c r="QJU745" s="1101"/>
      <c r="QJV745" s="1101"/>
      <c r="QJW745" s="1101"/>
      <c r="QJX745" s="1101"/>
      <c r="QJY745" s="1101"/>
      <c r="QJZ745" s="1101"/>
      <c r="QKA745" s="1101"/>
      <c r="QKB745" s="1101"/>
      <c r="QKC745" s="1101"/>
      <c r="QKD745" s="1101"/>
      <c r="QKE745" s="1101"/>
      <c r="QKF745" s="1101"/>
      <c r="QKG745" s="1101"/>
      <c r="QKH745" s="1101"/>
      <c r="QKI745" s="1101"/>
      <c r="QKJ745" s="1101"/>
      <c r="QKK745" s="1101"/>
      <c r="QKL745" s="1101"/>
      <c r="QKM745" s="1101"/>
      <c r="QKN745" s="1101"/>
      <c r="QKO745" s="1101"/>
      <c r="QKP745" s="1101"/>
      <c r="QKQ745" s="1101"/>
      <c r="QKR745" s="1101"/>
      <c r="QKS745" s="1101"/>
      <c r="QKT745" s="1101"/>
      <c r="QKU745" s="1101"/>
      <c r="QKV745" s="1101"/>
      <c r="QKW745" s="1101"/>
      <c r="QKX745" s="1101"/>
      <c r="QKY745" s="1101"/>
      <c r="QKZ745" s="1101"/>
      <c r="QLA745" s="1101"/>
      <c r="QLB745" s="1101"/>
      <c r="QLC745" s="1101"/>
      <c r="QLD745" s="1101"/>
      <c r="QLE745" s="1101"/>
      <c r="QLF745" s="1101"/>
      <c r="QLG745" s="1101"/>
      <c r="QLH745" s="1101"/>
      <c r="QLI745" s="1101"/>
      <c r="QLJ745" s="1101"/>
      <c r="QLK745" s="1101"/>
      <c r="QLL745" s="1101"/>
      <c r="QLM745" s="1101"/>
      <c r="QLN745" s="1101"/>
      <c r="QLO745" s="1101"/>
      <c r="QLP745" s="1101"/>
      <c r="QLQ745" s="1101"/>
      <c r="QLR745" s="1101"/>
      <c r="QLS745" s="1101"/>
      <c r="QLT745" s="1101"/>
      <c r="QLU745" s="1101"/>
      <c r="QLV745" s="1101"/>
      <c r="QLW745" s="1101"/>
      <c r="QLX745" s="1101"/>
      <c r="QLY745" s="1101"/>
      <c r="QLZ745" s="1101"/>
      <c r="QMA745" s="1101"/>
      <c r="QMB745" s="1101"/>
      <c r="QMC745" s="1101"/>
      <c r="QMD745" s="1101"/>
      <c r="QME745" s="1101"/>
      <c r="QMF745" s="1101"/>
      <c r="QMG745" s="1101"/>
      <c r="QMH745" s="1101"/>
      <c r="QMI745" s="1101"/>
      <c r="QMJ745" s="1101"/>
      <c r="QMK745" s="1101"/>
      <c r="QML745" s="1101"/>
      <c r="QMM745" s="1101"/>
      <c r="QMN745" s="1101"/>
      <c r="QMO745" s="1101"/>
      <c r="QMP745" s="1101"/>
      <c r="QMQ745" s="1101"/>
      <c r="QMR745" s="1101"/>
      <c r="QMS745" s="1101"/>
      <c r="QMT745" s="1101"/>
      <c r="QMU745" s="1101"/>
      <c r="QMV745" s="1101"/>
      <c r="QMW745" s="1101"/>
      <c r="QMX745" s="1101"/>
      <c r="QMY745" s="1101"/>
      <c r="QMZ745" s="1101"/>
      <c r="QNA745" s="1101"/>
      <c r="QNB745" s="1101"/>
      <c r="QNC745" s="1101"/>
      <c r="QND745" s="1101"/>
      <c r="QNE745" s="1101"/>
      <c r="QNF745" s="1101"/>
      <c r="QNG745" s="1101"/>
      <c r="QNH745" s="1101"/>
      <c r="QNI745" s="1101"/>
      <c r="QNJ745" s="1101"/>
      <c r="QNK745" s="1101"/>
      <c r="QNL745" s="1101"/>
      <c r="QNM745" s="1101"/>
      <c r="QNN745" s="1101"/>
      <c r="QNO745" s="1101"/>
      <c r="QNP745" s="1101"/>
      <c r="QNQ745" s="1101"/>
      <c r="QNR745" s="1101"/>
      <c r="QNS745" s="1101"/>
      <c r="QNT745" s="1101"/>
      <c r="QNU745" s="1101"/>
      <c r="QNV745" s="1101"/>
      <c r="QNW745" s="1101"/>
      <c r="QNX745" s="1101"/>
      <c r="QNY745" s="1101"/>
      <c r="QNZ745" s="1101"/>
      <c r="QOA745" s="1101"/>
      <c r="QOB745" s="1101"/>
      <c r="QOC745" s="1101"/>
      <c r="QOD745" s="1101"/>
      <c r="QOE745" s="1101"/>
      <c r="QOF745" s="1101"/>
      <c r="QOG745" s="1101"/>
      <c r="QOH745" s="1101"/>
      <c r="QOI745" s="1101"/>
      <c r="QOJ745" s="1101"/>
      <c r="QOK745" s="1101"/>
      <c r="QOL745" s="1101"/>
      <c r="QOM745" s="1101"/>
      <c r="QON745" s="1101"/>
      <c r="QOO745" s="1101"/>
      <c r="QOP745" s="1101"/>
      <c r="QOQ745" s="1101"/>
      <c r="QOR745" s="1101"/>
      <c r="QOS745" s="1101"/>
      <c r="QOT745" s="1101"/>
      <c r="QOU745" s="1101"/>
      <c r="QOV745" s="1101"/>
      <c r="QOW745" s="1101"/>
      <c r="QOX745" s="1101"/>
      <c r="QOY745" s="1101"/>
      <c r="QOZ745" s="1101"/>
      <c r="QPA745" s="1101"/>
      <c r="QPB745" s="1101"/>
      <c r="QPC745" s="1101"/>
      <c r="QPD745" s="1101"/>
      <c r="QPE745" s="1101"/>
      <c r="QPF745" s="1101"/>
      <c r="QPG745" s="1101"/>
      <c r="QPH745" s="1101"/>
      <c r="QPI745" s="1101"/>
      <c r="QPJ745" s="1101"/>
      <c r="QPK745" s="1101"/>
      <c r="QPL745" s="1101"/>
      <c r="QPM745" s="1101"/>
      <c r="QPN745" s="1101"/>
      <c r="QPO745" s="1101"/>
      <c r="QPP745" s="1101"/>
      <c r="QPQ745" s="1101"/>
      <c r="QPR745" s="1101"/>
      <c r="QPS745" s="1101"/>
      <c r="QPT745" s="1101"/>
      <c r="QPU745" s="1101"/>
      <c r="QPV745" s="1101"/>
      <c r="QPW745" s="1101"/>
      <c r="QPX745" s="1101"/>
      <c r="QPY745" s="1101"/>
      <c r="QPZ745" s="1101"/>
      <c r="QQA745" s="1101"/>
      <c r="QQB745" s="1101"/>
      <c r="QQC745" s="1101"/>
      <c r="QQD745" s="1101"/>
      <c r="QQE745" s="1101"/>
      <c r="QQF745" s="1101"/>
      <c r="QQG745" s="1101"/>
      <c r="QQH745" s="1101"/>
      <c r="QQI745" s="1101"/>
      <c r="QQJ745" s="1101"/>
      <c r="QQK745" s="1101"/>
      <c r="QQL745" s="1101"/>
      <c r="QQM745" s="1101"/>
      <c r="QQN745" s="1101"/>
      <c r="QQO745" s="1101"/>
      <c r="QQP745" s="1101"/>
      <c r="QQQ745" s="1101"/>
      <c r="QQR745" s="1101"/>
      <c r="QQS745" s="1101"/>
      <c r="QQT745" s="1101"/>
      <c r="QQU745" s="1101"/>
      <c r="QQV745" s="1101"/>
      <c r="QQW745" s="1101"/>
      <c r="QQX745" s="1101"/>
      <c r="QQY745" s="1101"/>
      <c r="QQZ745" s="1101"/>
      <c r="QRA745" s="1101"/>
      <c r="QRB745" s="1101"/>
      <c r="QRC745" s="1101"/>
      <c r="QRD745" s="1101"/>
      <c r="QRE745" s="1101"/>
      <c r="QRF745" s="1101"/>
      <c r="QRG745" s="1101"/>
      <c r="QRH745" s="1101"/>
      <c r="QRI745" s="1101"/>
      <c r="QRJ745" s="1101"/>
      <c r="QRK745" s="1101"/>
      <c r="QRL745" s="1101"/>
      <c r="QRM745" s="1101"/>
      <c r="QRN745" s="1101"/>
      <c r="QRO745" s="1101"/>
      <c r="QRP745" s="1101"/>
      <c r="QRQ745" s="1101"/>
      <c r="QRR745" s="1101"/>
      <c r="QRS745" s="1101"/>
      <c r="QRT745" s="1101"/>
      <c r="QRU745" s="1101"/>
      <c r="QRV745" s="1101"/>
      <c r="QRW745" s="1101"/>
      <c r="QRX745" s="1101"/>
      <c r="QRY745" s="1101"/>
      <c r="QRZ745" s="1101"/>
      <c r="QSA745" s="1101"/>
      <c r="QSB745" s="1101"/>
      <c r="QSC745" s="1101"/>
      <c r="QSD745" s="1101"/>
      <c r="QSE745" s="1101"/>
      <c r="QSF745" s="1101"/>
      <c r="QSG745" s="1101"/>
      <c r="QSH745" s="1101"/>
      <c r="QSI745" s="1101"/>
      <c r="QSJ745" s="1101"/>
      <c r="QSK745" s="1101"/>
      <c r="QSL745" s="1101"/>
      <c r="QSM745" s="1101"/>
      <c r="QSN745" s="1101"/>
      <c r="QSO745" s="1101"/>
      <c r="QSP745" s="1101"/>
      <c r="QSQ745" s="1101"/>
      <c r="QSR745" s="1101"/>
      <c r="QSS745" s="1101"/>
      <c r="QST745" s="1101"/>
      <c r="QSU745" s="1101"/>
      <c r="QSV745" s="1101"/>
      <c r="QSW745" s="1101"/>
      <c r="QSX745" s="1101"/>
      <c r="QSY745" s="1101"/>
      <c r="QSZ745" s="1101"/>
      <c r="QTA745" s="1101"/>
      <c r="QTB745" s="1101"/>
      <c r="QTC745" s="1101"/>
      <c r="QTD745" s="1101"/>
      <c r="QTE745" s="1101"/>
      <c r="QTF745" s="1101"/>
      <c r="QTG745" s="1101"/>
      <c r="QTH745" s="1101"/>
      <c r="QTI745" s="1101"/>
      <c r="QTJ745" s="1101"/>
      <c r="QTK745" s="1101"/>
      <c r="QTL745" s="1101"/>
      <c r="QTM745" s="1101"/>
      <c r="QTN745" s="1101"/>
      <c r="QTO745" s="1101"/>
      <c r="QTP745" s="1101"/>
      <c r="QTQ745" s="1101"/>
      <c r="QTR745" s="1101"/>
      <c r="QTS745" s="1101"/>
      <c r="QTT745" s="1101"/>
      <c r="QTU745" s="1101"/>
      <c r="QTV745" s="1101"/>
      <c r="QTW745" s="1101"/>
      <c r="QTX745" s="1101"/>
      <c r="QTY745" s="1101"/>
      <c r="QTZ745" s="1101"/>
      <c r="QUA745" s="1101"/>
      <c r="QUB745" s="1101"/>
      <c r="QUC745" s="1101"/>
      <c r="QUD745" s="1101"/>
      <c r="QUE745" s="1101"/>
      <c r="QUF745" s="1101"/>
      <c r="QUG745" s="1101"/>
      <c r="QUH745" s="1101"/>
      <c r="QUI745" s="1101"/>
      <c r="QUJ745" s="1101"/>
      <c r="QUK745" s="1101"/>
      <c r="QUL745" s="1101"/>
      <c r="QUM745" s="1101"/>
      <c r="QUN745" s="1101"/>
      <c r="QUO745" s="1101"/>
      <c r="QUP745" s="1101"/>
      <c r="QUQ745" s="1101"/>
      <c r="QUR745" s="1101"/>
      <c r="QUS745" s="1101"/>
      <c r="QUT745" s="1101"/>
      <c r="QUU745" s="1101"/>
      <c r="QUV745" s="1101"/>
      <c r="QUW745" s="1101"/>
      <c r="QUX745" s="1101"/>
      <c r="QUY745" s="1101"/>
      <c r="QUZ745" s="1101"/>
      <c r="QVA745" s="1101"/>
      <c r="QVB745" s="1101"/>
      <c r="QVC745" s="1101"/>
      <c r="QVD745" s="1101"/>
      <c r="QVE745" s="1101"/>
      <c r="QVF745" s="1101"/>
      <c r="QVG745" s="1101"/>
      <c r="QVH745" s="1101"/>
      <c r="QVI745" s="1101"/>
      <c r="QVJ745" s="1101"/>
      <c r="QVK745" s="1101"/>
      <c r="QVL745" s="1101"/>
      <c r="QVM745" s="1101"/>
      <c r="QVN745" s="1101"/>
      <c r="QVO745" s="1101"/>
      <c r="QVP745" s="1101"/>
      <c r="QVQ745" s="1101"/>
      <c r="QVR745" s="1101"/>
      <c r="QVS745" s="1101"/>
      <c r="QVT745" s="1101"/>
      <c r="QVU745" s="1101"/>
      <c r="QVV745" s="1101"/>
      <c r="QVW745" s="1101"/>
      <c r="QVX745" s="1101"/>
      <c r="QVY745" s="1101"/>
      <c r="QVZ745" s="1101"/>
      <c r="QWA745" s="1101"/>
      <c r="QWB745" s="1101"/>
      <c r="QWC745" s="1101"/>
      <c r="QWD745" s="1101"/>
      <c r="QWE745" s="1101"/>
      <c r="QWF745" s="1101"/>
      <c r="QWG745" s="1101"/>
      <c r="QWH745" s="1101"/>
      <c r="QWI745" s="1101"/>
      <c r="QWJ745" s="1101"/>
      <c r="QWK745" s="1101"/>
      <c r="QWL745" s="1101"/>
      <c r="QWM745" s="1101"/>
      <c r="QWN745" s="1101"/>
      <c r="QWO745" s="1101"/>
      <c r="QWP745" s="1101"/>
      <c r="QWQ745" s="1101"/>
      <c r="QWR745" s="1101"/>
      <c r="QWS745" s="1101"/>
      <c r="QWT745" s="1101"/>
      <c r="QWU745" s="1101"/>
      <c r="QWV745" s="1101"/>
      <c r="QWW745" s="1101"/>
      <c r="QWX745" s="1101"/>
      <c r="QWY745" s="1101"/>
      <c r="QWZ745" s="1101"/>
      <c r="QXA745" s="1101"/>
      <c r="QXB745" s="1101"/>
      <c r="QXC745" s="1101"/>
      <c r="QXD745" s="1101"/>
      <c r="QXE745" s="1101"/>
      <c r="QXF745" s="1101"/>
      <c r="QXG745" s="1101"/>
      <c r="QXH745" s="1101"/>
      <c r="QXI745" s="1101"/>
      <c r="QXJ745" s="1101"/>
      <c r="QXK745" s="1101"/>
      <c r="QXL745" s="1101"/>
      <c r="QXM745" s="1101"/>
      <c r="QXN745" s="1101"/>
      <c r="QXO745" s="1101"/>
      <c r="QXP745" s="1101"/>
      <c r="QXQ745" s="1101"/>
      <c r="QXR745" s="1101"/>
      <c r="QXS745" s="1101"/>
      <c r="QXT745" s="1101"/>
      <c r="QXU745" s="1101"/>
      <c r="QXV745" s="1101"/>
      <c r="QXW745" s="1101"/>
      <c r="QXX745" s="1101"/>
      <c r="QXY745" s="1101"/>
      <c r="QXZ745" s="1101"/>
      <c r="QYA745" s="1101"/>
      <c r="QYB745" s="1101"/>
      <c r="QYC745" s="1101"/>
      <c r="QYD745" s="1101"/>
      <c r="QYE745" s="1101"/>
      <c r="QYF745" s="1101"/>
      <c r="QYG745" s="1101"/>
      <c r="QYH745" s="1101"/>
      <c r="QYI745" s="1101"/>
      <c r="QYJ745" s="1101"/>
      <c r="QYK745" s="1101"/>
      <c r="QYL745" s="1101"/>
      <c r="QYM745" s="1101"/>
      <c r="QYN745" s="1101"/>
      <c r="QYO745" s="1101"/>
      <c r="QYP745" s="1101"/>
      <c r="QYQ745" s="1101"/>
      <c r="QYR745" s="1101"/>
      <c r="QYS745" s="1101"/>
      <c r="QYT745" s="1101"/>
      <c r="QYU745" s="1101"/>
      <c r="QYV745" s="1101"/>
      <c r="QYW745" s="1101"/>
      <c r="QYX745" s="1101"/>
      <c r="QYY745" s="1101"/>
      <c r="QYZ745" s="1101"/>
      <c r="QZA745" s="1101"/>
      <c r="QZB745" s="1101"/>
      <c r="QZC745" s="1101"/>
      <c r="QZD745" s="1101"/>
      <c r="QZE745" s="1101"/>
      <c r="QZF745" s="1101"/>
      <c r="QZG745" s="1101"/>
      <c r="QZH745" s="1101"/>
      <c r="QZI745" s="1101"/>
      <c r="QZJ745" s="1101"/>
      <c r="QZK745" s="1101"/>
      <c r="QZL745" s="1101"/>
      <c r="QZM745" s="1101"/>
      <c r="QZN745" s="1101"/>
      <c r="QZO745" s="1101"/>
      <c r="QZP745" s="1101"/>
      <c r="QZQ745" s="1101"/>
      <c r="QZR745" s="1101"/>
      <c r="QZS745" s="1101"/>
      <c r="QZT745" s="1101"/>
      <c r="QZU745" s="1101"/>
      <c r="QZV745" s="1101"/>
      <c r="QZW745" s="1101"/>
      <c r="QZX745" s="1101"/>
      <c r="QZY745" s="1101"/>
      <c r="QZZ745" s="1101"/>
      <c r="RAA745" s="1101"/>
      <c r="RAB745" s="1101"/>
      <c r="RAC745" s="1101"/>
      <c r="RAD745" s="1101"/>
      <c r="RAE745" s="1101"/>
      <c r="RAF745" s="1101"/>
      <c r="RAG745" s="1101"/>
      <c r="RAH745" s="1101"/>
      <c r="RAI745" s="1101"/>
      <c r="RAJ745" s="1101"/>
      <c r="RAK745" s="1101"/>
      <c r="RAL745" s="1101"/>
      <c r="RAM745" s="1101"/>
      <c r="RAN745" s="1101"/>
      <c r="RAO745" s="1101"/>
      <c r="RAP745" s="1101"/>
      <c r="RAQ745" s="1101"/>
      <c r="RAR745" s="1101"/>
      <c r="RAS745" s="1101"/>
      <c r="RAT745" s="1101"/>
      <c r="RAU745" s="1101"/>
      <c r="RAV745" s="1101"/>
      <c r="RAW745" s="1101"/>
      <c r="RAX745" s="1101"/>
      <c r="RAY745" s="1101"/>
      <c r="RAZ745" s="1101"/>
      <c r="RBA745" s="1101"/>
      <c r="RBB745" s="1101"/>
      <c r="RBC745" s="1101"/>
      <c r="RBD745" s="1101"/>
      <c r="RBE745" s="1101"/>
      <c r="RBF745" s="1101"/>
      <c r="RBG745" s="1101"/>
      <c r="RBH745" s="1101"/>
      <c r="RBI745" s="1101"/>
      <c r="RBJ745" s="1101"/>
      <c r="RBK745" s="1101"/>
      <c r="RBL745" s="1101"/>
      <c r="RBM745" s="1101"/>
      <c r="RBN745" s="1101"/>
      <c r="RBO745" s="1101"/>
      <c r="RBP745" s="1101"/>
      <c r="RBQ745" s="1101"/>
      <c r="RBR745" s="1101"/>
      <c r="RBS745" s="1101"/>
      <c r="RBT745" s="1101"/>
      <c r="RBU745" s="1101"/>
      <c r="RBV745" s="1101"/>
      <c r="RBW745" s="1101"/>
      <c r="RBX745" s="1101"/>
      <c r="RBY745" s="1101"/>
      <c r="RBZ745" s="1101"/>
      <c r="RCA745" s="1101"/>
      <c r="RCB745" s="1101"/>
      <c r="RCC745" s="1101"/>
      <c r="RCD745" s="1101"/>
      <c r="RCE745" s="1101"/>
      <c r="RCF745" s="1101"/>
      <c r="RCG745" s="1101"/>
      <c r="RCH745" s="1101"/>
      <c r="RCI745" s="1101"/>
      <c r="RCJ745" s="1101"/>
      <c r="RCK745" s="1101"/>
      <c r="RCL745" s="1101"/>
      <c r="RCM745" s="1101"/>
      <c r="RCN745" s="1101"/>
      <c r="RCO745" s="1101"/>
      <c r="RCP745" s="1101"/>
      <c r="RCQ745" s="1101"/>
      <c r="RCR745" s="1101"/>
      <c r="RCS745" s="1101"/>
      <c r="RCT745" s="1101"/>
      <c r="RCU745" s="1101"/>
      <c r="RCV745" s="1101"/>
      <c r="RCW745" s="1101"/>
      <c r="RCX745" s="1101"/>
      <c r="RCY745" s="1101"/>
      <c r="RCZ745" s="1101"/>
      <c r="RDA745" s="1101"/>
      <c r="RDB745" s="1101"/>
      <c r="RDC745" s="1101"/>
      <c r="RDD745" s="1101"/>
      <c r="RDE745" s="1101"/>
      <c r="RDF745" s="1101"/>
      <c r="RDG745" s="1101"/>
      <c r="RDH745" s="1101"/>
      <c r="RDI745" s="1101"/>
      <c r="RDJ745" s="1101"/>
      <c r="RDK745" s="1101"/>
      <c r="RDL745" s="1101"/>
      <c r="RDM745" s="1101"/>
      <c r="RDN745" s="1101"/>
      <c r="RDO745" s="1101"/>
      <c r="RDP745" s="1101"/>
      <c r="RDQ745" s="1101"/>
      <c r="RDR745" s="1101"/>
      <c r="RDS745" s="1101"/>
      <c r="RDT745" s="1101"/>
      <c r="RDU745" s="1101"/>
      <c r="RDV745" s="1101"/>
      <c r="RDW745" s="1101"/>
      <c r="RDX745" s="1101"/>
      <c r="RDY745" s="1101"/>
      <c r="RDZ745" s="1101"/>
      <c r="REA745" s="1101"/>
      <c r="REB745" s="1101"/>
      <c r="REC745" s="1101"/>
      <c r="RED745" s="1101"/>
      <c r="REE745" s="1101"/>
      <c r="REF745" s="1101"/>
      <c r="REG745" s="1101"/>
      <c r="REH745" s="1101"/>
      <c r="REI745" s="1101"/>
      <c r="REJ745" s="1101"/>
      <c r="REK745" s="1101"/>
      <c r="REL745" s="1101"/>
      <c r="REM745" s="1101"/>
      <c r="REN745" s="1101"/>
      <c r="REO745" s="1101"/>
      <c r="REP745" s="1101"/>
      <c r="REQ745" s="1101"/>
      <c r="RER745" s="1101"/>
      <c r="RES745" s="1101"/>
      <c r="RET745" s="1101"/>
      <c r="REU745" s="1101"/>
      <c r="REV745" s="1101"/>
      <c r="REW745" s="1101"/>
      <c r="REX745" s="1101"/>
      <c r="REY745" s="1101"/>
      <c r="REZ745" s="1101"/>
      <c r="RFA745" s="1101"/>
      <c r="RFB745" s="1101"/>
      <c r="RFC745" s="1101"/>
      <c r="RFD745" s="1101"/>
      <c r="RFE745" s="1101"/>
      <c r="RFF745" s="1101"/>
      <c r="RFG745" s="1101"/>
      <c r="RFH745" s="1101"/>
      <c r="RFI745" s="1101"/>
      <c r="RFJ745" s="1101"/>
      <c r="RFK745" s="1101"/>
      <c r="RFL745" s="1101"/>
      <c r="RFM745" s="1101"/>
      <c r="RFN745" s="1101"/>
      <c r="RFO745" s="1101"/>
      <c r="RFP745" s="1101"/>
      <c r="RFQ745" s="1101"/>
      <c r="RFR745" s="1101"/>
      <c r="RFS745" s="1101"/>
      <c r="RFT745" s="1101"/>
      <c r="RFU745" s="1101"/>
      <c r="RFV745" s="1101"/>
      <c r="RFW745" s="1101"/>
      <c r="RFX745" s="1101"/>
      <c r="RFY745" s="1101"/>
      <c r="RFZ745" s="1101"/>
      <c r="RGA745" s="1101"/>
      <c r="RGB745" s="1101"/>
      <c r="RGC745" s="1101"/>
      <c r="RGD745" s="1101"/>
      <c r="RGE745" s="1101"/>
      <c r="RGF745" s="1101"/>
      <c r="RGG745" s="1101"/>
      <c r="RGH745" s="1101"/>
      <c r="RGI745" s="1101"/>
      <c r="RGJ745" s="1101"/>
      <c r="RGK745" s="1101"/>
      <c r="RGL745" s="1101"/>
      <c r="RGM745" s="1101"/>
      <c r="RGN745" s="1101"/>
      <c r="RGO745" s="1101"/>
      <c r="RGP745" s="1101"/>
      <c r="RGQ745" s="1101"/>
      <c r="RGR745" s="1101"/>
      <c r="RGS745" s="1101"/>
      <c r="RGT745" s="1101"/>
      <c r="RGU745" s="1101"/>
      <c r="RGV745" s="1101"/>
      <c r="RGW745" s="1101"/>
      <c r="RGX745" s="1101"/>
      <c r="RGY745" s="1101"/>
      <c r="RGZ745" s="1101"/>
      <c r="RHA745" s="1101"/>
      <c r="RHB745" s="1101"/>
      <c r="RHC745" s="1101"/>
      <c r="RHD745" s="1101"/>
      <c r="RHE745" s="1101"/>
      <c r="RHF745" s="1101"/>
      <c r="RHG745" s="1101"/>
      <c r="RHH745" s="1101"/>
      <c r="RHI745" s="1101"/>
      <c r="RHJ745" s="1101"/>
      <c r="RHK745" s="1101"/>
      <c r="RHL745" s="1101"/>
      <c r="RHM745" s="1101"/>
      <c r="RHN745" s="1101"/>
      <c r="RHO745" s="1101"/>
      <c r="RHP745" s="1101"/>
      <c r="RHQ745" s="1101"/>
      <c r="RHR745" s="1101"/>
      <c r="RHS745" s="1101"/>
      <c r="RHT745" s="1101"/>
      <c r="RHU745" s="1101"/>
      <c r="RHV745" s="1101"/>
      <c r="RHW745" s="1101"/>
      <c r="RHX745" s="1101"/>
      <c r="RHY745" s="1101"/>
      <c r="RHZ745" s="1101"/>
      <c r="RIA745" s="1101"/>
      <c r="RIB745" s="1101"/>
      <c r="RIC745" s="1101"/>
      <c r="RID745" s="1101"/>
      <c r="RIE745" s="1101"/>
      <c r="RIF745" s="1101"/>
      <c r="RIG745" s="1101"/>
      <c r="RIH745" s="1101"/>
      <c r="RII745" s="1101"/>
      <c r="RIJ745" s="1101"/>
      <c r="RIK745" s="1101"/>
      <c r="RIL745" s="1101"/>
      <c r="RIM745" s="1101"/>
      <c r="RIN745" s="1101"/>
      <c r="RIO745" s="1101"/>
      <c r="RIP745" s="1101"/>
      <c r="RIQ745" s="1101"/>
      <c r="RIR745" s="1101"/>
      <c r="RIS745" s="1101"/>
      <c r="RIT745" s="1101"/>
      <c r="RIU745" s="1101"/>
      <c r="RIV745" s="1101"/>
      <c r="RIW745" s="1101"/>
      <c r="RIX745" s="1101"/>
      <c r="RIY745" s="1101"/>
      <c r="RIZ745" s="1101"/>
      <c r="RJA745" s="1101"/>
      <c r="RJB745" s="1101"/>
      <c r="RJC745" s="1101"/>
      <c r="RJD745" s="1101"/>
      <c r="RJE745" s="1101"/>
      <c r="RJF745" s="1101"/>
      <c r="RJG745" s="1101"/>
      <c r="RJH745" s="1101"/>
      <c r="RJI745" s="1101"/>
      <c r="RJJ745" s="1101"/>
      <c r="RJK745" s="1101"/>
      <c r="RJL745" s="1101"/>
      <c r="RJM745" s="1101"/>
      <c r="RJN745" s="1101"/>
      <c r="RJO745" s="1101"/>
      <c r="RJP745" s="1101"/>
      <c r="RJQ745" s="1101"/>
      <c r="RJR745" s="1101"/>
      <c r="RJS745" s="1101"/>
      <c r="RJT745" s="1101"/>
      <c r="RJU745" s="1101"/>
      <c r="RJV745" s="1101"/>
      <c r="RJW745" s="1101"/>
      <c r="RJX745" s="1101"/>
      <c r="RJY745" s="1101"/>
      <c r="RJZ745" s="1101"/>
      <c r="RKA745" s="1101"/>
      <c r="RKB745" s="1101"/>
      <c r="RKC745" s="1101"/>
      <c r="RKD745" s="1101"/>
      <c r="RKE745" s="1101"/>
      <c r="RKF745" s="1101"/>
      <c r="RKG745" s="1101"/>
      <c r="RKH745" s="1101"/>
      <c r="RKI745" s="1101"/>
      <c r="RKJ745" s="1101"/>
      <c r="RKK745" s="1101"/>
      <c r="RKL745" s="1101"/>
      <c r="RKM745" s="1101"/>
      <c r="RKN745" s="1101"/>
      <c r="RKO745" s="1101"/>
      <c r="RKP745" s="1101"/>
      <c r="RKQ745" s="1101"/>
      <c r="RKR745" s="1101"/>
      <c r="RKS745" s="1101"/>
      <c r="RKT745" s="1101"/>
      <c r="RKU745" s="1101"/>
      <c r="RKV745" s="1101"/>
      <c r="RKW745" s="1101"/>
      <c r="RKX745" s="1101"/>
      <c r="RKY745" s="1101"/>
      <c r="RKZ745" s="1101"/>
      <c r="RLA745" s="1101"/>
      <c r="RLB745" s="1101"/>
      <c r="RLC745" s="1101"/>
      <c r="RLD745" s="1101"/>
      <c r="RLE745" s="1101"/>
      <c r="RLF745" s="1101"/>
      <c r="RLG745" s="1101"/>
      <c r="RLH745" s="1101"/>
      <c r="RLI745" s="1101"/>
      <c r="RLJ745" s="1101"/>
      <c r="RLK745" s="1101"/>
      <c r="RLL745" s="1101"/>
      <c r="RLM745" s="1101"/>
      <c r="RLN745" s="1101"/>
      <c r="RLO745" s="1101"/>
      <c r="RLP745" s="1101"/>
      <c r="RLQ745" s="1101"/>
      <c r="RLR745" s="1101"/>
      <c r="RLS745" s="1101"/>
      <c r="RLT745" s="1101"/>
      <c r="RLU745" s="1101"/>
      <c r="RLV745" s="1101"/>
      <c r="RLW745" s="1101"/>
      <c r="RLX745" s="1101"/>
      <c r="RLY745" s="1101"/>
      <c r="RLZ745" s="1101"/>
      <c r="RMA745" s="1101"/>
      <c r="RMB745" s="1101"/>
      <c r="RMC745" s="1101"/>
      <c r="RMD745" s="1101"/>
      <c r="RME745" s="1101"/>
      <c r="RMF745" s="1101"/>
      <c r="RMG745" s="1101"/>
      <c r="RMH745" s="1101"/>
      <c r="RMI745" s="1101"/>
      <c r="RMJ745" s="1101"/>
      <c r="RMK745" s="1101"/>
      <c r="RML745" s="1101"/>
      <c r="RMM745" s="1101"/>
      <c r="RMN745" s="1101"/>
      <c r="RMO745" s="1101"/>
      <c r="RMP745" s="1101"/>
      <c r="RMQ745" s="1101"/>
      <c r="RMR745" s="1101"/>
      <c r="RMS745" s="1101"/>
      <c r="RMT745" s="1101"/>
      <c r="RMU745" s="1101"/>
      <c r="RMV745" s="1101"/>
      <c r="RMW745" s="1101"/>
      <c r="RMX745" s="1101"/>
      <c r="RMY745" s="1101"/>
      <c r="RMZ745" s="1101"/>
      <c r="RNA745" s="1101"/>
      <c r="RNB745" s="1101"/>
      <c r="RNC745" s="1101"/>
      <c r="RND745" s="1101"/>
      <c r="RNE745" s="1101"/>
      <c r="RNF745" s="1101"/>
      <c r="RNG745" s="1101"/>
      <c r="RNH745" s="1101"/>
      <c r="RNI745" s="1101"/>
      <c r="RNJ745" s="1101"/>
      <c r="RNK745" s="1101"/>
      <c r="RNL745" s="1101"/>
      <c r="RNM745" s="1101"/>
      <c r="RNN745" s="1101"/>
      <c r="RNO745" s="1101"/>
      <c r="RNP745" s="1101"/>
      <c r="RNQ745" s="1101"/>
      <c r="RNR745" s="1101"/>
      <c r="RNS745" s="1101"/>
      <c r="RNT745" s="1101"/>
      <c r="RNU745" s="1101"/>
      <c r="RNV745" s="1101"/>
      <c r="RNW745" s="1101"/>
      <c r="RNX745" s="1101"/>
      <c r="RNY745" s="1101"/>
      <c r="RNZ745" s="1101"/>
      <c r="ROA745" s="1101"/>
      <c r="ROB745" s="1101"/>
      <c r="ROC745" s="1101"/>
      <c r="ROD745" s="1101"/>
      <c r="ROE745" s="1101"/>
      <c r="ROF745" s="1101"/>
      <c r="ROG745" s="1101"/>
      <c r="ROH745" s="1101"/>
      <c r="ROI745" s="1101"/>
      <c r="ROJ745" s="1101"/>
      <c r="ROK745" s="1101"/>
      <c r="ROL745" s="1101"/>
      <c r="ROM745" s="1101"/>
      <c r="RON745" s="1101"/>
      <c r="ROO745" s="1101"/>
      <c r="ROP745" s="1101"/>
      <c r="ROQ745" s="1101"/>
      <c r="ROR745" s="1101"/>
      <c r="ROS745" s="1101"/>
      <c r="ROT745" s="1101"/>
      <c r="ROU745" s="1101"/>
      <c r="ROV745" s="1101"/>
      <c r="ROW745" s="1101"/>
      <c r="ROX745" s="1101"/>
      <c r="ROY745" s="1101"/>
      <c r="ROZ745" s="1101"/>
      <c r="RPA745" s="1101"/>
      <c r="RPB745" s="1101"/>
      <c r="RPC745" s="1101"/>
      <c r="RPD745" s="1101"/>
      <c r="RPE745" s="1101"/>
      <c r="RPF745" s="1101"/>
      <c r="RPG745" s="1101"/>
      <c r="RPH745" s="1101"/>
      <c r="RPI745" s="1101"/>
      <c r="RPJ745" s="1101"/>
      <c r="RPK745" s="1101"/>
      <c r="RPL745" s="1101"/>
      <c r="RPM745" s="1101"/>
      <c r="RPN745" s="1101"/>
      <c r="RPO745" s="1101"/>
      <c r="RPP745" s="1101"/>
      <c r="RPQ745" s="1101"/>
      <c r="RPR745" s="1101"/>
      <c r="RPS745" s="1101"/>
      <c r="RPT745" s="1101"/>
      <c r="RPU745" s="1101"/>
      <c r="RPV745" s="1101"/>
      <c r="RPW745" s="1101"/>
      <c r="RPX745" s="1101"/>
      <c r="RPY745" s="1101"/>
      <c r="RPZ745" s="1101"/>
      <c r="RQA745" s="1101"/>
      <c r="RQB745" s="1101"/>
      <c r="RQC745" s="1101"/>
      <c r="RQD745" s="1101"/>
      <c r="RQE745" s="1101"/>
      <c r="RQF745" s="1101"/>
      <c r="RQG745" s="1101"/>
      <c r="RQH745" s="1101"/>
      <c r="RQI745" s="1101"/>
      <c r="RQJ745" s="1101"/>
      <c r="RQK745" s="1101"/>
      <c r="RQL745" s="1101"/>
      <c r="RQM745" s="1101"/>
      <c r="RQN745" s="1101"/>
      <c r="RQO745" s="1101"/>
      <c r="RQP745" s="1101"/>
      <c r="RQQ745" s="1101"/>
      <c r="RQR745" s="1101"/>
      <c r="RQS745" s="1101"/>
      <c r="RQT745" s="1101"/>
      <c r="RQU745" s="1101"/>
      <c r="RQV745" s="1101"/>
      <c r="RQW745" s="1101"/>
      <c r="RQX745" s="1101"/>
      <c r="RQY745" s="1101"/>
      <c r="RQZ745" s="1101"/>
      <c r="RRA745" s="1101"/>
      <c r="RRB745" s="1101"/>
      <c r="RRC745" s="1101"/>
      <c r="RRD745" s="1101"/>
      <c r="RRE745" s="1101"/>
      <c r="RRF745" s="1101"/>
      <c r="RRG745" s="1101"/>
      <c r="RRH745" s="1101"/>
      <c r="RRI745" s="1101"/>
      <c r="RRJ745" s="1101"/>
      <c r="RRK745" s="1101"/>
      <c r="RRL745" s="1101"/>
      <c r="RRM745" s="1101"/>
      <c r="RRN745" s="1101"/>
      <c r="RRO745" s="1101"/>
      <c r="RRP745" s="1101"/>
      <c r="RRQ745" s="1101"/>
      <c r="RRR745" s="1101"/>
      <c r="RRS745" s="1101"/>
      <c r="RRT745" s="1101"/>
      <c r="RRU745" s="1101"/>
      <c r="RRV745" s="1101"/>
      <c r="RRW745" s="1101"/>
      <c r="RRX745" s="1101"/>
      <c r="RRY745" s="1101"/>
      <c r="RRZ745" s="1101"/>
      <c r="RSA745" s="1101"/>
      <c r="RSB745" s="1101"/>
      <c r="RSC745" s="1101"/>
      <c r="RSD745" s="1101"/>
      <c r="RSE745" s="1101"/>
      <c r="RSF745" s="1101"/>
      <c r="RSG745" s="1101"/>
      <c r="RSH745" s="1101"/>
      <c r="RSI745" s="1101"/>
      <c r="RSJ745" s="1101"/>
      <c r="RSK745" s="1101"/>
      <c r="RSL745" s="1101"/>
      <c r="RSM745" s="1101"/>
      <c r="RSN745" s="1101"/>
      <c r="RSO745" s="1101"/>
      <c r="RSP745" s="1101"/>
      <c r="RSQ745" s="1101"/>
      <c r="RSR745" s="1101"/>
      <c r="RSS745" s="1101"/>
      <c r="RST745" s="1101"/>
      <c r="RSU745" s="1101"/>
      <c r="RSV745" s="1101"/>
      <c r="RSW745" s="1101"/>
      <c r="RSX745" s="1101"/>
      <c r="RSY745" s="1101"/>
      <c r="RSZ745" s="1101"/>
      <c r="RTA745" s="1101"/>
      <c r="RTB745" s="1101"/>
      <c r="RTC745" s="1101"/>
      <c r="RTD745" s="1101"/>
      <c r="RTE745" s="1101"/>
      <c r="RTF745" s="1101"/>
      <c r="RTG745" s="1101"/>
      <c r="RTH745" s="1101"/>
      <c r="RTI745" s="1101"/>
      <c r="RTJ745" s="1101"/>
      <c r="RTK745" s="1101"/>
      <c r="RTL745" s="1101"/>
      <c r="RTM745" s="1101"/>
      <c r="RTN745" s="1101"/>
      <c r="RTO745" s="1101"/>
      <c r="RTP745" s="1101"/>
      <c r="RTQ745" s="1101"/>
      <c r="RTR745" s="1101"/>
      <c r="RTS745" s="1101"/>
      <c r="RTT745" s="1101"/>
      <c r="RTU745" s="1101"/>
      <c r="RTV745" s="1101"/>
      <c r="RTW745" s="1101"/>
      <c r="RTX745" s="1101"/>
      <c r="RTY745" s="1101"/>
      <c r="RTZ745" s="1101"/>
      <c r="RUA745" s="1101"/>
      <c r="RUB745" s="1101"/>
      <c r="RUC745" s="1101"/>
      <c r="RUD745" s="1101"/>
      <c r="RUE745" s="1101"/>
      <c r="RUF745" s="1101"/>
      <c r="RUG745" s="1101"/>
      <c r="RUH745" s="1101"/>
      <c r="RUI745" s="1101"/>
      <c r="RUJ745" s="1101"/>
      <c r="RUK745" s="1101"/>
      <c r="RUL745" s="1101"/>
      <c r="RUM745" s="1101"/>
      <c r="RUN745" s="1101"/>
      <c r="RUO745" s="1101"/>
      <c r="RUP745" s="1101"/>
      <c r="RUQ745" s="1101"/>
      <c r="RUR745" s="1101"/>
      <c r="RUS745" s="1101"/>
      <c r="RUT745" s="1101"/>
      <c r="RUU745" s="1101"/>
      <c r="RUV745" s="1101"/>
      <c r="RUW745" s="1101"/>
      <c r="RUX745" s="1101"/>
      <c r="RUY745" s="1101"/>
      <c r="RUZ745" s="1101"/>
      <c r="RVA745" s="1101"/>
      <c r="RVB745" s="1101"/>
      <c r="RVC745" s="1101"/>
      <c r="RVD745" s="1101"/>
      <c r="RVE745" s="1101"/>
      <c r="RVF745" s="1101"/>
      <c r="RVG745" s="1101"/>
      <c r="RVH745" s="1101"/>
      <c r="RVI745" s="1101"/>
      <c r="RVJ745" s="1101"/>
      <c r="RVK745" s="1101"/>
      <c r="RVL745" s="1101"/>
      <c r="RVM745" s="1101"/>
      <c r="RVN745" s="1101"/>
      <c r="RVO745" s="1101"/>
      <c r="RVP745" s="1101"/>
      <c r="RVQ745" s="1101"/>
      <c r="RVR745" s="1101"/>
      <c r="RVS745" s="1101"/>
      <c r="RVT745" s="1101"/>
      <c r="RVU745" s="1101"/>
      <c r="RVV745" s="1101"/>
      <c r="RVW745" s="1101"/>
      <c r="RVX745" s="1101"/>
      <c r="RVY745" s="1101"/>
      <c r="RVZ745" s="1101"/>
      <c r="RWA745" s="1101"/>
      <c r="RWB745" s="1101"/>
      <c r="RWC745" s="1101"/>
      <c r="RWD745" s="1101"/>
      <c r="RWE745" s="1101"/>
      <c r="RWF745" s="1101"/>
      <c r="RWG745" s="1101"/>
      <c r="RWH745" s="1101"/>
      <c r="RWI745" s="1101"/>
      <c r="RWJ745" s="1101"/>
      <c r="RWK745" s="1101"/>
      <c r="RWL745" s="1101"/>
      <c r="RWM745" s="1101"/>
      <c r="RWN745" s="1101"/>
      <c r="RWO745" s="1101"/>
      <c r="RWP745" s="1101"/>
      <c r="RWQ745" s="1101"/>
      <c r="RWR745" s="1101"/>
      <c r="RWS745" s="1101"/>
      <c r="RWT745" s="1101"/>
      <c r="RWU745" s="1101"/>
      <c r="RWV745" s="1101"/>
      <c r="RWW745" s="1101"/>
      <c r="RWX745" s="1101"/>
      <c r="RWY745" s="1101"/>
      <c r="RWZ745" s="1101"/>
      <c r="RXA745" s="1101"/>
      <c r="RXB745" s="1101"/>
      <c r="RXC745" s="1101"/>
      <c r="RXD745" s="1101"/>
      <c r="RXE745" s="1101"/>
      <c r="RXF745" s="1101"/>
      <c r="RXG745" s="1101"/>
      <c r="RXH745" s="1101"/>
      <c r="RXI745" s="1101"/>
      <c r="RXJ745" s="1101"/>
      <c r="RXK745" s="1101"/>
      <c r="RXL745" s="1101"/>
      <c r="RXM745" s="1101"/>
      <c r="RXN745" s="1101"/>
      <c r="RXO745" s="1101"/>
      <c r="RXP745" s="1101"/>
      <c r="RXQ745" s="1101"/>
      <c r="RXR745" s="1101"/>
      <c r="RXS745" s="1101"/>
      <c r="RXT745" s="1101"/>
      <c r="RXU745" s="1101"/>
      <c r="RXV745" s="1101"/>
      <c r="RXW745" s="1101"/>
      <c r="RXX745" s="1101"/>
      <c r="RXY745" s="1101"/>
      <c r="RXZ745" s="1101"/>
      <c r="RYA745" s="1101"/>
      <c r="RYB745" s="1101"/>
      <c r="RYC745" s="1101"/>
      <c r="RYD745" s="1101"/>
      <c r="RYE745" s="1101"/>
      <c r="RYF745" s="1101"/>
      <c r="RYG745" s="1101"/>
      <c r="RYH745" s="1101"/>
      <c r="RYI745" s="1101"/>
      <c r="RYJ745" s="1101"/>
      <c r="RYK745" s="1101"/>
      <c r="RYL745" s="1101"/>
      <c r="RYM745" s="1101"/>
      <c r="RYN745" s="1101"/>
      <c r="RYO745" s="1101"/>
      <c r="RYP745" s="1101"/>
      <c r="RYQ745" s="1101"/>
      <c r="RYR745" s="1101"/>
      <c r="RYS745" s="1101"/>
      <c r="RYT745" s="1101"/>
      <c r="RYU745" s="1101"/>
      <c r="RYV745" s="1101"/>
      <c r="RYW745" s="1101"/>
      <c r="RYX745" s="1101"/>
      <c r="RYY745" s="1101"/>
      <c r="RYZ745" s="1101"/>
      <c r="RZA745" s="1101"/>
      <c r="RZB745" s="1101"/>
      <c r="RZC745" s="1101"/>
      <c r="RZD745" s="1101"/>
      <c r="RZE745" s="1101"/>
      <c r="RZF745" s="1101"/>
      <c r="RZG745" s="1101"/>
      <c r="RZH745" s="1101"/>
      <c r="RZI745" s="1101"/>
      <c r="RZJ745" s="1101"/>
      <c r="RZK745" s="1101"/>
      <c r="RZL745" s="1101"/>
      <c r="RZM745" s="1101"/>
      <c r="RZN745" s="1101"/>
      <c r="RZO745" s="1101"/>
      <c r="RZP745" s="1101"/>
      <c r="RZQ745" s="1101"/>
      <c r="RZR745" s="1101"/>
      <c r="RZS745" s="1101"/>
      <c r="RZT745" s="1101"/>
      <c r="RZU745" s="1101"/>
      <c r="RZV745" s="1101"/>
      <c r="RZW745" s="1101"/>
      <c r="RZX745" s="1101"/>
      <c r="RZY745" s="1101"/>
      <c r="RZZ745" s="1101"/>
      <c r="SAA745" s="1101"/>
      <c r="SAB745" s="1101"/>
      <c r="SAC745" s="1101"/>
      <c r="SAD745" s="1101"/>
      <c r="SAE745" s="1101"/>
      <c r="SAF745" s="1101"/>
      <c r="SAG745" s="1101"/>
      <c r="SAH745" s="1101"/>
      <c r="SAI745" s="1101"/>
      <c r="SAJ745" s="1101"/>
      <c r="SAK745" s="1101"/>
      <c r="SAL745" s="1101"/>
      <c r="SAM745" s="1101"/>
      <c r="SAN745" s="1101"/>
      <c r="SAO745" s="1101"/>
      <c r="SAP745" s="1101"/>
      <c r="SAQ745" s="1101"/>
      <c r="SAR745" s="1101"/>
      <c r="SAS745" s="1101"/>
      <c r="SAT745" s="1101"/>
      <c r="SAU745" s="1101"/>
      <c r="SAV745" s="1101"/>
      <c r="SAW745" s="1101"/>
      <c r="SAX745" s="1101"/>
      <c r="SAY745" s="1101"/>
      <c r="SAZ745" s="1101"/>
      <c r="SBA745" s="1101"/>
      <c r="SBB745" s="1101"/>
      <c r="SBC745" s="1101"/>
      <c r="SBD745" s="1101"/>
      <c r="SBE745" s="1101"/>
      <c r="SBF745" s="1101"/>
      <c r="SBG745" s="1101"/>
      <c r="SBH745" s="1101"/>
      <c r="SBI745" s="1101"/>
      <c r="SBJ745" s="1101"/>
      <c r="SBK745" s="1101"/>
      <c r="SBL745" s="1101"/>
      <c r="SBM745" s="1101"/>
      <c r="SBN745" s="1101"/>
      <c r="SBO745" s="1101"/>
      <c r="SBP745" s="1101"/>
      <c r="SBQ745" s="1101"/>
      <c r="SBR745" s="1101"/>
      <c r="SBS745" s="1101"/>
      <c r="SBT745" s="1101"/>
      <c r="SBU745" s="1101"/>
      <c r="SBV745" s="1101"/>
      <c r="SBW745" s="1101"/>
      <c r="SBX745" s="1101"/>
      <c r="SBY745" s="1101"/>
      <c r="SBZ745" s="1101"/>
      <c r="SCA745" s="1101"/>
      <c r="SCB745" s="1101"/>
      <c r="SCC745" s="1101"/>
      <c r="SCD745" s="1101"/>
      <c r="SCE745" s="1101"/>
      <c r="SCF745" s="1101"/>
      <c r="SCG745" s="1101"/>
      <c r="SCH745" s="1101"/>
      <c r="SCI745" s="1101"/>
      <c r="SCJ745" s="1101"/>
      <c r="SCK745" s="1101"/>
      <c r="SCL745" s="1101"/>
      <c r="SCM745" s="1101"/>
      <c r="SCN745" s="1101"/>
      <c r="SCO745" s="1101"/>
      <c r="SCP745" s="1101"/>
      <c r="SCQ745" s="1101"/>
      <c r="SCR745" s="1101"/>
      <c r="SCS745" s="1101"/>
      <c r="SCT745" s="1101"/>
      <c r="SCU745" s="1101"/>
      <c r="SCV745" s="1101"/>
      <c r="SCW745" s="1101"/>
      <c r="SCX745" s="1101"/>
      <c r="SCY745" s="1101"/>
      <c r="SCZ745" s="1101"/>
      <c r="SDA745" s="1101"/>
      <c r="SDB745" s="1101"/>
      <c r="SDC745" s="1101"/>
      <c r="SDD745" s="1101"/>
      <c r="SDE745" s="1101"/>
      <c r="SDF745" s="1101"/>
      <c r="SDG745" s="1101"/>
      <c r="SDH745" s="1101"/>
      <c r="SDI745" s="1101"/>
      <c r="SDJ745" s="1101"/>
      <c r="SDK745" s="1101"/>
      <c r="SDL745" s="1101"/>
      <c r="SDM745" s="1101"/>
      <c r="SDN745" s="1101"/>
      <c r="SDO745" s="1101"/>
      <c r="SDP745" s="1101"/>
      <c r="SDQ745" s="1101"/>
      <c r="SDR745" s="1101"/>
      <c r="SDS745" s="1101"/>
      <c r="SDT745" s="1101"/>
      <c r="SDU745" s="1101"/>
      <c r="SDV745" s="1101"/>
      <c r="SDW745" s="1101"/>
      <c r="SDX745" s="1101"/>
      <c r="SDY745" s="1101"/>
      <c r="SDZ745" s="1101"/>
      <c r="SEA745" s="1101"/>
      <c r="SEB745" s="1101"/>
      <c r="SEC745" s="1101"/>
      <c r="SED745" s="1101"/>
      <c r="SEE745" s="1101"/>
      <c r="SEF745" s="1101"/>
      <c r="SEG745" s="1101"/>
      <c r="SEH745" s="1101"/>
      <c r="SEI745" s="1101"/>
      <c r="SEJ745" s="1101"/>
      <c r="SEK745" s="1101"/>
      <c r="SEL745" s="1101"/>
      <c r="SEM745" s="1101"/>
      <c r="SEN745" s="1101"/>
      <c r="SEO745" s="1101"/>
      <c r="SEP745" s="1101"/>
      <c r="SEQ745" s="1101"/>
      <c r="SER745" s="1101"/>
      <c r="SES745" s="1101"/>
      <c r="SET745" s="1101"/>
      <c r="SEU745" s="1101"/>
      <c r="SEV745" s="1101"/>
      <c r="SEW745" s="1101"/>
      <c r="SEX745" s="1101"/>
      <c r="SEY745" s="1101"/>
      <c r="SEZ745" s="1101"/>
      <c r="SFA745" s="1101"/>
      <c r="SFB745" s="1101"/>
      <c r="SFC745" s="1101"/>
      <c r="SFD745" s="1101"/>
      <c r="SFE745" s="1101"/>
      <c r="SFF745" s="1101"/>
      <c r="SFG745" s="1101"/>
      <c r="SFH745" s="1101"/>
      <c r="SFI745" s="1101"/>
      <c r="SFJ745" s="1101"/>
      <c r="SFK745" s="1101"/>
      <c r="SFL745" s="1101"/>
      <c r="SFM745" s="1101"/>
      <c r="SFN745" s="1101"/>
      <c r="SFO745" s="1101"/>
      <c r="SFP745" s="1101"/>
      <c r="SFQ745" s="1101"/>
      <c r="SFR745" s="1101"/>
      <c r="SFS745" s="1101"/>
      <c r="SFT745" s="1101"/>
      <c r="SFU745" s="1101"/>
      <c r="SFV745" s="1101"/>
      <c r="SFW745" s="1101"/>
      <c r="SFX745" s="1101"/>
      <c r="SFY745" s="1101"/>
      <c r="SFZ745" s="1101"/>
      <c r="SGA745" s="1101"/>
      <c r="SGB745" s="1101"/>
      <c r="SGC745" s="1101"/>
      <c r="SGD745" s="1101"/>
      <c r="SGE745" s="1101"/>
      <c r="SGF745" s="1101"/>
      <c r="SGG745" s="1101"/>
      <c r="SGH745" s="1101"/>
      <c r="SGI745" s="1101"/>
      <c r="SGJ745" s="1101"/>
      <c r="SGK745" s="1101"/>
      <c r="SGL745" s="1101"/>
      <c r="SGM745" s="1101"/>
      <c r="SGN745" s="1101"/>
      <c r="SGO745" s="1101"/>
      <c r="SGP745" s="1101"/>
      <c r="SGQ745" s="1101"/>
      <c r="SGR745" s="1101"/>
      <c r="SGS745" s="1101"/>
      <c r="SGT745" s="1101"/>
      <c r="SGU745" s="1101"/>
      <c r="SGV745" s="1101"/>
      <c r="SGW745" s="1101"/>
      <c r="SGX745" s="1101"/>
      <c r="SGY745" s="1101"/>
      <c r="SGZ745" s="1101"/>
      <c r="SHA745" s="1101"/>
      <c r="SHB745" s="1101"/>
      <c r="SHC745" s="1101"/>
      <c r="SHD745" s="1101"/>
      <c r="SHE745" s="1101"/>
      <c r="SHF745" s="1101"/>
      <c r="SHG745" s="1101"/>
      <c r="SHH745" s="1101"/>
      <c r="SHI745" s="1101"/>
      <c r="SHJ745" s="1101"/>
      <c r="SHK745" s="1101"/>
      <c r="SHL745" s="1101"/>
      <c r="SHM745" s="1101"/>
      <c r="SHN745" s="1101"/>
      <c r="SHO745" s="1101"/>
      <c r="SHP745" s="1101"/>
      <c r="SHQ745" s="1101"/>
      <c r="SHR745" s="1101"/>
      <c r="SHS745" s="1101"/>
      <c r="SHT745" s="1101"/>
      <c r="SHU745" s="1101"/>
      <c r="SHV745" s="1101"/>
      <c r="SHW745" s="1101"/>
      <c r="SHX745" s="1101"/>
      <c r="SHY745" s="1101"/>
      <c r="SHZ745" s="1101"/>
      <c r="SIA745" s="1101"/>
      <c r="SIB745" s="1101"/>
      <c r="SIC745" s="1101"/>
      <c r="SID745" s="1101"/>
      <c r="SIE745" s="1101"/>
      <c r="SIF745" s="1101"/>
      <c r="SIG745" s="1101"/>
      <c r="SIH745" s="1101"/>
      <c r="SII745" s="1101"/>
      <c r="SIJ745" s="1101"/>
      <c r="SIK745" s="1101"/>
      <c r="SIL745" s="1101"/>
      <c r="SIM745" s="1101"/>
      <c r="SIN745" s="1101"/>
      <c r="SIO745" s="1101"/>
      <c r="SIP745" s="1101"/>
      <c r="SIQ745" s="1101"/>
      <c r="SIR745" s="1101"/>
      <c r="SIS745" s="1101"/>
      <c r="SIT745" s="1101"/>
      <c r="SIU745" s="1101"/>
      <c r="SIV745" s="1101"/>
      <c r="SIW745" s="1101"/>
      <c r="SIX745" s="1101"/>
      <c r="SIY745" s="1101"/>
      <c r="SIZ745" s="1101"/>
      <c r="SJA745" s="1101"/>
      <c r="SJB745" s="1101"/>
      <c r="SJC745" s="1101"/>
      <c r="SJD745" s="1101"/>
      <c r="SJE745" s="1101"/>
      <c r="SJF745" s="1101"/>
      <c r="SJG745" s="1101"/>
      <c r="SJH745" s="1101"/>
      <c r="SJI745" s="1101"/>
      <c r="SJJ745" s="1101"/>
      <c r="SJK745" s="1101"/>
      <c r="SJL745" s="1101"/>
      <c r="SJM745" s="1101"/>
      <c r="SJN745" s="1101"/>
      <c r="SJO745" s="1101"/>
      <c r="SJP745" s="1101"/>
      <c r="SJQ745" s="1101"/>
      <c r="SJR745" s="1101"/>
      <c r="SJS745" s="1101"/>
      <c r="SJT745" s="1101"/>
      <c r="SJU745" s="1101"/>
      <c r="SJV745" s="1101"/>
      <c r="SJW745" s="1101"/>
      <c r="SJX745" s="1101"/>
      <c r="SJY745" s="1101"/>
      <c r="SJZ745" s="1101"/>
      <c r="SKA745" s="1101"/>
      <c r="SKB745" s="1101"/>
      <c r="SKC745" s="1101"/>
      <c r="SKD745" s="1101"/>
      <c r="SKE745" s="1101"/>
      <c r="SKF745" s="1101"/>
      <c r="SKG745" s="1101"/>
      <c r="SKH745" s="1101"/>
      <c r="SKI745" s="1101"/>
      <c r="SKJ745" s="1101"/>
      <c r="SKK745" s="1101"/>
      <c r="SKL745" s="1101"/>
      <c r="SKM745" s="1101"/>
      <c r="SKN745" s="1101"/>
      <c r="SKO745" s="1101"/>
      <c r="SKP745" s="1101"/>
      <c r="SKQ745" s="1101"/>
      <c r="SKR745" s="1101"/>
      <c r="SKS745" s="1101"/>
      <c r="SKT745" s="1101"/>
      <c r="SKU745" s="1101"/>
      <c r="SKV745" s="1101"/>
      <c r="SKW745" s="1101"/>
      <c r="SKX745" s="1101"/>
      <c r="SKY745" s="1101"/>
      <c r="SKZ745" s="1101"/>
      <c r="SLA745" s="1101"/>
      <c r="SLB745" s="1101"/>
      <c r="SLC745" s="1101"/>
      <c r="SLD745" s="1101"/>
      <c r="SLE745" s="1101"/>
      <c r="SLF745" s="1101"/>
      <c r="SLG745" s="1101"/>
      <c r="SLH745" s="1101"/>
      <c r="SLI745" s="1101"/>
      <c r="SLJ745" s="1101"/>
      <c r="SLK745" s="1101"/>
      <c r="SLL745" s="1101"/>
      <c r="SLM745" s="1101"/>
      <c r="SLN745" s="1101"/>
      <c r="SLO745" s="1101"/>
      <c r="SLP745" s="1101"/>
      <c r="SLQ745" s="1101"/>
      <c r="SLR745" s="1101"/>
      <c r="SLS745" s="1101"/>
      <c r="SLT745" s="1101"/>
      <c r="SLU745" s="1101"/>
      <c r="SLV745" s="1101"/>
      <c r="SLW745" s="1101"/>
      <c r="SLX745" s="1101"/>
      <c r="SLY745" s="1101"/>
      <c r="SLZ745" s="1101"/>
      <c r="SMA745" s="1101"/>
      <c r="SMB745" s="1101"/>
      <c r="SMC745" s="1101"/>
      <c r="SMD745" s="1101"/>
      <c r="SME745" s="1101"/>
      <c r="SMF745" s="1101"/>
      <c r="SMG745" s="1101"/>
      <c r="SMH745" s="1101"/>
      <c r="SMI745" s="1101"/>
      <c r="SMJ745" s="1101"/>
      <c r="SMK745" s="1101"/>
      <c r="SML745" s="1101"/>
      <c r="SMM745" s="1101"/>
      <c r="SMN745" s="1101"/>
      <c r="SMO745" s="1101"/>
      <c r="SMP745" s="1101"/>
      <c r="SMQ745" s="1101"/>
      <c r="SMR745" s="1101"/>
      <c r="SMS745" s="1101"/>
      <c r="SMT745" s="1101"/>
      <c r="SMU745" s="1101"/>
      <c r="SMV745" s="1101"/>
      <c r="SMW745" s="1101"/>
      <c r="SMX745" s="1101"/>
      <c r="SMY745" s="1101"/>
      <c r="SMZ745" s="1101"/>
      <c r="SNA745" s="1101"/>
      <c r="SNB745" s="1101"/>
      <c r="SNC745" s="1101"/>
      <c r="SND745" s="1101"/>
      <c r="SNE745" s="1101"/>
      <c r="SNF745" s="1101"/>
      <c r="SNG745" s="1101"/>
      <c r="SNH745" s="1101"/>
      <c r="SNI745" s="1101"/>
      <c r="SNJ745" s="1101"/>
      <c r="SNK745" s="1101"/>
      <c r="SNL745" s="1101"/>
      <c r="SNM745" s="1101"/>
      <c r="SNN745" s="1101"/>
      <c r="SNO745" s="1101"/>
      <c r="SNP745" s="1101"/>
      <c r="SNQ745" s="1101"/>
      <c r="SNR745" s="1101"/>
      <c r="SNS745" s="1101"/>
      <c r="SNT745" s="1101"/>
      <c r="SNU745" s="1101"/>
      <c r="SNV745" s="1101"/>
      <c r="SNW745" s="1101"/>
      <c r="SNX745" s="1101"/>
      <c r="SNY745" s="1101"/>
      <c r="SNZ745" s="1101"/>
      <c r="SOA745" s="1101"/>
      <c r="SOB745" s="1101"/>
      <c r="SOC745" s="1101"/>
      <c r="SOD745" s="1101"/>
      <c r="SOE745" s="1101"/>
      <c r="SOF745" s="1101"/>
      <c r="SOG745" s="1101"/>
      <c r="SOH745" s="1101"/>
      <c r="SOI745" s="1101"/>
      <c r="SOJ745" s="1101"/>
      <c r="SOK745" s="1101"/>
      <c r="SOL745" s="1101"/>
      <c r="SOM745" s="1101"/>
      <c r="SON745" s="1101"/>
      <c r="SOO745" s="1101"/>
      <c r="SOP745" s="1101"/>
      <c r="SOQ745" s="1101"/>
      <c r="SOR745" s="1101"/>
      <c r="SOS745" s="1101"/>
      <c r="SOT745" s="1101"/>
      <c r="SOU745" s="1101"/>
      <c r="SOV745" s="1101"/>
      <c r="SOW745" s="1101"/>
      <c r="SOX745" s="1101"/>
      <c r="SOY745" s="1101"/>
      <c r="SOZ745" s="1101"/>
      <c r="SPA745" s="1101"/>
      <c r="SPB745" s="1101"/>
      <c r="SPC745" s="1101"/>
      <c r="SPD745" s="1101"/>
      <c r="SPE745" s="1101"/>
      <c r="SPF745" s="1101"/>
      <c r="SPG745" s="1101"/>
      <c r="SPH745" s="1101"/>
      <c r="SPI745" s="1101"/>
      <c r="SPJ745" s="1101"/>
      <c r="SPK745" s="1101"/>
      <c r="SPL745" s="1101"/>
      <c r="SPM745" s="1101"/>
      <c r="SPN745" s="1101"/>
      <c r="SPO745" s="1101"/>
      <c r="SPP745" s="1101"/>
      <c r="SPQ745" s="1101"/>
      <c r="SPR745" s="1101"/>
      <c r="SPS745" s="1101"/>
      <c r="SPT745" s="1101"/>
      <c r="SPU745" s="1101"/>
      <c r="SPV745" s="1101"/>
      <c r="SPW745" s="1101"/>
      <c r="SPX745" s="1101"/>
      <c r="SPY745" s="1101"/>
      <c r="SPZ745" s="1101"/>
      <c r="SQA745" s="1101"/>
      <c r="SQB745" s="1101"/>
      <c r="SQC745" s="1101"/>
      <c r="SQD745" s="1101"/>
      <c r="SQE745" s="1101"/>
      <c r="SQF745" s="1101"/>
      <c r="SQG745" s="1101"/>
      <c r="SQH745" s="1101"/>
      <c r="SQI745" s="1101"/>
      <c r="SQJ745" s="1101"/>
      <c r="SQK745" s="1101"/>
      <c r="SQL745" s="1101"/>
      <c r="SQM745" s="1101"/>
      <c r="SQN745" s="1101"/>
      <c r="SQO745" s="1101"/>
      <c r="SQP745" s="1101"/>
      <c r="SQQ745" s="1101"/>
      <c r="SQR745" s="1101"/>
      <c r="SQS745" s="1101"/>
      <c r="SQT745" s="1101"/>
      <c r="SQU745" s="1101"/>
      <c r="SQV745" s="1101"/>
      <c r="SQW745" s="1101"/>
      <c r="SQX745" s="1101"/>
      <c r="SQY745" s="1101"/>
      <c r="SQZ745" s="1101"/>
      <c r="SRA745" s="1101"/>
      <c r="SRB745" s="1101"/>
      <c r="SRC745" s="1101"/>
      <c r="SRD745" s="1101"/>
      <c r="SRE745" s="1101"/>
      <c r="SRF745" s="1101"/>
      <c r="SRG745" s="1101"/>
      <c r="SRH745" s="1101"/>
      <c r="SRI745" s="1101"/>
      <c r="SRJ745" s="1101"/>
      <c r="SRK745" s="1101"/>
      <c r="SRL745" s="1101"/>
      <c r="SRM745" s="1101"/>
      <c r="SRN745" s="1101"/>
      <c r="SRO745" s="1101"/>
      <c r="SRP745" s="1101"/>
      <c r="SRQ745" s="1101"/>
      <c r="SRR745" s="1101"/>
      <c r="SRS745" s="1101"/>
      <c r="SRT745" s="1101"/>
      <c r="SRU745" s="1101"/>
      <c r="SRV745" s="1101"/>
      <c r="SRW745" s="1101"/>
      <c r="SRX745" s="1101"/>
      <c r="SRY745" s="1101"/>
      <c r="SRZ745" s="1101"/>
      <c r="SSA745" s="1101"/>
      <c r="SSB745" s="1101"/>
      <c r="SSC745" s="1101"/>
      <c r="SSD745" s="1101"/>
      <c r="SSE745" s="1101"/>
      <c r="SSF745" s="1101"/>
      <c r="SSG745" s="1101"/>
      <c r="SSH745" s="1101"/>
      <c r="SSI745" s="1101"/>
      <c r="SSJ745" s="1101"/>
      <c r="SSK745" s="1101"/>
      <c r="SSL745" s="1101"/>
      <c r="SSM745" s="1101"/>
      <c r="SSN745" s="1101"/>
      <c r="SSO745" s="1101"/>
      <c r="SSP745" s="1101"/>
      <c r="SSQ745" s="1101"/>
      <c r="SSR745" s="1101"/>
      <c r="SSS745" s="1101"/>
      <c r="SST745" s="1101"/>
      <c r="SSU745" s="1101"/>
      <c r="SSV745" s="1101"/>
      <c r="SSW745" s="1101"/>
      <c r="SSX745" s="1101"/>
      <c r="SSY745" s="1101"/>
      <c r="SSZ745" s="1101"/>
      <c r="STA745" s="1101"/>
      <c r="STB745" s="1101"/>
      <c r="STC745" s="1101"/>
      <c r="STD745" s="1101"/>
      <c r="STE745" s="1101"/>
      <c r="STF745" s="1101"/>
      <c r="STG745" s="1101"/>
      <c r="STH745" s="1101"/>
      <c r="STI745" s="1101"/>
      <c r="STJ745" s="1101"/>
      <c r="STK745" s="1101"/>
      <c r="STL745" s="1101"/>
      <c r="STM745" s="1101"/>
      <c r="STN745" s="1101"/>
      <c r="STO745" s="1101"/>
      <c r="STP745" s="1101"/>
      <c r="STQ745" s="1101"/>
      <c r="STR745" s="1101"/>
      <c r="STS745" s="1101"/>
      <c r="STT745" s="1101"/>
      <c r="STU745" s="1101"/>
      <c r="STV745" s="1101"/>
      <c r="STW745" s="1101"/>
      <c r="STX745" s="1101"/>
      <c r="STY745" s="1101"/>
      <c r="STZ745" s="1101"/>
      <c r="SUA745" s="1101"/>
      <c r="SUB745" s="1101"/>
      <c r="SUC745" s="1101"/>
      <c r="SUD745" s="1101"/>
      <c r="SUE745" s="1101"/>
      <c r="SUF745" s="1101"/>
      <c r="SUG745" s="1101"/>
      <c r="SUH745" s="1101"/>
      <c r="SUI745" s="1101"/>
      <c r="SUJ745" s="1101"/>
      <c r="SUK745" s="1101"/>
      <c r="SUL745" s="1101"/>
      <c r="SUM745" s="1101"/>
      <c r="SUN745" s="1101"/>
      <c r="SUO745" s="1101"/>
      <c r="SUP745" s="1101"/>
      <c r="SUQ745" s="1101"/>
      <c r="SUR745" s="1101"/>
      <c r="SUS745" s="1101"/>
      <c r="SUT745" s="1101"/>
      <c r="SUU745" s="1101"/>
      <c r="SUV745" s="1101"/>
      <c r="SUW745" s="1101"/>
      <c r="SUX745" s="1101"/>
      <c r="SUY745" s="1101"/>
      <c r="SUZ745" s="1101"/>
      <c r="SVA745" s="1101"/>
      <c r="SVB745" s="1101"/>
      <c r="SVC745" s="1101"/>
      <c r="SVD745" s="1101"/>
      <c r="SVE745" s="1101"/>
      <c r="SVF745" s="1101"/>
      <c r="SVG745" s="1101"/>
      <c r="SVH745" s="1101"/>
      <c r="SVI745" s="1101"/>
      <c r="SVJ745" s="1101"/>
      <c r="SVK745" s="1101"/>
      <c r="SVL745" s="1101"/>
      <c r="SVM745" s="1101"/>
      <c r="SVN745" s="1101"/>
      <c r="SVO745" s="1101"/>
      <c r="SVP745" s="1101"/>
      <c r="SVQ745" s="1101"/>
      <c r="SVR745" s="1101"/>
      <c r="SVS745" s="1101"/>
      <c r="SVT745" s="1101"/>
      <c r="SVU745" s="1101"/>
      <c r="SVV745" s="1101"/>
      <c r="SVW745" s="1101"/>
      <c r="SVX745" s="1101"/>
      <c r="SVY745" s="1101"/>
      <c r="SVZ745" s="1101"/>
      <c r="SWA745" s="1101"/>
      <c r="SWB745" s="1101"/>
      <c r="SWC745" s="1101"/>
      <c r="SWD745" s="1101"/>
      <c r="SWE745" s="1101"/>
      <c r="SWF745" s="1101"/>
      <c r="SWG745" s="1101"/>
      <c r="SWH745" s="1101"/>
      <c r="SWI745" s="1101"/>
      <c r="SWJ745" s="1101"/>
      <c r="SWK745" s="1101"/>
      <c r="SWL745" s="1101"/>
      <c r="SWM745" s="1101"/>
      <c r="SWN745" s="1101"/>
      <c r="SWO745" s="1101"/>
      <c r="SWP745" s="1101"/>
      <c r="SWQ745" s="1101"/>
      <c r="SWR745" s="1101"/>
      <c r="SWS745" s="1101"/>
      <c r="SWT745" s="1101"/>
      <c r="SWU745" s="1101"/>
      <c r="SWV745" s="1101"/>
      <c r="SWW745" s="1101"/>
      <c r="SWX745" s="1101"/>
      <c r="SWY745" s="1101"/>
      <c r="SWZ745" s="1101"/>
      <c r="SXA745" s="1101"/>
      <c r="SXB745" s="1101"/>
      <c r="SXC745" s="1101"/>
      <c r="SXD745" s="1101"/>
      <c r="SXE745" s="1101"/>
      <c r="SXF745" s="1101"/>
      <c r="SXG745" s="1101"/>
      <c r="SXH745" s="1101"/>
      <c r="SXI745" s="1101"/>
      <c r="SXJ745" s="1101"/>
      <c r="SXK745" s="1101"/>
      <c r="SXL745" s="1101"/>
      <c r="SXM745" s="1101"/>
      <c r="SXN745" s="1101"/>
      <c r="SXO745" s="1101"/>
      <c r="SXP745" s="1101"/>
      <c r="SXQ745" s="1101"/>
      <c r="SXR745" s="1101"/>
      <c r="SXS745" s="1101"/>
      <c r="SXT745" s="1101"/>
      <c r="SXU745" s="1101"/>
      <c r="SXV745" s="1101"/>
      <c r="SXW745" s="1101"/>
      <c r="SXX745" s="1101"/>
      <c r="SXY745" s="1101"/>
      <c r="SXZ745" s="1101"/>
      <c r="SYA745" s="1101"/>
      <c r="SYB745" s="1101"/>
      <c r="SYC745" s="1101"/>
      <c r="SYD745" s="1101"/>
      <c r="SYE745" s="1101"/>
      <c r="SYF745" s="1101"/>
      <c r="SYG745" s="1101"/>
      <c r="SYH745" s="1101"/>
      <c r="SYI745" s="1101"/>
      <c r="SYJ745" s="1101"/>
      <c r="SYK745" s="1101"/>
      <c r="SYL745" s="1101"/>
      <c r="SYM745" s="1101"/>
      <c r="SYN745" s="1101"/>
      <c r="SYO745" s="1101"/>
      <c r="SYP745" s="1101"/>
      <c r="SYQ745" s="1101"/>
      <c r="SYR745" s="1101"/>
      <c r="SYS745" s="1101"/>
      <c r="SYT745" s="1101"/>
      <c r="SYU745" s="1101"/>
      <c r="SYV745" s="1101"/>
      <c r="SYW745" s="1101"/>
      <c r="SYX745" s="1101"/>
      <c r="SYY745" s="1101"/>
      <c r="SYZ745" s="1101"/>
      <c r="SZA745" s="1101"/>
      <c r="SZB745" s="1101"/>
      <c r="SZC745" s="1101"/>
      <c r="SZD745" s="1101"/>
      <c r="SZE745" s="1101"/>
      <c r="SZF745" s="1101"/>
      <c r="SZG745" s="1101"/>
      <c r="SZH745" s="1101"/>
      <c r="SZI745" s="1101"/>
      <c r="SZJ745" s="1101"/>
      <c r="SZK745" s="1101"/>
      <c r="SZL745" s="1101"/>
      <c r="SZM745" s="1101"/>
      <c r="SZN745" s="1101"/>
      <c r="SZO745" s="1101"/>
      <c r="SZP745" s="1101"/>
      <c r="SZQ745" s="1101"/>
      <c r="SZR745" s="1101"/>
      <c r="SZS745" s="1101"/>
      <c r="SZT745" s="1101"/>
      <c r="SZU745" s="1101"/>
      <c r="SZV745" s="1101"/>
      <c r="SZW745" s="1101"/>
      <c r="SZX745" s="1101"/>
      <c r="SZY745" s="1101"/>
      <c r="SZZ745" s="1101"/>
      <c r="TAA745" s="1101"/>
      <c r="TAB745" s="1101"/>
      <c r="TAC745" s="1101"/>
      <c r="TAD745" s="1101"/>
      <c r="TAE745" s="1101"/>
      <c r="TAF745" s="1101"/>
      <c r="TAG745" s="1101"/>
      <c r="TAH745" s="1101"/>
      <c r="TAI745" s="1101"/>
      <c r="TAJ745" s="1101"/>
      <c r="TAK745" s="1101"/>
      <c r="TAL745" s="1101"/>
      <c r="TAM745" s="1101"/>
      <c r="TAN745" s="1101"/>
      <c r="TAO745" s="1101"/>
      <c r="TAP745" s="1101"/>
      <c r="TAQ745" s="1101"/>
      <c r="TAR745" s="1101"/>
      <c r="TAS745" s="1101"/>
      <c r="TAT745" s="1101"/>
      <c r="TAU745" s="1101"/>
      <c r="TAV745" s="1101"/>
      <c r="TAW745" s="1101"/>
      <c r="TAX745" s="1101"/>
      <c r="TAY745" s="1101"/>
      <c r="TAZ745" s="1101"/>
      <c r="TBA745" s="1101"/>
      <c r="TBB745" s="1101"/>
      <c r="TBC745" s="1101"/>
      <c r="TBD745" s="1101"/>
      <c r="TBE745" s="1101"/>
      <c r="TBF745" s="1101"/>
      <c r="TBG745" s="1101"/>
      <c r="TBH745" s="1101"/>
      <c r="TBI745" s="1101"/>
      <c r="TBJ745" s="1101"/>
      <c r="TBK745" s="1101"/>
      <c r="TBL745" s="1101"/>
      <c r="TBM745" s="1101"/>
      <c r="TBN745" s="1101"/>
      <c r="TBO745" s="1101"/>
      <c r="TBP745" s="1101"/>
      <c r="TBQ745" s="1101"/>
      <c r="TBR745" s="1101"/>
      <c r="TBS745" s="1101"/>
      <c r="TBT745" s="1101"/>
      <c r="TBU745" s="1101"/>
      <c r="TBV745" s="1101"/>
      <c r="TBW745" s="1101"/>
      <c r="TBX745" s="1101"/>
      <c r="TBY745" s="1101"/>
      <c r="TBZ745" s="1101"/>
      <c r="TCA745" s="1101"/>
      <c r="TCB745" s="1101"/>
      <c r="TCC745" s="1101"/>
      <c r="TCD745" s="1101"/>
      <c r="TCE745" s="1101"/>
      <c r="TCF745" s="1101"/>
      <c r="TCG745" s="1101"/>
      <c r="TCH745" s="1101"/>
      <c r="TCI745" s="1101"/>
      <c r="TCJ745" s="1101"/>
      <c r="TCK745" s="1101"/>
      <c r="TCL745" s="1101"/>
      <c r="TCM745" s="1101"/>
      <c r="TCN745" s="1101"/>
      <c r="TCO745" s="1101"/>
      <c r="TCP745" s="1101"/>
      <c r="TCQ745" s="1101"/>
      <c r="TCR745" s="1101"/>
      <c r="TCS745" s="1101"/>
      <c r="TCT745" s="1101"/>
      <c r="TCU745" s="1101"/>
      <c r="TCV745" s="1101"/>
      <c r="TCW745" s="1101"/>
      <c r="TCX745" s="1101"/>
      <c r="TCY745" s="1101"/>
      <c r="TCZ745" s="1101"/>
      <c r="TDA745" s="1101"/>
      <c r="TDB745" s="1101"/>
      <c r="TDC745" s="1101"/>
      <c r="TDD745" s="1101"/>
      <c r="TDE745" s="1101"/>
      <c r="TDF745" s="1101"/>
      <c r="TDG745" s="1101"/>
      <c r="TDH745" s="1101"/>
      <c r="TDI745" s="1101"/>
      <c r="TDJ745" s="1101"/>
      <c r="TDK745" s="1101"/>
      <c r="TDL745" s="1101"/>
      <c r="TDM745" s="1101"/>
      <c r="TDN745" s="1101"/>
      <c r="TDO745" s="1101"/>
      <c r="TDP745" s="1101"/>
      <c r="TDQ745" s="1101"/>
      <c r="TDR745" s="1101"/>
      <c r="TDS745" s="1101"/>
      <c r="TDT745" s="1101"/>
      <c r="TDU745" s="1101"/>
      <c r="TDV745" s="1101"/>
      <c r="TDW745" s="1101"/>
      <c r="TDX745" s="1101"/>
      <c r="TDY745" s="1101"/>
      <c r="TDZ745" s="1101"/>
      <c r="TEA745" s="1101"/>
      <c r="TEB745" s="1101"/>
      <c r="TEC745" s="1101"/>
      <c r="TED745" s="1101"/>
      <c r="TEE745" s="1101"/>
      <c r="TEF745" s="1101"/>
      <c r="TEG745" s="1101"/>
      <c r="TEH745" s="1101"/>
      <c r="TEI745" s="1101"/>
      <c r="TEJ745" s="1101"/>
      <c r="TEK745" s="1101"/>
      <c r="TEL745" s="1101"/>
      <c r="TEM745" s="1101"/>
      <c r="TEN745" s="1101"/>
      <c r="TEO745" s="1101"/>
      <c r="TEP745" s="1101"/>
      <c r="TEQ745" s="1101"/>
      <c r="TER745" s="1101"/>
      <c r="TES745" s="1101"/>
      <c r="TET745" s="1101"/>
      <c r="TEU745" s="1101"/>
      <c r="TEV745" s="1101"/>
      <c r="TEW745" s="1101"/>
      <c r="TEX745" s="1101"/>
      <c r="TEY745" s="1101"/>
      <c r="TEZ745" s="1101"/>
      <c r="TFA745" s="1101"/>
      <c r="TFB745" s="1101"/>
      <c r="TFC745" s="1101"/>
      <c r="TFD745" s="1101"/>
      <c r="TFE745" s="1101"/>
      <c r="TFF745" s="1101"/>
      <c r="TFG745" s="1101"/>
      <c r="TFH745" s="1101"/>
      <c r="TFI745" s="1101"/>
      <c r="TFJ745" s="1101"/>
      <c r="TFK745" s="1101"/>
      <c r="TFL745" s="1101"/>
      <c r="TFM745" s="1101"/>
      <c r="TFN745" s="1101"/>
      <c r="TFO745" s="1101"/>
      <c r="TFP745" s="1101"/>
      <c r="TFQ745" s="1101"/>
      <c r="TFR745" s="1101"/>
      <c r="TFS745" s="1101"/>
      <c r="TFT745" s="1101"/>
      <c r="TFU745" s="1101"/>
      <c r="TFV745" s="1101"/>
      <c r="TFW745" s="1101"/>
      <c r="TFX745" s="1101"/>
      <c r="TFY745" s="1101"/>
      <c r="TFZ745" s="1101"/>
      <c r="TGA745" s="1101"/>
      <c r="TGB745" s="1101"/>
      <c r="TGC745" s="1101"/>
      <c r="TGD745" s="1101"/>
      <c r="TGE745" s="1101"/>
      <c r="TGF745" s="1101"/>
      <c r="TGG745" s="1101"/>
      <c r="TGH745" s="1101"/>
      <c r="TGI745" s="1101"/>
      <c r="TGJ745" s="1101"/>
      <c r="TGK745" s="1101"/>
      <c r="TGL745" s="1101"/>
      <c r="TGM745" s="1101"/>
      <c r="TGN745" s="1101"/>
      <c r="TGO745" s="1101"/>
      <c r="TGP745" s="1101"/>
      <c r="TGQ745" s="1101"/>
      <c r="TGR745" s="1101"/>
      <c r="TGS745" s="1101"/>
      <c r="TGT745" s="1101"/>
      <c r="TGU745" s="1101"/>
      <c r="TGV745" s="1101"/>
      <c r="TGW745" s="1101"/>
      <c r="TGX745" s="1101"/>
      <c r="TGY745" s="1101"/>
      <c r="TGZ745" s="1101"/>
      <c r="THA745" s="1101"/>
      <c r="THB745" s="1101"/>
      <c r="THC745" s="1101"/>
      <c r="THD745" s="1101"/>
      <c r="THE745" s="1101"/>
      <c r="THF745" s="1101"/>
      <c r="THG745" s="1101"/>
      <c r="THH745" s="1101"/>
      <c r="THI745" s="1101"/>
      <c r="THJ745" s="1101"/>
      <c r="THK745" s="1101"/>
      <c r="THL745" s="1101"/>
      <c r="THM745" s="1101"/>
      <c r="THN745" s="1101"/>
      <c r="THO745" s="1101"/>
      <c r="THP745" s="1101"/>
      <c r="THQ745" s="1101"/>
      <c r="THR745" s="1101"/>
      <c r="THS745" s="1101"/>
      <c r="THT745" s="1101"/>
      <c r="THU745" s="1101"/>
      <c r="THV745" s="1101"/>
      <c r="THW745" s="1101"/>
      <c r="THX745" s="1101"/>
      <c r="THY745" s="1101"/>
      <c r="THZ745" s="1101"/>
      <c r="TIA745" s="1101"/>
      <c r="TIB745" s="1101"/>
      <c r="TIC745" s="1101"/>
      <c r="TID745" s="1101"/>
      <c r="TIE745" s="1101"/>
      <c r="TIF745" s="1101"/>
      <c r="TIG745" s="1101"/>
      <c r="TIH745" s="1101"/>
      <c r="TII745" s="1101"/>
      <c r="TIJ745" s="1101"/>
      <c r="TIK745" s="1101"/>
      <c r="TIL745" s="1101"/>
      <c r="TIM745" s="1101"/>
      <c r="TIN745" s="1101"/>
      <c r="TIO745" s="1101"/>
      <c r="TIP745" s="1101"/>
      <c r="TIQ745" s="1101"/>
      <c r="TIR745" s="1101"/>
      <c r="TIS745" s="1101"/>
      <c r="TIT745" s="1101"/>
      <c r="TIU745" s="1101"/>
      <c r="TIV745" s="1101"/>
      <c r="TIW745" s="1101"/>
      <c r="TIX745" s="1101"/>
      <c r="TIY745" s="1101"/>
      <c r="TIZ745" s="1101"/>
      <c r="TJA745" s="1101"/>
      <c r="TJB745" s="1101"/>
      <c r="TJC745" s="1101"/>
      <c r="TJD745" s="1101"/>
      <c r="TJE745" s="1101"/>
      <c r="TJF745" s="1101"/>
      <c r="TJG745" s="1101"/>
      <c r="TJH745" s="1101"/>
      <c r="TJI745" s="1101"/>
      <c r="TJJ745" s="1101"/>
      <c r="TJK745" s="1101"/>
      <c r="TJL745" s="1101"/>
      <c r="TJM745" s="1101"/>
      <c r="TJN745" s="1101"/>
      <c r="TJO745" s="1101"/>
      <c r="TJP745" s="1101"/>
      <c r="TJQ745" s="1101"/>
      <c r="TJR745" s="1101"/>
      <c r="TJS745" s="1101"/>
      <c r="TJT745" s="1101"/>
      <c r="TJU745" s="1101"/>
      <c r="TJV745" s="1101"/>
      <c r="TJW745" s="1101"/>
      <c r="TJX745" s="1101"/>
      <c r="TJY745" s="1101"/>
      <c r="TJZ745" s="1101"/>
      <c r="TKA745" s="1101"/>
      <c r="TKB745" s="1101"/>
      <c r="TKC745" s="1101"/>
      <c r="TKD745" s="1101"/>
      <c r="TKE745" s="1101"/>
      <c r="TKF745" s="1101"/>
      <c r="TKG745" s="1101"/>
      <c r="TKH745" s="1101"/>
      <c r="TKI745" s="1101"/>
      <c r="TKJ745" s="1101"/>
      <c r="TKK745" s="1101"/>
      <c r="TKL745" s="1101"/>
      <c r="TKM745" s="1101"/>
      <c r="TKN745" s="1101"/>
      <c r="TKO745" s="1101"/>
      <c r="TKP745" s="1101"/>
      <c r="TKQ745" s="1101"/>
      <c r="TKR745" s="1101"/>
      <c r="TKS745" s="1101"/>
      <c r="TKT745" s="1101"/>
      <c r="TKU745" s="1101"/>
      <c r="TKV745" s="1101"/>
      <c r="TKW745" s="1101"/>
      <c r="TKX745" s="1101"/>
      <c r="TKY745" s="1101"/>
      <c r="TKZ745" s="1101"/>
      <c r="TLA745" s="1101"/>
      <c r="TLB745" s="1101"/>
      <c r="TLC745" s="1101"/>
      <c r="TLD745" s="1101"/>
      <c r="TLE745" s="1101"/>
      <c r="TLF745" s="1101"/>
      <c r="TLG745" s="1101"/>
      <c r="TLH745" s="1101"/>
      <c r="TLI745" s="1101"/>
      <c r="TLJ745" s="1101"/>
      <c r="TLK745" s="1101"/>
      <c r="TLL745" s="1101"/>
      <c r="TLM745" s="1101"/>
      <c r="TLN745" s="1101"/>
      <c r="TLO745" s="1101"/>
      <c r="TLP745" s="1101"/>
      <c r="TLQ745" s="1101"/>
      <c r="TLR745" s="1101"/>
      <c r="TLS745" s="1101"/>
      <c r="TLT745" s="1101"/>
      <c r="TLU745" s="1101"/>
      <c r="TLV745" s="1101"/>
      <c r="TLW745" s="1101"/>
      <c r="TLX745" s="1101"/>
      <c r="TLY745" s="1101"/>
      <c r="TLZ745" s="1101"/>
      <c r="TMA745" s="1101"/>
      <c r="TMB745" s="1101"/>
      <c r="TMC745" s="1101"/>
      <c r="TMD745" s="1101"/>
      <c r="TME745" s="1101"/>
      <c r="TMF745" s="1101"/>
      <c r="TMG745" s="1101"/>
      <c r="TMH745" s="1101"/>
      <c r="TMI745" s="1101"/>
      <c r="TMJ745" s="1101"/>
      <c r="TMK745" s="1101"/>
      <c r="TML745" s="1101"/>
      <c r="TMM745" s="1101"/>
      <c r="TMN745" s="1101"/>
      <c r="TMO745" s="1101"/>
      <c r="TMP745" s="1101"/>
      <c r="TMQ745" s="1101"/>
      <c r="TMR745" s="1101"/>
      <c r="TMS745" s="1101"/>
      <c r="TMT745" s="1101"/>
      <c r="TMU745" s="1101"/>
      <c r="TMV745" s="1101"/>
      <c r="TMW745" s="1101"/>
      <c r="TMX745" s="1101"/>
      <c r="TMY745" s="1101"/>
      <c r="TMZ745" s="1101"/>
      <c r="TNA745" s="1101"/>
      <c r="TNB745" s="1101"/>
      <c r="TNC745" s="1101"/>
      <c r="TND745" s="1101"/>
      <c r="TNE745" s="1101"/>
      <c r="TNF745" s="1101"/>
      <c r="TNG745" s="1101"/>
      <c r="TNH745" s="1101"/>
      <c r="TNI745" s="1101"/>
      <c r="TNJ745" s="1101"/>
      <c r="TNK745" s="1101"/>
      <c r="TNL745" s="1101"/>
      <c r="TNM745" s="1101"/>
      <c r="TNN745" s="1101"/>
      <c r="TNO745" s="1101"/>
      <c r="TNP745" s="1101"/>
      <c r="TNQ745" s="1101"/>
      <c r="TNR745" s="1101"/>
      <c r="TNS745" s="1101"/>
      <c r="TNT745" s="1101"/>
      <c r="TNU745" s="1101"/>
      <c r="TNV745" s="1101"/>
      <c r="TNW745" s="1101"/>
      <c r="TNX745" s="1101"/>
      <c r="TNY745" s="1101"/>
      <c r="TNZ745" s="1101"/>
      <c r="TOA745" s="1101"/>
      <c r="TOB745" s="1101"/>
      <c r="TOC745" s="1101"/>
      <c r="TOD745" s="1101"/>
      <c r="TOE745" s="1101"/>
      <c r="TOF745" s="1101"/>
      <c r="TOG745" s="1101"/>
      <c r="TOH745" s="1101"/>
      <c r="TOI745" s="1101"/>
      <c r="TOJ745" s="1101"/>
      <c r="TOK745" s="1101"/>
      <c r="TOL745" s="1101"/>
      <c r="TOM745" s="1101"/>
      <c r="TON745" s="1101"/>
      <c r="TOO745" s="1101"/>
      <c r="TOP745" s="1101"/>
      <c r="TOQ745" s="1101"/>
      <c r="TOR745" s="1101"/>
      <c r="TOS745" s="1101"/>
      <c r="TOT745" s="1101"/>
      <c r="TOU745" s="1101"/>
      <c r="TOV745" s="1101"/>
      <c r="TOW745" s="1101"/>
      <c r="TOX745" s="1101"/>
      <c r="TOY745" s="1101"/>
      <c r="TOZ745" s="1101"/>
      <c r="TPA745" s="1101"/>
      <c r="TPB745" s="1101"/>
      <c r="TPC745" s="1101"/>
      <c r="TPD745" s="1101"/>
      <c r="TPE745" s="1101"/>
      <c r="TPF745" s="1101"/>
      <c r="TPG745" s="1101"/>
      <c r="TPH745" s="1101"/>
      <c r="TPI745" s="1101"/>
      <c r="TPJ745" s="1101"/>
      <c r="TPK745" s="1101"/>
      <c r="TPL745" s="1101"/>
      <c r="TPM745" s="1101"/>
      <c r="TPN745" s="1101"/>
      <c r="TPO745" s="1101"/>
      <c r="TPP745" s="1101"/>
      <c r="TPQ745" s="1101"/>
      <c r="TPR745" s="1101"/>
      <c r="TPS745" s="1101"/>
      <c r="TPT745" s="1101"/>
      <c r="TPU745" s="1101"/>
      <c r="TPV745" s="1101"/>
      <c r="TPW745" s="1101"/>
      <c r="TPX745" s="1101"/>
      <c r="TPY745" s="1101"/>
      <c r="TPZ745" s="1101"/>
      <c r="TQA745" s="1101"/>
      <c r="TQB745" s="1101"/>
      <c r="TQC745" s="1101"/>
      <c r="TQD745" s="1101"/>
      <c r="TQE745" s="1101"/>
      <c r="TQF745" s="1101"/>
      <c r="TQG745" s="1101"/>
      <c r="TQH745" s="1101"/>
      <c r="TQI745" s="1101"/>
      <c r="TQJ745" s="1101"/>
      <c r="TQK745" s="1101"/>
      <c r="TQL745" s="1101"/>
      <c r="TQM745" s="1101"/>
      <c r="TQN745" s="1101"/>
      <c r="TQO745" s="1101"/>
      <c r="TQP745" s="1101"/>
      <c r="TQQ745" s="1101"/>
      <c r="TQR745" s="1101"/>
      <c r="TQS745" s="1101"/>
      <c r="TQT745" s="1101"/>
      <c r="TQU745" s="1101"/>
      <c r="TQV745" s="1101"/>
      <c r="TQW745" s="1101"/>
      <c r="TQX745" s="1101"/>
      <c r="TQY745" s="1101"/>
      <c r="TQZ745" s="1101"/>
      <c r="TRA745" s="1101"/>
      <c r="TRB745" s="1101"/>
      <c r="TRC745" s="1101"/>
      <c r="TRD745" s="1101"/>
      <c r="TRE745" s="1101"/>
      <c r="TRF745" s="1101"/>
      <c r="TRG745" s="1101"/>
      <c r="TRH745" s="1101"/>
      <c r="TRI745" s="1101"/>
      <c r="TRJ745" s="1101"/>
      <c r="TRK745" s="1101"/>
      <c r="TRL745" s="1101"/>
      <c r="TRM745" s="1101"/>
      <c r="TRN745" s="1101"/>
      <c r="TRO745" s="1101"/>
      <c r="TRP745" s="1101"/>
      <c r="TRQ745" s="1101"/>
      <c r="TRR745" s="1101"/>
      <c r="TRS745" s="1101"/>
      <c r="TRT745" s="1101"/>
      <c r="TRU745" s="1101"/>
      <c r="TRV745" s="1101"/>
      <c r="TRW745" s="1101"/>
      <c r="TRX745" s="1101"/>
      <c r="TRY745" s="1101"/>
      <c r="TRZ745" s="1101"/>
      <c r="TSA745" s="1101"/>
      <c r="TSB745" s="1101"/>
      <c r="TSC745" s="1101"/>
      <c r="TSD745" s="1101"/>
      <c r="TSE745" s="1101"/>
      <c r="TSF745" s="1101"/>
      <c r="TSG745" s="1101"/>
      <c r="TSH745" s="1101"/>
      <c r="TSI745" s="1101"/>
      <c r="TSJ745" s="1101"/>
      <c r="TSK745" s="1101"/>
      <c r="TSL745" s="1101"/>
      <c r="TSM745" s="1101"/>
      <c r="TSN745" s="1101"/>
      <c r="TSO745" s="1101"/>
      <c r="TSP745" s="1101"/>
      <c r="TSQ745" s="1101"/>
      <c r="TSR745" s="1101"/>
      <c r="TSS745" s="1101"/>
      <c r="TST745" s="1101"/>
      <c r="TSU745" s="1101"/>
      <c r="TSV745" s="1101"/>
      <c r="TSW745" s="1101"/>
      <c r="TSX745" s="1101"/>
      <c r="TSY745" s="1101"/>
      <c r="TSZ745" s="1101"/>
      <c r="TTA745" s="1101"/>
      <c r="TTB745" s="1101"/>
      <c r="TTC745" s="1101"/>
      <c r="TTD745" s="1101"/>
      <c r="TTE745" s="1101"/>
      <c r="TTF745" s="1101"/>
      <c r="TTG745" s="1101"/>
      <c r="TTH745" s="1101"/>
      <c r="TTI745" s="1101"/>
      <c r="TTJ745" s="1101"/>
      <c r="TTK745" s="1101"/>
      <c r="TTL745" s="1101"/>
      <c r="TTM745" s="1101"/>
      <c r="TTN745" s="1101"/>
      <c r="TTO745" s="1101"/>
      <c r="TTP745" s="1101"/>
      <c r="TTQ745" s="1101"/>
      <c r="TTR745" s="1101"/>
      <c r="TTS745" s="1101"/>
      <c r="TTT745" s="1101"/>
      <c r="TTU745" s="1101"/>
      <c r="TTV745" s="1101"/>
      <c r="TTW745" s="1101"/>
      <c r="TTX745" s="1101"/>
      <c r="TTY745" s="1101"/>
      <c r="TTZ745" s="1101"/>
      <c r="TUA745" s="1101"/>
      <c r="TUB745" s="1101"/>
      <c r="TUC745" s="1101"/>
      <c r="TUD745" s="1101"/>
      <c r="TUE745" s="1101"/>
      <c r="TUF745" s="1101"/>
      <c r="TUG745" s="1101"/>
      <c r="TUH745" s="1101"/>
      <c r="TUI745" s="1101"/>
      <c r="TUJ745" s="1101"/>
      <c r="TUK745" s="1101"/>
      <c r="TUL745" s="1101"/>
      <c r="TUM745" s="1101"/>
      <c r="TUN745" s="1101"/>
      <c r="TUO745" s="1101"/>
      <c r="TUP745" s="1101"/>
      <c r="TUQ745" s="1101"/>
      <c r="TUR745" s="1101"/>
      <c r="TUS745" s="1101"/>
      <c r="TUT745" s="1101"/>
      <c r="TUU745" s="1101"/>
      <c r="TUV745" s="1101"/>
      <c r="TUW745" s="1101"/>
      <c r="TUX745" s="1101"/>
      <c r="TUY745" s="1101"/>
      <c r="TUZ745" s="1101"/>
      <c r="TVA745" s="1101"/>
      <c r="TVB745" s="1101"/>
      <c r="TVC745" s="1101"/>
      <c r="TVD745" s="1101"/>
      <c r="TVE745" s="1101"/>
      <c r="TVF745" s="1101"/>
      <c r="TVG745" s="1101"/>
      <c r="TVH745" s="1101"/>
      <c r="TVI745" s="1101"/>
      <c r="TVJ745" s="1101"/>
      <c r="TVK745" s="1101"/>
      <c r="TVL745" s="1101"/>
      <c r="TVM745" s="1101"/>
      <c r="TVN745" s="1101"/>
      <c r="TVO745" s="1101"/>
      <c r="TVP745" s="1101"/>
      <c r="TVQ745" s="1101"/>
      <c r="TVR745" s="1101"/>
      <c r="TVS745" s="1101"/>
      <c r="TVT745" s="1101"/>
      <c r="TVU745" s="1101"/>
      <c r="TVV745" s="1101"/>
      <c r="TVW745" s="1101"/>
      <c r="TVX745" s="1101"/>
      <c r="TVY745" s="1101"/>
      <c r="TVZ745" s="1101"/>
      <c r="TWA745" s="1101"/>
      <c r="TWB745" s="1101"/>
      <c r="TWC745" s="1101"/>
      <c r="TWD745" s="1101"/>
      <c r="TWE745" s="1101"/>
      <c r="TWF745" s="1101"/>
      <c r="TWG745" s="1101"/>
      <c r="TWH745" s="1101"/>
      <c r="TWI745" s="1101"/>
      <c r="TWJ745" s="1101"/>
      <c r="TWK745" s="1101"/>
      <c r="TWL745" s="1101"/>
      <c r="TWM745" s="1101"/>
      <c r="TWN745" s="1101"/>
      <c r="TWO745" s="1101"/>
      <c r="TWP745" s="1101"/>
      <c r="TWQ745" s="1101"/>
      <c r="TWR745" s="1101"/>
      <c r="TWS745" s="1101"/>
      <c r="TWT745" s="1101"/>
      <c r="TWU745" s="1101"/>
      <c r="TWV745" s="1101"/>
      <c r="TWW745" s="1101"/>
      <c r="TWX745" s="1101"/>
      <c r="TWY745" s="1101"/>
      <c r="TWZ745" s="1101"/>
      <c r="TXA745" s="1101"/>
      <c r="TXB745" s="1101"/>
      <c r="TXC745" s="1101"/>
      <c r="TXD745" s="1101"/>
      <c r="TXE745" s="1101"/>
      <c r="TXF745" s="1101"/>
      <c r="TXG745" s="1101"/>
      <c r="TXH745" s="1101"/>
      <c r="TXI745" s="1101"/>
      <c r="TXJ745" s="1101"/>
      <c r="TXK745" s="1101"/>
      <c r="TXL745" s="1101"/>
      <c r="TXM745" s="1101"/>
      <c r="TXN745" s="1101"/>
      <c r="TXO745" s="1101"/>
      <c r="TXP745" s="1101"/>
      <c r="TXQ745" s="1101"/>
      <c r="TXR745" s="1101"/>
      <c r="TXS745" s="1101"/>
      <c r="TXT745" s="1101"/>
      <c r="TXU745" s="1101"/>
      <c r="TXV745" s="1101"/>
      <c r="TXW745" s="1101"/>
      <c r="TXX745" s="1101"/>
      <c r="TXY745" s="1101"/>
      <c r="TXZ745" s="1101"/>
      <c r="TYA745" s="1101"/>
      <c r="TYB745" s="1101"/>
      <c r="TYC745" s="1101"/>
      <c r="TYD745" s="1101"/>
      <c r="TYE745" s="1101"/>
      <c r="TYF745" s="1101"/>
      <c r="TYG745" s="1101"/>
      <c r="TYH745" s="1101"/>
      <c r="TYI745" s="1101"/>
      <c r="TYJ745" s="1101"/>
      <c r="TYK745" s="1101"/>
      <c r="TYL745" s="1101"/>
      <c r="TYM745" s="1101"/>
      <c r="TYN745" s="1101"/>
      <c r="TYO745" s="1101"/>
      <c r="TYP745" s="1101"/>
      <c r="TYQ745" s="1101"/>
      <c r="TYR745" s="1101"/>
      <c r="TYS745" s="1101"/>
      <c r="TYT745" s="1101"/>
      <c r="TYU745" s="1101"/>
      <c r="TYV745" s="1101"/>
      <c r="TYW745" s="1101"/>
      <c r="TYX745" s="1101"/>
      <c r="TYY745" s="1101"/>
      <c r="TYZ745" s="1101"/>
      <c r="TZA745" s="1101"/>
      <c r="TZB745" s="1101"/>
      <c r="TZC745" s="1101"/>
      <c r="TZD745" s="1101"/>
      <c r="TZE745" s="1101"/>
      <c r="TZF745" s="1101"/>
      <c r="TZG745" s="1101"/>
      <c r="TZH745" s="1101"/>
      <c r="TZI745" s="1101"/>
      <c r="TZJ745" s="1101"/>
      <c r="TZK745" s="1101"/>
      <c r="TZL745" s="1101"/>
      <c r="TZM745" s="1101"/>
      <c r="TZN745" s="1101"/>
      <c r="TZO745" s="1101"/>
      <c r="TZP745" s="1101"/>
      <c r="TZQ745" s="1101"/>
      <c r="TZR745" s="1101"/>
      <c r="TZS745" s="1101"/>
      <c r="TZT745" s="1101"/>
      <c r="TZU745" s="1101"/>
      <c r="TZV745" s="1101"/>
      <c r="TZW745" s="1101"/>
      <c r="TZX745" s="1101"/>
      <c r="TZY745" s="1101"/>
      <c r="TZZ745" s="1101"/>
      <c r="UAA745" s="1101"/>
      <c r="UAB745" s="1101"/>
      <c r="UAC745" s="1101"/>
      <c r="UAD745" s="1101"/>
      <c r="UAE745" s="1101"/>
      <c r="UAF745" s="1101"/>
      <c r="UAG745" s="1101"/>
      <c r="UAH745" s="1101"/>
      <c r="UAI745" s="1101"/>
      <c r="UAJ745" s="1101"/>
      <c r="UAK745" s="1101"/>
      <c r="UAL745" s="1101"/>
      <c r="UAM745" s="1101"/>
      <c r="UAN745" s="1101"/>
      <c r="UAO745" s="1101"/>
      <c r="UAP745" s="1101"/>
      <c r="UAQ745" s="1101"/>
      <c r="UAR745" s="1101"/>
      <c r="UAS745" s="1101"/>
      <c r="UAT745" s="1101"/>
      <c r="UAU745" s="1101"/>
      <c r="UAV745" s="1101"/>
      <c r="UAW745" s="1101"/>
      <c r="UAX745" s="1101"/>
      <c r="UAY745" s="1101"/>
      <c r="UAZ745" s="1101"/>
      <c r="UBA745" s="1101"/>
      <c r="UBB745" s="1101"/>
      <c r="UBC745" s="1101"/>
      <c r="UBD745" s="1101"/>
      <c r="UBE745" s="1101"/>
      <c r="UBF745" s="1101"/>
      <c r="UBG745" s="1101"/>
      <c r="UBH745" s="1101"/>
      <c r="UBI745" s="1101"/>
      <c r="UBJ745" s="1101"/>
      <c r="UBK745" s="1101"/>
      <c r="UBL745" s="1101"/>
      <c r="UBM745" s="1101"/>
      <c r="UBN745" s="1101"/>
      <c r="UBO745" s="1101"/>
      <c r="UBP745" s="1101"/>
      <c r="UBQ745" s="1101"/>
      <c r="UBR745" s="1101"/>
      <c r="UBS745" s="1101"/>
      <c r="UBT745" s="1101"/>
      <c r="UBU745" s="1101"/>
      <c r="UBV745" s="1101"/>
      <c r="UBW745" s="1101"/>
      <c r="UBX745" s="1101"/>
      <c r="UBY745" s="1101"/>
      <c r="UBZ745" s="1101"/>
      <c r="UCA745" s="1101"/>
      <c r="UCB745" s="1101"/>
      <c r="UCC745" s="1101"/>
      <c r="UCD745" s="1101"/>
      <c r="UCE745" s="1101"/>
      <c r="UCF745" s="1101"/>
      <c r="UCG745" s="1101"/>
      <c r="UCH745" s="1101"/>
      <c r="UCI745" s="1101"/>
      <c r="UCJ745" s="1101"/>
      <c r="UCK745" s="1101"/>
      <c r="UCL745" s="1101"/>
      <c r="UCM745" s="1101"/>
      <c r="UCN745" s="1101"/>
      <c r="UCO745" s="1101"/>
      <c r="UCP745" s="1101"/>
      <c r="UCQ745" s="1101"/>
      <c r="UCR745" s="1101"/>
      <c r="UCS745" s="1101"/>
      <c r="UCT745" s="1101"/>
      <c r="UCU745" s="1101"/>
      <c r="UCV745" s="1101"/>
      <c r="UCW745" s="1101"/>
      <c r="UCX745" s="1101"/>
      <c r="UCY745" s="1101"/>
      <c r="UCZ745" s="1101"/>
      <c r="UDA745" s="1101"/>
      <c r="UDB745" s="1101"/>
      <c r="UDC745" s="1101"/>
      <c r="UDD745" s="1101"/>
      <c r="UDE745" s="1101"/>
      <c r="UDF745" s="1101"/>
      <c r="UDG745" s="1101"/>
      <c r="UDH745" s="1101"/>
      <c r="UDI745" s="1101"/>
      <c r="UDJ745" s="1101"/>
      <c r="UDK745" s="1101"/>
      <c r="UDL745" s="1101"/>
      <c r="UDM745" s="1101"/>
      <c r="UDN745" s="1101"/>
      <c r="UDO745" s="1101"/>
      <c r="UDP745" s="1101"/>
      <c r="UDQ745" s="1101"/>
      <c r="UDR745" s="1101"/>
      <c r="UDS745" s="1101"/>
      <c r="UDT745" s="1101"/>
      <c r="UDU745" s="1101"/>
      <c r="UDV745" s="1101"/>
      <c r="UDW745" s="1101"/>
      <c r="UDX745" s="1101"/>
      <c r="UDY745" s="1101"/>
      <c r="UDZ745" s="1101"/>
      <c r="UEA745" s="1101"/>
      <c r="UEB745" s="1101"/>
      <c r="UEC745" s="1101"/>
      <c r="UED745" s="1101"/>
      <c r="UEE745" s="1101"/>
      <c r="UEF745" s="1101"/>
      <c r="UEG745" s="1101"/>
      <c r="UEH745" s="1101"/>
      <c r="UEI745" s="1101"/>
      <c r="UEJ745" s="1101"/>
      <c r="UEK745" s="1101"/>
      <c r="UEL745" s="1101"/>
      <c r="UEM745" s="1101"/>
      <c r="UEN745" s="1101"/>
      <c r="UEO745" s="1101"/>
      <c r="UEP745" s="1101"/>
      <c r="UEQ745" s="1101"/>
      <c r="UER745" s="1101"/>
      <c r="UES745" s="1101"/>
      <c r="UET745" s="1101"/>
      <c r="UEU745" s="1101"/>
      <c r="UEV745" s="1101"/>
      <c r="UEW745" s="1101"/>
      <c r="UEX745" s="1101"/>
      <c r="UEY745" s="1101"/>
      <c r="UEZ745" s="1101"/>
      <c r="UFA745" s="1101"/>
      <c r="UFB745" s="1101"/>
      <c r="UFC745" s="1101"/>
      <c r="UFD745" s="1101"/>
      <c r="UFE745" s="1101"/>
      <c r="UFF745" s="1101"/>
      <c r="UFG745" s="1101"/>
      <c r="UFH745" s="1101"/>
      <c r="UFI745" s="1101"/>
      <c r="UFJ745" s="1101"/>
      <c r="UFK745" s="1101"/>
      <c r="UFL745" s="1101"/>
      <c r="UFM745" s="1101"/>
      <c r="UFN745" s="1101"/>
      <c r="UFO745" s="1101"/>
      <c r="UFP745" s="1101"/>
      <c r="UFQ745" s="1101"/>
      <c r="UFR745" s="1101"/>
      <c r="UFS745" s="1101"/>
      <c r="UFT745" s="1101"/>
      <c r="UFU745" s="1101"/>
      <c r="UFV745" s="1101"/>
      <c r="UFW745" s="1101"/>
      <c r="UFX745" s="1101"/>
      <c r="UFY745" s="1101"/>
      <c r="UFZ745" s="1101"/>
      <c r="UGA745" s="1101"/>
      <c r="UGB745" s="1101"/>
      <c r="UGC745" s="1101"/>
      <c r="UGD745" s="1101"/>
      <c r="UGE745" s="1101"/>
      <c r="UGF745" s="1101"/>
      <c r="UGG745" s="1101"/>
      <c r="UGH745" s="1101"/>
      <c r="UGI745" s="1101"/>
      <c r="UGJ745" s="1101"/>
      <c r="UGK745" s="1101"/>
      <c r="UGL745" s="1101"/>
      <c r="UGM745" s="1101"/>
      <c r="UGN745" s="1101"/>
      <c r="UGO745" s="1101"/>
      <c r="UGP745" s="1101"/>
      <c r="UGQ745" s="1101"/>
      <c r="UGR745" s="1101"/>
      <c r="UGS745" s="1101"/>
      <c r="UGT745" s="1101"/>
      <c r="UGU745" s="1101"/>
      <c r="UGV745" s="1101"/>
      <c r="UGW745" s="1101"/>
      <c r="UGX745" s="1101"/>
      <c r="UGY745" s="1101"/>
      <c r="UGZ745" s="1101"/>
      <c r="UHA745" s="1101"/>
      <c r="UHB745" s="1101"/>
      <c r="UHC745" s="1101"/>
      <c r="UHD745" s="1101"/>
      <c r="UHE745" s="1101"/>
      <c r="UHF745" s="1101"/>
      <c r="UHG745" s="1101"/>
      <c r="UHH745" s="1101"/>
      <c r="UHI745" s="1101"/>
      <c r="UHJ745" s="1101"/>
      <c r="UHK745" s="1101"/>
      <c r="UHL745" s="1101"/>
      <c r="UHM745" s="1101"/>
      <c r="UHN745" s="1101"/>
      <c r="UHO745" s="1101"/>
      <c r="UHP745" s="1101"/>
      <c r="UHQ745" s="1101"/>
      <c r="UHR745" s="1101"/>
      <c r="UHS745" s="1101"/>
      <c r="UHT745" s="1101"/>
      <c r="UHU745" s="1101"/>
      <c r="UHV745" s="1101"/>
      <c r="UHW745" s="1101"/>
      <c r="UHX745" s="1101"/>
      <c r="UHY745" s="1101"/>
      <c r="UHZ745" s="1101"/>
      <c r="UIA745" s="1101"/>
      <c r="UIB745" s="1101"/>
      <c r="UIC745" s="1101"/>
      <c r="UID745" s="1101"/>
      <c r="UIE745" s="1101"/>
      <c r="UIF745" s="1101"/>
      <c r="UIG745" s="1101"/>
      <c r="UIH745" s="1101"/>
      <c r="UII745" s="1101"/>
      <c r="UIJ745" s="1101"/>
      <c r="UIK745" s="1101"/>
      <c r="UIL745" s="1101"/>
      <c r="UIM745" s="1101"/>
      <c r="UIN745" s="1101"/>
      <c r="UIO745" s="1101"/>
      <c r="UIP745" s="1101"/>
      <c r="UIQ745" s="1101"/>
      <c r="UIR745" s="1101"/>
      <c r="UIS745" s="1101"/>
      <c r="UIT745" s="1101"/>
      <c r="UIU745" s="1101"/>
      <c r="UIV745" s="1101"/>
      <c r="UIW745" s="1101"/>
      <c r="UIX745" s="1101"/>
      <c r="UIY745" s="1101"/>
      <c r="UIZ745" s="1101"/>
      <c r="UJA745" s="1101"/>
      <c r="UJB745" s="1101"/>
      <c r="UJC745" s="1101"/>
      <c r="UJD745" s="1101"/>
      <c r="UJE745" s="1101"/>
      <c r="UJF745" s="1101"/>
      <c r="UJG745" s="1101"/>
      <c r="UJH745" s="1101"/>
      <c r="UJI745" s="1101"/>
      <c r="UJJ745" s="1101"/>
      <c r="UJK745" s="1101"/>
      <c r="UJL745" s="1101"/>
      <c r="UJM745" s="1101"/>
      <c r="UJN745" s="1101"/>
      <c r="UJO745" s="1101"/>
      <c r="UJP745" s="1101"/>
      <c r="UJQ745" s="1101"/>
      <c r="UJR745" s="1101"/>
      <c r="UJS745" s="1101"/>
      <c r="UJT745" s="1101"/>
      <c r="UJU745" s="1101"/>
      <c r="UJV745" s="1101"/>
      <c r="UJW745" s="1101"/>
      <c r="UJX745" s="1101"/>
      <c r="UJY745" s="1101"/>
      <c r="UJZ745" s="1101"/>
      <c r="UKA745" s="1101"/>
      <c r="UKB745" s="1101"/>
      <c r="UKC745" s="1101"/>
      <c r="UKD745" s="1101"/>
      <c r="UKE745" s="1101"/>
      <c r="UKF745" s="1101"/>
      <c r="UKG745" s="1101"/>
      <c r="UKH745" s="1101"/>
      <c r="UKI745" s="1101"/>
      <c r="UKJ745" s="1101"/>
      <c r="UKK745" s="1101"/>
      <c r="UKL745" s="1101"/>
      <c r="UKM745" s="1101"/>
      <c r="UKN745" s="1101"/>
      <c r="UKO745" s="1101"/>
      <c r="UKP745" s="1101"/>
      <c r="UKQ745" s="1101"/>
      <c r="UKR745" s="1101"/>
      <c r="UKS745" s="1101"/>
      <c r="UKT745" s="1101"/>
      <c r="UKU745" s="1101"/>
      <c r="UKV745" s="1101"/>
      <c r="UKW745" s="1101"/>
      <c r="UKX745" s="1101"/>
      <c r="UKY745" s="1101"/>
      <c r="UKZ745" s="1101"/>
      <c r="ULA745" s="1101"/>
      <c r="ULB745" s="1101"/>
      <c r="ULC745" s="1101"/>
      <c r="ULD745" s="1101"/>
      <c r="ULE745" s="1101"/>
      <c r="ULF745" s="1101"/>
      <c r="ULG745" s="1101"/>
      <c r="ULH745" s="1101"/>
      <c r="ULI745" s="1101"/>
      <c r="ULJ745" s="1101"/>
      <c r="ULK745" s="1101"/>
      <c r="ULL745" s="1101"/>
      <c r="ULM745" s="1101"/>
      <c r="ULN745" s="1101"/>
      <c r="ULO745" s="1101"/>
      <c r="ULP745" s="1101"/>
      <c r="ULQ745" s="1101"/>
      <c r="ULR745" s="1101"/>
      <c r="ULS745" s="1101"/>
      <c r="ULT745" s="1101"/>
      <c r="ULU745" s="1101"/>
      <c r="ULV745" s="1101"/>
      <c r="ULW745" s="1101"/>
      <c r="ULX745" s="1101"/>
      <c r="ULY745" s="1101"/>
      <c r="ULZ745" s="1101"/>
      <c r="UMA745" s="1101"/>
      <c r="UMB745" s="1101"/>
      <c r="UMC745" s="1101"/>
      <c r="UMD745" s="1101"/>
      <c r="UME745" s="1101"/>
      <c r="UMF745" s="1101"/>
      <c r="UMG745" s="1101"/>
      <c r="UMH745" s="1101"/>
      <c r="UMI745" s="1101"/>
      <c r="UMJ745" s="1101"/>
      <c r="UMK745" s="1101"/>
      <c r="UML745" s="1101"/>
      <c r="UMM745" s="1101"/>
      <c r="UMN745" s="1101"/>
      <c r="UMO745" s="1101"/>
      <c r="UMP745" s="1101"/>
      <c r="UMQ745" s="1101"/>
      <c r="UMR745" s="1101"/>
      <c r="UMS745" s="1101"/>
      <c r="UMT745" s="1101"/>
      <c r="UMU745" s="1101"/>
      <c r="UMV745" s="1101"/>
      <c r="UMW745" s="1101"/>
      <c r="UMX745" s="1101"/>
      <c r="UMY745" s="1101"/>
      <c r="UMZ745" s="1101"/>
      <c r="UNA745" s="1101"/>
      <c r="UNB745" s="1101"/>
      <c r="UNC745" s="1101"/>
      <c r="UND745" s="1101"/>
      <c r="UNE745" s="1101"/>
      <c r="UNF745" s="1101"/>
      <c r="UNG745" s="1101"/>
      <c r="UNH745" s="1101"/>
      <c r="UNI745" s="1101"/>
      <c r="UNJ745" s="1101"/>
      <c r="UNK745" s="1101"/>
      <c r="UNL745" s="1101"/>
      <c r="UNM745" s="1101"/>
      <c r="UNN745" s="1101"/>
      <c r="UNO745" s="1101"/>
      <c r="UNP745" s="1101"/>
      <c r="UNQ745" s="1101"/>
      <c r="UNR745" s="1101"/>
      <c r="UNS745" s="1101"/>
      <c r="UNT745" s="1101"/>
      <c r="UNU745" s="1101"/>
      <c r="UNV745" s="1101"/>
      <c r="UNW745" s="1101"/>
      <c r="UNX745" s="1101"/>
      <c r="UNY745" s="1101"/>
      <c r="UNZ745" s="1101"/>
      <c r="UOA745" s="1101"/>
      <c r="UOB745" s="1101"/>
      <c r="UOC745" s="1101"/>
      <c r="UOD745" s="1101"/>
      <c r="UOE745" s="1101"/>
      <c r="UOF745" s="1101"/>
      <c r="UOG745" s="1101"/>
      <c r="UOH745" s="1101"/>
      <c r="UOI745" s="1101"/>
      <c r="UOJ745" s="1101"/>
      <c r="UOK745" s="1101"/>
      <c r="UOL745" s="1101"/>
      <c r="UOM745" s="1101"/>
      <c r="UON745" s="1101"/>
      <c r="UOO745" s="1101"/>
      <c r="UOP745" s="1101"/>
      <c r="UOQ745" s="1101"/>
      <c r="UOR745" s="1101"/>
      <c r="UOS745" s="1101"/>
      <c r="UOT745" s="1101"/>
      <c r="UOU745" s="1101"/>
      <c r="UOV745" s="1101"/>
      <c r="UOW745" s="1101"/>
      <c r="UOX745" s="1101"/>
      <c r="UOY745" s="1101"/>
      <c r="UOZ745" s="1101"/>
      <c r="UPA745" s="1101"/>
      <c r="UPB745" s="1101"/>
      <c r="UPC745" s="1101"/>
      <c r="UPD745" s="1101"/>
      <c r="UPE745" s="1101"/>
      <c r="UPF745" s="1101"/>
      <c r="UPG745" s="1101"/>
      <c r="UPH745" s="1101"/>
      <c r="UPI745" s="1101"/>
      <c r="UPJ745" s="1101"/>
      <c r="UPK745" s="1101"/>
      <c r="UPL745" s="1101"/>
      <c r="UPM745" s="1101"/>
      <c r="UPN745" s="1101"/>
      <c r="UPO745" s="1101"/>
      <c r="UPP745" s="1101"/>
      <c r="UPQ745" s="1101"/>
      <c r="UPR745" s="1101"/>
      <c r="UPS745" s="1101"/>
      <c r="UPT745" s="1101"/>
      <c r="UPU745" s="1101"/>
      <c r="UPV745" s="1101"/>
      <c r="UPW745" s="1101"/>
      <c r="UPX745" s="1101"/>
      <c r="UPY745" s="1101"/>
      <c r="UPZ745" s="1101"/>
      <c r="UQA745" s="1101"/>
      <c r="UQB745" s="1101"/>
      <c r="UQC745" s="1101"/>
      <c r="UQD745" s="1101"/>
      <c r="UQE745" s="1101"/>
      <c r="UQF745" s="1101"/>
      <c r="UQG745" s="1101"/>
      <c r="UQH745" s="1101"/>
      <c r="UQI745" s="1101"/>
      <c r="UQJ745" s="1101"/>
      <c r="UQK745" s="1101"/>
      <c r="UQL745" s="1101"/>
      <c r="UQM745" s="1101"/>
      <c r="UQN745" s="1101"/>
      <c r="UQO745" s="1101"/>
      <c r="UQP745" s="1101"/>
      <c r="UQQ745" s="1101"/>
      <c r="UQR745" s="1101"/>
      <c r="UQS745" s="1101"/>
      <c r="UQT745" s="1101"/>
      <c r="UQU745" s="1101"/>
      <c r="UQV745" s="1101"/>
      <c r="UQW745" s="1101"/>
      <c r="UQX745" s="1101"/>
      <c r="UQY745" s="1101"/>
      <c r="UQZ745" s="1101"/>
      <c r="URA745" s="1101"/>
      <c r="URB745" s="1101"/>
      <c r="URC745" s="1101"/>
      <c r="URD745" s="1101"/>
      <c r="URE745" s="1101"/>
      <c r="URF745" s="1101"/>
      <c r="URG745" s="1101"/>
      <c r="URH745" s="1101"/>
      <c r="URI745" s="1101"/>
      <c r="URJ745" s="1101"/>
      <c r="URK745" s="1101"/>
      <c r="URL745" s="1101"/>
      <c r="URM745" s="1101"/>
      <c r="URN745" s="1101"/>
      <c r="URO745" s="1101"/>
      <c r="URP745" s="1101"/>
      <c r="URQ745" s="1101"/>
      <c r="URR745" s="1101"/>
      <c r="URS745" s="1101"/>
      <c r="URT745" s="1101"/>
      <c r="URU745" s="1101"/>
      <c r="URV745" s="1101"/>
      <c r="URW745" s="1101"/>
      <c r="URX745" s="1101"/>
      <c r="URY745" s="1101"/>
      <c r="URZ745" s="1101"/>
      <c r="USA745" s="1101"/>
      <c r="USB745" s="1101"/>
      <c r="USC745" s="1101"/>
      <c r="USD745" s="1101"/>
      <c r="USE745" s="1101"/>
      <c r="USF745" s="1101"/>
      <c r="USG745" s="1101"/>
      <c r="USH745" s="1101"/>
      <c r="USI745" s="1101"/>
      <c r="USJ745" s="1101"/>
      <c r="USK745" s="1101"/>
      <c r="USL745" s="1101"/>
      <c r="USM745" s="1101"/>
      <c r="USN745" s="1101"/>
      <c r="USO745" s="1101"/>
      <c r="USP745" s="1101"/>
      <c r="USQ745" s="1101"/>
      <c r="USR745" s="1101"/>
      <c r="USS745" s="1101"/>
      <c r="UST745" s="1101"/>
      <c r="USU745" s="1101"/>
      <c r="USV745" s="1101"/>
      <c r="USW745" s="1101"/>
      <c r="USX745" s="1101"/>
      <c r="USY745" s="1101"/>
      <c r="USZ745" s="1101"/>
      <c r="UTA745" s="1101"/>
      <c r="UTB745" s="1101"/>
      <c r="UTC745" s="1101"/>
      <c r="UTD745" s="1101"/>
      <c r="UTE745" s="1101"/>
      <c r="UTF745" s="1101"/>
      <c r="UTG745" s="1101"/>
      <c r="UTH745" s="1101"/>
      <c r="UTI745" s="1101"/>
      <c r="UTJ745" s="1101"/>
      <c r="UTK745" s="1101"/>
      <c r="UTL745" s="1101"/>
      <c r="UTM745" s="1101"/>
      <c r="UTN745" s="1101"/>
      <c r="UTO745" s="1101"/>
      <c r="UTP745" s="1101"/>
      <c r="UTQ745" s="1101"/>
      <c r="UTR745" s="1101"/>
      <c r="UTS745" s="1101"/>
      <c r="UTT745" s="1101"/>
      <c r="UTU745" s="1101"/>
      <c r="UTV745" s="1101"/>
      <c r="UTW745" s="1101"/>
      <c r="UTX745" s="1101"/>
      <c r="UTY745" s="1101"/>
      <c r="UTZ745" s="1101"/>
      <c r="UUA745" s="1101"/>
      <c r="UUB745" s="1101"/>
      <c r="UUC745" s="1101"/>
      <c r="UUD745" s="1101"/>
      <c r="UUE745" s="1101"/>
      <c r="UUF745" s="1101"/>
      <c r="UUG745" s="1101"/>
      <c r="UUH745" s="1101"/>
      <c r="UUI745" s="1101"/>
      <c r="UUJ745" s="1101"/>
      <c r="UUK745" s="1101"/>
      <c r="UUL745" s="1101"/>
      <c r="UUM745" s="1101"/>
      <c r="UUN745" s="1101"/>
      <c r="UUO745" s="1101"/>
      <c r="UUP745" s="1101"/>
      <c r="UUQ745" s="1101"/>
      <c r="UUR745" s="1101"/>
      <c r="UUS745" s="1101"/>
      <c r="UUT745" s="1101"/>
      <c r="UUU745" s="1101"/>
      <c r="UUV745" s="1101"/>
      <c r="UUW745" s="1101"/>
      <c r="UUX745" s="1101"/>
      <c r="UUY745" s="1101"/>
      <c r="UUZ745" s="1101"/>
      <c r="UVA745" s="1101"/>
      <c r="UVB745" s="1101"/>
      <c r="UVC745" s="1101"/>
      <c r="UVD745" s="1101"/>
      <c r="UVE745" s="1101"/>
      <c r="UVF745" s="1101"/>
      <c r="UVG745" s="1101"/>
      <c r="UVH745" s="1101"/>
      <c r="UVI745" s="1101"/>
      <c r="UVJ745" s="1101"/>
      <c r="UVK745" s="1101"/>
      <c r="UVL745" s="1101"/>
      <c r="UVM745" s="1101"/>
      <c r="UVN745" s="1101"/>
      <c r="UVO745" s="1101"/>
      <c r="UVP745" s="1101"/>
      <c r="UVQ745" s="1101"/>
      <c r="UVR745" s="1101"/>
      <c r="UVS745" s="1101"/>
      <c r="UVT745" s="1101"/>
      <c r="UVU745" s="1101"/>
      <c r="UVV745" s="1101"/>
      <c r="UVW745" s="1101"/>
      <c r="UVX745" s="1101"/>
      <c r="UVY745" s="1101"/>
      <c r="UVZ745" s="1101"/>
      <c r="UWA745" s="1101"/>
      <c r="UWB745" s="1101"/>
      <c r="UWC745" s="1101"/>
      <c r="UWD745" s="1101"/>
      <c r="UWE745" s="1101"/>
      <c r="UWF745" s="1101"/>
      <c r="UWG745" s="1101"/>
      <c r="UWH745" s="1101"/>
      <c r="UWI745" s="1101"/>
      <c r="UWJ745" s="1101"/>
      <c r="UWK745" s="1101"/>
      <c r="UWL745" s="1101"/>
      <c r="UWM745" s="1101"/>
      <c r="UWN745" s="1101"/>
      <c r="UWO745" s="1101"/>
      <c r="UWP745" s="1101"/>
      <c r="UWQ745" s="1101"/>
      <c r="UWR745" s="1101"/>
      <c r="UWS745" s="1101"/>
      <c r="UWT745" s="1101"/>
      <c r="UWU745" s="1101"/>
      <c r="UWV745" s="1101"/>
      <c r="UWW745" s="1101"/>
      <c r="UWX745" s="1101"/>
      <c r="UWY745" s="1101"/>
      <c r="UWZ745" s="1101"/>
      <c r="UXA745" s="1101"/>
      <c r="UXB745" s="1101"/>
      <c r="UXC745" s="1101"/>
      <c r="UXD745" s="1101"/>
      <c r="UXE745" s="1101"/>
      <c r="UXF745" s="1101"/>
      <c r="UXG745" s="1101"/>
      <c r="UXH745" s="1101"/>
      <c r="UXI745" s="1101"/>
      <c r="UXJ745" s="1101"/>
      <c r="UXK745" s="1101"/>
      <c r="UXL745" s="1101"/>
      <c r="UXM745" s="1101"/>
      <c r="UXN745" s="1101"/>
      <c r="UXO745" s="1101"/>
      <c r="UXP745" s="1101"/>
      <c r="UXQ745" s="1101"/>
      <c r="UXR745" s="1101"/>
      <c r="UXS745" s="1101"/>
      <c r="UXT745" s="1101"/>
      <c r="UXU745" s="1101"/>
      <c r="UXV745" s="1101"/>
      <c r="UXW745" s="1101"/>
      <c r="UXX745" s="1101"/>
      <c r="UXY745" s="1101"/>
      <c r="UXZ745" s="1101"/>
      <c r="UYA745" s="1101"/>
      <c r="UYB745" s="1101"/>
      <c r="UYC745" s="1101"/>
      <c r="UYD745" s="1101"/>
      <c r="UYE745" s="1101"/>
      <c r="UYF745" s="1101"/>
      <c r="UYG745" s="1101"/>
      <c r="UYH745" s="1101"/>
      <c r="UYI745" s="1101"/>
      <c r="UYJ745" s="1101"/>
      <c r="UYK745" s="1101"/>
      <c r="UYL745" s="1101"/>
      <c r="UYM745" s="1101"/>
      <c r="UYN745" s="1101"/>
      <c r="UYO745" s="1101"/>
      <c r="UYP745" s="1101"/>
      <c r="UYQ745" s="1101"/>
      <c r="UYR745" s="1101"/>
      <c r="UYS745" s="1101"/>
      <c r="UYT745" s="1101"/>
      <c r="UYU745" s="1101"/>
      <c r="UYV745" s="1101"/>
      <c r="UYW745" s="1101"/>
      <c r="UYX745" s="1101"/>
      <c r="UYY745" s="1101"/>
      <c r="UYZ745" s="1101"/>
      <c r="UZA745" s="1101"/>
      <c r="UZB745" s="1101"/>
      <c r="UZC745" s="1101"/>
      <c r="UZD745" s="1101"/>
      <c r="UZE745" s="1101"/>
      <c r="UZF745" s="1101"/>
      <c r="UZG745" s="1101"/>
      <c r="UZH745" s="1101"/>
      <c r="UZI745" s="1101"/>
      <c r="UZJ745" s="1101"/>
      <c r="UZK745" s="1101"/>
      <c r="UZL745" s="1101"/>
      <c r="UZM745" s="1101"/>
      <c r="UZN745" s="1101"/>
      <c r="UZO745" s="1101"/>
      <c r="UZP745" s="1101"/>
      <c r="UZQ745" s="1101"/>
      <c r="UZR745" s="1101"/>
      <c r="UZS745" s="1101"/>
      <c r="UZT745" s="1101"/>
      <c r="UZU745" s="1101"/>
      <c r="UZV745" s="1101"/>
      <c r="UZW745" s="1101"/>
      <c r="UZX745" s="1101"/>
      <c r="UZY745" s="1101"/>
      <c r="UZZ745" s="1101"/>
      <c r="VAA745" s="1101"/>
      <c r="VAB745" s="1101"/>
      <c r="VAC745" s="1101"/>
      <c r="VAD745" s="1101"/>
      <c r="VAE745" s="1101"/>
      <c r="VAF745" s="1101"/>
      <c r="VAG745" s="1101"/>
      <c r="VAH745" s="1101"/>
      <c r="VAI745" s="1101"/>
      <c r="VAJ745" s="1101"/>
      <c r="VAK745" s="1101"/>
      <c r="VAL745" s="1101"/>
      <c r="VAM745" s="1101"/>
      <c r="VAN745" s="1101"/>
      <c r="VAO745" s="1101"/>
      <c r="VAP745" s="1101"/>
      <c r="VAQ745" s="1101"/>
      <c r="VAR745" s="1101"/>
      <c r="VAS745" s="1101"/>
      <c r="VAT745" s="1101"/>
      <c r="VAU745" s="1101"/>
      <c r="VAV745" s="1101"/>
      <c r="VAW745" s="1101"/>
      <c r="VAX745" s="1101"/>
      <c r="VAY745" s="1101"/>
      <c r="VAZ745" s="1101"/>
      <c r="VBA745" s="1101"/>
      <c r="VBB745" s="1101"/>
      <c r="VBC745" s="1101"/>
      <c r="VBD745" s="1101"/>
      <c r="VBE745" s="1101"/>
      <c r="VBF745" s="1101"/>
      <c r="VBG745" s="1101"/>
      <c r="VBH745" s="1101"/>
      <c r="VBI745" s="1101"/>
      <c r="VBJ745" s="1101"/>
      <c r="VBK745" s="1101"/>
      <c r="VBL745" s="1101"/>
      <c r="VBM745" s="1101"/>
      <c r="VBN745" s="1101"/>
      <c r="VBO745" s="1101"/>
      <c r="VBP745" s="1101"/>
      <c r="VBQ745" s="1101"/>
      <c r="VBR745" s="1101"/>
      <c r="VBS745" s="1101"/>
      <c r="VBT745" s="1101"/>
      <c r="VBU745" s="1101"/>
      <c r="VBV745" s="1101"/>
      <c r="VBW745" s="1101"/>
      <c r="VBX745" s="1101"/>
      <c r="VBY745" s="1101"/>
      <c r="VBZ745" s="1101"/>
      <c r="VCA745" s="1101"/>
      <c r="VCB745" s="1101"/>
      <c r="VCC745" s="1101"/>
      <c r="VCD745" s="1101"/>
      <c r="VCE745" s="1101"/>
      <c r="VCF745" s="1101"/>
      <c r="VCG745" s="1101"/>
      <c r="VCH745" s="1101"/>
      <c r="VCI745" s="1101"/>
      <c r="VCJ745" s="1101"/>
      <c r="VCK745" s="1101"/>
      <c r="VCL745" s="1101"/>
      <c r="VCM745" s="1101"/>
      <c r="VCN745" s="1101"/>
      <c r="VCO745" s="1101"/>
      <c r="VCP745" s="1101"/>
      <c r="VCQ745" s="1101"/>
      <c r="VCR745" s="1101"/>
      <c r="VCS745" s="1101"/>
      <c r="VCT745" s="1101"/>
      <c r="VCU745" s="1101"/>
      <c r="VCV745" s="1101"/>
      <c r="VCW745" s="1101"/>
      <c r="VCX745" s="1101"/>
      <c r="VCY745" s="1101"/>
      <c r="VCZ745" s="1101"/>
      <c r="VDA745" s="1101"/>
      <c r="VDB745" s="1101"/>
      <c r="VDC745" s="1101"/>
      <c r="VDD745" s="1101"/>
      <c r="VDE745" s="1101"/>
      <c r="VDF745" s="1101"/>
      <c r="VDG745" s="1101"/>
      <c r="VDH745" s="1101"/>
      <c r="VDI745" s="1101"/>
      <c r="VDJ745" s="1101"/>
      <c r="VDK745" s="1101"/>
      <c r="VDL745" s="1101"/>
      <c r="VDM745" s="1101"/>
      <c r="VDN745" s="1101"/>
      <c r="VDO745" s="1101"/>
      <c r="VDP745" s="1101"/>
      <c r="VDQ745" s="1101"/>
      <c r="VDR745" s="1101"/>
      <c r="VDS745" s="1101"/>
      <c r="VDT745" s="1101"/>
      <c r="VDU745" s="1101"/>
      <c r="VDV745" s="1101"/>
      <c r="VDW745" s="1101"/>
      <c r="VDX745" s="1101"/>
      <c r="VDY745" s="1101"/>
      <c r="VDZ745" s="1101"/>
      <c r="VEA745" s="1101"/>
      <c r="VEB745" s="1101"/>
      <c r="VEC745" s="1101"/>
      <c r="VED745" s="1101"/>
      <c r="VEE745" s="1101"/>
      <c r="VEF745" s="1101"/>
      <c r="VEG745" s="1101"/>
      <c r="VEH745" s="1101"/>
      <c r="VEI745" s="1101"/>
      <c r="VEJ745" s="1101"/>
      <c r="VEK745" s="1101"/>
      <c r="VEL745" s="1101"/>
      <c r="VEM745" s="1101"/>
      <c r="VEN745" s="1101"/>
      <c r="VEO745" s="1101"/>
      <c r="VEP745" s="1101"/>
      <c r="VEQ745" s="1101"/>
      <c r="VER745" s="1101"/>
      <c r="VES745" s="1101"/>
      <c r="VET745" s="1101"/>
      <c r="VEU745" s="1101"/>
      <c r="VEV745" s="1101"/>
      <c r="VEW745" s="1101"/>
      <c r="VEX745" s="1101"/>
      <c r="VEY745" s="1101"/>
      <c r="VEZ745" s="1101"/>
      <c r="VFA745" s="1101"/>
      <c r="VFB745" s="1101"/>
      <c r="VFC745" s="1101"/>
      <c r="VFD745" s="1101"/>
      <c r="VFE745" s="1101"/>
      <c r="VFF745" s="1101"/>
      <c r="VFG745" s="1101"/>
      <c r="VFH745" s="1101"/>
      <c r="VFI745" s="1101"/>
      <c r="VFJ745" s="1101"/>
      <c r="VFK745" s="1101"/>
      <c r="VFL745" s="1101"/>
      <c r="VFM745" s="1101"/>
      <c r="VFN745" s="1101"/>
      <c r="VFO745" s="1101"/>
      <c r="VFP745" s="1101"/>
      <c r="VFQ745" s="1101"/>
      <c r="VFR745" s="1101"/>
      <c r="VFS745" s="1101"/>
      <c r="VFT745" s="1101"/>
      <c r="VFU745" s="1101"/>
      <c r="VFV745" s="1101"/>
      <c r="VFW745" s="1101"/>
      <c r="VFX745" s="1101"/>
      <c r="VFY745" s="1101"/>
      <c r="VFZ745" s="1101"/>
      <c r="VGA745" s="1101"/>
      <c r="VGB745" s="1101"/>
      <c r="VGC745" s="1101"/>
      <c r="VGD745" s="1101"/>
      <c r="VGE745" s="1101"/>
      <c r="VGF745" s="1101"/>
      <c r="VGG745" s="1101"/>
      <c r="VGH745" s="1101"/>
      <c r="VGI745" s="1101"/>
      <c r="VGJ745" s="1101"/>
      <c r="VGK745" s="1101"/>
      <c r="VGL745" s="1101"/>
      <c r="VGM745" s="1101"/>
      <c r="VGN745" s="1101"/>
      <c r="VGO745" s="1101"/>
      <c r="VGP745" s="1101"/>
      <c r="VGQ745" s="1101"/>
      <c r="VGR745" s="1101"/>
      <c r="VGS745" s="1101"/>
      <c r="VGT745" s="1101"/>
      <c r="VGU745" s="1101"/>
      <c r="VGV745" s="1101"/>
      <c r="VGW745" s="1101"/>
      <c r="VGX745" s="1101"/>
      <c r="VGY745" s="1101"/>
      <c r="VGZ745" s="1101"/>
      <c r="VHA745" s="1101"/>
      <c r="VHB745" s="1101"/>
      <c r="VHC745" s="1101"/>
      <c r="VHD745" s="1101"/>
      <c r="VHE745" s="1101"/>
      <c r="VHF745" s="1101"/>
      <c r="VHG745" s="1101"/>
      <c r="VHH745" s="1101"/>
      <c r="VHI745" s="1101"/>
      <c r="VHJ745" s="1101"/>
      <c r="VHK745" s="1101"/>
      <c r="VHL745" s="1101"/>
      <c r="VHM745" s="1101"/>
      <c r="VHN745" s="1101"/>
      <c r="VHO745" s="1101"/>
      <c r="VHP745" s="1101"/>
      <c r="VHQ745" s="1101"/>
      <c r="VHR745" s="1101"/>
      <c r="VHS745" s="1101"/>
      <c r="VHT745" s="1101"/>
      <c r="VHU745" s="1101"/>
      <c r="VHV745" s="1101"/>
      <c r="VHW745" s="1101"/>
      <c r="VHX745" s="1101"/>
      <c r="VHY745" s="1101"/>
      <c r="VHZ745" s="1101"/>
      <c r="VIA745" s="1101"/>
      <c r="VIB745" s="1101"/>
      <c r="VIC745" s="1101"/>
      <c r="VID745" s="1101"/>
      <c r="VIE745" s="1101"/>
      <c r="VIF745" s="1101"/>
      <c r="VIG745" s="1101"/>
      <c r="VIH745" s="1101"/>
      <c r="VII745" s="1101"/>
      <c r="VIJ745" s="1101"/>
      <c r="VIK745" s="1101"/>
      <c r="VIL745" s="1101"/>
      <c r="VIM745" s="1101"/>
      <c r="VIN745" s="1101"/>
      <c r="VIO745" s="1101"/>
      <c r="VIP745" s="1101"/>
      <c r="VIQ745" s="1101"/>
      <c r="VIR745" s="1101"/>
      <c r="VIS745" s="1101"/>
      <c r="VIT745" s="1101"/>
      <c r="VIU745" s="1101"/>
      <c r="VIV745" s="1101"/>
      <c r="VIW745" s="1101"/>
      <c r="VIX745" s="1101"/>
      <c r="VIY745" s="1101"/>
      <c r="VIZ745" s="1101"/>
      <c r="VJA745" s="1101"/>
      <c r="VJB745" s="1101"/>
      <c r="VJC745" s="1101"/>
      <c r="VJD745" s="1101"/>
      <c r="VJE745" s="1101"/>
      <c r="VJF745" s="1101"/>
      <c r="VJG745" s="1101"/>
      <c r="VJH745" s="1101"/>
      <c r="VJI745" s="1101"/>
      <c r="VJJ745" s="1101"/>
      <c r="VJK745" s="1101"/>
      <c r="VJL745" s="1101"/>
      <c r="VJM745" s="1101"/>
      <c r="VJN745" s="1101"/>
      <c r="VJO745" s="1101"/>
      <c r="VJP745" s="1101"/>
      <c r="VJQ745" s="1101"/>
      <c r="VJR745" s="1101"/>
      <c r="VJS745" s="1101"/>
      <c r="VJT745" s="1101"/>
      <c r="VJU745" s="1101"/>
      <c r="VJV745" s="1101"/>
      <c r="VJW745" s="1101"/>
      <c r="VJX745" s="1101"/>
      <c r="VJY745" s="1101"/>
      <c r="VJZ745" s="1101"/>
      <c r="VKA745" s="1101"/>
      <c r="VKB745" s="1101"/>
      <c r="VKC745" s="1101"/>
      <c r="VKD745" s="1101"/>
      <c r="VKE745" s="1101"/>
      <c r="VKF745" s="1101"/>
      <c r="VKG745" s="1101"/>
      <c r="VKH745" s="1101"/>
      <c r="VKI745" s="1101"/>
      <c r="VKJ745" s="1101"/>
      <c r="VKK745" s="1101"/>
      <c r="VKL745" s="1101"/>
      <c r="VKM745" s="1101"/>
      <c r="VKN745" s="1101"/>
      <c r="VKO745" s="1101"/>
      <c r="VKP745" s="1101"/>
      <c r="VKQ745" s="1101"/>
      <c r="VKR745" s="1101"/>
      <c r="VKS745" s="1101"/>
      <c r="VKT745" s="1101"/>
      <c r="VKU745" s="1101"/>
      <c r="VKV745" s="1101"/>
      <c r="VKW745" s="1101"/>
      <c r="VKX745" s="1101"/>
      <c r="VKY745" s="1101"/>
      <c r="VKZ745" s="1101"/>
      <c r="VLA745" s="1101"/>
      <c r="VLB745" s="1101"/>
      <c r="VLC745" s="1101"/>
      <c r="VLD745" s="1101"/>
      <c r="VLE745" s="1101"/>
      <c r="VLF745" s="1101"/>
      <c r="VLG745" s="1101"/>
      <c r="VLH745" s="1101"/>
      <c r="VLI745" s="1101"/>
      <c r="VLJ745" s="1101"/>
      <c r="VLK745" s="1101"/>
      <c r="VLL745" s="1101"/>
      <c r="VLM745" s="1101"/>
      <c r="VLN745" s="1101"/>
      <c r="VLO745" s="1101"/>
      <c r="VLP745" s="1101"/>
      <c r="VLQ745" s="1101"/>
      <c r="VLR745" s="1101"/>
      <c r="VLS745" s="1101"/>
      <c r="VLT745" s="1101"/>
      <c r="VLU745" s="1101"/>
      <c r="VLV745" s="1101"/>
      <c r="VLW745" s="1101"/>
      <c r="VLX745" s="1101"/>
      <c r="VLY745" s="1101"/>
      <c r="VLZ745" s="1101"/>
      <c r="VMA745" s="1101"/>
      <c r="VMB745" s="1101"/>
      <c r="VMC745" s="1101"/>
      <c r="VMD745" s="1101"/>
      <c r="VME745" s="1101"/>
      <c r="VMF745" s="1101"/>
      <c r="VMG745" s="1101"/>
      <c r="VMH745" s="1101"/>
      <c r="VMI745" s="1101"/>
      <c r="VMJ745" s="1101"/>
      <c r="VMK745" s="1101"/>
      <c r="VML745" s="1101"/>
      <c r="VMM745" s="1101"/>
      <c r="VMN745" s="1101"/>
      <c r="VMO745" s="1101"/>
      <c r="VMP745" s="1101"/>
      <c r="VMQ745" s="1101"/>
      <c r="VMR745" s="1101"/>
      <c r="VMS745" s="1101"/>
      <c r="VMT745" s="1101"/>
      <c r="VMU745" s="1101"/>
      <c r="VMV745" s="1101"/>
      <c r="VMW745" s="1101"/>
      <c r="VMX745" s="1101"/>
      <c r="VMY745" s="1101"/>
      <c r="VMZ745" s="1101"/>
      <c r="VNA745" s="1101"/>
      <c r="VNB745" s="1101"/>
      <c r="VNC745" s="1101"/>
      <c r="VND745" s="1101"/>
      <c r="VNE745" s="1101"/>
      <c r="VNF745" s="1101"/>
      <c r="VNG745" s="1101"/>
      <c r="VNH745" s="1101"/>
      <c r="VNI745" s="1101"/>
      <c r="VNJ745" s="1101"/>
      <c r="VNK745" s="1101"/>
      <c r="VNL745" s="1101"/>
      <c r="VNM745" s="1101"/>
      <c r="VNN745" s="1101"/>
      <c r="VNO745" s="1101"/>
      <c r="VNP745" s="1101"/>
      <c r="VNQ745" s="1101"/>
      <c r="VNR745" s="1101"/>
      <c r="VNS745" s="1101"/>
      <c r="VNT745" s="1101"/>
      <c r="VNU745" s="1101"/>
      <c r="VNV745" s="1101"/>
      <c r="VNW745" s="1101"/>
      <c r="VNX745" s="1101"/>
      <c r="VNY745" s="1101"/>
      <c r="VNZ745" s="1101"/>
      <c r="VOA745" s="1101"/>
      <c r="VOB745" s="1101"/>
      <c r="VOC745" s="1101"/>
      <c r="VOD745" s="1101"/>
      <c r="VOE745" s="1101"/>
      <c r="VOF745" s="1101"/>
      <c r="VOG745" s="1101"/>
      <c r="VOH745" s="1101"/>
      <c r="VOI745" s="1101"/>
      <c r="VOJ745" s="1101"/>
      <c r="VOK745" s="1101"/>
      <c r="VOL745" s="1101"/>
      <c r="VOM745" s="1101"/>
      <c r="VON745" s="1101"/>
      <c r="VOO745" s="1101"/>
      <c r="VOP745" s="1101"/>
      <c r="VOQ745" s="1101"/>
      <c r="VOR745" s="1101"/>
      <c r="VOS745" s="1101"/>
      <c r="VOT745" s="1101"/>
      <c r="VOU745" s="1101"/>
      <c r="VOV745" s="1101"/>
      <c r="VOW745" s="1101"/>
      <c r="VOX745" s="1101"/>
      <c r="VOY745" s="1101"/>
      <c r="VOZ745" s="1101"/>
      <c r="VPA745" s="1101"/>
      <c r="VPB745" s="1101"/>
      <c r="VPC745" s="1101"/>
      <c r="VPD745" s="1101"/>
      <c r="VPE745" s="1101"/>
      <c r="VPF745" s="1101"/>
      <c r="VPG745" s="1101"/>
      <c r="VPH745" s="1101"/>
      <c r="VPI745" s="1101"/>
      <c r="VPJ745" s="1101"/>
      <c r="VPK745" s="1101"/>
      <c r="VPL745" s="1101"/>
      <c r="VPM745" s="1101"/>
      <c r="VPN745" s="1101"/>
      <c r="VPO745" s="1101"/>
      <c r="VPP745" s="1101"/>
      <c r="VPQ745" s="1101"/>
      <c r="VPR745" s="1101"/>
      <c r="VPS745" s="1101"/>
      <c r="VPT745" s="1101"/>
      <c r="VPU745" s="1101"/>
      <c r="VPV745" s="1101"/>
      <c r="VPW745" s="1101"/>
      <c r="VPX745" s="1101"/>
      <c r="VPY745" s="1101"/>
      <c r="VPZ745" s="1101"/>
      <c r="VQA745" s="1101"/>
      <c r="VQB745" s="1101"/>
      <c r="VQC745" s="1101"/>
      <c r="VQD745" s="1101"/>
      <c r="VQE745" s="1101"/>
      <c r="VQF745" s="1101"/>
      <c r="VQG745" s="1101"/>
      <c r="VQH745" s="1101"/>
      <c r="VQI745" s="1101"/>
      <c r="VQJ745" s="1101"/>
      <c r="VQK745" s="1101"/>
      <c r="VQL745" s="1101"/>
      <c r="VQM745" s="1101"/>
      <c r="VQN745" s="1101"/>
      <c r="VQO745" s="1101"/>
      <c r="VQP745" s="1101"/>
      <c r="VQQ745" s="1101"/>
      <c r="VQR745" s="1101"/>
      <c r="VQS745" s="1101"/>
      <c r="VQT745" s="1101"/>
      <c r="VQU745" s="1101"/>
      <c r="VQV745" s="1101"/>
      <c r="VQW745" s="1101"/>
      <c r="VQX745" s="1101"/>
      <c r="VQY745" s="1101"/>
      <c r="VQZ745" s="1101"/>
      <c r="VRA745" s="1101"/>
      <c r="VRB745" s="1101"/>
      <c r="VRC745" s="1101"/>
      <c r="VRD745" s="1101"/>
      <c r="VRE745" s="1101"/>
      <c r="VRF745" s="1101"/>
      <c r="VRG745" s="1101"/>
      <c r="VRH745" s="1101"/>
      <c r="VRI745" s="1101"/>
      <c r="VRJ745" s="1101"/>
      <c r="VRK745" s="1101"/>
      <c r="VRL745" s="1101"/>
      <c r="VRM745" s="1101"/>
      <c r="VRN745" s="1101"/>
      <c r="VRO745" s="1101"/>
      <c r="VRP745" s="1101"/>
      <c r="VRQ745" s="1101"/>
      <c r="VRR745" s="1101"/>
      <c r="VRS745" s="1101"/>
      <c r="VRT745" s="1101"/>
      <c r="VRU745" s="1101"/>
      <c r="VRV745" s="1101"/>
      <c r="VRW745" s="1101"/>
      <c r="VRX745" s="1101"/>
      <c r="VRY745" s="1101"/>
      <c r="VRZ745" s="1101"/>
      <c r="VSA745" s="1101"/>
      <c r="VSB745" s="1101"/>
      <c r="VSC745" s="1101"/>
      <c r="VSD745" s="1101"/>
      <c r="VSE745" s="1101"/>
      <c r="VSF745" s="1101"/>
      <c r="VSG745" s="1101"/>
      <c r="VSH745" s="1101"/>
      <c r="VSI745" s="1101"/>
      <c r="VSJ745" s="1101"/>
      <c r="VSK745" s="1101"/>
      <c r="VSL745" s="1101"/>
      <c r="VSM745" s="1101"/>
      <c r="VSN745" s="1101"/>
      <c r="VSO745" s="1101"/>
      <c r="VSP745" s="1101"/>
      <c r="VSQ745" s="1101"/>
      <c r="VSR745" s="1101"/>
      <c r="VSS745" s="1101"/>
      <c r="VST745" s="1101"/>
      <c r="VSU745" s="1101"/>
      <c r="VSV745" s="1101"/>
      <c r="VSW745" s="1101"/>
      <c r="VSX745" s="1101"/>
      <c r="VSY745" s="1101"/>
      <c r="VSZ745" s="1101"/>
      <c r="VTA745" s="1101"/>
      <c r="VTB745" s="1101"/>
      <c r="VTC745" s="1101"/>
      <c r="VTD745" s="1101"/>
      <c r="VTE745" s="1101"/>
      <c r="VTF745" s="1101"/>
      <c r="VTG745" s="1101"/>
      <c r="VTH745" s="1101"/>
      <c r="VTI745" s="1101"/>
      <c r="VTJ745" s="1101"/>
      <c r="VTK745" s="1101"/>
      <c r="VTL745" s="1101"/>
      <c r="VTM745" s="1101"/>
      <c r="VTN745" s="1101"/>
      <c r="VTO745" s="1101"/>
      <c r="VTP745" s="1101"/>
      <c r="VTQ745" s="1101"/>
      <c r="VTR745" s="1101"/>
      <c r="VTS745" s="1101"/>
      <c r="VTT745" s="1101"/>
      <c r="VTU745" s="1101"/>
      <c r="VTV745" s="1101"/>
      <c r="VTW745" s="1101"/>
      <c r="VTX745" s="1101"/>
      <c r="VTY745" s="1101"/>
      <c r="VTZ745" s="1101"/>
      <c r="VUA745" s="1101"/>
      <c r="VUB745" s="1101"/>
      <c r="VUC745" s="1101"/>
      <c r="VUD745" s="1101"/>
      <c r="VUE745" s="1101"/>
      <c r="VUF745" s="1101"/>
      <c r="VUG745" s="1101"/>
      <c r="VUH745" s="1101"/>
      <c r="VUI745" s="1101"/>
      <c r="VUJ745" s="1101"/>
      <c r="VUK745" s="1101"/>
      <c r="VUL745" s="1101"/>
      <c r="VUM745" s="1101"/>
      <c r="VUN745" s="1101"/>
      <c r="VUO745" s="1101"/>
      <c r="VUP745" s="1101"/>
      <c r="VUQ745" s="1101"/>
      <c r="VUR745" s="1101"/>
      <c r="VUS745" s="1101"/>
      <c r="VUT745" s="1101"/>
      <c r="VUU745" s="1101"/>
      <c r="VUV745" s="1101"/>
      <c r="VUW745" s="1101"/>
      <c r="VUX745" s="1101"/>
      <c r="VUY745" s="1101"/>
      <c r="VUZ745" s="1101"/>
      <c r="VVA745" s="1101"/>
      <c r="VVB745" s="1101"/>
      <c r="VVC745" s="1101"/>
      <c r="VVD745" s="1101"/>
      <c r="VVE745" s="1101"/>
      <c r="VVF745" s="1101"/>
      <c r="VVG745" s="1101"/>
      <c r="VVH745" s="1101"/>
      <c r="VVI745" s="1101"/>
      <c r="VVJ745" s="1101"/>
      <c r="VVK745" s="1101"/>
      <c r="VVL745" s="1101"/>
      <c r="VVM745" s="1101"/>
      <c r="VVN745" s="1101"/>
      <c r="VVO745" s="1101"/>
      <c r="VVP745" s="1101"/>
      <c r="VVQ745" s="1101"/>
      <c r="VVR745" s="1101"/>
      <c r="VVS745" s="1101"/>
      <c r="VVT745" s="1101"/>
      <c r="VVU745" s="1101"/>
      <c r="VVV745" s="1101"/>
      <c r="VVW745" s="1101"/>
      <c r="VVX745" s="1101"/>
      <c r="VVY745" s="1101"/>
      <c r="VVZ745" s="1101"/>
      <c r="VWA745" s="1101"/>
      <c r="VWB745" s="1101"/>
      <c r="VWC745" s="1101"/>
      <c r="VWD745" s="1101"/>
      <c r="VWE745" s="1101"/>
      <c r="VWF745" s="1101"/>
      <c r="VWG745" s="1101"/>
      <c r="VWH745" s="1101"/>
      <c r="VWI745" s="1101"/>
      <c r="VWJ745" s="1101"/>
      <c r="VWK745" s="1101"/>
      <c r="VWL745" s="1101"/>
      <c r="VWM745" s="1101"/>
      <c r="VWN745" s="1101"/>
      <c r="VWO745" s="1101"/>
      <c r="VWP745" s="1101"/>
      <c r="VWQ745" s="1101"/>
      <c r="VWR745" s="1101"/>
      <c r="VWS745" s="1101"/>
      <c r="VWT745" s="1101"/>
      <c r="VWU745" s="1101"/>
      <c r="VWV745" s="1101"/>
      <c r="VWW745" s="1101"/>
      <c r="VWX745" s="1101"/>
      <c r="VWY745" s="1101"/>
      <c r="VWZ745" s="1101"/>
      <c r="VXA745" s="1101"/>
      <c r="VXB745" s="1101"/>
      <c r="VXC745" s="1101"/>
      <c r="VXD745" s="1101"/>
      <c r="VXE745" s="1101"/>
      <c r="VXF745" s="1101"/>
      <c r="VXG745" s="1101"/>
      <c r="VXH745" s="1101"/>
      <c r="VXI745" s="1101"/>
      <c r="VXJ745" s="1101"/>
      <c r="VXK745" s="1101"/>
      <c r="VXL745" s="1101"/>
      <c r="VXM745" s="1101"/>
      <c r="VXN745" s="1101"/>
      <c r="VXO745" s="1101"/>
      <c r="VXP745" s="1101"/>
      <c r="VXQ745" s="1101"/>
      <c r="VXR745" s="1101"/>
      <c r="VXS745" s="1101"/>
      <c r="VXT745" s="1101"/>
      <c r="VXU745" s="1101"/>
      <c r="VXV745" s="1101"/>
      <c r="VXW745" s="1101"/>
      <c r="VXX745" s="1101"/>
      <c r="VXY745" s="1101"/>
      <c r="VXZ745" s="1101"/>
      <c r="VYA745" s="1101"/>
      <c r="VYB745" s="1101"/>
      <c r="VYC745" s="1101"/>
      <c r="VYD745" s="1101"/>
      <c r="VYE745" s="1101"/>
      <c r="VYF745" s="1101"/>
      <c r="VYG745" s="1101"/>
      <c r="VYH745" s="1101"/>
      <c r="VYI745" s="1101"/>
      <c r="VYJ745" s="1101"/>
      <c r="VYK745" s="1101"/>
      <c r="VYL745" s="1101"/>
      <c r="VYM745" s="1101"/>
      <c r="VYN745" s="1101"/>
      <c r="VYO745" s="1101"/>
      <c r="VYP745" s="1101"/>
      <c r="VYQ745" s="1101"/>
      <c r="VYR745" s="1101"/>
      <c r="VYS745" s="1101"/>
      <c r="VYT745" s="1101"/>
      <c r="VYU745" s="1101"/>
      <c r="VYV745" s="1101"/>
      <c r="VYW745" s="1101"/>
      <c r="VYX745" s="1101"/>
      <c r="VYY745" s="1101"/>
      <c r="VYZ745" s="1101"/>
      <c r="VZA745" s="1101"/>
      <c r="VZB745" s="1101"/>
      <c r="VZC745" s="1101"/>
      <c r="VZD745" s="1101"/>
      <c r="VZE745" s="1101"/>
      <c r="VZF745" s="1101"/>
      <c r="VZG745" s="1101"/>
      <c r="VZH745" s="1101"/>
      <c r="VZI745" s="1101"/>
      <c r="VZJ745" s="1101"/>
      <c r="VZK745" s="1101"/>
      <c r="VZL745" s="1101"/>
      <c r="VZM745" s="1101"/>
      <c r="VZN745" s="1101"/>
      <c r="VZO745" s="1101"/>
      <c r="VZP745" s="1101"/>
      <c r="VZQ745" s="1101"/>
      <c r="VZR745" s="1101"/>
      <c r="VZS745" s="1101"/>
      <c r="VZT745" s="1101"/>
      <c r="VZU745" s="1101"/>
      <c r="VZV745" s="1101"/>
      <c r="VZW745" s="1101"/>
      <c r="VZX745" s="1101"/>
      <c r="VZY745" s="1101"/>
      <c r="VZZ745" s="1101"/>
      <c r="WAA745" s="1101"/>
      <c r="WAB745" s="1101"/>
      <c r="WAC745" s="1101"/>
      <c r="WAD745" s="1101"/>
      <c r="WAE745" s="1101"/>
      <c r="WAF745" s="1101"/>
      <c r="WAG745" s="1101"/>
      <c r="WAH745" s="1101"/>
      <c r="WAI745" s="1101"/>
      <c r="WAJ745" s="1101"/>
      <c r="WAK745" s="1101"/>
      <c r="WAL745" s="1101"/>
      <c r="WAM745" s="1101"/>
      <c r="WAN745" s="1101"/>
      <c r="WAO745" s="1101"/>
      <c r="WAP745" s="1101"/>
      <c r="WAQ745" s="1101"/>
      <c r="WAR745" s="1101"/>
      <c r="WAS745" s="1101"/>
      <c r="WAT745" s="1101"/>
      <c r="WAU745" s="1101"/>
      <c r="WAV745" s="1101"/>
      <c r="WAW745" s="1101"/>
      <c r="WAX745" s="1101"/>
      <c r="WAY745" s="1101"/>
      <c r="WAZ745" s="1101"/>
      <c r="WBA745" s="1101"/>
      <c r="WBB745" s="1101"/>
      <c r="WBC745" s="1101"/>
      <c r="WBD745" s="1101"/>
      <c r="WBE745" s="1101"/>
      <c r="WBF745" s="1101"/>
      <c r="WBG745" s="1101"/>
      <c r="WBH745" s="1101"/>
      <c r="WBI745" s="1101"/>
      <c r="WBJ745" s="1101"/>
      <c r="WBK745" s="1101"/>
      <c r="WBL745" s="1101"/>
      <c r="WBM745" s="1101"/>
      <c r="WBN745" s="1101"/>
      <c r="WBO745" s="1101"/>
      <c r="WBP745" s="1101"/>
      <c r="WBQ745" s="1101"/>
      <c r="WBR745" s="1101"/>
      <c r="WBS745" s="1101"/>
      <c r="WBT745" s="1101"/>
      <c r="WBU745" s="1101"/>
      <c r="WBV745" s="1101"/>
      <c r="WBW745" s="1101"/>
      <c r="WBX745" s="1101"/>
      <c r="WBY745" s="1101"/>
      <c r="WBZ745" s="1101"/>
      <c r="WCA745" s="1101"/>
      <c r="WCB745" s="1101"/>
      <c r="WCC745" s="1101"/>
      <c r="WCD745" s="1101"/>
      <c r="WCE745" s="1101"/>
      <c r="WCF745" s="1101"/>
      <c r="WCG745" s="1101"/>
      <c r="WCH745" s="1101"/>
      <c r="WCI745" s="1101"/>
      <c r="WCJ745" s="1101"/>
      <c r="WCK745" s="1101"/>
      <c r="WCL745" s="1101"/>
      <c r="WCM745" s="1101"/>
      <c r="WCN745" s="1101"/>
      <c r="WCO745" s="1101"/>
      <c r="WCP745" s="1101"/>
      <c r="WCQ745" s="1101"/>
      <c r="WCR745" s="1101"/>
      <c r="WCS745" s="1101"/>
      <c r="WCT745" s="1101"/>
      <c r="WCU745" s="1101"/>
      <c r="WCV745" s="1101"/>
      <c r="WCW745" s="1101"/>
      <c r="WCX745" s="1101"/>
      <c r="WCY745" s="1101"/>
      <c r="WCZ745" s="1101"/>
      <c r="WDA745" s="1101"/>
      <c r="WDB745" s="1101"/>
      <c r="WDC745" s="1101"/>
      <c r="WDD745" s="1101"/>
      <c r="WDE745" s="1101"/>
      <c r="WDF745" s="1101"/>
      <c r="WDG745" s="1101"/>
      <c r="WDH745" s="1101"/>
      <c r="WDI745" s="1101"/>
      <c r="WDJ745" s="1101"/>
      <c r="WDK745" s="1101"/>
      <c r="WDL745" s="1101"/>
      <c r="WDM745" s="1101"/>
      <c r="WDN745" s="1101"/>
      <c r="WDO745" s="1101"/>
      <c r="WDP745" s="1101"/>
      <c r="WDQ745" s="1101"/>
      <c r="WDR745" s="1101"/>
      <c r="WDS745" s="1101"/>
      <c r="WDT745" s="1101"/>
      <c r="WDU745" s="1101"/>
      <c r="WDV745" s="1101"/>
      <c r="WDW745" s="1101"/>
      <c r="WDX745" s="1101"/>
      <c r="WDY745" s="1101"/>
      <c r="WDZ745" s="1101"/>
      <c r="WEA745" s="1101"/>
      <c r="WEB745" s="1101"/>
      <c r="WEC745" s="1101"/>
      <c r="WED745" s="1101"/>
      <c r="WEE745" s="1101"/>
      <c r="WEF745" s="1101"/>
      <c r="WEG745" s="1101"/>
      <c r="WEH745" s="1101"/>
      <c r="WEI745" s="1101"/>
      <c r="WEJ745" s="1101"/>
      <c r="WEK745" s="1101"/>
      <c r="WEL745" s="1101"/>
      <c r="WEM745" s="1101"/>
      <c r="WEN745" s="1101"/>
      <c r="WEO745" s="1101"/>
      <c r="WEP745" s="1101"/>
      <c r="WEQ745" s="1101"/>
      <c r="WER745" s="1101"/>
      <c r="WES745" s="1101"/>
      <c r="WET745" s="1101"/>
      <c r="WEU745" s="1101"/>
      <c r="WEV745" s="1101"/>
      <c r="WEW745" s="1101"/>
      <c r="WEX745" s="1101"/>
      <c r="WEY745" s="1101"/>
      <c r="WEZ745" s="1101"/>
      <c r="WFA745" s="1101"/>
      <c r="WFB745" s="1101"/>
      <c r="WFC745" s="1101"/>
      <c r="WFD745" s="1101"/>
      <c r="WFE745" s="1101"/>
      <c r="WFF745" s="1101"/>
      <c r="WFG745" s="1101"/>
      <c r="WFH745" s="1101"/>
      <c r="WFI745" s="1101"/>
      <c r="WFJ745" s="1101"/>
      <c r="WFK745" s="1101"/>
      <c r="WFL745" s="1101"/>
      <c r="WFM745" s="1101"/>
      <c r="WFN745" s="1101"/>
      <c r="WFO745" s="1101"/>
      <c r="WFP745" s="1101"/>
      <c r="WFQ745" s="1101"/>
      <c r="WFR745" s="1101"/>
      <c r="WFS745" s="1101"/>
      <c r="WFT745" s="1101"/>
      <c r="WFU745" s="1101"/>
      <c r="WFV745" s="1101"/>
      <c r="WFW745" s="1101"/>
      <c r="WFX745" s="1101"/>
      <c r="WFY745" s="1101"/>
      <c r="WFZ745" s="1101"/>
      <c r="WGA745" s="1101"/>
      <c r="WGB745" s="1101"/>
      <c r="WGC745" s="1101"/>
      <c r="WGD745" s="1101"/>
      <c r="WGE745" s="1101"/>
      <c r="WGF745" s="1101"/>
      <c r="WGG745" s="1101"/>
      <c r="WGH745" s="1101"/>
      <c r="WGI745" s="1101"/>
      <c r="WGJ745" s="1101"/>
      <c r="WGK745" s="1101"/>
      <c r="WGL745" s="1101"/>
      <c r="WGM745" s="1101"/>
      <c r="WGN745" s="1101"/>
      <c r="WGO745" s="1101"/>
      <c r="WGP745" s="1101"/>
      <c r="WGQ745" s="1101"/>
      <c r="WGR745" s="1101"/>
      <c r="WGS745" s="1101"/>
      <c r="WGT745" s="1101"/>
      <c r="WGU745" s="1101"/>
      <c r="WGV745" s="1101"/>
      <c r="WGW745" s="1101"/>
      <c r="WGX745" s="1101"/>
      <c r="WGY745" s="1101"/>
      <c r="WGZ745" s="1101"/>
      <c r="WHA745" s="1101"/>
      <c r="WHB745" s="1101"/>
      <c r="WHC745" s="1101"/>
      <c r="WHD745" s="1101"/>
      <c r="WHE745" s="1101"/>
      <c r="WHF745" s="1101"/>
      <c r="WHG745" s="1101"/>
      <c r="WHH745" s="1101"/>
      <c r="WHI745" s="1101"/>
      <c r="WHJ745" s="1101"/>
      <c r="WHK745" s="1101"/>
      <c r="WHL745" s="1101"/>
      <c r="WHM745" s="1101"/>
      <c r="WHN745" s="1101"/>
      <c r="WHO745" s="1101"/>
      <c r="WHP745" s="1101"/>
      <c r="WHQ745" s="1101"/>
      <c r="WHR745" s="1101"/>
      <c r="WHS745" s="1101"/>
      <c r="WHT745" s="1101"/>
      <c r="WHU745" s="1101"/>
      <c r="WHV745" s="1101"/>
      <c r="WHW745" s="1101"/>
      <c r="WHX745" s="1101"/>
      <c r="WHY745" s="1101"/>
      <c r="WHZ745" s="1101"/>
      <c r="WIA745" s="1101"/>
      <c r="WIB745" s="1101"/>
      <c r="WIC745" s="1101"/>
      <c r="WID745" s="1101"/>
      <c r="WIE745" s="1101"/>
      <c r="WIF745" s="1101"/>
      <c r="WIG745" s="1101"/>
      <c r="WIH745" s="1101"/>
      <c r="WII745" s="1101"/>
      <c r="WIJ745" s="1101"/>
      <c r="WIK745" s="1101"/>
      <c r="WIL745" s="1101"/>
      <c r="WIM745" s="1101"/>
      <c r="WIN745" s="1101"/>
      <c r="WIO745" s="1101"/>
      <c r="WIP745" s="1101"/>
      <c r="WIQ745" s="1101"/>
      <c r="WIR745" s="1101"/>
      <c r="WIS745" s="1101"/>
      <c r="WIT745" s="1101"/>
      <c r="WIU745" s="1101"/>
      <c r="WIV745" s="1101"/>
      <c r="WIW745" s="1101"/>
      <c r="WIX745" s="1101"/>
      <c r="WIY745" s="1101"/>
      <c r="WIZ745" s="1101"/>
      <c r="WJA745" s="1101"/>
      <c r="WJB745" s="1101"/>
      <c r="WJC745" s="1101"/>
      <c r="WJD745" s="1101"/>
      <c r="WJE745" s="1101"/>
      <c r="WJF745" s="1101"/>
      <c r="WJG745" s="1101"/>
      <c r="WJH745" s="1101"/>
      <c r="WJI745" s="1101"/>
      <c r="WJJ745" s="1101"/>
      <c r="WJK745" s="1101"/>
      <c r="WJL745" s="1101"/>
      <c r="WJM745" s="1101"/>
      <c r="WJN745" s="1101"/>
      <c r="WJO745" s="1101"/>
      <c r="WJP745" s="1101"/>
      <c r="WJQ745" s="1101"/>
      <c r="WJR745" s="1101"/>
      <c r="WJS745" s="1101"/>
      <c r="WJT745" s="1101"/>
      <c r="WJU745" s="1101"/>
      <c r="WJV745" s="1101"/>
      <c r="WJW745" s="1101"/>
      <c r="WJX745" s="1101"/>
      <c r="WJY745" s="1101"/>
      <c r="WJZ745" s="1101"/>
      <c r="WKA745" s="1101"/>
      <c r="WKB745" s="1101"/>
      <c r="WKC745" s="1101"/>
      <c r="WKD745" s="1101"/>
      <c r="WKE745" s="1101"/>
      <c r="WKF745" s="1101"/>
      <c r="WKG745" s="1101"/>
      <c r="WKH745" s="1101"/>
      <c r="WKI745" s="1101"/>
      <c r="WKJ745" s="1101"/>
      <c r="WKK745" s="1101"/>
      <c r="WKL745" s="1101"/>
      <c r="WKM745" s="1101"/>
      <c r="WKN745" s="1101"/>
      <c r="WKO745" s="1101"/>
      <c r="WKP745" s="1101"/>
      <c r="WKQ745" s="1101"/>
      <c r="WKR745" s="1101"/>
      <c r="WKS745" s="1101"/>
      <c r="WKT745" s="1101"/>
      <c r="WKU745" s="1101"/>
      <c r="WKV745" s="1101"/>
      <c r="WKW745" s="1101"/>
      <c r="WKX745" s="1101"/>
      <c r="WKY745" s="1101"/>
      <c r="WKZ745" s="1101"/>
      <c r="WLA745" s="1101"/>
      <c r="WLB745" s="1101"/>
      <c r="WLC745" s="1101"/>
      <c r="WLD745" s="1101"/>
      <c r="WLE745" s="1101"/>
      <c r="WLF745" s="1101"/>
      <c r="WLG745" s="1101"/>
      <c r="WLH745" s="1101"/>
      <c r="WLI745" s="1101"/>
      <c r="WLJ745" s="1101"/>
      <c r="WLK745" s="1101"/>
      <c r="WLL745" s="1101"/>
      <c r="WLM745" s="1101"/>
      <c r="WLN745" s="1101"/>
      <c r="WLO745" s="1101"/>
      <c r="WLP745" s="1101"/>
      <c r="WLQ745" s="1101"/>
      <c r="WLR745" s="1101"/>
      <c r="WLS745" s="1101"/>
      <c r="WLT745" s="1101"/>
      <c r="WLU745" s="1101"/>
      <c r="WLV745" s="1101"/>
      <c r="WLW745" s="1101"/>
      <c r="WLX745" s="1101"/>
      <c r="WLY745" s="1101"/>
      <c r="WLZ745" s="1101"/>
      <c r="WMA745" s="1101"/>
      <c r="WMB745" s="1101"/>
      <c r="WMC745" s="1101"/>
      <c r="WMD745" s="1101"/>
      <c r="WME745" s="1101"/>
      <c r="WMF745" s="1101"/>
      <c r="WMG745" s="1101"/>
      <c r="WMH745" s="1101"/>
      <c r="WMI745" s="1101"/>
      <c r="WMJ745" s="1101"/>
      <c r="WMK745" s="1101"/>
      <c r="WML745" s="1101"/>
      <c r="WMM745" s="1101"/>
      <c r="WMN745" s="1101"/>
      <c r="WMO745" s="1101"/>
      <c r="WMP745" s="1101"/>
      <c r="WMQ745" s="1101"/>
      <c r="WMR745" s="1101"/>
      <c r="WMS745" s="1101"/>
      <c r="WMT745" s="1101"/>
      <c r="WMU745" s="1101"/>
      <c r="WMV745" s="1101"/>
      <c r="WMW745" s="1101"/>
      <c r="WMX745" s="1101"/>
      <c r="WMY745" s="1101"/>
      <c r="WMZ745" s="1101"/>
      <c r="WNA745" s="1101"/>
      <c r="WNB745" s="1101"/>
      <c r="WNC745" s="1101"/>
      <c r="WND745" s="1101"/>
      <c r="WNE745" s="1101"/>
      <c r="WNF745" s="1101"/>
      <c r="WNG745" s="1101"/>
      <c r="WNH745" s="1101"/>
      <c r="WNI745" s="1101"/>
      <c r="WNJ745" s="1101"/>
      <c r="WNK745" s="1101"/>
      <c r="WNL745" s="1101"/>
      <c r="WNM745" s="1101"/>
      <c r="WNN745" s="1101"/>
      <c r="WNO745" s="1101"/>
      <c r="WNP745" s="1101"/>
      <c r="WNQ745" s="1101"/>
      <c r="WNR745" s="1101"/>
      <c r="WNS745" s="1101"/>
      <c r="WNT745" s="1101"/>
      <c r="WNU745" s="1101"/>
      <c r="WNV745" s="1101"/>
      <c r="WNW745" s="1101"/>
      <c r="WNX745" s="1101"/>
      <c r="WNY745" s="1101"/>
      <c r="WNZ745" s="1101"/>
      <c r="WOA745" s="1101"/>
      <c r="WOB745" s="1101"/>
      <c r="WOC745" s="1101"/>
      <c r="WOD745" s="1101"/>
      <c r="WOE745" s="1101"/>
      <c r="WOF745" s="1101"/>
      <c r="WOG745" s="1101"/>
      <c r="WOH745" s="1101"/>
      <c r="WOI745" s="1101"/>
      <c r="WOJ745" s="1101"/>
      <c r="WOK745" s="1101"/>
      <c r="WOL745" s="1101"/>
      <c r="WOM745" s="1101"/>
      <c r="WON745" s="1101"/>
      <c r="WOO745" s="1101"/>
      <c r="WOP745" s="1101"/>
      <c r="WOQ745" s="1101"/>
      <c r="WOR745" s="1101"/>
      <c r="WOS745" s="1101"/>
      <c r="WOT745" s="1101"/>
      <c r="WOU745" s="1101"/>
      <c r="WOV745" s="1101"/>
      <c r="WOW745" s="1101"/>
      <c r="WOX745" s="1101"/>
      <c r="WOY745" s="1101"/>
      <c r="WOZ745" s="1101"/>
      <c r="WPA745" s="1101"/>
      <c r="WPB745" s="1101"/>
      <c r="WPC745" s="1101"/>
      <c r="WPD745" s="1101"/>
      <c r="WPE745" s="1101"/>
      <c r="WPF745" s="1101"/>
      <c r="WPG745" s="1101"/>
      <c r="WPH745" s="1101"/>
      <c r="WPI745" s="1101"/>
      <c r="WPJ745" s="1101"/>
      <c r="WPK745" s="1101"/>
      <c r="WPL745" s="1101"/>
      <c r="WPM745" s="1101"/>
      <c r="WPN745" s="1101"/>
      <c r="WPO745" s="1101"/>
      <c r="WPP745" s="1101"/>
      <c r="WPQ745" s="1101"/>
      <c r="WPR745" s="1101"/>
      <c r="WPS745" s="1101"/>
      <c r="WPT745" s="1101"/>
      <c r="WPU745" s="1101"/>
      <c r="WPV745" s="1101"/>
      <c r="WPW745" s="1101"/>
      <c r="WPX745" s="1101"/>
      <c r="WPY745" s="1101"/>
      <c r="WPZ745" s="1101"/>
      <c r="WQA745" s="1101"/>
      <c r="WQB745" s="1101"/>
      <c r="WQC745" s="1101"/>
      <c r="WQD745" s="1101"/>
      <c r="WQE745" s="1101"/>
      <c r="WQF745" s="1101"/>
      <c r="WQG745" s="1101"/>
      <c r="WQH745" s="1101"/>
      <c r="WQI745" s="1101"/>
      <c r="WQJ745" s="1101"/>
      <c r="WQK745" s="1101"/>
      <c r="WQL745" s="1101"/>
      <c r="WQM745" s="1101"/>
      <c r="WQN745" s="1101"/>
      <c r="WQO745" s="1101"/>
      <c r="WQP745" s="1101"/>
      <c r="WQQ745" s="1101"/>
      <c r="WQR745" s="1101"/>
      <c r="WQS745" s="1101"/>
      <c r="WQT745" s="1101"/>
      <c r="WQU745" s="1101"/>
      <c r="WQV745" s="1101"/>
      <c r="WQW745" s="1101"/>
      <c r="WQX745" s="1101"/>
      <c r="WQY745" s="1101"/>
      <c r="WQZ745" s="1101"/>
      <c r="WRA745" s="1101"/>
      <c r="WRB745" s="1101"/>
      <c r="WRC745" s="1101"/>
      <c r="WRD745" s="1101"/>
      <c r="WRE745" s="1101"/>
      <c r="WRF745" s="1101"/>
      <c r="WRG745" s="1101"/>
      <c r="WRH745" s="1101"/>
      <c r="WRI745" s="1101"/>
      <c r="WRJ745" s="1101"/>
      <c r="WRK745" s="1101"/>
      <c r="WRL745" s="1101"/>
      <c r="WRM745" s="1101"/>
      <c r="WRN745" s="1101"/>
      <c r="WRO745" s="1101"/>
      <c r="WRP745" s="1101"/>
      <c r="WRQ745" s="1101"/>
      <c r="WRR745" s="1101"/>
      <c r="WRS745" s="1101"/>
      <c r="WRT745" s="1101"/>
      <c r="WRU745" s="1101"/>
      <c r="WRV745" s="1101"/>
      <c r="WRW745" s="1101"/>
      <c r="WRX745" s="1101"/>
      <c r="WRY745" s="1101"/>
      <c r="WRZ745" s="1101"/>
      <c r="WSA745" s="1101"/>
      <c r="WSB745" s="1101"/>
      <c r="WSC745" s="1101"/>
      <c r="WSD745" s="1101"/>
      <c r="WSE745" s="1101"/>
      <c r="WSF745" s="1101"/>
      <c r="WSG745" s="1101"/>
      <c r="WSH745" s="1101"/>
      <c r="WSI745" s="1101"/>
      <c r="WSJ745" s="1101"/>
      <c r="WSK745" s="1101"/>
      <c r="WSL745" s="1101"/>
      <c r="WSM745" s="1101"/>
      <c r="WSN745" s="1101"/>
      <c r="WSO745" s="1101"/>
      <c r="WSP745" s="1101"/>
      <c r="WSQ745" s="1101"/>
      <c r="WSR745" s="1101"/>
      <c r="WSS745" s="1101"/>
      <c r="WST745" s="1101"/>
      <c r="WSU745" s="1101"/>
      <c r="WSV745" s="1101"/>
      <c r="WSW745" s="1101"/>
      <c r="WSX745" s="1101"/>
      <c r="WSY745" s="1101"/>
      <c r="WSZ745" s="1101"/>
      <c r="WTA745" s="1101"/>
      <c r="WTB745" s="1101"/>
      <c r="WTC745" s="1101"/>
      <c r="WTD745" s="1101"/>
      <c r="WTE745" s="1101"/>
      <c r="WTF745" s="1101"/>
      <c r="WTG745" s="1101"/>
      <c r="WTH745" s="1101"/>
      <c r="WTI745" s="1101"/>
      <c r="WTJ745" s="1101"/>
      <c r="WTK745" s="1101"/>
      <c r="WTL745" s="1101"/>
      <c r="WTM745" s="1101"/>
      <c r="WTN745" s="1101"/>
      <c r="WTO745" s="1101"/>
      <c r="WTP745" s="1101"/>
      <c r="WTQ745" s="1101"/>
      <c r="WTR745" s="1101"/>
      <c r="WTS745" s="1101"/>
      <c r="WTT745" s="1101"/>
      <c r="WTU745" s="1101"/>
      <c r="WTV745" s="1101"/>
      <c r="WTW745" s="1101"/>
      <c r="WTX745" s="1101"/>
      <c r="WTY745" s="1101"/>
      <c r="WTZ745" s="1101"/>
      <c r="WUA745" s="1101"/>
      <c r="WUB745" s="1101"/>
      <c r="WUC745" s="1101"/>
      <c r="WUD745" s="1101"/>
      <c r="WUE745" s="1101"/>
      <c r="WUF745" s="1101"/>
      <c r="WUG745" s="1101"/>
      <c r="WUH745" s="1101"/>
      <c r="WUI745" s="1101"/>
      <c r="WUJ745" s="1101"/>
      <c r="WUK745" s="1101"/>
      <c r="WUL745" s="1101"/>
      <c r="WUM745" s="1101"/>
      <c r="WUN745" s="1101"/>
      <c r="WUO745" s="1101"/>
      <c r="WUP745" s="1101"/>
      <c r="WUQ745" s="1101"/>
      <c r="WUR745" s="1101"/>
      <c r="WUS745" s="1101"/>
      <c r="WUT745" s="1101"/>
      <c r="WUU745" s="1101"/>
      <c r="WUV745" s="1101"/>
      <c r="WUW745" s="1101"/>
      <c r="WUX745" s="1101"/>
      <c r="WUY745" s="1101"/>
      <c r="WUZ745" s="1101"/>
      <c r="WVA745" s="1101"/>
      <c r="WVB745" s="1101"/>
      <c r="WVC745" s="1101"/>
      <c r="WVD745" s="1101"/>
      <c r="WVE745" s="1101"/>
      <c r="WVF745" s="1101"/>
      <c r="WVG745" s="1101"/>
      <c r="WVH745" s="1101"/>
      <c r="WVI745" s="1101"/>
      <c r="WVJ745" s="1101"/>
      <c r="WVK745" s="1101"/>
      <c r="WVL745" s="1101"/>
      <c r="WVM745" s="1101"/>
      <c r="WVN745" s="1101"/>
      <c r="WVO745" s="1101"/>
      <c r="WVP745" s="1101"/>
      <c r="WVQ745" s="1101"/>
      <c r="WVR745" s="1101"/>
      <c r="WVS745" s="1101"/>
      <c r="WVT745" s="1101"/>
      <c r="WVU745" s="1101"/>
      <c r="WVV745" s="1101"/>
      <c r="WVW745" s="1101"/>
      <c r="WVX745" s="1101"/>
      <c r="WVY745" s="1101"/>
      <c r="WVZ745" s="1101"/>
      <c r="WWA745" s="1101"/>
      <c r="WWB745" s="1101"/>
      <c r="WWC745" s="1101"/>
      <c r="WWD745" s="1101"/>
      <c r="WWE745" s="1101"/>
      <c r="WWF745" s="1101"/>
      <c r="WWG745" s="1101"/>
      <c r="WWH745" s="1101"/>
      <c r="WWI745" s="1101"/>
      <c r="WWJ745" s="1101"/>
      <c r="WWK745" s="1101"/>
      <c r="WWL745" s="1101"/>
      <c r="WWM745" s="1101"/>
      <c r="WWN745" s="1101"/>
      <c r="WWO745" s="1101"/>
      <c r="WWP745" s="1101"/>
      <c r="WWQ745" s="1101"/>
      <c r="WWR745" s="1101"/>
      <c r="WWS745" s="1101"/>
      <c r="WWT745" s="1101"/>
      <c r="WWU745" s="1101"/>
      <c r="WWV745" s="1101"/>
      <c r="WWW745" s="1101"/>
      <c r="WWX745" s="1101"/>
      <c r="WWY745" s="1101"/>
      <c r="WWZ745" s="1101"/>
      <c r="WXA745" s="1101"/>
      <c r="WXB745" s="1101"/>
      <c r="WXC745" s="1101"/>
      <c r="WXD745" s="1101"/>
      <c r="WXE745" s="1101"/>
      <c r="WXF745" s="1101"/>
      <c r="WXG745" s="1101"/>
      <c r="WXH745" s="1101"/>
      <c r="WXI745" s="1101"/>
      <c r="WXJ745" s="1101"/>
      <c r="WXK745" s="1101"/>
      <c r="WXL745" s="1101"/>
      <c r="WXM745" s="1101"/>
      <c r="WXN745" s="1101"/>
      <c r="WXO745" s="1101"/>
      <c r="WXP745" s="1101"/>
      <c r="WXQ745" s="1101"/>
      <c r="WXR745" s="1101"/>
      <c r="WXS745" s="1101"/>
      <c r="WXT745" s="1101"/>
      <c r="WXU745" s="1101"/>
      <c r="WXV745" s="1101"/>
      <c r="WXW745" s="1101"/>
      <c r="WXX745" s="1101"/>
      <c r="WXY745" s="1101"/>
      <c r="WXZ745" s="1101"/>
      <c r="WYA745" s="1101"/>
      <c r="WYB745" s="1101"/>
      <c r="WYC745" s="1101"/>
      <c r="WYD745" s="1101"/>
      <c r="WYE745" s="1101"/>
      <c r="WYF745" s="1101"/>
      <c r="WYG745" s="1101"/>
      <c r="WYH745" s="1101"/>
      <c r="WYI745" s="1101"/>
      <c r="WYJ745" s="1101"/>
      <c r="WYK745" s="1101"/>
      <c r="WYL745" s="1101"/>
      <c r="WYM745" s="1101"/>
      <c r="WYN745" s="1101"/>
      <c r="WYO745" s="1101"/>
      <c r="WYP745" s="1101"/>
      <c r="WYQ745" s="1101"/>
      <c r="WYR745" s="1101"/>
      <c r="WYS745" s="1101"/>
      <c r="WYT745" s="1101"/>
      <c r="WYU745" s="1101"/>
      <c r="WYV745" s="1101"/>
      <c r="WYW745" s="1101"/>
      <c r="WYX745" s="1101"/>
      <c r="WYY745" s="1101"/>
      <c r="WYZ745" s="1101"/>
      <c r="WZA745" s="1101"/>
      <c r="WZB745" s="1101"/>
      <c r="WZC745" s="1101"/>
      <c r="WZD745" s="1101"/>
      <c r="WZE745" s="1101"/>
      <c r="WZF745" s="1101"/>
      <c r="WZG745" s="1101"/>
      <c r="WZH745" s="1101"/>
      <c r="WZI745" s="1101"/>
      <c r="WZJ745" s="1101"/>
      <c r="WZK745" s="1101"/>
      <c r="WZL745" s="1101"/>
      <c r="WZM745" s="1101"/>
      <c r="WZN745" s="1101"/>
      <c r="WZO745" s="1101"/>
      <c r="WZP745" s="1101"/>
      <c r="WZQ745" s="1101"/>
      <c r="WZR745" s="1101"/>
      <c r="WZS745" s="1101"/>
      <c r="WZT745" s="1101"/>
      <c r="WZU745" s="1101"/>
      <c r="WZV745" s="1101"/>
      <c r="WZW745" s="1101"/>
      <c r="WZX745" s="1101"/>
      <c r="WZY745" s="1101"/>
      <c r="WZZ745" s="1101"/>
      <c r="XAA745" s="1101"/>
      <c r="XAB745" s="1101"/>
      <c r="XAC745" s="1101"/>
      <c r="XAD745" s="1101"/>
      <c r="XAE745" s="1101"/>
      <c r="XAF745" s="1101"/>
      <c r="XAG745" s="1101"/>
      <c r="XAH745" s="1101"/>
      <c r="XAI745" s="1101"/>
      <c r="XAJ745" s="1101"/>
      <c r="XAK745" s="1101"/>
      <c r="XAL745" s="1101"/>
      <c r="XAM745" s="1101"/>
      <c r="XAN745" s="1101"/>
      <c r="XAO745" s="1101"/>
      <c r="XAP745" s="1101"/>
      <c r="XAQ745" s="1101"/>
      <c r="XAR745" s="1101"/>
      <c r="XAS745" s="1101"/>
      <c r="XAT745" s="1101"/>
      <c r="XAU745" s="1101"/>
      <c r="XAV745" s="1101"/>
      <c r="XAW745" s="1101"/>
      <c r="XAX745" s="1101"/>
      <c r="XAY745" s="1101"/>
      <c r="XAZ745" s="1101"/>
      <c r="XBA745" s="1101"/>
      <c r="XBB745" s="1101"/>
      <c r="XBC745" s="1101"/>
      <c r="XBD745" s="1101"/>
      <c r="XBE745" s="1101"/>
      <c r="XBF745" s="1101"/>
      <c r="XBG745" s="1101"/>
      <c r="XBH745" s="1101"/>
      <c r="XBI745" s="1101"/>
      <c r="XBJ745" s="1101"/>
      <c r="XBK745" s="1101"/>
      <c r="XBL745" s="1101"/>
      <c r="XBM745" s="1101"/>
      <c r="XBN745" s="1101"/>
      <c r="XBO745" s="1101"/>
      <c r="XBP745" s="1101"/>
      <c r="XBQ745" s="1101"/>
      <c r="XBR745" s="1101"/>
      <c r="XBS745" s="1101"/>
      <c r="XBT745" s="1101"/>
      <c r="XBU745" s="1101"/>
      <c r="XBV745" s="1101"/>
      <c r="XBW745" s="1101"/>
      <c r="XBX745" s="1101"/>
      <c r="XBY745" s="1101"/>
      <c r="XBZ745" s="1101"/>
      <c r="XCA745" s="1101"/>
      <c r="XCB745" s="1101"/>
      <c r="XCC745" s="1101"/>
      <c r="XCD745" s="1101"/>
      <c r="XCE745" s="1101"/>
      <c r="XCF745" s="1101"/>
      <c r="XCG745" s="1101"/>
      <c r="XCH745" s="1101"/>
      <c r="XCI745" s="1101"/>
      <c r="XCJ745" s="1101"/>
      <c r="XCK745" s="1101"/>
      <c r="XCL745" s="1101"/>
      <c r="XCM745" s="1101"/>
      <c r="XCN745" s="1101"/>
      <c r="XCO745" s="1101"/>
      <c r="XCP745" s="1101"/>
      <c r="XCQ745" s="1101"/>
      <c r="XCR745" s="1101"/>
      <c r="XCS745" s="1101"/>
      <c r="XCT745" s="1101"/>
      <c r="XCU745" s="1101"/>
      <c r="XCV745" s="1101"/>
      <c r="XCW745" s="1101"/>
      <c r="XCX745" s="1101"/>
      <c r="XCY745" s="1101"/>
      <c r="XCZ745" s="1101"/>
      <c r="XDA745" s="1101"/>
      <c r="XDB745" s="1101"/>
      <c r="XDC745" s="1101"/>
      <c r="XDD745" s="1101"/>
      <c r="XDE745" s="1101"/>
      <c r="XDF745" s="1101"/>
      <c r="XDG745" s="1101"/>
      <c r="XDH745" s="1101"/>
      <c r="XDI745" s="1101"/>
      <c r="XDJ745" s="1101"/>
      <c r="XDK745" s="1101"/>
      <c r="XDL745" s="1101"/>
      <c r="XDM745" s="1101"/>
      <c r="XDN745" s="1101"/>
      <c r="XDO745" s="1101"/>
      <c r="XDP745" s="1101"/>
      <c r="XDQ745" s="1101"/>
      <c r="XDR745" s="1101"/>
      <c r="XDS745" s="1101"/>
      <c r="XDT745" s="1101"/>
      <c r="XDU745" s="1101"/>
      <c r="XDV745" s="1101"/>
      <c r="XDW745" s="1101"/>
      <c r="XDX745" s="1101"/>
      <c r="XDY745" s="1101"/>
      <c r="XDZ745" s="1101"/>
      <c r="XEA745" s="1101"/>
      <c r="XEB745" s="1101"/>
      <c r="XEC745" s="1101"/>
      <c r="XED745" s="1101"/>
      <c r="XEE745" s="1101"/>
      <c r="XEF745" s="1101"/>
      <c r="XEG745" s="1101"/>
      <c r="XEH745" s="1101"/>
      <c r="XEI745" s="1101"/>
      <c r="XEJ745" s="1101"/>
      <c r="XEK745" s="1101"/>
      <c r="XEL745" s="1101"/>
      <c r="XEM745" s="1101"/>
      <c r="XEN745" s="1101"/>
      <c r="XEO745" s="1101"/>
      <c r="XEP745" s="1101"/>
      <c r="XEQ745" s="1101"/>
      <c r="XER745" s="1101"/>
      <c r="XES745" s="1101"/>
      <c r="XET745" s="1101"/>
      <c r="XEU745" s="1101"/>
      <c r="XEV745" s="1101"/>
      <c r="XEW745" s="1101"/>
      <c r="XEX745" s="1101"/>
      <c r="XEY745" s="1101"/>
      <c r="XEZ745" s="1101"/>
      <c r="XFA745" s="1101"/>
      <c r="XFB745" s="1101"/>
      <c r="XFC745" s="1101"/>
    </row>
    <row r="746" spans="1:16383" ht="12.95" customHeight="1">
      <c r="A746" s="1101"/>
      <c r="B746" s="1313"/>
      <c r="C746" s="1314"/>
      <c r="D746" s="1314"/>
      <c r="E746" s="1314"/>
      <c r="F746" s="1315"/>
      <c r="G746" s="1322"/>
      <c r="H746" s="1323"/>
      <c r="I746" s="1323"/>
      <c r="J746" s="1324"/>
      <c r="K746" s="1513"/>
      <c r="L746" s="1514"/>
      <c r="M746" s="1514"/>
      <c r="N746" s="1515"/>
      <c r="O746" s="1334"/>
      <c r="P746" s="1335"/>
      <c r="Q746" s="1335"/>
      <c r="R746" s="1335"/>
      <c r="S746" s="1336"/>
      <c r="T746" s="1334"/>
      <c r="U746" s="1335"/>
      <c r="V746" s="1335"/>
      <c r="W746" s="1336"/>
      <c r="X746" s="1316">
        <f t="shared" si="61"/>
        <v>0</v>
      </c>
      <c r="Y746" s="1317"/>
      <c r="Z746" s="1317"/>
      <c r="AA746" s="1317"/>
      <c r="AB746" s="1318"/>
      <c r="AC746" s="1337"/>
      <c r="AD746" s="1338"/>
      <c r="AE746" s="1338"/>
      <c r="AF746" s="1338"/>
      <c r="AG746" s="1339"/>
      <c r="AH746" s="1319" t="str">
        <f t="shared" si="60"/>
        <v/>
      </c>
      <c r="AI746" s="1320"/>
      <c r="AJ746" s="1321"/>
      <c r="AK746" s="1313" t="s">
        <v>299</v>
      </c>
      <c r="AL746" s="1314"/>
      <c r="AM746" s="1314"/>
      <c r="AN746" s="1314"/>
      <c r="AO746" s="1315"/>
      <c r="AP746" s="2"/>
      <c r="AQ746" s="2"/>
      <c r="AR746" s="2"/>
      <c r="AS746" s="2"/>
      <c r="AT746" s="1101"/>
      <c r="AU746" s="1101"/>
      <c r="AV746" s="1101"/>
      <c r="AW746" s="1101"/>
      <c r="AX746" s="1101"/>
      <c r="AY746" s="784"/>
      <c r="AZ746" s="784"/>
      <c r="BA746" s="784"/>
      <c r="BB746" s="784"/>
      <c r="BC746" s="784"/>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1101"/>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1101"/>
      <c r="DH746" s="1101"/>
      <c r="DI746" s="1101"/>
      <c r="DJ746" s="1101"/>
      <c r="DK746" s="1101"/>
      <c r="DL746" s="1101"/>
      <c r="DM746" s="1101"/>
      <c r="DN746" s="1101"/>
      <c r="DO746" s="1101"/>
      <c r="DP746" s="1101"/>
      <c r="DQ746" s="1101"/>
      <c r="DR746" s="1101"/>
      <c r="DS746" s="1101"/>
      <c r="DT746" s="1101"/>
      <c r="DU746" s="1101"/>
      <c r="DV746" s="1101"/>
      <c r="DW746" s="1101"/>
      <c r="DX746" s="1101"/>
      <c r="DY746" s="1101"/>
      <c r="DZ746" s="1101"/>
      <c r="EA746" s="1101"/>
      <c r="EB746" s="1101"/>
      <c r="EC746" s="1101"/>
      <c r="ED746" s="1101"/>
      <c r="EE746" s="1101"/>
      <c r="EF746" s="1101"/>
      <c r="EG746" s="1101"/>
      <c r="EH746" s="1101"/>
      <c r="EI746" s="1101"/>
      <c r="EJ746" s="1101"/>
      <c r="EK746" s="1101"/>
      <c r="EL746" s="1101"/>
      <c r="EM746" s="1101"/>
      <c r="EN746" s="1101"/>
      <c r="EO746" s="1101"/>
      <c r="EP746" s="1101"/>
      <c r="EQ746" s="1101"/>
      <c r="ER746" s="1101"/>
      <c r="ES746" s="1101"/>
      <c r="ET746" s="1101"/>
      <c r="EU746" s="1101"/>
      <c r="EV746" s="1101"/>
      <c r="EW746" s="1101"/>
      <c r="EX746" s="1101"/>
      <c r="EY746" s="1101"/>
      <c r="EZ746" s="1101"/>
      <c r="FA746" s="1101"/>
      <c r="FB746" s="1101"/>
      <c r="FC746" s="1101"/>
      <c r="FD746" s="187"/>
      <c r="FE746" s="187"/>
      <c r="FF746" s="187"/>
      <c r="FG746" s="187"/>
      <c r="FH746" s="187"/>
      <c r="FI746" s="187"/>
      <c r="FJ746" s="187"/>
      <c r="FK746" s="187"/>
      <c r="FL746" s="187"/>
      <c r="FM746" s="187"/>
      <c r="FN746" s="187"/>
      <c r="FO746" s="187"/>
      <c r="FP746" s="187"/>
      <c r="FQ746" s="187"/>
      <c r="FR746" s="187"/>
      <c r="FS746" s="187"/>
      <c r="FT746" s="187"/>
      <c r="FU746" s="187"/>
      <c r="FV746" s="187"/>
      <c r="FW746" s="187"/>
      <c r="FX746" s="187"/>
      <c r="FY746" s="187"/>
      <c r="FZ746" s="187"/>
      <c r="GA746" s="187"/>
      <c r="GB746" s="187"/>
      <c r="GC746" s="187"/>
      <c r="GD746" s="187"/>
      <c r="GE746" s="187"/>
      <c r="GF746" s="187"/>
      <c r="GG746" s="187"/>
      <c r="GH746" s="187"/>
      <c r="GI746" s="187"/>
      <c r="GJ746" s="187"/>
      <c r="GK746" s="187"/>
      <c r="GL746" s="187"/>
      <c r="GM746" s="187"/>
      <c r="GN746" s="187"/>
      <c r="GO746" s="187"/>
      <c r="GP746" s="187"/>
      <c r="GQ746" s="187"/>
      <c r="GR746" s="187"/>
      <c r="GS746" s="187"/>
      <c r="GT746" s="187"/>
      <c r="GU746" s="187"/>
      <c r="GV746" s="187"/>
      <c r="GW746" s="187"/>
      <c r="GX746" s="187"/>
      <c r="GY746" s="187"/>
      <c r="GZ746" s="187"/>
      <c r="HA746" s="187"/>
      <c r="HB746" s="187"/>
      <c r="HC746" s="187"/>
      <c r="HD746" s="187"/>
      <c r="HE746" s="187"/>
      <c r="HF746" s="187"/>
      <c r="HG746" s="187"/>
      <c r="HH746" s="187"/>
      <c r="HI746" s="187"/>
      <c r="HJ746" s="187"/>
      <c r="HK746" s="187"/>
      <c r="HL746" s="187"/>
      <c r="HM746" s="187"/>
      <c r="HN746" s="187"/>
      <c r="HO746" s="187"/>
      <c r="HP746" s="187"/>
      <c r="HQ746" s="187"/>
      <c r="HR746" s="187"/>
      <c r="HS746" s="187"/>
      <c r="HT746" s="187"/>
      <c r="HU746" s="187"/>
      <c r="HV746" s="187"/>
      <c r="HW746" s="187"/>
      <c r="HX746" s="187"/>
      <c r="HY746" s="187"/>
      <c r="HZ746" s="187"/>
      <c r="IA746" s="187"/>
      <c r="IB746" s="187"/>
      <c r="IC746" s="187"/>
      <c r="ID746" s="187"/>
      <c r="IE746" s="187"/>
      <c r="IF746" s="187"/>
      <c r="IG746" s="187"/>
      <c r="IH746" s="187"/>
      <c r="II746" s="187"/>
      <c r="IJ746" s="187"/>
      <c r="IK746" s="187"/>
      <c r="IL746" s="187"/>
      <c r="IM746" s="187"/>
      <c r="IN746" s="187"/>
      <c r="IO746" s="187"/>
      <c r="IP746" s="187"/>
      <c r="IQ746" s="187"/>
      <c r="IR746" s="187"/>
      <c r="IS746" s="187"/>
      <c r="IT746" s="187"/>
      <c r="IU746" s="187"/>
      <c r="IV746" s="187"/>
      <c r="IW746" s="187"/>
      <c r="IX746" s="187"/>
      <c r="IY746" s="187"/>
      <c r="IZ746" s="187"/>
      <c r="JA746" s="187"/>
      <c r="JB746" s="187"/>
      <c r="JC746" s="187"/>
      <c r="JD746" s="187"/>
      <c r="JE746" s="187"/>
      <c r="JF746" s="187"/>
      <c r="JG746" s="187"/>
      <c r="JH746" s="187"/>
      <c r="JI746" s="187"/>
      <c r="JJ746" s="187"/>
      <c r="JK746" s="187"/>
      <c r="JL746" s="187"/>
      <c r="JM746" s="187"/>
      <c r="JN746" s="187"/>
      <c r="JO746" s="187"/>
      <c r="JP746" s="187"/>
      <c r="JQ746" s="187"/>
      <c r="JR746" s="187"/>
      <c r="JS746" s="187"/>
      <c r="JT746" s="187"/>
      <c r="JU746" s="187"/>
      <c r="JV746" s="187"/>
      <c r="JW746" s="187"/>
      <c r="JX746" s="187"/>
      <c r="JY746" s="187"/>
      <c r="JZ746" s="187"/>
      <c r="KA746" s="187"/>
      <c r="KB746" s="187"/>
      <c r="KC746" s="187"/>
      <c r="KD746" s="187"/>
      <c r="KE746" s="187"/>
      <c r="KF746" s="187"/>
      <c r="KG746" s="187"/>
      <c r="KH746" s="187"/>
      <c r="KI746" s="187"/>
      <c r="KJ746" s="187"/>
      <c r="KK746" s="187"/>
      <c r="KL746" s="187"/>
      <c r="KM746" s="187"/>
      <c r="KN746" s="187"/>
      <c r="KO746" s="187"/>
      <c r="KP746" s="187"/>
      <c r="KQ746" s="187"/>
      <c r="KR746" s="187"/>
      <c r="KS746" s="187"/>
      <c r="KT746" s="187"/>
      <c r="KU746" s="187"/>
      <c r="KV746" s="187"/>
      <c r="KW746" s="187"/>
      <c r="KX746" s="187"/>
      <c r="KY746" s="187"/>
      <c r="KZ746" s="187"/>
      <c r="LA746" s="187"/>
      <c r="LB746" s="187"/>
      <c r="LC746" s="187"/>
      <c r="LD746" s="187"/>
      <c r="LE746" s="187"/>
      <c r="LF746" s="187"/>
      <c r="LG746" s="187"/>
      <c r="LH746" s="187"/>
      <c r="LI746" s="187"/>
      <c r="LJ746" s="187"/>
      <c r="LK746" s="187"/>
      <c r="LL746" s="187"/>
      <c r="LM746" s="187"/>
      <c r="LN746" s="187"/>
      <c r="LO746" s="187"/>
      <c r="LP746" s="187"/>
      <c r="LQ746" s="187"/>
      <c r="LR746" s="187"/>
      <c r="LS746" s="187"/>
      <c r="LT746" s="187"/>
      <c r="LU746" s="187"/>
      <c r="LV746" s="187"/>
      <c r="LW746" s="187"/>
      <c r="LX746" s="187"/>
      <c r="LY746" s="187"/>
      <c r="LZ746" s="187"/>
      <c r="MA746" s="187"/>
      <c r="MB746" s="187"/>
      <c r="MC746" s="187"/>
      <c r="MD746" s="187"/>
      <c r="ME746" s="187"/>
      <c r="MF746" s="187"/>
      <c r="MG746" s="187"/>
      <c r="MH746" s="187"/>
      <c r="MI746" s="187"/>
      <c r="MJ746" s="187"/>
      <c r="MK746" s="187"/>
      <c r="ML746" s="187"/>
      <c r="MM746" s="187"/>
      <c r="MN746" s="187"/>
      <c r="MO746" s="187"/>
      <c r="MP746" s="187"/>
      <c r="MQ746" s="187"/>
      <c r="MR746" s="187"/>
      <c r="MS746" s="187"/>
      <c r="MT746" s="187"/>
      <c r="MU746" s="187"/>
      <c r="MV746" s="187"/>
      <c r="MW746" s="187"/>
      <c r="MX746" s="187"/>
      <c r="MY746" s="187"/>
      <c r="MZ746" s="187"/>
      <c r="NA746" s="187"/>
      <c r="NB746" s="187"/>
      <c r="NC746" s="187"/>
      <c r="ND746" s="187"/>
      <c r="NE746" s="187"/>
      <c r="NF746" s="187"/>
      <c r="NG746" s="187"/>
      <c r="NH746" s="187"/>
      <c r="NI746" s="187"/>
      <c r="NJ746" s="187"/>
      <c r="NK746" s="187"/>
      <c r="NL746" s="187"/>
      <c r="NM746" s="187"/>
      <c r="NN746" s="187"/>
      <c r="NO746" s="187"/>
      <c r="NP746" s="187"/>
      <c r="NQ746" s="187"/>
      <c r="NR746" s="187"/>
      <c r="NS746" s="187"/>
      <c r="NT746" s="187"/>
      <c r="NU746" s="187"/>
      <c r="NV746" s="187"/>
      <c r="NW746" s="187"/>
      <c r="NX746" s="187"/>
      <c r="NY746" s="187"/>
      <c r="NZ746" s="187"/>
      <c r="OA746" s="187"/>
      <c r="OB746" s="187"/>
      <c r="OC746" s="187"/>
      <c r="OD746" s="187"/>
      <c r="OE746" s="187"/>
      <c r="OF746" s="187"/>
      <c r="OG746" s="187"/>
      <c r="OH746" s="187"/>
      <c r="OI746" s="187"/>
      <c r="OJ746" s="187"/>
      <c r="OK746" s="187"/>
      <c r="OL746" s="187"/>
      <c r="OM746" s="187"/>
      <c r="ON746" s="187"/>
      <c r="OO746" s="187"/>
      <c r="OP746" s="187"/>
      <c r="OQ746" s="187"/>
      <c r="OR746" s="187"/>
      <c r="OS746" s="187"/>
      <c r="OT746" s="187"/>
      <c r="OU746" s="187"/>
      <c r="OV746" s="187"/>
      <c r="OW746" s="187"/>
      <c r="OX746" s="187"/>
      <c r="OY746" s="187"/>
      <c r="OZ746" s="187"/>
      <c r="PA746" s="187"/>
      <c r="PB746" s="187"/>
      <c r="PC746" s="187"/>
      <c r="PD746" s="187"/>
      <c r="PE746" s="187"/>
      <c r="PF746" s="187"/>
      <c r="PG746" s="187"/>
      <c r="PH746" s="187"/>
      <c r="PI746" s="187"/>
      <c r="PJ746" s="187"/>
      <c r="PK746" s="187"/>
      <c r="PL746" s="187"/>
      <c r="PM746" s="187"/>
      <c r="PN746" s="187"/>
      <c r="PO746" s="187"/>
      <c r="PP746" s="187"/>
      <c r="PQ746" s="187"/>
      <c r="PR746" s="187"/>
      <c r="PS746" s="187"/>
      <c r="PT746" s="187"/>
      <c r="PU746" s="187"/>
      <c r="PV746" s="187"/>
      <c r="PW746" s="187"/>
      <c r="PX746" s="187"/>
      <c r="PY746" s="187"/>
      <c r="PZ746" s="187"/>
      <c r="QA746" s="187"/>
      <c r="QB746" s="187"/>
      <c r="QC746" s="187"/>
      <c r="QD746" s="187"/>
      <c r="QE746" s="187"/>
      <c r="QF746" s="187"/>
      <c r="QG746" s="187"/>
      <c r="QH746" s="187"/>
      <c r="QI746" s="187"/>
      <c r="QJ746" s="187"/>
      <c r="QK746" s="187"/>
      <c r="QL746" s="187"/>
      <c r="QM746" s="187"/>
      <c r="QN746" s="187"/>
      <c r="QO746" s="187"/>
      <c r="QP746" s="187"/>
      <c r="QQ746" s="187"/>
      <c r="QR746" s="187"/>
      <c r="QS746" s="187"/>
      <c r="QT746" s="187"/>
      <c r="QU746" s="187"/>
      <c r="QV746" s="187"/>
      <c r="QW746" s="187"/>
      <c r="QX746" s="187"/>
      <c r="QY746" s="187"/>
      <c r="QZ746" s="187"/>
      <c r="RA746" s="187"/>
      <c r="RB746" s="187"/>
      <c r="RC746" s="187"/>
      <c r="RD746" s="187"/>
      <c r="RE746" s="187"/>
      <c r="RF746" s="187"/>
      <c r="RG746" s="187"/>
      <c r="RH746" s="187"/>
      <c r="RI746" s="187"/>
      <c r="RJ746" s="187"/>
      <c r="RK746" s="187"/>
      <c r="RL746" s="187"/>
      <c r="RM746" s="187"/>
      <c r="RN746" s="187"/>
      <c r="RO746" s="187"/>
      <c r="RP746" s="187"/>
      <c r="RQ746" s="187"/>
      <c r="RR746" s="187"/>
      <c r="RS746" s="187"/>
      <c r="RT746" s="187"/>
      <c r="RU746" s="187"/>
      <c r="RV746" s="187"/>
      <c r="RW746" s="187"/>
      <c r="RX746" s="187"/>
      <c r="RY746" s="187"/>
      <c r="RZ746" s="187"/>
      <c r="SA746" s="187"/>
      <c r="SB746" s="187"/>
      <c r="SC746" s="187"/>
      <c r="SD746" s="187"/>
      <c r="SE746" s="187"/>
      <c r="SF746" s="187"/>
      <c r="SG746" s="187"/>
      <c r="SH746" s="187"/>
      <c r="SI746" s="187"/>
      <c r="SJ746" s="187"/>
      <c r="SK746" s="187"/>
      <c r="SL746" s="187"/>
      <c r="SM746" s="187"/>
      <c r="SN746" s="187"/>
      <c r="SO746" s="187"/>
      <c r="SP746" s="187"/>
      <c r="SQ746" s="187"/>
      <c r="SR746" s="187"/>
      <c r="SS746" s="187"/>
      <c r="ST746" s="187"/>
      <c r="SU746" s="187"/>
      <c r="SV746" s="187"/>
      <c r="SW746" s="187"/>
      <c r="SX746" s="187"/>
      <c r="SY746" s="187"/>
      <c r="SZ746" s="187"/>
      <c r="TA746" s="187"/>
      <c r="TB746" s="187"/>
      <c r="TC746" s="187"/>
      <c r="TD746" s="187"/>
      <c r="TE746" s="187"/>
      <c r="TF746" s="187"/>
      <c r="TG746" s="187"/>
      <c r="TH746" s="187"/>
      <c r="TI746" s="187"/>
      <c r="TJ746" s="187"/>
      <c r="TK746" s="187"/>
      <c r="TL746" s="187"/>
      <c r="TM746" s="187"/>
      <c r="TN746" s="187"/>
      <c r="TO746" s="187"/>
      <c r="TP746" s="187"/>
      <c r="TQ746" s="187"/>
      <c r="TR746" s="187"/>
      <c r="TS746" s="187"/>
      <c r="TT746" s="187"/>
      <c r="TU746" s="187"/>
      <c r="TV746" s="187"/>
      <c r="TW746" s="187"/>
      <c r="TX746" s="187"/>
      <c r="TY746" s="187"/>
      <c r="TZ746" s="187"/>
      <c r="UA746" s="187"/>
      <c r="UB746" s="187"/>
      <c r="UC746" s="187"/>
      <c r="UD746" s="187"/>
      <c r="UE746" s="187"/>
      <c r="UF746" s="187"/>
      <c r="UG746" s="187"/>
      <c r="UH746" s="187"/>
      <c r="UI746" s="187"/>
      <c r="UJ746" s="187"/>
      <c r="UK746" s="187"/>
      <c r="UL746" s="187"/>
      <c r="UM746" s="187"/>
      <c r="UN746" s="187"/>
      <c r="UO746" s="187"/>
      <c r="UP746" s="187"/>
      <c r="UQ746" s="187"/>
      <c r="UR746" s="187"/>
      <c r="US746" s="187"/>
      <c r="UT746" s="187"/>
      <c r="UU746" s="187"/>
      <c r="UV746" s="187"/>
      <c r="UW746" s="187"/>
      <c r="UX746" s="187"/>
      <c r="UY746" s="187"/>
      <c r="UZ746" s="187"/>
      <c r="VA746" s="187"/>
      <c r="VB746" s="187"/>
      <c r="VC746" s="187"/>
      <c r="VD746" s="187"/>
      <c r="VE746" s="187"/>
      <c r="VF746" s="187"/>
      <c r="VG746" s="187"/>
      <c r="VH746" s="187"/>
      <c r="VI746" s="187"/>
      <c r="VJ746" s="187"/>
      <c r="VK746" s="187"/>
      <c r="VL746" s="187"/>
      <c r="VM746" s="187"/>
      <c r="VN746" s="187"/>
      <c r="VO746" s="187"/>
      <c r="VP746" s="187"/>
      <c r="VQ746" s="187"/>
      <c r="VR746" s="187"/>
      <c r="VS746" s="187"/>
      <c r="VT746" s="187"/>
      <c r="VU746" s="187"/>
      <c r="VV746" s="187"/>
      <c r="VW746" s="187"/>
      <c r="VX746" s="187"/>
      <c r="VY746" s="187"/>
      <c r="VZ746" s="187"/>
      <c r="WA746" s="187"/>
      <c r="WB746" s="187"/>
      <c r="WC746" s="187"/>
      <c r="WD746" s="187"/>
      <c r="WE746" s="187"/>
      <c r="WF746" s="187"/>
      <c r="WG746" s="187"/>
      <c r="WH746" s="187"/>
      <c r="WI746" s="187"/>
      <c r="WJ746" s="187"/>
      <c r="WK746" s="187"/>
      <c r="WL746" s="187"/>
      <c r="WM746" s="187"/>
      <c r="WN746" s="187"/>
      <c r="WO746" s="187"/>
      <c r="WP746" s="187"/>
      <c r="WQ746" s="187"/>
      <c r="WR746" s="187"/>
      <c r="WS746" s="187"/>
      <c r="WT746" s="187"/>
      <c r="WU746" s="187"/>
      <c r="WV746" s="187"/>
      <c r="WW746" s="187"/>
      <c r="WX746" s="187"/>
      <c r="WY746" s="187"/>
      <c r="WZ746" s="187"/>
      <c r="XA746" s="187"/>
      <c r="XB746" s="187"/>
      <c r="XC746" s="187"/>
      <c r="XD746" s="187"/>
      <c r="XE746" s="187"/>
      <c r="XF746" s="187"/>
      <c r="XG746" s="187"/>
      <c r="XH746" s="187"/>
      <c r="XI746" s="187"/>
      <c r="XJ746" s="187"/>
      <c r="XK746" s="187"/>
      <c r="XL746" s="187"/>
      <c r="XM746" s="187"/>
      <c r="XN746" s="187"/>
      <c r="XO746" s="187"/>
      <c r="XP746" s="187"/>
      <c r="XQ746" s="187"/>
      <c r="XR746" s="187"/>
      <c r="XS746" s="187"/>
      <c r="XT746" s="187"/>
      <c r="XU746" s="187"/>
      <c r="XV746" s="187"/>
      <c r="XW746" s="187"/>
      <c r="XX746" s="187"/>
      <c r="XY746" s="187"/>
      <c r="XZ746" s="187"/>
      <c r="YA746" s="187"/>
      <c r="YB746" s="187"/>
      <c r="YC746" s="187"/>
      <c r="YD746" s="187"/>
      <c r="YE746" s="187"/>
      <c r="YF746" s="187"/>
      <c r="YG746" s="187"/>
      <c r="YH746" s="187"/>
      <c r="YI746" s="187"/>
      <c r="YJ746" s="187"/>
      <c r="YK746" s="187"/>
      <c r="YL746" s="187"/>
      <c r="YM746" s="187"/>
      <c r="YN746" s="187"/>
      <c r="YO746" s="187"/>
      <c r="YP746" s="187"/>
      <c r="YQ746" s="187"/>
      <c r="YR746" s="187"/>
      <c r="YS746" s="187"/>
      <c r="YT746" s="187"/>
      <c r="YU746" s="187"/>
      <c r="YV746" s="187"/>
      <c r="YW746" s="187"/>
      <c r="YX746" s="187"/>
      <c r="YY746" s="187"/>
      <c r="YZ746" s="187"/>
      <c r="ZA746" s="187"/>
      <c r="ZB746" s="187"/>
      <c r="ZC746" s="187"/>
      <c r="ZD746" s="187"/>
      <c r="ZE746" s="187"/>
      <c r="ZF746" s="187"/>
      <c r="ZG746" s="187"/>
      <c r="ZH746" s="187"/>
      <c r="ZI746" s="187"/>
      <c r="ZJ746" s="187"/>
      <c r="ZK746" s="187"/>
      <c r="ZL746" s="187"/>
      <c r="ZM746" s="187"/>
      <c r="ZN746" s="187"/>
      <c r="ZO746" s="187"/>
      <c r="ZP746" s="187"/>
      <c r="ZQ746" s="187"/>
      <c r="ZR746" s="187"/>
      <c r="ZS746" s="187"/>
      <c r="ZT746" s="187"/>
      <c r="ZU746" s="187"/>
      <c r="ZV746" s="187"/>
      <c r="ZW746" s="187"/>
      <c r="ZX746" s="187"/>
      <c r="ZY746" s="187"/>
      <c r="ZZ746" s="187"/>
      <c r="AAA746" s="187"/>
      <c r="AAB746" s="187"/>
      <c r="AAC746" s="187"/>
      <c r="AAD746" s="187"/>
      <c r="AAE746" s="187"/>
      <c r="AAF746" s="187"/>
      <c r="AAG746" s="187"/>
      <c r="AAH746" s="187"/>
      <c r="AAI746" s="187"/>
      <c r="AAJ746" s="187"/>
      <c r="AAK746" s="187"/>
      <c r="AAL746" s="187"/>
      <c r="AAM746" s="187"/>
      <c r="AAN746" s="187"/>
      <c r="AAO746" s="187"/>
      <c r="AAP746" s="187"/>
      <c r="AAQ746" s="187"/>
      <c r="AAR746" s="187"/>
      <c r="AAS746" s="187"/>
      <c r="AAT746" s="187"/>
      <c r="AAU746" s="187"/>
      <c r="AAV746" s="187"/>
      <c r="AAW746" s="187"/>
      <c r="AAX746" s="187"/>
      <c r="AAY746" s="187"/>
      <c r="AAZ746" s="187"/>
      <c r="ABA746" s="187"/>
      <c r="ABB746" s="187"/>
      <c r="ABC746" s="187"/>
      <c r="ABD746" s="187"/>
      <c r="ABE746" s="187"/>
      <c r="ABF746" s="187"/>
      <c r="ABG746" s="187"/>
      <c r="ABH746" s="187"/>
      <c r="ABI746" s="187"/>
      <c r="ABJ746" s="187"/>
      <c r="ABK746" s="187"/>
      <c r="ABL746" s="187"/>
      <c r="ABM746" s="187"/>
      <c r="ABN746" s="187"/>
      <c r="ABO746" s="187"/>
      <c r="ABP746" s="187"/>
      <c r="ABQ746" s="187"/>
      <c r="ABR746" s="187"/>
      <c r="ABS746" s="187"/>
      <c r="ABT746" s="187"/>
      <c r="ABU746" s="187"/>
      <c r="ABV746" s="187"/>
      <c r="ABW746" s="187"/>
      <c r="ABX746" s="187"/>
      <c r="ABY746" s="187"/>
      <c r="ABZ746" s="187"/>
      <c r="ACA746" s="187"/>
      <c r="ACB746" s="187"/>
      <c r="ACC746" s="187"/>
      <c r="ACD746" s="187"/>
      <c r="ACE746" s="187"/>
      <c r="ACF746" s="187"/>
      <c r="ACG746" s="187"/>
      <c r="ACH746" s="187"/>
      <c r="ACI746" s="187"/>
      <c r="ACJ746" s="187"/>
      <c r="ACK746" s="187"/>
      <c r="ACL746" s="187"/>
      <c r="ACM746" s="187"/>
      <c r="ACN746" s="187"/>
      <c r="ACO746" s="187"/>
      <c r="ACP746" s="187"/>
      <c r="ACQ746" s="187"/>
      <c r="ACR746" s="187"/>
      <c r="ACS746" s="187"/>
      <c r="ACT746" s="187"/>
      <c r="ACU746" s="187"/>
      <c r="ACV746" s="187"/>
      <c r="ACW746" s="187"/>
      <c r="ACX746" s="187"/>
      <c r="ACY746" s="187"/>
      <c r="ACZ746" s="187"/>
      <c r="ADA746" s="187"/>
      <c r="ADB746" s="187"/>
      <c r="ADC746" s="187"/>
      <c r="ADD746" s="187"/>
      <c r="ADE746" s="187"/>
      <c r="ADF746" s="187"/>
      <c r="ADG746" s="187"/>
      <c r="ADH746" s="187"/>
      <c r="ADI746" s="187"/>
      <c r="ADJ746" s="187"/>
      <c r="ADK746" s="187"/>
      <c r="ADL746" s="187"/>
      <c r="ADM746" s="187"/>
      <c r="ADN746" s="187"/>
      <c r="ADO746" s="187"/>
      <c r="ADP746" s="187"/>
      <c r="ADQ746" s="187"/>
      <c r="ADR746" s="187"/>
      <c r="ADS746" s="187"/>
      <c r="ADT746" s="187"/>
      <c r="ADU746" s="187"/>
      <c r="ADV746" s="187"/>
      <c r="ADW746" s="187"/>
      <c r="ADX746" s="187"/>
      <c r="ADY746" s="187"/>
      <c r="ADZ746" s="187"/>
      <c r="AEA746" s="187"/>
      <c r="AEB746" s="187"/>
      <c r="AEC746" s="187"/>
      <c r="AED746" s="187"/>
      <c r="AEE746" s="187"/>
      <c r="AEF746" s="187"/>
      <c r="AEG746" s="187"/>
      <c r="AEH746" s="187"/>
      <c r="AEI746" s="187"/>
      <c r="AEJ746" s="187"/>
      <c r="AEK746" s="187"/>
      <c r="AEL746" s="187"/>
      <c r="AEM746" s="187"/>
      <c r="AEN746" s="187"/>
      <c r="AEO746" s="187"/>
      <c r="AEP746" s="187"/>
      <c r="AEQ746" s="187"/>
      <c r="AER746" s="187"/>
      <c r="AES746" s="187"/>
      <c r="AET746" s="187"/>
      <c r="AEU746" s="187"/>
      <c r="AEV746" s="187"/>
      <c r="AEW746" s="187"/>
      <c r="AEX746" s="187"/>
      <c r="AEY746" s="187"/>
      <c r="AEZ746" s="187"/>
      <c r="AFA746" s="187"/>
      <c r="AFB746" s="187"/>
      <c r="AFC746" s="187"/>
      <c r="AFD746" s="187"/>
      <c r="AFE746" s="187"/>
      <c r="AFF746" s="187"/>
      <c r="AFG746" s="187"/>
      <c r="AFH746" s="187"/>
      <c r="AFI746" s="187"/>
      <c r="AFJ746" s="187"/>
      <c r="AFK746" s="187"/>
      <c r="AFL746" s="187"/>
      <c r="AFM746" s="187"/>
      <c r="AFN746" s="187"/>
      <c r="AFO746" s="187"/>
      <c r="AFP746" s="187"/>
      <c r="AFQ746" s="187"/>
      <c r="AFR746" s="187"/>
      <c r="AFS746" s="187"/>
      <c r="AFT746" s="187"/>
      <c r="AFU746" s="187"/>
      <c r="AFV746" s="187"/>
      <c r="AFW746" s="187"/>
      <c r="AFX746" s="187"/>
      <c r="AFY746" s="187"/>
      <c r="AFZ746" s="187"/>
      <c r="AGA746" s="187"/>
      <c r="AGB746" s="187"/>
      <c r="AGC746" s="187"/>
      <c r="AGD746" s="187"/>
      <c r="AGE746" s="187"/>
      <c r="AGF746" s="187"/>
      <c r="AGG746" s="187"/>
      <c r="AGH746" s="187"/>
      <c r="AGI746" s="187"/>
      <c r="AGJ746" s="187"/>
      <c r="AGK746" s="187"/>
      <c r="AGL746" s="187"/>
      <c r="AGM746" s="187"/>
      <c r="AGN746" s="187"/>
      <c r="AGO746" s="187"/>
      <c r="AGP746" s="187"/>
      <c r="AGQ746" s="187"/>
      <c r="AGR746" s="187"/>
      <c r="AGS746" s="187"/>
      <c r="AGT746" s="187"/>
      <c r="AGU746" s="187"/>
      <c r="AGV746" s="187"/>
      <c r="AGW746" s="187"/>
      <c r="AGX746" s="187"/>
      <c r="AGY746" s="187"/>
      <c r="AGZ746" s="187"/>
      <c r="AHA746" s="187"/>
      <c r="AHB746" s="187"/>
      <c r="AHC746" s="187"/>
      <c r="AHD746" s="187"/>
      <c r="AHE746" s="187"/>
      <c r="AHF746" s="187"/>
      <c r="AHG746" s="187"/>
      <c r="AHH746" s="187"/>
      <c r="AHI746" s="187"/>
      <c r="AHJ746" s="187"/>
      <c r="AHK746" s="187"/>
      <c r="AHL746" s="187"/>
      <c r="AHM746" s="187"/>
      <c r="AHN746" s="187"/>
      <c r="AHO746" s="187"/>
      <c r="AHP746" s="187"/>
      <c r="AHQ746" s="187"/>
      <c r="AHR746" s="187"/>
      <c r="AHS746" s="187"/>
      <c r="AHT746" s="187"/>
      <c r="AHU746" s="187"/>
      <c r="AHV746" s="187"/>
      <c r="AHW746" s="187"/>
      <c r="AHX746" s="187"/>
      <c r="AHY746" s="187"/>
      <c r="AHZ746" s="187"/>
      <c r="AIA746" s="187"/>
      <c r="AIB746" s="187"/>
      <c r="AIC746" s="187"/>
      <c r="AID746" s="187"/>
      <c r="AIE746" s="187"/>
      <c r="AIF746" s="187"/>
      <c r="AIG746" s="187"/>
      <c r="AIH746" s="187"/>
      <c r="AII746" s="187"/>
      <c r="AIJ746" s="187"/>
      <c r="AIK746" s="187"/>
      <c r="AIL746" s="187"/>
      <c r="AIM746" s="187"/>
      <c r="AIN746" s="187"/>
      <c r="AIO746" s="187"/>
      <c r="AIP746" s="187"/>
      <c r="AIQ746" s="187"/>
      <c r="AIR746" s="187"/>
      <c r="AIS746" s="187"/>
      <c r="AIT746" s="187"/>
      <c r="AIU746" s="187"/>
      <c r="AIV746" s="187"/>
      <c r="AIW746" s="187"/>
      <c r="AIX746" s="187"/>
      <c r="AIY746" s="187"/>
      <c r="AIZ746" s="187"/>
      <c r="AJA746" s="187"/>
      <c r="AJB746" s="187"/>
      <c r="AJC746" s="187"/>
      <c r="AJD746" s="187"/>
      <c r="AJE746" s="187"/>
      <c r="AJF746" s="187"/>
      <c r="AJG746" s="187"/>
      <c r="AJH746" s="187"/>
      <c r="AJI746" s="187"/>
      <c r="AJJ746" s="187"/>
      <c r="AJK746" s="187"/>
      <c r="AJL746" s="187"/>
      <c r="AJM746" s="187"/>
      <c r="AJN746" s="187"/>
      <c r="AJO746" s="187"/>
      <c r="AJP746" s="187"/>
      <c r="AJQ746" s="187"/>
      <c r="AJR746" s="187"/>
      <c r="AJS746" s="187"/>
      <c r="AJT746" s="187"/>
      <c r="AJU746" s="187"/>
      <c r="AJV746" s="187"/>
      <c r="AJW746" s="187"/>
      <c r="AJX746" s="187"/>
      <c r="AJY746" s="187"/>
      <c r="AJZ746" s="187"/>
      <c r="AKA746" s="187"/>
      <c r="AKB746" s="187"/>
      <c r="AKC746" s="187"/>
      <c r="AKD746" s="187"/>
      <c r="AKE746" s="187"/>
      <c r="AKF746" s="187"/>
      <c r="AKG746" s="187"/>
      <c r="AKH746" s="187"/>
      <c r="AKI746" s="187"/>
      <c r="AKJ746" s="187"/>
      <c r="AKK746" s="187"/>
      <c r="AKL746" s="187"/>
      <c r="AKM746" s="187"/>
      <c r="AKN746" s="187"/>
      <c r="AKO746" s="187"/>
      <c r="AKP746" s="187"/>
      <c r="AKQ746" s="187"/>
      <c r="AKR746" s="187"/>
      <c r="AKS746" s="187"/>
      <c r="AKT746" s="187"/>
      <c r="AKU746" s="187"/>
      <c r="AKV746" s="187"/>
      <c r="AKW746" s="187"/>
      <c r="AKX746" s="187"/>
      <c r="AKY746" s="187"/>
      <c r="AKZ746" s="187"/>
      <c r="ALA746" s="187"/>
      <c r="ALB746" s="187"/>
      <c r="ALC746" s="187"/>
      <c r="ALD746" s="187"/>
      <c r="ALE746" s="187"/>
      <c r="ALF746" s="187"/>
      <c r="ALG746" s="187"/>
      <c r="ALH746" s="187"/>
      <c r="ALI746" s="187"/>
      <c r="ALJ746" s="187"/>
      <c r="ALK746" s="187"/>
      <c r="ALL746" s="187"/>
      <c r="ALM746" s="187"/>
      <c r="ALN746" s="187"/>
      <c r="ALO746" s="187"/>
      <c r="ALP746" s="187"/>
      <c r="ALQ746" s="187"/>
      <c r="ALR746" s="187"/>
      <c r="ALS746" s="187"/>
      <c r="ALT746" s="187"/>
      <c r="ALU746" s="187"/>
      <c r="ALV746" s="187"/>
      <c r="ALW746" s="187"/>
      <c r="ALX746" s="187"/>
      <c r="ALY746" s="187"/>
      <c r="ALZ746" s="187"/>
      <c r="AMA746" s="187"/>
      <c r="AMB746" s="187"/>
      <c r="AMC746" s="187"/>
      <c r="AMD746" s="187"/>
      <c r="AME746" s="187"/>
      <c r="AMF746" s="187"/>
      <c r="AMG746" s="187"/>
      <c r="AMH746" s="187"/>
      <c r="AMI746" s="187"/>
      <c r="AMJ746" s="187"/>
      <c r="AMK746" s="187"/>
      <c r="AML746" s="187"/>
      <c r="AMM746" s="187"/>
      <c r="AMN746" s="187"/>
      <c r="AMO746" s="187"/>
      <c r="AMP746" s="187"/>
      <c r="AMQ746" s="187"/>
      <c r="AMR746" s="187"/>
      <c r="AMS746" s="187"/>
      <c r="AMT746" s="187"/>
      <c r="AMU746" s="187"/>
      <c r="AMV746" s="187"/>
      <c r="AMW746" s="187"/>
      <c r="AMX746" s="187"/>
      <c r="AMY746" s="187"/>
      <c r="AMZ746" s="187"/>
      <c r="ANA746" s="187"/>
      <c r="ANB746" s="187"/>
      <c r="ANC746" s="187"/>
      <c r="AND746" s="187"/>
      <c r="ANE746" s="187"/>
      <c r="ANF746" s="187"/>
      <c r="ANG746" s="187"/>
      <c r="ANH746" s="187"/>
      <c r="ANI746" s="187"/>
      <c r="ANJ746" s="187"/>
      <c r="ANK746" s="187"/>
      <c r="ANL746" s="187"/>
      <c r="ANM746" s="187"/>
      <c r="ANN746" s="187"/>
      <c r="ANO746" s="187"/>
      <c r="ANP746" s="187"/>
      <c r="ANQ746" s="187"/>
      <c r="ANR746" s="187"/>
      <c r="ANS746" s="187"/>
      <c r="ANT746" s="187"/>
      <c r="ANU746" s="187"/>
      <c r="ANV746" s="187"/>
      <c r="ANW746" s="187"/>
      <c r="ANX746" s="187"/>
      <c r="ANY746" s="187"/>
      <c r="ANZ746" s="187"/>
      <c r="AOA746" s="187"/>
      <c r="AOB746" s="187"/>
      <c r="AOC746" s="187"/>
      <c r="AOD746" s="187"/>
      <c r="AOE746" s="187"/>
      <c r="AOF746" s="187"/>
      <c r="AOG746" s="187"/>
      <c r="AOH746" s="187"/>
      <c r="AOI746" s="187"/>
      <c r="AOJ746" s="187"/>
      <c r="AOK746" s="187"/>
      <c r="AOL746" s="187"/>
      <c r="AOM746" s="187"/>
      <c r="AON746" s="187"/>
      <c r="AOO746" s="187"/>
      <c r="AOP746" s="187"/>
      <c r="AOQ746" s="187"/>
      <c r="AOR746" s="187"/>
      <c r="AOS746" s="187"/>
      <c r="AOT746" s="187"/>
      <c r="AOU746" s="187"/>
      <c r="AOV746" s="187"/>
      <c r="AOW746" s="187"/>
      <c r="AOX746" s="187"/>
      <c r="AOY746" s="187"/>
      <c r="AOZ746" s="187"/>
      <c r="APA746" s="187"/>
      <c r="APB746" s="187"/>
      <c r="APC746" s="187"/>
      <c r="APD746" s="187"/>
      <c r="APE746" s="187"/>
      <c r="APF746" s="187"/>
      <c r="APG746" s="187"/>
      <c r="APH746" s="187"/>
      <c r="API746" s="187"/>
      <c r="APJ746" s="187"/>
      <c r="APK746" s="187"/>
      <c r="APL746" s="187"/>
      <c r="APM746" s="187"/>
      <c r="APN746" s="187"/>
      <c r="APO746" s="187"/>
      <c r="APP746" s="187"/>
      <c r="APQ746" s="187"/>
      <c r="APR746" s="187"/>
      <c r="APS746" s="187"/>
      <c r="APT746" s="187"/>
      <c r="APU746" s="187"/>
      <c r="APV746" s="187"/>
      <c r="APW746" s="187"/>
      <c r="APX746" s="187"/>
      <c r="APY746" s="187"/>
      <c r="APZ746" s="187"/>
      <c r="AQA746" s="187"/>
      <c r="AQB746" s="187"/>
      <c r="AQC746" s="187"/>
      <c r="AQD746" s="187"/>
      <c r="AQE746" s="187"/>
      <c r="AQF746" s="187"/>
      <c r="AQG746" s="187"/>
      <c r="AQH746" s="187"/>
      <c r="AQI746" s="187"/>
      <c r="AQJ746" s="187"/>
      <c r="AQK746" s="187"/>
      <c r="AQL746" s="187"/>
      <c r="AQM746" s="187"/>
      <c r="AQN746" s="187"/>
      <c r="AQO746" s="187"/>
      <c r="AQP746" s="187"/>
      <c r="AQQ746" s="187"/>
      <c r="AQR746" s="187"/>
      <c r="AQS746" s="187"/>
      <c r="AQT746" s="187"/>
      <c r="AQU746" s="187"/>
      <c r="AQV746" s="187"/>
      <c r="AQW746" s="187"/>
      <c r="AQX746" s="187"/>
      <c r="AQY746" s="187"/>
      <c r="AQZ746" s="187"/>
      <c r="ARA746" s="187"/>
      <c r="ARB746" s="187"/>
      <c r="ARC746" s="187"/>
      <c r="ARD746" s="187"/>
      <c r="ARE746" s="187"/>
      <c r="ARF746" s="187"/>
      <c r="ARG746" s="187"/>
      <c r="ARH746" s="187"/>
      <c r="ARI746" s="187"/>
      <c r="ARJ746" s="187"/>
      <c r="ARK746" s="187"/>
      <c r="ARL746" s="187"/>
      <c r="ARM746" s="187"/>
      <c r="ARN746" s="187"/>
      <c r="ARO746" s="187"/>
      <c r="ARP746" s="187"/>
      <c r="ARQ746" s="187"/>
      <c r="ARR746" s="187"/>
      <c r="ARS746" s="187"/>
      <c r="ART746" s="187"/>
      <c r="ARU746" s="187"/>
      <c r="ARV746" s="187"/>
      <c r="ARW746" s="187"/>
      <c r="ARX746" s="187"/>
      <c r="ARY746" s="187"/>
      <c r="ARZ746" s="187"/>
      <c r="ASA746" s="187"/>
      <c r="ASB746" s="187"/>
      <c r="ASC746" s="187"/>
      <c r="ASD746" s="187"/>
      <c r="ASE746" s="187"/>
      <c r="ASF746" s="187"/>
      <c r="ASG746" s="187"/>
      <c r="ASH746" s="187"/>
      <c r="ASI746" s="187"/>
      <c r="ASJ746" s="187"/>
      <c r="ASK746" s="187"/>
      <c r="ASL746" s="187"/>
      <c r="ASM746" s="187"/>
      <c r="ASN746" s="187"/>
      <c r="ASO746" s="187"/>
      <c r="ASP746" s="187"/>
      <c r="ASQ746" s="187"/>
      <c r="ASR746" s="187"/>
      <c r="ASS746" s="187"/>
      <c r="AST746" s="187"/>
      <c r="ASU746" s="187"/>
      <c r="ASV746" s="187"/>
      <c r="ASW746" s="187"/>
      <c r="ASX746" s="187"/>
      <c r="ASY746" s="187"/>
      <c r="ASZ746" s="187"/>
      <c r="ATA746" s="187"/>
      <c r="ATB746" s="187"/>
      <c r="ATC746" s="187"/>
      <c r="ATD746" s="187"/>
      <c r="ATE746" s="187"/>
      <c r="ATF746" s="187"/>
      <c r="ATG746" s="187"/>
      <c r="ATH746" s="187"/>
      <c r="ATI746" s="187"/>
      <c r="ATJ746" s="187"/>
      <c r="ATK746" s="187"/>
      <c r="ATL746" s="187"/>
      <c r="ATM746" s="187"/>
      <c r="ATN746" s="187"/>
      <c r="ATO746" s="187"/>
      <c r="ATP746" s="187"/>
      <c r="ATQ746" s="187"/>
      <c r="ATR746" s="187"/>
      <c r="ATS746" s="187"/>
      <c r="ATT746" s="187"/>
      <c r="ATU746" s="187"/>
      <c r="ATV746" s="187"/>
      <c r="ATW746" s="187"/>
      <c r="ATX746" s="187"/>
      <c r="ATY746" s="187"/>
      <c r="ATZ746" s="187"/>
      <c r="AUA746" s="187"/>
      <c r="AUB746" s="187"/>
      <c r="AUC746" s="187"/>
      <c r="AUD746" s="187"/>
      <c r="AUE746" s="187"/>
      <c r="AUF746" s="187"/>
      <c r="AUG746" s="187"/>
      <c r="AUH746" s="187"/>
      <c r="AUI746" s="187"/>
      <c r="AUJ746" s="187"/>
      <c r="AUK746" s="187"/>
      <c r="AUL746" s="187"/>
      <c r="AUM746" s="187"/>
      <c r="AUN746" s="187"/>
      <c r="AUO746" s="187"/>
      <c r="AUP746" s="187"/>
      <c r="AUQ746" s="187"/>
      <c r="AUR746" s="187"/>
      <c r="AUS746" s="187"/>
      <c r="AUT746" s="187"/>
      <c r="AUU746" s="187"/>
      <c r="AUV746" s="187"/>
      <c r="AUW746" s="187"/>
      <c r="AUX746" s="187"/>
      <c r="AUY746" s="187"/>
      <c r="AUZ746" s="187"/>
      <c r="AVA746" s="187"/>
      <c r="AVB746" s="187"/>
      <c r="AVC746" s="187"/>
      <c r="AVD746" s="187"/>
      <c r="AVE746" s="187"/>
      <c r="AVF746" s="187"/>
      <c r="AVG746" s="187"/>
      <c r="AVH746" s="187"/>
      <c r="AVI746" s="187"/>
      <c r="AVJ746" s="187"/>
      <c r="AVK746" s="187"/>
      <c r="AVL746" s="187"/>
      <c r="AVM746" s="187"/>
      <c r="AVN746" s="187"/>
      <c r="AVO746" s="187"/>
      <c r="AVP746" s="187"/>
      <c r="AVQ746" s="187"/>
      <c r="AVR746" s="187"/>
      <c r="AVS746" s="187"/>
      <c r="AVT746" s="187"/>
      <c r="AVU746" s="187"/>
      <c r="AVV746" s="187"/>
      <c r="AVW746" s="187"/>
      <c r="AVX746" s="187"/>
      <c r="AVY746" s="187"/>
      <c r="AVZ746" s="187"/>
      <c r="AWA746" s="187"/>
      <c r="AWB746" s="187"/>
      <c r="AWC746" s="187"/>
      <c r="AWD746" s="187"/>
      <c r="AWE746" s="187"/>
      <c r="AWF746" s="187"/>
      <c r="AWG746" s="187"/>
      <c r="AWH746" s="187"/>
      <c r="AWI746" s="187"/>
      <c r="AWJ746" s="187"/>
      <c r="AWK746" s="187"/>
      <c r="AWL746" s="187"/>
      <c r="AWM746" s="187"/>
      <c r="AWN746" s="187"/>
      <c r="AWO746" s="187"/>
      <c r="AWP746" s="187"/>
      <c r="AWQ746" s="187"/>
      <c r="AWR746" s="187"/>
      <c r="AWS746" s="187"/>
      <c r="AWT746" s="187"/>
      <c r="AWU746" s="187"/>
      <c r="AWV746" s="187"/>
      <c r="AWW746" s="187"/>
      <c r="AWX746" s="187"/>
      <c r="AWY746" s="187"/>
      <c r="AWZ746" s="187"/>
      <c r="AXA746" s="187"/>
      <c r="AXB746" s="187"/>
      <c r="AXC746" s="187"/>
      <c r="AXD746" s="187"/>
      <c r="AXE746" s="187"/>
      <c r="AXF746" s="187"/>
      <c r="AXG746" s="187"/>
      <c r="AXH746" s="187"/>
      <c r="AXI746" s="187"/>
      <c r="AXJ746" s="187"/>
      <c r="AXK746" s="187"/>
      <c r="AXL746" s="187"/>
      <c r="AXM746" s="187"/>
      <c r="AXN746" s="187"/>
      <c r="AXO746" s="187"/>
      <c r="AXP746" s="187"/>
      <c r="AXQ746" s="187"/>
      <c r="AXR746" s="187"/>
      <c r="AXS746" s="187"/>
      <c r="AXT746" s="187"/>
      <c r="AXU746" s="187"/>
      <c r="AXV746" s="187"/>
      <c r="AXW746" s="187"/>
      <c r="AXX746" s="187"/>
      <c r="AXY746" s="187"/>
      <c r="AXZ746" s="187"/>
      <c r="AYA746" s="187"/>
      <c r="AYB746" s="187"/>
      <c r="AYC746" s="187"/>
      <c r="AYD746" s="187"/>
      <c r="AYE746" s="187"/>
      <c r="AYF746" s="187"/>
      <c r="AYG746" s="187"/>
      <c r="AYH746" s="187"/>
      <c r="AYI746" s="187"/>
      <c r="AYJ746" s="187"/>
      <c r="AYK746" s="187"/>
      <c r="AYL746" s="187"/>
      <c r="AYM746" s="187"/>
      <c r="AYN746" s="187"/>
      <c r="AYO746" s="187"/>
      <c r="AYP746" s="187"/>
      <c r="AYQ746" s="187"/>
      <c r="AYR746" s="187"/>
      <c r="AYS746" s="187"/>
      <c r="AYT746" s="187"/>
      <c r="AYU746" s="187"/>
      <c r="AYV746" s="187"/>
      <c r="AYW746" s="187"/>
      <c r="AYX746" s="187"/>
      <c r="AYY746" s="187"/>
      <c r="AYZ746" s="187"/>
      <c r="AZA746" s="187"/>
      <c r="AZB746" s="187"/>
      <c r="AZC746" s="187"/>
      <c r="AZD746" s="187"/>
      <c r="AZE746" s="187"/>
      <c r="AZF746" s="187"/>
      <c r="AZG746" s="187"/>
      <c r="AZH746" s="187"/>
      <c r="AZI746" s="187"/>
      <c r="AZJ746" s="187"/>
      <c r="AZK746" s="187"/>
      <c r="AZL746" s="187"/>
      <c r="AZM746" s="187"/>
      <c r="AZN746" s="187"/>
      <c r="AZO746" s="187"/>
      <c r="AZP746" s="187"/>
      <c r="AZQ746" s="187"/>
      <c r="AZR746" s="187"/>
      <c r="AZS746" s="187"/>
      <c r="AZT746" s="187"/>
      <c r="AZU746" s="187"/>
      <c r="AZV746" s="187"/>
      <c r="AZW746" s="187"/>
      <c r="AZX746" s="187"/>
      <c r="AZY746" s="187"/>
      <c r="AZZ746" s="187"/>
      <c r="BAA746" s="187"/>
      <c r="BAB746" s="187"/>
      <c r="BAC746" s="187"/>
      <c r="BAD746" s="187"/>
      <c r="BAE746" s="187"/>
      <c r="BAF746" s="187"/>
      <c r="BAG746" s="187"/>
      <c r="BAH746" s="187"/>
      <c r="BAI746" s="187"/>
      <c r="BAJ746" s="187"/>
      <c r="BAK746" s="187"/>
      <c r="BAL746" s="187"/>
      <c r="BAM746" s="187"/>
      <c r="BAN746" s="187"/>
      <c r="BAO746" s="187"/>
      <c r="BAP746" s="187"/>
      <c r="BAQ746" s="187"/>
      <c r="BAR746" s="187"/>
      <c r="BAS746" s="187"/>
      <c r="BAT746" s="187"/>
      <c r="BAU746" s="187"/>
      <c r="BAV746" s="187"/>
      <c r="BAW746" s="187"/>
      <c r="BAX746" s="187"/>
      <c r="BAY746" s="187"/>
      <c r="BAZ746" s="187"/>
      <c r="BBA746" s="187"/>
      <c r="BBB746" s="187"/>
      <c r="BBC746" s="187"/>
      <c r="BBD746" s="187"/>
      <c r="BBE746" s="187"/>
      <c r="BBF746" s="187"/>
      <c r="BBG746" s="187"/>
      <c r="BBH746" s="187"/>
      <c r="BBI746" s="187"/>
      <c r="BBJ746" s="187"/>
      <c r="BBK746" s="187"/>
      <c r="BBL746" s="187"/>
      <c r="BBM746" s="187"/>
      <c r="BBN746" s="187"/>
      <c r="BBO746" s="187"/>
      <c r="BBP746" s="187"/>
      <c r="BBQ746" s="187"/>
      <c r="BBR746" s="187"/>
      <c r="BBS746" s="187"/>
      <c r="BBT746" s="187"/>
      <c r="BBU746" s="187"/>
      <c r="BBV746" s="187"/>
      <c r="BBW746" s="187"/>
      <c r="BBX746" s="187"/>
      <c r="BBY746" s="187"/>
      <c r="BBZ746" s="187"/>
      <c r="BCA746" s="187"/>
      <c r="BCB746" s="187"/>
      <c r="BCC746" s="187"/>
      <c r="BCD746" s="187"/>
      <c r="BCE746" s="187"/>
      <c r="BCF746" s="187"/>
      <c r="BCG746" s="187"/>
      <c r="BCH746" s="187"/>
      <c r="BCI746" s="187"/>
      <c r="BCJ746" s="187"/>
      <c r="BCK746" s="187"/>
      <c r="BCL746" s="187"/>
      <c r="BCM746" s="187"/>
      <c r="BCN746" s="187"/>
      <c r="BCO746" s="187"/>
      <c r="BCP746" s="187"/>
      <c r="BCQ746" s="187"/>
      <c r="BCR746" s="187"/>
      <c r="BCS746" s="187"/>
      <c r="BCT746" s="187"/>
      <c r="BCU746" s="187"/>
      <c r="BCV746" s="187"/>
      <c r="BCW746" s="187"/>
      <c r="BCX746" s="187"/>
      <c r="BCY746" s="187"/>
      <c r="BCZ746" s="187"/>
      <c r="BDA746" s="187"/>
      <c r="BDB746" s="187"/>
      <c r="BDC746" s="187"/>
      <c r="BDD746" s="187"/>
      <c r="BDE746" s="187"/>
      <c r="BDF746" s="187"/>
      <c r="BDG746" s="187"/>
      <c r="BDH746" s="187"/>
      <c r="BDI746" s="187"/>
      <c r="BDJ746" s="187"/>
      <c r="BDK746" s="187"/>
      <c r="BDL746" s="187"/>
      <c r="BDM746" s="187"/>
      <c r="BDN746" s="187"/>
      <c r="BDO746" s="187"/>
      <c r="BDP746" s="187"/>
      <c r="BDQ746" s="187"/>
      <c r="BDR746" s="187"/>
      <c r="BDS746" s="187"/>
      <c r="BDT746" s="187"/>
      <c r="BDU746" s="187"/>
      <c r="BDV746" s="187"/>
      <c r="BDW746" s="187"/>
      <c r="BDX746" s="187"/>
      <c r="BDY746" s="187"/>
      <c r="BDZ746" s="187"/>
      <c r="BEA746" s="187"/>
      <c r="BEB746" s="187"/>
      <c r="BEC746" s="187"/>
      <c r="BED746" s="187"/>
      <c r="BEE746" s="187"/>
      <c r="BEF746" s="187"/>
      <c r="BEG746" s="187"/>
      <c r="BEH746" s="187"/>
      <c r="BEI746" s="187"/>
      <c r="BEJ746" s="187"/>
      <c r="BEK746" s="187"/>
      <c r="BEL746" s="187"/>
      <c r="BEM746" s="187"/>
      <c r="BEN746" s="187"/>
      <c r="BEO746" s="187"/>
      <c r="BEP746" s="187"/>
      <c r="BEQ746" s="187"/>
      <c r="BER746" s="187"/>
      <c r="BES746" s="187"/>
      <c r="BET746" s="187"/>
      <c r="BEU746" s="187"/>
      <c r="BEV746" s="187"/>
      <c r="BEW746" s="187"/>
      <c r="BEX746" s="187"/>
      <c r="BEY746" s="187"/>
      <c r="BEZ746" s="187"/>
      <c r="BFA746" s="187"/>
      <c r="BFB746" s="187"/>
      <c r="BFC746" s="187"/>
      <c r="BFD746" s="187"/>
      <c r="BFE746" s="187"/>
      <c r="BFF746" s="187"/>
      <c r="BFG746" s="187"/>
      <c r="BFH746" s="187"/>
      <c r="BFI746" s="187"/>
      <c r="BFJ746" s="187"/>
      <c r="BFK746" s="187"/>
      <c r="BFL746" s="187"/>
      <c r="BFM746" s="187"/>
      <c r="BFN746" s="187"/>
      <c r="BFO746" s="187"/>
      <c r="BFP746" s="187"/>
      <c r="BFQ746" s="187"/>
      <c r="BFR746" s="187"/>
      <c r="BFS746" s="187"/>
      <c r="BFT746" s="187"/>
      <c r="BFU746" s="187"/>
      <c r="BFV746" s="187"/>
      <c r="BFW746" s="187"/>
      <c r="BFX746" s="187"/>
      <c r="BFY746" s="187"/>
      <c r="BFZ746" s="187"/>
      <c r="BGA746" s="187"/>
      <c r="BGB746" s="187"/>
      <c r="BGC746" s="187"/>
      <c r="BGD746" s="187"/>
      <c r="BGE746" s="187"/>
      <c r="BGF746" s="187"/>
      <c r="BGG746" s="187"/>
      <c r="BGH746" s="187"/>
      <c r="BGI746" s="187"/>
      <c r="BGJ746" s="187"/>
      <c r="BGK746" s="187"/>
      <c r="BGL746" s="187"/>
      <c r="BGM746" s="187"/>
      <c r="BGN746" s="187"/>
      <c r="BGO746" s="187"/>
      <c r="BGP746" s="187"/>
      <c r="BGQ746" s="187"/>
      <c r="BGR746" s="187"/>
      <c r="BGS746" s="187"/>
      <c r="BGT746" s="187"/>
      <c r="BGU746" s="187"/>
      <c r="BGV746" s="187"/>
      <c r="BGW746" s="187"/>
      <c r="BGX746" s="187"/>
      <c r="BGY746" s="187"/>
      <c r="BGZ746" s="187"/>
      <c r="BHA746" s="187"/>
      <c r="BHB746" s="187"/>
      <c r="BHC746" s="187"/>
      <c r="BHD746" s="187"/>
      <c r="BHE746" s="187"/>
      <c r="BHF746" s="187"/>
      <c r="BHG746" s="187"/>
      <c r="BHH746" s="187"/>
      <c r="BHI746" s="187"/>
      <c r="BHJ746" s="187"/>
      <c r="BHK746" s="187"/>
      <c r="BHL746" s="187"/>
      <c r="BHM746" s="187"/>
      <c r="BHN746" s="187"/>
      <c r="BHO746" s="187"/>
      <c r="BHP746" s="187"/>
      <c r="BHQ746" s="187"/>
      <c r="BHR746" s="187"/>
      <c r="BHS746" s="187"/>
      <c r="BHT746" s="187"/>
      <c r="BHU746" s="187"/>
      <c r="BHV746" s="187"/>
      <c r="BHW746" s="187"/>
      <c r="BHX746" s="187"/>
      <c r="BHY746" s="187"/>
      <c r="BHZ746" s="187"/>
      <c r="BIA746" s="187"/>
      <c r="BIB746" s="187"/>
      <c r="BIC746" s="187"/>
      <c r="BID746" s="187"/>
      <c r="BIE746" s="187"/>
      <c r="BIF746" s="187"/>
      <c r="BIG746" s="187"/>
      <c r="BIH746" s="187"/>
      <c r="BII746" s="187"/>
      <c r="BIJ746" s="187"/>
      <c r="BIK746" s="187"/>
      <c r="BIL746" s="187"/>
      <c r="BIM746" s="187"/>
      <c r="BIN746" s="187"/>
      <c r="BIO746" s="187"/>
      <c r="BIP746" s="187"/>
      <c r="BIQ746" s="187"/>
      <c r="BIR746" s="187"/>
      <c r="BIS746" s="187"/>
      <c r="BIT746" s="187"/>
      <c r="BIU746" s="187"/>
      <c r="BIV746" s="187"/>
      <c r="BIW746" s="187"/>
      <c r="BIX746" s="187"/>
      <c r="BIY746" s="187"/>
      <c r="BIZ746" s="187"/>
      <c r="BJA746" s="187"/>
      <c r="BJB746" s="187"/>
      <c r="BJC746" s="187"/>
      <c r="BJD746" s="187"/>
      <c r="BJE746" s="187"/>
      <c r="BJF746" s="187"/>
      <c r="BJG746" s="187"/>
      <c r="BJH746" s="187"/>
      <c r="BJI746" s="187"/>
      <c r="BJJ746" s="187"/>
      <c r="BJK746" s="187"/>
      <c r="BJL746" s="187"/>
      <c r="BJM746" s="187"/>
      <c r="BJN746" s="187"/>
      <c r="BJO746" s="187"/>
      <c r="BJP746" s="187"/>
      <c r="BJQ746" s="187"/>
      <c r="BJR746" s="187"/>
      <c r="BJS746" s="187"/>
      <c r="BJT746" s="187"/>
      <c r="BJU746" s="187"/>
      <c r="BJV746" s="187"/>
      <c r="BJW746" s="187"/>
      <c r="BJX746" s="187"/>
      <c r="BJY746" s="187"/>
      <c r="BJZ746" s="187"/>
      <c r="BKA746" s="187"/>
      <c r="BKB746" s="187"/>
      <c r="BKC746" s="187"/>
      <c r="BKD746" s="187"/>
      <c r="BKE746" s="187"/>
      <c r="BKF746" s="187"/>
      <c r="BKG746" s="187"/>
      <c r="BKH746" s="187"/>
      <c r="BKI746" s="187"/>
      <c r="BKJ746" s="187"/>
      <c r="BKK746" s="187"/>
      <c r="BKL746" s="187"/>
      <c r="BKM746" s="187"/>
      <c r="BKN746" s="187"/>
      <c r="BKO746" s="187"/>
      <c r="BKP746" s="187"/>
      <c r="BKQ746" s="187"/>
      <c r="BKR746" s="187"/>
      <c r="BKS746" s="187"/>
      <c r="BKT746" s="187"/>
      <c r="BKU746" s="187"/>
      <c r="BKV746" s="187"/>
      <c r="BKW746" s="187"/>
      <c r="BKX746" s="187"/>
      <c r="BKY746" s="187"/>
      <c r="BKZ746" s="187"/>
      <c r="BLA746" s="187"/>
      <c r="BLB746" s="187"/>
      <c r="BLC746" s="187"/>
      <c r="BLD746" s="187"/>
      <c r="BLE746" s="187"/>
      <c r="BLF746" s="187"/>
      <c r="BLG746" s="187"/>
      <c r="BLH746" s="187"/>
      <c r="BLI746" s="187"/>
      <c r="BLJ746" s="187"/>
      <c r="BLK746" s="187"/>
      <c r="BLL746" s="187"/>
      <c r="BLM746" s="187"/>
      <c r="BLN746" s="187"/>
      <c r="BLO746" s="187"/>
      <c r="BLP746" s="187"/>
      <c r="BLQ746" s="187"/>
      <c r="BLR746" s="187"/>
      <c r="BLS746" s="187"/>
      <c r="BLT746" s="187"/>
      <c r="BLU746" s="187"/>
      <c r="BLV746" s="187"/>
      <c r="BLW746" s="187"/>
      <c r="BLX746" s="187"/>
      <c r="BLY746" s="187"/>
      <c r="BLZ746" s="187"/>
      <c r="BMA746" s="187"/>
      <c r="BMB746" s="187"/>
      <c r="BMC746" s="187"/>
      <c r="BMD746" s="187"/>
      <c r="BME746" s="187"/>
      <c r="BMF746" s="187"/>
      <c r="BMG746" s="187"/>
      <c r="BMH746" s="187"/>
      <c r="BMI746" s="187"/>
      <c r="BMJ746" s="187"/>
      <c r="BMK746" s="187"/>
      <c r="BML746" s="187"/>
      <c r="BMM746" s="187"/>
      <c r="BMN746" s="187"/>
      <c r="BMO746" s="187"/>
      <c r="BMP746" s="187"/>
      <c r="BMQ746" s="187"/>
      <c r="BMR746" s="187"/>
      <c r="BMS746" s="187"/>
      <c r="BMT746" s="187"/>
      <c r="BMU746" s="187"/>
      <c r="BMV746" s="187"/>
      <c r="BMW746" s="187"/>
      <c r="BMX746" s="187"/>
      <c r="BMY746" s="187"/>
      <c r="BMZ746" s="187"/>
      <c r="BNA746" s="187"/>
      <c r="BNB746" s="187"/>
      <c r="BNC746" s="187"/>
      <c r="BND746" s="187"/>
      <c r="BNE746" s="187"/>
      <c r="BNF746" s="187"/>
      <c r="BNG746" s="187"/>
      <c r="BNH746" s="187"/>
      <c r="BNI746" s="187"/>
      <c r="BNJ746" s="187"/>
      <c r="BNK746" s="187"/>
      <c r="BNL746" s="187"/>
      <c r="BNM746" s="187"/>
      <c r="BNN746" s="187"/>
      <c r="BNO746" s="187"/>
      <c r="BNP746" s="187"/>
      <c r="BNQ746" s="187"/>
      <c r="BNR746" s="187"/>
      <c r="BNS746" s="187"/>
      <c r="BNT746" s="187"/>
      <c r="BNU746" s="187"/>
      <c r="BNV746" s="187"/>
      <c r="BNW746" s="187"/>
      <c r="BNX746" s="187"/>
      <c r="BNY746" s="187"/>
      <c r="BNZ746" s="187"/>
      <c r="BOA746" s="187"/>
      <c r="BOB746" s="187"/>
      <c r="BOC746" s="187"/>
      <c r="BOD746" s="187"/>
      <c r="BOE746" s="187"/>
      <c r="BOF746" s="187"/>
      <c r="BOG746" s="187"/>
      <c r="BOH746" s="187"/>
      <c r="BOI746" s="187"/>
      <c r="BOJ746" s="187"/>
      <c r="BOK746" s="187"/>
      <c r="BOL746" s="187"/>
      <c r="BOM746" s="187"/>
      <c r="BON746" s="187"/>
      <c r="BOO746" s="187"/>
      <c r="BOP746" s="187"/>
      <c r="BOQ746" s="187"/>
      <c r="BOR746" s="187"/>
      <c r="BOS746" s="187"/>
      <c r="BOT746" s="187"/>
      <c r="BOU746" s="187"/>
      <c r="BOV746" s="187"/>
      <c r="BOW746" s="187"/>
      <c r="BOX746" s="187"/>
      <c r="BOY746" s="187"/>
      <c r="BOZ746" s="187"/>
      <c r="BPA746" s="187"/>
      <c r="BPB746" s="187"/>
      <c r="BPC746" s="187"/>
      <c r="BPD746" s="187"/>
      <c r="BPE746" s="187"/>
      <c r="BPF746" s="187"/>
      <c r="BPG746" s="187"/>
      <c r="BPH746" s="187"/>
      <c r="BPI746" s="187"/>
      <c r="BPJ746" s="187"/>
      <c r="BPK746" s="187"/>
      <c r="BPL746" s="187"/>
      <c r="BPM746" s="187"/>
      <c r="BPN746" s="187"/>
      <c r="BPO746" s="187"/>
      <c r="BPP746" s="187"/>
      <c r="BPQ746" s="187"/>
      <c r="BPR746" s="187"/>
      <c r="BPS746" s="187"/>
      <c r="BPT746" s="187"/>
      <c r="BPU746" s="187"/>
      <c r="BPV746" s="187"/>
      <c r="BPW746" s="187"/>
      <c r="BPX746" s="187"/>
      <c r="BPY746" s="187"/>
      <c r="BPZ746" s="187"/>
      <c r="BQA746" s="187"/>
      <c r="BQB746" s="187"/>
      <c r="BQC746" s="187"/>
      <c r="BQD746" s="187"/>
      <c r="BQE746" s="187"/>
      <c r="BQF746" s="187"/>
      <c r="BQG746" s="187"/>
      <c r="BQH746" s="187"/>
      <c r="BQI746" s="187"/>
      <c r="BQJ746" s="187"/>
      <c r="BQK746" s="187"/>
      <c r="BQL746" s="187"/>
      <c r="BQM746" s="187"/>
      <c r="BQN746" s="187"/>
      <c r="BQO746" s="187"/>
      <c r="BQP746" s="187"/>
      <c r="BQQ746" s="187"/>
      <c r="BQR746" s="187"/>
      <c r="BQS746" s="187"/>
      <c r="BQT746" s="187"/>
      <c r="BQU746" s="187"/>
      <c r="BQV746" s="187"/>
      <c r="BQW746" s="187"/>
      <c r="BQX746" s="187"/>
      <c r="BQY746" s="187"/>
      <c r="BQZ746" s="187"/>
      <c r="BRA746" s="187"/>
      <c r="BRB746" s="187"/>
      <c r="BRC746" s="187"/>
      <c r="BRD746" s="187"/>
      <c r="BRE746" s="187"/>
      <c r="BRF746" s="187"/>
      <c r="BRG746" s="187"/>
      <c r="BRH746" s="187"/>
      <c r="BRI746" s="187"/>
      <c r="BRJ746" s="187"/>
      <c r="BRK746" s="187"/>
      <c r="BRL746" s="187"/>
      <c r="BRM746" s="187"/>
      <c r="BRN746" s="187"/>
      <c r="BRO746" s="187"/>
      <c r="BRP746" s="187"/>
      <c r="BRQ746" s="187"/>
      <c r="BRR746" s="187"/>
      <c r="BRS746" s="187"/>
      <c r="BRT746" s="187"/>
      <c r="BRU746" s="187"/>
      <c r="BRV746" s="187"/>
      <c r="BRW746" s="187"/>
      <c r="BRX746" s="187"/>
      <c r="BRY746" s="187"/>
      <c r="BRZ746" s="187"/>
      <c r="BSA746" s="187"/>
      <c r="BSB746" s="187"/>
      <c r="BSC746" s="187"/>
      <c r="BSD746" s="187"/>
      <c r="BSE746" s="187"/>
      <c r="BSF746" s="187"/>
      <c r="BSG746" s="187"/>
      <c r="BSH746" s="187"/>
      <c r="BSI746" s="187"/>
      <c r="BSJ746" s="187"/>
      <c r="BSK746" s="187"/>
      <c r="BSL746" s="187"/>
      <c r="BSM746" s="187"/>
      <c r="BSN746" s="187"/>
      <c r="BSO746" s="187"/>
      <c r="BSP746" s="187"/>
      <c r="BSQ746" s="187"/>
      <c r="BSR746" s="187"/>
      <c r="BSS746" s="187"/>
      <c r="BST746" s="187"/>
      <c r="BSU746" s="187"/>
      <c r="BSV746" s="187"/>
      <c r="BSW746" s="187"/>
      <c r="BSX746" s="187"/>
      <c r="BSY746" s="187"/>
      <c r="BSZ746" s="187"/>
      <c r="BTA746" s="187"/>
      <c r="BTB746" s="187"/>
      <c r="BTC746" s="187"/>
      <c r="BTD746" s="187"/>
      <c r="BTE746" s="187"/>
      <c r="BTF746" s="187"/>
      <c r="BTG746" s="187"/>
      <c r="BTH746" s="187"/>
      <c r="BTI746" s="187"/>
      <c r="BTJ746" s="187"/>
      <c r="BTK746" s="187"/>
      <c r="BTL746" s="187"/>
      <c r="BTM746" s="187"/>
      <c r="BTN746" s="187"/>
      <c r="BTO746" s="187"/>
      <c r="BTP746" s="187"/>
      <c r="BTQ746" s="187"/>
      <c r="BTR746" s="187"/>
      <c r="BTS746" s="187"/>
      <c r="BTT746" s="187"/>
      <c r="BTU746" s="187"/>
      <c r="BTV746" s="187"/>
      <c r="BTW746" s="187"/>
      <c r="BTX746" s="187"/>
      <c r="BTY746" s="187"/>
      <c r="BTZ746" s="187"/>
      <c r="BUA746" s="187"/>
      <c r="BUB746" s="187"/>
      <c r="BUC746" s="187"/>
      <c r="BUD746" s="187"/>
      <c r="BUE746" s="187"/>
      <c r="BUF746" s="187"/>
      <c r="BUG746" s="187"/>
      <c r="BUH746" s="187"/>
      <c r="BUI746" s="187"/>
      <c r="BUJ746" s="187"/>
      <c r="BUK746" s="187"/>
      <c r="BUL746" s="187"/>
      <c r="BUM746" s="187"/>
      <c r="BUN746" s="187"/>
      <c r="BUO746" s="187"/>
      <c r="BUP746" s="187"/>
      <c r="BUQ746" s="187"/>
      <c r="BUR746" s="187"/>
      <c r="BUS746" s="187"/>
      <c r="BUT746" s="187"/>
      <c r="BUU746" s="187"/>
      <c r="BUV746" s="187"/>
      <c r="BUW746" s="187"/>
      <c r="BUX746" s="187"/>
      <c r="BUY746" s="187"/>
      <c r="BUZ746" s="187"/>
      <c r="BVA746" s="187"/>
      <c r="BVB746" s="187"/>
      <c r="BVC746" s="187"/>
      <c r="BVD746" s="187"/>
      <c r="BVE746" s="187"/>
      <c r="BVF746" s="187"/>
      <c r="BVG746" s="187"/>
      <c r="BVH746" s="187"/>
      <c r="BVI746" s="187"/>
      <c r="BVJ746" s="187"/>
      <c r="BVK746" s="187"/>
      <c r="BVL746" s="187"/>
      <c r="BVM746" s="187"/>
      <c r="BVN746" s="187"/>
      <c r="BVO746" s="187"/>
      <c r="BVP746" s="187"/>
      <c r="BVQ746" s="187"/>
      <c r="BVR746" s="187"/>
      <c r="BVS746" s="187"/>
      <c r="BVT746" s="187"/>
      <c r="BVU746" s="187"/>
      <c r="BVV746" s="187"/>
      <c r="BVW746" s="187"/>
      <c r="BVX746" s="187"/>
      <c r="BVY746" s="187"/>
      <c r="BVZ746" s="187"/>
      <c r="BWA746" s="187"/>
      <c r="BWB746" s="187"/>
      <c r="BWC746" s="187"/>
      <c r="BWD746" s="187"/>
      <c r="BWE746" s="187"/>
      <c r="BWF746" s="187"/>
      <c r="BWG746" s="187"/>
      <c r="BWH746" s="187"/>
      <c r="BWI746" s="187"/>
      <c r="BWJ746" s="187"/>
      <c r="BWK746" s="187"/>
      <c r="BWL746" s="187"/>
      <c r="BWM746" s="187"/>
      <c r="BWN746" s="187"/>
      <c r="BWO746" s="187"/>
      <c r="BWP746" s="187"/>
      <c r="BWQ746" s="187"/>
      <c r="BWR746" s="187"/>
      <c r="BWS746" s="187"/>
      <c r="BWT746" s="187"/>
      <c r="BWU746" s="187"/>
      <c r="BWV746" s="187"/>
      <c r="BWW746" s="187"/>
      <c r="BWX746" s="187"/>
      <c r="BWY746" s="187"/>
      <c r="BWZ746" s="187"/>
      <c r="BXA746" s="187"/>
      <c r="BXB746" s="187"/>
      <c r="BXC746" s="187"/>
      <c r="BXD746" s="187"/>
      <c r="BXE746" s="187"/>
      <c r="BXF746" s="187"/>
      <c r="BXG746" s="187"/>
      <c r="BXH746" s="187"/>
      <c r="BXI746" s="187"/>
      <c r="BXJ746" s="187"/>
      <c r="BXK746" s="187"/>
      <c r="BXL746" s="187"/>
      <c r="BXM746" s="187"/>
      <c r="BXN746" s="187"/>
      <c r="BXO746" s="187"/>
      <c r="BXP746" s="187"/>
      <c r="BXQ746" s="187"/>
      <c r="BXR746" s="187"/>
      <c r="BXS746" s="187"/>
      <c r="BXT746" s="187"/>
      <c r="BXU746" s="187"/>
      <c r="BXV746" s="187"/>
      <c r="BXW746" s="187"/>
      <c r="BXX746" s="187"/>
      <c r="BXY746" s="187"/>
      <c r="BXZ746" s="187"/>
      <c r="BYA746" s="187"/>
      <c r="BYB746" s="187"/>
      <c r="BYC746" s="187"/>
      <c r="BYD746" s="187"/>
      <c r="BYE746" s="187"/>
      <c r="BYF746" s="187"/>
      <c r="BYG746" s="187"/>
      <c r="BYH746" s="187"/>
      <c r="BYI746" s="187"/>
      <c r="BYJ746" s="187"/>
      <c r="BYK746" s="187"/>
      <c r="BYL746" s="187"/>
      <c r="BYM746" s="187"/>
      <c r="BYN746" s="187"/>
      <c r="BYO746" s="187"/>
      <c r="BYP746" s="187"/>
      <c r="BYQ746" s="187"/>
      <c r="BYR746" s="187"/>
      <c r="BYS746" s="187"/>
      <c r="BYT746" s="187"/>
      <c r="BYU746" s="187"/>
      <c r="BYV746" s="187"/>
      <c r="BYW746" s="187"/>
      <c r="BYX746" s="187"/>
      <c r="BYY746" s="187"/>
      <c r="BYZ746" s="187"/>
      <c r="BZA746" s="187"/>
      <c r="BZB746" s="187"/>
      <c r="BZC746" s="187"/>
      <c r="BZD746" s="187"/>
      <c r="BZE746" s="187"/>
      <c r="BZF746" s="187"/>
      <c r="BZG746" s="187"/>
      <c r="BZH746" s="187"/>
      <c r="BZI746" s="187"/>
      <c r="BZJ746" s="187"/>
      <c r="BZK746" s="187"/>
      <c r="BZL746" s="187"/>
      <c r="BZM746" s="187"/>
      <c r="BZN746" s="187"/>
      <c r="BZO746" s="187"/>
      <c r="BZP746" s="187"/>
      <c r="BZQ746" s="187"/>
      <c r="BZR746" s="187"/>
      <c r="BZS746" s="187"/>
      <c r="BZT746" s="187"/>
      <c r="BZU746" s="187"/>
      <c r="BZV746" s="187"/>
      <c r="BZW746" s="187"/>
      <c r="BZX746" s="187"/>
      <c r="BZY746" s="187"/>
      <c r="BZZ746" s="187"/>
      <c r="CAA746" s="187"/>
      <c r="CAB746" s="187"/>
      <c r="CAC746" s="187"/>
      <c r="CAD746" s="187"/>
      <c r="CAE746" s="187"/>
      <c r="CAF746" s="187"/>
      <c r="CAG746" s="187"/>
      <c r="CAH746" s="187"/>
      <c r="CAI746" s="187"/>
      <c r="CAJ746" s="187"/>
      <c r="CAK746" s="187"/>
      <c r="CAL746" s="187"/>
      <c r="CAM746" s="187"/>
      <c r="CAN746" s="187"/>
      <c r="CAO746" s="187"/>
      <c r="CAP746" s="187"/>
      <c r="CAQ746" s="187"/>
      <c r="CAR746" s="187"/>
      <c r="CAS746" s="187"/>
      <c r="CAT746" s="187"/>
      <c r="CAU746" s="187"/>
      <c r="CAV746" s="187"/>
      <c r="CAW746" s="187"/>
      <c r="CAX746" s="187"/>
      <c r="CAY746" s="187"/>
      <c r="CAZ746" s="187"/>
      <c r="CBA746" s="187"/>
      <c r="CBB746" s="187"/>
      <c r="CBC746" s="187"/>
      <c r="CBD746" s="187"/>
      <c r="CBE746" s="187"/>
      <c r="CBF746" s="187"/>
      <c r="CBG746" s="187"/>
      <c r="CBH746" s="187"/>
      <c r="CBI746" s="187"/>
      <c r="CBJ746" s="187"/>
      <c r="CBK746" s="187"/>
      <c r="CBL746" s="187"/>
      <c r="CBM746" s="187"/>
      <c r="CBN746" s="187"/>
      <c r="CBO746" s="187"/>
      <c r="CBP746" s="187"/>
      <c r="CBQ746" s="187"/>
      <c r="CBR746" s="187"/>
      <c r="CBS746" s="187"/>
      <c r="CBT746" s="187"/>
      <c r="CBU746" s="187"/>
      <c r="CBV746" s="187"/>
      <c r="CBW746" s="187"/>
      <c r="CBX746" s="187"/>
      <c r="CBY746" s="187"/>
      <c r="CBZ746" s="187"/>
      <c r="CCA746" s="187"/>
      <c r="CCB746" s="187"/>
      <c r="CCC746" s="187"/>
      <c r="CCD746" s="187"/>
      <c r="CCE746" s="187"/>
      <c r="CCF746" s="187"/>
      <c r="CCG746" s="187"/>
      <c r="CCH746" s="187"/>
      <c r="CCI746" s="187"/>
      <c r="CCJ746" s="187"/>
      <c r="CCK746" s="187"/>
      <c r="CCL746" s="187"/>
      <c r="CCM746" s="187"/>
      <c r="CCN746" s="187"/>
      <c r="CCO746" s="187"/>
      <c r="CCP746" s="187"/>
      <c r="CCQ746" s="187"/>
      <c r="CCR746" s="187"/>
      <c r="CCS746" s="187"/>
      <c r="CCT746" s="187"/>
      <c r="CCU746" s="187"/>
      <c r="CCV746" s="187"/>
      <c r="CCW746" s="187"/>
      <c r="CCX746" s="187"/>
      <c r="CCY746" s="187"/>
      <c r="CCZ746" s="187"/>
      <c r="CDA746" s="187"/>
      <c r="CDB746" s="187"/>
      <c r="CDC746" s="187"/>
      <c r="CDD746" s="187"/>
      <c r="CDE746" s="187"/>
      <c r="CDF746" s="187"/>
      <c r="CDG746" s="187"/>
      <c r="CDH746" s="187"/>
      <c r="CDI746" s="187"/>
      <c r="CDJ746" s="187"/>
      <c r="CDK746" s="187"/>
      <c r="CDL746" s="187"/>
      <c r="CDM746" s="187"/>
      <c r="CDN746" s="187"/>
      <c r="CDO746" s="187"/>
      <c r="CDP746" s="187"/>
      <c r="CDQ746" s="187"/>
      <c r="CDR746" s="187"/>
      <c r="CDS746" s="187"/>
      <c r="CDT746" s="187"/>
      <c r="CDU746" s="187"/>
      <c r="CDV746" s="187"/>
      <c r="CDW746" s="187"/>
      <c r="CDX746" s="187"/>
      <c r="CDY746" s="187"/>
      <c r="CDZ746" s="187"/>
      <c r="CEA746" s="187"/>
      <c r="CEB746" s="187"/>
      <c r="CEC746" s="187"/>
      <c r="CED746" s="187"/>
      <c r="CEE746" s="187"/>
      <c r="CEF746" s="187"/>
      <c r="CEG746" s="187"/>
      <c r="CEH746" s="187"/>
      <c r="CEI746" s="187"/>
      <c r="CEJ746" s="187"/>
      <c r="CEK746" s="187"/>
      <c r="CEL746" s="187"/>
      <c r="CEM746" s="187"/>
      <c r="CEN746" s="187"/>
      <c r="CEO746" s="187"/>
      <c r="CEP746" s="187"/>
      <c r="CEQ746" s="187"/>
      <c r="CER746" s="187"/>
      <c r="CES746" s="187"/>
      <c r="CET746" s="187"/>
      <c r="CEU746" s="187"/>
      <c r="CEV746" s="187"/>
      <c r="CEW746" s="187"/>
      <c r="CEX746" s="187"/>
      <c r="CEY746" s="187"/>
      <c r="CEZ746" s="187"/>
      <c r="CFA746" s="187"/>
      <c r="CFB746" s="187"/>
      <c r="CFC746" s="187"/>
      <c r="CFD746" s="187"/>
      <c r="CFE746" s="187"/>
      <c r="CFF746" s="187"/>
      <c r="CFG746" s="187"/>
      <c r="CFH746" s="187"/>
      <c r="CFI746" s="187"/>
      <c r="CFJ746" s="187"/>
      <c r="CFK746" s="187"/>
      <c r="CFL746" s="187"/>
      <c r="CFM746" s="187"/>
      <c r="CFN746" s="187"/>
      <c r="CFO746" s="187"/>
      <c r="CFP746" s="187"/>
      <c r="CFQ746" s="187"/>
      <c r="CFR746" s="187"/>
      <c r="CFS746" s="187"/>
      <c r="CFT746" s="187"/>
      <c r="CFU746" s="187"/>
      <c r="CFV746" s="187"/>
      <c r="CFW746" s="187"/>
      <c r="CFX746" s="187"/>
      <c r="CFY746" s="187"/>
      <c r="CFZ746" s="187"/>
      <c r="CGA746" s="187"/>
      <c r="CGB746" s="187"/>
      <c r="CGC746" s="187"/>
      <c r="CGD746" s="187"/>
      <c r="CGE746" s="187"/>
      <c r="CGF746" s="187"/>
      <c r="CGG746" s="187"/>
      <c r="CGH746" s="187"/>
      <c r="CGI746" s="187"/>
      <c r="CGJ746" s="187"/>
      <c r="CGK746" s="187"/>
      <c r="CGL746" s="187"/>
      <c r="CGM746" s="187"/>
      <c r="CGN746" s="187"/>
      <c r="CGO746" s="187"/>
      <c r="CGP746" s="187"/>
      <c r="CGQ746" s="187"/>
      <c r="CGR746" s="187"/>
      <c r="CGS746" s="187"/>
      <c r="CGT746" s="187"/>
      <c r="CGU746" s="187"/>
      <c r="CGV746" s="187"/>
      <c r="CGW746" s="187"/>
      <c r="CGX746" s="187"/>
      <c r="CGY746" s="187"/>
      <c r="CGZ746" s="187"/>
      <c r="CHA746" s="187"/>
      <c r="CHB746" s="187"/>
      <c r="CHC746" s="187"/>
      <c r="CHD746" s="187"/>
      <c r="CHE746" s="187"/>
      <c r="CHF746" s="187"/>
      <c r="CHG746" s="187"/>
      <c r="CHH746" s="187"/>
      <c r="CHI746" s="187"/>
      <c r="CHJ746" s="187"/>
      <c r="CHK746" s="187"/>
      <c r="CHL746" s="187"/>
      <c r="CHM746" s="187"/>
      <c r="CHN746" s="187"/>
      <c r="CHO746" s="187"/>
      <c r="CHP746" s="187"/>
      <c r="CHQ746" s="187"/>
      <c r="CHR746" s="187"/>
      <c r="CHS746" s="187"/>
      <c r="CHT746" s="187"/>
      <c r="CHU746" s="187"/>
      <c r="CHV746" s="187"/>
      <c r="CHW746" s="187"/>
      <c r="CHX746" s="187"/>
      <c r="CHY746" s="187"/>
      <c r="CHZ746" s="187"/>
      <c r="CIA746" s="187"/>
      <c r="CIB746" s="187"/>
      <c r="CIC746" s="187"/>
      <c r="CID746" s="187"/>
      <c r="CIE746" s="187"/>
      <c r="CIF746" s="187"/>
      <c r="CIG746" s="187"/>
      <c r="CIH746" s="187"/>
      <c r="CII746" s="187"/>
      <c r="CIJ746" s="187"/>
      <c r="CIK746" s="187"/>
      <c r="CIL746" s="187"/>
      <c r="CIM746" s="187"/>
      <c r="CIN746" s="187"/>
      <c r="CIO746" s="187"/>
      <c r="CIP746" s="187"/>
      <c r="CIQ746" s="187"/>
      <c r="CIR746" s="187"/>
      <c r="CIS746" s="187"/>
      <c r="CIT746" s="187"/>
      <c r="CIU746" s="187"/>
      <c r="CIV746" s="187"/>
      <c r="CIW746" s="187"/>
      <c r="CIX746" s="187"/>
      <c r="CIY746" s="187"/>
      <c r="CIZ746" s="187"/>
      <c r="CJA746" s="187"/>
      <c r="CJB746" s="187"/>
      <c r="CJC746" s="187"/>
      <c r="CJD746" s="187"/>
      <c r="CJE746" s="187"/>
      <c r="CJF746" s="187"/>
      <c r="CJG746" s="187"/>
      <c r="CJH746" s="187"/>
      <c r="CJI746" s="187"/>
      <c r="CJJ746" s="187"/>
      <c r="CJK746" s="187"/>
      <c r="CJL746" s="187"/>
      <c r="CJM746" s="187"/>
      <c r="CJN746" s="187"/>
      <c r="CJO746" s="187"/>
      <c r="CJP746" s="187"/>
      <c r="CJQ746" s="187"/>
      <c r="CJR746" s="187"/>
      <c r="CJS746" s="187"/>
      <c r="CJT746" s="187"/>
      <c r="CJU746" s="187"/>
      <c r="CJV746" s="187"/>
      <c r="CJW746" s="187"/>
      <c r="CJX746" s="187"/>
      <c r="CJY746" s="187"/>
      <c r="CJZ746" s="187"/>
      <c r="CKA746" s="187"/>
      <c r="CKB746" s="187"/>
      <c r="CKC746" s="187"/>
      <c r="CKD746" s="187"/>
      <c r="CKE746" s="187"/>
      <c r="CKF746" s="187"/>
      <c r="CKG746" s="187"/>
      <c r="CKH746" s="187"/>
      <c r="CKI746" s="187"/>
      <c r="CKJ746" s="187"/>
      <c r="CKK746" s="187"/>
      <c r="CKL746" s="187"/>
      <c r="CKM746" s="187"/>
      <c r="CKN746" s="187"/>
      <c r="CKO746" s="187"/>
      <c r="CKP746" s="187"/>
      <c r="CKQ746" s="187"/>
      <c r="CKR746" s="187"/>
      <c r="CKS746" s="187"/>
      <c r="CKT746" s="187"/>
      <c r="CKU746" s="187"/>
      <c r="CKV746" s="187"/>
      <c r="CKW746" s="187"/>
      <c r="CKX746" s="187"/>
      <c r="CKY746" s="187"/>
      <c r="CKZ746" s="187"/>
      <c r="CLA746" s="187"/>
      <c r="CLB746" s="187"/>
      <c r="CLC746" s="187"/>
      <c r="CLD746" s="187"/>
      <c r="CLE746" s="187"/>
      <c r="CLF746" s="187"/>
      <c r="CLG746" s="187"/>
      <c r="CLH746" s="187"/>
      <c r="CLI746" s="187"/>
      <c r="CLJ746" s="187"/>
      <c r="CLK746" s="187"/>
      <c r="CLL746" s="187"/>
      <c r="CLM746" s="187"/>
      <c r="CLN746" s="187"/>
      <c r="CLO746" s="187"/>
      <c r="CLP746" s="187"/>
      <c r="CLQ746" s="187"/>
      <c r="CLR746" s="187"/>
      <c r="CLS746" s="187"/>
      <c r="CLT746" s="187"/>
      <c r="CLU746" s="187"/>
      <c r="CLV746" s="187"/>
      <c r="CLW746" s="187"/>
      <c r="CLX746" s="187"/>
      <c r="CLY746" s="187"/>
      <c r="CLZ746" s="187"/>
      <c r="CMA746" s="187"/>
      <c r="CMB746" s="187"/>
      <c r="CMC746" s="187"/>
      <c r="CMD746" s="187"/>
      <c r="CME746" s="187"/>
      <c r="CMF746" s="187"/>
      <c r="CMG746" s="187"/>
      <c r="CMH746" s="187"/>
      <c r="CMI746" s="187"/>
      <c r="CMJ746" s="187"/>
      <c r="CMK746" s="187"/>
      <c r="CML746" s="187"/>
      <c r="CMM746" s="187"/>
      <c r="CMN746" s="187"/>
      <c r="CMO746" s="187"/>
      <c r="CMP746" s="187"/>
      <c r="CMQ746" s="187"/>
      <c r="CMR746" s="187"/>
      <c r="CMS746" s="187"/>
      <c r="CMT746" s="187"/>
      <c r="CMU746" s="187"/>
      <c r="CMV746" s="187"/>
      <c r="CMW746" s="187"/>
      <c r="CMX746" s="187"/>
      <c r="CMY746" s="187"/>
      <c r="CMZ746" s="187"/>
      <c r="CNA746" s="187"/>
      <c r="CNB746" s="187"/>
      <c r="CNC746" s="187"/>
      <c r="CND746" s="187"/>
      <c r="CNE746" s="187"/>
      <c r="CNF746" s="187"/>
      <c r="CNG746" s="187"/>
      <c r="CNH746" s="187"/>
      <c r="CNI746" s="187"/>
      <c r="CNJ746" s="187"/>
      <c r="CNK746" s="187"/>
      <c r="CNL746" s="187"/>
      <c r="CNM746" s="187"/>
      <c r="CNN746" s="187"/>
      <c r="CNO746" s="187"/>
      <c r="CNP746" s="187"/>
      <c r="CNQ746" s="187"/>
      <c r="CNR746" s="187"/>
      <c r="CNS746" s="187"/>
      <c r="CNT746" s="187"/>
      <c r="CNU746" s="187"/>
      <c r="CNV746" s="187"/>
      <c r="CNW746" s="187"/>
      <c r="CNX746" s="187"/>
      <c r="CNY746" s="187"/>
      <c r="CNZ746" s="187"/>
      <c r="COA746" s="187"/>
      <c r="COB746" s="187"/>
      <c r="COC746" s="187"/>
      <c r="COD746" s="187"/>
      <c r="COE746" s="187"/>
      <c r="COF746" s="187"/>
      <c r="COG746" s="187"/>
      <c r="COH746" s="187"/>
      <c r="COI746" s="187"/>
      <c r="COJ746" s="187"/>
      <c r="COK746" s="187"/>
      <c r="COL746" s="187"/>
      <c r="COM746" s="187"/>
      <c r="CON746" s="187"/>
      <c r="COO746" s="187"/>
      <c r="COP746" s="187"/>
      <c r="COQ746" s="187"/>
      <c r="COR746" s="187"/>
      <c r="COS746" s="187"/>
      <c r="COT746" s="187"/>
      <c r="COU746" s="187"/>
      <c r="COV746" s="187"/>
      <c r="COW746" s="187"/>
      <c r="COX746" s="187"/>
      <c r="COY746" s="187"/>
      <c r="COZ746" s="187"/>
      <c r="CPA746" s="187"/>
      <c r="CPB746" s="187"/>
      <c r="CPC746" s="187"/>
      <c r="CPD746" s="187"/>
      <c r="CPE746" s="187"/>
      <c r="CPF746" s="187"/>
      <c r="CPG746" s="187"/>
      <c r="CPH746" s="187"/>
      <c r="CPI746" s="187"/>
      <c r="CPJ746" s="187"/>
      <c r="CPK746" s="187"/>
      <c r="CPL746" s="187"/>
      <c r="CPM746" s="187"/>
      <c r="CPN746" s="187"/>
      <c r="CPO746" s="187"/>
      <c r="CPP746" s="187"/>
      <c r="CPQ746" s="187"/>
      <c r="CPR746" s="187"/>
      <c r="CPS746" s="187"/>
      <c r="CPT746" s="187"/>
      <c r="CPU746" s="187"/>
      <c r="CPV746" s="187"/>
      <c r="CPW746" s="187"/>
      <c r="CPX746" s="187"/>
      <c r="CPY746" s="187"/>
      <c r="CPZ746" s="187"/>
      <c r="CQA746" s="187"/>
      <c r="CQB746" s="187"/>
      <c r="CQC746" s="187"/>
      <c r="CQD746" s="187"/>
      <c r="CQE746" s="187"/>
      <c r="CQF746" s="187"/>
      <c r="CQG746" s="187"/>
      <c r="CQH746" s="187"/>
      <c r="CQI746" s="187"/>
      <c r="CQJ746" s="187"/>
      <c r="CQK746" s="187"/>
      <c r="CQL746" s="187"/>
      <c r="CQM746" s="187"/>
      <c r="CQN746" s="187"/>
      <c r="CQO746" s="187"/>
      <c r="CQP746" s="187"/>
      <c r="CQQ746" s="187"/>
      <c r="CQR746" s="187"/>
      <c r="CQS746" s="187"/>
      <c r="CQT746" s="187"/>
      <c r="CQU746" s="187"/>
      <c r="CQV746" s="187"/>
      <c r="CQW746" s="187"/>
      <c r="CQX746" s="187"/>
      <c r="CQY746" s="187"/>
      <c r="CQZ746" s="187"/>
      <c r="CRA746" s="187"/>
      <c r="CRB746" s="187"/>
      <c r="CRC746" s="187"/>
      <c r="CRD746" s="187"/>
      <c r="CRE746" s="187"/>
      <c r="CRF746" s="187"/>
      <c r="CRG746" s="187"/>
      <c r="CRH746" s="187"/>
      <c r="CRI746" s="187"/>
      <c r="CRJ746" s="187"/>
      <c r="CRK746" s="187"/>
      <c r="CRL746" s="187"/>
      <c r="CRM746" s="187"/>
      <c r="CRN746" s="187"/>
      <c r="CRO746" s="187"/>
      <c r="CRP746" s="187"/>
      <c r="CRQ746" s="187"/>
      <c r="CRR746" s="187"/>
      <c r="CRS746" s="187"/>
      <c r="CRT746" s="187"/>
      <c r="CRU746" s="187"/>
      <c r="CRV746" s="187"/>
      <c r="CRW746" s="187"/>
      <c r="CRX746" s="187"/>
      <c r="CRY746" s="187"/>
      <c r="CRZ746" s="187"/>
      <c r="CSA746" s="187"/>
      <c r="CSB746" s="187"/>
      <c r="CSC746" s="187"/>
      <c r="CSD746" s="187"/>
      <c r="CSE746" s="187"/>
      <c r="CSF746" s="187"/>
      <c r="CSG746" s="187"/>
      <c r="CSH746" s="187"/>
      <c r="CSI746" s="187"/>
      <c r="CSJ746" s="187"/>
      <c r="CSK746" s="187"/>
      <c r="CSL746" s="187"/>
      <c r="CSM746" s="187"/>
      <c r="CSN746" s="187"/>
      <c r="CSO746" s="187"/>
      <c r="CSP746" s="187"/>
      <c r="CSQ746" s="187"/>
      <c r="CSR746" s="187"/>
      <c r="CSS746" s="187"/>
      <c r="CST746" s="187"/>
      <c r="CSU746" s="187"/>
      <c r="CSV746" s="187"/>
      <c r="CSW746" s="187"/>
      <c r="CSX746" s="187"/>
      <c r="CSY746" s="187"/>
      <c r="CSZ746" s="187"/>
      <c r="CTA746" s="187"/>
      <c r="CTB746" s="187"/>
      <c r="CTC746" s="187"/>
      <c r="CTD746" s="187"/>
      <c r="CTE746" s="187"/>
      <c r="CTF746" s="187"/>
      <c r="CTG746" s="187"/>
      <c r="CTH746" s="187"/>
      <c r="CTI746" s="187"/>
      <c r="CTJ746" s="187"/>
      <c r="CTK746" s="187"/>
      <c r="CTL746" s="187"/>
      <c r="CTM746" s="187"/>
      <c r="CTN746" s="187"/>
      <c r="CTO746" s="187"/>
      <c r="CTP746" s="187"/>
      <c r="CTQ746" s="187"/>
      <c r="CTR746" s="187"/>
      <c r="CTS746" s="187"/>
      <c r="CTT746" s="187"/>
      <c r="CTU746" s="187"/>
      <c r="CTV746" s="187"/>
      <c r="CTW746" s="187"/>
      <c r="CTX746" s="187"/>
      <c r="CTY746" s="187"/>
      <c r="CTZ746" s="187"/>
      <c r="CUA746" s="187"/>
      <c r="CUB746" s="187"/>
      <c r="CUC746" s="187"/>
      <c r="CUD746" s="187"/>
      <c r="CUE746" s="187"/>
      <c r="CUF746" s="187"/>
      <c r="CUG746" s="187"/>
      <c r="CUH746" s="187"/>
      <c r="CUI746" s="187"/>
      <c r="CUJ746" s="187"/>
      <c r="CUK746" s="187"/>
      <c r="CUL746" s="187"/>
      <c r="CUM746" s="187"/>
      <c r="CUN746" s="187"/>
      <c r="CUO746" s="187"/>
      <c r="CUP746" s="187"/>
      <c r="CUQ746" s="187"/>
      <c r="CUR746" s="187"/>
      <c r="CUS746" s="187"/>
      <c r="CUT746" s="187"/>
      <c r="CUU746" s="187"/>
      <c r="CUV746" s="187"/>
      <c r="CUW746" s="187"/>
      <c r="CUX746" s="187"/>
      <c r="CUY746" s="187"/>
      <c r="CUZ746" s="187"/>
      <c r="CVA746" s="187"/>
      <c r="CVB746" s="187"/>
      <c r="CVC746" s="187"/>
      <c r="CVD746" s="187"/>
      <c r="CVE746" s="187"/>
      <c r="CVF746" s="187"/>
      <c r="CVG746" s="187"/>
      <c r="CVH746" s="187"/>
      <c r="CVI746" s="187"/>
      <c r="CVJ746" s="187"/>
      <c r="CVK746" s="187"/>
      <c r="CVL746" s="187"/>
      <c r="CVM746" s="187"/>
      <c r="CVN746" s="187"/>
      <c r="CVO746" s="187"/>
      <c r="CVP746" s="187"/>
      <c r="CVQ746" s="187"/>
      <c r="CVR746" s="187"/>
      <c r="CVS746" s="187"/>
      <c r="CVT746" s="187"/>
      <c r="CVU746" s="187"/>
      <c r="CVV746" s="187"/>
      <c r="CVW746" s="187"/>
      <c r="CVX746" s="187"/>
      <c r="CVY746" s="187"/>
      <c r="CVZ746" s="187"/>
      <c r="CWA746" s="187"/>
      <c r="CWB746" s="187"/>
      <c r="CWC746" s="187"/>
      <c r="CWD746" s="187"/>
      <c r="CWE746" s="187"/>
      <c r="CWF746" s="187"/>
      <c r="CWG746" s="187"/>
      <c r="CWH746" s="187"/>
      <c r="CWI746" s="187"/>
      <c r="CWJ746" s="187"/>
      <c r="CWK746" s="187"/>
      <c r="CWL746" s="187"/>
      <c r="CWM746" s="187"/>
      <c r="CWN746" s="187"/>
      <c r="CWO746" s="187"/>
      <c r="CWP746" s="187"/>
      <c r="CWQ746" s="187"/>
      <c r="CWR746" s="187"/>
      <c r="CWS746" s="187"/>
      <c r="CWT746" s="187"/>
      <c r="CWU746" s="187"/>
      <c r="CWV746" s="187"/>
      <c r="CWW746" s="187"/>
      <c r="CWX746" s="187"/>
      <c r="CWY746" s="187"/>
      <c r="CWZ746" s="187"/>
      <c r="CXA746" s="187"/>
      <c r="CXB746" s="187"/>
      <c r="CXC746" s="187"/>
      <c r="CXD746" s="187"/>
      <c r="CXE746" s="187"/>
      <c r="CXF746" s="187"/>
      <c r="CXG746" s="187"/>
      <c r="CXH746" s="187"/>
      <c r="CXI746" s="187"/>
      <c r="CXJ746" s="187"/>
      <c r="CXK746" s="187"/>
      <c r="CXL746" s="187"/>
      <c r="CXM746" s="187"/>
      <c r="CXN746" s="187"/>
      <c r="CXO746" s="187"/>
      <c r="CXP746" s="187"/>
      <c r="CXQ746" s="187"/>
      <c r="CXR746" s="187"/>
      <c r="CXS746" s="187"/>
      <c r="CXT746" s="187"/>
      <c r="CXU746" s="187"/>
      <c r="CXV746" s="187"/>
      <c r="CXW746" s="187"/>
      <c r="CXX746" s="187"/>
      <c r="CXY746" s="187"/>
      <c r="CXZ746" s="187"/>
      <c r="CYA746" s="187"/>
      <c r="CYB746" s="187"/>
      <c r="CYC746" s="187"/>
      <c r="CYD746" s="187"/>
      <c r="CYE746" s="187"/>
      <c r="CYF746" s="187"/>
      <c r="CYG746" s="187"/>
      <c r="CYH746" s="187"/>
      <c r="CYI746" s="187"/>
      <c r="CYJ746" s="187"/>
      <c r="CYK746" s="187"/>
      <c r="CYL746" s="187"/>
      <c r="CYM746" s="187"/>
      <c r="CYN746" s="187"/>
      <c r="CYO746" s="187"/>
      <c r="CYP746" s="187"/>
      <c r="CYQ746" s="187"/>
      <c r="CYR746" s="187"/>
      <c r="CYS746" s="187"/>
      <c r="CYT746" s="187"/>
      <c r="CYU746" s="187"/>
      <c r="CYV746" s="187"/>
      <c r="CYW746" s="187"/>
      <c r="CYX746" s="187"/>
      <c r="CYY746" s="187"/>
      <c r="CYZ746" s="187"/>
      <c r="CZA746" s="187"/>
      <c r="CZB746" s="187"/>
      <c r="CZC746" s="187"/>
      <c r="CZD746" s="187"/>
      <c r="CZE746" s="187"/>
      <c r="CZF746" s="187"/>
      <c r="CZG746" s="187"/>
      <c r="CZH746" s="187"/>
      <c r="CZI746" s="187"/>
      <c r="CZJ746" s="187"/>
      <c r="CZK746" s="187"/>
      <c r="CZL746" s="187"/>
      <c r="CZM746" s="187"/>
      <c r="CZN746" s="187"/>
      <c r="CZO746" s="187"/>
      <c r="CZP746" s="187"/>
      <c r="CZQ746" s="187"/>
      <c r="CZR746" s="187"/>
      <c r="CZS746" s="187"/>
      <c r="CZT746" s="187"/>
      <c r="CZU746" s="187"/>
      <c r="CZV746" s="187"/>
      <c r="CZW746" s="187"/>
      <c r="CZX746" s="187"/>
      <c r="CZY746" s="187"/>
      <c r="CZZ746" s="187"/>
      <c r="DAA746" s="187"/>
      <c r="DAB746" s="187"/>
      <c r="DAC746" s="187"/>
      <c r="DAD746" s="187"/>
      <c r="DAE746" s="187"/>
      <c r="DAF746" s="187"/>
      <c r="DAG746" s="187"/>
      <c r="DAH746" s="187"/>
      <c r="DAI746" s="187"/>
      <c r="DAJ746" s="187"/>
      <c r="DAK746" s="187"/>
      <c r="DAL746" s="187"/>
      <c r="DAM746" s="187"/>
      <c r="DAN746" s="187"/>
      <c r="DAO746" s="187"/>
      <c r="DAP746" s="187"/>
      <c r="DAQ746" s="187"/>
      <c r="DAR746" s="187"/>
      <c r="DAS746" s="187"/>
      <c r="DAT746" s="187"/>
      <c r="DAU746" s="187"/>
      <c r="DAV746" s="187"/>
      <c r="DAW746" s="187"/>
      <c r="DAX746" s="187"/>
      <c r="DAY746" s="187"/>
      <c r="DAZ746" s="187"/>
      <c r="DBA746" s="187"/>
      <c r="DBB746" s="187"/>
      <c r="DBC746" s="187"/>
      <c r="DBD746" s="187"/>
      <c r="DBE746" s="187"/>
      <c r="DBF746" s="187"/>
      <c r="DBG746" s="187"/>
      <c r="DBH746" s="187"/>
      <c r="DBI746" s="187"/>
      <c r="DBJ746" s="187"/>
      <c r="DBK746" s="187"/>
      <c r="DBL746" s="187"/>
      <c r="DBM746" s="187"/>
      <c r="DBN746" s="187"/>
      <c r="DBO746" s="187"/>
      <c r="DBP746" s="187"/>
      <c r="DBQ746" s="187"/>
      <c r="DBR746" s="187"/>
      <c r="DBS746" s="187"/>
      <c r="DBT746" s="187"/>
      <c r="DBU746" s="187"/>
      <c r="DBV746" s="187"/>
      <c r="DBW746" s="187"/>
      <c r="DBX746" s="187"/>
      <c r="DBY746" s="187"/>
      <c r="DBZ746" s="187"/>
      <c r="DCA746" s="187"/>
      <c r="DCB746" s="187"/>
      <c r="DCC746" s="187"/>
      <c r="DCD746" s="187"/>
      <c r="DCE746" s="187"/>
      <c r="DCF746" s="187"/>
      <c r="DCG746" s="187"/>
      <c r="DCH746" s="187"/>
      <c r="DCI746" s="187"/>
      <c r="DCJ746" s="187"/>
      <c r="DCK746" s="187"/>
      <c r="DCL746" s="187"/>
      <c r="DCM746" s="187"/>
      <c r="DCN746" s="187"/>
      <c r="DCO746" s="187"/>
      <c r="DCP746" s="187"/>
      <c r="DCQ746" s="187"/>
      <c r="DCR746" s="187"/>
      <c r="DCS746" s="187"/>
      <c r="DCT746" s="187"/>
      <c r="DCU746" s="187"/>
      <c r="DCV746" s="187"/>
      <c r="DCW746" s="187"/>
      <c r="DCX746" s="187"/>
      <c r="DCY746" s="187"/>
      <c r="DCZ746" s="187"/>
      <c r="DDA746" s="187"/>
      <c r="DDB746" s="187"/>
      <c r="DDC746" s="187"/>
      <c r="DDD746" s="187"/>
      <c r="DDE746" s="187"/>
      <c r="DDF746" s="187"/>
      <c r="DDG746" s="187"/>
      <c r="DDH746" s="187"/>
      <c r="DDI746" s="187"/>
      <c r="DDJ746" s="187"/>
      <c r="DDK746" s="187"/>
      <c r="DDL746" s="187"/>
      <c r="DDM746" s="187"/>
      <c r="DDN746" s="187"/>
      <c r="DDO746" s="187"/>
      <c r="DDP746" s="187"/>
      <c r="DDQ746" s="187"/>
      <c r="DDR746" s="187"/>
      <c r="DDS746" s="187"/>
      <c r="DDT746" s="187"/>
      <c r="DDU746" s="187"/>
      <c r="DDV746" s="187"/>
      <c r="DDW746" s="187"/>
      <c r="DDX746" s="187"/>
      <c r="DDY746" s="187"/>
      <c r="DDZ746" s="187"/>
      <c r="DEA746" s="187"/>
      <c r="DEB746" s="187"/>
      <c r="DEC746" s="187"/>
      <c r="DED746" s="187"/>
      <c r="DEE746" s="187"/>
      <c r="DEF746" s="187"/>
      <c r="DEG746" s="187"/>
      <c r="DEH746" s="187"/>
      <c r="DEI746" s="187"/>
      <c r="DEJ746" s="187"/>
      <c r="DEK746" s="187"/>
      <c r="DEL746" s="187"/>
      <c r="DEM746" s="187"/>
      <c r="DEN746" s="187"/>
      <c r="DEO746" s="187"/>
      <c r="DEP746" s="187"/>
      <c r="DEQ746" s="187"/>
      <c r="DER746" s="187"/>
      <c r="DES746" s="187"/>
      <c r="DET746" s="187"/>
      <c r="DEU746" s="187"/>
      <c r="DEV746" s="187"/>
      <c r="DEW746" s="187"/>
      <c r="DEX746" s="187"/>
      <c r="DEY746" s="187"/>
      <c r="DEZ746" s="187"/>
      <c r="DFA746" s="187"/>
      <c r="DFB746" s="187"/>
      <c r="DFC746" s="187"/>
      <c r="DFD746" s="187"/>
      <c r="DFE746" s="187"/>
      <c r="DFF746" s="187"/>
      <c r="DFG746" s="187"/>
      <c r="DFH746" s="187"/>
      <c r="DFI746" s="187"/>
      <c r="DFJ746" s="187"/>
      <c r="DFK746" s="187"/>
      <c r="DFL746" s="187"/>
      <c r="DFM746" s="187"/>
      <c r="DFN746" s="187"/>
      <c r="DFO746" s="187"/>
      <c r="DFP746" s="187"/>
      <c r="DFQ746" s="187"/>
      <c r="DFR746" s="187"/>
      <c r="DFS746" s="187"/>
      <c r="DFT746" s="187"/>
      <c r="DFU746" s="187"/>
      <c r="DFV746" s="187"/>
      <c r="DFW746" s="187"/>
      <c r="DFX746" s="187"/>
      <c r="DFY746" s="187"/>
      <c r="DFZ746" s="187"/>
      <c r="DGA746" s="187"/>
      <c r="DGB746" s="187"/>
      <c r="DGC746" s="187"/>
      <c r="DGD746" s="187"/>
      <c r="DGE746" s="187"/>
      <c r="DGF746" s="187"/>
      <c r="DGG746" s="187"/>
      <c r="DGH746" s="187"/>
      <c r="DGI746" s="187"/>
      <c r="DGJ746" s="187"/>
      <c r="DGK746" s="187"/>
      <c r="DGL746" s="187"/>
      <c r="DGM746" s="187"/>
      <c r="DGN746" s="187"/>
      <c r="DGO746" s="187"/>
      <c r="DGP746" s="187"/>
      <c r="DGQ746" s="187"/>
      <c r="DGR746" s="187"/>
      <c r="DGS746" s="187"/>
      <c r="DGT746" s="187"/>
      <c r="DGU746" s="187"/>
      <c r="DGV746" s="187"/>
      <c r="DGW746" s="187"/>
      <c r="DGX746" s="187"/>
      <c r="DGY746" s="187"/>
      <c r="DGZ746" s="187"/>
      <c r="DHA746" s="187"/>
      <c r="DHB746" s="187"/>
      <c r="DHC746" s="187"/>
      <c r="DHD746" s="187"/>
      <c r="DHE746" s="187"/>
      <c r="DHF746" s="187"/>
      <c r="DHG746" s="187"/>
      <c r="DHH746" s="187"/>
      <c r="DHI746" s="187"/>
      <c r="DHJ746" s="187"/>
      <c r="DHK746" s="187"/>
      <c r="DHL746" s="187"/>
      <c r="DHM746" s="187"/>
      <c r="DHN746" s="187"/>
      <c r="DHO746" s="187"/>
      <c r="DHP746" s="187"/>
      <c r="DHQ746" s="187"/>
      <c r="DHR746" s="187"/>
      <c r="DHS746" s="187"/>
      <c r="DHT746" s="187"/>
      <c r="DHU746" s="187"/>
      <c r="DHV746" s="187"/>
      <c r="DHW746" s="187"/>
      <c r="DHX746" s="187"/>
      <c r="DHY746" s="187"/>
      <c r="DHZ746" s="187"/>
      <c r="DIA746" s="187"/>
      <c r="DIB746" s="187"/>
      <c r="DIC746" s="187"/>
      <c r="DID746" s="187"/>
      <c r="DIE746" s="187"/>
      <c r="DIF746" s="187"/>
      <c r="DIG746" s="187"/>
      <c r="DIH746" s="187"/>
      <c r="DII746" s="187"/>
      <c r="DIJ746" s="187"/>
      <c r="DIK746" s="187"/>
      <c r="DIL746" s="187"/>
      <c r="DIM746" s="187"/>
      <c r="DIN746" s="187"/>
      <c r="DIO746" s="187"/>
      <c r="DIP746" s="187"/>
      <c r="DIQ746" s="187"/>
      <c r="DIR746" s="187"/>
      <c r="DIS746" s="187"/>
      <c r="DIT746" s="187"/>
      <c r="DIU746" s="187"/>
      <c r="DIV746" s="187"/>
      <c r="DIW746" s="187"/>
      <c r="DIX746" s="187"/>
      <c r="DIY746" s="187"/>
      <c r="DIZ746" s="187"/>
      <c r="DJA746" s="187"/>
      <c r="DJB746" s="187"/>
      <c r="DJC746" s="187"/>
      <c r="DJD746" s="187"/>
      <c r="DJE746" s="187"/>
      <c r="DJF746" s="187"/>
      <c r="DJG746" s="187"/>
      <c r="DJH746" s="187"/>
      <c r="DJI746" s="187"/>
      <c r="DJJ746" s="187"/>
      <c r="DJK746" s="187"/>
      <c r="DJL746" s="187"/>
      <c r="DJM746" s="187"/>
      <c r="DJN746" s="187"/>
      <c r="DJO746" s="187"/>
      <c r="DJP746" s="187"/>
      <c r="DJQ746" s="187"/>
      <c r="DJR746" s="187"/>
      <c r="DJS746" s="187"/>
      <c r="DJT746" s="187"/>
      <c r="DJU746" s="187"/>
      <c r="DJV746" s="187"/>
      <c r="DJW746" s="187"/>
      <c r="DJX746" s="187"/>
      <c r="DJY746" s="187"/>
      <c r="DJZ746" s="187"/>
      <c r="DKA746" s="187"/>
      <c r="DKB746" s="187"/>
      <c r="DKC746" s="187"/>
      <c r="DKD746" s="187"/>
      <c r="DKE746" s="187"/>
      <c r="DKF746" s="187"/>
      <c r="DKG746" s="187"/>
      <c r="DKH746" s="187"/>
      <c r="DKI746" s="187"/>
      <c r="DKJ746" s="187"/>
      <c r="DKK746" s="187"/>
      <c r="DKL746" s="187"/>
      <c r="DKM746" s="187"/>
      <c r="DKN746" s="187"/>
      <c r="DKO746" s="187"/>
      <c r="DKP746" s="187"/>
      <c r="DKQ746" s="187"/>
      <c r="DKR746" s="187"/>
      <c r="DKS746" s="187"/>
      <c r="DKT746" s="187"/>
      <c r="DKU746" s="187"/>
      <c r="DKV746" s="187"/>
      <c r="DKW746" s="187"/>
      <c r="DKX746" s="187"/>
      <c r="DKY746" s="187"/>
      <c r="DKZ746" s="187"/>
      <c r="DLA746" s="187"/>
      <c r="DLB746" s="187"/>
      <c r="DLC746" s="187"/>
      <c r="DLD746" s="187"/>
      <c r="DLE746" s="187"/>
      <c r="DLF746" s="187"/>
      <c r="DLG746" s="187"/>
      <c r="DLH746" s="187"/>
      <c r="DLI746" s="187"/>
      <c r="DLJ746" s="187"/>
      <c r="DLK746" s="187"/>
      <c r="DLL746" s="187"/>
      <c r="DLM746" s="187"/>
      <c r="DLN746" s="187"/>
      <c r="DLO746" s="187"/>
      <c r="DLP746" s="187"/>
      <c r="DLQ746" s="187"/>
      <c r="DLR746" s="187"/>
      <c r="DLS746" s="187"/>
      <c r="DLT746" s="187"/>
      <c r="DLU746" s="187"/>
      <c r="DLV746" s="187"/>
      <c r="DLW746" s="187"/>
      <c r="DLX746" s="187"/>
      <c r="DLY746" s="187"/>
      <c r="DLZ746" s="187"/>
      <c r="DMA746" s="187"/>
      <c r="DMB746" s="187"/>
      <c r="DMC746" s="187"/>
      <c r="DMD746" s="187"/>
      <c r="DME746" s="187"/>
      <c r="DMF746" s="187"/>
      <c r="DMG746" s="187"/>
      <c r="DMH746" s="187"/>
      <c r="DMI746" s="187"/>
      <c r="DMJ746" s="187"/>
      <c r="DMK746" s="187"/>
      <c r="DML746" s="187"/>
      <c r="DMM746" s="187"/>
      <c r="DMN746" s="187"/>
      <c r="DMO746" s="187"/>
      <c r="DMP746" s="187"/>
      <c r="DMQ746" s="187"/>
      <c r="DMR746" s="187"/>
      <c r="DMS746" s="187"/>
      <c r="DMT746" s="187"/>
      <c r="DMU746" s="187"/>
      <c r="DMV746" s="187"/>
      <c r="DMW746" s="187"/>
      <c r="DMX746" s="187"/>
      <c r="DMY746" s="187"/>
      <c r="DMZ746" s="187"/>
      <c r="DNA746" s="187"/>
      <c r="DNB746" s="187"/>
      <c r="DNC746" s="187"/>
      <c r="DND746" s="187"/>
      <c r="DNE746" s="187"/>
      <c r="DNF746" s="187"/>
      <c r="DNG746" s="187"/>
      <c r="DNH746" s="187"/>
      <c r="DNI746" s="187"/>
      <c r="DNJ746" s="187"/>
      <c r="DNK746" s="187"/>
      <c r="DNL746" s="187"/>
      <c r="DNM746" s="187"/>
      <c r="DNN746" s="187"/>
      <c r="DNO746" s="187"/>
      <c r="DNP746" s="187"/>
      <c r="DNQ746" s="187"/>
      <c r="DNR746" s="187"/>
      <c r="DNS746" s="187"/>
      <c r="DNT746" s="187"/>
      <c r="DNU746" s="187"/>
      <c r="DNV746" s="187"/>
      <c r="DNW746" s="187"/>
      <c r="DNX746" s="187"/>
      <c r="DNY746" s="187"/>
      <c r="DNZ746" s="187"/>
      <c r="DOA746" s="187"/>
      <c r="DOB746" s="187"/>
      <c r="DOC746" s="187"/>
      <c r="DOD746" s="187"/>
      <c r="DOE746" s="187"/>
      <c r="DOF746" s="187"/>
      <c r="DOG746" s="187"/>
      <c r="DOH746" s="187"/>
      <c r="DOI746" s="187"/>
      <c r="DOJ746" s="187"/>
      <c r="DOK746" s="187"/>
      <c r="DOL746" s="187"/>
      <c r="DOM746" s="187"/>
      <c r="DON746" s="187"/>
      <c r="DOO746" s="187"/>
      <c r="DOP746" s="187"/>
      <c r="DOQ746" s="187"/>
      <c r="DOR746" s="187"/>
      <c r="DOS746" s="187"/>
      <c r="DOT746" s="187"/>
      <c r="DOU746" s="187"/>
      <c r="DOV746" s="187"/>
      <c r="DOW746" s="187"/>
      <c r="DOX746" s="187"/>
      <c r="DOY746" s="187"/>
      <c r="DOZ746" s="187"/>
      <c r="DPA746" s="187"/>
      <c r="DPB746" s="187"/>
      <c r="DPC746" s="187"/>
      <c r="DPD746" s="187"/>
      <c r="DPE746" s="187"/>
      <c r="DPF746" s="187"/>
      <c r="DPG746" s="187"/>
      <c r="DPH746" s="187"/>
      <c r="DPI746" s="187"/>
      <c r="DPJ746" s="187"/>
      <c r="DPK746" s="187"/>
      <c r="DPL746" s="187"/>
      <c r="DPM746" s="187"/>
      <c r="DPN746" s="187"/>
      <c r="DPO746" s="187"/>
      <c r="DPP746" s="187"/>
      <c r="DPQ746" s="187"/>
      <c r="DPR746" s="187"/>
      <c r="DPS746" s="187"/>
      <c r="DPT746" s="187"/>
      <c r="DPU746" s="187"/>
      <c r="DPV746" s="187"/>
      <c r="DPW746" s="187"/>
      <c r="DPX746" s="187"/>
      <c r="DPY746" s="187"/>
      <c r="DPZ746" s="187"/>
      <c r="DQA746" s="187"/>
      <c r="DQB746" s="187"/>
      <c r="DQC746" s="187"/>
      <c r="DQD746" s="187"/>
      <c r="DQE746" s="187"/>
      <c r="DQF746" s="187"/>
      <c r="DQG746" s="187"/>
      <c r="DQH746" s="187"/>
      <c r="DQI746" s="187"/>
      <c r="DQJ746" s="187"/>
      <c r="DQK746" s="187"/>
      <c r="DQL746" s="187"/>
      <c r="DQM746" s="187"/>
      <c r="DQN746" s="187"/>
      <c r="DQO746" s="187"/>
      <c r="DQP746" s="187"/>
      <c r="DQQ746" s="187"/>
      <c r="DQR746" s="187"/>
      <c r="DQS746" s="187"/>
      <c r="DQT746" s="187"/>
      <c r="DQU746" s="187"/>
      <c r="DQV746" s="187"/>
      <c r="DQW746" s="187"/>
      <c r="DQX746" s="187"/>
      <c r="DQY746" s="187"/>
      <c r="DQZ746" s="187"/>
      <c r="DRA746" s="187"/>
      <c r="DRB746" s="187"/>
      <c r="DRC746" s="187"/>
      <c r="DRD746" s="187"/>
      <c r="DRE746" s="187"/>
      <c r="DRF746" s="187"/>
      <c r="DRG746" s="187"/>
      <c r="DRH746" s="187"/>
      <c r="DRI746" s="187"/>
      <c r="DRJ746" s="187"/>
      <c r="DRK746" s="187"/>
      <c r="DRL746" s="187"/>
      <c r="DRM746" s="187"/>
      <c r="DRN746" s="187"/>
      <c r="DRO746" s="187"/>
      <c r="DRP746" s="187"/>
      <c r="DRQ746" s="187"/>
      <c r="DRR746" s="187"/>
      <c r="DRS746" s="187"/>
      <c r="DRT746" s="187"/>
      <c r="DRU746" s="187"/>
      <c r="DRV746" s="187"/>
      <c r="DRW746" s="187"/>
      <c r="DRX746" s="187"/>
      <c r="DRY746" s="187"/>
      <c r="DRZ746" s="187"/>
      <c r="DSA746" s="187"/>
      <c r="DSB746" s="187"/>
      <c r="DSC746" s="187"/>
      <c r="DSD746" s="187"/>
      <c r="DSE746" s="187"/>
      <c r="DSF746" s="187"/>
      <c r="DSG746" s="187"/>
      <c r="DSH746" s="187"/>
      <c r="DSI746" s="187"/>
      <c r="DSJ746" s="187"/>
      <c r="DSK746" s="187"/>
      <c r="DSL746" s="187"/>
      <c r="DSM746" s="187"/>
      <c r="DSN746" s="187"/>
      <c r="DSO746" s="187"/>
      <c r="DSP746" s="187"/>
      <c r="DSQ746" s="187"/>
      <c r="DSR746" s="187"/>
      <c r="DSS746" s="187"/>
      <c r="DST746" s="187"/>
      <c r="DSU746" s="187"/>
      <c r="DSV746" s="187"/>
      <c r="DSW746" s="187"/>
      <c r="DSX746" s="187"/>
      <c r="DSY746" s="187"/>
      <c r="DSZ746" s="187"/>
      <c r="DTA746" s="187"/>
      <c r="DTB746" s="187"/>
      <c r="DTC746" s="187"/>
      <c r="DTD746" s="187"/>
      <c r="DTE746" s="187"/>
      <c r="DTF746" s="187"/>
      <c r="DTG746" s="187"/>
      <c r="DTH746" s="187"/>
      <c r="DTI746" s="187"/>
      <c r="DTJ746" s="187"/>
      <c r="DTK746" s="187"/>
      <c r="DTL746" s="187"/>
      <c r="DTM746" s="187"/>
      <c r="DTN746" s="187"/>
      <c r="DTO746" s="187"/>
      <c r="DTP746" s="187"/>
      <c r="DTQ746" s="187"/>
      <c r="DTR746" s="187"/>
      <c r="DTS746" s="187"/>
      <c r="DTT746" s="187"/>
      <c r="DTU746" s="187"/>
      <c r="DTV746" s="187"/>
      <c r="DTW746" s="187"/>
      <c r="DTX746" s="187"/>
      <c r="DTY746" s="187"/>
      <c r="DTZ746" s="187"/>
      <c r="DUA746" s="187"/>
      <c r="DUB746" s="187"/>
      <c r="DUC746" s="187"/>
      <c r="DUD746" s="187"/>
      <c r="DUE746" s="187"/>
      <c r="DUF746" s="187"/>
      <c r="DUG746" s="187"/>
      <c r="DUH746" s="187"/>
      <c r="DUI746" s="187"/>
      <c r="DUJ746" s="187"/>
      <c r="DUK746" s="187"/>
      <c r="DUL746" s="187"/>
      <c r="DUM746" s="187"/>
      <c r="DUN746" s="187"/>
      <c r="DUO746" s="187"/>
      <c r="DUP746" s="187"/>
      <c r="DUQ746" s="187"/>
      <c r="DUR746" s="187"/>
      <c r="DUS746" s="187"/>
      <c r="DUT746" s="187"/>
      <c r="DUU746" s="187"/>
      <c r="DUV746" s="187"/>
      <c r="DUW746" s="187"/>
      <c r="DUX746" s="187"/>
      <c r="DUY746" s="187"/>
      <c r="DUZ746" s="187"/>
      <c r="DVA746" s="187"/>
      <c r="DVB746" s="187"/>
      <c r="DVC746" s="187"/>
      <c r="DVD746" s="187"/>
      <c r="DVE746" s="187"/>
      <c r="DVF746" s="187"/>
      <c r="DVG746" s="187"/>
      <c r="DVH746" s="187"/>
      <c r="DVI746" s="187"/>
      <c r="DVJ746" s="187"/>
      <c r="DVK746" s="187"/>
      <c r="DVL746" s="187"/>
      <c r="DVM746" s="187"/>
      <c r="DVN746" s="187"/>
      <c r="DVO746" s="187"/>
      <c r="DVP746" s="187"/>
      <c r="DVQ746" s="187"/>
      <c r="DVR746" s="187"/>
      <c r="DVS746" s="187"/>
      <c r="DVT746" s="187"/>
      <c r="DVU746" s="187"/>
      <c r="DVV746" s="187"/>
      <c r="DVW746" s="187"/>
      <c r="DVX746" s="187"/>
      <c r="DVY746" s="187"/>
      <c r="DVZ746" s="187"/>
      <c r="DWA746" s="187"/>
      <c r="DWB746" s="187"/>
      <c r="DWC746" s="187"/>
      <c r="DWD746" s="187"/>
      <c r="DWE746" s="187"/>
      <c r="DWF746" s="187"/>
      <c r="DWG746" s="187"/>
      <c r="DWH746" s="187"/>
      <c r="DWI746" s="187"/>
      <c r="DWJ746" s="187"/>
      <c r="DWK746" s="187"/>
      <c r="DWL746" s="187"/>
      <c r="DWM746" s="187"/>
      <c r="DWN746" s="187"/>
      <c r="DWO746" s="187"/>
      <c r="DWP746" s="187"/>
      <c r="DWQ746" s="187"/>
      <c r="DWR746" s="187"/>
      <c r="DWS746" s="187"/>
      <c r="DWT746" s="187"/>
      <c r="DWU746" s="187"/>
      <c r="DWV746" s="187"/>
      <c r="DWW746" s="187"/>
      <c r="DWX746" s="187"/>
      <c r="DWY746" s="187"/>
      <c r="DWZ746" s="187"/>
      <c r="DXA746" s="187"/>
      <c r="DXB746" s="187"/>
      <c r="DXC746" s="187"/>
      <c r="DXD746" s="187"/>
      <c r="DXE746" s="187"/>
      <c r="DXF746" s="187"/>
      <c r="DXG746" s="187"/>
      <c r="DXH746" s="187"/>
      <c r="DXI746" s="187"/>
      <c r="DXJ746" s="187"/>
      <c r="DXK746" s="187"/>
      <c r="DXL746" s="187"/>
      <c r="DXM746" s="187"/>
      <c r="DXN746" s="187"/>
      <c r="DXO746" s="187"/>
      <c r="DXP746" s="187"/>
      <c r="DXQ746" s="187"/>
      <c r="DXR746" s="187"/>
      <c r="DXS746" s="187"/>
      <c r="DXT746" s="187"/>
      <c r="DXU746" s="187"/>
      <c r="DXV746" s="187"/>
      <c r="DXW746" s="187"/>
      <c r="DXX746" s="187"/>
      <c r="DXY746" s="187"/>
      <c r="DXZ746" s="187"/>
      <c r="DYA746" s="187"/>
      <c r="DYB746" s="187"/>
      <c r="DYC746" s="187"/>
      <c r="DYD746" s="187"/>
      <c r="DYE746" s="187"/>
      <c r="DYF746" s="187"/>
      <c r="DYG746" s="187"/>
      <c r="DYH746" s="187"/>
      <c r="DYI746" s="187"/>
      <c r="DYJ746" s="187"/>
      <c r="DYK746" s="187"/>
      <c r="DYL746" s="187"/>
      <c r="DYM746" s="187"/>
      <c r="DYN746" s="187"/>
      <c r="DYO746" s="187"/>
      <c r="DYP746" s="187"/>
      <c r="DYQ746" s="187"/>
      <c r="DYR746" s="187"/>
      <c r="DYS746" s="187"/>
      <c r="DYT746" s="187"/>
      <c r="DYU746" s="187"/>
      <c r="DYV746" s="187"/>
      <c r="DYW746" s="187"/>
      <c r="DYX746" s="187"/>
      <c r="DYY746" s="187"/>
      <c r="DYZ746" s="187"/>
      <c r="DZA746" s="187"/>
      <c r="DZB746" s="187"/>
      <c r="DZC746" s="187"/>
      <c r="DZD746" s="187"/>
      <c r="DZE746" s="187"/>
      <c r="DZF746" s="187"/>
      <c r="DZG746" s="187"/>
      <c r="DZH746" s="187"/>
      <c r="DZI746" s="187"/>
      <c r="DZJ746" s="187"/>
      <c r="DZK746" s="187"/>
      <c r="DZL746" s="187"/>
      <c r="DZM746" s="187"/>
      <c r="DZN746" s="187"/>
      <c r="DZO746" s="187"/>
      <c r="DZP746" s="187"/>
      <c r="DZQ746" s="187"/>
      <c r="DZR746" s="187"/>
      <c r="DZS746" s="187"/>
      <c r="DZT746" s="187"/>
      <c r="DZU746" s="187"/>
      <c r="DZV746" s="187"/>
      <c r="DZW746" s="187"/>
      <c r="DZX746" s="187"/>
      <c r="DZY746" s="187"/>
      <c r="DZZ746" s="187"/>
      <c r="EAA746" s="187"/>
      <c r="EAB746" s="187"/>
      <c r="EAC746" s="187"/>
      <c r="EAD746" s="187"/>
      <c r="EAE746" s="187"/>
      <c r="EAF746" s="187"/>
      <c r="EAG746" s="187"/>
      <c r="EAH746" s="187"/>
      <c r="EAI746" s="187"/>
      <c r="EAJ746" s="187"/>
      <c r="EAK746" s="187"/>
      <c r="EAL746" s="187"/>
      <c r="EAM746" s="187"/>
      <c r="EAN746" s="187"/>
      <c r="EAO746" s="187"/>
      <c r="EAP746" s="187"/>
      <c r="EAQ746" s="187"/>
      <c r="EAR746" s="187"/>
      <c r="EAS746" s="187"/>
      <c r="EAT746" s="187"/>
      <c r="EAU746" s="187"/>
      <c r="EAV746" s="187"/>
      <c r="EAW746" s="187"/>
      <c r="EAX746" s="187"/>
      <c r="EAY746" s="187"/>
      <c r="EAZ746" s="187"/>
      <c r="EBA746" s="187"/>
      <c r="EBB746" s="187"/>
      <c r="EBC746" s="187"/>
      <c r="EBD746" s="187"/>
      <c r="EBE746" s="187"/>
      <c r="EBF746" s="187"/>
      <c r="EBG746" s="187"/>
      <c r="EBH746" s="187"/>
      <c r="EBI746" s="187"/>
      <c r="EBJ746" s="187"/>
      <c r="EBK746" s="187"/>
      <c r="EBL746" s="187"/>
      <c r="EBM746" s="187"/>
      <c r="EBN746" s="187"/>
      <c r="EBO746" s="187"/>
      <c r="EBP746" s="187"/>
      <c r="EBQ746" s="187"/>
      <c r="EBR746" s="187"/>
      <c r="EBS746" s="187"/>
      <c r="EBT746" s="187"/>
      <c r="EBU746" s="187"/>
      <c r="EBV746" s="187"/>
      <c r="EBW746" s="187"/>
      <c r="EBX746" s="187"/>
      <c r="EBY746" s="187"/>
      <c r="EBZ746" s="187"/>
      <c r="ECA746" s="187"/>
      <c r="ECB746" s="187"/>
      <c r="ECC746" s="187"/>
      <c r="ECD746" s="187"/>
      <c r="ECE746" s="187"/>
      <c r="ECF746" s="187"/>
      <c r="ECG746" s="187"/>
      <c r="ECH746" s="187"/>
      <c r="ECI746" s="187"/>
      <c r="ECJ746" s="187"/>
      <c r="ECK746" s="187"/>
      <c r="ECL746" s="187"/>
      <c r="ECM746" s="187"/>
      <c r="ECN746" s="187"/>
      <c r="ECO746" s="187"/>
      <c r="ECP746" s="187"/>
      <c r="ECQ746" s="187"/>
      <c r="ECR746" s="187"/>
      <c r="ECS746" s="187"/>
      <c r="ECT746" s="187"/>
      <c r="ECU746" s="187"/>
      <c r="ECV746" s="187"/>
      <c r="ECW746" s="187"/>
      <c r="ECX746" s="187"/>
      <c r="ECY746" s="187"/>
      <c r="ECZ746" s="187"/>
      <c r="EDA746" s="187"/>
      <c r="EDB746" s="187"/>
      <c r="EDC746" s="187"/>
      <c r="EDD746" s="187"/>
      <c r="EDE746" s="187"/>
      <c r="EDF746" s="187"/>
      <c r="EDG746" s="187"/>
      <c r="EDH746" s="187"/>
      <c r="EDI746" s="187"/>
      <c r="EDJ746" s="187"/>
      <c r="EDK746" s="187"/>
      <c r="EDL746" s="187"/>
      <c r="EDM746" s="187"/>
      <c r="EDN746" s="187"/>
      <c r="EDO746" s="187"/>
      <c r="EDP746" s="187"/>
      <c r="EDQ746" s="187"/>
      <c r="EDR746" s="187"/>
      <c r="EDS746" s="187"/>
      <c r="EDT746" s="187"/>
      <c r="EDU746" s="187"/>
      <c r="EDV746" s="187"/>
      <c r="EDW746" s="187"/>
      <c r="EDX746" s="187"/>
      <c r="EDY746" s="187"/>
      <c r="EDZ746" s="187"/>
      <c r="EEA746" s="187"/>
      <c r="EEB746" s="187"/>
      <c r="EEC746" s="187"/>
      <c r="EED746" s="187"/>
      <c r="EEE746" s="187"/>
      <c r="EEF746" s="187"/>
      <c r="EEG746" s="187"/>
      <c r="EEH746" s="187"/>
      <c r="EEI746" s="187"/>
      <c r="EEJ746" s="187"/>
      <c r="EEK746" s="187"/>
      <c r="EEL746" s="187"/>
      <c r="EEM746" s="187"/>
      <c r="EEN746" s="187"/>
      <c r="EEO746" s="187"/>
      <c r="EEP746" s="187"/>
      <c r="EEQ746" s="187"/>
      <c r="EER746" s="187"/>
      <c r="EES746" s="187"/>
      <c r="EET746" s="187"/>
      <c r="EEU746" s="187"/>
      <c r="EEV746" s="187"/>
      <c r="EEW746" s="187"/>
      <c r="EEX746" s="187"/>
      <c r="EEY746" s="187"/>
      <c r="EEZ746" s="187"/>
      <c r="EFA746" s="187"/>
      <c r="EFB746" s="187"/>
      <c r="EFC746" s="187"/>
      <c r="EFD746" s="187"/>
      <c r="EFE746" s="187"/>
      <c r="EFF746" s="187"/>
      <c r="EFG746" s="187"/>
      <c r="EFH746" s="187"/>
      <c r="EFI746" s="187"/>
      <c r="EFJ746" s="187"/>
      <c r="EFK746" s="187"/>
      <c r="EFL746" s="187"/>
      <c r="EFM746" s="187"/>
      <c r="EFN746" s="187"/>
      <c r="EFO746" s="187"/>
      <c r="EFP746" s="187"/>
      <c r="EFQ746" s="187"/>
      <c r="EFR746" s="187"/>
      <c r="EFS746" s="187"/>
      <c r="EFT746" s="187"/>
      <c r="EFU746" s="187"/>
      <c r="EFV746" s="187"/>
      <c r="EFW746" s="187"/>
      <c r="EFX746" s="187"/>
      <c r="EFY746" s="187"/>
      <c r="EFZ746" s="187"/>
      <c r="EGA746" s="187"/>
      <c r="EGB746" s="187"/>
      <c r="EGC746" s="187"/>
      <c r="EGD746" s="187"/>
      <c r="EGE746" s="187"/>
      <c r="EGF746" s="187"/>
      <c r="EGG746" s="187"/>
      <c r="EGH746" s="187"/>
      <c r="EGI746" s="187"/>
      <c r="EGJ746" s="187"/>
      <c r="EGK746" s="187"/>
      <c r="EGL746" s="187"/>
      <c r="EGM746" s="187"/>
      <c r="EGN746" s="187"/>
      <c r="EGO746" s="187"/>
      <c r="EGP746" s="187"/>
      <c r="EGQ746" s="187"/>
      <c r="EGR746" s="187"/>
      <c r="EGS746" s="187"/>
      <c r="EGT746" s="187"/>
      <c r="EGU746" s="187"/>
      <c r="EGV746" s="187"/>
      <c r="EGW746" s="187"/>
      <c r="EGX746" s="187"/>
      <c r="EGY746" s="187"/>
      <c r="EGZ746" s="187"/>
      <c r="EHA746" s="187"/>
      <c r="EHB746" s="187"/>
      <c r="EHC746" s="187"/>
      <c r="EHD746" s="187"/>
      <c r="EHE746" s="187"/>
      <c r="EHF746" s="187"/>
      <c r="EHG746" s="187"/>
      <c r="EHH746" s="187"/>
      <c r="EHI746" s="187"/>
      <c r="EHJ746" s="187"/>
      <c r="EHK746" s="187"/>
      <c r="EHL746" s="187"/>
      <c r="EHM746" s="187"/>
      <c r="EHN746" s="187"/>
      <c r="EHO746" s="187"/>
      <c r="EHP746" s="187"/>
      <c r="EHQ746" s="187"/>
      <c r="EHR746" s="187"/>
      <c r="EHS746" s="187"/>
      <c r="EHT746" s="187"/>
      <c r="EHU746" s="187"/>
      <c r="EHV746" s="187"/>
      <c r="EHW746" s="187"/>
      <c r="EHX746" s="187"/>
      <c r="EHY746" s="187"/>
      <c r="EHZ746" s="187"/>
      <c r="EIA746" s="187"/>
      <c r="EIB746" s="187"/>
      <c r="EIC746" s="187"/>
      <c r="EID746" s="187"/>
      <c r="EIE746" s="187"/>
      <c r="EIF746" s="187"/>
      <c r="EIG746" s="187"/>
      <c r="EIH746" s="187"/>
      <c r="EII746" s="187"/>
      <c r="EIJ746" s="187"/>
      <c r="EIK746" s="187"/>
      <c r="EIL746" s="187"/>
      <c r="EIM746" s="187"/>
      <c r="EIN746" s="187"/>
      <c r="EIO746" s="187"/>
      <c r="EIP746" s="187"/>
      <c r="EIQ746" s="187"/>
      <c r="EIR746" s="187"/>
      <c r="EIS746" s="187"/>
      <c r="EIT746" s="187"/>
      <c r="EIU746" s="187"/>
      <c r="EIV746" s="187"/>
      <c r="EIW746" s="187"/>
      <c r="EIX746" s="187"/>
      <c r="EIY746" s="187"/>
      <c r="EIZ746" s="187"/>
      <c r="EJA746" s="187"/>
      <c r="EJB746" s="187"/>
      <c r="EJC746" s="187"/>
      <c r="EJD746" s="187"/>
      <c r="EJE746" s="187"/>
      <c r="EJF746" s="187"/>
      <c r="EJG746" s="187"/>
      <c r="EJH746" s="187"/>
      <c r="EJI746" s="187"/>
      <c r="EJJ746" s="187"/>
      <c r="EJK746" s="187"/>
      <c r="EJL746" s="187"/>
      <c r="EJM746" s="187"/>
      <c r="EJN746" s="187"/>
      <c r="EJO746" s="187"/>
      <c r="EJP746" s="187"/>
      <c r="EJQ746" s="187"/>
      <c r="EJR746" s="187"/>
      <c r="EJS746" s="187"/>
      <c r="EJT746" s="187"/>
      <c r="EJU746" s="187"/>
      <c r="EJV746" s="187"/>
      <c r="EJW746" s="187"/>
      <c r="EJX746" s="187"/>
      <c r="EJY746" s="187"/>
      <c r="EJZ746" s="187"/>
      <c r="EKA746" s="187"/>
      <c r="EKB746" s="187"/>
      <c r="EKC746" s="187"/>
      <c r="EKD746" s="187"/>
      <c r="EKE746" s="187"/>
      <c r="EKF746" s="187"/>
      <c r="EKG746" s="187"/>
      <c r="EKH746" s="187"/>
      <c r="EKI746" s="187"/>
      <c r="EKJ746" s="187"/>
      <c r="EKK746" s="187"/>
      <c r="EKL746" s="187"/>
      <c r="EKM746" s="187"/>
      <c r="EKN746" s="187"/>
      <c r="EKO746" s="187"/>
      <c r="EKP746" s="187"/>
      <c r="EKQ746" s="187"/>
      <c r="EKR746" s="187"/>
      <c r="EKS746" s="187"/>
      <c r="EKT746" s="187"/>
      <c r="EKU746" s="187"/>
      <c r="EKV746" s="187"/>
      <c r="EKW746" s="187"/>
      <c r="EKX746" s="187"/>
      <c r="EKY746" s="187"/>
      <c r="EKZ746" s="187"/>
      <c r="ELA746" s="187"/>
      <c r="ELB746" s="187"/>
      <c r="ELC746" s="187"/>
      <c r="ELD746" s="187"/>
      <c r="ELE746" s="187"/>
      <c r="ELF746" s="187"/>
      <c r="ELG746" s="187"/>
      <c r="ELH746" s="187"/>
      <c r="ELI746" s="187"/>
      <c r="ELJ746" s="187"/>
      <c r="ELK746" s="187"/>
      <c r="ELL746" s="187"/>
      <c r="ELM746" s="187"/>
      <c r="ELN746" s="187"/>
      <c r="ELO746" s="187"/>
      <c r="ELP746" s="187"/>
      <c r="ELQ746" s="187"/>
      <c r="ELR746" s="187"/>
      <c r="ELS746" s="187"/>
      <c r="ELT746" s="187"/>
      <c r="ELU746" s="187"/>
      <c r="ELV746" s="187"/>
      <c r="ELW746" s="187"/>
      <c r="ELX746" s="187"/>
      <c r="ELY746" s="187"/>
      <c r="ELZ746" s="187"/>
      <c r="EMA746" s="187"/>
      <c r="EMB746" s="187"/>
      <c r="EMC746" s="187"/>
      <c r="EMD746" s="187"/>
      <c r="EME746" s="187"/>
      <c r="EMF746" s="187"/>
      <c r="EMG746" s="187"/>
      <c r="EMH746" s="187"/>
      <c r="EMI746" s="187"/>
      <c r="EMJ746" s="187"/>
      <c r="EMK746" s="187"/>
      <c r="EML746" s="187"/>
      <c r="EMM746" s="187"/>
      <c r="EMN746" s="187"/>
      <c r="EMO746" s="187"/>
      <c r="EMP746" s="187"/>
      <c r="EMQ746" s="187"/>
      <c r="EMR746" s="187"/>
      <c r="EMS746" s="187"/>
      <c r="EMT746" s="187"/>
      <c r="EMU746" s="187"/>
      <c r="EMV746" s="187"/>
      <c r="EMW746" s="187"/>
      <c r="EMX746" s="187"/>
      <c r="EMY746" s="187"/>
      <c r="EMZ746" s="187"/>
      <c r="ENA746" s="187"/>
      <c r="ENB746" s="187"/>
      <c r="ENC746" s="187"/>
      <c r="END746" s="187"/>
      <c r="ENE746" s="187"/>
      <c r="ENF746" s="187"/>
      <c r="ENG746" s="187"/>
      <c r="ENH746" s="187"/>
      <c r="ENI746" s="187"/>
      <c r="ENJ746" s="187"/>
      <c r="ENK746" s="187"/>
      <c r="ENL746" s="187"/>
      <c r="ENM746" s="187"/>
      <c r="ENN746" s="187"/>
      <c r="ENO746" s="187"/>
      <c r="ENP746" s="187"/>
      <c r="ENQ746" s="187"/>
      <c r="ENR746" s="187"/>
      <c r="ENS746" s="187"/>
      <c r="ENT746" s="187"/>
      <c r="ENU746" s="187"/>
      <c r="ENV746" s="187"/>
      <c r="ENW746" s="187"/>
      <c r="ENX746" s="187"/>
      <c r="ENY746" s="187"/>
      <c r="ENZ746" s="187"/>
      <c r="EOA746" s="187"/>
      <c r="EOB746" s="187"/>
      <c r="EOC746" s="187"/>
      <c r="EOD746" s="187"/>
      <c r="EOE746" s="187"/>
      <c r="EOF746" s="187"/>
      <c r="EOG746" s="187"/>
      <c r="EOH746" s="187"/>
      <c r="EOI746" s="187"/>
      <c r="EOJ746" s="187"/>
      <c r="EOK746" s="187"/>
      <c r="EOL746" s="187"/>
      <c r="EOM746" s="187"/>
      <c r="EON746" s="187"/>
      <c r="EOO746" s="187"/>
      <c r="EOP746" s="187"/>
      <c r="EOQ746" s="187"/>
      <c r="EOR746" s="187"/>
      <c r="EOS746" s="187"/>
      <c r="EOT746" s="187"/>
      <c r="EOU746" s="187"/>
      <c r="EOV746" s="187"/>
      <c r="EOW746" s="187"/>
      <c r="EOX746" s="187"/>
      <c r="EOY746" s="187"/>
      <c r="EOZ746" s="187"/>
      <c r="EPA746" s="187"/>
      <c r="EPB746" s="187"/>
      <c r="EPC746" s="187"/>
      <c r="EPD746" s="187"/>
      <c r="EPE746" s="187"/>
      <c r="EPF746" s="187"/>
      <c r="EPG746" s="187"/>
      <c r="EPH746" s="187"/>
      <c r="EPI746" s="187"/>
      <c r="EPJ746" s="187"/>
      <c r="EPK746" s="187"/>
      <c r="EPL746" s="187"/>
      <c r="EPM746" s="187"/>
      <c r="EPN746" s="187"/>
      <c r="EPO746" s="187"/>
      <c r="EPP746" s="187"/>
      <c r="EPQ746" s="187"/>
      <c r="EPR746" s="187"/>
      <c r="EPS746" s="187"/>
      <c r="EPT746" s="187"/>
      <c r="EPU746" s="187"/>
      <c r="EPV746" s="187"/>
      <c r="EPW746" s="187"/>
      <c r="EPX746" s="187"/>
      <c r="EPY746" s="187"/>
      <c r="EPZ746" s="187"/>
      <c r="EQA746" s="187"/>
      <c r="EQB746" s="187"/>
      <c r="EQC746" s="187"/>
      <c r="EQD746" s="187"/>
      <c r="EQE746" s="187"/>
      <c r="EQF746" s="187"/>
      <c r="EQG746" s="187"/>
      <c r="EQH746" s="187"/>
      <c r="EQI746" s="187"/>
      <c r="EQJ746" s="187"/>
      <c r="EQK746" s="187"/>
      <c r="EQL746" s="187"/>
      <c r="EQM746" s="187"/>
      <c r="EQN746" s="187"/>
      <c r="EQO746" s="187"/>
      <c r="EQP746" s="187"/>
      <c r="EQQ746" s="187"/>
      <c r="EQR746" s="187"/>
      <c r="EQS746" s="187"/>
      <c r="EQT746" s="187"/>
      <c r="EQU746" s="187"/>
      <c r="EQV746" s="187"/>
      <c r="EQW746" s="187"/>
      <c r="EQX746" s="187"/>
      <c r="EQY746" s="187"/>
      <c r="EQZ746" s="187"/>
      <c r="ERA746" s="187"/>
      <c r="ERB746" s="187"/>
      <c r="ERC746" s="187"/>
      <c r="ERD746" s="187"/>
      <c r="ERE746" s="187"/>
      <c r="ERF746" s="187"/>
      <c r="ERG746" s="187"/>
      <c r="ERH746" s="187"/>
      <c r="ERI746" s="187"/>
      <c r="ERJ746" s="187"/>
      <c r="ERK746" s="187"/>
      <c r="ERL746" s="187"/>
      <c r="ERM746" s="187"/>
      <c r="ERN746" s="187"/>
      <c r="ERO746" s="187"/>
      <c r="ERP746" s="187"/>
      <c r="ERQ746" s="187"/>
      <c r="ERR746" s="187"/>
      <c r="ERS746" s="187"/>
      <c r="ERT746" s="187"/>
      <c r="ERU746" s="187"/>
      <c r="ERV746" s="187"/>
      <c r="ERW746" s="187"/>
      <c r="ERX746" s="187"/>
      <c r="ERY746" s="187"/>
      <c r="ERZ746" s="187"/>
      <c r="ESA746" s="187"/>
      <c r="ESB746" s="187"/>
      <c r="ESC746" s="187"/>
      <c r="ESD746" s="187"/>
      <c r="ESE746" s="187"/>
      <c r="ESF746" s="187"/>
      <c r="ESG746" s="187"/>
      <c r="ESH746" s="187"/>
      <c r="ESI746" s="187"/>
      <c r="ESJ746" s="187"/>
      <c r="ESK746" s="187"/>
      <c r="ESL746" s="187"/>
      <c r="ESM746" s="187"/>
      <c r="ESN746" s="187"/>
      <c r="ESO746" s="187"/>
      <c r="ESP746" s="187"/>
      <c r="ESQ746" s="187"/>
      <c r="ESR746" s="187"/>
      <c r="ESS746" s="187"/>
      <c r="EST746" s="187"/>
      <c r="ESU746" s="187"/>
      <c r="ESV746" s="187"/>
      <c r="ESW746" s="187"/>
      <c r="ESX746" s="187"/>
      <c r="ESY746" s="187"/>
      <c r="ESZ746" s="187"/>
      <c r="ETA746" s="187"/>
      <c r="ETB746" s="187"/>
      <c r="ETC746" s="187"/>
      <c r="ETD746" s="187"/>
      <c r="ETE746" s="187"/>
      <c r="ETF746" s="187"/>
      <c r="ETG746" s="187"/>
      <c r="ETH746" s="187"/>
      <c r="ETI746" s="187"/>
      <c r="ETJ746" s="187"/>
      <c r="ETK746" s="187"/>
      <c r="ETL746" s="187"/>
      <c r="ETM746" s="187"/>
      <c r="ETN746" s="187"/>
      <c r="ETO746" s="187"/>
      <c r="ETP746" s="187"/>
      <c r="ETQ746" s="187"/>
      <c r="ETR746" s="187"/>
      <c r="ETS746" s="187"/>
      <c r="ETT746" s="187"/>
      <c r="ETU746" s="187"/>
      <c r="ETV746" s="187"/>
      <c r="ETW746" s="187"/>
      <c r="ETX746" s="187"/>
      <c r="ETY746" s="187"/>
      <c r="ETZ746" s="187"/>
      <c r="EUA746" s="187"/>
      <c r="EUB746" s="187"/>
      <c r="EUC746" s="187"/>
      <c r="EUD746" s="187"/>
      <c r="EUE746" s="187"/>
      <c r="EUF746" s="187"/>
      <c r="EUG746" s="187"/>
      <c r="EUH746" s="187"/>
      <c r="EUI746" s="187"/>
      <c r="EUJ746" s="187"/>
      <c r="EUK746" s="187"/>
      <c r="EUL746" s="187"/>
      <c r="EUM746" s="187"/>
      <c r="EUN746" s="187"/>
      <c r="EUO746" s="187"/>
      <c r="EUP746" s="187"/>
      <c r="EUQ746" s="187"/>
      <c r="EUR746" s="187"/>
      <c r="EUS746" s="187"/>
      <c r="EUT746" s="187"/>
      <c r="EUU746" s="187"/>
      <c r="EUV746" s="187"/>
      <c r="EUW746" s="187"/>
      <c r="EUX746" s="187"/>
      <c r="EUY746" s="187"/>
      <c r="EUZ746" s="187"/>
      <c r="EVA746" s="187"/>
      <c r="EVB746" s="187"/>
      <c r="EVC746" s="187"/>
      <c r="EVD746" s="187"/>
      <c r="EVE746" s="187"/>
      <c r="EVF746" s="187"/>
      <c r="EVG746" s="187"/>
      <c r="EVH746" s="187"/>
      <c r="EVI746" s="187"/>
      <c r="EVJ746" s="187"/>
      <c r="EVK746" s="187"/>
      <c r="EVL746" s="187"/>
      <c r="EVM746" s="187"/>
      <c r="EVN746" s="187"/>
      <c r="EVO746" s="187"/>
      <c r="EVP746" s="187"/>
      <c r="EVQ746" s="187"/>
      <c r="EVR746" s="187"/>
      <c r="EVS746" s="187"/>
      <c r="EVT746" s="187"/>
      <c r="EVU746" s="187"/>
      <c r="EVV746" s="187"/>
      <c r="EVW746" s="187"/>
      <c r="EVX746" s="187"/>
      <c r="EVY746" s="187"/>
      <c r="EVZ746" s="187"/>
      <c r="EWA746" s="187"/>
      <c r="EWB746" s="187"/>
      <c r="EWC746" s="187"/>
      <c r="EWD746" s="187"/>
      <c r="EWE746" s="187"/>
      <c r="EWF746" s="187"/>
      <c r="EWG746" s="187"/>
      <c r="EWH746" s="187"/>
      <c r="EWI746" s="187"/>
      <c r="EWJ746" s="187"/>
      <c r="EWK746" s="187"/>
      <c r="EWL746" s="187"/>
      <c r="EWM746" s="187"/>
      <c r="EWN746" s="187"/>
      <c r="EWO746" s="187"/>
      <c r="EWP746" s="187"/>
      <c r="EWQ746" s="187"/>
      <c r="EWR746" s="187"/>
      <c r="EWS746" s="187"/>
      <c r="EWT746" s="187"/>
      <c r="EWU746" s="187"/>
      <c r="EWV746" s="187"/>
      <c r="EWW746" s="187"/>
      <c r="EWX746" s="187"/>
      <c r="EWY746" s="187"/>
      <c r="EWZ746" s="187"/>
      <c r="EXA746" s="187"/>
      <c r="EXB746" s="187"/>
      <c r="EXC746" s="187"/>
      <c r="EXD746" s="187"/>
      <c r="EXE746" s="187"/>
      <c r="EXF746" s="187"/>
      <c r="EXG746" s="187"/>
      <c r="EXH746" s="187"/>
      <c r="EXI746" s="187"/>
      <c r="EXJ746" s="187"/>
      <c r="EXK746" s="187"/>
      <c r="EXL746" s="187"/>
      <c r="EXM746" s="187"/>
      <c r="EXN746" s="187"/>
      <c r="EXO746" s="187"/>
      <c r="EXP746" s="187"/>
      <c r="EXQ746" s="187"/>
      <c r="EXR746" s="187"/>
      <c r="EXS746" s="187"/>
      <c r="EXT746" s="187"/>
      <c r="EXU746" s="187"/>
      <c r="EXV746" s="187"/>
      <c r="EXW746" s="187"/>
      <c r="EXX746" s="187"/>
      <c r="EXY746" s="187"/>
      <c r="EXZ746" s="187"/>
      <c r="EYA746" s="187"/>
      <c r="EYB746" s="187"/>
      <c r="EYC746" s="187"/>
      <c r="EYD746" s="187"/>
      <c r="EYE746" s="187"/>
      <c r="EYF746" s="187"/>
      <c r="EYG746" s="187"/>
      <c r="EYH746" s="187"/>
      <c r="EYI746" s="187"/>
      <c r="EYJ746" s="187"/>
      <c r="EYK746" s="187"/>
      <c r="EYL746" s="187"/>
      <c r="EYM746" s="187"/>
      <c r="EYN746" s="187"/>
      <c r="EYO746" s="187"/>
      <c r="EYP746" s="187"/>
      <c r="EYQ746" s="187"/>
      <c r="EYR746" s="187"/>
      <c r="EYS746" s="187"/>
      <c r="EYT746" s="187"/>
      <c r="EYU746" s="187"/>
      <c r="EYV746" s="187"/>
      <c r="EYW746" s="187"/>
      <c r="EYX746" s="187"/>
      <c r="EYY746" s="187"/>
      <c r="EYZ746" s="187"/>
      <c r="EZA746" s="187"/>
      <c r="EZB746" s="187"/>
      <c r="EZC746" s="187"/>
      <c r="EZD746" s="187"/>
      <c r="EZE746" s="187"/>
      <c r="EZF746" s="187"/>
      <c r="EZG746" s="187"/>
      <c r="EZH746" s="187"/>
      <c r="EZI746" s="187"/>
      <c r="EZJ746" s="187"/>
      <c r="EZK746" s="187"/>
      <c r="EZL746" s="187"/>
      <c r="EZM746" s="187"/>
      <c r="EZN746" s="187"/>
      <c r="EZO746" s="187"/>
      <c r="EZP746" s="187"/>
      <c r="EZQ746" s="187"/>
      <c r="EZR746" s="187"/>
      <c r="EZS746" s="187"/>
      <c r="EZT746" s="187"/>
      <c r="EZU746" s="187"/>
      <c r="EZV746" s="187"/>
      <c r="EZW746" s="187"/>
      <c r="EZX746" s="187"/>
      <c r="EZY746" s="187"/>
      <c r="EZZ746" s="187"/>
      <c r="FAA746" s="187"/>
      <c r="FAB746" s="187"/>
      <c r="FAC746" s="187"/>
      <c r="FAD746" s="187"/>
      <c r="FAE746" s="187"/>
      <c r="FAF746" s="187"/>
      <c r="FAG746" s="187"/>
      <c r="FAH746" s="187"/>
      <c r="FAI746" s="187"/>
      <c r="FAJ746" s="187"/>
      <c r="FAK746" s="187"/>
      <c r="FAL746" s="187"/>
      <c r="FAM746" s="187"/>
      <c r="FAN746" s="187"/>
      <c r="FAO746" s="187"/>
      <c r="FAP746" s="187"/>
      <c r="FAQ746" s="187"/>
      <c r="FAR746" s="187"/>
      <c r="FAS746" s="187"/>
      <c r="FAT746" s="187"/>
      <c r="FAU746" s="187"/>
      <c r="FAV746" s="187"/>
      <c r="FAW746" s="187"/>
      <c r="FAX746" s="187"/>
      <c r="FAY746" s="187"/>
      <c r="FAZ746" s="187"/>
      <c r="FBA746" s="187"/>
      <c r="FBB746" s="187"/>
      <c r="FBC746" s="187"/>
      <c r="FBD746" s="187"/>
      <c r="FBE746" s="187"/>
      <c r="FBF746" s="187"/>
      <c r="FBG746" s="187"/>
      <c r="FBH746" s="187"/>
      <c r="FBI746" s="187"/>
      <c r="FBJ746" s="187"/>
      <c r="FBK746" s="187"/>
      <c r="FBL746" s="187"/>
      <c r="FBM746" s="187"/>
      <c r="FBN746" s="187"/>
      <c r="FBO746" s="187"/>
      <c r="FBP746" s="187"/>
      <c r="FBQ746" s="187"/>
      <c r="FBR746" s="187"/>
      <c r="FBS746" s="187"/>
      <c r="FBT746" s="187"/>
      <c r="FBU746" s="187"/>
      <c r="FBV746" s="187"/>
      <c r="FBW746" s="187"/>
      <c r="FBX746" s="187"/>
      <c r="FBY746" s="187"/>
      <c r="FBZ746" s="187"/>
      <c r="FCA746" s="187"/>
      <c r="FCB746" s="187"/>
      <c r="FCC746" s="187"/>
      <c r="FCD746" s="187"/>
      <c r="FCE746" s="187"/>
      <c r="FCF746" s="187"/>
      <c r="FCG746" s="187"/>
      <c r="FCH746" s="187"/>
      <c r="FCI746" s="187"/>
      <c r="FCJ746" s="187"/>
      <c r="FCK746" s="187"/>
      <c r="FCL746" s="187"/>
      <c r="FCM746" s="187"/>
      <c r="FCN746" s="187"/>
      <c r="FCO746" s="187"/>
      <c r="FCP746" s="187"/>
      <c r="FCQ746" s="187"/>
      <c r="FCR746" s="187"/>
      <c r="FCS746" s="187"/>
      <c r="FCT746" s="187"/>
      <c r="FCU746" s="187"/>
      <c r="FCV746" s="187"/>
      <c r="FCW746" s="187"/>
      <c r="FCX746" s="187"/>
      <c r="FCY746" s="187"/>
      <c r="FCZ746" s="187"/>
      <c r="FDA746" s="187"/>
      <c r="FDB746" s="187"/>
      <c r="FDC746" s="187"/>
      <c r="FDD746" s="187"/>
      <c r="FDE746" s="187"/>
      <c r="FDF746" s="187"/>
      <c r="FDG746" s="187"/>
      <c r="FDH746" s="187"/>
      <c r="FDI746" s="187"/>
      <c r="FDJ746" s="187"/>
      <c r="FDK746" s="187"/>
      <c r="FDL746" s="187"/>
      <c r="FDM746" s="187"/>
      <c r="FDN746" s="187"/>
      <c r="FDO746" s="187"/>
      <c r="FDP746" s="187"/>
      <c r="FDQ746" s="187"/>
      <c r="FDR746" s="187"/>
      <c r="FDS746" s="187"/>
      <c r="FDT746" s="187"/>
      <c r="FDU746" s="187"/>
      <c r="FDV746" s="187"/>
      <c r="FDW746" s="187"/>
      <c r="FDX746" s="187"/>
      <c r="FDY746" s="187"/>
      <c r="FDZ746" s="187"/>
      <c r="FEA746" s="187"/>
      <c r="FEB746" s="187"/>
      <c r="FEC746" s="187"/>
      <c r="FED746" s="187"/>
      <c r="FEE746" s="187"/>
      <c r="FEF746" s="187"/>
      <c r="FEG746" s="187"/>
      <c r="FEH746" s="187"/>
      <c r="FEI746" s="187"/>
      <c r="FEJ746" s="187"/>
      <c r="FEK746" s="187"/>
      <c r="FEL746" s="187"/>
      <c r="FEM746" s="187"/>
      <c r="FEN746" s="187"/>
      <c r="FEO746" s="187"/>
      <c r="FEP746" s="187"/>
      <c r="FEQ746" s="187"/>
      <c r="FER746" s="187"/>
      <c r="FES746" s="187"/>
      <c r="FET746" s="187"/>
      <c r="FEU746" s="187"/>
      <c r="FEV746" s="187"/>
      <c r="FEW746" s="187"/>
      <c r="FEX746" s="187"/>
      <c r="FEY746" s="187"/>
      <c r="FEZ746" s="187"/>
      <c r="FFA746" s="187"/>
      <c r="FFB746" s="187"/>
      <c r="FFC746" s="187"/>
      <c r="FFD746" s="187"/>
      <c r="FFE746" s="187"/>
      <c r="FFF746" s="187"/>
      <c r="FFG746" s="187"/>
      <c r="FFH746" s="187"/>
      <c r="FFI746" s="187"/>
      <c r="FFJ746" s="187"/>
      <c r="FFK746" s="187"/>
      <c r="FFL746" s="187"/>
      <c r="FFM746" s="187"/>
      <c r="FFN746" s="187"/>
      <c r="FFO746" s="187"/>
      <c r="FFP746" s="187"/>
      <c r="FFQ746" s="187"/>
      <c r="FFR746" s="187"/>
      <c r="FFS746" s="187"/>
      <c r="FFT746" s="187"/>
      <c r="FFU746" s="187"/>
      <c r="FFV746" s="187"/>
      <c r="FFW746" s="187"/>
      <c r="FFX746" s="187"/>
      <c r="FFY746" s="187"/>
      <c r="FFZ746" s="187"/>
      <c r="FGA746" s="187"/>
      <c r="FGB746" s="187"/>
      <c r="FGC746" s="187"/>
      <c r="FGD746" s="187"/>
      <c r="FGE746" s="187"/>
      <c r="FGF746" s="187"/>
      <c r="FGG746" s="187"/>
      <c r="FGH746" s="187"/>
      <c r="FGI746" s="187"/>
      <c r="FGJ746" s="187"/>
      <c r="FGK746" s="187"/>
      <c r="FGL746" s="187"/>
      <c r="FGM746" s="187"/>
      <c r="FGN746" s="187"/>
      <c r="FGO746" s="187"/>
      <c r="FGP746" s="187"/>
      <c r="FGQ746" s="187"/>
      <c r="FGR746" s="187"/>
      <c r="FGS746" s="187"/>
      <c r="FGT746" s="187"/>
      <c r="FGU746" s="187"/>
      <c r="FGV746" s="187"/>
      <c r="FGW746" s="187"/>
      <c r="FGX746" s="187"/>
      <c r="FGY746" s="187"/>
      <c r="FGZ746" s="187"/>
      <c r="FHA746" s="187"/>
      <c r="FHB746" s="187"/>
      <c r="FHC746" s="187"/>
      <c r="FHD746" s="187"/>
      <c r="FHE746" s="187"/>
      <c r="FHF746" s="187"/>
      <c r="FHG746" s="187"/>
      <c r="FHH746" s="187"/>
      <c r="FHI746" s="187"/>
      <c r="FHJ746" s="187"/>
      <c r="FHK746" s="187"/>
      <c r="FHL746" s="187"/>
      <c r="FHM746" s="187"/>
      <c r="FHN746" s="187"/>
      <c r="FHO746" s="187"/>
      <c r="FHP746" s="187"/>
      <c r="FHQ746" s="187"/>
      <c r="FHR746" s="187"/>
      <c r="FHS746" s="187"/>
      <c r="FHT746" s="187"/>
      <c r="FHU746" s="187"/>
      <c r="FHV746" s="187"/>
      <c r="FHW746" s="187"/>
      <c r="FHX746" s="187"/>
      <c r="FHY746" s="187"/>
      <c r="FHZ746" s="187"/>
      <c r="FIA746" s="187"/>
      <c r="FIB746" s="187"/>
      <c r="FIC746" s="187"/>
      <c r="FID746" s="187"/>
      <c r="FIE746" s="187"/>
      <c r="FIF746" s="187"/>
      <c r="FIG746" s="187"/>
      <c r="FIH746" s="187"/>
      <c r="FII746" s="187"/>
      <c r="FIJ746" s="187"/>
      <c r="FIK746" s="187"/>
      <c r="FIL746" s="187"/>
      <c r="FIM746" s="187"/>
      <c r="FIN746" s="187"/>
      <c r="FIO746" s="187"/>
      <c r="FIP746" s="187"/>
      <c r="FIQ746" s="187"/>
      <c r="FIR746" s="187"/>
      <c r="FIS746" s="187"/>
      <c r="FIT746" s="187"/>
      <c r="FIU746" s="187"/>
      <c r="FIV746" s="187"/>
      <c r="FIW746" s="187"/>
      <c r="FIX746" s="187"/>
      <c r="FIY746" s="187"/>
      <c r="FIZ746" s="187"/>
      <c r="FJA746" s="187"/>
      <c r="FJB746" s="187"/>
      <c r="FJC746" s="187"/>
      <c r="FJD746" s="187"/>
      <c r="FJE746" s="187"/>
      <c r="FJF746" s="187"/>
      <c r="FJG746" s="187"/>
      <c r="FJH746" s="187"/>
      <c r="FJI746" s="187"/>
      <c r="FJJ746" s="187"/>
      <c r="FJK746" s="187"/>
      <c r="FJL746" s="187"/>
      <c r="FJM746" s="187"/>
      <c r="FJN746" s="187"/>
      <c r="FJO746" s="187"/>
      <c r="FJP746" s="187"/>
      <c r="FJQ746" s="187"/>
      <c r="FJR746" s="187"/>
      <c r="FJS746" s="187"/>
      <c r="FJT746" s="187"/>
      <c r="FJU746" s="187"/>
      <c r="FJV746" s="187"/>
      <c r="FJW746" s="187"/>
      <c r="FJX746" s="187"/>
      <c r="FJY746" s="187"/>
      <c r="FJZ746" s="187"/>
      <c r="FKA746" s="187"/>
      <c r="FKB746" s="187"/>
      <c r="FKC746" s="187"/>
      <c r="FKD746" s="187"/>
      <c r="FKE746" s="187"/>
      <c r="FKF746" s="187"/>
      <c r="FKG746" s="187"/>
      <c r="FKH746" s="187"/>
      <c r="FKI746" s="187"/>
      <c r="FKJ746" s="187"/>
      <c r="FKK746" s="187"/>
      <c r="FKL746" s="187"/>
      <c r="FKM746" s="187"/>
      <c r="FKN746" s="187"/>
      <c r="FKO746" s="187"/>
      <c r="FKP746" s="187"/>
      <c r="FKQ746" s="187"/>
      <c r="FKR746" s="187"/>
      <c r="FKS746" s="187"/>
      <c r="FKT746" s="187"/>
      <c r="FKU746" s="187"/>
      <c r="FKV746" s="187"/>
      <c r="FKW746" s="187"/>
      <c r="FKX746" s="187"/>
      <c r="FKY746" s="187"/>
      <c r="FKZ746" s="187"/>
      <c r="FLA746" s="187"/>
      <c r="FLB746" s="187"/>
      <c r="FLC746" s="187"/>
      <c r="FLD746" s="187"/>
      <c r="FLE746" s="187"/>
      <c r="FLF746" s="187"/>
      <c r="FLG746" s="187"/>
      <c r="FLH746" s="187"/>
      <c r="FLI746" s="187"/>
      <c r="FLJ746" s="187"/>
      <c r="FLK746" s="187"/>
      <c r="FLL746" s="187"/>
      <c r="FLM746" s="187"/>
      <c r="FLN746" s="187"/>
      <c r="FLO746" s="187"/>
      <c r="FLP746" s="187"/>
      <c r="FLQ746" s="187"/>
      <c r="FLR746" s="187"/>
      <c r="FLS746" s="187"/>
      <c r="FLT746" s="187"/>
      <c r="FLU746" s="187"/>
      <c r="FLV746" s="187"/>
      <c r="FLW746" s="187"/>
      <c r="FLX746" s="187"/>
      <c r="FLY746" s="187"/>
      <c r="FLZ746" s="187"/>
      <c r="FMA746" s="187"/>
      <c r="FMB746" s="187"/>
      <c r="FMC746" s="187"/>
      <c r="FMD746" s="187"/>
      <c r="FME746" s="187"/>
      <c r="FMF746" s="187"/>
      <c r="FMG746" s="187"/>
      <c r="FMH746" s="187"/>
      <c r="FMI746" s="187"/>
      <c r="FMJ746" s="187"/>
      <c r="FMK746" s="187"/>
      <c r="FML746" s="187"/>
      <c r="FMM746" s="187"/>
      <c r="FMN746" s="187"/>
      <c r="FMO746" s="187"/>
      <c r="FMP746" s="187"/>
      <c r="FMQ746" s="187"/>
      <c r="FMR746" s="187"/>
      <c r="FMS746" s="187"/>
      <c r="FMT746" s="187"/>
      <c r="FMU746" s="187"/>
      <c r="FMV746" s="187"/>
      <c r="FMW746" s="187"/>
      <c r="FMX746" s="187"/>
      <c r="FMY746" s="187"/>
      <c r="FMZ746" s="187"/>
      <c r="FNA746" s="187"/>
      <c r="FNB746" s="187"/>
      <c r="FNC746" s="187"/>
      <c r="FND746" s="187"/>
      <c r="FNE746" s="187"/>
      <c r="FNF746" s="187"/>
      <c r="FNG746" s="187"/>
      <c r="FNH746" s="187"/>
      <c r="FNI746" s="187"/>
      <c r="FNJ746" s="187"/>
      <c r="FNK746" s="187"/>
      <c r="FNL746" s="187"/>
      <c r="FNM746" s="187"/>
      <c r="FNN746" s="187"/>
      <c r="FNO746" s="187"/>
      <c r="FNP746" s="187"/>
      <c r="FNQ746" s="187"/>
      <c r="FNR746" s="187"/>
      <c r="FNS746" s="187"/>
      <c r="FNT746" s="187"/>
      <c r="FNU746" s="187"/>
      <c r="FNV746" s="187"/>
      <c r="FNW746" s="187"/>
      <c r="FNX746" s="187"/>
      <c r="FNY746" s="187"/>
      <c r="FNZ746" s="187"/>
      <c r="FOA746" s="187"/>
      <c r="FOB746" s="187"/>
      <c r="FOC746" s="187"/>
      <c r="FOD746" s="187"/>
      <c r="FOE746" s="187"/>
      <c r="FOF746" s="187"/>
      <c r="FOG746" s="187"/>
      <c r="FOH746" s="187"/>
      <c r="FOI746" s="187"/>
      <c r="FOJ746" s="187"/>
      <c r="FOK746" s="187"/>
      <c r="FOL746" s="187"/>
      <c r="FOM746" s="187"/>
      <c r="FON746" s="187"/>
      <c r="FOO746" s="187"/>
      <c r="FOP746" s="187"/>
      <c r="FOQ746" s="187"/>
      <c r="FOR746" s="187"/>
      <c r="FOS746" s="187"/>
      <c r="FOT746" s="187"/>
      <c r="FOU746" s="187"/>
      <c r="FOV746" s="187"/>
      <c r="FOW746" s="187"/>
      <c r="FOX746" s="187"/>
      <c r="FOY746" s="187"/>
      <c r="FOZ746" s="187"/>
      <c r="FPA746" s="187"/>
      <c r="FPB746" s="187"/>
      <c r="FPC746" s="187"/>
      <c r="FPD746" s="187"/>
      <c r="FPE746" s="187"/>
      <c r="FPF746" s="187"/>
      <c r="FPG746" s="187"/>
      <c r="FPH746" s="187"/>
      <c r="FPI746" s="187"/>
      <c r="FPJ746" s="187"/>
      <c r="FPK746" s="187"/>
      <c r="FPL746" s="187"/>
      <c r="FPM746" s="187"/>
      <c r="FPN746" s="187"/>
      <c r="FPO746" s="187"/>
      <c r="FPP746" s="187"/>
      <c r="FPQ746" s="187"/>
      <c r="FPR746" s="187"/>
      <c r="FPS746" s="187"/>
      <c r="FPT746" s="187"/>
      <c r="FPU746" s="187"/>
      <c r="FPV746" s="187"/>
      <c r="FPW746" s="187"/>
      <c r="FPX746" s="187"/>
      <c r="FPY746" s="187"/>
      <c r="FPZ746" s="187"/>
      <c r="FQA746" s="187"/>
      <c r="FQB746" s="187"/>
      <c r="FQC746" s="187"/>
      <c r="FQD746" s="187"/>
      <c r="FQE746" s="187"/>
      <c r="FQF746" s="187"/>
      <c r="FQG746" s="187"/>
      <c r="FQH746" s="187"/>
      <c r="FQI746" s="187"/>
      <c r="FQJ746" s="187"/>
      <c r="FQK746" s="187"/>
      <c r="FQL746" s="187"/>
      <c r="FQM746" s="187"/>
      <c r="FQN746" s="187"/>
      <c r="FQO746" s="187"/>
      <c r="FQP746" s="187"/>
      <c r="FQQ746" s="187"/>
      <c r="FQR746" s="187"/>
      <c r="FQS746" s="187"/>
      <c r="FQT746" s="187"/>
      <c r="FQU746" s="187"/>
      <c r="FQV746" s="187"/>
      <c r="FQW746" s="187"/>
      <c r="FQX746" s="187"/>
      <c r="FQY746" s="187"/>
      <c r="FQZ746" s="187"/>
      <c r="FRA746" s="187"/>
      <c r="FRB746" s="187"/>
      <c r="FRC746" s="187"/>
      <c r="FRD746" s="187"/>
      <c r="FRE746" s="187"/>
      <c r="FRF746" s="187"/>
      <c r="FRG746" s="187"/>
      <c r="FRH746" s="187"/>
      <c r="FRI746" s="187"/>
      <c r="FRJ746" s="187"/>
      <c r="FRK746" s="187"/>
      <c r="FRL746" s="187"/>
      <c r="FRM746" s="187"/>
      <c r="FRN746" s="187"/>
      <c r="FRO746" s="187"/>
      <c r="FRP746" s="187"/>
      <c r="FRQ746" s="187"/>
      <c r="FRR746" s="187"/>
      <c r="FRS746" s="187"/>
      <c r="FRT746" s="187"/>
      <c r="FRU746" s="187"/>
      <c r="FRV746" s="187"/>
      <c r="FRW746" s="187"/>
      <c r="FRX746" s="187"/>
      <c r="FRY746" s="187"/>
      <c r="FRZ746" s="187"/>
      <c r="FSA746" s="187"/>
      <c r="FSB746" s="187"/>
      <c r="FSC746" s="187"/>
      <c r="FSD746" s="187"/>
      <c r="FSE746" s="187"/>
      <c r="FSF746" s="187"/>
      <c r="FSG746" s="187"/>
      <c r="FSH746" s="187"/>
      <c r="FSI746" s="187"/>
      <c r="FSJ746" s="187"/>
      <c r="FSK746" s="187"/>
      <c r="FSL746" s="187"/>
      <c r="FSM746" s="187"/>
      <c r="FSN746" s="187"/>
      <c r="FSO746" s="187"/>
      <c r="FSP746" s="187"/>
      <c r="FSQ746" s="187"/>
      <c r="FSR746" s="187"/>
      <c r="FSS746" s="187"/>
      <c r="FST746" s="187"/>
      <c r="FSU746" s="187"/>
      <c r="FSV746" s="187"/>
      <c r="FSW746" s="187"/>
      <c r="FSX746" s="187"/>
      <c r="FSY746" s="187"/>
      <c r="FSZ746" s="187"/>
      <c r="FTA746" s="187"/>
      <c r="FTB746" s="187"/>
      <c r="FTC746" s="187"/>
      <c r="FTD746" s="187"/>
      <c r="FTE746" s="187"/>
      <c r="FTF746" s="187"/>
      <c r="FTG746" s="187"/>
      <c r="FTH746" s="187"/>
      <c r="FTI746" s="187"/>
      <c r="FTJ746" s="187"/>
      <c r="FTK746" s="187"/>
      <c r="FTL746" s="187"/>
      <c r="FTM746" s="187"/>
      <c r="FTN746" s="187"/>
      <c r="FTO746" s="187"/>
      <c r="FTP746" s="187"/>
      <c r="FTQ746" s="187"/>
      <c r="FTR746" s="187"/>
      <c r="FTS746" s="187"/>
      <c r="FTT746" s="187"/>
      <c r="FTU746" s="187"/>
      <c r="FTV746" s="187"/>
      <c r="FTW746" s="187"/>
      <c r="FTX746" s="187"/>
      <c r="FTY746" s="187"/>
      <c r="FTZ746" s="187"/>
      <c r="FUA746" s="187"/>
      <c r="FUB746" s="187"/>
      <c r="FUC746" s="187"/>
      <c r="FUD746" s="187"/>
      <c r="FUE746" s="187"/>
      <c r="FUF746" s="187"/>
      <c r="FUG746" s="187"/>
      <c r="FUH746" s="187"/>
      <c r="FUI746" s="187"/>
      <c r="FUJ746" s="187"/>
      <c r="FUK746" s="187"/>
      <c r="FUL746" s="187"/>
      <c r="FUM746" s="187"/>
      <c r="FUN746" s="187"/>
      <c r="FUO746" s="187"/>
      <c r="FUP746" s="187"/>
      <c r="FUQ746" s="187"/>
      <c r="FUR746" s="187"/>
      <c r="FUS746" s="187"/>
      <c r="FUT746" s="187"/>
      <c r="FUU746" s="187"/>
      <c r="FUV746" s="187"/>
      <c r="FUW746" s="187"/>
      <c r="FUX746" s="187"/>
      <c r="FUY746" s="187"/>
      <c r="FUZ746" s="187"/>
      <c r="FVA746" s="187"/>
      <c r="FVB746" s="187"/>
      <c r="FVC746" s="187"/>
      <c r="FVD746" s="187"/>
      <c r="FVE746" s="187"/>
      <c r="FVF746" s="187"/>
      <c r="FVG746" s="187"/>
      <c r="FVH746" s="187"/>
      <c r="FVI746" s="187"/>
      <c r="FVJ746" s="187"/>
      <c r="FVK746" s="187"/>
      <c r="FVL746" s="187"/>
      <c r="FVM746" s="187"/>
      <c r="FVN746" s="187"/>
      <c r="FVO746" s="187"/>
      <c r="FVP746" s="187"/>
      <c r="FVQ746" s="187"/>
      <c r="FVR746" s="187"/>
      <c r="FVS746" s="187"/>
      <c r="FVT746" s="187"/>
      <c r="FVU746" s="187"/>
      <c r="FVV746" s="187"/>
      <c r="FVW746" s="187"/>
      <c r="FVX746" s="187"/>
      <c r="FVY746" s="187"/>
      <c r="FVZ746" s="187"/>
      <c r="FWA746" s="187"/>
      <c r="FWB746" s="187"/>
      <c r="FWC746" s="187"/>
      <c r="FWD746" s="187"/>
      <c r="FWE746" s="187"/>
      <c r="FWF746" s="187"/>
      <c r="FWG746" s="187"/>
      <c r="FWH746" s="187"/>
      <c r="FWI746" s="187"/>
      <c r="FWJ746" s="187"/>
      <c r="FWK746" s="187"/>
      <c r="FWL746" s="187"/>
      <c r="FWM746" s="187"/>
      <c r="FWN746" s="187"/>
      <c r="FWO746" s="187"/>
      <c r="FWP746" s="187"/>
      <c r="FWQ746" s="187"/>
      <c r="FWR746" s="187"/>
      <c r="FWS746" s="187"/>
      <c r="FWT746" s="187"/>
      <c r="FWU746" s="187"/>
      <c r="FWV746" s="187"/>
      <c r="FWW746" s="187"/>
      <c r="FWX746" s="187"/>
      <c r="FWY746" s="187"/>
      <c r="FWZ746" s="187"/>
      <c r="FXA746" s="187"/>
      <c r="FXB746" s="187"/>
      <c r="FXC746" s="187"/>
      <c r="FXD746" s="187"/>
      <c r="FXE746" s="187"/>
      <c r="FXF746" s="187"/>
      <c r="FXG746" s="187"/>
      <c r="FXH746" s="187"/>
      <c r="FXI746" s="187"/>
      <c r="FXJ746" s="187"/>
      <c r="FXK746" s="187"/>
      <c r="FXL746" s="187"/>
      <c r="FXM746" s="187"/>
      <c r="FXN746" s="187"/>
      <c r="FXO746" s="187"/>
      <c r="FXP746" s="187"/>
      <c r="FXQ746" s="187"/>
      <c r="FXR746" s="187"/>
      <c r="FXS746" s="187"/>
      <c r="FXT746" s="187"/>
      <c r="FXU746" s="187"/>
      <c r="FXV746" s="187"/>
      <c r="FXW746" s="187"/>
      <c r="FXX746" s="187"/>
      <c r="FXY746" s="187"/>
      <c r="FXZ746" s="187"/>
      <c r="FYA746" s="187"/>
      <c r="FYB746" s="187"/>
      <c r="FYC746" s="187"/>
      <c r="FYD746" s="187"/>
      <c r="FYE746" s="187"/>
      <c r="FYF746" s="187"/>
      <c r="FYG746" s="187"/>
      <c r="FYH746" s="187"/>
      <c r="FYI746" s="187"/>
      <c r="FYJ746" s="187"/>
      <c r="FYK746" s="187"/>
      <c r="FYL746" s="187"/>
      <c r="FYM746" s="187"/>
      <c r="FYN746" s="187"/>
      <c r="FYO746" s="187"/>
      <c r="FYP746" s="187"/>
      <c r="FYQ746" s="187"/>
      <c r="FYR746" s="187"/>
      <c r="FYS746" s="187"/>
      <c r="FYT746" s="187"/>
      <c r="FYU746" s="187"/>
      <c r="FYV746" s="187"/>
      <c r="FYW746" s="187"/>
      <c r="FYX746" s="187"/>
      <c r="FYY746" s="187"/>
      <c r="FYZ746" s="187"/>
      <c r="FZA746" s="187"/>
      <c r="FZB746" s="187"/>
      <c r="FZC746" s="187"/>
      <c r="FZD746" s="187"/>
      <c r="FZE746" s="187"/>
      <c r="FZF746" s="187"/>
      <c r="FZG746" s="187"/>
      <c r="FZH746" s="187"/>
      <c r="FZI746" s="187"/>
      <c r="FZJ746" s="187"/>
      <c r="FZK746" s="187"/>
      <c r="FZL746" s="187"/>
      <c r="FZM746" s="187"/>
      <c r="FZN746" s="187"/>
      <c r="FZO746" s="187"/>
      <c r="FZP746" s="187"/>
      <c r="FZQ746" s="187"/>
      <c r="FZR746" s="187"/>
      <c r="FZS746" s="187"/>
      <c r="FZT746" s="187"/>
      <c r="FZU746" s="187"/>
      <c r="FZV746" s="187"/>
      <c r="FZW746" s="187"/>
      <c r="FZX746" s="187"/>
      <c r="FZY746" s="187"/>
      <c r="FZZ746" s="187"/>
      <c r="GAA746" s="187"/>
      <c r="GAB746" s="187"/>
      <c r="GAC746" s="187"/>
      <c r="GAD746" s="187"/>
      <c r="GAE746" s="187"/>
      <c r="GAF746" s="187"/>
      <c r="GAG746" s="187"/>
      <c r="GAH746" s="187"/>
      <c r="GAI746" s="187"/>
      <c r="GAJ746" s="187"/>
      <c r="GAK746" s="187"/>
      <c r="GAL746" s="187"/>
      <c r="GAM746" s="187"/>
      <c r="GAN746" s="187"/>
      <c r="GAO746" s="187"/>
      <c r="GAP746" s="187"/>
      <c r="GAQ746" s="187"/>
      <c r="GAR746" s="187"/>
      <c r="GAS746" s="187"/>
      <c r="GAT746" s="187"/>
      <c r="GAU746" s="187"/>
      <c r="GAV746" s="187"/>
      <c r="GAW746" s="187"/>
      <c r="GAX746" s="187"/>
      <c r="GAY746" s="187"/>
      <c r="GAZ746" s="187"/>
      <c r="GBA746" s="187"/>
      <c r="GBB746" s="187"/>
      <c r="GBC746" s="187"/>
      <c r="GBD746" s="187"/>
      <c r="GBE746" s="187"/>
      <c r="GBF746" s="187"/>
      <c r="GBG746" s="187"/>
      <c r="GBH746" s="187"/>
      <c r="GBI746" s="187"/>
      <c r="GBJ746" s="187"/>
      <c r="GBK746" s="187"/>
      <c r="GBL746" s="187"/>
      <c r="GBM746" s="187"/>
      <c r="GBN746" s="187"/>
      <c r="GBO746" s="187"/>
      <c r="GBP746" s="187"/>
      <c r="GBQ746" s="187"/>
      <c r="GBR746" s="187"/>
      <c r="GBS746" s="187"/>
      <c r="GBT746" s="187"/>
      <c r="GBU746" s="187"/>
      <c r="GBV746" s="187"/>
      <c r="GBW746" s="187"/>
      <c r="GBX746" s="187"/>
      <c r="GBY746" s="187"/>
      <c r="GBZ746" s="187"/>
      <c r="GCA746" s="187"/>
      <c r="GCB746" s="187"/>
      <c r="GCC746" s="187"/>
      <c r="GCD746" s="187"/>
      <c r="GCE746" s="187"/>
      <c r="GCF746" s="187"/>
      <c r="GCG746" s="187"/>
      <c r="GCH746" s="187"/>
      <c r="GCI746" s="187"/>
      <c r="GCJ746" s="187"/>
      <c r="GCK746" s="187"/>
      <c r="GCL746" s="187"/>
      <c r="GCM746" s="187"/>
      <c r="GCN746" s="187"/>
      <c r="GCO746" s="187"/>
      <c r="GCP746" s="187"/>
      <c r="GCQ746" s="187"/>
      <c r="GCR746" s="187"/>
      <c r="GCS746" s="187"/>
      <c r="GCT746" s="187"/>
      <c r="GCU746" s="187"/>
      <c r="GCV746" s="187"/>
      <c r="GCW746" s="187"/>
      <c r="GCX746" s="187"/>
      <c r="GCY746" s="187"/>
      <c r="GCZ746" s="187"/>
      <c r="GDA746" s="187"/>
      <c r="GDB746" s="187"/>
      <c r="GDC746" s="187"/>
      <c r="GDD746" s="187"/>
      <c r="GDE746" s="187"/>
      <c r="GDF746" s="187"/>
      <c r="GDG746" s="187"/>
      <c r="GDH746" s="187"/>
      <c r="GDI746" s="187"/>
      <c r="GDJ746" s="187"/>
      <c r="GDK746" s="187"/>
      <c r="GDL746" s="187"/>
      <c r="GDM746" s="187"/>
      <c r="GDN746" s="187"/>
      <c r="GDO746" s="187"/>
      <c r="GDP746" s="187"/>
      <c r="GDQ746" s="187"/>
      <c r="GDR746" s="187"/>
      <c r="GDS746" s="187"/>
      <c r="GDT746" s="187"/>
      <c r="GDU746" s="187"/>
      <c r="GDV746" s="187"/>
      <c r="GDW746" s="187"/>
      <c r="GDX746" s="187"/>
      <c r="GDY746" s="187"/>
      <c r="GDZ746" s="187"/>
      <c r="GEA746" s="187"/>
      <c r="GEB746" s="187"/>
      <c r="GEC746" s="187"/>
      <c r="GED746" s="187"/>
      <c r="GEE746" s="187"/>
      <c r="GEF746" s="187"/>
      <c r="GEG746" s="187"/>
      <c r="GEH746" s="187"/>
      <c r="GEI746" s="187"/>
      <c r="GEJ746" s="187"/>
      <c r="GEK746" s="187"/>
      <c r="GEL746" s="187"/>
      <c r="GEM746" s="187"/>
      <c r="GEN746" s="187"/>
      <c r="GEO746" s="187"/>
      <c r="GEP746" s="187"/>
      <c r="GEQ746" s="187"/>
      <c r="GER746" s="187"/>
      <c r="GES746" s="187"/>
      <c r="GET746" s="187"/>
      <c r="GEU746" s="187"/>
      <c r="GEV746" s="187"/>
      <c r="GEW746" s="187"/>
      <c r="GEX746" s="187"/>
      <c r="GEY746" s="187"/>
      <c r="GEZ746" s="187"/>
      <c r="GFA746" s="187"/>
      <c r="GFB746" s="187"/>
      <c r="GFC746" s="187"/>
      <c r="GFD746" s="187"/>
      <c r="GFE746" s="187"/>
      <c r="GFF746" s="187"/>
      <c r="GFG746" s="187"/>
      <c r="GFH746" s="187"/>
      <c r="GFI746" s="187"/>
      <c r="GFJ746" s="187"/>
      <c r="GFK746" s="187"/>
      <c r="GFL746" s="187"/>
      <c r="GFM746" s="187"/>
      <c r="GFN746" s="187"/>
      <c r="GFO746" s="187"/>
      <c r="GFP746" s="187"/>
      <c r="GFQ746" s="187"/>
      <c r="GFR746" s="187"/>
      <c r="GFS746" s="187"/>
      <c r="GFT746" s="187"/>
      <c r="GFU746" s="187"/>
      <c r="GFV746" s="187"/>
      <c r="GFW746" s="187"/>
      <c r="GFX746" s="187"/>
      <c r="GFY746" s="187"/>
      <c r="GFZ746" s="187"/>
      <c r="GGA746" s="187"/>
      <c r="GGB746" s="187"/>
      <c r="GGC746" s="187"/>
      <c r="GGD746" s="187"/>
      <c r="GGE746" s="187"/>
      <c r="GGF746" s="187"/>
      <c r="GGG746" s="187"/>
      <c r="GGH746" s="187"/>
      <c r="GGI746" s="187"/>
      <c r="GGJ746" s="187"/>
      <c r="GGK746" s="187"/>
      <c r="GGL746" s="187"/>
      <c r="GGM746" s="187"/>
      <c r="GGN746" s="187"/>
      <c r="GGO746" s="187"/>
      <c r="GGP746" s="187"/>
      <c r="GGQ746" s="187"/>
      <c r="GGR746" s="187"/>
      <c r="GGS746" s="187"/>
      <c r="GGT746" s="187"/>
      <c r="GGU746" s="187"/>
      <c r="GGV746" s="187"/>
      <c r="GGW746" s="187"/>
      <c r="GGX746" s="187"/>
      <c r="GGY746" s="187"/>
      <c r="GGZ746" s="187"/>
      <c r="GHA746" s="187"/>
      <c r="GHB746" s="187"/>
      <c r="GHC746" s="187"/>
      <c r="GHD746" s="187"/>
      <c r="GHE746" s="187"/>
      <c r="GHF746" s="187"/>
      <c r="GHG746" s="187"/>
      <c r="GHH746" s="187"/>
      <c r="GHI746" s="187"/>
      <c r="GHJ746" s="187"/>
      <c r="GHK746" s="187"/>
      <c r="GHL746" s="187"/>
      <c r="GHM746" s="187"/>
      <c r="GHN746" s="187"/>
      <c r="GHO746" s="187"/>
      <c r="GHP746" s="187"/>
      <c r="GHQ746" s="187"/>
      <c r="GHR746" s="187"/>
      <c r="GHS746" s="187"/>
      <c r="GHT746" s="187"/>
      <c r="GHU746" s="187"/>
      <c r="GHV746" s="187"/>
      <c r="GHW746" s="187"/>
      <c r="GHX746" s="187"/>
      <c r="GHY746" s="187"/>
      <c r="GHZ746" s="187"/>
      <c r="GIA746" s="187"/>
      <c r="GIB746" s="187"/>
      <c r="GIC746" s="187"/>
      <c r="GID746" s="187"/>
      <c r="GIE746" s="187"/>
      <c r="GIF746" s="187"/>
      <c r="GIG746" s="187"/>
      <c r="GIH746" s="187"/>
      <c r="GII746" s="187"/>
      <c r="GIJ746" s="187"/>
      <c r="GIK746" s="187"/>
      <c r="GIL746" s="187"/>
      <c r="GIM746" s="187"/>
      <c r="GIN746" s="187"/>
      <c r="GIO746" s="187"/>
      <c r="GIP746" s="187"/>
      <c r="GIQ746" s="187"/>
      <c r="GIR746" s="187"/>
      <c r="GIS746" s="187"/>
      <c r="GIT746" s="187"/>
      <c r="GIU746" s="187"/>
      <c r="GIV746" s="187"/>
      <c r="GIW746" s="187"/>
      <c r="GIX746" s="187"/>
      <c r="GIY746" s="187"/>
      <c r="GIZ746" s="187"/>
      <c r="GJA746" s="187"/>
      <c r="GJB746" s="187"/>
      <c r="GJC746" s="187"/>
      <c r="GJD746" s="187"/>
      <c r="GJE746" s="187"/>
      <c r="GJF746" s="187"/>
      <c r="GJG746" s="187"/>
      <c r="GJH746" s="187"/>
      <c r="GJI746" s="187"/>
      <c r="GJJ746" s="187"/>
      <c r="GJK746" s="187"/>
      <c r="GJL746" s="187"/>
      <c r="GJM746" s="187"/>
      <c r="GJN746" s="187"/>
      <c r="GJO746" s="187"/>
      <c r="GJP746" s="187"/>
      <c r="GJQ746" s="187"/>
      <c r="GJR746" s="187"/>
      <c r="GJS746" s="187"/>
      <c r="GJT746" s="187"/>
      <c r="GJU746" s="187"/>
      <c r="GJV746" s="187"/>
      <c r="GJW746" s="187"/>
      <c r="GJX746" s="187"/>
      <c r="GJY746" s="187"/>
      <c r="GJZ746" s="187"/>
      <c r="GKA746" s="187"/>
      <c r="GKB746" s="187"/>
      <c r="GKC746" s="187"/>
      <c r="GKD746" s="187"/>
      <c r="GKE746" s="187"/>
      <c r="GKF746" s="187"/>
      <c r="GKG746" s="187"/>
      <c r="GKH746" s="187"/>
      <c r="GKI746" s="187"/>
      <c r="GKJ746" s="187"/>
      <c r="GKK746" s="187"/>
      <c r="GKL746" s="187"/>
      <c r="GKM746" s="187"/>
      <c r="GKN746" s="187"/>
      <c r="GKO746" s="187"/>
      <c r="GKP746" s="187"/>
      <c r="GKQ746" s="187"/>
      <c r="GKR746" s="187"/>
      <c r="GKS746" s="187"/>
      <c r="GKT746" s="187"/>
      <c r="GKU746" s="187"/>
      <c r="GKV746" s="187"/>
      <c r="GKW746" s="187"/>
      <c r="GKX746" s="187"/>
      <c r="GKY746" s="187"/>
      <c r="GKZ746" s="187"/>
      <c r="GLA746" s="187"/>
      <c r="GLB746" s="187"/>
      <c r="GLC746" s="187"/>
      <c r="GLD746" s="187"/>
      <c r="GLE746" s="187"/>
      <c r="GLF746" s="187"/>
      <c r="GLG746" s="187"/>
      <c r="GLH746" s="187"/>
      <c r="GLI746" s="187"/>
      <c r="GLJ746" s="187"/>
      <c r="GLK746" s="187"/>
      <c r="GLL746" s="187"/>
      <c r="GLM746" s="187"/>
      <c r="GLN746" s="187"/>
      <c r="GLO746" s="187"/>
      <c r="GLP746" s="187"/>
      <c r="GLQ746" s="187"/>
      <c r="GLR746" s="187"/>
      <c r="GLS746" s="187"/>
      <c r="GLT746" s="187"/>
      <c r="GLU746" s="187"/>
      <c r="GLV746" s="187"/>
      <c r="GLW746" s="187"/>
      <c r="GLX746" s="187"/>
      <c r="GLY746" s="187"/>
      <c r="GLZ746" s="187"/>
      <c r="GMA746" s="187"/>
      <c r="GMB746" s="187"/>
      <c r="GMC746" s="187"/>
      <c r="GMD746" s="187"/>
      <c r="GME746" s="187"/>
      <c r="GMF746" s="187"/>
      <c r="GMG746" s="187"/>
      <c r="GMH746" s="187"/>
      <c r="GMI746" s="187"/>
      <c r="GMJ746" s="187"/>
      <c r="GMK746" s="187"/>
      <c r="GML746" s="187"/>
      <c r="GMM746" s="187"/>
      <c r="GMN746" s="187"/>
      <c r="GMO746" s="187"/>
      <c r="GMP746" s="187"/>
      <c r="GMQ746" s="187"/>
      <c r="GMR746" s="187"/>
      <c r="GMS746" s="187"/>
      <c r="GMT746" s="187"/>
      <c r="GMU746" s="187"/>
      <c r="GMV746" s="187"/>
      <c r="GMW746" s="187"/>
      <c r="GMX746" s="187"/>
      <c r="GMY746" s="187"/>
      <c r="GMZ746" s="187"/>
      <c r="GNA746" s="187"/>
      <c r="GNB746" s="187"/>
      <c r="GNC746" s="187"/>
      <c r="GND746" s="187"/>
      <c r="GNE746" s="187"/>
      <c r="GNF746" s="187"/>
      <c r="GNG746" s="187"/>
      <c r="GNH746" s="187"/>
      <c r="GNI746" s="187"/>
      <c r="GNJ746" s="187"/>
      <c r="GNK746" s="187"/>
      <c r="GNL746" s="187"/>
      <c r="GNM746" s="187"/>
      <c r="GNN746" s="187"/>
      <c r="GNO746" s="187"/>
      <c r="GNP746" s="187"/>
      <c r="GNQ746" s="187"/>
      <c r="GNR746" s="187"/>
      <c r="GNS746" s="187"/>
      <c r="GNT746" s="187"/>
      <c r="GNU746" s="187"/>
      <c r="GNV746" s="187"/>
      <c r="GNW746" s="187"/>
      <c r="GNX746" s="187"/>
      <c r="GNY746" s="187"/>
      <c r="GNZ746" s="187"/>
      <c r="GOA746" s="187"/>
      <c r="GOB746" s="187"/>
      <c r="GOC746" s="187"/>
      <c r="GOD746" s="187"/>
      <c r="GOE746" s="187"/>
      <c r="GOF746" s="187"/>
      <c r="GOG746" s="187"/>
      <c r="GOH746" s="187"/>
      <c r="GOI746" s="187"/>
      <c r="GOJ746" s="187"/>
      <c r="GOK746" s="187"/>
      <c r="GOL746" s="187"/>
      <c r="GOM746" s="187"/>
      <c r="GON746" s="187"/>
      <c r="GOO746" s="187"/>
      <c r="GOP746" s="187"/>
      <c r="GOQ746" s="187"/>
      <c r="GOR746" s="187"/>
      <c r="GOS746" s="187"/>
      <c r="GOT746" s="187"/>
      <c r="GOU746" s="187"/>
      <c r="GOV746" s="187"/>
      <c r="GOW746" s="187"/>
      <c r="GOX746" s="187"/>
      <c r="GOY746" s="187"/>
      <c r="GOZ746" s="187"/>
      <c r="GPA746" s="187"/>
      <c r="GPB746" s="187"/>
      <c r="GPC746" s="187"/>
      <c r="GPD746" s="187"/>
      <c r="GPE746" s="187"/>
      <c r="GPF746" s="187"/>
      <c r="GPG746" s="187"/>
      <c r="GPH746" s="187"/>
      <c r="GPI746" s="187"/>
      <c r="GPJ746" s="187"/>
      <c r="GPK746" s="187"/>
      <c r="GPL746" s="187"/>
      <c r="GPM746" s="187"/>
      <c r="GPN746" s="187"/>
      <c r="GPO746" s="187"/>
      <c r="GPP746" s="187"/>
      <c r="GPQ746" s="187"/>
      <c r="GPR746" s="187"/>
      <c r="GPS746" s="187"/>
      <c r="GPT746" s="187"/>
      <c r="GPU746" s="187"/>
      <c r="GPV746" s="187"/>
      <c r="GPW746" s="187"/>
      <c r="GPX746" s="187"/>
      <c r="GPY746" s="187"/>
      <c r="GPZ746" s="187"/>
      <c r="GQA746" s="187"/>
      <c r="GQB746" s="187"/>
      <c r="GQC746" s="187"/>
      <c r="GQD746" s="187"/>
      <c r="GQE746" s="187"/>
      <c r="GQF746" s="187"/>
      <c r="GQG746" s="187"/>
      <c r="GQH746" s="187"/>
      <c r="GQI746" s="187"/>
      <c r="GQJ746" s="187"/>
      <c r="GQK746" s="187"/>
      <c r="GQL746" s="187"/>
      <c r="GQM746" s="187"/>
      <c r="GQN746" s="187"/>
      <c r="GQO746" s="187"/>
      <c r="GQP746" s="187"/>
      <c r="GQQ746" s="187"/>
      <c r="GQR746" s="187"/>
      <c r="GQS746" s="187"/>
      <c r="GQT746" s="187"/>
      <c r="GQU746" s="187"/>
      <c r="GQV746" s="187"/>
      <c r="GQW746" s="187"/>
      <c r="GQX746" s="187"/>
      <c r="GQY746" s="187"/>
      <c r="GQZ746" s="187"/>
      <c r="GRA746" s="187"/>
      <c r="GRB746" s="187"/>
      <c r="GRC746" s="187"/>
      <c r="GRD746" s="187"/>
      <c r="GRE746" s="187"/>
      <c r="GRF746" s="187"/>
      <c r="GRG746" s="187"/>
      <c r="GRH746" s="187"/>
      <c r="GRI746" s="187"/>
      <c r="GRJ746" s="187"/>
      <c r="GRK746" s="187"/>
      <c r="GRL746" s="187"/>
      <c r="GRM746" s="187"/>
      <c r="GRN746" s="187"/>
      <c r="GRO746" s="187"/>
      <c r="GRP746" s="187"/>
      <c r="GRQ746" s="187"/>
      <c r="GRR746" s="187"/>
      <c r="GRS746" s="187"/>
      <c r="GRT746" s="187"/>
      <c r="GRU746" s="187"/>
      <c r="GRV746" s="187"/>
      <c r="GRW746" s="187"/>
      <c r="GRX746" s="187"/>
      <c r="GRY746" s="187"/>
      <c r="GRZ746" s="187"/>
      <c r="GSA746" s="187"/>
      <c r="GSB746" s="187"/>
      <c r="GSC746" s="187"/>
      <c r="GSD746" s="187"/>
      <c r="GSE746" s="187"/>
      <c r="GSF746" s="187"/>
      <c r="GSG746" s="187"/>
      <c r="GSH746" s="187"/>
      <c r="GSI746" s="187"/>
      <c r="GSJ746" s="187"/>
      <c r="GSK746" s="187"/>
      <c r="GSL746" s="187"/>
      <c r="GSM746" s="187"/>
      <c r="GSN746" s="187"/>
      <c r="GSO746" s="187"/>
      <c r="GSP746" s="187"/>
      <c r="GSQ746" s="187"/>
      <c r="GSR746" s="187"/>
      <c r="GSS746" s="187"/>
      <c r="GST746" s="187"/>
      <c r="GSU746" s="187"/>
      <c r="GSV746" s="187"/>
      <c r="GSW746" s="187"/>
      <c r="GSX746" s="187"/>
      <c r="GSY746" s="187"/>
      <c r="GSZ746" s="187"/>
      <c r="GTA746" s="187"/>
      <c r="GTB746" s="187"/>
      <c r="GTC746" s="187"/>
      <c r="GTD746" s="187"/>
      <c r="GTE746" s="187"/>
      <c r="GTF746" s="187"/>
      <c r="GTG746" s="187"/>
      <c r="GTH746" s="187"/>
      <c r="GTI746" s="187"/>
      <c r="GTJ746" s="187"/>
      <c r="GTK746" s="187"/>
      <c r="GTL746" s="187"/>
      <c r="GTM746" s="187"/>
      <c r="GTN746" s="187"/>
      <c r="GTO746" s="187"/>
      <c r="GTP746" s="187"/>
      <c r="GTQ746" s="187"/>
      <c r="GTR746" s="187"/>
      <c r="GTS746" s="187"/>
      <c r="GTT746" s="187"/>
      <c r="GTU746" s="187"/>
      <c r="GTV746" s="187"/>
      <c r="GTW746" s="187"/>
      <c r="GTX746" s="187"/>
      <c r="GTY746" s="187"/>
      <c r="GTZ746" s="187"/>
      <c r="GUA746" s="187"/>
      <c r="GUB746" s="187"/>
      <c r="GUC746" s="187"/>
      <c r="GUD746" s="187"/>
      <c r="GUE746" s="187"/>
      <c r="GUF746" s="187"/>
      <c r="GUG746" s="187"/>
      <c r="GUH746" s="187"/>
      <c r="GUI746" s="187"/>
      <c r="GUJ746" s="187"/>
      <c r="GUK746" s="187"/>
      <c r="GUL746" s="187"/>
      <c r="GUM746" s="187"/>
      <c r="GUN746" s="187"/>
      <c r="GUO746" s="187"/>
      <c r="GUP746" s="187"/>
      <c r="GUQ746" s="187"/>
      <c r="GUR746" s="187"/>
      <c r="GUS746" s="187"/>
      <c r="GUT746" s="187"/>
      <c r="GUU746" s="187"/>
      <c r="GUV746" s="187"/>
      <c r="GUW746" s="187"/>
      <c r="GUX746" s="187"/>
      <c r="GUY746" s="187"/>
      <c r="GUZ746" s="187"/>
      <c r="GVA746" s="187"/>
      <c r="GVB746" s="187"/>
      <c r="GVC746" s="187"/>
      <c r="GVD746" s="187"/>
      <c r="GVE746" s="187"/>
      <c r="GVF746" s="187"/>
      <c r="GVG746" s="187"/>
      <c r="GVH746" s="187"/>
      <c r="GVI746" s="187"/>
      <c r="GVJ746" s="187"/>
      <c r="GVK746" s="187"/>
      <c r="GVL746" s="187"/>
      <c r="GVM746" s="187"/>
      <c r="GVN746" s="187"/>
      <c r="GVO746" s="187"/>
      <c r="GVP746" s="187"/>
      <c r="GVQ746" s="187"/>
      <c r="GVR746" s="187"/>
      <c r="GVS746" s="187"/>
      <c r="GVT746" s="187"/>
      <c r="GVU746" s="187"/>
      <c r="GVV746" s="187"/>
      <c r="GVW746" s="187"/>
      <c r="GVX746" s="187"/>
      <c r="GVY746" s="187"/>
      <c r="GVZ746" s="187"/>
      <c r="GWA746" s="187"/>
      <c r="GWB746" s="187"/>
      <c r="GWC746" s="187"/>
      <c r="GWD746" s="187"/>
      <c r="GWE746" s="187"/>
      <c r="GWF746" s="187"/>
      <c r="GWG746" s="187"/>
      <c r="GWH746" s="187"/>
      <c r="GWI746" s="187"/>
      <c r="GWJ746" s="187"/>
      <c r="GWK746" s="187"/>
      <c r="GWL746" s="187"/>
      <c r="GWM746" s="187"/>
      <c r="GWN746" s="187"/>
      <c r="GWO746" s="187"/>
      <c r="GWP746" s="187"/>
      <c r="GWQ746" s="187"/>
      <c r="GWR746" s="187"/>
      <c r="GWS746" s="187"/>
      <c r="GWT746" s="187"/>
      <c r="GWU746" s="187"/>
      <c r="GWV746" s="187"/>
      <c r="GWW746" s="187"/>
      <c r="GWX746" s="187"/>
      <c r="GWY746" s="187"/>
      <c r="GWZ746" s="187"/>
      <c r="GXA746" s="187"/>
      <c r="GXB746" s="187"/>
      <c r="GXC746" s="187"/>
      <c r="GXD746" s="187"/>
      <c r="GXE746" s="187"/>
      <c r="GXF746" s="187"/>
      <c r="GXG746" s="187"/>
      <c r="GXH746" s="187"/>
      <c r="GXI746" s="187"/>
      <c r="GXJ746" s="187"/>
      <c r="GXK746" s="187"/>
      <c r="GXL746" s="187"/>
      <c r="GXM746" s="187"/>
      <c r="GXN746" s="187"/>
      <c r="GXO746" s="187"/>
      <c r="GXP746" s="187"/>
      <c r="GXQ746" s="187"/>
      <c r="GXR746" s="187"/>
      <c r="GXS746" s="187"/>
      <c r="GXT746" s="187"/>
      <c r="GXU746" s="187"/>
      <c r="GXV746" s="187"/>
      <c r="GXW746" s="187"/>
      <c r="GXX746" s="187"/>
      <c r="GXY746" s="187"/>
      <c r="GXZ746" s="187"/>
      <c r="GYA746" s="187"/>
      <c r="GYB746" s="187"/>
      <c r="GYC746" s="187"/>
      <c r="GYD746" s="187"/>
      <c r="GYE746" s="187"/>
      <c r="GYF746" s="187"/>
      <c r="GYG746" s="187"/>
      <c r="GYH746" s="187"/>
      <c r="GYI746" s="187"/>
      <c r="GYJ746" s="187"/>
      <c r="GYK746" s="187"/>
      <c r="GYL746" s="187"/>
      <c r="GYM746" s="187"/>
      <c r="GYN746" s="187"/>
      <c r="GYO746" s="187"/>
      <c r="GYP746" s="187"/>
      <c r="GYQ746" s="187"/>
      <c r="GYR746" s="187"/>
      <c r="GYS746" s="187"/>
      <c r="GYT746" s="187"/>
      <c r="GYU746" s="187"/>
      <c r="GYV746" s="187"/>
      <c r="GYW746" s="187"/>
      <c r="GYX746" s="187"/>
      <c r="GYY746" s="187"/>
      <c r="GYZ746" s="187"/>
      <c r="GZA746" s="187"/>
      <c r="GZB746" s="187"/>
      <c r="GZC746" s="187"/>
      <c r="GZD746" s="187"/>
      <c r="GZE746" s="187"/>
      <c r="GZF746" s="187"/>
      <c r="GZG746" s="187"/>
      <c r="GZH746" s="187"/>
      <c r="GZI746" s="187"/>
      <c r="GZJ746" s="187"/>
      <c r="GZK746" s="187"/>
      <c r="GZL746" s="187"/>
      <c r="GZM746" s="187"/>
      <c r="GZN746" s="187"/>
      <c r="GZO746" s="187"/>
      <c r="GZP746" s="187"/>
      <c r="GZQ746" s="187"/>
      <c r="GZR746" s="187"/>
      <c r="GZS746" s="187"/>
      <c r="GZT746" s="187"/>
      <c r="GZU746" s="187"/>
      <c r="GZV746" s="187"/>
      <c r="GZW746" s="187"/>
      <c r="GZX746" s="187"/>
      <c r="GZY746" s="187"/>
      <c r="GZZ746" s="187"/>
      <c r="HAA746" s="187"/>
      <c r="HAB746" s="187"/>
      <c r="HAC746" s="187"/>
      <c r="HAD746" s="187"/>
      <c r="HAE746" s="187"/>
      <c r="HAF746" s="187"/>
      <c r="HAG746" s="187"/>
      <c r="HAH746" s="187"/>
      <c r="HAI746" s="187"/>
      <c r="HAJ746" s="187"/>
      <c r="HAK746" s="187"/>
      <c r="HAL746" s="187"/>
      <c r="HAM746" s="187"/>
      <c r="HAN746" s="187"/>
      <c r="HAO746" s="187"/>
      <c r="HAP746" s="187"/>
      <c r="HAQ746" s="187"/>
      <c r="HAR746" s="187"/>
      <c r="HAS746" s="187"/>
      <c r="HAT746" s="187"/>
      <c r="HAU746" s="187"/>
      <c r="HAV746" s="187"/>
      <c r="HAW746" s="187"/>
      <c r="HAX746" s="187"/>
      <c r="HAY746" s="187"/>
      <c r="HAZ746" s="187"/>
      <c r="HBA746" s="187"/>
      <c r="HBB746" s="187"/>
      <c r="HBC746" s="187"/>
      <c r="HBD746" s="187"/>
      <c r="HBE746" s="187"/>
      <c r="HBF746" s="187"/>
      <c r="HBG746" s="187"/>
      <c r="HBH746" s="187"/>
      <c r="HBI746" s="187"/>
      <c r="HBJ746" s="187"/>
      <c r="HBK746" s="187"/>
      <c r="HBL746" s="187"/>
      <c r="HBM746" s="187"/>
      <c r="HBN746" s="187"/>
      <c r="HBO746" s="187"/>
      <c r="HBP746" s="187"/>
      <c r="HBQ746" s="187"/>
      <c r="HBR746" s="187"/>
      <c r="HBS746" s="187"/>
      <c r="HBT746" s="187"/>
      <c r="HBU746" s="187"/>
      <c r="HBV746" s="187"/>
      <c r="HBW746" s="187"/>
      <c r="HBX746" s="187"/>
      <c r="HBY746" s="187"/>
      <c r="HBZ746" s="187"/>
      <c r="HCA746" s="187"/>
      <c r="HCB746" s="187"/>
      <c r="HCC746" s="187"/>
      <c r="HCD746" s="187"/>
      <c r="HCE746" s="187"/>
      <c r="HCF746" s="187"/>
      <c r="HCG746" s="187"/>
      <c r="HCH746" s="187"/>
      <c r="HCI746" s="187"/>
      <c r="HCJ746" s="187"/>
      <c r="HCK746" s="187"/>
      <c r="HCL746" s="187"/>
      <c r="HCM746" s="187"/>
      <c r="HCN746" s="187"/>
      <c r="HCO746" s="187"/>
      <c r="HCP746" s="187"/>
      <c r="HCQ746" s="187"/>
      <c r="HCR746" s="187"/>
      <c r="HCS746" s="187"/>
      <c r="HCT746" s="187"/>
      <c r="HCU746" s="187"/>
      <c r="HCV746" s="187"/>
      <c r="HCW746" s="187"/>
      <c r="HCX746" s="187"/>
      <c r="HCY746" s="187"/>
      <c r="HCZ746" s="187"/>
      <c r="HDA746" s="187"/>
      <c r="HDB746" s="187"/>
      <c r="HDC746" s="187"/>
      <c r="HDD746" s="187"/>
      <c r="HDE746" s="187"/>
      <c r="HDF746" s="187"/>
      <c r="HDG746" s="187"/>
      <c r="HDH746" s="187"/>
      <c r="HDI746" s="187"/>
      <c r="HDJ746" s="187"/>
      <c r="HDK746" s="187"/>
      <c r="HDL746" s="187"/>
      <c r="HDM746" s="187"/>
      <c r="HDN746" s="187"/>
      <c r="HDO746" s="187"/>
      <c r="HDP746" s="187"/>
      <c r="HDQ746" s="187"/>
      <c r="HDR746" s="187"/>
      <c r="HDS746" s="187"/>
      <c r="HDT746" s="187"/>
      <c r="HDU746" s="187"/>
      <c r="HDV746" s="187"/>
      <c r="HDW746" s="187"/>
      <c r="HDX746" s="187"/>
      <c r="HDY746" s="187"/>
      <c r="HDZ746" s="187"/>
      <c r="HEA746" s="187"/>
      <c r="HEB746" s="187"/>
      <c r="HEC746" s="187"/>
      <c r="HED746" s="187"/>
      <c r="HEE746" s="187"/>
      <c r="HEF746" s="187"/>
      <c r="HEG746" s="187"/>
      <c r="HEH746" s="187"/>
      <c r="HEI746" s="187"/>
      <c r="HEJ746" s="187"/>
      <c r="HEK746" s="187"/>
      <c r="HEL746" s="187"/>
      <c r="HEM746" s="187"/>
      <c r="HEN746" s="187"/>
      <c r="HEO746" s="187"/>
      <c r="HEP746" s="187"/>
      <c r="HEQ746" s="187"/>
      <c r="HER746" s="187"/>
      <c r="HES746" s="187"/>
      <c r="HET746" s="187"/>
      <c r="HEU746" s="187"/>
      <c r="HEV746" s="187"/>
      <c r="HEW746" s="187"/>
      <c r="HEX746" s="187"/>
      <c r="HEY746" s="187"/>
      <c r="HEZ746" s="187"/>
      <c r="HFA746" s="187"/>
      <c r="HFB746" s="187"/>
      <c r="HFC746" s="187"/>
      <c r="HFD746" s="187"/>
      <c r="HFE746" s="187"/>
      <c r="HFF746" s="187"/>
      <c r="HFG746" s="187"/>
      <c r="HFH746" s="187"/>
      <c r="HFI746" s="187"/>
      <c r="HFJ746" s="187"/>
      <c r="HFK746" s="187"/>
      <c r="HFL746" s="187"/>
      <c r="HFM746" s="187"/>
      <c r="HFN746" s="187"/>
      <c r="HFO746" s="187"/>
      <c r="HFP746" s="187"/>
      <c r="HFQ746" s="187"/>
      <c r="HFR746" s="187"/>
      <c r="HFS746" s="187"/>
      <c r="HFT746" s="187"/>
      <c r="HFU746" s="187"/>
      <c r="HFV746" s="187"/>
      <c r="HFW746" s="187"/>
      <c r="HFX746" s="187"/>
      <c r="HFY746" s="187"/>
      <c r="HFZ746" s="187"/>
      <c r="HGA746" s="187"/>
      <c r="HGB746" s="187"/>
      <c r="HGC746" s="187"/>
      <c r="HGD746" s="187"/>
      <c r="HGE746" s="187"/>
      <c r="HGF746" s="187"/>
      <c r="HGG746" s="187"/>
      <c r="HGH746" s="187"/>
      <c r="HGI746" s="187"/>
      <c r="HGJ746" s="187"/>
      <c r="HGK746" s="187"/>
      <c r="HGL746" s="187"/>
      <c r="HGM746" s="187"/>
      <c r="HGN746" s="187"/>
      <c r="HGO746" s="187"/>
      <c r="HGP746" s="187"/>
      <c r="HGQ746" s="187"/>
      <c r="HGR746" s="187"/>
      <c r="HGS746" s="187"/>
      <c r="HGT746" s="187"/>
      <c r="HGU746" s="187"/>
      <c r="HGV746" s="187"/>
      <c r="HGW746" s="187"/>
      <c r="HGX746" s="187"/>
      <c r="HGY746" s="187"/>
      <c r="HGZ746" s="187"/>
      <c r="HHA746" s="187"/>
      <c r="HHB746" s="187"/>
      <c r="HHC746" s="187"/>
      <c r="HHD746" s="187"/>
      <c r="HHE746" s="187"/>
      <c r="HHF746" s="187"/>
      <c r="HHG746" s="187"/>
      <c r="HHH746" s="187"/>
      <c r="HHI746" s="187"/>
      <c r="HHJ746" s="187"/>
      <c r="HHK746" s="187"/>
      <c r="HHL746" s="187"/>
      <c r="HHM746" s="187"/>
      <c r="HHN746" s="187"/>
      <c r="HHO746" s="187"/>
      <c r="HHP746" s="187"/>
      <c r="HHQ746" s="187"/>
      <c r="HHR746" s="187"/>
      <c r="HHS746" s="187"/>
      <c r="HHT746" s="187"/>
      <c r="HHU746" s="187"/>
      <c r="HHV746" s="187"/>
      <c r="HHW746" s="187"/>
      <c r="HHX746" s="187"/>
      <c r="HHY746" s="187"/>
      <c r="HHZ746" s="187"/>
      <c r="HIA746" s="187"/>
      <c r="HIB746" s="187"/>
      <c r="HIC746" s="187"/>
      <c r="HID746" s="187"/>
      <c r="HIE746" s="187"/>
      <c r="HIF746" s="187"/>
      <c r="HIG746" s="187"/>
      <c r="HIH746" s="187"/>
      <c r="HII746" s="187"/>
      <c r="HIJ746" s="187"/>
      <c r="HIK746" s="187"/>
      <c r="HIL746" s="187"/>
      <c r="HIM746" s="187"/>
      <c r="HIN746" s="187"/>
      <c r="HIO746" s="187"/>
      <c r="HIP746" s="187"/>
      <c r="HIQ746" s="187"/>
      <c r="HIR746" s="187"/>
      <c r="HIS746" s="187"/>
      <c r="HIT746" s="187"/>
      <c r="HIU746" s="187"/>
      <c r="HIV746" s="187"/>
      <c r="HIW746" s="187"/>
      <c r="HIX746" s="187"/>
      <c r="HIY746" s="187"/>
      <c r="HIZ746" s="187"/>
      <c r="HJA746" s="187"/>
      <c r="HJB746" s="187"/>
      <c r="HJC746" s="187"/>
      <c r="HJD746" s="187"/>
      <c r="HJE746" s="187"/>
      <c r="HJF746" s="187"/>
      <c r="HJG746" s="187"/>
      <c r="HJH746" s="187"/>
      <c r="HJI746" s="187"/>
      <c r="HJJ746" s="187"/>
      <c r="HJK746" s="187"/>
      <c r="HJL746" s="187"/>
      <c r="HJM746" s="187"/>
      <c r="HJN746" s="187"/>
      <c r="HJO746" s="187"/>
      <c r="HJP746" s="187"/>
      <c r="HJQ746" s="187"/>
      <c r="HJR746" s="187"/>
      <c r="HJS746" s="187"/>
      <c r="HJT746" s="187"/>
      <c r="HJU746" s="187"/>
      <c r="HJV746" s="187"/>
      <c r="HJW746" s="187"/>
      <c r="HJX746" s="187"/>
      <c r="HJY746" s="187"/>
      <c r="HJZ746" s="187"/>
      <c r="HKA746" s="187"/>
      <c r="HKB746" s="187"/>
      <c r="HKC746" s="187"/>
      <c r="HKD746" s="187"/>
      <c r="HKE746" s="187"/>
      <c r="HKF746" s="187"/>
      <c r="HKG746" s="187"/>
      <c r="HKH746" s="187"/>
      <c r="HKI746" s="187"/>
      <c r="HKJ746" s="187"/>
      <c r="HKK746" s="187"/>
      <c r="HKL746" s="187"/>
      <c r="HKM746" s="187"/>
      <c r="HKN746" s="187"/>
      <c r="HKO746" s="187"/>
      <c r="HKP746" s="187"/>
      <c r="HKQ746" s="187"/>
      <c r="HKR746" s="187"/>
      <c r="HKS746" s="187"/>
      <c r="HKT746" s="187"/>
      <c r="HKU746" s="187"/>
      <c r="HKV746" s="187"/>
      <c r="HKW746" s="187"/>
      <c r="HKX746" s="187"/>
      <c r="HKY746" s="187"/>
      <c r="HKZ746" s="187"/>
      <c r="HLA746" s="187"/>
      <c r="HLB746" s="187"/>
      <c r="HLC746" s="187"/>
      <c r="HLD746" s="187"/>
      <c r="HLE746" s="187"/>
      <c r="HLF746" s="187"/>
      <c r="HLG746" s="187"/>
      <c r="HLH746" s="187"/>
      <c r="HLI746" s="187"/>
      <c r="HLJ746" s="187"/>
      <c r="HLK746" s="187"/>
      <c r="HLL746" s="187"/>
      <c r="HLM746" s="187"/>
      <c r="HLN746" s="187"/>
      <c r="HLO746" s="187"/>
      <c r="HLP746" s="187"/>
      <c r="HLQ746" s="187"/>
      <c r="HLR746" s="187"/>
      <c r="HLS746" s="187"/>
      <c r="HLT746" s="187"/>
      <c r="HLU746" s="187"/>
      <c r="HLV746" s="187"/>
      <c r="HLW746" s="187"/>
      <c r="HLX746" s="187"/>
      <c r="HLY746" s="187"/>
      <c r="HLZ746" s="187"/>
      <c r="HMA746" s="187"/>
      <c r="HMB746" s="187"/>
      <c r="HMC746" s="187"/>
      <c r="HMD746" s="187"/>
      <c r="HME746" s="187"/>
      <c r="HMF746" s="187"/>
      <c r="HMG746" s="187"/>
      <c r="HMH746" s="187"/>
      <c r="HMI746" s="187"/>
      <c r="HMJ746" s="187"/>
      <c r="HMK746" s="187"/>
      <c r="HML746" s="187"/>
      <c r="HMM746" s="187"/>
      <c r="HMN746" s="187"/>
      <c r="HMO746" s="187"/>
      <c r="HMP746" s="187"/>
      <c r="HMQ746" s="187"/>
      <c r="HMR746" s="187"/>
      <c r="HMS746" s="187"/>
      <c r="HMT746" s="187"/>
      <c r="HMU746" s="187"/>
      <c r="HMV746" s="187"/>
      <c r="HMW746" s="187"/>
      <c r="HMX746" s="187"/>
      <c r="HMY746" s="187"/>
      <c r="HMZ746" s="187"/>
      <c r="HNA746" s="187"/>
      <c r="HNB746" s="187"/>
      <c r="HNC746" s="187"/>
      <c r="HND746" s="187"/>
      <c r="HNE746" s="187"/>
      <c r="HNF746" s="187"/>
      <c r="HNG746" s="187"/>
      <c r="HNH746" s="187"/>
      <c r="HNI746" s="187"/>
      <c r="HNJ746" s="187"/>
      <c r="HNK746" s="187"/>
      <c r="HNL746" s="187"/>
      <c r="HNM746" s="187"/>
      <c r="HNN746" s="187"/>
      <c r="HNO746" s="187"/>
      <c r="HNP746" s="187"/>
      <c r="HNQ746" s="187"/>
      <c r="HNR746" s="187"/>
      <c r="HNS746" s="187"/>
      <c r="HNT746" s="187"/>
      <c r="HNU746" s="187"/>
      <c r="HNV746" s="187"/>
      <c r="HNW746" s="187"/>
      <c r="HNX746" s="187"/>
      <c r="HNY746" s="187"/>
      <c r="HNZ746" s="187"/>
      <c r="HOA746" s="187"/>
      <c r="HOB746" s="187"/>
      <c r="HOC746" s="187"/>
      <c r="HOD746" s="187"/>
      <c r="HOE746" s="187"/>
      <c r="HOF746" s="187"/>
      <c r="HOG746" s="187"/>
      <c r="HOH746" s="187"/>
      <c r="HOI746" s="187"/>
      <c r="HOJ746" s="187"/>
      <c r="HOK746" s="187"/>
      <c r="HOL746" s="187"/>
      <c r="HOM746" s="187"/>
      <c r="HON746" s="187"/>
      <c r="HOO746" s="187"/>
      <c r="HOP746" s="187"/>
      <c r="HOQ746" s="187"/>
      <c r="HOR746" s="187"/>
      <c r="HOS746" s="187"/>
      <c r="HOT746" s="187"/>
      <c r="HOU746" s="187"/>
      <c r="HOV746" s="187"/>
      <c r="HOW746" s="187"/>
      <c r="HOX746" s="187"/>
      <c r="HOY746" s="187"/>
      <c r="HOZ746" s="187"/>
      <c r="HPA746" s="187"/>
      <c r="HPB746" s="187"/>
      <c r="HPC746" s="187"/>
      <c r="HPD746" s="187"/>
      <c r="HPE746" s="187"/>
      <c r="HPF746" s="187"/>
      <c r="HPG746" s="187"/>
      <c r="HPH746" s="187"/>
      <c r="HPI746" s="187"/>
      <c r="HPJ746" s="187"/>
      <c r="HPK746" s="187"/>
      <c r="HPL746" s="187"/>
      <c r="HPM746" s="187"/>
      <c r="HPN746" s="187"/>
      <c r="HPO746" s="187"/>
      <c r="HPP746" s="187"/>
      <c r="HPQ746" s="187"/>
      <c r="HPR746" s="187"/>
      <c r="HPS746" s="187"/>
      <c r="HPT746" s="187"/>
      <c r="HPU746" s="187"/>
      <c r="HPV746" s="187"/>
      <c r="HPW746" s="187"/>
      <c r="HPX746" s="187"/>
      <c r="HPY746" s="187"/>
      <c r="HPZ746" s="187"/>
      <c r="HQA746" s="187"/>
      <c r="HQB746" s="187"/>
      <c r="HQC746" s="187"/>
      <c r="HQD746" s="187"/>
      <c r="HQE746" s="187"/>
      <c r="HQF746" s="187"/>
      <c r="HQG746" s="187"/>
      <c r="HQH746" s="187"/>
      <c r="HQI746" s="187"/>
      <c r="HQJ746" s="187"/>
      <c r="HQK746" s="187"/>
      <c r="HQL746" s="187"/>
      <c r="HQM746" s="187"/>
      <c r="HQN746" s="187"/>
      <c r="HQO746" s="187"/>
      <c r="HQP746" s="187"/>
      <c r="HQQ746" s="187"/>
      <c r="HQR746" s="187"/>
      <c r="HQS746" s="187"/>
      <c r="HQT746" s="187"/>
      <c r="HQU746" s="187"/>
      <c r="HQV746" s="187"/>
      <c r="HQW746" s="187"/>
      <c r="HQX746" s="187"/>
      <c r="HQY746" s="187"/>
      <c r="HQZ746" s="187"/>
      <c r="HRA746" s="187"/>
      <c r="HRB746" s="187"/>
      <c r="HRC746" s="187"/>
      <c r="HRD746" s="187"/>
      <c r="HRE746" s="187"/>
      <c r="HRF746" s="187"/>
      <c r="HRG746" s="187"/>
      <c r="HRH746" s="187"/>
      <c r="HRI746" s="187"/>
      <c r="HRJ746" s="187"/>
      <c r="HRK746" s="187"/>
      <c r="HRL746" s="187"/>
      <c r="HRM746" s="187"/>
      <c r="HRN746" s="187"/>
      <c r="HRO746" s="187"/>
      <c r="HRP746" s="187"/>
      <c r="HRQ746" s="187"/>
      <c r="HRR746" s="187"/>
      <c r="HRS746" s="187"/>
      <c r="HRT746" s="187"/>
      <c r="HRU746" s="187"/>
      <c r="HRV746" s="187"/>
      <c r="HRW746" s="187"/>
      <c r="HRX746" s="187"/>
      <c r="HRY746" s="187"/>
      <c r="HRZ746" s="187"/>
      <c r="HSA746" s="187"/>
      <c r="HSB746" s="187"/>
      <c r="HSC746" s="187"/>
      <c r="HSD746" s="187"/>
      <c r="HSE746" s="187"/>
      <c r="HSF746" s="187"/>
      <c r="HSG746" s="187"/>
      <c r="HSH746" s="187"/>
      <c r="HSI746" s="187"/>
      <c r="HSJ746" s="187"/>
      <c r="HSK746" s="187"/>
      <c r="HSL746" s="187"/>
      <c r="HSM746" s="187"/>
      <c r="HSN746" s="187"/>
      <c r="HSO746" s="187"/>
      <c r="HSP746" s="187"/>
      <c r="HSQ746" s="187"/>
      <c r="HSR746" s="187"/>
      <c r="HSS746" s="187"/>
      <c r="HST746" s="187"/>
      <c r="HSU746" s="187"/>
      <c r="HSV746" s="187"/>
      <c r="HSW746" s="187"/>
      <c r="HSX746" s="187"/>
      <c r="HSY746" s="187"/>
      <c r="HSZ746" s="187"/>
      <c r="HTA746" s="187"/>
      <c r="HTB746" s="187"/>
      <c r="HTC746" s="187"/>
      <c r="HTD746" s="187"/>
      <c r="HTE746" s="187"/>
      <c r="HTF746" s="187"/>
      <c r="HTG746" s="187"/>
      <c r="HTH746" s="187"/>
      <c r="HTI746" s="187"/>
      <c r="HTJ746" s="187"/>
      <c r="HTK746" s="187"/>
      <c r="HTL746" s="187"/>
      <c r="HTM746" s="187"/>
      <c r="HTN746" s="187"/>
      <c r="HTO746" s="187"/>
      <c r="HTP746" s="187"/>
      <c r="HTQ746" s="187"/>
      <c r="HTR746" s="187"/>
      <c r="HTS746" s="187"/>
      <c r="HTT746" s="187"/>
      <c r="HTU746" s="187"/>
      <c r="HTV746" s="187"/>
      <c r="HTW746" s="187"/>
      <c r="HTX746" s="187"/>
      <c r="HTY746" s="187"/>
      <c r="HTZ746" s="187"/>
      <c r="HUA746" s="187"/>
      <c r="HUB746" s="187"/>
      <c r="HUC746" s="187"/>
      <c r="HUD746" s="187"/>
      <c r="HUE746" s="187"/>
      <c r="HUF746" s="187"/>
      <c r="HUG746" s="187"/>
      <c r="HUH746" s="187"/>
      <c r="HUI746" s="187"/>
      <c r="HUJ746" s="187"/>
      <c r="HUK746" s="187"/>
      <c r="HUL746" s="187"/>
      <c r="HUM746" s="187"/>
      <c r="HUN746" s="187"/>
      <c r="HUO746" s="187"/>
      <c r="HUP746" s="187"/>
      <c r="HUQ746" s="187"/>
      <c r="HUR746" s="187"/>
      <c r="HUS746" s="187"/>
      <c r="HUT746" s="187"/>
      <c r="HUU746" s="187"/>
      <c r="HUV746" s="187"/>
      <c r="HUW746" s="187"/>
      <c r="HUX746" s="187"/>
      <c r="HUY746" s="187"/>
      <c r="HUZ746" s="187"/>
      <c r="HVA746" s="187"/>
      <c r="HVB746" s="187"/>
      <c r="HVC746" s="187"/>
      <c r="HVD746" s="187"/>
      <c r="HVE746" s="187"/>
      <c r="HVF746" s="187"/>
      <c r="HVG746" s="187"/>
      <c r="HVH746" s="187"/>
      <c r="HVI746" s="187"/>
      <c r="HVJ746" s="187"/>
      <c r="HVK746" s="187"/>
      <c r="HVL746" s="187"/>
      <c r="HVM746" s="187"/>
      <c r="HVN746" s="187"/>
      <c r="HVO746" s="187"/>
      <c r="HVP746" s="187"/>
      <c r="HVQ746" s="187"/>
      <c r="HVR746" s="187"/>
      <c r="HVS746" s="187"/>
      <c r="HVT746" s="187"/>
      <c r="HVU746" s="187"/>
      <c r="HVV746" s="187"/>
      <c r="HVW746" s="187"/>
      <c r="HVX746" s="187"/>
      <c r="HVY746" s="187"/>
      <c r="HVZ746" s="187"/>
      <c r="HWA746" s="187"/>
      <c r="HWB746" s="187"/>
      <c r="HWC746" s="187"/>
      <c r="HWD746" s="187"/>
      <c r="HWE746" s="187"/>
      <c r="HWF746" s="187"/>
      <c r="HWG746" s="187"/>
      <c r="HWH746" s="187"/>
      <c r="HWI746" s="187"/>
      <c r="HWJ746" s="187"/>
      <c r="HWK746" s="187"/>
      <c r="HWL746" s="187"/>
      <c r="HWM746" s="187"/>
      <c r="HWN746" s="187"/>
      <c r="HWO746" s="187"/>
      <c r="HWP746" s="187"/>
      <c r="HWQ746" s="187"/>
      <c r="HWR746" s="187"/>
      <c r="HWS746" s="187"/>
      <c r="HWT746" s="187"/>
      <c r="HWU746" s="187"/>
      <c r="HWV746" s="187"/>
      <c r="HWW746" s="187"/>
      <c r="HWX746" s="187"/>
      <c r="HWY746" s="187"/>
      <c r="HWZ746" s="187"/>
      <c r="HXA746" s="187"/>
      <c r="HXB746" s="187"/>
      <c r="HXC746" s="187"/>
      <c r="HXD746" s="187"/>
      <c r="HXE746" s="187"/>
      <c r="HXF746" s="187"/>
      <c r="HXG746" s="187"/>
      <c r="HXH746" s="187"/>
      <c r="HXI746" s="187"/>
      <c r="HXJ746" s="187"/>
      <c r="HXK746" s="187"/>
      <c r="HXL746" s="187"/>
      <c r="HXM746" s="187"/>
      <c r="HXN746" s="187"/>
      <c r="HXO746" s="187"/>
      <c r="HXP746" s="187"/>
      <c r="HXQ746" s="187"/>
      <c r="HXR746" s="187"/>
      <c r="HXS746" s="187"/>
      <c r="HXT746" s="187"/>
      <c r="HXU746" s="187"/>
      <c r="HXV746" s="187"/>
      <c r="HXW746" s="187"/>
      <c r="HXX746" s="187"/>
      <c r="HXY746" s="187"/>
      <c r="HXZ746" s="187"/>
      <c r="HYA746" s="187"/>
      <c r="HYB746" s="187"/>
      <c r="HYC746" s="187"/>
      <c r="HYD746" s="187"/>
      <c r="HYE746" s="187"/>
      <c r="HYF746" s="187"/>
      <c r="HYG746" s="187"/>
      <c r="HYH746" s="187"/>
      <c r="HYI746" s="187"/>
      <c r="HYJ746" s="187"/>
      <c r="HYK746" s="187"/>
      <c r="HYL746" s="187"/>
      <c r="HYM746" s="187"/>
      <c r="HYN746" s="187"/>
      <c r="HYO746" s="187"/>
      <c r="HYP746" s="187"/>
      <c r="HYQ746" s="187"/>
      <c r="HYR746" s="187"/>
      <c r="HYS746" s="187"/>
      <c r="HYT746" s="187"/>
      <c r="HYU746" s="187"/>
      <c r="HYV746" s="187"/>
      <c r="HYW746" s="187"/>
      <c r="HYX746" s="187"/>
      <c r="HYY746" s="187"/>
      <c r="HYZ746" s="187"/>
      <c r="HZA746" s="187"/>
      <c r="HZB746" s="187"/>
      <c r="HZC746" s="187"/>
      <c r="HZD746" s="187"/>
      <c r="HZE746" s="187"/>
      <c r="HZF746" s="187"/>
      <c r="HZG746" s="187"/>
      <c r="HZH746" s="187"/>
      <c r="HZI746" s="187"/>
      <c r="HZJ746" s="187"/>
      <c r="HZK746" s="187"/>
      <c r="HZL746" s="187"/>
      <c r="HZM746" s="187"/>
      <c r="HZN746" s="187"/>
      <c r="HZO746" s="187"/>
      <c r="HZP746" s="187"/>
      <c r="HZQ746" s="187"/>
      <c r="HZR746" s="187"/>
      <c r="HZS746" s="187"/>
      <c r="HZT746" s="187"/>
      <c r="HZU746" s="187"/>
      <c r="HZV746" s="187"/>
      <c r="HZW746" s="187"/>
      <c r="HZX746" s="187"/>
      <c r="HZY746" s="187"/>
      <c r="HZZ746" s="187"/>
      <c r="IAA746" s="187"/>
      <c r="IAB746" s="187"/>
      <c r="IAC746" s="187"/>
      <c r="IAD746" s="187"/>
      <c r="IAE746" s="187"/>
      <c r="IAF746" s="187"/>
      <c r="IAG746" s="187"/>
      <c r="IAH746" s="187"/>
      <c r="IAI746" s="187"/>
      <c r="IAJ746" s="187"/>
      <c r="IAK746" s="187"/>
      <c r="IAL746" s="187"/>
      <c r="IAM746" s="187"/>
      <c r="IAN746" s="187"/>
      <c r="IAO746" s="187"/>
      <c r="IAP746" s="187"/>
      <c r="IAQ746" s="187"/>
      <c r="IAR746" s="187"/>
      <c r="IAS746" s="187"/>
      <c r="IAT746" s="187"/>
      <c r="IAU746" s="187"/>
      <c r="IAV746" s="187"/>
      <c r="IAW746" s="187"/>
      <c r="IAX746" s="187"/>
      <c r="IAY746" s="187"/>
      <c r="IAZ746" s="187"/>
      <c r="IBA746" s="187"/>
      <c r="IBB746" s="187"/>
      <c r="IBC746" s="187"/>
      <c r="IBD746" s="187"/>
      <c r="IBE746" s="187"/>
      <c r="IBF746" s="187"/>
      <c r="IBG746" s="187"/>
      <c r="IBH746" s="187"/>
      <c r="IBI746" s="187"/>
      <c r="IBJ746" s="187"/>
      <c r="IBK746" s="187"/>
      <c r="IBL746" s="187"/>
      <c r="IBM746" s="187"/>
      <c r="IBN746" s="187"/>
      <c r="IBO746" s="187"/>
      <c r="IBP746" s="187"/>
      <c r="IBQ746" s="187"/>
      <c r="IBR746" s="187"/>
      <c r="IBS746" s="187"/>
      <c r="IBT746" s="187"/>
      <c r="IBU746" s="187"/>
      <c r="IBV746" s="187"/>
      <c r="IBW746" s="187"/>
      <c r="IBX746" s="187"/>
      <c r="IBY746" s="187"/>
      <c r="IBZ746" s="187"/>
      <c r="ICA746" s="187"/>
      <c r="ICB746" s="187"/>
      <c r="ICC746" s="187"/>
      <c r="ICD746" s="187"/>
      <c r="ICE746" s="187"/>
      <c r="ICF746" s="187"/>
      <c r="ICG746" s="187"/>
      <c r="ICH746" s="187"/>
      <c r="ICI746" s="187"/>
      <c r="ICJ746" s="187"/>
      <c r="ICK746" s="187"/>
      <c r="ICL746" s="187"/>
      <c r="ICM746" s="187"/>
      <c r="ICN746" s="187"/>
      <c r="ICO746" s="187"/>
      <c r="ICP746" s="187"/>
      <c r="ICQ746" s="187"/>
      <c r="ICR746" s="187"/>
      <c r="ICS746" s="187"/>
      <c r="ICT746" s="187"/>
      <c r="ICU746" s="187"/>
      <c r="ICV746" s="187"/>
      <c r="ICW746" s="187"/>
      <c r="ICX746" s="187"/>
      <c r="ICY746" s="187"/>
      <c r="ICZ746" s="187"/>
      <c r="IDA746" s="187"/>
      <c r="IDB746" s="187"/>
      <c r="IDC746" s="187"/>
      <c r="IDD746" s="187"/>
      <c r="IDE746" s="187"/>
      <c r="IDF746" s="187"/>
      <c r="IDG746" s="187"/>
      <c r="IDH746" s="187"/>
      <c r="IDI746" s="187"/>
      <c r="IDJ746" s="187"/>
      <c r="IDK746" s="187"/>
      <c r="IDL746" s="187"/>
      <c r="IDM746" s="187"/>
      <c r="IDN746" s="187"/>
      <c r="IDO746" s="187"/>
      <c r="IDP746" s="187"/>
      <c r="IDQ746" s="187"/>
      <c r="IDR746" s="187"/>
      <c r="IDS746" s="187"/>
      <c r="IDT746" s="187"/>
      <c r="IDU746" s="187"/>
      <c r="IDV746" s="187"/>
      <c r="IDW746" s="187"/>
      <c r="IDX746" s="187"/>
      <c r="IDY746" s="187"/>
      <c r="IDZ746" s="187"/>
      <c r="IEA746" s="187"/>
      <c r="IEB746" s="187"/>
      <c r="IEC746" s="187"/>
      <c r="IED746" s="187"/>
      <c r="IEE746" s="187"/>
      <c r="IEF746" s="187"/>
      <c r="IEG746" s="187"/>
      <c r="IEH746" s="187"/>
      <c r="IEI746" s="187"/>
      <c r="IEJ746" s="187"/>
      <c r="IEK746" s="187"/>
      <c r="IEL746" s="187"/>
      <c r="IEM746" s="187"/>
      <c r="IEN746" s="187"/>
      <c r="IEO746" s="187"/>
      <c r="IEP746" s="187"/>
      <c r="IEQ746" s="187"/>
      <c r="IER746" s="187"/>
      <c r="IES746" s="187"/>
      <c r="IET746" s="187"/>
      <c r="IEU746" s="187"/>
      <c r="IEV746" s="187"/>
      <c r="IEW746" s="187"/>
      <c r="IEX746" s="187"/>
      <c r="IEY746" s="187"/>
      <c r="IEZ746" s="187"/>
      <c r="IFA746" s="187"/>
      <c r="IFB746" s="187"/>
      <c r="IFC746" s="187"/>
      <c r="IFD746" s="187"/>
      <c r="IFE746" s="187"/>
      <c r="IFF746" s="187"/>
      <c r="IFG746" s="187"/>
      <c r="IFH746" s="187"/>
      <c r="IFI746" s="187"/>
      <c r="IFJ746" s="187"/>
      <c r="IFK746" s="187"/>
      <c r="IFL746" s="187"/>
      <c r="IFM746" s="187"/>
      <c r="IFN746" s="187"/>
      <c r="IFO746" s="187"/>
      <c r="IFP746" s="187"/>
      <c r="IFQ746" s="187"/>
      <c r="IFR746" s="187"/>
      <c r="IFS746" s="187"/>
      <c r="IFT746" s="187"/>
      <c r="IFU746" s="187"/>
      <c r="IFV746" s="187"/>
      <c r="IFW746" s="187"/>
      <c r="IFX746" s="187"/>
      <c r="IFY746" s="187"/>
      <c r="IFZ746" s="187"/>
      <c r="IGA746" s="187"/>
      <c r="IGB746" s="187"/>
      <c r="IGC746" s="187"/>
      <c r="IGD746" s="187"/>
      <c r="IGE746" s="187"/>
      <c r="IGF746" s="187"/>
      <c r="IGG746" s="187"/>
      <c r="IGH746" s="187"/>
      <c r="IGI746" s="187"/>
      <c r="IGJ746" s="187"/>
      <c r="IGK746" s="187"/>
      <c r="IGL746" s="187"/>
      <c r="IGM746" s="187"/>
      <c r="IGN746" s="187"/>
      <c r="IGO746" s="187"/>
      <c r="IGP746" s="187"/>
      <c r="IGQ746" s="187"/>
      <c r="IGR746" s="187"/>
      <c r="IGS746" s="187"/>
      <c r="IGT746" s="187"/>
      <c r="IGU746" s="187"/>
      <c r="IGV746" s="187"/>
      <c r="IGW746" s="187"/>
      <c r="IGX746" s="187"/>
      <c r="IGY746" s="187"/>
      <c r="IGZ746" s="187"/>
      <c r="IHA746" s="187"/>
      <c r="IHB746" s="187"/>
      <c r="IHC746" s="187"/>
      <c r="IHD746" s="187"/>
      <c r="IHE746" s="187"/>
      <c r="IHF746" s="187"/>
      <c r="IHG746" s="187"/>
      <c r="IHH746" s="187"/>
      <c r="IHI746" s="187"/>
      <c r="IHJ746" s="187"/>
      <c r="IHK746" s="187"/>
      <c r="IHL746" s="187"/>
      <c r="IHM746" s="187"/>
      <c r="IHN746" s="187"/>
      <c r="IHO746" s="187"/>
      <c r="IHP746" s="187"/>
      <c r="IHQ746" s="187"/>
      <c r="IHR746" s="187"/>
      <c r="IHS746" s="187"/>
      <c r="IHT746" s="187"/>
      <c r="IHU746" s="187"/>
      <c r="IHV746" s="187"/>
      <c r="IHW746" s="187"/>
      <c r="IHX746" s="187"/>
      <c r="IHY746" s="187"/>
      <c r="IHZ746" s="187"/>
      <c r="IIA746" s="187"/>
      <c r="IIB746" s="187"/>
      <c r="IIC746" s="187"/>
      <c r="IID746" s="187"/>
      <c r="IIE746" s="187"/>
      <c r="IIF746" s="187"/>
      <c r="IIG746" s="187"/>
      <c r="IIH746" s="187"/>
      <c r="III746" s="187"/>
      <c r="IIJ746" s="187"/>
      <c r="IIK746" s="187"/>
      <c r="IIL746" s="187"/>
      <c r="IIM746" s="187"/>
      <c r="IIN746" s="187"/>
      <c r="IIO746" s="187"/>
      <c r="IIP746" s="187"/>
      <c r="IIQ746" s="187"/>
      <c r="IIR746" s="187"/>
      <c r="IIS746" s="187"/>
      <c r="IIT746" s="187"/>
      <c r="IIU746" s="187"/>
      <c r="IIV746" s="187"/>
      <c r="IIW746" s="187"/>
      <c r="IIX746" s="187"/>
      <c r="IIY746" s="187"/>
      <c r="IIZ746" s="187"/>
      <c r="IJA746" s="187"/>
      <c r="IJB746" s="187"/>
      <c r="IJC746" s="187"/>
      <c r="IJD746" s="187"/>
      <c r="IJE746" s="187"/>
      <c r="IJF746" s="187"/>
      <c r="IJG746" s="187"/>
      <c r="IJH746" s="187"/>
      <c r="IJI746" s="187"/>
      <c r="IJJ746" s="187"/>
      <c r="IJK746" s="187"/>
      <c r="IJL746" s="187"/>
      <c r="IJM746" s="187"/>
      <c r="IJN746" s="187"/>
      <c r="IJO746" s="187"/>
      <c r="IJP746" s="187"/>
      <c r="IJQ746" s="187"/>
      <c r="IJR746" s="187"/>
      <c r="IJS746" s="187"/>
      <c r="IJT746" s="187"/>
      <c r="IJU746" s="187"/>
      <c r="IJV746" s="187"/>
      <c r="IJW746" s="187"/>
      <c r="IJX746" s="187"/>
      <c r="IJY746" s="187"/>
      <c r="IJZ746" s="187"/>
      <c r="IKA746" s="187"/>
      <c r="IKB746" s="187"/>
      <c r="IKC746" s="187"/>
      <c r="IKD746" s="187"/>
      <c r="IKE746" s="187"/>
      <c r="IKF746" s="187"/>
      <c r="IKG746" s="187"/>
      <c r="IKH746" s="187"/>
      <c r="IKI746" s="187"/>
      <c r="IKJ746" s="187"/>
      <c r="IKK746" s="187"/>
      <c r="IKL746" s="187"/>
      <c r="IKM746" s="187"/>
      <c r="IKN746" s="187"/>
      <c r="IKO746" s="187"/>
      <c r="IKP746" s="187"/>
      <c r="IKQ746" s="187"/>
      <c r="IKR746" s="187"/>
      <c r="IKS746" s="187"/>
      <c r="IKT746" s="187"/>
      <c r="IKU746" s="187"/>
      <c r="IKV746" s="187"/>
      <c r="IKW746" s="187"/>
      <c r="IKX746" s="187"/>
      <c r="IKY746" s="187"/>
      <c r="IKZ746" s="187"/>
      <c r="ILA746" s="187"/>
      <c r="ILB746" s="187"/>
      <c r="ILC746" s="187"/>
      <c r="ILD746" s="187"/>
      <c r="ILE746" s="187"/>
      <c r="ILF746" s="187"/>
      <c r="ILG746" s="187"/>
      <c r="ILH746" s="187"/>
      <c r="ILI746" s="187"/>
      <c r="ILJ746" s="187"/>
      <c r="ILK746" s="187"/>
      <c r="ILL746" s="187"/>
      <c r="ILM746" s="187"/>
      <c r="ILN746" s="187"/>
      <c r="ILO746" s="187"/>
      <c r="ILP746" s="187"/>
      <c r="ILQ746" s="187"/>
      <c r="ILR746" s="187"/>
      <c r="ILS746" s="187"/>
      <c r="ILT746" s="187"/>
      <c r="ILU746" s="187"/>
      <c r="ILV746" s="187"/>
      <c r="ILW746" s="187"/>
      <c r="ILX746" s="187"/>
      <c r="ILY746" s="187"/>
      <c r="ILZ746" s="187"/>
      <c r="IMA746" s="187"/>
      <c r="IMB746" s="187"/>
      <c r="IMC746" s="187"/>
      <c r="IMD746" s="187"/>
      <c r="IME746" s="187"/>
      <c r="IMF746" s="187"/>
      <c r="IMG746" s="187"/>
      <c r="IMH746" s="187"/>
      <c r="IMI746" s="187"/>
      <c r="IMJ746" s="187"/>
      <c r="IMK746" s="187"/>
      <c r="IML746" s="187"/>
      <c r="IMM746" s="187"/>
      <c r="IMN746" s="187"/>
      <c r="IMO746" s="187"/>
      <c r="IMP746" s="187"/>
      <c r="IMQ746" s="187"/>
      <c r="IMR746" s="187"/>
      <c r="IMS746" s="187"/>
      <c r="IMT746" s="187"/>
      <c r="IMU746" s="187"/>
      <c r="IMV746" s="187"/>
      <c r="IMW746" s="187"/>
      <c r="IMX746" s="187"/>
      <c r="IMY746" s="187"/>
      <c r="IMZ746" s="187"/>
      <c r="INA746" s="187"/>
      <c r="INB746" s="187"/>
      <c r="INC746" s="187"/>
      <c r="IND746" s="187"/>
      <c r="INE746" s="187"/>
      <c r="INF746" s="187"/>
      <c r="ING746" s="187"/>
      <c r="INH746" s="187"/>
      <c r="INI746" s="187"/>
      <c r="INJ746" s="187"/>
      <c r="INK746" s="187"/>
      <c r="INL746" s="187"/>
      <c r="INM746" s="187"/>
      <c r="INN746" s="187"/>
      <c r="INO746" s="187"/>
      <c r="INP746" s="187"/>
      <c r="INQ746" s="187"/>
      <c r="INR746" s="187"/>
      <c r="INS746" s="187"/>
      <c r="INT746" s="187"/>
      <c r="INU746" s="187"/>
      <c r="INV746" s="187"/>
      <c r="INW746" s="187"/>
      <c r="INX746" s="187"/>
      <c r="INY746" s="187"/>
      <c r="INZ746" s="187"/>
      <c r="IOA746" s="187"/>
      <c r="IOB746" s="187"/>
      <c r="IOC746" s="187"/>
      <c r="IOD746" s="187"/>
      <c r="IOE746" s="187"/>
      <c r="IOF746" s="187"/>
      <c r="IOG746" s="187"/>
      <c r="IOH746" s="187"/>
      <c r="IOI746" s="187"/>
      <c r="IOJ746" s="187"/>
      <c r="IOK746" s="187"/>
      <c r="IOL746" s="187"/>
      <c r="IOM746" s="187"/>
      <c r="ION746" s="187"/>
      <c r="IOO746" s="187"/>
      <c r="IOP746" s="187"/>
      <c r="IOQ746" s="187"/>
      <c r="IOR746" s="187"/>
      <c r="IOS746" s="187"/>
      <c r="IOT746" s="187"/>
      <c r="IOU746" s="187"/>
      <c r="IOV746" s="187"/>
      <c r="IOW746" s="187"/>
      <c r="IOX746" s="187"/>
      <c r="IOY746" s="187"/>
      <c r="IOZ746" s="187"/>
      <c r="IPA746" s="187"/>
      <c r="IPB746" s="187"/>
      <c r="IPC746" s="187"/>
      <c r="IPD746" s="187"/>
      <c r="IPE746" s="187"/>
      <c r="IPF746" s="187"/>
      <c r="IPG746" s="187"/>
      <c r="IPH746" s="187"/>
      <c r="IPI746" s="187"/>
      <c r="IPJ746" s="187"/>
      <c r="IPK746" s="187"/>
      <c r="IPL746" s="187"/>
      <c r="IPM746" s="187"/>
      <c r="IPN746" s="187"/>
      <c r="IPO746" s="187"/>
      <c r="IPP746" s="187"/>
      <c r="IPQ746" s="187"/>
      <c r="IPR746" s="187"/>
      <c r="IPS746" s="187"/>
      <c r="IPT746" s="187"/>
      <c r="IPU746" s="187"/>
      <c r="IPV746" s="187"/>
      <c r="IPW746" s="187"/>
      <c r="IPX746" s="187"/>
      <c r="IPY746" s="187"/>
      <c r="IPZ746" s="187"/>
      <c r="IQA746" s="187"/>
      <c r="IQB746" s="187"/>
      <c r="IQC746" s="187"/>
      <c r="IQD746" s="187"/>
      <c r="IQE746" s="187"/>
      <c r="IQF746" s="187"/>
      <c r="IQG746" s="187"/>
      <c r="IQH746" s="187"/>
      <c r="IQI746" s="187"/>
      <c r="IQJ746" s="187"/>
      <c r="IQK746" s="187"/>
      <c r="IQL746" s="187"/>
      <c r="IQM746" s="187"/>
      <c r="IQN746" s="187"/>
      <c r="IQO746" s="187"/>
      <c r="IQP746" s="187"/>
      <c r="IQQ746" s="187"/>
      <c r="IQR746" s="187"/>
      <c r="IQS746" s="187"/>
      <c r="IQT746" s="187"/>
      <c r="IQU746" s="187"/>
      <c r="IQV746" s="187"/>
      <c r="IQW746" s="187"/>
      <c r="IQX746" s="187"/>
      <c r="IQY746" s="187"/>
      <c r="IQZ746" s="187"/>
      <c r="IRA746" s="187"/>
      <c r="IRB746" s="187"/>
      <c r="IRC746" s="187"/>
      <c r="IRD746" s="187"/>
      <c r="IRE746" s="187"/>
      <c r="IRF746" s="187"/>
      <c r="IRG746" s="187"/>
      <c r="IRH746" s="187"/>
      <c r="IRI746" s="187"/>
      <c r="IRJ746" s="187"/>
      <c r="IRK746" s="187"/>
      <c r="IRL746" s="187"/>
      <c r="IRM746" s="187"/>
      <c r="IRN746" s="187"/>
      <c r="IRO746" s="187"/>
      <c r="IRP746" s="187"/>
      <c r="IRQ746" s="187"/>
      <c r="IRR746" s="187"/>
      <c r="IRS746" s="187"/>
      <c r="IRT746" s="187"/>
      <c r="IRU746" s="187"/>
      <c r="IRV746" s="187"/>
      <c r="IRW746" s="187"/>
      <c r="IRX746" s="187"/>
      <c r="IRY746" s="187"/>
      <c r="IRZ746" s="187"/>
      <c r="ISA746" s="187"/>
      <c r="ISB746" s="187"/>
      <c r="ISC746" s="187"/>
      <c r="ISD746" s="187"/>
      <c r="ISE746" s="187"/>
      <c r="ISF746" s="187"/>
      <c r="ISG746" s="187"/>
      <c r="ISH746" s="187"/>
      <c r="ISI746" s="187"/>
      <c r="ISJ746" s="187"/>
      <c r="ISK746" s="187"/>
      <c r="ISL746" s="187"/>
      <c r="ISM746" s="187"/>
      <c r="ISN746" s="187"/>
      <c r="ISO746" s="187"/>
      <c r="ISP746" s="187"/>
      <c r="ISQ746" s="187"/>
      <c r="ISR746" s="187"/>
      <c r="ISS746" s="187"/>
      <c r="IST746" s="187"/>
      <c r="ISU746" s="187"/>
      <c r="ISV746" s="187"/>
      <c r="ISW746" s="187"/>
      <c r="ISX746" s="187"/>
      <c r="ISY746" s="187"/>
      <c r="ISZ746" s="187"/>
      <c r="ITA746" s="187"/>
      <c r="ITB746" s="187"/>
      <c r="ITC746" s="187"/>
      <c r="ITD746" s="187"/>
      <c r="ITE746" s="187"/>
      <c r="ITF746" s="187"/>
      <c r="ITG746" s="187"/>
      <c r="ITH746" s="187"/>
      <c r="ITI746" s="187"/>
      <c r="ITJ746" s="187"/>
      <c r="ITK746" s="187"/>
      <c r="ITL746" s="187"/>
      <c r="ITM746" s="187"/>
      <c r="ITN746" s="187"/>
      <c r="ITO746" s="187"/>
      <c r="ITP746" s="187"/>
      <c r="ITQ746" s="187"/>
      <c r="ITR746" s="187"/>
      <c r="ITS746" s="187"/>
      <c r="ITT746" s="187"/>
      <c r="ITU746" s="187"/>
      <c r="ITV746" s="187"/>
      <c r="ITW746" s="187"/>
      <c r="ITX746" s="187"/>
      <c r="ITY746" s="187"/>
      <c r="ITZ746" s="187"/>
      <c r="IUA746" s="187"/>
      <c r="IUB746" s="187"/>
      <c r="IUC746" s="187"/>
      <c r="IUD746" s="187"/>
      <c r="IUE746" s="187"/>
      <c r="IUF746" s="187"/>
      <c r="IUG746" s="187"/>
      <c r="IUH746" s="187"/>
      <c r="IUI746" s="187"/>
      <c r="IUJ746" s="187"/>
      <c r="IUK746" s="187"/>
      <c r="IUL746" s="187"/>
      <c r="IUM746" s="187"/>
      <c r="IUN746" s="187"/>
      <c r="IUO746" s="187"/>
      <c r="IUP746" s="187"/>
      <c r="IUQ746" s="187"/>
      <c r="IUR746" s="187"/>
      <c r="IUS746" s="187"/>
      <c r="IUT746" s="187"/>
      <c r="IUU746" s="187"/>
      <c r="IUV746" s="187"/>
      <c r="IUW746" s="187"/>
      <c r="IUX746" s="187"/>
      <c r="IUY746" s="187"/>
      <c r="IUZ746" s="187"/>
      <c r="IVA746" s="187"/>
      <c r="IVB746" s="187"/>
      <c r="IVC746" s="187"/>
      <c r="IVD746" s="187"/>
      <c r="IVE746" s="187"/>
      <c r="IVF746" s="187"/>
      <c r="IVG746" s="187"/>
      <c r="IVH746" s="187"/>
      <c r="IVI746" s="187"/>
      <c r="IVJ746" s="187"/>
      <c r="IVK746" s="187"/>
      <c r="IVL746" s="187"/>
      <c r="IVM746" s="187"/>
      <c r="IVN746" s="187"/>
      <c r="IVO746" s="187"/>
      <c r="IVP746" s="187"/>
      <c r="IVQ746" s="187"/>
      <c r="IVR746" s="187"/>
      <c r="IVS746" s="187"/>
      <c r="IVT746" s="187"/>
      <c r="IVU746" s="187"/>
      <c r="IVV746" s="187"/>
      <c r="IVW746" s="187"/>
      <c r="IVX746" s="187"/>
      <c r="IVY746" s="187"/>
      <c r="IVZ746" s="187"/>
      <c r="IWA746" s="187"/>
      <c r="IWB746" s="187"/>
      <c r="IWC746" s="187"/>
      <c r="IWD746" s="187"/>
      <c r="IWE746" s="187"/>
      <c r="IWF746" s="187"/>
      <c r="IWG746" s="187"/>
      <c r="IWH746" s="187"/>
      <c r="IWI746" s="187"/>
      <c r="IWJ746" s="187"/>
      <c r="IWK746" s="187"/>
      <c r="IWL746" s="187"/>
      <c r="IWM746" s="187"/>
      <c r="IWN746" s="187"/>
      <c r="IWO746" s="187"/>
      <c r="IWP746" s="187"/>
      <c r="IWQ746" s="187"/>
      <c r="IWR746" s="187"/>
      <c r="IWS746" s="187"/>
      <c r="IWT746" s="187"/>
      <c r="IWU746" s="187"/>
      <c r="IWV746" s="187"/>
      <c r="IWW746" s="187"/>
      <c r="IWX746" s="187"/>
      <c r="IWY746" s="187"/>
      <c r="IWZ746" s="187"/>
      <c r="IXA746" s="187"/>
      <c r="IXB746" s="187"/>
      <c r="IXC746" s="187"/>
      <c r="IXD746" s="187"/>
      <c r="IXE746" s="187"/>
      <c r="IXF746" s="187"/>
      <c r="IXG746" s="187"/>
      <c r="IXH746" s="187"/>
      <c r="IXI746" s="187"/>
      <c r="IXJ746" s="187"/>
      <c r="IXK746" s="187"/>
      <c r="IXL746" s="187"/>
      <c r="IXM746" s="187"/>
      <c r="IXN746" s="187"/>
      <c r="IXO746" s="187"/>
      <c r="IXP746" s="187"/>
      <c r="IXQ746" s="187"/>
      <c r="IXR746" s="187"/>
      <c r="IXS746" s="187"/>
      <c r="IXT746" s="187"/>
      <c r="IXU746" s="187"/>
      <c r="IXV746" s="187"/>
      <c r="IXW746" s="187"/>
      <c r="IXX746" s="187"/>
      <c r="IXY746" s="187"/>
      <c r="IXZ746" s="187"/>
      <c r="IYA746" s="187"/>
      <c r="IYB746" s="187"/>
      <c r="IYC746" s="187"/>
      <c r="IYD746" s="187"/>
      <c r="IYE746" s="187"/>
      <c r="IYF746" s="187"/>
      <c r="IYG746" s="187"/>
      <c r="IYH746" s="187"/>
      <c r="IYI746" s="187"/>
      <c r="IYJ746" s="187"/>
      <c r="IYK746" s="187"/>
      <c r="IYL746" s="187"/>
      <c r="IYM746" s="187"/>
      <c r="IYN746" s="187"/>
      <c r="IYO746" s="187"/>
      <c r="IYP746" s="187"/>
      <c r="IYQ746" s="187"/>
      <c r="IYR746" s="187"/>
      <c r="IYS746" s="187"/>
      <c r="IYT746" s="187"/>
      <c r="IYU746" s="187"/>
      <c r="IYV746" s="187"/>
      <c r="IYW746" s="187"/>
      <c r="IYX746" s="187"/>
      <c r="IYY746" s="187"/>
      <c r="IYZ746" s="187"/>
      <c r="IZA746" s="187"/>
      <c r="IZB746" s="187"/>
      <c r="IZC746" s="187"/>
      <c r="IZD746" s="187"/>
      <c r="IZE746" s="187"/>
      <c r="IZF746" s="187"/>
      <c r="IZG746" s="187"/>
      <c r="IZH746" s="187"/>
      <c r="IZI746" s="187"/>
      <c r="IZJ746" s="187"/>
      <c r="IZK746" s="187"/>
      <c r="IZL746" s="187"/>
      <c r="IZM746" s="187"/>
      <c r="IZN746" s="187"/>
      <c r="IZO746" s="187"/>
      <c r="IZP746" s="187"/>
      <c r="IZQ746" s="187"/>
      <c r="IZR746" s="187"/>
      <c r="IZS746" s="187"/>
      <c r="IZT746" s="187"/>
      <c r="IZU746" s="187"/>
      <c r="IZV746" s="187"/>
      <c r="IZW746" s="187"/>
      <c r="IZX746" s="187"/>
      <c r="IZY746" s="187"/>
      <c r="IZZ746" s="187"/>
      <c r="JAA746" s="187"/>
      <c r="JAB746" s="187"/>
      <c r="JAC746" s="187"/>
      <c r="JAD746" s="187"/>
      <c r="JAE746" s="187"/>
      <c r="JAF746" s="187"/>
      <c r="JAG746" s="187"/>
      <c r="JAH746" s="187"/>
      <c r="JAI746" s="187"/>
      <c r="JAJ746" s="187"/>
      <c r="JAK746" s="187"/>
      <c r="JAL746" s="187"/>
      <c r="JAM746" s="187"/>
      <c r="JAN746" s="187"/>
      <c r="JAO746" s="187"/>
      <c r="JAP746" s="187"/>
      <c r="JAQ746" s="187"/>
      <c r="JAR746" s="187"/>
      <c r="JAS746" s="187"/>
      <c r="JAT746" s="187"/>
      <c r="JAU746" s="187"/>
      <c r="JAV746" s="187"/>
      <c r="JAW746" s="187"/>
      <c r="JAX746" s="187"/>
      <c r="JAY746" s="187"/>
      <c r="JAZ746" s="187"/>
      <c r="JBA746" s="187"/>
      <c r="JBB746" s="187"/>
      <c r="JBC746" s="187"/>
      <c r="JBD746" s="187"/>
      <c r="JBE746" s="187"/>
      <c r="JBF746" s="187"/>
      <c r="JBG746" s="187"/>
      <c r="JBH746" s="187"/>
      <c r="JBI746" s="187"/>
      <c r="JBJ746" s="187"/>
      <c r="JBK746" s="187"/>
      <c r="JBL746" s="187"/>
      <c r="JBM746" s="187"/>
      <c r="JBN746" s="187"/>
      <c r="JBO746" s="187"/>
      <c r="JBP746" s="187"/>
      <c r="JBQ746" s="187"/>
      <c r="JBR746" s="187"/>
      <c r="JBS746" s="187"/>
      <c r="JBT746" s="187"/>
      <c r="JBU746" s="187"/>
      <c r="JBV746" s="187"/>
      <c r="JBW746" s="187"/>
      <c r="JBX746" s="187"/>
      <c r="JBY746" s="187"/>
      <c r="JBZ746" s="187"/>
      <c r="JCA746" s="187"/>
      <c r="JCB746" s="187"/>
      <c r="JCC746" s="187"/>
      <c r="JCD746" s="187"/>
      <c r="JCE746" s="187"/>
      <c r="JCF746" s="187"/>
      <c r="JCG746" s="187"/>
      <c r="JCH746" s="187"/>
      <c r="JCI746" s="187"/>
      <c r="JCJ746" s="187"/>
      <c r="JCK746" s="187"/>
      <c r="JCL746" s="187"/>
      <c r="JCM746" s="187"/>
      <c r="JCN746" s="187"/>
      <c r="JCO746" s="187"/>
      <c r="JCP746" s="187"/>
      <c r="JCQ746" s="187"/>
      <c r="JCR746" s="187"/>
      <c r="JCS746" s="187"/>
      <c r="JCT746" s="187"/>
      <c r="JCU746" s="187"/>
      <c r="JCV746" s="187"/>
      <c r="JCW746" s="187"/>
      <c r="JCX746" s="187"/>
      <c r="JCY746" s="187"/>
      <c r="JCZ746" s="187"/>
      <c r="JDA746" s="187"/>
      <c r="JDB746" s="187"/>
      <c r="JDC746" s="187"/>
      <c r="JDD746" s="187"/>
      <c r="JDE746" s="187"/>
      <c r="JDF746" s="187"/>
      <c r="JDG746" s="187"/>
      <c r="JDH746" s="187"/>
      <c r="JDI746" s="187"/>
      <c r="JDJ746" s="187"/>
      <c r="JDK746" s="187"/>
      <c r="JDL746" s="187"/>
      <c r="JDM746" s="187"/>
      <c r="JDN746" s="187"/>
      <c r="JDO746" s="187"/>
      <c r="JDP746" s="187"/>
      <c r="JDQ746" s="187"/>
      <c r="JDR746" s="187"/>
      <c r="JDS746" s="187"/>
      <c r="JDT746" s="187"/>
      <c r="JDU746" s="187"/>
      <c r="JDV746" s="187"/>
      <c r="JDW746" s="187"/>
      <c r="JDX746" s="187"/>
      <c r="JDY746" s="187"/>
      <c r="JDZ746" s="187"/>
      <c r="JEA746" s="187"/>
      <c r="JEB746" s="187"/>
      <c r="JEC746" s="187"/>
      <c r="JED746" s="187"/>
      <c r="JEE746" s="187"/>
      <c r="JEF746" s="187"/>
      <c r="JEG746" s="187"/>
      <c r="JEH746" s="187"/>
      <c r="JEI746" s="187"/>
      <c r="JEJ746" s="187"/>
      <c r="JEK746" s="187"/>
      <c r="JEL746" s="187"/>
      <c r="JEM746" s="187"/>
      <c r="JEN746" s="187"/>
      <c r="JEO746" s="187"/>
      <c r="JEP746" s="187"/>
      <c r="JEQ746" s="187"/>
      <c r="JER746" s="187"/>
      <c r="JES746" s="187"/>
      <c r="JET746" s="187"/>
      <c r="JEU746" s="187"/>
      <c r="JEV746" s="187"/>
      <c r="JEW746" s="187"/>
      <c r="JEX746" s="187"/>
      <c r="JEY746" s="187"/>
      <c r="JEZ746" s="187"/>
      <c r="JFA746" s="187"/>
      <c r="JFB746" s="187"/>
      <c r="JFC746" s="187"/>
      <c r="JFD746" s="187"/>
      <c r="JFE746" s="187"/>
      <c r="JFF746" s="187"/>
      <c r="JFG746" s="187"/>
      <c r="JFH746" s="187"/>
      <c r="JFI746" s="187"/>
      <c r="JFJ746" s="187"/>
      <c r="JFK746" s="187"/>
      <c r="JFL746" s="187"/>
      <c r="JFM746" s="187"/>
      <c r="JFN746" s="187"/>
      <c r="JFO746" s="187"/>
      <c r="JFP746" s="187"/>
      <c r="JFQ746" s="187"/>
      <c r="JFR746" s="187"/>
      <c r="JFS746" s="187"/>
      <c r="JFT746" s="187"/>
      <c r="JFU746" s="187"/>
      <c r="JFV746" s="187"/>
      <c r="JFW746" s="187"/>
      <c r="JFX746" s="187"/>
      <c r="JFY746" s="187"/>
      <c r="JFZ746" s="187"/>
      <c r="JGA746" s="187"/>
      <c r="JGB746" s="187"/>
      <c r="JGC746" s="187"/>
      <c r="JGD746" s="187"/>
      <c r="JGE746" s="187"/>
      <c r="JGF746" s="187"/>
      <c r="JGG746" s="187"/>
      <c r="JGH746" s="187"/>
      <c r="JGI746" s="187"/>
      <c r="JGJ746" s="187"/>
      <c r="JGK746" s="187"/>
      <c r="JGL746" s="187"/>
      <c r="JGM746" s="187"/>
      <c r="JGN746" s="187"/>
      <c r="JGO746" s="187"/>
      <c r="JGP746" s="187"/>
      <c r="JGQ746" s="187"/>
      <c r="JGR746" s="187"/>
      <c r="JGS746" s="187"/>
      <c r="JGT746" s="187"/>
      <c r="JGU746" s="187"/>
      <c r="JGV746" s="187"/>
      <c r="JGW746" s="187"/>
      <c r="JGX746" s="187"/>
      <c r="JGY746" s="187"/>
      <c r="JGZ746" s="187"/>
      <c r="JHA746" s="187"/>
      <c r="JHB746" s="187"/>
      <c r="JHC746" s="187"/>
      <c r="JHD746" s="187"/>
      <c r="JHE746" s="187"/>
      <c r="JHF746" s="187"/>
      <c r="JHG746" s="187"/>
      <c r="JHH746" s="187"/>
      <c r="JHI746" s="187"/>
      <c r="JHJ746" s="187"/>
      <c r="JHK746" s="187"/>
      <c r="JHL746" s="187"/>
      <c r="JHM746" s="187"/>
      <c r="JHN746" s="187"/>
      <c r="JHO746" s="187"/>
      <c r="JHP746" s="187"/>
      <c r="JHQ746" s="187"/>
      <c r="JHR746" s="187"/>
      <c r="JHS746" s="187"/>
      <c r="JHT746" s="187"/>
      <c r="JHU746" s="187"/>
      <c r="JHV746" s="187"/>
      <c r="JHW746" s="187"/>
      <c r="JHX746" s="187"/>
      <c r="JHY746" s="187"/>
      <c r="JHZ746" s="187"/>
      <c r="JIA746" s="187"/>
      <c r="JIB746" s="187"/>
      <c r="JIC746" s="187"/>
      <c r="JID746" s="187"/>
      <c r="JIE746" s="187"/>
      <c r="JIF746" s="187"/>
      <c r="JIG746" s="187"/>
      <c r="JIH746" s="187"/>
      <c r="JII746" s="187"/>
      <c r="JIJ746" s="187"/>
      <c r="JIK746" s="187"/>
      <c r="JIL746" s="187"/>
      <c r="JIM746" s="187"/>
      <c r="JIN746" s="187"/>
      <c r="JIO746" s="187"/>
      <c r="JIP746" s="187"/>
      <c r="JIQ746" s="187"/>
      <c r="JIR746" s="187"/>
      <c r="JIS746" s="187"/>
      <c r="JIT746" s="187"/>
      <c r="JIU746" s="187"/>
      <c r="JIV746" s="187"/>
      <c r="JIW746" s="187"/>
      <c r="JIX746" s="187"/>
      <c r="JIY746" s="187"/>
      <c r="JIZ746" s="187"/>
      <c r="JJA746" s="187"/>
      <c r="JJB746" s="187"/>
      <c r="JJC746" s="187"/>
      <c r="JJD746" s="187"/>
      <c r="JJE746" s="187"/>
      <c r="JJF746" s="187"/>
      <c r="JJG746" s="187"/>
      <c r="JJH746" s="187"/>
      <c r="JJI746" s="187"/>
      <c r="JJJ746" s="187"/>
      <c r="JJK746" s="187"/>
      <c r="JJL746" s="187"/>
      <c r="JJM746" s="187"/>
      <c r="JJN746" s="187"/>
      <c r="JJO746" s="187"/>
      <c r="JJP746" s="187"/>
      <c r="JJQ746" s="187"/>
      <c r="JJR746" s="187"/>
      <c r="JJS746" s="187"/>
      <c r="JJT746" s="187"/>
      <c r="JJU746" s="187"/>
      <c r="JJV746" s="187"/>
      <c r="JJW746" s="187"/>
      <c r="JJX746" s="187"/>
      <c r="JJY746" s="187"/>
      <c r="JJZ746" s="187"/>
      <c r="JKA746" s="187"/>
      <c r="JKB746" s="187"/>
      <c r="JKC746" s="187"/>
      <c r="JKD746" s="187"/>
      <c r="JKE746" s="187"/>
      <c r="JKF746" s="187"/>
      <c r="JKG746" s="187"/>
      <c r="JKH746" s="187"/>
      <c r="JKI746" s="187"/>
      <c r="JKJ746" s="187"/>
      <c r="JKK746" s="187"/>
      <c r="JKL746" s="187"/>
      <c r="JKM746" s="187"/>
      <c r="JKN746" s="187"/>
      <c r="JKO746" s="187"/>
      <c r="JKP746" s="187"/>
      <c r="JKQ746" s="187"/>
      <c r="JKR746" s="187"/>
      <c r="JKS746" s="187"/>
      <c r="JKT746" s="187"/>
      <c r="JKU746" s="187"/>
      <c r="JKV746" s="187"/>
      <c r="JKW746" s="187"/>
      <c r="JKX746" s="187"/>
      <c r="JKY746" s="187"/>
      <c r="JKZ746" s="187"/>
      <c r="JLA746" s="187"/>
      <c r="JLB746" s="187"/>
      <c r="JLC746" s="187"/>
      <c r="JLD746" s="187"/>
      <c r="JLE746" s="187"/>
      <c r="JLF746" s="187"/>
      <c r="JLG746" s="187"/>
      <c r="JLH746" s="187"/>
      <c r="JLI746" s="187"/>
      <c r="JLJ746" s="187"/>
      <c r="JLK746" s="187"/>
      <c r="JLL746" s="187"/>
      <c r="JLM746" s="187"/>
      <c r="JLN746" s="187"/>
      <c r="JLO746" s="187"/>
      <c r="JLP746" s="187"/>
      <c r="JLQ746" s="187"/>
      <c r="JLR746" s="187"/>
      <c r="JLS746" s="187"/>
      <c r="JLT746" s="187"/>
      <c r="JLU746" s="187"/>
      <c r="JLV746" s="187"/>
      <c r="JLW746" s="187"/>
      <c r="JLX746" s="187"/>
      <c r="JLY746" s="187"/>
      <c r="JLZ746" s="187"/>
      <c r="JMA746" s="187"/>
      <c r="JMB746" s="187"/>
      <c r="JMC746" s="187"/>
      <c r="JMD746" s="187"/>
      <c r="JME746" s="187"/>
      <c r="JMF746" s="187"/>
      <c r="JMG746" s="187"/>
      <c r="JMH746" s="187"/>
      <c r="JMI746" s="187"/>
      <c r="JMJ746" s="187"/>
      <c r="JMK746" s="187"/>
      <c r="JML746" s="187"/>
      <c r="JMM746" s="187"/>
      <c r="JMN746" s="187"/>
      <c r="JMO746" s="187"/>
      <c r="JMP746" s="187"/>
      <c r="JMQ746" s="187"/>
      <c r="JMR746" s="187"/>
      <c r="JMS746" s="187"/>
      <c r="JMT746" s="187"/>
      <c r="JMU746" s="187"/>
      <c r="JMV746" s="187"/>
      <c r="JMW746" s="187"/>
      <c r="JMX746" s="187"/>
      <c r="JMY746" s="187"/>
      <c r="JMZ746" s="187"/>
      <c r="JNA746" s="187"/>
      <c r="JNB746" s="187"/>
      <c r="JNC746" s="187"/>
      <c r="JND746" s="187"/>
      <c r="JNE746" s="187"/>
      <c r="JNF746" s="187"/>
      <c r="JNG746" s="187"/>
      <c r="JNH746" s="187"/>
      <c r="JNI746" s="187"/>
      <c r="JNJ746" s="187"/>
      <c r="JNK746" s="187"/>
      <c r="JNL746" s="187"/>
      <c r="JNM746" s="187"/>
      <c r="JNN746" s="187"/>
      <c r="JNO746" s="187"/>
      <c r="JNP746" s="187"/>
      <c r="JNQ746" s="187"/>
      <c r="JNR746" s="187"/>
      <c r="JNS746" s="187"/>
      <c r="JNT746" s="187"/>
      <c r="JNU746" s="187"/>
      <c r="JNV746" s="187"/>
      <c r="JNW746" s="187"/>
      <c r="JNX746" s="187"/>
      <c r="JNY746" s="187"/>
      <c r="JNZ746" s="187"/>
      <c r="JOA746" s="187"/>
      <c r="JOB746" s="187"/>
      <c r="JOC746" s="187"/>
      <c r="JOD746" s="187"/>
      <c r="JOE746" s="187"/>
      <c r="JOF746" s="187"/>
      <c r="JOG746" s="187"/>
      <c r="JOH746" s="187"/>
      <c r="JOI746" s="187"/>
      <c r="JOJ746" s="187"/>
      <c r="JOK746" s="187"/>
      <c r="JOL746" s="187"/>
      <c r="JOM746" s="187"/>
      <c r="JON746" s="187"/>
      <c r="JOO746" s="187"/>
      <c r="JOP746" s="187"/>
      <c r="JOQ746" s="187"/>
      <c r="JOR746" s="187"/>
      <c r="JOS746" s="187"/>
      <c r="JOT746" s="187"/>
      <c r="JOU746" s="187"/>
      <c r="JOV746" s="187"/>
      <c r="JOW746" s="187"/>
      <c r="JOX746" s="187"/>
      <c r="JOY746" s="187"/>
      <c r="JOZ746" s="187"/>
      <c r="JPA746" s="187"/>
      <c r="JPB746" s="187"/>
      <c r="JPC746" s="187"/>
      <c r="JPD746" s="187"/>
      <c r="JPE746" s="187"/>
      <c r="JPF746" s="187"/>
      <c r="JPG746" s="187"/>
      <c r="JPH746" s="187"/>
      <c r="JPI746" s="187"/>
      <c r="JPJ746" s="187"/>
      <c r="JPK746" s="187"/>
      <c r="JPL746" s="187"/>
      <c r="JPM746" s="187"/>
      <c r="JPN746" s="187"/>
      <c r="JPO746" s="187"/>
      <c r="JPP746" s="187"/>
      <c r="JPQ746" s="187"/>
      <c r="JPR746" s="187"/>
      <c r="JPS746" s="187"/>
      <c r="JPT746" s="187"/>
      <c r="JPU746" s="187"/>
      <c r="JPV746" s="187"/>
      <c r="JPW746" s="187"/>
      <c r="JPX746" s="187"/>
      <c r="JPY746" s="187"/>
      <c r="JPZ746" s="187"/>
      <c r="JQA746" s="187"/>
      <c r="JQB746" s="187"/>
      <c r="JQC746" s="187"/>
      <c r="JQD746" s="187"/>
      <c r="JQE746" s="187"/>
      <c r="JQF746" s="187"/>
      <c r="JQG746" s="187"/>
      <c r="JQH746" s="187"/>
      <c r="JQI746" s="187"/>
      <c r="JQJ746" s="187"/>
      <c r="JQK746" s="187"/>
      <c r="JQL746" s="187"/>
      <c r="JQM746" s="187"/>
      <c r="JQN746" s="187"/>
      <c r="JQO746" s="187"/>
      <c r="JQP746" s="187"/>
      <c r="JQQ746" s="187"/>
      <c r="JQR746" s="187"/>
      <c r="JQS746" s="187"/>
      <c r="JQT746" s="187"/>
      <c r="JQU746" s="187"/>
      <c r="JQV746" s="187"/>
      <c r="JQW746" s="187"/>
      <c r="JQX746" s="187"/>
      <c r="JQY746" s="187"/>
      <c r="JQZ746" s="187"/>
      <c r="JRA746" s="187"/>
      <c r="JRB746" s="187"/>
      <c r="JRC746" s="187"/>
      <c r="JRD746" s="187"/>
      <c r="JRE746" s="187"/>
      <c r="JRF746" s="187"/>
      <c r="JRG746" s="187"/>
      <c r="JRH746" s="187"/>
      <c r="JRI746" s="187"/>
      <c r="JRJ746" s="187"/>
      <c r="JRK746" s="187"/>
      <c r="JRL746" s="187"/>
      <c r="JRM746" s="187"/>
      <c r="JRN746" s="187"/>
      <c r="JRO746" s="187"/>
      <c r="JRP746" s="187"/>
      <c r="JRQ746" s="187"/>
      <c r="JRR746" s="187"/>
      <c r="JRS746" s="187"/>
      <c r="JRT746" s="187"/>
      <c r="JRU746" s="187"/>
      <c r="JRV746" s="187"/>
      <c r="JRW746" s="187"/>
      <c r="JRX746" s="187"/>
      <c r="JRY746" s="187"/>
      <c r="JRZ746" s="187"/>
      <c r="JSA746" s="187"/>
      <c r="JSB746" s="187"/>
      <c r="JSC746" s="187"/>
      <c r="JSD746" s="187"/>
      <c r="JSE746" s="187"/>
      <c r="JSF746" s="187"/>
      <c r="JSG746" s="187"/>
      <c r="JSH746" s="187"/>
      <c r="JSI746" s="187"/>
      <c r="JSJ746" s="187"/>
      <c r="JSK746" s="187"/>
      <c r="JSL746" s="187"/>
      <c r="JSM746" s="187"/>
      <c r="JSN746" s="187"/>
      <c r="JSO746" s="187"/>
      <c r="JSP746" s="187"/>
      <c r="JSQ746" s="187"/>
      <c r="JSR746" s="187"/>
      <c r="JSS746" s="187"/>
      <c r="JST746" s="187"/>
      <c r="JSU746" s="187"/>
      <c r="JSV746" s="187"/>
      <c r="JSW746" s="187"/>
      <c r="JSX746" s="187"/>
      <c r="JSY746" s="187"/>
      <c r="JSZ746" s="187"/>
      <c r="JTA746" s="187"/>
      <c r="JTB746" s="187"/>
      <c r="JTC746" s="187"/>
      <c r="JTD746" s="187"/>
      <c r="JTE746" s="187"/>
      <c r="JTF746" s="187"/>
      <c r="JTG746" s="187"/>
      <c r="JTH746" s="187"/>
      <c r="JTI746" s="187"/>
      <c r="JTJ746" s="187"/>
      <c r="JTK746" s="187"/>
      <c r="JTL746" s="187"/>
      <c r="JTM746" s="187"/>
      <c r="JTN746" s="187"/>
      <c r="JTO746" s="187"/>
      <c r="JTP746" s="187"/>
      <c r="JTQ746" s="187"/>
      <c r="JTR746" s="187"/>
      <c r="JTS746" s="187"/>
      <c r="JTT746" s="187"/>
      <c r="JTU746" s="187"/>
      <c r="JTV746" s="187"/>
      <c r="JTW746" s="187"/>
      <c r="JTX746" s="187"/>
      <c r="JTY746" s="187"/>
      <c r="JTZ746" s="187"/>
      <c r="JUA746" s="187"/>
      <c r="JUB746" s="187"/>
      <c r="JUC746" s="187"/>
      <c r="JUD746" s="187"/>
      <c r="JUE746" s="187"/>
      <c r="JUF746" s="187"/>
      <c r="JUG746" s="187"/>
      <c r="JUH746" s="187"/>
      <c r="JUI746" s="187"/>
      <c r="JUJ746" s="187"/>
      <c r="JUK746" s="187"/>
      <c r="JUL746" s="187"/>
      <c r="JUM746" s="187"/>
      <c r="JUN746" s="187"/>
      <c r="JUO746" s="187"/>
      <c r="JUP746" s="187"/>
      <c r="JUQ746" s="187"/>
      <c r="JUR746" s="187"/>
      <c r="JUS746" s="187"/>
      <c r="JUT746" s="187"/>
      <c r="JUU746" s="187"/>
      <c r="JUV746" s="187"/>
      <c r="JUW746" s="187"/>
      <c r="JUX746" s="187"/>
      <c r="JUY746" s="187"/>
      <c r="JUZ746" s="187"/>
      <c r="JVA746" s="187"/>
      <c r="JVB746" s="187"/>
      <c r="JVC746" s="187"/>
      <c r="JVD746" s="187"/>
      <c r="JVE746" s="187"/>
      <c r="JVF746" s="187"/>
      <c r="JVG746" s="187"/>
      <c r="JVH746" s="187"/>
      <c r="JVI746" s="187"/>
      <c r="JVJ746" s="187"/>
      <c r="JVK746" s="187"/>
      <c r="JVL746" s="187"/>
      <c r="JVM746" s="187"/>
      <c r="JVN746" s="187"/>
      <c r="JVO746" s="187"/>
      <c r="JVP746" s="187"/>
      <c r="JVQ746" s="187"/>
      <c r="JVR746" s="187"/>
      <c r="JVS746" s="187"/>
      <c r="JVT746" s="187"/>
      <c r="JVU746" s="187"/>
      <c r="JVV746" s="187"/>
      <c r="JVW746" s="187"/>
      <c r="JVX746" s="187"/>
      <c r="JVY746" s="187"/>
      <c r="JVZ746" s="187"/>
      <c r="JWA746" s="187"/>
      <c r="JWB746" s="187"/>
      <c r="JWC746" s="187"/>
      <c r="JWD746" s="187"/>
      <c r="JWE746" s="187"/>
      <c r="JWF746" s="187"/>
      <c r="JWG746" s="187"/>
      <c r="JWH746" s="187"/>
      <c r="JWI746" s="187"/>
      <c r="JWJ746" s="187"/>
      <c r="JWK746" s="187"/>
      <c r="JWL746" s="187"/>
      <c r="JWM746" s="187"/>
      <c r="JWN746" s="187"/>
      <c r="JWO746" s="187"/>
      <c r="JWP746" s="187"/>
      <c r="JWQ746" s="187"/>
      <c r="JWR746" s="187"/>
      <c r="JWS746" s="187"/>
      <c r="JWT746" s="187"/>
      <c r="JWU746" s="187"/>
      <c r="JWV746" s="187"/>
      <c r="JWW746" s="187"/>
      <c r="JWX746" s="187"/>
      <c r="JWY746" s="187"/>
      <c r="JWZ746" s="187"/>
      <c r="JXA746" s="187"/>
      <c r="JXB746" s="187"/>
      <c r="JXC746" s="187"/>
      <c r="JXD746" s="187"/>
      <c r="JXE746" s="187"/>
      <c r="JXF746" s="187"/>
      <c r="JXG746" s="187"/>
      <c r="JXH746" s="187"/>
      <c r="JXI746" s="187"/>
      <c r="JXJ746" s="187"/>
      <c r="JXK746" s="187"/>
      <c r="JXL746" s="187"/>
      <c r="JXM746" s="187"/>
      <c r="JXN746" s="187"/>
      <c r="JXO746" s="187"/>
      <c r="JXP746" s="187"/>
      <c r="JXQ746" s="187"/>
      <c r="JXR746" s="187"/>
      <c r="JXS746" s="187"/>
      <c r="JXT746" s="187"/>
      <c r="JXU746" s="187"/>
      <c r="JXV746" s="187"/>
      <c r="JXW746" s="187"/>
      <c r="JXX746" s="187"/>
      <c r="JXY746" s="187"/>
      <c r="JXZ746" s="187"/>
      <c r="JYA746" s="187"/>
      <c r="JYB746" s="187"/>
      <c r="JYC746" s="187"/>
      <c r="JYD746" s="187"/>
      <c r="JYE746" s="187"/>
      <c r="JYF746" s="187"/>
      <c r="JYG746" s="187"/>
      <c r="JYH746" s="187"/>
      <c r="JYI746" s="187"/>
      <c r="JYJ746" s="187"/>
      <c r="JYK746" s="187"/>
      <c r="JYL746" s="187"/>
      <c r="JYM746" s="187"/>
      <c r="JYN746" s="187"/>
      <c r="JYO746" s="187"/>
      <c r="JYP746" s="187"/>
      <c r="JYQ746" s="187"/>
      <c r="JYR746" s="187"/>
      <c r="JYS746" s="187"/>
      <c r="JYT746" s="187"/>
      <c r="JYU746" s="187"/>
      <c r="JYV746" s="187"/>
      <c r="JYW746" s="187"/>
      <c r="JYX746" s="187"/>
      <c r="JYY746" s="187"/>
      <c r="JYZ746" s="187"/>
      <c r="JZA746" s="187"/>
      <c r="JZB746" s="187"/>
      <c r="JZC746" s="187"/>
      <c r="JZD746" s="187"/>
      <c r="JZE746" s="187"/>
      <c r="JZF746" s="187"/>
      <c r="JZG746" s="187"/>
      <c r="JZH746" s="187"/>
      <c r="JZI746" s="187"/>
      <c r="JZJ746" s="187"/>
      <c r="JZK746" s="187"/>
      <c r="JZL746" s="187"/>
      <c r="JZM746" s="187"/>
      <c r="JZN746" s="187"/>
      <c r="JZO746" s="187"/>
      <c r="JZP746" s="187"/>
      <c r="JZQ746" s="187"/>
      <c r="JZR746" s="187"/>
      <c r="JZS746" s="187"/>
      <c r="JZT746" s="187"/>
      <c r="JZU746" s="187"/>
      <c r="JZV746" s="187"/>
      <c r="JZW746" s="187"/>
      <c r="JZX746" s="187"/>
      <c r="JZY746" s="187"/>
      <c r="JZZ746" s="187"/>
      <c r="KAA746" s="187"/>
      <c r="KAB746" s="187"/>
      <c r="KAC746" s="187"/>
      <c r="KAD746" s="187"/>
      <c r="KAE746" s="187"/>
      <c r="KAF746" s="187"/>
      <c r="KAG746" s="187"/>
      <c r="KAH746" s="187"/>
      <c r="KAI746" s="187"/>
      <c r="KAJ746" s="187"/>
      <c r="KAK746" s="187"/>
      <c r="KAL746" s="187"/>
      <c r="KAM746" s="187"/>
      <c r="KAN746" s="187"/>
      <c r="KAO746" s="187"/>
      <c r="KAP746" s="187"/>
      <c r="KAQ746" s="187"/>
      <c r="KAR746" s="187"/>
      <c r="KAS746" s="187"/>
      <c r="KAT746" s="187"/>
      <c r="KAU746" s="187"/>
      <c r="KAV746" s="187"/>
      <c r="KAW746" s="187"/>
      <c r="KAX746" s="187"/>
      <c r="KAY746" s="187"/>
      <c r="KAZ746" s="187"/>
      <c r="KBA746" s="187"/>
      <c r="KBB746" s="187"/>
      <c r="KBC746" s="187"/>
      <c r="KBD746" s="187"/>
      <c r="KBE746" s="187"/>
      <c r="KBF746" s="187"/>
      <c r="KBG746" s="187"/>
      <c r="KBH746" s="187"/>
      <c r="KBI746" s="187"/>
      <c r="KBJ746" s="187"/>
      <c r="KBK746" s="187"/>
      <c r="KBL746" s="187"/>
      <c r="KBM746" s="187"/>
      <c r="KBN746" s="187"/>
      <c r="KBO746" s="187"/>
      <c r="KBP746" s="187"/>
      <c r="KBQ746" s="187"/>
      <c r="KBR746" s="187"/>
      <c r="KBS746" s="187"/>
      <c r="KBT746" s="187"/>
      <c r="KBU746" s="187"/>
      <c r="KBV746" s="187"/>
      <c r="KBW746" s="187"/>
      <c r="KBX746" s="187"/>
      <c r="KBY746" s="187"/>
      <c r="KBZ746" s="187"/>
      <c r="KCA746" s="187"/>
      <c r="KCB746" s="187"/>
      <c r="KCC746" s="187"/>
      <c r="KCD746" s="187"/>
      <c r="KCE746" s="187"/>
      <c r="KCF746" s="187"/>
      <c r="KCG746" s="187"/>
      <c r="KCH746" s="187"/>
      <c r="KCI746" s="187"/>
      <c r="KCJ746" s="187"/>
      <c r="KCK746" s="187"/>
      <c r="KCL746" s="187"/>
      <c r="KCM746" s="187"/>
      <c r="KCN746" s="187"/>
      <c r="KCO746" s="187"/>
      <c r="KCP746" s="187"/>
      <c r="KCQ746" s="187"/>
      <c r="KCR746" s="187"/>
      <c r="KCS746" s="187"/>
      <c r="KCT746" s="187"/>
      <c r="KCU746" s="187"/>
      <c r="KCV746" s="187"/>
      <c r="KCW746" s="187"/>
      <c r="KCX746" s="187"/>
      <c r="KCY746" s="187"/>
      <c r="KCZ746" s="187"/>
      <c r="KDA746" s="187"/>
      <c r="KDB746" s="187"/>
      <c r="KDC746" s="187"/>
      <c r="KDD746" s="187"/>
      <c r="KDE746" s="187"/>
      <c r="KDF746" s="187"/>
      <c r="KDG746" s="187"/>
      <c r="KDH746" s="187"/>
      <c r="KDI746" s="187"/>
      <c r="KDJ746" s="187"/>
      <c r="KDK746" s="187"/>
      <c r="KDL746" s="187"/>
      <c r="KDM746" s="187"/>
      <c r="KDN746" s="187"/>
      <c r="KDO746" s="187"/>
      <c r="KDP746" s="187"/>
      <c r="KDQ746" s="187"/>
      <c r="KDR746" s="187"/>
      <c r="KDS746" s="187"/>
      <c r="KDT746" s="187"/>
      <c r="KDU746" s="187"/>
      <c r="KDV746" s="187"/>
      <c r="KDW746" s="187"/>
      <c r="KDX746" s="187"/>
      <c r="KDY746" s="187"/>
      <c r="KDZ746" s="187"/>
      <c r="KEA746" s="187"/>
      <c r="KEB746" s="187"/>
      <c r="KEC746" s="187"/>
      <c r="KED746" s="187"/>
      <c r="KEE746" s="187"/>
      <c r="KEF746" s="187"/>
      <c r="KEG746" s="187"/>
      <c r="KEH746" s="187"/>
      <c r="KEI746" s="187"/>
      <c r="KEJ746" s="187"/>
      <c r="KEK746" s="187"/>
      <c r="KEL746" s="187"/>
      <c r="KEM746" s="187"/>
      <c r="KEN746" s="187"/>
      <c r="KEO746" s="187"/>
      <c r="KEP746" s="187"/>
      <c r="KEQ746" s="187"/>
      <c r="KER746" s="187"/>
      <c r="KES746" s="187"/>
      <c r="KET746" s="187"/>
      <c r="KEU746" s="187"/>
      <c r="KEV746" s="187"/>
      <c r="KEW746" s="187"/>
      <c r="KEX746" s="187"/>
      <c r="KEY746" s="187"/>
      <c r="KEZ746" s="187"/>
      <c r="KFA746" s="187"/>
      <c r="KFB746" s="187"/>
      <c r="KFC746" s="187"/>
      <c r="KFD746" s="187"/>
      <c r="KFE746" s="187"/>
      <c r="KFF746" s="187"/>
      <c r="KFG746" s="187"/>
      <c r="KFH746" s="187"/>
      <c r="KFI746" s="187"/>
      <c r="KFJ746" s="187"/>
      <c r="KFK746" s="187"/>
      <c r="KFL746" s="187"/>
      <c r="KFM746" s="187"/>
      <c r="KFN746" s="187"/>
      <c r="KFO746" s="187"/>
      <c r="KFP746" s="187"/>
      <c r="KFQ746" s="187"/>
      <c r="KFR746" s="187"/>
      <c r="KFS746" s="187"/>
      <c r="KFT746" s="187"/>
      <c r="KFU746" s="187"/>
      <c r="KFV746" s="187"/>
      <c r="KFW746" s="187"/>
      <c r="KFX746" s="187"/>
      <c r="KFY746" s="187"/>
      <c r="KFZ746" s="187"/>
      <c r="KGA746" s="187"/>
      <c r="KGB746" s="187"/>
      <c r="KGC746" s="187"/>
      <c r="KGD746" s="187"/>
      <c r="KGE746" s="187"/>
      <c r="KGF746" s="187"/>
      <c r="KGG746" s="187"/>
      <c r="KGH746" s="187"/>
      <c r="KGI746" s="187"/>
      <c r="KGJ746" s="187"/>
      <c r="KGK746" s="187"/>
      <c r="KGL746" s="187"/>
      <c r="KGM746" s="187"/>
      <c r="KGN746" s="187"/>
      <c r="KGO746" s="187"/>
      <c r="KGP746" s="187"/>
      <c r="KGQ746" s="187"/>
      <c r="KGR746" s="187"/>
      <c r="KGS746" s="187"/>
      <c r="KGT746" s="187"/>
      <c r="KGU746" s="187"/>
      <c r="KGV746" s="187"/>
      <c r="KGW746" s="187"/>
      <c r="KGX746" s="187"/>
      <c r="KGY746" s="187"/>
      <c r="KGZ746" s="187"/>
      <c r="KHA746" s="187"/>
      <c r="KHB746" s="187"/>
      <c r="KHC746" s="187"/>
      <c r="KHD746" s="187"/>
      <c r="KHE746" s="187"/>
      <c r="KHF746" s="187"/>
      <c r="KHG746" s="187"/>
      <c r="KHH746" s="187"/>
      <c r="KHI746" s="187"/>
      <c r="KHJ746" s="187"/>
      <c r="KHK746" s="187"/>
      <c r="KHL746" s="187"/>
      <c r="KHM746" s="187"/>
      <c r="KHN746" s="187"/>
      <c r="KHO746" s="187"/>
      <c r="KHP746" s="187"/>
      <c r="KHQ746" s="187"/>
      <c r="KHR746" s="187"/>
      <c r="KHS746" s="187"/>
      <c r="KHT746" s="187"/>
      <c r="KHU746" s="187"/>
      <c r="KHV746" s="187"/>
      <c r="KHW746" s="187"/>
      <c r="KHX746" s="187"/>
      <c r="KHY746" s="187"/>
      <c r="KHZ746" s="187"/>
      <c r="KIA746" s="187"/>
      <c r="KIB746" s="187"/>
      <c r="KIC746" s="187"/>
      <c r="KID746" s="187"/>
      <c r="KIE746" s="187"/>
      <c r="KIF746" s="187"/>
      <c r="KIG746" s="187"/>
      <c r="KIH746" s="187"/>
      <c r="KII746" s="187"/>
      <c r="KIJ746" s="187"/>
      <c r="KIK746" s="187"/>
      <c r="KIL746" s="187"/>
      <c r="KIM746" s="187"/>
      <c r="KIN746" s="187"/>
      <c r="KIO746" s="187"/>
      <c r="KIP746" s="187"/>
      <c r="KIQ746" s="187"/>
      <c r="KIR746" s="187"/>
      <c r="KIS746" s="187"/>
      <c r="KIT746" s="187"/>
      <c r="KIU746" s="187"/>
      <c r="KIV746" s="187"/>
      <c r="KIW746" s="187"/>
      <c r="KIX746" s="187"/>
      <c r="KIY746" s="187"/>
      <c r="KIZ746" s="187"/>
      <c r="KJA746" s="187"/>
      <c r="KJB746" s="187"/>
      <c r="KJC746" s="187"/>
      <c r="KJD746" s="187"/>
      <c r="KJE746" s="187"/>
      <c r="KJF746" s="187"/>
      <c r="KJG746" s="187"/>
      <c r="KJH746" s="187"/>
      <c r="KJI746" s="187"/>
      <c r="KJJ746" s="187"/>
      <c r="KJK746" s="187"/>
      <c r="KJL746" s="187"/>
      <c r="KJM746" s="187"/>
      <c r="KJN746" s="187"/>
      <c r="KJO746" s="187"/>
      <c r="KJP746" s="187"/>
      <c r="KJQ746" s="187"/>
      <c r="KJR746" s="187"/>
      <c r="KJS746" s="187"/>
      <c r="KJT746" s="187"/>
      <c r="KJU746" s="187"/>
      <c r="KJV746" s="187"/>
      <c r="KJW746" s="187"/>
      <c r="KJX746" s="187"/>
      <c r="KJY746" s="187"/>
      <c r="KJZ746" s="187"/>
      <c r="KKA746" s="187"/>
      <c r="KKB746" s="187"/>
      <c r="KKC746" s="187"/>
      <c r="KKD746" s="187"/>
      <c r="KKE746" s="187"/>
      <c r="KKF746" s="187"/>
      <c r="KKG746" s="187"/>
      <c r="KKH746" s="187"/>
      <c r="KKI746" s="187"/>
      <c r="KKJ746" s="187"/>
      <c r="KKK746" s="187"/>
      <c r="KKL746" s="187"/>
      <c r="KKM746" s="187"/>
      <c r="KKN746" s="187"/>
      <c r="KKO746" s="187"/>
      <c r="KKP746" s="187"/>
      <c r="KKQ746" s="187"/>
      <c r="KKR746" s="187"/>
      <c r="KKS746" s="187"/>
      <c r="KKT746" s="187"/>
      <c r="KKU746" s="187"/>
      <c r="KKV746" s="187"/>
      <c r="KKW746" s="187"/>
      <c r="KKX746" s="187"/>
      <c r="KKY746" s="187"/>
      <c r="KKZ746" s="187"/>
      <c r="KLA746" s="187"/>
      <c r="KLB746" s="187"/>
      <c r="KLC746" s="187"/>
      <c r="KLD746" s="187"/>
      <c r="KLE746" s="187"/>
      <c r="KLF746" s="187"/>
      <c r="KLG746" s="187"/>
      <c r="KLH746" s="187"/>
      <c r="KLI746" s="187"/>
      <c r="KLJ746" s="187"/>
      <c r="KLK746" s="187"/>
      <c r="KLL746" s="187"/>
      <c r="KLM746" s="187"/>
      <c r="KLN746" s="187"/>
      <c r="KLO746" s="187"/>
      <c r="KLP746" s="187"/>
      <c r="KLQ746" s="187"/>
      <c r="KLR746" s="187"/>
      <c r="KLS746" s="187"/>
      <c r="KLT746" s="187"/>
      <c r="KLU746" s="187"/>
      <c r="KLV746" s="187"/>
      <c r="KLW746" s="187"/>
      <c r="KLX746" s="187"/>
      <c r="KLY746" s="187"/>
      <c r="KLZ746" s="187"/>
      <c r="KMA746" s="187"/>
      <c r="KMB746" s="187"/>
      <c r="KMC746" s="187"/>
      <c r="KMD746" s="187"/>
      <c r="KME746" s="187"/>
      <c r="KMF746" s="187"/>
      <c r="KMG746" s="187"/>
      <c r="KMH746" s="187"/>
      <c r="KMI746" s="187"/>
      <c r="KMJ746" s="187"/>
      <c r="KMK746" s="187"/>
      <c r="KML746" s="187"/>
      <c r="KMM746" s="187"/>
      <c r="KMN746" s="187"/>
      <c r="KMO746" s="187"/>
      <c r="KMP746" s="187"/>
      <c r="KMQ746" s="187"/>
      <c r="KMR746" s="187"/>
      <c r="KMS746" s="187"/>
      <c r="KMT746" s="187"/>
      <c r="KMU746" s="187"/>
      <c r="KMV746" s="187"/>
      <c r="KMW746" s="187"/>
      <c r="KMX746" s="187"/>
      <c r="KMY746" s="187"/>
      <c r="KMZ746" s="187"/>
      <c r="KNA746" s="187"/>
      <c r="KNB746" s="187"/>
      <c r="KNC746" s="187"/>
      <c r="KND746" s="187"/>
      <c r="KNE746" s="187"/>
      <c r="KNF746" s="187"/>
      <c r="KNG746" s="187"/>
      <c r="KNH746" s="187"/>
      <c r="KNI746" s="187"/>
      <c r="KNJ746" s="187"/>
      <c r="KNK746" s="187"/>
      <c r="KNL746" s="187"/>
      <c r="KNM746" s="187"/>
      <c r="KNN746" s="187"/>
      <c r="KNO746" s="187"/>
      <c r="KNP746" s="187"/>
      <c r="KNQ746" s="187"/>
      <c r="KNR746" s="187"/>
      <c r="KNS746" s="187"/>
      <c r="KNT746" s="187"/>
      <c r="KNU746" s="187"/>
      <c r="KNV746" s="187"/>
      <c r="KNW746" s="187"/>
      <c r="KNX746" s="187"/>
      <c r="KNY746" s="187"/>
      <c r="KNZ746" s="187"/>
      <c r="KOA746" s="187"/>
      <c r="KOB746" s="187"/>
      <c r="KOC746" s="187"/>
      <c r="KOD746" s="187"/>
      <c r="KOE746" s="187"/>
      <c r="KOF746" s="187"/>
      <c r="KOG746" s="187"/>
      <c r="KOH746" s="187"/>
      <c r="KOI746" s="187"/>
      <c r="KOJ746" s="187"/>
      <c r="KOK746" s="187"/>
      <c r="KOL746" s="187"/>
      <c r="KOM746" s="187"/>
      <c r="KON746" s="187"/>
      <c r="KOO746" s="187"/>
      <c r="KOP746" s="187"/>
      <c r="KOQ746" s="187"/>
      <c r="KOR746" s="187"/>
      <c r="KOS746" s="187"/>
      <c r="KOT746" s="187"/>
      <c r="KOU746" s="187"/>
      <c r="KOV746" s="187"/>
      <c r="KOW746" s="187"/>
      <c r="KOX746" s="187"/>
      <c r="KOY746" s="187"/>
      <c r="KOZ746" s="187"/>
      <c r="KPA746" s="187"/>
      <c r="KPB746" s="187"/>
      <c r="KPC746" s="187"/>
      <c r="KPD746" s="187"/>
      <c r="KPE746" s="187"/>
      <c r="KPF746" s="187"/>
      <c r="KPG746" s="187"/>
      <c r="KPH746" s="187"/>
      <c r="KPI746" s="187"/>
      <c r="KPJ746" s="187"/>
      <c r="KPK746" s="187"/>
      <c r="KPL746" s="187"/>
      <c r="KPM746" s="187"/>
      <c r="KPN746" s="187"/>
      <c r="KPO746" s="187"/>
      <c r="KPP746" s="187"/>
      <c r="KPQ746" s="187"/>
      <c r="KPR746" s="187"/>
      <c r="KPS746" s="187"/>
      <c r="KPT746" s="187"/>
      <c r="KPU746" s="187"/>
      <c r="KPV746" s="187"/>
      <c r="KPW746" s="187"/>
      <c r="KPX746" s="187"/>
      <c r="KPY746" s="187"/>
      <c r="KPZ746" s="187"/>
      <c r="KQA746" s="187"/>
      <c r="KQB746" s="187"/>
      <c r="KQC746" s="187"/>
      <c r="KQD746" s="187"/>
      <c r="KQE746" s="187"/>
      <c r="KQF746" s="187"/>
      <c r="KQG746" s="187"/>
      <c r="KQH746" s="187"/>
      <c r="KQI746" s="187"/>
      <c r="KQJ746" s="187"/>
      <c r="KQK746" s="187"/>
      <c r="KQL746" s="187"/>
      <c r="KQM746" s="187"/>
      <c r="KQN746" s="187"/>
      <c r="KQO746" s="187"/>
      <c r="KQP746" s="187"/>
      <c r="KQQ746" s="187"/>
      <c r="KQR746" s="187"/>
      <c r="KQS746" s="187"/>
      <c r="KQT746" s="187"/>
      <c r="KQU746" s="187"/>
      <c r="KQV746" s="187"/>
      <c r="KQW746" s="187"/>
      <c r="KQX746" s="187"/>
      <c r="KQY746" s="187"/>
      <c r="KQZ746" s="187"/>
      <c r="KRA746" s="187"/>
      <c r="KRB746" s="187"/>
      <c r="KRC746" s="187"/>
      <c r="KRD746" s="187"/>
      <c r="KRE746" s="187"/>
      <c r="KRF746" s="187"/>
      <c r="KRG746" s="187"/>
      <c r="KRH746" s="187"/>
      <c r="KRI746" s="187"/>
      <c r="KRJ746" s="187"/>
      <c r="KRK746" s="187"/>
      <c r="KRL746" s="187"/>
      <c r="KRM746" s="187"/>
      <c r="KRN746" s="187"/>
      <c r="KRO746" s="187"/>
      <c r="KRP746" s="187"/>
      <c r="KRQ746" s="187"/>
      <c r="KRR746" s="187"/>
      <c r="KRS746" s="187"/>
      <c r="KRT746" s="187"/>
      <c r="KRU746" s="187"/>
      <c r="KRV746" s="187"/>
      <c r="KRW746" s="187"/>
      <c r="KRX746" s="187"/>
      <c r="KRY746" s="187"/>
      <c r="KRZ746" s="187"/>
      <c r="KSA746" s="187"/>
      <c r="KSB746" s="187"/>
      <c r="KSC746" s="187"/>
      <c r="KSD746" s="187"/>
      <c r="KSE746" s="187"/>
      <c r="KSF746" s="187"/>
      <c r="KSG746" s="187"/>
      <c r="KSH746" s="187"/>
      <c r="KSI746" s="187"/>
      <c r="KSJ746" s="187"/>
      <c r="KSK746" s="187"/>
      <c r="KSL746" s="187"/>
      <c r="KSM746" s="187"/>
      <c r="KSN746" s="187"/>
      <c r="KSO746" s="187"/>
      <c r="KSP746" s="187"/>
      <c r="KSQ746" s="187"/>
      <c r="KSR746" s="187"/>
      <c r="KSS746" s="187"/>
      <c r="KST746" s="187"/>
      <c r="KSU746" s="187"/>
      <c r="KSV746" s="187"/>
      <c r="KSW746" s="187"/>
      <c r="KSX746" s="187"/>
      <c r="KSY746" s="187"/>
      <c r="KSZ746" s="187"/>
      <c r="KTA746" s="187"/>
      <c r="KTB746" s="187"/>
      <c r="KTC746" s="187"/>
      <c r="KTD746" s="187"/>
      <c r="KTE746" s="187"/>
      <c r="KTF746" s="187"/>
      <c r="KTG746" s="187"/>
      <c r="KTH746" s="187"/>
      <c r="KTI746" s="187"/>
      <c r="KTJ746" s="187"/>
      <c r="KTK746" s="187"/>
      <c r="KTL746" s="187"/>
      <c r="KTM746" s="187"/>
      <c r="KTN746" s="187"/>
      <c r="KTO746" s="187"/>
      <c r="KTP746" s="187"/>
      <c r="KTQ746" s="187"/>
      <c r="KTR746" s="187"/>
      <c r="KTS746" s="187"/>
      <c r="KTT746" s="187"/>
      <c r="KTU746" s="187"/>
      <c r="KTV746" s="187"/>
      <c r="KTW746" s="187"/>
      <c r="KTX746" s="187"/>
      <c r="KTY746" s="187"/>
      <c r="KTZ746" s="187"/>
      <c r="KUA746" s="187"/>
      <c r="KUB746" s="187"/>
      <c r="KUC746" s="187"/>
      <c r="KUD746" s="187"/>
      <c r="KUE746" s="187"/>
      <c r="KUF746" s="187"/>
      <c r="KUG746" s="187"/>
      <c r="KUH746" s="187"/>
      <c r="KUI746" s="187"/>
      <c r="KUJ746" s="187"/>
      <c r="KUK746" s="187"/>
      <c r="KUL746" s="187"/>
      <c r="KUM746" s="187"/>
      <c r="KUN746" s="187"/>
      <c r="KUO746" s="187"/>
      <c r="KUP746" s="187"/>
      <c r="KUQ746" s="187"/>
      <c r="KUR746" s="187"/>
      <c r="KUS746" s="187"/>
      <c r="KUT746" s="187"/>
      <c r="KUU746" s="187"/>
      <c r="KUV746" s="187"/>
      <c r="KUW746" s="187"/>
      <c r="KUX746" s="187"/>
      <c r="KUY746" s="187"/>
      <c r="KUZ746" s="187"/>
      <c r="KVA746" s="187"/>
      <c r="KVB746" s="187"/>
      <c r="KVC746" s="187"/>
      <c r="KVD746" s="187"/>
      <c r="KVE746" s="187"/>
      <c r="KVF746" s="187"/>
      <c r="KVG746" s="187"/>
      <c r="KVH746" s="187"/>
      <c r="KVI746" s="187"/>
      <c r="KVJ746" s="187"/>
      <c r="KVK746" s="187"/>
      <c r="KVL746" s="187"/>
      <c r="KVM746" s="187"/>
      <c r="KVN746" s="187"/>
      <c r="KVO746" s="187"/>
      <c r="KVP746" s="187"/>
      <c r="KVQ746" s="187"/>
      <c r="KVR746" s="187"/>
      <c r="KVS746" s="187"/>
      <c r="KVT746" s="187"/>
      <c r="KVU746" s="187"/>
      <c r="KVV746" s="187"/>
      <c r="KVW746" s="187"/>
      <c r="KVX746" s="187"/>
      <c r="KVY746" s="187"/>
      <c r="KVZ746" s="187"/>
      <c r="KWA746" s="187"/>
      <c r="KWB746" s="187"/>
      <c r="KWC746" s="187"/>
      <c r="KWD746" s="187"/>
      <c r="KWE746" s="187"/>
      <c r="KWF746" s="187"/>
      <c r="KWG746" s="187"/>
      <c r="KWH746" s="187"/>
      <c r="KWI746" s="187"/>
      <c r="KWJ746" s="187"/>
      <c r="KWK746" s="187"/>
      <c r="KWL746" s="187"/>
      <c r="KWM746" s="187"/>
      <c r="KWN746" s="187"/>
      <c r="KWO746" s="187"/>
      <c r="KWP746" s="187"/>
      <c r="KWQ746" s="187"/>
      <c r="KWR746" s="187"/>
      <c r="KWS746" s="187"/>
      <c r="KWT746" s="187"/>
      <c r="KWU746" s="187"/>
      <c r="KWV746" s="187"/>
      <c r="KWW746" s="187"/>
      <c r="KWX746" s="187"/>
      <c r="KWY746" s="187"/>
      <c r="KWZ746" s="187"/>
      <c r="KXA746" s="187"/>
      <c r="KXB746" s="187"/>
      <c r="KXC746" s="187"/>
      <c r="KXD746" s="187"/>
      <c r="KXE746" s="187"/>
      <c r="KXF746" s="187"/>
      <c r="KXG746" s="187"/>
      <c r="KXH746" s="187"/>
      <c r="KXI746" s="187"/>
      <c r="KXJ746" s="187"/>
      <c r="KXK746" s="187"/>
      <c r="KXL746" s="187"/>
      <c r="KXM746" s="187"/>
      <c r="KXN746" s="187"/>
      <c r="KXO746" s="187"/>
      <c r="KXP746" s="187"/>
      <c r="KXQ746" s="187"/>
      <c r="KXR746" s="187"/>
      <c r="KXS746" s="187"/>
      <c r="KXT746" s="187"/>
      <c r="KXU746" s="187"/>
      <c r="KXV746" s="187"/>
      <c r="KXW746" s="187"/>
      <c r="KXX746" s="187"/>
      <c r="KXY746" s="187"/>
      <c r="KXZ746" s="187"/>
      <c r="KYA746" s="187"/>
      <c r="KYB746" s="187"/>
      <c r="KYC746" s="187"/>
      <c r="KYD746" s="187"/>
      <c r="KYE746" s="187"/>
      <c r="KYF746" s="187"/>
      <c r="KYG746" s="187"/>
      <c r="KYH746" s="187"/>
      <c r="KYI746" s="187"/>
      <c r="KYJ746" s="187"/>
      <c r="KYK746" s="187"/>
      <c r="KYL746" s="187"/>
      <c r="KYM746" s="187"/>
      <c r="KYN746" s="187"/>
      <c r="KYO746" s="187"/>
      <c r="KYP746" s="187"/>
      <c r="KYQ746" s="187"/>
      <c r="KYR746" s="187"/>
      <c r="KYS746" s="187"/>
      <c r="KYT746" s="187"/>
      <c r="KYU746" s="187"/>
      <c r="KYV746" s="187"/>
      <c r="KYW746" s="187"/>
      <c r="KYX746" s="187"/>
      <c r="KYY746" s="187"/>
      <c r="KYZ746" s="187"/>
      <c r="KZA746" s="187"/>
      <c r="KZB746" s="187"/>
      <c r="KZC746" s="187"/>
      <c r="KZD746" s="187"/>
      <c r="KZE746" s="187"/>
      <c r="KZF746" s="187"/>
      <c r="KZG746" s="187"/>
      <c r="KZH746" s="187"/>
      <c r="KZI746" s="187"/>
      <c r="KZJ746" s="187"/>
      <c r="KZK746" s="187"/>
      <c r="KZL746" s="187"/>
      <c r="KZM746" s="187"/>
      <c r="KZN746" s="187"/>
      <c r="KZO746" s="187"/>
      <c r="KZP746" s="187"/>
      <c r="KZQ746" s="187"/>
      <c r="KZR746" s="187"/>
      <c r="KZS746" s="187"/>
      <c r="KZT746" s="187"/>
      <c r="KZU746" s="187"/>
      <c r="KZV746" s="187"/>
      <c r="KZW746" s="187"/>
      <c r="KZX746" s="187"/>
      <c r="KZY746" s="187"/>
      <c r="KZZ746" s="187"/>
      <c r="LAA746" s="187"/>
      <c r="LAB746" s="187"/>
      <c r="LAC746" s="187"/>
      <c r="LAD746" s="187"/>
      <c r="LAE746" s="187"/>
      <c r="LAF746" s="187"/>
      <c r="LAG746" s="187"/>
      <c r="LAH746" s="187"/>
      <c r="LAI746" s="187"/>
      <c r="LAJ746" s="187"/>
      <c r="LAK746" s="187"/>
      <c r="LAL746" s="187"/>
      <c r="LAM746" s="187"/>
      <c r="LAN746" s="187"/>
      <c r="LAO746" s="187"/>
      <c r="LAP746" s="187"/>
      <c r="LAQ746" s="187"/>
      <c r="LAR746" s="187"/>
      <c r="LAS746" s="187"/>
      <c r="LAT746" s="187"/>
      <c r="LAU746" s="187"/>
      <c r="LAV746" s="187"/>
      <c r="LAW746" s="187"/>
      <c r="LAX746" s="187"/>
      <c r="LAY746" s="187"/>
      <c r="LAZ746" s="187"/>
      <c r="LBA746" s="187"/>
      <c r="LBB746" s="187"/>
      <c r="LBC746" s="187"/>
      <c r="LBD746" s="187"/>
      <c r="LBE746" s="187"/>
      <c r="LBF746" s="187"/>
      <c r="LBG746" s="187"/>
      <c r="LBH746" s="187"/>
      <c r="LBI746" s="187"/>
      <c r="LBJ746" s="187"/>
      <c r="LBK746" s="187"/>
      <c r="LBL746" s="187"/>
      <c r="LBM746" s="187"/>
      <c r="LBN746" s="187"/>
      <c r="LBO746" s="187"/>
      <c r="LBP746" s="187"/>
      <c r="LBQ746" s="187"/>
      <c r="LBR746" s="187"/>
      <c r="LBS746" s="187"/>
      <c r="LBT746" s="187"/>
      <c r="LBU746" s="187"/>
      <c r="LBV746" s="187"/>
      <c r="LBW746" s="187"/>
      <c r="LBX746" s="187"/>
      <c r="LBY746" s="187"/>
      <c r="LBZ746" s="187"/>
      <c r="LCA746" s="187"/>
      <c r="LCB746" s="187"/>
      <c r="LCC746" s="187"/>
      <c r="LCD746" s="187"/>
      <c r="LCE746" s="187"/>
      <c r="LCF746" s="187"/>
      <c r="LCG746" s="187"/>
      <c r="LCH746" s="187"/>
      <c r="LCI746" s="187"/>
      <c r="LCJ746" s="187"/>
      <c r="LCK746" s="187"/>
      <c r="LCL746" s="187"/>
      <c r="LCM746" s="187"/>
      <c r="LCN746" s="187"/>
      <c r="LCO746" s="187"/>
      <c r="LCP746" s="187"/>
      <c r="LCQ746" s="187"/>
      <c r="LCR746" s="187"/>
      <c r="LCS746" s="187"/>
      <c r="LCT746" s="187"/>
      <c r="LCU746" s="187"/>
      <c r="LCV746" s="187"/>
      <c r="LCW746" s="187"/>
      <c r="LCX746" s="187"/>
      <c r="LCY746" s="187"/>
      <c r="LCZ746" s="187"/>
      <c r="LDA746" s="187"/>
      <c r="LDB746" s="187"/>
      <c r="LDC746" s="187"/>
      <c r="LDD746" s="187"/>
      <c r="LDE746" s="187"/>
      <c r="LDF746" s="187"/>
      <c r="LDG746" s="187"/>
      <c r="LDH746" s="187"/>
      <c r="LDI746" s="187"/>
      <c r="LDJ746" s="187"/>
      <c r="LDK746" s="187"/>
      <c r="LDL746" s="187"/>
      <c r="LDM746" s="187"/>
      <c r="LDN746" s="187"/>
      <c r="LDO746" s="187"/>
      <c r="LDP746" s="187"/>
      <c r="LDQ746" s="187"/>
      <c r="LDR746" s="187"/>
      <c r="LDS746" s="187"/>
      <c r="LDT746" s="187"/>
      <c r="LDU746" s="187"/>
      <c r="LDV746" s="187"/>
      <c r="LDW746" s="187"/>
      <c r="LDX746" s="187"/>
      <c r="LDY746" s="187"/>
      <c r="LDZ746" s="187"/>
      <c r="LEA746" s="187"/>
      <c r="LEB746" s="187"/>
      <c r="LEC746" s="187"/>
      <c r="LED746" s="187"/>
      <c r="LEE746" s="187"/>
      <c r="LEF746" s="187"/>
      <c r="LEG746" s="187"/>
      <c r="LEH746" s="187"/>
      <c r="LEI746" s="187"/>
      <c r="LEJ746" s="187"/>
      <c r="LEK746" s="187"/>
      <c r="LEL746" s="187"/>
      <c r="LEM746" s="187"/>
      <c r="LEN746" s="187"/>
      <c r="LEO746" s="187"/>
      <c r="LEP746" s="187"/>
      <c r="LEQ746" s="187"/>
      <c r="LER746" s="187"/>
      <c r="LES746" s="187"/>
      <c r="LET746" s="187"/>
      <c r="LEU746" s="187"/>
      <c r="LEV746" s="187"/>
      <c r="LEW746" s="187"/>
      <c r="LEX746" s="187"/>
      <c r="LEY746" s="187"/>
      <c r="LEZ746" s="187"/>
      <c r="LFA746" s="187"/>
      <c r="LFB746" s="187"/>
      <c r="LFC746" s="187"/>
      <c r="LFD746" s="187"/>
      <c r="LFE746" s="187"/>
      <c r="LFF746" s="187"/>
      <c r="LFG746" s="187"/>
      <c r="LFH746" s="187"/>
      <c r="LFI746" s="187"/>
      <c r="LFJ746" s="187"/>
      <c r="LFK746" s="187"/>
      <c r="LFL746" s="187"/>
      <c r="LFM746" s="187"/>
      <c r="LFN746" s="187"/>
      <c r="LFO746" s="187"/>
      <c r="LFP746" s="187"/>
      <c r="LFQ746" s="187"/>
      <c r="LFR746" s="187"/>
      <c r="LFS746" s="187"/>
      <c r="LFT746" s="187"/>
      <c r="LFU746" s="187"/>
      <c r="LFV746" s="187"/>
      <c r="LFW746" s="187"/>
      <c r="LFX746" s="187"/>
      <c r="LFY746" s="187"/>
      <c r="LFZ746" s="187"/>
      <c r="LGA746" s="187"/>
      <c r="LGB746" s="187"/>
      <c r="LGC746" s="187"/>
      <c r="LGD746" s="187"/>
      <c r="LGE746" s="187"/>
      <c r="LGF746" s="187"/>
      <c r="LGG746" s="187"/>
      <c r="LGH746" s="187"/>
      <c r="LGI746" s="187"/>
      <c r="LGJ746" s="187"/>
      <c r="LGK746" s="187"/>
      <c r="LGL746" s="187"/>
      <c r="LGM746" s="187"/>
      <c r="LGN746" s="187"/>
      <c r="LGO746" s="187"/>
      <c r="LGP746" s="187"/>
      <c r="LGQ746" s="187"/>
      <c r="LGR746" s="187"/>
      <c r="LGS746" s="187"/>
      <c r="LGT746" s="187"/>
      <c r="LGU746" s="187"/>
      <c r="LGV746" s="187"/>
      <c r="LGW746" s="187"/>
      <c r="LGX746" s="187"/>
      <c r="LGY746" s="187"/>
      <c r="LGZ746" s="187"/>
      <c r="LHA746" s="187"/>
      <c r="LHB746" s="187"/>
      <c r="LHC746" s="187"/>
      <c r="LHD746" s="187"/>
      <c r="LHE746" s="187"/>
      <c r="LHF746" s="187"/>
      <c r="LHG746" s="187"/>
      <c r="LHH746" s="187"/>
      <c r="LHI746" s="187"/>
      <c r="LHJ746" s="187"/>
      <c r="LHK746" s="187"/>
      <c r="LHL746" s="187"/>
      <c r="LHM746" s="187"/>
      <c r="LHN746" s="187"/>
      <c r="LHO746" s="187"/>
      <c r="LHP746" s="187"/>
      <c r="LHQ746" s="187"/>
      <c r="LHR746" s="187"/>
      <c r="LHS746" s="187"/>
      <c r="LHT746" s="187"/>
      <c r="LHU746" s="187"/>
      <c r="LHV746" s="187"/>
      <c r="LHW746" s="187"/>
      <c r="LHX746" s="187"/>
      <c r="LHY746" s="187"/>
      <c r="LHZ746" s="187"/>
      <c r="LIA746" s="187"/>
      <c r="LIB746" s="187"/>
      <c r="LIC746" s="187"/>
      <c r="LID746" s="187"/>
      <c r="LIE746" s="187"/>
      <c r="LIF746" s="187"/>
      <c r="LIG746" s="187"/>
      <c r="LIH746" s="187"/>
      <c r="LII746" s="187"/>
      <c r="LIJ746" s="187"/>
      <c r="LIK746" s="187"/>
      <c r="LIL746" s="187"/>
      <c r="LIM746" s="187"/>
      <c r="LIN746" s="187"/>
      <c r="LIO746" s="187"/>
      <c r="LIP746" s="187"/>
      <c r="LIQ746" s="187"/>
      <c r="LIR746" s="187"/>
      <c r="LIS746" s="187"/>
      <c r="LIT746" s="187"/>
      <c r="LIU746" s="187"/>
      <c r="LIV746" s="187"/>
      <c r="LIW746" s="187"/>
      <c r="LIX746" s="187"/>
      <c r="LIY746" s="187"/>
      <c r="LIZ746" s="187"/>
      <c r="LJA746" s="187"/>
      <c r="LJB746" s="187"/>
      <c r="LJC746" s="187"/>
      <c r="LJD746" s="187"/>
      <c r="LJE746" s="187"/>
      <c r="LJF746" s="187"/>
      <c r="LJG746" s="187"/>
      <c r="LJH746" s="187"/>
      <c r="LJI746" s="187"/>
      <c r="LJJ746" s="187"/>
      <c r="LJK746" s="187"/>
      <c r="LJL746" s="187"/>
      <c r="LJM746" s="187"/>
      <c r="LJN746" s="187"/>
      <c r="LJO746" s="187"/>
      <c r="LJP746" s="187"/>
      <c r="LJQ746" s="187"/>
      <c r="LJR746" s="187"/>
      <c r="LJS746" s="187"/>
      <c r="LJT746" s="187"/>
      <c r="LJU746" s="187"/>
      <c r="LJV746" s="187"/>
      <c r="LJW746" s="187"/>
      <c r="LJX746" s="187"/>
      <c r="LJY746" s="187"/>
      <c r="LJZ746" s="187"/>
      <c r="LKA746" s="187"/>
      <c r="LKB746" s="187"/>
      <c r="LKC746" s="187"/>
      <c r="LKD746" s="187"/>
      <c r="LKE746" s="187"/>
      <c r="LKF746" s="187"/>
      <c r="LKG746" s="187"/>
      <c r="LKH746" s="187"/>
      <c r="LKI746" s="187"/>
      <c r="LKJ746" s="187"/>
      <c r="LKK746" s="187"/>
      <c r="LKL746" s="187"/>
      <c r="LKM746" s="187"/>
      <c r="LKN746" s="187"/>
      <c r="LKO746" s="187"/>
      <c r="LKP746" s="187"/>
      <c r="LKQ746" s="187"/>
      <c r="LKR746" s="187"/>
      <c r="LKS746" s="187"/>
      <c r="LKT746" s="187"/>
      <c r="LKU746" s="187"/>
      <c r="LKV746" s="187"/>
      <c r="LKW746" s="187"/>
      <c r="LKX746" s="187"/>
      <c r="LKY746" s="187"/>
      <c r="LKZ746" s="187"/>
      <c r="LLA746" s="187"/>
      <c r="LLB746" s="187"/>
      <c r="LLC746" s="187"/>
      <c r="LLD746" s="187"/>
      <c r="LLE746" s="187"/>
      <c r="LLF746" s="187"/>
      <c r="LLG746" s="187"/>
      <c r="LLH746" s="187"/>
      <c r="LLI746" s="187"/>
      <c r="LLJ746" s="187"/>
      <c r="LLK746" s="187"/>
      <c r="LLL746" s="187"/>
      <c r="LLM746" s="187"/>
      <c r="LLN746" s="187"/>
      <c r="LLO746" s="187"/>
      <c r="LLP746" s="187"/>
      <c r="LLQ746" s="187"/>
      <c r="LLR746" s="187"/>
      <c r="LLS746" s="187"/>
      <c r="LLT746" s="187"/>
      <c r="LLU746" s="187"/>
      <c r="LLV746" s="187"/>
      <c r="LLW746" s="187"/>
      <c r="LLX746" s="187"/>
      <c r="LLY746" s="187"/>
      <c r="LLZ746" s="187"/>
      <c r="LMA746" s="187"/>
      <c r="LMB746" s="187"/>
      <c r="LMC746" s="187"/>
      <c r="LMD746" s="187"/>
      <c r="LME746" s="187"/>
      <c r="LMF746" s="187"/>
      <c r="LMG746" s="187"/>
      <c r="LMH746" s="187"/>
      <c r="LMI746" s="187"/>
      <c r="LMJ746" s="187"/>
      <c r="LMK746" s="187"/>
      <c r="LML746" s="187"/>
      <c r="LMM746" s="187"/>
      <c r="LMN746" s="187"/>
      <c r="LMO746" s="187"/>
      <c r="LMP746" s="187"/>
      <c r="LMQ746" s="187"/>
      <c r="LMR746" s="187"/>
      <c r="LMS746" s="187"/>
      <c r="LMT746" s="187"/>
      <c r="LMU746" s="187"/>
      <c r="LMV746" s="187"/>
      <c r="LMW746" s="187"/>
      <c r="LMX746" s="187"/>
      <c r="LMY746" s="187"/>
      <c r="LMZ746" s="187"/>
      <c r="LNA746" s="187"/>
      <c r="LNB746" s="187"/>
      <c r="LNC746" s="187"/>
      <c r="LND746" s="187"/>
      <c r="LNE746" s="187"/>
      <c r="LNF746" s="187"/>
      <c r="LNG746" s="187"/>
      <c r="LNH746" s="187"/>
      <c r="LNI746" s="187"/>
      <c r="LNJ746" s="187"/>
      <c r="LNK746" s="187"/>
      <c r="LNL746" s="187"/>
      <c r="LNM746" s="187"/>
      <c r="LNN746" s="187"/>
      <c r="LNO746" s="187"/>
      <c r="LNP746" s="187"/>
      <c r="LNQ746" s="187"/>
      <c r="LNR746" s="187"/>
      <c r="LNS746" s="187"/>
      <c r="LNT746" s="187"/>
      <c r="LNU746" s="187"/>
      <c r="LNV746" s="187"/>
      <c r="LNW746" s="187"/>
      <c r="LNX746" s="187"/>
      <c r="LNY746" s="187"/>
      <c r="LNZ746" s="187"/>
      <c r="LOA746" s="187"/>
      <c r="LOB746" s="187"/>
      <c r="LOC746" s="187"/>
      <c r="LOD746" s="187"/>
      <c r="LOE746" s="187"/>
      <c r="LOF746" s="187"/>
      <c r="LOG746" s="187"/>
      <c r="LOH746" s="187"/>
      <c r="LOI746" s="187"/>
      <c r="LOJ746" s="187"/>
      <c r="LOK746" s="187"/>
      <c r="LOL746" s="187"/>
      <c r="LOM746" s="187"/>
      <c r="LON746" s="187"/>
      <c r="LOO746" s="187"/>
      <c r="LOP746" s="187"/>
      <c r="LOQ746" s="187"/>
      <c r="LOR746" s="187"/>
      <c r="LOS746" s="187"/>
      <c r="LOT746" s="187"/>
      <c r="LOU746" s="187"/>
      <c r="LOV746" s="187"/>
      <c r="LOW746" s="187"/>
      <c r="LOX746" s="187"/>
      <c r="LOY746" s="187"/>
      <c r="LOZ746" s="187"/>
      <c r="LPA746" s="187"/>
      <c r="LPB746" s="187"/>
      <c r="LPC746" s="187"/>
      <c r="LPD746" s="187"/>
      <c r="LPE746" s="187"/>
      <c r="LPF746" s="187"/>
      <c r="LPG746" s="187"/>
      <c r="LPH746" s="187"/>
      <c r="LPI746" s="187"/>
      <c r="LPJ746" s="187"/>
      <c r="LPK746" s="187"/>
      <c r="LPL746" s="187"/>
      <c r="LPM746" s="187"/>
      <c r="LPN746" s="187"/>
      <c r="LPO746" s="187"/>
      <c r="LPP746" s="187"/>
      <c r="LPQ746" s="187"/>
      <c r="LPR746" s="187"/>
      <c r="LPS746" s="187"/>
      <c r="LPT746" s="187"/>
      <c r="LPU746" s="187"/>
      <c r="LPV746" s="187"/>
      <c r="LPW746" s="187"/>
      <c r="LPX746" s="187"/>
      <c r="LPY746" s="187"/>
      <c r="LPZ746" s="187"/>
      <c r="LQA746" s="187"/>
      <c r="LQB746" s="187"/>
      <c r="LQC746" s="187"/>
      <c r="LQD746" s="187"/>
      <c r="LQE746" s="187"/>
      <c r="LQF746" s="187"/>
      <c r="LQG746" s="187"/>
      <c r="LQH746" s="187"/>
      <c r="LQI746" s="187"/>
      <c r="LQJ746" s="187"/>
      <c r="LQK746" s="187"/>
      <c r="LQL746" s="187"/>
      <c r="LQM746" s="187"/>
      <c r="LQN746" s="187"/>
      <c r="LQO746" s="187"/>
      <c r="LQP746" s="187"/>
      <c r="LQQ746" s="187"/>
      <c r="LQR746" s="187"/>
      <c r="LQS746" s="187"/>
      <c r="LQT746" s="187"/>
      <c r="LQU746" s="187"/>
      <c r="LQV746" s="187"/>
      <c r="LQW746" s="187"/>
      <c r="LQX746" s="187"/>
      <c r="LQY746" s="187"/>
      <c r="LQZ746" s="187"/>
      <c r="LRA746" s="187"/>
      <c r="LRB746" s="187"/>
      <c r="LRC746" s="187"/>
      <c r="LRD746" s="187"/>
      <c r="LRE746" s="187"/>
      <c r="LRF746" s="187"/>
      <c r="LRG746" s="187"/>
      <c r="LRH746" s="187"/>
      <c r="LRI746" s="187"/>
      <c r="LRJ746" s="187"/>
      <c r="LRK746" s="187"/>
      <c r="LRL746" s="187"/>
      <c r="LRM746" s="187"/>
      <c r="LRN746" s="187"/>
      <c r="LRO746" s="187"/>
      <c r="LRP746" s="187"/>
      <c r="LRQ746" s="187"/>
      <c r="LRR746" s="187"/>
      <c r="LRS746" s="187"/>
      <c r="LRT746" s="187"/>
      <c r="LRU746" s="187"/>
      <c r="LRV746" s="187"/>
      <c r="LRW746" s="187"/>
      <c r="LRX746" s="187"/>
      <c r="LRY746" s="187"/>
      <c r="LRZ746" s="187"/>
      <c r="LSA746" s="187"/>
      <c r="LSB746" s="187"/>
      <c r="LSC746" s="187"/>
      <c r="LSD746" s="187"/>
      <c r="LSE746" s="187"/>
      <c r="LSF746" s="187"/>
      <c r="LSG746" s="187"/>
      <c r="LSH746" s="187"/>
      <c r="LSI746" s="187"/>
      <c r="LSJ746" s="187"/>
      <c r="LSK746" s="187"/>
      <c r="LSL746" s="187"/>
      <c r="LSM746" s="187"/>
      <c r="LSN746" s="187"/>
      <c r="LSO746" s="187"/>
      <c r="LSP746" s="187"/>
      <c r="LSQ746" s="187"/>
      <c r="LSR746" s="187"/>
      <c r="LSS746" s="187"/>
      <c r="LST746" s="187"/>
      <c r="LSU746" s="187"/>
      <c r="LSV746" s="187"/>
      <c r="LSW746" s="187"/>
      <c r="LSX746" s="187"/>
      <c r="LSY746" s="187"/>
      <c r="LSZ746" s="187"/>
      <c r="LTA746" s="187"/>
      <c r="LTB746" s="187"/>
      <c r="LTC746" s="187"/>
      <c r="LTD746" s="187"/>
      <c r="LTE746" s="187"/>
      <c r="LTF746" s="187"/>
      <c r="LTG746" s="187"/>
      <c r="LTH746" s="187"/>
      <c r="LTI746" s="187"/>
      <c r="LTJ746" s="187"/>
      <c r="LTK746" s="187"/>
      <c r="LTL746" s="187"/>
      <c r="LTM746" s="187"/>
      <c r="LTN746" s="187"/>
      <c r="LTO746" s="187"/>
      <c r="LTP746" s="187"/>
      <c r="LTQ746" s="187"/>
      <c r="LTR746" s="187"/>
      <c r="LTS746" s="187"/>
      <c r="LTT746" s="187"/>
      <c r="LTU746" s="187"/>
      <c r="LTV746" s="187"/>
      <c r="LTW746" s="187"/>
      <c r="LTX746" s="187"/>
      <c r="LTY746" s="187"/>
      <c r="LTZ746" s="187"/>
      <c r="LUA746" s="187"/>
      <c r="LUB746" s="187"/>
      <c r="LUC746" s="187"/>
      <c r="LUD746" s="187"/>
      <c r="LUE746" s="187"/>
      <c r="LUF746" s="187"/>
      <c r="LUG746" s="187"/>
      <c r="LUH746" s="187"/>
      <c r="LUI746" s="187"/>
      <c r="LUJ746" s="187"/>
      <c r="LUK746" s="187"/>
      <c r="LUL746" s="187"/>
      <c r="LUM746" s="187"/>
      <c r="LUN746" s="187"/>
      <c r="LUO746" s="187"/>
      <c r="LUP746" s="187"/>
      <c r="LUQ746" s="187"/>
      <c r="LUR746" s="187"/>
      <c r="LUS746" s="187"/>
      <c r="LUT746" s="187"/>
      <c r="LUU746" s="187"/>
      <c r="LUV746" s="187"/>
      <c r="LUW746" s="187"/>
      <c r="LUX746" s="187"/>
      <c r="LUY746" s="187"/>
      <c r="LUZ746" s="187"/>
      <c r="LVA746" s="187"/>
      <c r="LVB746" s="187"/>
      <c r="LVC746" s="187"/>
      <c r="LVD746" s="187"/>
      <c r="LVE746" s="187"/>
      <c r="LVF746" s="187"/>
      <c r="LVG746" s="187"/>
      <c r="LVH746" s="187"/>
      <c r="LVI746" s="187"/>
      <c r="LVJ746" s="187"/>
      <c r="LVK746" s="187"/>
      <c r="LVL746" s="187"/>
      <c r="LVM746" s="187"/>
      <c r="LVN746" s="187"/>
      <c r="LVO746" s="187"/>
      <c r="LVP746" s="187"/>
      <c r="LVQ746" s="187"/>
      <c r="LVR746" s="187"/>
      <c r="LVS746" s="187"/>
      <c r="LVT746" s="187"/>
      <c r="LVU746" s="187"/>
      <c r="LVV746" s="187"/>
      <c r="LVW746" s="187"/>
      <c r="LVX746" s="187"/>
      <c r="LVY746" s="187"/>
      <c r="LVZ746" s="187"/>
      <c r="LWA746" s="187"/>
      <c r="LWB746" s="187"/>
      <c r="LWC746" s="187"/>
      <c r="LWD746" s="187"/>
      <c r="LWE746" s="187"/>
      <c r="LWF746" s="187"/>
      <c r="LWG746" s="187"/>
      <c r="LWH746" s="187"/>
      <c r="LWI746" s="187"/>
      <c r="LWJ746" s="187"/>
      <c r="LWK746" s="187"/>
      <c r="LWL746" s="187"/>
      <c r="LWM746" s="187"/>
      <c r="LWN746" s="187"/>
      <c r="LWO746" s="187"/>
      <c r="LWP746" s="187"/>
      <c r="LWQ746" s="187"/>
      <c r="LWR746" s="187"/>
      <c r="LWS746" s="187"/>
      <c r="LWT746" s="187"/>
      <c r="LWU746" s="187"/>
      <c r="LWV746" s="187"/>
      <c r="LWW746" s="187"/>
      <c r="LWX746" s="187"/>
      <c r="LWY746" s="187"/>
      <c r="LWZ746" s="187"/>
      <c r="LXA746" s="187"/>
      <c r="LXB746" s="187"/>
      <c r="LXC746" s="187"/>
      <c r="LXD746" s="187"/>
      <c r="LXE746" s="187"/>
      <c r="LXF746" s="187"/>
      <c r="LXG746" s="187"/>
      <c r="LXH746" s="187"/>
      <c r="LXI746" s="187"/>
      <c r="LXJ746" s="187"/>
      <c r="LXK746" s="187"/>
      <c r="LXL746" s="187"/>
      <c r="LXM746" s="187"/>
      <c r="LXN746" s="187"/>
      <c r="LXO746" s="187"/>
      <c r="LXP746" s="187"/>
      <c r="LXQ746" s="187"/>
      <c r="LXR746" s="187"/>
      <c r="LXS746" s="187"/>
      <c r="LXT746" s="187"/>
      <c r="LXU746" s="187"/>
      <c r="LXV746" s="187"/>
      <c r="LXW746" s="187"/>
      <c r="LXX746" s="187"/>
      <c r="LXY746" s="187"/>
      <c r="LXZ746" s="187"/>
      <c r="LYA746" s="187"/>
      <c r="LYB746" s="187"/>
      <c r="LYC746" s="187"/>
      <c r="LYD746" s="187"/>
      <c r="LYE746" s="187"/>
      <c r="LYF746" s="187"/>
      <c r="LYG746" s="187"/>
      <c r="LYH746" s="187"/>
      <c r="LYI746" s="187"/>
      <c r="LYJ746" s="187"/>
      <c r="LYK746" s="187"/>
      <c r="LYL746" s="187"/>
      <c r="LYM746" s="187"/>
      <c r="LYN746" s="187"/>
      <c r="LYO746" s="187"/>
      <c r="LYP746" s="187"/>
      <c r="LYQ746" s="187"/>
      <c r="LYR746" s="187"/>
      <c r="LYS746" s="187"/>
      <c r="LYT746" s="187"/>
      <c r="LYU746" s="187"/>
      <c r="LYV746" s="187"/>
      <c r="LYW746" s="187"/>
      <c r="LYX746" s="187"/>
      <c r="LYY746" s="187"/>
      <c r="LYZ746" s="187"/>
      <c r="LZA746" s="187"/>
      <c r="LZB746" s="187"/>
      <c r="LZC746" s="187"/>
      <c r="LZD746" s="187"/>
      <c r="LZE746" s="187"/>
      <c r="LZF746" s="187"/>
      <c r="LZG746" s="187"/>
      <c r="LZH746" s="187"/>
      <c r="LZI746" s="187"/>
      <c r="LZJ746" s="187"/>
      <c r="LZK746" s="187"/>
      <c r="LZL746" s="187"/>
      <c r="LZM746" s="187"/>
      <c r="LZN746" s="187"/>
      <c r="LZO746" s="187"/>
      <c r="LZP746" s="187"/>
      <c r="LZQ746" s="187"/>
      <c r="LZR746" s="187"/>
      <c r="LZS746" s="187"/>
      <c r="LZT746" s="187"/>
      <c r="LZU746" s="187"/>
      <c r="LZV746" s="187"/>
      <c r="LZW746" s="187"/>
      <c r="LZX746" s="187"/>
      <c r="LZY746" s="187"/>
      <c r="LZZ746" s="187"/>
      <c r="MAA746" s="187"/>
      <c r="MAB746" s="187"/>
      <c r="MAC746" s="187"/>
      <c r="MAD746" s="187"/>
      <c r="MAE746" s="187"/>
      <c r="MAF746" s="187"/>
      <c r="MAG746" s="187"/>
      <c r="MAH746" s="187"/>
      <c r="MAI746" s="187"/>
      <c r="MAJ746" s="187"/>
      <c r="MAK746" s="187"/>
      <c r="MAL746" s="187"/>
      <c r="MAM746" s="187"/>
      <c r="MAN746" s="187"/>
      <c r="MAO746" s="187"/>
      <c r="MAP746" s="187"/>
      <c r="MAQ746" s="187"/>
      <c r="MAR746" s="187"/>
      <c r="MAS746" s="187"/>
      <c r="MAT746" s="187"/>
      <c r="MAU746" s="187"/>
      <c r="MAV746" s="187"/>
      <c r="MAW746" s="187"/>
      <c r="MAX746" s="187"/>
      <c r="MAY746" s="187"/>
      <c r="MAZ746" s="187"/>
      <c r="MBA746" s="187"/>
      <c r="MBB746" s="187"/>
      <c r="MBC746" s="187"/>
      <c r="MBD746" s="187"/>
      <c r="MBE746" s="187"/>
      <c r="MBF746" s="187"/>
      <c r="MBG746" s="187"/>
      <c r="MBH746" s="187"/>
      <c r="MBI746" s="187"/>
      <c r="MBJ746" s="187"/>
      <c r="MBK746" s="187"/>
      <c r="MBL746" s="187"/>
      <c r="MBM746" s="187"/>
      <c r="MBN746" s="187"/>
      <c r="MBO746" s="187"/>
      <c r="MBP746" s="187"/>
      <c r="MBQ746" s="187"/>
      <c r="MBR746" s="187"/>
      <c r="MBS746" s="187"/>
      <c r="MBT746" s="187"/>
      <c r="MBU746" s="187"/>
      <c r="MBV746" s="187"/>
      <c r="MBW746" s="187"/>
      <c r="MBX746" s="187"/>
      <c r="MBY746" s="187"/>
      <c r="MBZ746" s="187"/>
      <c r="MCA746" s="187"/>
      <c r="MCB746" s="187"/>
      <c r="MCC746" s="187"/>
      <c r="MCD746" s="187"/>
      <c r="MCE746" s="187"/>
      <c r="MCF746" s="187"/>
      <c r="MCG746" s="187"/>
      <c r="MCH746" s="187"/>
      <c r="MCI746" s="187"/>
      <c r="MCJ746" s="187"/>
      <c r="MCK746" s="187"/>
      <c r="MCL746" s="187"/>
      <c r="MCM746" s="187"/>
      <c r="MCN746" s="187"/>
      <c r="MCO746" s="187"/>
      <c r="MCP746" s="187"/>
      <c r="MCQ746" s="187"/>
      <c r="MCR746" s="187"/>
      <c r="MCS746" s="187"/>
      <c r="MCT746" s="187"/>
      <c r="MCU746" s="187"/>
      <c r="MCV746" s="187"/>
      <c r="MCW746" s="187"/>
      <c r="MCX746" s="187"/>
      <c r="MCY746" s="187"/>
      <c r="MCZ746" s="187"/>
      <c r="MDA746" s="187"/>
      <c r="MDB746" s="187"/>
      <c r="MDC746" s="187"/>
      <c r="MDD746" s="187"/>
      <c r="MDE746" s="187"/>
      <c r="MDF746" s="187"/>
      <c r="MDG746" s="187"/>
      <c r="MDH746" s="187"/>
      <c r="MDI746" s="187"/>
      <c r="MDJ746" s="187"/>
      <c r="MDK746" s="187"/>
      <c r="MDL746" s="187"/>
      <c r="MDM746" s="187"/>
      <c r="MDN746" s="187"/>
      <c r="MDO746" s="187"/>
      <c r="MDP746" s="187"/>
      <c r="MDQ746" s="187"/>
      <c r="MDR746" s="187"/>
      <c r="MDS746" s="187"/>
      <c r="MDT746" s="187"/>
      <c r="MDU746" s="187"/>
      <c r="MDV746" s="187"/>
      <c r="MDW746" s="187"/>
      <c r="MDX746" s="187"/>
      <c r="MDY746" s="187"/>
      <c r="MDZ746" s="187"/>
      <c r="MEA746" s="187"/>
      <c r="MEB746" s="187"/>
      <c r="MEC746" s="187"/>
      <c r="MED746" s="187"/>
      <c r="MEE746" s="187"/>
      <c r="MEF746" s="187"/>
      <c r="MEG746" s="187"/>
      <c r="MEH746" s="187"/>
      <c r="MEI746" s="187"/>
      <c r="MEJ746" s="187"/>
      <c r="MEK746" s="187"/>
      <c r="MEL746" s="187"/>
      <c r="MEM746" s="187"/>
      <c r="MEN746" s="187"/>
      <c r="MEO746" s="187"/>
      <c r="MEP746" s="187"/>
      <c r="MEQ746" s="187"/>
      <c r="MER746" s="187"/>
      <c r="MES746" s="187"/>
      <c r="MET746" s="187"/>
      <c r="MEU746" s="187"/>
      <c r="MEV746" s="187"/>
      <c r="MEW746" s="187"/>
      <c r="MEX746" s="187"/>
      <c r="MEY746" s="187"/>
      <c r="MEZ746" s="187"/>
      <c r="MFA746" s="187"/>
      <c r="MFB746" s="187"/>
      <c r="MFC746" s="187"/>
      <c r="MFD746" s="187"/>
      <c r="MFE746" s="187"/>
      <c r="MFF746" s="187"/>
      <c r="MFG746" s="187"/>
      <c r="MFH746" s="187"/>
      <c r="MFI746" s="187"/>
      <c r="MFJ746" s="187"/>
      <c r="MFK746" s="187"/>
      <c r="MFL746" s="187"/>
      <c r="MFM746" s="187"/>
      <c r="MFN746" s="187"/>
      <c r="MFO746" s="187"/>
      <c r="MFP746" s="187"/>
      <c r="MFQ746" s="187"/>
      <c r="MFR746" s="187"/>
      <c r="MFS746" s="187"/>
      <c r="MFT746" s="187"/>
      <c r="MFU746" s="187"/>
      <c r="MFV746" s="187"/>
      <c r="MFW746" s="187"/>
      <c r="MFX746" s="187"/>
      <c r="MFY746" s="187"/>
      <c r="MFZ746" s="187"/>
      <c r="MGA746" s="187"/>
      <c r="MGB746" s="187"/>
      <c r="MGC746" s="187"/>
      <c r="MGD746" s="187"/>
      <c r="MGE746" s="187"/>
      <c r="MGF746" s="187"/>
      <c r="MGG746" s="187"/>
      <c r="MGH746" s="187"/>
      <c r="MGI746" s="187"/>
      <c r="MGJ746" s="187"/>
      <c r="MGK746" s="187"/>
      <c r="MGL746" s="187"/>
      <c r="MGM746" s="187"/>
      <c r="MGN746" s="187"/>
      <c r="MGO746" s="187"/>
      <c r="MGP746" s="187"/>
      <c r="MGQ746" s="187"/>
      <c r="MGR746" s="187"/>
      <c r="MGS746" s="187"/>
      <c r="MGT746" s="187"/>
      <c r="MGU746" s="187"/>
      <c r="MGV746" s="187"/>
      <c r="MGW746" s="187"/>
      <c r="MGX746" s="187"/>
      <c r="MGY746" s="187"/>
      <c r="MGZ746" s="187"/>
      <c r="MHA746" s="187"/>
      <c r="MHB746" s="187"/>
      <c r="MHC746" s="187"/>
      <c r="MHD746" s="187"/>
      <c r="MHE746" s="187"/>
      <c r="MHF746" s="187"/>
      <c r="MHG746" s="187"/>
      <c r="MHH746" s="187"/>
      <c r="MHI746" s="187"/>
      <c r="MHJ746" s="187"/>
      <c r="MHK746" s="187"/>
      <c r="MHL746" s="187"/>
      <c r="MHM746" s="187"/>
      <c r="MHN746" s="187"/>
      <c r="MHO746" s="187"/>
      <c r="MHP746" s="187"/>
      <c r="MHQ746" s="187"/>
      <c r="MHR746" s="187"/>
      <c r="MHS746" s="187"/>
      <c r="MHT746" s="187"/>
      <c r="MHU746" s="187"/>
      <c r="MHV746" s="187"/>
      <c r="MHW746" s="187"/>
      <c r="MHX746" s="187"/>
      <c r="MHY746" s="187"/>
      <c r="MHZ746" s="187"/>
      <c r="MIA746" s="187"/>
      <c r="MIB746" s="187"/>
      <c r="MIC746" s="187"/>
      <c r="MID746" s="187"/>
      <c r="MIE746" s="187"/>
      <c r="MIF746" s="187"/>
      <c r="MIG746" s="187"/>
      <c r="MIH746" s="187"/>
      <c r="MII746" s="187"/>
      <c r="MIJ746" s="187"/>
      <c r="MIK746" s="187"/>
      <c r="MIL746" s="187"/>
      <c r="MIM746" s="187"/>
      <c r="MIN746" s="187"/>
      <c r="MIO746" s="187"/>
      <c r="MIP746" s="187"/>
      <c r="MIQ746" s="187"/>
      <c r="MIR746" s="187"/>
      <c r="MIS746" s="187"/>
      <c r="MIT746" s="187"/>
      <c r="MIU746" s="187"/>
      <c r="MIV746" s="187"/>
      <c r="MIW746" s="187"/>
      <c r="MIX746" s="187"/>
      <c r="MIY746" s="187"/>
      <c r="MIZ746" s="187"/>
      <c r="MJA746" s="187"/>
      <c r="MJB746" s="187"/>
      <c r="MJC746" s="187"/>
      <c r="MJD746" s="187"/>
      <c r="MJE746" s="187"/>
      <c r="MJF746" s="187"/>
      <c r="MJG746" s="187"/>
      <c r="MJH746" s="187"/>
      <c r="MJI746" s="187"/>
      <c r="MJJ746" s="187"/>
      <c r="MJK746" s="187"/>
      <c r="MJL746" s="187"/>
      <c r="MJM746" s="187"/>
      <c r="MJN746" s="187"/>
      <c r="MJO746" s="187"/>
      <c r="MJP746" s="187"/>
      <c r="MJQ746" s="187"/>
      <c r="MJR746" s="187"/>
      <c r="MJS746" s="187"/>
      <c r="MJT746" s="187"/>
      <c r="MJU746" s="187"/>
      <c r="MJV746" s="187"/>
      <c r="MJW746" s="187"/>
      <c r="MJX746" s="187"/>
      <c r="MJY746" s="187"/>
      <c r="MJZ746" s="187"/>
      <c r="MKA746" s="187"/>
      <c r="MKB746" s="187"/>
      <c r="MKC746" s="187"/>
      <c r="MKD746" s="187"/>
      <c r="MKE746" s="187"/>
      <c r="MKF746" s="187"/>
      <c r="MKG746" s="187"/>
      <c r="MKH746" s="187"/>
      <c r="MKI746" s="187"/>
      <c r="MKJ746" s="187"/>
      <c r="MKK746" s="187"/>
      <c r="MKL746" s="187"/>
      <c r="MKM746" s="187"/>
      <c r="MKN746" s="187"/>
      <c r="MKO746" s="187"/>
      <c r="MKP746" s="187"/>
      <c r="MKQ746" s="187"/>
      <c r="MKR746" s="187"/>
      <c r="MKS746" s="187"/>
      <c r="MKT746" s="187"/>
      <c r="MKU746" s="187"/>
      <c r="MKV746" s="187"/>
      <c r="MKW746" s="187"/>
      <c r="MKX746" s="187"/>
      <c r="MKY746" s="187"/>
      <c r="MKZ746" s="187"/>
      <c r="MLA746" s="187"/>
      <c r="MLB746" s="187"/>
      <c r="MLC746" s="187"/>
      <c r="MLD746" s="187"/>
      <c r="MLE746" s="187"/>
      <c r="MLF746" s="187"/>
      <c r="MLG746" s="187"/>
      <c r="MLH746" s="187"/>
      <c r="MLI746" s="187"/>
      <c r="MLJ746" s="187"/>
      <c r="MLK746" s="187"/>
      <c r="MLL746" s="187"/>
      <c r="MLM746" s="187"/>
      <c r="MLN746" s="187"/>
      <c r="MLO746" s="187"/>
      <c r="MLP746" s="187"/>
      <c r="MLQ746" s="187"/>
      <c r="MLR746" s="187"/>
      <c r="MLS746" s="187"/>
      <c r="MLT746" s="187"/>
      <c r="MLU746" s="187"/>
      <c r="MLV746" s="187"/>
      <c r="MLW746" s="187"/>
      <c r="MLX746" s="187"/>
      <c r="MLY746" s="187"/>
      <c r="MLZ746" s="187"/>
      <c r="MMA746" s="187"/>
      <c r="MMB746" s="187"/>
      <c r="MMC746" s="187"/>
      <c r="MMD746" s="187"/>
      <c r="MME746" s="187"/>
      <c r="MMF746" s="187"/>
      <c r="MMG746" s="187"/>
      <c r="MMH746" s="187"/>
      <c r="MMI746" s="187"/>
      <c r="MMJ746" s="187"/>
      <c r="MMK746" s="187"/>
      <c r="MML746" s="187"/>
      <c r="MMM746" s="187"/>
      <c r="MMN746" s="187"/>
      <c r="MMO746" s="187"/>
      <c r="MMP746" s="187"/>
      <c r="MMQ746" s="187"/>
      <c r="MMR746" s="187"/>
      <c r="MMS746" s="187"/>
      <c r="MMT746" s="187"/>
      <c r="MMU746" s="187"/>
      <c r="MMV746" s="187"/>
      <c r="MMW746" s="187"/>
      <c r="MMX746" s="187"/>
      <c r="MMY746" s="187"/>
      <c r="MMZ746" s="187"/>
      <c r="MNA746" s="187"/>
      <c r="MNB746" s="187"/>
      <c r="MNC746" s="187"/>
      <c r="MND746" s="187"/>
      <c r="MNE746" s="187"/>
      <c r="MNF746" s="187"/>
      <c r="MNG746" s="187"/>
      <c r="MNH746" s="187"/>
      <c r="MNI746" s="187"/>
      <c r="MNJ746" s="187"/>
      <c r="MNK746" s="187"/>
      <c r="MNL746" s="187"/>
      <c r="MNM746" s="187"/>
      <c r="MNN746" s="187"/>
      <c r="MNO746" s="187"/>
      <c r="MNP746" s="187"/>
      <c r="MNQ746" s="187"/>
      <c r="MNR746" s="187"/>
      <c r="MNS746" s="187"/>
      <c r="MNT746" s="187"/>
      <c r="MNU746" s="187"/>
      <c r="MNV746" s="187"/>
      <c r="MNW746" s="187"/>
      <c r="MNX746" s="187"/>
      <c r="MNY746" s="187"/>
      <c r="MNZ746" s="187"/>
      <c r="MOA746" s="187"/>
      <c r="MOB746" s="187"/>
      <c r="MOC746" s="187"/>
      <c r="MOD746" s="187"/>
      <c r="MOE746" s="187"/>
      <c r="MOF746" s="187"/>
      <c r="MOG746" s="187"/>
      <c r="MOH746" s="187"/>
      <c r="MOI746" s="187"/>
      <c r="MOJ746" s="187"/>
      <c r="MOK746" s="187"/>
      <c r="MOL746" s="187"/>
      <c r="MOM746" s="187"/>
      <c r="MON746" s="187"/>
      <c r="MOO746" s="187"/>
      <c r="MOP746" s="187"/>
      <c r="MOQ746" s="187"/>
      <c r="MOR746" s="187"/>
      <c r="MOS746" s="187"/>
      <c r="MOT746" s="187"/>
      <c r="MOU746" s="187"/>
      <c r="MOV746" s="187"/>
      <c r="MOW746" s="187"/>
      <c r="MOX746" s="187"/>
      <c r="MOY746" s="187"/>
      <c r="MOZ746" s="187"/>
      <c r="MPA746" s="187"/>
      <c r="MPB746" s="187"/>
      <c r="MPC746" s="187"/>
      <c r="MPD746" s="187"/>
      <c r="MPE746" s="187"/>
      <c r="MPF746" s="187"/>
      <c r="MPG746" s="187"/>
      <c r="MPH746" s="187"/>
      <c r="MPI746" s="187"/>
      <c r="MPJ746" s="187"/>
      <c r="MPK746" s="187"/>
      <c r="MPL746" s="187"/>
      <c r="MPM746" s="187"/>
      <c r="MPN746" s="187"/>
      <c r="MPO746" s="187"/>
      <c r="MPP746" s="187"/>
      <c r="MPQ746" s="187"/>
      <c r="MPR746" s="187"/>
      <c r="MPS746" s="187"/>
      <c r="MPT746" s="187"/>
      <c r="MPU746" s="187"/>
      <c r="MPV746" s="187"/>
      <c r="MPW746" s="187"/>
      <c r="MPX746" s="187"/>
      <c r="MPY746" s="187"/>
      <c r="MPZ746" s="187"/>
      <c r="MQA746" s="187"/>
      <c r="MQB746" s="187"/>
      <c r="MQC746" s="187"/>
      <c r="MQD746" s="187"/>
      <c r="MQE746" s="187"/>
      <c r="MQF746" s="187"/>
      <c r="MQG746" s="187"/>
      <c r="MQH746" s="187"/>
      <c r="MQI746" s="187"/>
      <c r="MQJ746" s="187"/>
      <c r="MQK746" s="187"/>
      <c r="MQL746" s="187"/>
      <c r="MQM746" s="187"/>
      <c r="MQN746" s="187"/>
      <c r="MQO746" s="187"/>
      <c r="MQP746" s="187"/>
      <c r="MQQ746" s="187"/>
      <c r="MQR746" s="187"/>
      <c r="MQS746" s="187"/>
      <c r="MQT746" s="187"/>
      <c r="MQU746" s="187"/>
      <c r="MQV746" s="187"/>
      <c r="MQW746" s="187"/>
      <c r="MQX746" s="187"/>
      <c r="MQY746" s="187"/>
      <c r="MQZ746" s="187"/>
      <c r="MRA746" s="187"/>
      <c r="MRB746" s="187"/>
      <c r="MRC746" s="187"/>
      <c r="MRD746" s="187"/>
      <c r="MRE746" s="187"/>
      <c r="MRF746" s="187"/>
      <c r="MRG746" s="187"/>
      <c r="MRH746" s="187"/>
      <c r="MRI746" s="187"/>
      <c r="MRJ746" s="187"/>
      <c r="MRK746" s="187"/>
      <c r="MRL746" s="187"/>
      <c r="MRM746" s="187"/>
      <c r="MRN746" s="187"/>
      <c r="MRO746" s="187"/>
      <c r="MRP746" s="187"/>
      <c r="MRQ746" s="187"/>
      <c r="MRR746" s="187"/>
      <c r="MRS746" s="187"/>
      <c r="MRT746" s="187"/>
      <c r="MRU746" s="187"/>
      <c r="MRV746" s="187"/>
      <c r="MRW746" s="187"/>
      <c r="MRX746" s="187"/>
      <c r="MRY746" s="187"/>
      <c r="MRZ746" s="187"/>
      <c r="MSA746" s="187"/>
      <c r="MSB746" s="187"/>
      <c r="MSC746" s="187"/>
      <c r="MSD746" s="187"/>
      <c r="MSE746" s="187"/>
      <c r="MSF746" s="187"/>
      <c r="MSG746" s="187"/>
      <c r="MSH746" s="187"/>
      <c r="MSI746" s="187"/>
      <c r="MSJ746" s="187"/>
      <c r="MSK746" s="187"/>
      <c r="MSL746" s="187"/>
      <c r="MSM746" s="187"/>
      <c r="MSN746" s="187"/>
      <c r="MSO746" s="187"/>
      <c r="MSP746" s="187"/>
      <c r="MSQ746" s="187"/>
      <c r="MSR746" s="187"/>
      <c r="MSS746" s="187"/>
      <c r="MST746" s="187"/>
      <c r="MSU746" s="187"/>
      <c r="MSV746" s="187"/>
      <c r="MSW746" s="187"/>
      <c r="MSX746" s="187"/>
      <c r="MSY746" s="187"/>
      <c r="MSZ746" s="187"/>
      <c r="MTA746" s="187"/>
      <c r="MTB746" s="187"/>
      <c r="MTC746" s="187"/>
      <c r="MTD746" s="187"/>
      <c r="MTE746" s="187"/>
      <c r="MTF746" s="187"/>
      <c r="MTG746" s="187"/>
      <c r="MTH746" s="187"/>
      <c r="MTI746" s="187"/>
      <c r="MTJ746" s="187"/>
      <c r="MTK746" s="187"/>
      <c r="MTL746" s="187"/>
      <c r="MTM746" s="187"/>
      <c r="MTN746" s="187"/>
      <c r="MTO746" s="187"/>
      <c r="MTP746" s="187"/>
      <c r="MTQ746" s="187"/>
      <c r="MTR746" s="187"/>
      <c r="MTS746" s="187"/>
      <c r="MTT746" s="187"/>
      <c r="MTU746" s="187"/>
      <c r="MTV746" s="187"/>
      <c r="MTW746" s="187"/>
      <c r="MTX746" s="187"/>
      <c r="MTY746" s="187"/>
      <c r="MTZ746" s="187"/>
      <c r="MUA746" s="187"/>
      <c r="MUB746" s="187"/>
      <c r="MUC746" s="187"/>
      <c r="MUD746" s="187"/>
      <c r="MUE746" s="187"/>
      <c r="MUF746" s="187"/>
      <c r="MUG746" s="187"/>
      <c r="MUH746" s="187"/>
      <c r="MUI746" s="187"/>
      <c r="MUJ746" s="187"/>
      <c r="MUK746" s="187"/>
      <c r="MUL746" s="187"/>
      <c r="MUM746" s="187"/>
      <c r="MUN746" s="187"/>
      <c r="MUO746" s="187"/>
      <c r="MUP746" s="187"/>
      <c r="MUQ746" s="187"/>
      <c r="MUR746" s="187"/>
      <c r="MUS746" s="187"/>
      <c r="MUT746" s="187"/>
      <c r="MUU746" s="187"/>
      <c r="MUV746" s="187"/>
      <c r="MUW746" s="187"/>
      <c r="MUX746" s="187"/>
      <c r="MUY746" s="187"/>
      <c r="MUZ746" s="187"/>
      <c r="MVA746" s="187"/>
      <c r="MVB746" s="187"/>
      <c r="MVC746" s="187"/>
      <c r="MVD746" s="187"/>
      <c r="MVE746" s="187"/>
      <c r="MVF746" s="187"/>
      <c r="MVG746" s="187"/>
      <c r="MVH746" s="187"/>
      <c r="MVI746" s="187"/>
      <c r="MVJ746" s="187"/>
      <c r="MVK746" s="187"/>
      <c r="MVL746" s="187"/>
      <c r="MVM746" s="187"/>
      <c r="MVN746" s="187"/>
      <c r="MVO746" s="187"/>
      <c r="MVP746" s="187"/>
      <c r="MVQ746" s="187"/>
      <c r="MVR746" s="187"/>
      <c r="MVS746" s="187"/>
      <c r="MVT746" s="187"/>
      <c r="MVU746" s="187"/>
      <c r="MVV746" s="187"/>
      <c r="MVW746" s="187"/>
      <c r="MVX746" s="187"/>
      <c r="MVY746" s="187"/>
      <c r="MVZ746" s="187"/>
      <c r="MWA746" s="187"/>
      <c r="MWB746" s="187"/>
      <c r="MWC746" s="187"/>
      <c r="MWD746" s="187"/>
      <c r="MWE746" s="187"/>
      <c r="MWF746" s="187"/>
      <c r="MWG746" s="187"/>
      <c r="MWH746" s="187"/>
      <c r="MWI746" s="187"/>
      <c r="MWJ746" s="187"/>
      <c r="MWK746" s="187"/>
      <c r="MWL746" s="187"/>
      <c r="MWM746" s="187"/>
      <c r="MWN746" s="187"/>
      <c r="MWO746" s="187"/>
      <c r="MWP746" s="187"/>
      <c r="MWQ746" s="187"/>
      <c r="MWR746" s="187"/>
      <c r="MWS746" s="187"/>
      <c r="MWT746" s="187"/>
      <c r="MWU746" s="187"/>
      <c r="MWV746" s="187"/>
      <c r="MWW746" s="187"/>
      <c r="MWX746" s="187"/>
      <c r="MWY746" s="187"/>
      <c r="MWZ746" s="187"/>
      <c r="MXA746" s="187"/>
      <c r="MXB746" s="187"/>
      <c r="MXC746" s="187"/>
      <c r="MXD746" s="187"/>
      <c r="MXE746" s="187"/>
      <c r="MXF746" s="187"/>
      <c r="MXG746" s="187"/>
      <c r="MXH746" s="187"/>
      <c r="MXI746" s="187"/>
      <c r="MXJ746" s="187"/>
      <c r="MXK746" s="187"/>
      <c r="MXL746" s="187"/>
      <c r="MXM746" s="187"/>
      <c r="MXN746" s="187"/>
      <c r="MXO746" s="187"/>
      <c r="MXP746" s="187"/>
      <c r="MXQ746" s="187"/>
      <c r="MXR746" s="187"/>
      <c r="MXS746" s="187"/>
      <c r="MXT746" s="187"/>
      <c r="MXU746" s="187"/>
      <c r="MXV746" s="187"/>
      <c r="MXW746" s="187"/>
      <c r="MXX746" s="187"/>
      <c r="MXY746" s="187"/>
      <c r="MXZ746" s="187"/>
      <c r="MYA746" s="187"/>
      <c r="MYB746" s="187"/>
      <c r="MYC746" s="187"/>
      <c r="MYD746" s="187"/>
      <c r="MYE746" s="187"/>
      <c r="MYF746" s="187"/>
      <c r="MYG746" s="187"/>
      <c r="MYH746" s="187"/>
      <c r="MYI746" s="187"/>
      <c r="MYJ746" s="187"/>
      <c r="MYK746" s="187"/>
      <c r="MYL746" s="187"/>
      <c r="MYM746" s="187"/>
      <c r="MYN746" s="187"/>
      <c r="MYO746" s="187"/>
      <c r="MYP746" s="187"/>
      <c r="MYQ746" s="187"/>
      <c r="MYR746" s="187"/>
      <c r="MYS746" s="187"/>
      <c r="MYT746" s="187"/>
      <c r="MYU746" s="187"/>
      <c r="MYV746" s="187"/>
      <c r="MYW746" s="187"/>
      <c r="MYX746" s="187"/>
      <c r="MYY746" s="187"/>
      <c r="MYZ746" s="187"/>
      <c r="MZA746" s="187"/>
      <c r="MZB746" s="187"/>
      <c r="MZC746" s="187"/>
      <c r="MZD746" s="187"/>
      <c r="MZE746" s="187"/>
      <c r="MZF746" s="187"/>
      <c r="MZG746" s="187"/>
      <c r="MZH746" s="187"/>
      <c r="MZI746" s="187"/>
      <c r="MZJ746" s="187"/>
      <c r="MZK746" s="187"/>
      <c r="MZL746" s="187"/>
      <c r="MZM746" s="187"/>
      <c r="MZN746" s="187"/>
      <c r="MZO746" s="187"/>
      <c r="MZP746" s="187"/>
      <c r="MZQ746" s="187"/>
      <c r="MZR746" s="187"/>
      <c r="MZS746" s="187"/>
      <c r="MZT746" s="187"/>
      <c r="MZU746" s="187"/>
      <c r="MZV746" s="187"/>
      <c r="MZW746" s="187"/>
      <c r="MZX746" s="187"/>
      <c r="MZY746" s="187"/>
      <c r="MZZ746" s="187"/>
      <c r="NAA746" s="187"/>
      <c r="NAB746" s="187"/>
      <c r="NAC746" s="187"/>
      <c r="NAD746" s="187"/>
      <c r="NAE746" s="187"/>
      <c r="NAF746" s="187"/>
      <c r="NAG746" s="187"/>
      <c r="NAH746" s="187"/>
      <c r="NAI746" s="187"/>
      <c r="NAJ746" s="187"/>
      <c r="NAK746" s="187"/>
      <c r="NAL746" s="187"/>
      <c r="NAM746" s="187"/>
      <c r="NAN746" s="187"/>
      <c r="NAO746" s="187"/>
      <c r="NAP746" s="187"/>
      <c r="NAQ746" s="187"/>
      <c r="NAR746" s="187"/>
      <c r="NAS746" s="187"/>
      <c r="NAT746" s="187"/>
      <c r="NAU746" s="187"/>
      <c r="NAV746" s="187"/>
      <c r="NAW746" s="187"/>
      <c r="NAX746" s="187"/>
      <c r="NAY746" s="187"/>
      <c r="NAZ746" s="187"/>
      <c r="NBA746" s="187"/>
      <c r="NBB746" s="187"/>
      <c r="NBC746" s="187"/>
      <c r="NBD746" s="187"/>
      <c r="NBE746" s="187"/>
      <c r="NBF746" s="187"/>
      <c r="NBG746" s="187"/>
      <c r="NBH746" s="187"/>
      <c r="NBI746" s="187"/>
      <c r="NBJ746" s="187"/>
      <c r="NBK746" s="187"/>
      <c r="NBL746" s="187"/>
      <c r="NBM746" s="187"/>
      <c r="NBN746" s="187"/>
      <c r="NBO746" s="187"/>
      <c r="NBP746" s="187"/>
      <c r="NBQ746" s="187"/>
      <c r="NBR746" s="187"/>
      <c r="NBS746" s="187"/>
      <c r="NBT746" s="187"/>
      <c r="NBU746" s="187"/>
      <c r="NBV746" s="187"/>
      <c r="NBW746" s="187"/>
      <c r="NBX746" s="187"/>
      <c r="NBY746" s="187"/>
      <c r="NBZ746" s="187"/>
      <c r="NCA746" s="187"/>
      <c r="NCB746" s="187"/>
      <c r="NCC746" s="187"/>
      <c r="NCD746" s="187"/>
      <c r="NCE746" s="187"/>
      <c r="NCF746" s="187"/>
      <c r="NCG746" s="187"/>
      <c r="NCH746" s="187"/>
      <c r="NCI746" s="187"/>
      <c r="NCJ746" s="187"/>
      <c r="NCK746" s="187"/>
      <c r="NCL746" s="187"/>
      <c r="NCM746" s="187"/>
      <c r="NCN746" s="187"/>
      <c r="NCO746" s="187"/>
      <c r="NCP746" s="187"/>
      <c r="NCQ746" s="187"/>
      <c r="NCR746" s="187"/>
      <c r="NCS746" s="187"/>
      <c r="NCT746" s="187"/>
      <c r="NCU746" s="187"/>
      <c r="NCV746" s="187"/>
      <c r="NCW746" s="187"/>
      <c r="NCX746" s="187"/>
      <c r="NCY746" s="187"/>
      <c r="NCZ746" s="187"/>
      <c r="NDA746" s="187"/>
      <c r="NDB746" s="187"/>
      <c r="NDC746" s="187"/>
      <c r="NDD746" s="187"/>
      <c r="NDE746" s="187"/>
      <c r="NDF746" s="187"/>
      <c r="NDG746" s="187"/>
      <c r="NDH746" s="187"/>
      <c r="NDI746" s="187"/>
      <c r="NDJ746" s="187"/>
      <c r="NDK746" s="187"/>
      <c r="NDL746" s="187"/>
      <c r="NDM746" s="187"/>
      <c r="NDN746" s="187"/>
      <c r="NDO746" s="187"/>
      <c r="NDP746" s="187"/>
      <c r="NDQ746" s="187"/>
      <c r="NDR746" s="187"/>
      <c r="NDS746" s="187"/>
      <c r="NDT746" s="187"/>
      <c r="NDU746" s="187"/>
      <c r="NDV746" s="187"/>
      <c r="NDW746" s="187"/>
      <c r="NDX746" s="187"/>
      <c r="NDY746" s="187"/>
      <c r="NDZ746" s="187"/>
      <c r="NEA746" s="187"/>
      <c r="NEB746" s="187"/>
      <c r="NEC746" s="187"/>
      <c r="NED746" s="187"/>
      <c r="NEE746" s="187"/>
      <c r="NEF746" s="187"/>
      <c r="NEG746" s="187"/>
      <c r="NEH746" s="187"/>
      <c r="NEI746" s="187"/>
      <c r="NEJ746" s="187"/>
      <c r="NEK746" s="187"/>
      <c r="NEL746" s="187"/>
      <c r="NEM746" s="187"/>
      <c r="NEN746" s="187"/>
      <c r="NEO746" s="187"/>
      <c r="NEP746" s="187"/>
      <c r="NEQ746" s="187"/>
      <c r="NER746" s="187"/>
      <c r="NES746" s="187"/>
      <c r="NET746" s="187"/>
      <c r="NEU746" s="187"/>
      <c r="NEV746" s="187"/>
      <c r="NEW746" s="187"/>
      <c r="NEX746" s="187"/>
      <c r="NEY746" s="187"/>
      <c r="NEZ746" s="187"/>
      <c r="NFA746" s="187"/>
      <c r="NFB746" s="187"/>
      <c r="NFC746" s="187"/>
      <c r="NFD746" s="187"/>
      <c r="NFE746" s="187"/>
      <c r="NFF746" s="187"/>
      <c r="NFG746" s="187"/>
      <c r="NFH746" s="187"/>
      <c r="NFI746" s="187"/>
      <c r="NFJ746" s="187"/>
      <c r="NFK746" s="187"/>
      <c r="NFL746" s="187"/>
      <c r="NFM746" s="187"/>
      <c r="NFN746" s="187"/>
      <c r="NFO746" s="187"/>
      <c r="NFP746" s="187"/>
      <c r="NFQ746" s="187"/>
      <c r="NFR746" s="187"/>
      <c r="NFS746" s="187"/>
      <c r="NFT746" s="187"/>
      <c r="NFU746" s="187"/>
      <c r="NFV746" s="187"/>
      <c r="NFW746" s="187"/>
      <c r="NFX746" s="187"/>
      <c r="NFY746" s="187"/>
      <c r="NFZ746" s="187"/>
      <c r="NGA746" s="187"/>
      <c r="NGB746" s="187"/>
      <c r="NGC746" s="187"/>
      <c r="NGD746" s="187"/>
      <c r="NGE746" s="187"/>
      <c r="NGF746" s="187"/>
      <c r="NGG746" s="187"/>
      <c r="NGH746" s="187"/>
      <c r="NGI746" s="187"/>
      <c r="NGJ746" s="187"/>
      <c r="NGK746" s="187"/>
      <c r="NGL746" s="187"/>
      <c r="NGM746" s="187"/>
      <c r="NGN746" s="187"/>
      <c r="NGO746" s="187"/>
      <c r="NGP746" s="187"/>
      <c r="NGQ746" s="187"/>
      <c r="NGR746" s="187"/>
      <c r="NGS746" s="187"/>
      <c r="NGT746" s="187"/>
      <c r="NGU746" s="187"/>
      <c r="NGV746" s="187"/>
      <c r="NGW746" s="187"/>
      <c r="NGX746" s="187"/>
      <c r="NGY746" s="187"/>
      <c r="NGZ746" s="187"/>
      <c r="NHA746" s="187"/>
      <c r="NHB746" s="187"/>
      <c r="NHC746" s="187"/>
      <c r="NHD746" s="187"/>
      <c r="NHE746" s="187"/>
      <c r="NHF746" s="187"/>
      <c r="NHG746" s="187"/>
      <c r="NHH746" s="187"/>
      <c r="NHI746" s="187"/>
      <c r="NHJ746" s="187"/>
      <c r="NHK746" s="187"/>
      <c r="NHL746" s="187"/>
      <c r="NHM746" s="187"/>
      <c r="NHN746" s="187"/>
      <c r="NHO746" s="187"/>
      <c r="NHP746" s="187"/>
      <c r="NHQ746" s="187"/>
      <c r="NHR746" s="187"/>
      <c r="NHS746" s="187"/>
      <c r="NHT746" s="187"/>
      <c r="NHU746" s="187"/>
      <c r="NHV746" s="187"/>
      <c r="NHW746" s="187"/>
      <c r="NHX746" s="187"/>
      <c r="NHY746" s="187"/>
      <c r="NHZ746" s="187"/>
      <c r="NIA746" s="187"/>
      <c r="NIB746" s="187"/>
      <c r="NIC746" s="187"/>
      <c r="NID746" s="187"/>
      <c r="NIE746" s="187"/>
      <c r="NIF746" s="187"/>
      <c r="NIG746" s="187"/>
      <c r="NIH746" s="187"/>
      <c r="NII746" s="187"/>
      <c r="NIJ746" s="187"/>
      <c r="NIK746" s="187"/>
      <c r="NIL746" s="187"/>
      <c r="NIM746" s="187"/>
      <c r="NIN746" s="187"/>
      <c r="NIO746" s="187"/>
      <c r="NIP746" s="187"/>
      <c r="NIQ746" s="187"/>
      <c r="NIR746" s="187"/>
      <c r="NIS746" s="187"/>
      <c r="NIT746" s="187"/>
      <c r="NIU746" s="187"/>
      <c r="NIV746" s="187"/>
      <c r="NIW746" s="187"/>
      <c r="NIX746" s="187"/>
      <c r="NIY746" s="187"/>
      <c r="NIZ746" s="187"/>
      <c r="NJA746" s="187"/>
      <c r="NJB746" s="187"/>
      <c r="NJC746" s="187"/>
      <c r="NJD746" s="187"/>
      <c r="NJE746" s="187"/>
      <c r="NJF746" s="187"/>
      <c r="NJG746" s="187"/>
      <c r="NJH746" s="187"/>
      <c r="NJI746" s="187"/>
      <c r="NJJ746" s="187"/>
      <c r="NJK746" s="187"/>
      <c r="NJL746" s="187"/>
      <c r="NJM746" s="187"/>
      <c r="NJN746" s="187"/>
      <c r="NJO746" s="187"/>
      <c r="NJP746" s="187"/>
      <c r="NJQ746" s="187"/>
      <c r="NJR746" s="187"/>
      <c r="NJS746" s="187"/>
      <c r="NJT746" s="187"/>
      <c r="NJU746" s="187"/>
      <c r="NJV746" s="187"/>
      <c r="NJW746" s="187"/>
      <c r="NJX746" s="187"/>
      <c r="NJY746" s="187"/>
      <c r="NJZ746" s="187"/>
      <c r="NKA746" s="187"/>
      <c r="NKB746" s="187"/>
      <c r="NKC746" s="187"/>
      <c r="NKD746" s="187"/>
      <c r="NKE746" s="187"/>
      <c r="NKF746" s="187"/>
      <c r="NKG746" s="187"/>
      <c r="NKH746" s="187"/>
      <c r="NKI746" s="187"/>
      <c r="NKJ746" s="187"/>
      <c r="NKK746" s="187"/>
      <c r="NKL746" s="187"/>
      <c r="NKM746" s="187"/>
      <c r="NKN746" s="187"/>
      <c r="NKO746" s="187"/>
      <c r="NKP746" s="187"/>
      <c r="NKQ746" s="187"/>
      <c r="NKR746" s="187"/>
      <c r="NKS746" s="187"/>
      <c r="NKT746" s="187"/>
      <c r="NKU746" s="187"/>
      <c r="NKV746" s="187"/>
      <c r="NKW746" s="187"/>
      <c r="NKX746" s="187"/>
      <c r="NKY746" s="187"/>
      <c r="NKZ746" s="187"/>
      <c r="NLA746" s="187"/>
      <c r="NLB746" s="187"/>
      <c r="NLC746" s="187"/>
      <c r="NLD746" s="187"/>
      <c r="NLE746" s="187"/>
      <c r="NLF746" s="187"/>
      <c r="NLG746" s="187"/>
      <c r="NLH746" s="187"/>
      <c r="NLI746" s="187"/>
      <c r="NLJ746" s="187"/>
      <c r="NLK746" s="187"/>
      <c r="NLL746" s="187"/>
      <c r="NLM746" s="187"/>
      <c r="NLN746" s="187"/>
      <c r="NLO746" s="187"/>
      <c r="NLP746" s="187"/>
      <c r="NLQ746" s="187"/>
      <c r="NLR746" s="187"/>
      <c r="NLS746" s="187"/>
      <c r="NLT746" s="187"/>
      <c r="NLU746" s="187"/>
      <c r="NLV746" s="187"/>
      <c r="NLW746" s="187"/>
      <c r="NLX746" s="187"/>
      <c r="NLY746" s="187"/>
      <c r="NLZ746" s="187"/>
      <c r="NMA746" s="187"/>
      <c r="NMB746" s="187"/>
      <c r="NMC746" s="187"/>
      <c r="NMD746" s="187"/>
      <c r="NME746" s="187"/>
      <c r="NMF746" s="187"/>
      <c r="NMG746" s="187"/>
      <c r="NMH746" s="187"/>
      <c r="NMI746" s="187"/>
      <c r="NMJ746" s="187"/>
      <c r="NMK746" s="187"/>
      <c r="NML746" s="187"/>
      <c r="NMM746" s="187"/>
      <c r="NMN746" s="187"/>
      <c r="NMO746" s="187"/>
      <c r="NMP746" s="187"/>
      <c r="NMQ746" s="187"/>
      <c r="NMR746" s="187"/>
      <c r="NMS746" s="187"/>
      <c r="NMT746" s="187"/>
      <c r="NMU746" s="187"/>
      <c r="NMV746" s="187"/>
      <c r="NMW746" s="187"/>
      <c r="NMX746" s="187"/>
      <c r="NMY746" s="187"/>
      <c r="NMZ746" s="187"/>
      <c r="NNA746" s="187"/>
      <c r="NNB746" s="187"/>
      <c r="NNC746" s="187"/>
      <c r="NND746" s="187"/>
      <c r="NNE746" s="187"/>
      <c r="NNF746" s="187"/>
      <c r="NNG746" s="187"/>
      <c r="NNH746" s="187"/>
      <c r="NNI746" s="187"/>
      <c r="NNJ746" s="187"/>
      <c r="NNK746" s="187"/>
      <c r="NNL746" s="187"/>
      <c r="NNM746" s="187"/>
      <c r="NNN746" s="187"/>
      <c r="NNO746" s="187"/>
      <c r="NNP746" s="187"/>
      <c r="NNQ746" s="187"/>
      <c r="NNR746" s="187"/>
      <c r="NNS746" s="187"/>
      <c r="NNT746" s="187"/>
      <c r="NNU746" s="187"/>
      <c r="NNV746" s="187"/>
      <c r="NNW746" s="187"/>
      <c r="NNX746" s="187"/>
      <c r="NNY746" s="187"/>
      <c r="NNZ746" s="187"/>
      <c r="NOA746" s="187"/>
      <c r="NOB746" s="187"/>
      <c r="NOC746" s="187"/>
      <c r="NOD746" s="187"/>
      <c r="NOE746" s="187"/>
      <c r="NOF746" s="187"/>
      <c r="NOG746" s="187"/>
      <c r="NOH746" s="187"/>
      <c r="NOI746" s="187"/>
      <c r="NOJ746" s="187"/>
      <c r="NOK746" s="187"/>
      <c r="NOL746" s="187"/>
      <c r="NOM746" s="187"/>
      <c r="NON746" s="187"/>
      <c r="NOO746" s="187"/>
      <c r="NOP746" s="187"/>
      <c r="NOQ746" s="187"/>
      <c r="NOR746" s="187"/>
      <c r="NOS746" s="187"/>
      <c r="NOT746" s="187"/>
      <c r="NOU746" s="187"/>
      <c r="NOV746" s="187"/>
      <c r="NOW746" s="187"/>
      <c r="NOX746" s="187"/>
      <c r="NOY746" s="187"/>
      <c r="NOZ746" s="187"/>
      <c r="NPA746" s="187"/>
      <c r="NPB746" s="187"/>
      <c r="NPC746" s="187"/>
      <c r="NPD746" s="187"/>
      <c r="NPE746" s="187"/>
      <c r="NPF746" s="187"/>
      <c r="NPG746" s="187"/>
      <c r="NPH746" s="187"/>
      <c r="NPI746" s="187"/>
      <c r="NPJ746" s="187"/>
      <c r="NPK746" s="187"/>
      <c r="NPL746" s="187"/>
      <c r="NPM746" s="187"/>
      <c r="NPN746" s="187"/>
      <c r="NPO746" s="187"/>
      <c r="NPP746" s="187"/>
      <c r="NPQ746" s="187"/>
      <c r="NPR746" s="187"/>
      <c r="NPS746" s="187"/>
      <c r="NPT746" s="187"/>
      <c r="NPU746" s="187"/>
      <c r="NPV746" s="187"/>
      <c r="NPW746" s="187"/>
      <c r="NPX746" s="187"/>
      <c r="NPY746" s="187"/>
      <c r="NPZ746" s="187"/>
      <c r="NQA746" s="187"/>
      <c r="NQB746" s="187"/>
      <c r="NQC746" s="187"/>
      <c r="NQD746" s="187"/>
      <c r="NQE746" s="187"/>
      <c r="NQF746" s="187"/>
      <c r="NQG746" s="187"/>
      <c r="NQH746" s="187"/>
      <c r="NQI746" s="187"/>
      <c r="NQJ746" s="187"/>
      <c r="NQK746" s="187"/>
      <c r="NQL746" s="187"/>
      <c r="NQM746" s="187"/>
      <c r="NQN746" s="187"/>
      <c r="NQO746" s="187"/>
      <c r="NQP746" s="187"/>
      <c r="NQQ746" s="187"/>
      <c r="NQR746" s="187"/>
      <c r="NQS746" s="187"/>
      <c r="NQT746" s="187"/>
      <c r="NQU746" s="187"/>
      <c r="NQV746" s="187"/>
      <c r="NQW746" s="187"/>
      <c r="NQX746" s="187"/>
      <c r="NQY746" s="187"/>
      <c r="NQZ746" s="187"/>
      <c r="NRA746" s="187"/>
      <c r="NRB746" s="187"/>
      <c r="NRC746" s="187"/>
      <c r="NRD746" s="187"/>
      <c r="NRE746" s="187"/>
      <c r="NRF746" s="187"/>
      <c r="NRG746" s="187"/>
      <c r="NRH746" s="187"/>
      <c r="NRI746" s="187"/>
      <c r="NRJ746" s="187"/>
      <c r="NRK746" s="187"/>
      <c r="NRL746" s="187"/>
      <c r="NRM746" s="187"/>
      <c r="NRN746" s="187"/>
      <c r="NRO746" s="187"/>
      <c r="NRP746" s="187"/>
      <c r="NRQ746" s="187"/>
      <c r="NRR746" s="187"/>
      <c r="NRS746" s="187"/>
      <c r="NRT746" s="187"/>
      <c r="NRU746" s="187"/>
      <c r="NRV746" s="187"/>
      <c r="NRW746" s="187"/>
      <c r="NRX746" s="187"/>
      <c r="NRY746" s="187"/>
      <c r="NRZ746" s="187"/>
      <c r="NSA746" s="187"/>
      <c r="NSB746" s="187"/>
      <c r="NSC746" s="187"/>
      <c r="NSD746" s="187"/>
      <c r="NSE746" s="187"/>
      <c r="NSF746" s="187"/>
      <c r="NSG746" s="187"/>
      <c r="NSH746" s="187"/>
      <c r="NSI746" s="187"/>
      <c r="NSJ746" s="187"/>
      <c r="NSK746" s="187"/>
      <c r="NSL746" s="187"/>
      <c r="NSM746" s="187"/>
      <c r="NSN746" s="187"/>
      <c r="NSO746" s="187"/>
      <c r="NSP746" s="187"/>
      <c r="NSQ746" s="187"/>
      <c r="NSR746" s="187"/>
      <c r="NSS746" s="187"/>
      <c r="NST746" s="187"/>
      <c r="NSU746" s="187"/>
      <c r="NSV746" s="187"/>
      <c r="NSW746" s="187"/>
      <c r="NSX746" s="187"/>
      <c r="NSY746" s="187"/>
      <c r="NSZ746" s="187"/>
      <c r="NTA746" s="187"/>
      <c r="NTB746" s="187"/>
      <c r="NTC746" s="187"/>
      <c r="NTD746" s="187"/>
      <c r="NTE746" s="187"/>
      <c r="NTF746" s="187"/>
      <c r="NTG746" s="187"/>
      <c r="NTH746" s="187"/>
      <c r="NTI746" s="187"/>
      <c r="NTJ746" s="187"/>
      <c r="NTK746" s="187"/>
      <c r="NTL746" s="187"/>
      <c r="NTM746" s="187"/>
      <c r="NTN746" s="187"/>
      <c r="NTO746" s="187"/>
      <c r="NTP746" s="187"/>
      <c r="NTQ746" s="187"/>
      <c r="NTR746" s="187"/>
      <c r="NTS746" s="187"/>
      <c r="NTT746" s="187"/>
      <c r="NTU746" s="187"/>
      <c r="NTV746" s="187"/>
      <c r="NTW746" s="187"/>
      <c r="NTX746" s="187"/>
      <c r="NTY746" s="187"/>
      <c r="NTZ746" s="187"/>
      <c r="NUA746" s="187"/>
      <c r="NUB746" s="187"/>
      <c r="NUC746" s="187"/>
      <c r="NUD746" s="187"/>
      <c r="NUE746" s="187"/>
      <c r="NUF746" s="187"/>
      <c r="NUG746" s="187"/>
      <c r="NUH746" s="187"/>
      <c r="NUI746" s="187"/>
      <c r="NUJ746" s="187"/>
      <c r="NUK746" s="187"/>
      <c r="NUL746" s="187"/>
      <c r="NUM746" s="187"/>
      <c r="NUN746" s="187"/>
      <c r="NUO746" s="187"/>
      <c r="NUP746" s="187"/>
      <c r="NUQ746" s="187"/>
      <c r="NUR746" s="187"/>
      <c r="NUS746" s="187"/>
      <c r="NUT746" s="187"/>
      <c r="NUU746" s="187"/>
      <c r="NUV746" s="187"/>
      <c r="NUW746" s="187"/>
      <c r="NUX746" s="187"/>
      <c r="NUY746" s="187"/>
      <c r="NUZ746" s="187"/>
      <c r="NVA746" s="187"/>
      <c r="NVB746" s="187"/>
      <c r="NVC746" s="187"/>
      <c r="NVD746" s="187"/>
      <c r="NVE746" s="187"/>
      <c r="NVF746" s="187"/>
      <c r="NVG746" s="187"/>
      <c r="NVH746" s="187"/>
      <c r="NVI746" s="187"/>
      <c r="NVJ746" s="187"/>
      <c r="NVK746" s="187"/>
      <c r="NVL746" s="187"/>
      <c r="NVM746" s="187"/>
      <c r="NVN746" s="187"/>
      <c r="NVO746" s="187"/>
      <c r="NVP746" s="187"/>
      <c r="NVQ746" s="187"/>
      <c r="NVR746" s="187"/>
      <c r="NVS746" s="187"/>
      <c r="NVT746" s="187"/>
      <c r="NVU746" s="187"/>
      <c r="NVV746" s="187"/>
      <c r="NVW746" s="187"/>
      <c r="NVX746" s="187"/>
      <c r="NVY746" s="187"/>
      <c r="NVZ746" s="187"/>
      <c r="NWA746" s="187"/>
      <c r="NWB746" s="187"/>
      <c r="NWC746" s="187"/>
      <c r="NWD746" s="187"/>
      <c r="NWE746" s="187"/>
      <c r="NWF746" s="187"/>
      <c r="NWG746" s="187"/>
      <c r="NWH746" s="187"/>
      <c r="NWI746" s="187"/>
      <c r="NWJ746" s="187"/>
      <c r="NWK746" s="187"/>
      <c r="NWL746" s="187"/>
      <c r="NWM746" s="187"/>
      <c r="NWN746" s="187"/>
      <c r="NWO746" s="187"/>
      <c r="NWP746" s="187"/>
      <c r="NWQ746" s="187"/>
      <c r="NWR746" s="187"/>
      <c r="NWS746" s="187"/>
      <c r="NWT746" s="187"/>
      <c r="NWU746" s="187"/>
      <c r="NWV746" s="187"/>
      <c r="NWW746" s="187"/>
      <c r="NWX746" s="187"/>
      <c r="NWY746" s="187"/>
      <c r="NWZ746" s="187"/>
      <c r="NXA746" s="187"/>
      <c r="NXB746" s="187"/>
      <c r="NXC746" s="187"/>
      <c r="NXD746" s="187"/>
      <c r="NXE746" s="187"/>
      <c r="NXF746" s="187"/>
      <c r="NXG746" s="187"/>
      <c r="NXH746" s="187"/>
      <c r="NXI746" s="187"/>
      <c r="NXJ746" s="187"/>
      <c r="NXK746" s="187"/>
      <c r="NXL746" s="187"/>
      <c r="NXM746" s="187"/>
      <c r="NXN746" s="187"/>
      <c r="NXO746" s="187"/>
      <c r="NXP746" s="187"/>
      <c r="NXQ746" s="187"/>
      <c r="NXR746" s="187"/>
      <c r="NXS746" s="187"/>
      <c r="NXT746" s="187"/>
      <c r="NXU746" s="187"/>
      <c r="NXV746" s="187"/>
      <c r="NXW746" s="187"/>
      <c r="NXX746" s="187"/>
      <c r="NXY746" s="187"/>
      <c r="NXZ746" s="187"/>
      <c r="NYA746" s="187"/>
      <c r="NYB746" s="187"/>
      <c r="NYC746" s="187"/>
      <c r="NYD746" s="187"/>
      <c r="NYE746" s="187"/>
      <c r="NYF746" s="187"/>
      <c r="NYG746" s="187"/>
      <c r="NYH746" s="187"/>
      <c r="NYI746" s="187"/>
      <c r="NYJ746" s="187"/>
      <c r="NYK746" s="187"/>
      <c r="NYL746" s="187"/>
      <c r="NYM746" s="187"/>
      <c r="NYN746" s="187"/>
      <c r="NYO746" s="187"/>
      <c r="NYP746" s="187"/>
      <c r="NYQ746" s="187"/>
      <c r="NYR746" s="187"/>
      <c r="NYS746" s="187"/>
      <c r="NYT746" s="187"/>
      <c r="NYU746" s="187"/>
      <c r="NYV746" s="187"/>
      <c r="NYW746" s="187"/>
      <c r="NYX746" s="187"/>
      <c r="NYY746" s="187"/>
      <c r="NYZ746" s="187"/>
      <c r="NZA746" s="187"/>
      <c r="NZB746" s="187"/>
      <c r="NZC746" s="187"/>
      <c r="NZD746" s="187"/>
      <c r="NZE746" s="187"/>
      <c r="NZF746" s="187"/>
      <c r="NZG746" s="187"/>
      <c r="NZH746" s="187"/>
      <c r="NZI746" s="187"/>
      <c r="NZJ746" s="187"/>
      <c r="NZK746" s="187"/>
      <c r="NZL746" s="187"/>
      <c r="NZM746" s="187"/>
      <c r="NZN746" s="187"/>
      <c r="NZO746" s="187"/>
      <c r="NZP746" s="187"/>
      <c r="NZQ746" s="187"/>
      <c r="NZR746" s="187"/>
      <c r="NZS746" s="187"/>
      <c r="NZT746" s="187"/>
      <c r="NZU746" s="187"/>
      <c r="NZV746" s="187"/>
      <c r="NZW746" s="187"/>
      <c r="NZX746" s="187"/>
      <c r="NZY746" s="187"/>
      <c r="NZZ746" s="187"/>
      <c r="OAA746" s="187"/>
      <c r="OAB746" s="187"/>
      <c r="OAC746" s="187"/>
      <c r="OAD746" s="187"/>
      <c r="OAE746" s="187"/>
      <c r="OAF746" s="187"/>
      <c r="OAG746" s="187"/>
      <c r="OAH746" s="187"/>
      <c r="OAI746" s="187"/>
      <c r="OAJ746" s="187"/>
      <c r="OAK746" s="187"/>
      <c r="OAL746" s="187"/>
      <c r="OAM746" s="187"/>
      <c r="OAN746" s="187"/>
      <c r="OAO746" s="187"/>
      <c r="OAP746" s="187"/>
      <c r="OAQ746" s="187"/>
      <c r="OAR746" s="187"/>
      <c r="OAS746" s="187"/>
      <c r="OAT746" s="187"/>
      <c r="OAU746" s="187"/>
      <c r="OAV746" s="187"/>
      <c r="OAW746" s="187"/>
      <c r="OAX746" s="187"/>
      <c r="OAY746" s="187"/>
      <c r="OAZ746" s="187"/>
      <c r="OBA746" s="187"/>
      <c r="OBB746" s="187"/>
      <c r="OBC746" s="187"/>
      <c r="OBD746" s="187"/>
      <c r="OBE746" s="187"/>
      <c r="OBF746" s="187"/>
      <c r="OBG746" s="187"/>
      <c r="OBH746" s="187"/>
      <c r="OBI746" s="187"/>
      <c r="OBJ746" s="187"/>
      <c r="OBK746" s="187"/>
      <c r="OBL746" s="187"/>
      <c r="OBM746" s="187"/>
      <c r="OBN746" s="187"/>
      <c r="OBO746" s="187"/>
      <c r="OBP746" s="187"/>
      <c r="OBQ746" s="187"/>
      <c r="OBR746" s="187"/>
      <c r="OBS746" s="187"/>
      <c r="OBT746" s="187"/>
      <c r="OBU746" s="187"/>
      <c r="OBV746" s="187"/>
      <c r="OBW746" s="187"/>
      <c r="OBX746" s="187"/>
      <c r="OBY746" s="187"/>
      <c r="OBZ746" s="187"/>
      <c r="OCA746" s="187"/>
      <c r="OCB746" s="187"/>
      <c r="OCC746" s="187"/>
      <c r="OCD746" s="187"/>
      <c r="OCE746" s="187"/>
      <c r="OCF746" s="187"/>
      <c r="OCG746" s="187"/>
      <c r="OCH746" s="187"/>
      <c r="OCI746" s="187"/>
      <c r="OCJ746" s="187"/>
      <c r="OCK746" s="187"/>
      <c r="OCL746" s="187"/>
      <c r="OCM746" s="187"/>
      <c r="OCN746" s="187"/>
      <c r="OCO746" s="187"/>
      <c r="OCP746" s="187"/>
      <c r="OCQ746" s="187"/>
      <c r="OCR746" s="187"/>
      <c r="OCS746" s="187"/>
      <c r="OCT746" s="187"/>
      <c r="OCU746" s="187"/>
      <c r="OCV746" s="187"/>
      <c r="OCW746" s="187"/>
      <c r="OCX746" s="187"/>
      <c r="OCY746" s="187"/>
      <c r="OCZ746" s="187"/>
      <c r="ODA746" s="187"/>
      <c r="ODB746" s="187"/>
      <c r="ODC746" s="187"/>
      <c r="ODD746" s="187"/>
      <c r="ODE746" s="187"/>
      <c r="ODF746" s="187"/>
      <c r="ODG746" s="187"/>
      <c r="ODH746" s="187"/>
      <c r="ODI746" s="187"/>
      <c r="ODJ746" s="187"/>
      <c r="ODK746" s="187"/>
      <c r="ODL746" s="187"/>
      <c r="ODM746" s="187"/>
      <c r="ODN746" s="187"/>
      <c r="ODO746" s="187"/>
      <c r="ODP746" s="187"/>
      <c r="ODQ746" s="187"/>
      <c r="ODR746" s="187"/>
      <c r="ODS746" s="187"/>
      <c r="ODT746" s="187"/>
      <c r="ODU746" s="187"/>
      <c r="ODV746" s="187"/>
      <c r="ODW746" s="187"/>
      <c r="ODX746" s="187"/>
      <c r="ODY746" s="187"/>
      <c r="ODZ746" s="187"/>
      <c r="OEA746" s="187"/>
      <c r="OEB746" s="187"/>
      <c r="OEC746" s="187"/>
      <c r="OED746" s="187"/>
      <c r="OEE746" s="187"/>
      <c r="OEF746" s="187"/>
      <c r="OEG746" s="187"/>
      <c r="OEH746" s="187"/>
      <c r="OEI746" s="187"/>
      <c r="OEJ746" s="187"/>
      <c r="OEK746" s="187"/>
      <c r="OEL746" s="187"/>
      <c r="OEM746" s="187"/>
      <c r="OEN746" s="187"/>
      <c r="OEO746" s="187"/>
      <c r="OEP746" s="187"/>
      <c r="OEQ746" s="187"/>
      <c r="OER746" s="187"/>
      <c r="OES746" s="187"/>
      <c r="OET746" s="187"/>
      <c r="OEU746" s="187"/>
      <c r="OEV746" s="187"/>
      <c r="OEW746" s="187"/>
      <c r="OEX746" s="187"/>
      <c r="OEY746" s="187"/>
      <c r="OEZ746" s="187"/>
      <c r="OFA746" s="187"/>
      <c r="OFB746" s="187"/>
      <c r="OFC746" s="187"/>
      <c r="OFD746" s="187"/>
      <c r="OFE746" s="187"/>
      <c r="OFF746" s="187"/>
      <c r="OFG746" s="187"/>
      <c r="OFH746" s="187"/>
      <c r="OFI746" s="187"/>
      <c r="OFJ746" s="187"/>
      <c r="OFK746" s="187"/>
      <c r="OFL746" s="187"/>
      <c r="OFM746" s="187"/>
      <c r="OFN746" s="187"/>
      <c r="OFO746" s="187"/>
      <c r="OFP746" s="187"/>
      <c r="OFQ746" s="187"/>
      <c r="OFR746" s="187"/>
      <c r="OFS746" s="187"/>
      <c r="OFT746" s="187"/>
      <c r="OFU746" s="187"/>
      <c r="OFV746" s="187"/>
      <c r="OFW746" s="187"/>
      <c r="OFX746" s="187"/>
      <c r="OFY746" s="187"/>
      <c r="OFZ746" s="187"/>
      <c r="OGA746" s="187"/>
      <c r="OGB746" s="187"/>
      <c r="OGC746" s="187"/>
      <c r="OGD746" s="187"/>
      <c r="OGE746" s="187"/>
      <c r="OGF746" s="187"/>
      <c r="OGG746" s="187"/>
      <c r="OGH746" s="187"/>
      <c r="OGI746" s="187"/>
      <c r="OGJ746" s="187"/>
      <c r="OGK746" s="187"/>
      <c r="OGL746" s="187"/>
      <c r="OGM746" s="187"/>
      <c r="OGN746" s="187"/>
      <c r="OGO746" s="187"/>
      <c r="OGP746" s="187"/>
      <c r="OGQ746" s="187"/>
      <c r="OGR746" s="187"/>
      <c r="OGS746" s="187"/>
      <c r="OGT746" s="187"/>
      <c r="OGU746" s="187"/>
      <c r="OGV746" s="187"/>
      <c r="OGW746" s="187"/>
      <c r="OGX746" s="187"/>
      <c r="OGY746" s="187"/>
      <c r="OGZ746" s="187"/>
      <c r="OHA746" s="187"/>
      <c r="OHB746" s="187"/>
      <c r="OHC746" s="187"/>
      <c r="OHD746" s="187"/>
      <c r="OHE746" s="187"/>
      <c r="OHF746" s="187"/>
      <c r="OHG746" s="187"/>
      <c r="OHH746" s="187"/>
      <c r="OHI746" s="187"/>
      <c r="OHJ746" s="187"/>
      <c r="OHK746" s="187"/>
      <c r="OHL746" s="187"/>
      <c r="OHM746" s="187"/>
      <c r="OHN746" s="187"/>
      <c r="OHO746" s="187"/>
      <c r="OHP746" s="187"/>
      <c r="OHQ746" s="187"/>
      <c r="OHR746" s="187"/>
      <c r="OHS746" s="187"/>
      <c r="OHT746" s="187"/>
      <c r="OHU746" s="187"/>
      <c r="OHV746" s="187"/>
      <c r="OHW746" s="187"/>
      <c r="OHX746" s="187"/>
      <c r="OHY746" s="187"/>
      <c r="OHZ746" s="187"/>
      <c r="OIA746" s="187"/>
      <c r="OIB746" s="187"/>
      <c r="OIC746" s="187"/>
      <c r="OID746" s="187"/>
      <c r="OIE746" s="187"/>
      <c r="OIF746" s="187"/>
      <c r="OIG746" s="187"/>
      <c r="OIH746" s="187"/>
      <c r="OII746" s="187"/>
      <c r="OIJ746" s="187"/>
      <c r="OIK746" s="187"/>
      <c r="OIL746" s="187"/>
      <c r="OIM746" s="187"/>
      <c r="OIN746" s="187"/>
      <c r="OIO746" s="187"/>
      <c r="OIP746" s="187"/>
      <c r="OIQ746" s="187"/>
      <c r="OIR746" s="187"/>
      <c r="OIS746" s="187"/>
      <c r="OIT746" s="187"/>
      <c r="OIU746" s="187"/>
      <c r="OIV746" s="187"/>
      <c r="OIW746" s="187"/>
      <c r="OIX746" s="187"/>
      <c r="OIY746" s="187"/>
      <c r="OIZ746" s="187"/>
      <c r="OJA746" s="187"/>
      <c r="OJB746" s="187"/>
      <c r="OJC746" s="187"/>
      <c r="OJD746" s="187"/>
      <c r="OJE746" s="187"/>
      <c r="OJF746" s="187"/>
      <c r="OJG746" s="187"/>
      <c r="OJH746" s="187"/>
      <c r="OJI746" s="187"/>
      <c r="OJJ746" s="187"/>
      <c r="OJK746" s="187"/>
      <c r="OJL746" s="187"/>
      <c r="OJM746" s="187"/>
      <c r="OJN746" s="187"/>
      <c r="OJO746" s="187"/>
      <c r="OJP746" s="187"/>
      <c r="OJQ746" s="187"/>
      <c r="OJR746" s="187"/>
      <c r="OJS746" s="187"/>
      <c r="OJT746" s="187"/>
      <c r="OJU746" s="187"/>
      <c r="OJV746" s="187"/>
      <c r="OJW746" s="187"/>
      <c r="OJX746" s="187"/>
      <c r="OJY746" s="187"/>
      <c r="OJZ746" s="187"/>
      <c r="OKA746" s="187"/>
      <c r="OKB746" s="187"/>
      <c r="OKC746" s="187"/>
      <c r="OKD746" s="187"/>
      <c r="OKE746" s="187"/>
      <c r="OKF746" s="187"/>
      <c r="OKG746" s="187"/>
      <c r="OKH746" s="187"/>
      <c r="OKI746" s="187"/>
      <c r="OKJ746" s="187"/>
      <c r="OKK746" s="187"/>
      <c r="OKL746" s="187"/>
      <c r="OKM746" s="187"/>
      <c r="OKN746" s="187"/>
      <c r="OKO746" s="187"/>
      <c r="OKP746" s="187"/>
      <c r="OKQ746" s="187"/>
      <c r="OKR746" s="187"/>
      <c r="OKS746" s="187"/>
      <c r="OKT746" s="187"/>
      <c r="OKU746" s="187"/>
      <c r="OKV746" s="187"/>
      <c r="OKW746" s="187"/>
      <c r="OKX746" s="187"/>
      <c r="OKY746" s="187"/>
      <c r="OKZ746" s="187"/>
      <c r="OLA746" s="187"/>
      <c r="OLB746" s="187"/>
      <c r="OLC746" s="187"/>
      <c r="OLD746" s="187"/>
      <c r="OLE746" s="187"/>
      <c r="OLF746" s="187"/>
      <c r="OLG746" s="187"/>
      <c r="OLH746" s="187"/>
      <c r="OLI746" s="187"/>
      <c r="OLJ746" s="187"/>
      <c r="OLK746" s="187"/>
      <c r="OLL746" s="187"/>
      <c r="OLM746" s="187"/>
      <c r="OLN746" s="187"/>
      <c r="OLO746" s="187"/>
      <c r="OLP746" s="187"/>
      <c r="OLQ746" s="187"/>
      <c r="OLR746" s="187"/>
      <c r="OLS746" s="187"/>
      <c r="OLT746" s="187"/>
      <c r="OLU746" s="187"/>
      <c r="OLV746" s="187"/>
      <c r="OLW746" s="187"/>
      <c r="OLX746" s="187"/>
      <c r="OLY746" s="187"/>
      <c r="OLZ746" s="187"/>
      <c r="OMA746" s="187"/>
      <c r="OMB746" s="187"/>
      <c r="OMC746" s="187"/>
      <c r="OMD746" s="187"/>
      <c r="OME746" s="187"/>
      <c r="OMF746" s="187"/>
      <c r="OMG746" s="187"/>
      <c r="OMH746" s="187"/>
      <c r="OMI746" s="187"/>
      <c r="OMJ746" s="187"/>
      <c r="OMK746" s="187"/>
      <c r="OML746" s="187"/>
      <c r="OMM746" s="187"/>
      <c r="OMN746" s="187"/>
      <c r="OMO746" s="187"/>
      <c r="OMP746" s="187"/>
      <c r="OMQ746" s="187"/>
      <c r="OMR746" s="187"/>
      <c r="OMS746" s="187"/>
      <c r="OMT746" s="187"/>
      <c r="OMU746" s="187"/>
      <c r="OMV746" s="187"/>
      <c r="OMW746" s="187"/>
      <c r="OMX746" s="187"/>
      <c r="OMY746" s="187"/>
      <c r="OMZ746" s="187"/>
      <c r="ONA746" s="187"/>
      <c r="ONB746" s="187"/>
      <c r="ONC746" s="187"/>
      <c r="OND746" s="187"/>
      <c r="ONE746" s="187"/>
      <c r="ONF746" s="187"/>
      <c r="ONG746" s="187"/>
      <c r="ONH746" s="187"/>
      <c r="ONI746" s="187"/>
      <c r="ONJ746" s="187"/>
      <c r="ONK746" s="187"/>
      <c r="ONL746" s="187"/>
      <c r="ONM746" s="187"/>
      <c r="ONN746" s="187"/>
      <c r="ONO746" s="187"/>
      <c r="ONP746" s="187"/>
      <c r="ONQ746" s="187"/>
      <c r="ONR746" s="187"/>
      <c r="ONS746" s="187"/>
      <c r="ONT746" s="187"/>
      <c r="ONU746" s="187"/>
      <c r="ONV746" s="187"/>
      <c r="ONW746" s="187"/>
      <c r="ONX746" s="187"/>
      <c r="ONY746" s="187"/>
      <c r="ONZ746" s="187"/>
      <c r="OOA746" s="187"/>
      <c r="OOB746" s="187"/>
      <c r="OOC746" s="187"/>
      <c r="OOD746" s="187"/>
      <c r="OOE746" s="187"/>
      <c r="OOF746" s="187"/>
      <c r="OOG746" s="187"/>
      <c r="OOH746" s="187"/>
      <c r="OOI746" s="187"/>
      <c r="OOJ746" s="187"/>
      <c r="OOK746" s="187"/>
      <c r="OOL746" s="187"/>
      <c r="OOM746" s="187"/>
      <c r="OON746" s="187"/>
      <c r="OOO746" s="187"/>
      <c r="OOP746" s="187"/>
      <c r="OOQ746" s="187"/>
      <c r="OOR746" s="187"/>
      <c r="OOS746" s="187"/>
      <c r="OOT746" s="187"/>
      <c r="OOU746" s="187"/>
      <c r="OOV746" s="187"/>
      <c r="OOW746" s="187"/>
      <c r="OOX746" s="187"/>
      <c r="OOY746" s="187"/>
      <c r="OOZ746" s="187"/>
      <c r="OPA746" s="187"/>
      <c r="OPB746" s="187"/>
      <c r="OPC746" s="187"/>
      <c r="OPD746" s="187"/>
      <c r="OPE746" s="187"/>
      <c r="OPF746" s="187"/>
      <c r="OPG746" s="187"/>
      <c r="OPH746" s="187"/>
      <c r="OPI746" s="187"/>
      <c r="OPJ746" s="187"/>
      <c r="OPK746" s="187"/>
      <c r="OPL746" s="187"/>
      <c r="OPM746" s="187"/>
      <c r="OPN746" s="187"/>
      <c r="OPO746" s="187"/>
      <c r="OPP746" s="187"/>
      <c r="OPQ746" s="187"/>
      <c r="OPR746" s="187"/>
      <c r="OPS746" s="187"/>
      <c r="OPT746" s="187"/>
      <c r="OPU746" s="187"/>
      <c r="OPV746" s="187"/>
      <c r="OPW746" s="187"/>
      <c r="OPX746" s="187"/>
      <c r="OPY746" s="187"/>
      <c r="OPZ746" s="187"/>
      <c r="OQA746" s="187"/>
      <c r="OQB746" s="187"/>
      <c r="OQC746" s="187"/>
      <c r="OQD746" s="187"/>
      <c r="OQE746" s="187"/>
      <c r="OQF746" s="187"/>
      <c r="OQG746" s="187"/>
      <c r="OQH746" s="187"/>
      <c r="OQI746" s="187"/>
      <c r="OQJ746" s="187"/>
      <c r="OQK746" s="187"/>
      <c r="OQL746" s="187"/>
      <c r="OQM746" s="187"/>
      <c r="OQN746" s="187"/>
      <c r="OQO746" s="187"/>
      <c r="OQP746" s="187"/>
      <c r="OQQ746" s="187"/>
      <c r="OQR746" s="187"/>
      <c r="OQS746" s="187"/>
      <c r="OQT746" s="187"/>
      <c r="OQU746" s="187"/>
      <c r="OQV746" s="187"/>
      <c r="OQW746" s="187"/>
      <c r="OQX746" s="187"/>
      <c r="OQY746" s="187"/>
      <c r="OQZ746" s="187"/>
      <c r="ORA746" s="187"/>
      <c r="ORB746" s="187"/>
      <c r="ORC746" s="187"/>
      <c r="ORD746" s="187"/>
      <c r="ORE746" s="187"/>
      <c r="ORF746" s="187"/>
      <c r="ORG746" s="187"/>
      <c r="ORH746" s="187"/>
      <c r="ORI746" s="187"/>
      <c r="ORJ746" s="187"/>
      <c r="ORK746" s="187"/>
      <c r="ORL746" s="187"/>
      <c r="ORM746" s="187"/>
      <c r="ORN746" s="187"/>
      <c r="ORO746" s="187"/>
      <c r="ORP746" s="187"/>
      <c r="ORQ746" s="187"/>
      <c r="ORR746" s="187"/>
      <c r="ORS746" s="187"/>
      <c r="ORT746" s="187"/>
      <c r="ORU746" s="187"/>
      <c r="ORV746" s="187"/>
      <c r="ORW746" s="187"/>
      <c r="ORX746" s="187"/>
      <c r="ORY746" s="187"/>
      <c r="ORZ746" s="187"/>
      <c r="OSA746" s="187"/>
      <c r="OSB746" s="187"/>
      <c r="OSC746" s="187"/>
      <c r="OSD746" s="187"/>
      <c r="OSE746" s="187"/>
      <c r="OSF746" s="187"/>
      <c r="OSG746" s="187"/>
      <c r="OSH746" s="187"/>
      <c r="OSI746" s="187"/>
      <c r="OSJ746" s="187"/>
      <c r="OSK746" s="187"/>
      <c r="OSL746" s="187"/>
      <c r="OSM746" s="187"/>
      <c r="OSN746" s="187"/>
      <c r="OSO746" s="187"/>
      <c r="OSP746" s="187"/>
      <c r="OSQ746" s="187"/>
      <c r="OSR746" s="187"/>
      <c r="OSS746" s="187"/>
      <c r="OST746" s="187"/>
      <c r="OSU746" s="187"/>
      <c r="OSV746" s="187"/>
      <c r="OSW746" s="187"/>
      <c r="OSX746" s="187"/>
      <c r="OSY746" s="187"/>
      <c r="OSZ746" s="187"/>
      <c r="OTA746" s="187"/>
      <c r="OTB746" s="187"/>
      <c r="OTC746" s="187"/>
      <c r="OTD746" s="187"/>
      <c r="OTE746" s="187"/>
      <c r="OTF746" s="187"/>
      <c r="OTG746" s="187"/>
      <c r="OTH746" s="187"/>
      <c r="OTI746" s="187"/>
      <c r="OTJ746" s="187"/>
      <c r="OTK746" s="187"/>
      <c r="OTL746" s="187"/>
      <c r="OTM746" s="187"/>
      <c r="OTN746" s="187"/>
      <c r="OTO746" s="187"/>
      <c r="OTP746" s="187"/>
      <c r="OTQ746" s="187"/>
      <c r="OTR746" s="187"/>
      <c r="OTS746" s="187"/>
      <c r="OTT746" s="187"/>
      <c r="OTU746" s="187"/>
      <c r="OTV746" s="187"/>
      <c r="OTW746" s="187"/>
      <c r="OTX746" s="187"/>
      <c r="OTY746" s="187"/>
      <c r="OTZ746" s="187"/>
      <c r="OUA746" s="187"/>
      <c r="OUB746" s="187"/>
      <c r="OUC746" s="187"/>
      <c r="OUD746" s="187"/>
      <c r="OUE746" s="187"/>
      <c r="OUF746" s="187"/>
      <c r="OUG746" s="187"/>
      <c r="OUH746" s="187"/>
      <c r="OUI746" s="187"/>
      <c r="OUJ746" s="187"/>
      <c r="OUK746" s="187"/>
      <c r="OUL746" s="187"/>
      <c r="OUM746" s="187"/>
      <c r="OUN746" s="187"/>
      <c r="OUO746" s="187"/>
      <c r="OUP746" s="187"/>
      <c r="OUQ746" s="187"/>
      <c r="OUR746" s="187"/>
      <c r="OUS746" s="187"/>
      <c r="OUT746" s="187"/>
      <c r="OUU746" s="187"/>
      <c r="OUV746" s="187"/>
      <c r="OUW746" s="187"/>
      <c r="OUX746" s="187"/>
      <c r="OUY746" s="187"/>
      <c r="OUZ746" s="187"/>
      <c r="OVA746" s="187"/>
      <c r="OVB746" s="187"/>
      <c r="OVC746" s="187"/>
      <c r="OVD746" s="187"/>
      <c r="OVE746" s="187"/>
      <c r="OVF746" s="187"/>
      <c r="OVG746" s="187"/>
      <c r="OVH746" s="187"/>
      <c r="OVI746" s="187"/>
      <c r="OVJ746" s="187"/>
      <c r="OVK746" s="187"/>
      <c r="OVL746" s="187"/>
      <c r="OVM746" s="187"/>
      <c r="OVN746" s="187"/>
      <c r="OVO746" s="187"/>
      <c r="OVP746" s="187"/>
      <c r="OVQ746" s="187"/>
      <c r="OVR746" s="187"/>
      <c r="OVS746" s="187"/>
      <c r="OVT746" s="187"/>
      <c r="OVU746" s="187"/>
      <c r="OVV746" s="187"/>
      <c r="OVW746" s="187"/>
      <c r="OVX746" s="187"/>
      <c r="OVY746" s="187"/>
      <c r="OVZ746" s="187"/>
      <c r="OWA746" s="187"/>
      <c r="OWB746" s="187"/>
      <c r="OWC746" s="187"/>
      <c r="OWD746" s="187"/>
      <c r="OWE746" s="187"/>
      <c r="OWF746" s="187"/>
      <c r="OWG746" s="187"/>
      <c r="OWH746" s="187"/>
      <c r="OWI746" s="187"/>
      <c r="OWJ746" s="187"/>
      <c r="OWK746" s="187"/>
      <c r="OWL746" s="187"/>
      <c r="OWM746" s="187"/>
      <c r="OWN746" s="187"/>
      <c r="OWO746" s="187"/>
      <c r="OWP746" s="187"/>
      <c r="OWQ746" s="187"/>
      <c r="OWR746" s="187"/>
      <c r="OWS746" s="187"/>
      <c r="OWT746" s="187"/>
      <c r="OWU746" s="187"/>
      <c r="OWV746" s="187"/>
      <c r="OWW746" s="187"/>
      <c r="OWX746" s="187"/>
      <c r="OWY746" s="187"/>
      <c r="OWZ746" s="187"/>
      <c r="OXA746" s="187"/>
      <c r="OXB746" s="187"/>
      <c r="OXC746" s="187"/>
      <c r="OXD746" s="187"/>
      <c r="OXE746" s="187"/>
      <c r="OXF746" s="187"/>
      <c r="OXG746" s="187"/>
      <c r="OXH746" s="187"/>
      <c r="OXI746" s="187"/>
      <c r="OXJ746" s="187"/>
      <c r="OXK746" s="187"/>
      <c r="OXL746" s="187"/>
      <c r="OXM746" s="187"/>
      <c r="OXN746" s="187"/>
      <c r="OXO746" s="187"/>
      <c r="OXP746" s="187"/>
      <c r="OXQ746" s="187"/>
      <c r="OXR746" s="187"/>
      <c r="OXS746" s="187"/>
      <c r="OXT746" s="187"/>
      <c r="OXU746" s="187"/>
      <c r="OXV746" s="187"/>
      <c r="OXW746" s="187"/>
      <c r="OXX746" s="187"/>
      <c r="OXY746" s="187"/>
      <c r="OXZ746" s="187"/>
      <c r="OYA746" s="187"/>
      <c r="OYB746" s="187"/>
      <c r="OYC746" s="187"/>
      <c r="OYD746" s="187"/>
      <c r="OYE746" s="187"/>
      <c r="OYF746" s="187"/>
      <c r="OYG746" s="187"/>
      <c r="OYH746" s="187"/>
      <c r="OYI746" s="187"/>
      <c r="OYJ746" s="187"/>
      <c r="OYK746" s="187"/>
      <c r="OYL746" s="187"/>
      <c r="OYM746" s="187"/>
      <c r="OYN746" s="187"/>
      <c r="OYO746" s="187"/>
      <c r="OYP746" s="187"/>
      <c r="OYQ746" s="187"/>
      <c r="OYR746" s="187"/>
      <c r="OYS746" s="187"/>
      <c r="OYT746" s="187"/>
      <c r="OYU746" s="187"/>
      <c r="OYV746" s="187"/>
      <c r="OYW746" s="187"/>
      <c r="OYX746" s="187"/>
      <c r="OYY746" s="187"/>
      <c r="OYZ746" s="187"/>
      <c r="OZA746" s="187"/>
      <c r="OZB746" s="187"/>
      <c r="OZC746" s="187"/>
      <c r="OZD746" s="187"/>
      <c r="OZE746" s="187"/>
      <c r="OZF746" s="187"/>
      <c r="OZG746" s="187"/>
      <c r="OZH746" s="187"/>
      <c r="OZI746" s="187"/>
      <c r="OZJ746" s="187"/>
      <c r="OZK746" s="187"/>
      <c r="OZL746" s="187"/>
      <c r="OZM746" s="187"/>
      <c r="OZN746" s="187"/>
      <c r="OZO746" s="187"/>
      <c r="OZP746" s="187"/>
      <c r="OZQ746" s="187"/>
      <c r="OZR746" s="187"/>
      <c r="OZS746" s="187"/>
      <c r="OZT746" s="187"/>
      <c r="OZU746" s="187"/>
      <c r="OZV746" s="187"/>
      <c r="OZW746" s="187"/>
      <c r="OZX746" s="187"/>
      <c r="OZY746" s="187"/>
      <c r="OZZ746" s="187"/>
      <c r="PAA746" s="187"/>
      <c r="PAB746" s="187"/>
      <c r="PAC746" s="187"/>
      <c r="PAD746" s="187"/>
      <c r="PAE746" s="187"/>
      <c r="PAF746" s="187"/>
      <c r="PAG746" s="187"/>
      <c r="PAH746" s="187"/>
      <c r="PAI746" s="187"/>
      <c r="PAJ746" s="187"/>
      <c r="PAK746" s="187"/>
      <c r="PAL746" s="187"/>
      <c r="PAM746" s="187"/>
      <c r="PAN746" s="187"/>
      <c r="PAO746" s="187"/>
      <c r="PAP746" s="187"/>
      <c r="PAQ746" s="187"/>
      <c r="PAR746" s="187"/>
      <c r="PAS746" s="187"/>
      <c r="PAT746" s="187"/>
      <c r="PAU746" s="187"/>
      <c r="PAV746" s="187"/>
      <c r="PAW746" s="187"/>
      <c r="PAX746" s="187"/>
      <c r="PAY746" s="187"/>
      <c r="PAZ746" s="187"/>
      <c r="PBA746" s="187"/>
      <c r="PBB746" s="187"/>
      <c r="PBC746" s="187"/>
      <c r="PBD746" s="187"/>
      <c r="PBE746" s="187"/>
      <c r="PBF746" s="187"/>
      <c r="PBG746" s="187"/>
      <c r="PBH746" s="187"/>
      <c r="PBI746" s="187"/>
      <c r="PBJ746" s="187"/>
      <c r="PBK746" s="187"/>
      <c r="PBL746" s="187"/>
      <c r="PBM746" s="187"/>
      <c r="PBN746" s="187"/>
      <c r="PBO746" s="187"/>
      <c r="PBP746" s="187"/>
      <c r="PBQ746" s="187"/>
      <c r="PBR746" s="187"/>
      <c r="PBS746" s="187"/>
      <c r="PBT746" s="187"/>
      <c r="PBU746" s="187"/>
      <c r="PBV746" s="187"/>
      <c r="PBW746" s="187"/>
      <c r="PBX746" s="187"/>
      <c r="PBY746" s="187"/>
      <c r="PBZ746" s="187"/>
      <c r="PCA746" s="187"/>
      <c r="PCB746" s="187"/>
      <c r="PCC746" s="187"/>
      <c r="PCD746" s="187"/>
      <c r="PCE746" s="187"/>
      <c r="PCF746" s="187"/>
      <c r="PCG746" s="187"/>
      <c r="PCH746" s="187"/>
      <c r="PCI746" s="187"/>
      <c r="PCJ746" s="187"/>
      <c r="PCK746" s="187"/>
      <c r="PCL746" s="187"/>
      <c r="PCM746" s="187"/>
      <c r="PCN746" s="187"/>
      <c r="PCO746" s="187"/>
      <c r="PCP746" s="187"/>
      <c r="PCQ746" s="187"/>
      <c r="PCR746" s="187"/>
      <c r="PCS746" s="187"/>
      <c r="PCT746" s="187"/>
      <c r="PCU746" s="187"/>
      <c r="PCV746" s="187"/>
      <c r="PCW746" s="187"/>
      <c r="PCX746" s="187"/>
      <c r="PCY746" s="187"/>
      <c r="PCZ746" s="187"/>
      <c r="PDA746" s="187"/>
      <c r="PDB746" s="187"/>
      <c r="PDC746" s="187"/>
      <c r="PDD746" s="187"/>
      <c r="PDE746" s="187"/>
      <c r="PDF746" s="187"/>
      <c r="PDG746" s="187"/>
      <c r="PDH746" s="187"/>
      <c r="PDI746" s="187"/>
      <c r="PDJ746" s="187"/>
      <c r="PDK746" s="187"/>
      <c r="PDL746" s="187"/>
      <c r="PDM746" s="187"/>
      <c r="PDN746" s="187"/>
      <c r="PDO746" s="187"/>
      <c r="PDP746" s="187"/>
      <c r="PDQ746" s="187"/>
      <c r="PDR746" s="187"/>
      <c r="PDS746" s="187"/>
      <c r="PDT746" s="187"/>
      <c r="PDU746" s="187"/>
      <c r="PDV746" s="187"/>
      <c r="PDW746" s="187"/>
      <c r="PDX746" s="187"/>
      <c r="PDY746" s="187"/>
      <c r="PDZ746" s="187"/>
      <c r="PEA746" s="187"/>
      <c r="PEB746" s="187"/>
      <c r="PEC746" s="187"/>
      <c r="PED746" s="187"/>
      <c r="PEE746" s="187"/>
      <c r="PEF746" s="187"/>
      <c r="PEG746" s="187"/>
      <c r="PEH746" s="187"/>
      <c r="PEI746" s="187"/>
      <c r="PEJ746" s="187"/>
      <c r="PEK746" s="187"/>
      <c r="PEL746" s="187"/>
      <c r="PEM746" s="187"/>
      <c r="PEN746" s="187"/>
      <c r="PEO746" s="187"/>
      <c r="PEP746" s="187"/>
      <c r="PEQ746" s="187"/>
      <c r="PER746" s="187"/>
      <c r="PES746" s="187"/>
      <c r="PET746" s="187"/>
      <c r="PEU746" s="187"/>
      <c r="PEV746" s="187"/>
      <c r="PEW746" s="187"/>
      <c r="PEX746" s="187"/>
      <c r="PEY746" s="187"/>
      <c r="PEZ746" s="187"/>
      <c r="PFA746" s="187"/>
      <c r="PFB746" s="187"/>
      <c r="PFC746" s="187"/>
      <c r="PFD746" s="187"/>
      <c r="PFE746" s="187"/>
      <c r="PFF746" s="187"/>
      <c r="PFG746" s="187"/>
      <c r="PFH746" s="187"/>
      <c r="PFI746" s="187"/>
      <c r="PFJ746" s="187"/>
      <c r="PFK746" s="187"/>
      <c r="PFL746" s="187"/>
      <c r="PFM746" s="187"/>
      <c r="PFN746" s="187"/>
      <c r="PFO746" s="187"/>
      <c r="PFP746" s="187"/>
      <c r="PFQ746" s="187"/>
      <c r="PFR746" s="187"/>
      <c r="PFS746" s="187"/>
      <c r="PFT746" s="187"/>
      <c r="PFU746" s="187"/>
      <c r="PFV746" s="187"/>
      <c r="PFW746" s="187"/>
      <c r="PFX746" s="187"/>
      <c r="PFY746" s="187"/>
      <c r="PFZ746" s="187"/>
      <c r="PGA746" s="187"/>
      <c r="PGB746" s="187"/>
      <c r="PGC746" s="187"/>
      <c r="PGD746" s="187"/>
      <c r="PGE746" s="187"/>
      <c r="PGF746" s="187"/>
      <c r="PGG746" s="187"/>
      <c r="PGH746" s="187"/>
      <c r="PGI746" s="187"/>
      <c r="PGJ746" s="187"/>
      <c r="PGK746" s="187"/>
      <c r="PGL746" s="187"/>
      <c r="PGM746" s="187"/>
      <c r="PGN746" s="187"/>
      <c r="PGO746" s="187"/>
      <c r="PGP746" s="187"/>
      <c r="PGQ746" s="187"/>
      <c r="PGR746" s="187"/>
      <c r="PGS746" s="187"/>
      <c r="PGT746" s="187"/>
      <c r="PGU746" s="187"/>
      <c r="PGV746" s="187"/>
      <c r="PGW746" s="187"/>
      <c r="PGX746" s="187"/>
      <c r="PGY746" s="187"/>
      <c r="PGZ746" s="187"/>
      <c r="PHA746" s="187"/>
      <c r="PHB746" s="187"/>
      <c r="PHC746" s="187"/>
      <c r="PHD746" s="187"/>
      <c r="PHE746" s="187"/>
      <c r="PHF746" s="187"/>
      <c r="PHG746" s="187"/>
      <c r="PHH746" s="187"/>
      <c r="PHI746" s="187"/>
      <c r="PHJ746" s="187"/>
      <c r="PHK746" s="187"/>
      <c r="PHL746" s="187"/>
      <c r="PHM746" s="187"/>
      <c r="PHN746" s="187"/>
      <c r="PHO746" s="187"/>
      <c r="PHP746" s="187"/>
      <c r="PHQ746" s="187"/>
      <c r="PHR746" s="187"/>
      <c r="PHS746" s="187"/>
      <c r="PHT746" s="187"/>
      <c r="PHU746" s="187"/>
      <c r="PHV746" s="187"/>
      <c r="PHW746" s="187"/>
      <c r="PHX746" s="187"/>
      <c r="PHY746" s="187"/>
      <c r="PHZ746" s="187"/>
      <c r="PIA746" s="187"/>
      <c r="PIB746" s="187"/>
      <c r="PIC746" s="187"/>
      <c r="PID746" s="187"/>
      <c r="PIE746" s="187"/>
      <c r="PIF746" s="187"/>
      <c r="PIG746" s="187"/>
      <c r="PIH746" s="187"/>
      <c r="PII746" s="187"/>
      <c r="PIJ746" s="187"/>
      <c r="PIK746" s="187"/>
      <c r="PIL746" s="187"/>
      <c r="PIM746" s="187"/>
      <c r="PIN746" s="187"/>
      <c r="PIO746" s="187"/>
      <c r="PIP746" s="187"/>
      <c r="PIQ746" s="187"/>
      <c r="PIR746" s="187"/>
      <c r="PIS746" s="187"/>
      <c r="PIT746" s="187"/>
      <c r="PIU746" s="187"/>
      <c r="PIV746" s="187"/>
      <c r="PIW746" s="187"/>
      <c r="PIX746" s="187"/>
      <c r="PIY746" s="187"/>
      <c r="PIZ746" s="187"/>
      <c r="PJA746" s="187"/>
      <c r="PJB746" s="187"/>
      <c r="PJC746" s="187"/>
      <c r="PJD746" s="187"/>
      <c r="PJE746" s="187"/>
      <c r="PJF746" s="187"/>
      <c r="PJG746" s="187"/>
      <c r="PJH746" s="187"/>
      <c r="PJI746" s="187"/>
      <c r="PJJ746" s="187"/>
      <c r="PJK746" s="187"/>
      <c r="PJL746" s="187"/>
      <c r="PJM746" s="187"/>
      <c r="PJN746" s="187"/>
      <c r="PJO746" s="187"/>
      <c r="PJP746" s="187"/>
      <c r="PJQ746" s="187"/>
      <c r="PJR746" s="187"/>
      <c r="PJS746" s="187"/>
      <c r="PJT746" s="187"/>
      <c r="PJU746" s="187"/>
      <c r="PJV746" s="187"/>
      <c r="PJW746" s="187"/>
      <c r="PJX746" s="187"/>
      <c r="PJY746" s="187"/>
      <c r="PJZ746" s="187"/>
      <c r="PKA746" s="187"/>
      <c r="PKB746" s="187"/>
      <c r="PKC746" s="187"/>
      <c r="PKD746" s="187"/>
      <c r="PKE746" s="187"/>
      <c r="PKF746" s="187"/>
      <c r="PKG746" s="187"/>
      <c r="PKH746" s="187"/>
      <c r="PKI746" s="187"/>
      <c r="PKJ746" s="187"/>
      <c r="PKK746" s="187"/>
      <c r="PKL746" s="187"/>
      <c r="PKM746" s="187"/>
      <c r="PKN746" s="187"/>
      <c r="PKO746" s="187"/>
      <c r="PKP746" s="187"/>
      <c r="PKQ746" s="187"/>
      <c r="PKR746" s="187"/>
      <c r="PKS746" s="187"/>
      <c r="PKT746" s="187"/>
      <c r="PKU746" s="187"/>
      <c r="PKV746" s="187"/>
      <c r="PKW746" s="187"/>
      <c r="PKX746" s="187"/>
      <c r="PKY746" s="187"/>
      <c r="PKZ746" s="187"/>
      <c r="PLA746" s="187"/>
      <c r="PLB746" s="187"/>
      <c r="PLC746" s="187"/>
      <c r="PLD746" s="187"/>
      <c r="PLE746" s="187"/>
      <c r="PLF746" s="187"/>
      <c r="PLG746" s="187"/>
      <c r="PLH746" s="187"/>
      <c r="PLI746" s="187"/>
      <c r="PLJ746" s="187"/>
      <c r="PLK746" s="187"/>
      <c r="PLL746" s="187"/>
      <c r="PLM746" s="187"/>
      <c r="PLN746" s="187"/>
      <c r="PLO746" s="187"/>
      <c r="PLP746" s="187"/>
      <c r="PLQ746" s="187"/>
      <c r="PLR746" s="187"/>
      <c r="PLS746" s="187"/>
      <c r="PLT746" s="187"/>
      <c r="PLU746" s="187"/>
      <c r="PLV746" s="187"/>
      <c r="PLW746" s="187"/>
      <c r="PLX746" s="187"/>
      <c r="PLY746" s="187"/>
      <c r="PLZ746" s="187"/>
      <c r="PMA746" s="187"/>
      <c r="PMB746" s="187"/>
      <c r="PMC746" s="187"/>
      <c r="PMD746" s="187"/>
      <c r="PME746" s="187"/>
      <c r="PMF746" s="187"/>
      <c r="PMG746" s="187"/>
      <c r="PMH746" s="187"/>
      <c r="PMI746" s="187"/>
      <c r="PMJ746" s="187"/>
      <c r="PMK746" s="187"/>
      <c r="PML746" s="187"/>
      <c r="PMM746" s="187"/>
      <c r="PMN746" s="187"/>
      <c r="PMO746" s="187"/>
      <c r="PMP746" s="187"/>
      <c r="PMQ746" s="187"/>
      <c r="PMR746" s="187"/>
      <c r="PMS746" s="187"/>
      <c r="PMT746" s="187"/>
      <c r="PMU746" s="187"/>
      <c r="PMV746" s="187"/>
      <c r="PMW746" s="187"/>
      <c r="PMX746" s="187"/>
      <c r="PMY746" s="187"/>
      <c r="PMZ746" s="187"/>
      <c r="PNA746" s="187"/>
      <c r="PNB746" s="187"/>
      <c r="PNC746" s="187"/>
      <c r="PND746" s="187"/>
      <c r="PNE746" s="187"/>
      <c r="PNF746" s="187"/>
      <c r="PNG746" s="187"/>
      <c r="PNH746" s="187"/>
      <c r="PNI746" s="187"/>
      <c r="PNJ746" s="187"/>
      <c r="PNK746" s="187"/>
      <c r="PNL746" s="187"/>
      <c r="PNM746" s="187"/>
      <c r="PNN746" s="187"/>
      <c r="PNO746" s="187"/>
      <c r="PNP746" s="187"/>
      <c r="PNQ746" s="187"/>
      <c r="PNR746" s="187"/>
      <c r="PNS746" s="187"/>
      <c r="PNT746" s="187"/>
      <c r="PNU746" s="187"/>
      <c r="PNV746" s="187"/>
      <c r="PNW746" s="187"/>
      <c r="PNX746" s="187"/>
      <c r="PNY746" s="187"/>
      <c r="PNZ746" s="187"/>
      <c r="POA746" s="187"/>
      <c r="POB746" s="187"/>
      <c r="POC746" s="187"/>
      <c r="POD746" s="187"/>
      <c r="POE746" s="187"/>
      <c r="POF746" s="187"/>
      <c r="POG746" s="187"/>
      <c r="POH746" s="187"/>
      <c r="POI746" s="187"/>
      <c r="POJ746" s="187"/>
      <c r="POK746" s="187"/>
      <c r="POL746" s="187"/>
      <c r="POM746" s="187"/>
      <c r="PON746" s="187"/>
      <c r="POO746" s="187"/>
      <c r="POP746" s="187"/>
      <c r="POQ746" s="187"/>
      <c r="POR746" s="187"/>
      <c r="POS746" s="187"/>
      <c r="POT746" s="187"/>
      <c r="POU746" s="187"/>
      <c r="POV746" s="187"/>
      <c r="POW746" s="187"/>
      <c r="POX746" s="187"/>
      <c r="POY746" s="187"/>
      <c r="POZ746" s="187"/>
      <c r="PPA746" s="187"/>
      <c r="PPB746" s="187"/>
      <c r="PPC746" s="187"/>
      <c r="PPD746" s="187"/>
      <c r="PPE746" s="187"/>
      <c r="PPF746" s="187"/>
      <c r="PPG746" s="187"/>
      <c r="PPH746" s="187"/>
      <c r="PPI746" s="187"/>
      <c r="PPJ746" s="187"/>
      <c r="PPK746" s="187"/>
      <c r="PPL746" s="187"/>
      <c r="PPM746" s="187"/>
      <c r="PPN746" s="187"/>
      <c r="PPO746" s="187"/>
      <c r="PPP746" s="187"/>
      <c r="PPQ746" s="187"/>
      <c r="PPR746" s="187"/>
      <c r="PPS746" s="187"/>
      <c r="PPT746" s="187"/>
      <c r="PPU746" s="187"/>
      <c r="PPV746" s="187"/>
      <c r="PPW746" s="187"/>
      <c r="PPX746" s="187"/>
      <c r="PPY746" s="187"/>
      <c r="PPZ746" s="187"/>
      <c r="PQA746" s="187"/>
      <c r="PQB746" s="187"/>
      <c r="PQC746" s="187"/>
      <c r="PQD746" s="187"/>
      <c r="PQE746" s="187"/>
      <c r="PQF746" s="187"/>
      <c r="PQG746" s="187"/>
      <c r="PQH746" s="187"/>
      <c r="PQI746" s="187"/>
      <c r="PQJ746" s="187"/>
      <c r="PQK746" s="187"/>
      <c r="PQL746" s="187"/>
      <c r="PQM746" s="187"/>
      <c r="PQN746" s="187"/>
      <c r="PQO746" s="187"/>
      <c r="PQP746" s="187"/>
      <c r="PQQ746" s="187"/>
      <c r="PQR746" s="187"/>
      <c r="PQS746" s="187"/>
      <c r="PQT746" s="187"/>
      <c r="PQU746" s="187"/>
      <c r="PQV746" s="187"/>
      <c r="PQW746" s="187"/>
      <c r="PQX746" s="187"/>
      <c r="PQY746" s="187"/>
      <c r="PQZ746" s="187"/>
      <c r="PRA746" s="187"/>
      <c r="PRB746" s="187"/>
      <c r="PRC746" s="187"/>
      <c r="PRD746" s="187"/>
      <c r="PRE746" s="187"/>
      <c r="PRF746" s="187"/>
      <c r="PRG746" s="187"/>
      <c r="PRH746" s="187"/>
      <c r="PRI746" s="187"/>
      <c r="PRJ746" s="187"/>
      <c r="PRK746" s="187"/>
      <c r="PRL746" s="187"/>
      <c r="PRM746" s="187"/>
      <c r="PRN746" s="187"/>
      <c r="PRO746" s="187"/>
      <c r="PRP746" s="187"/>
      <c r="PRQ746" s="187"/>
      <c r="PRR746" s="187"/>
      <c r="PRS746" s="187"/>
      <c r="PRT746" s="187"/>
      <c r="PRU746" s="187"/>
      <c r="PRV746" s="187"/>
      <c r="PRW746" s="187"/>
      <c r="PRX746" s="187"/>
      <c r="PRY746" s="187"/>
      <c r="PRZ746" s="187"/>
      <c r="PSA746" s="187"/>
      <c r="PSB746" s="187"/>
      <c r="PSC746" s="187"/>
      <c r="PSD746" s="187"/>
      <c r="PSE746" s="187"/>
      <c r="PSF746" s="187"/>
      <c r="PSG746" s="187"/>
      <c r="PSH746" s="187"/>
      <c r="PSI746" s="187"/>
      <c r="PSJ746" s="187"/>
      <c r="PSK746" s="187"/>
      <c r="PSL746" s="187"/>
      <c r="PSM746" s="187"/>
      <c r="PSN746" s="187"/>
      <c r="PSO746" s="187"/>
      <c r="PSP746" s="187"/>
      <c r="PSQ746" s="187"/>
      <c r="PSR746" s="187"/>
      <c r="PSS746" s="187"/>
      <c r="PST746" s="187"/>
      <c r="PSU746" s="187"/>
      <c r="PSV746" s="187"/>
      <c r="PSW746" s="187"/>
      <c r="PSX746" s="187"/>
      <c r="PSY746" s="187"/>
      <c r="PSZ746" s="187"/>
      <c r="PTA746" s="187"/>
      <c r="PTB746" s="187"/>
      <c r="PTC746" s="187"/>
      <c r="PTD746" s="187"/>
      <c r="PTE746" s="187"/>
      <c r="PTF746" s="187"/>
      <c r="PTG746" s="187"/>
      <c r="PTH746" s="187"/>
      <c r="PTI746" s="187"/>
      <c r="PTJ746" s="187"/>
      <c r="PTK746" s="187"/>
      <c r="PTL746" s="187"/>
      <c r="PTM746" s="187"/>
      <c r="PTN746" s="187"/>
      <c r="PTO746" s="187"/>
      <c r="PTP746" s="187"/>
      <c r="PTQ746" s="187"/>
      <c r="PTR746" s="187"/>
      <c r="PTS746" s="187"/>
      <c r="PTT746" s="187"/>
      <c r="PTU746" s="187"/>
      <c r="PTV746" s="187"/>
      <c r="PTW746" s="187"/>
      <c r="PTX746" s="187"/>
      <c r="PTY746" s="187"/>
      <c r="PTZ746" s="187"/>
      <c r="PUA746" s="187"/>
      <c r="PUB746" s="187"/>
      <c r="PUC746" s="187"/>
      <c r="PUD746" s="187"/>
      <c r="PUE746" s="187"/>
      <c r="PUF746" s="187"/>
      <c r="PUG746" s="187"/>
      <c r="PUH746" s="187"/>
      <c r="PUI746" s="187"/>
      <c r="PUJ746" s="187"/>
      <c r="PUK746" s="187"/>
      <c r="PUL746" s="187"/>
      <c r="PUM746" s="187"/>
      <c r="PUN746" s="187"/>
      <c r="PUO746" s="187"/>
      <c r="PUP746" s="187"/>
      <c r="PUQ746" s="187"/>
      <c r="PUR746" s="187"/>
      <c r="PUS746" s="187"/>
      <c r="PUT746" s="187"/>
      <c r="PUU746" s="187"/>
      <c r="PUV746" s="187"/>
      <c r="PUW746" s="187"/>
      <c r="PUX746" s="187"/>
      <c r="PUY746" s="187"/>
      <c r="PUZ746" s="187"/>
      <c r="PVA746" s="187"/>
      <c r="PVB746" s="187"/>
      <c r="PVC746" s="187"/>
      <c r="PVD746" s="187"/>
      <c r="PVE746" s="187"/>
      <c r="PVF746" s="187"/>
      <c r="PVG746" s="187"/>
      <c r="PVH746" s="187"/>
      <c r="PVI746" s="187"/>
      <c r="PVJ746" s="187"/>
      <c r="PVK746" s="187"/>
      <c r="PVL746" s="187"/>
      <c r="PVM746" s="187"/>
      <c r="PVN746" s="187"/>
      <c r="PVO746" s="187"/>
      <c r="PVP746" s="187"/>
      <c r="PVQ746" s="187"/>
      <c r="PVR746" s="187"/>
      <c r="PVS746" s="187"/>
      <c r="PVT746" s="187"/>
      <c r="PVU746" s="187"/>
      <c r="PVV746" s="187"/>
      <c r="PVW746" s="187"/>
      <c r="PVX746" s="187"/>
      <c r="PVY746" s="187"/>
      <c r="PVZ746" s="187"/>
      <c r="PWA746" s="187"/>
      <c r="PWB746" s="187"/>
      <c r="PWC746" s="187"/>
      <c r="PWD746" s="187"/>
      <c r="PWE746" s="187"/>
      <c r="PWF746" s="187"/>
      <c r="PWG746" s="187"/>
      <c r="PWH746" s="187"/>
      <c r="PWI746" s="187"/>
      <c r="PWJ746" s="187"/>
      <c r="PWK746" s="187"/>
      <c r="PWL746" s="187"/>
      <c r="PWM746" s="187"/>
      <c r="PWN746" s="187"/>
      <c r="PWO746" s="187"/>
      <c r="PWP746" s="187"/>
      <c r="PWQ746" s="187"/>
      <c r="PWR746" s="187"/>
      <c r="PWS746" s="187"/>
      <c r="PWT746" s="187"/>
      <c r="PWU746" s="187"/>
      <c r="PWV746" s="187"/>
      <c r="PWW746" s="187"/>
      <c r="PWX746" s="187"/>
      <c r="PWY746" s="187"/>
      <c r="PWZ746" s="187"/>
      <c r="PXA746" s="187"/>
      <c r="PXB746" s="187"/>
      <c r="PXC746" s="187"/>
      <c r="PXD746" s="187"/>
      <c r="PXE746" s="187"/>
      <c r="PXF746" s="187"/>
      <c r="PXG746" s="187"/>
      <c r="PXH746" s="187"/>
      <c r="PXI746" s="187"/>
      <c r="PXJ746" s="187"/>
      <c r="PXK746" s="187"/>
      <c r="PXL746" s="187"/>
      <c r="PXM746" s="187"/>
      <c r="PXN746" s="187"/>
      <c r="PXO746" s="187"/>
      <c r="PXP746" s="187"/>
      <c r="PXQ746" s="187"/>
      <c r="PXR746" s="187"/>
      <c r="PXS746" s="187"/>
      <c r="PXT746" s="187"/>
      <c r="PXU746" s="187"/>
      <c r="PXV746" s="187"/>
      <c r="PXW746" s="187"/>
      <c r="PXX746" s="187"/>
      <c r="PXY746" s="187"/>
      <c r="PXZ746" s="187"/>
      <c r="PYA746" s="187"/>
      <c r="PYB746" s="187"/>
      <c r="PYC746" s="187"/>
      <c r="PYD746" s="187"/>
      <c r="PYE746" s="187"/>
      <c r="PYF746" s="187"/>
      <c r="PYG746" s="187"/>
      <c r="PYH746" s="187"/>
      <c r="PYI746" s="187"/>
      <c r="PYJ746" s="187"/>
      <c r="PYK746" s="187"/>
      <c r="PYL746" s="187"/>
      <c r="PYM746" s="187"/>
      <c r="PYN746" s="187"/>
      <c r="PYO746" s="187"/>
      <c r="PYP746" s="187"/>
      <c r="PYQ746" s="187"/>
      <c r="PYR746" s="187"/>
      <c r="PYS746" s="187"/>
      <c r="PYT746" s="187"/>
      <c r="PYU746" s="187"/>
      <c r="PYV746" s="187"/>
      <c r="PYW746" s="187"/>
      <c r="PYX746" s="187"/>
      <c r="PYY746" s="187"/>
      <c r="PYZ746" s="187"/>
      <c r="PZA746" s="187"/>
      <c r="PZB746" s="187"/>
      <c r="PZC746" s="187"/>
      <c r="PZD746" s="187"/>
      <c r="PZE746" s="187"/>
      <c r="PZF746" s="187"/>
      <c r="PZG746" s="187"/>
      <c r="PZH746" s="187"/>
      <c r="PZI746" s="187"/>
      <c r="PZJ746" s="187"/>
      <c r="PZK746" s="187"/>
      <c r="PZL746" s="187"/>
      <c r="PZM746" s="187"/>
      <c r="PZN746" s="187"/>
      <c r="PZO746" s="187"/>
      <c r="PZP746" s="187"/>
      <c r="PZQ746" s="187"/>
      <c r="PZR746" s="187"/>
      <c r="PZS746" s="187"/>
      <c r="PZT746" s="187"/>
      <c r="PZU746" s="187"/>
      <c r="PZV746" s="187"/>
      <c r="PZW746" s="187"/>
      <c r="PZX746" s="187"/>
      <c r="PZY746" s="187"/>
      <c r="PZZ746" s="187"/>
      <c r="QAA746" s="187"/>
      <c r="QAB746" s="187"/>
      <c r="QAC746" s="187"/>
      <c r="QAD746" s="187"/>
      <c r="QAE746" s="187"/>
      <c r="QAF746" s="187"/>
      <c r="QAG746" s="187"/>
      <c r="QAH746" s="187"/>
      <c r="QAI746" s="187"/>
      <c r="QAJ746" s="187"/>
      <c r="QAK746" s="187"/>
      <c r="QAL746" s="187"/>
      <c r="QAM746" s="187"/>
      <c r="QAN746" s="187"/>
      <c r="QAO746" s="187"/>
      <c r="QAP746" s="187"/>
      <c r="QAQ746" s="187"/>
      <c r="QAR746" s="187"/>
      <c r="QAS746" s="187"/>
      <c r="QAT746" s="187"/>
      <c r="QAU746" s="187"/>
      <c r="QAV746" s="187"/>
      <c r="QAW746" s="187"/>
      <c r="QAX746" s="187"/>
      <c r="QAY746" s="187"/>
      <c r="QAZ746" s="187"/>
      <c r="QBA746" s="187"/>
      <c r="QBB746" s="187"/>
      <c r="QBC746" s="187"/>
      <c r="QBD746" s="187"/>
      <c r="QBE746" s="187"/>
      <c r="QBF746" s="187"/>
      <c r="QBG746" s="187"/>
      <c r="QBH746" s="187"/>
      <c r="QBI746" s="187"/>
      <c r="QBJ746" s="187"/>
      <c r="QBK746" s="187"/>
      <c r="QBL746" s="187"/>
      <c r="QBM746" s="187"/>
      <c r="QBN746" s="187"/>
      <c r="QBO746" s="187"/>
      <c r="QBP746" s="187"/>
      <c r="QBQ746" s="187"/>
      <c r="QBR746" s="187"/>
      <c r="QBS746" s="187"/>
      <c r="QBT746" s="187"/>
      <c r="QBU746" s="187"/>
      <c r="QBV746" s="187"/>
      <c r="QBW746" s="187"/>
      <c r="QBX746" s="187"/>
      <c r="QBY746" s="187"/>
      <c r="QBZ746" s="187"/>
      <c r="QCA746" s="187"/>
      <c r="QCB746" s="187"/>
      <c r="QCC746" s="187"/>
      <c r="QCD746" s="187"/>
      <c r="QCE746" s="187"/>
      <c r="QCF746" s="187"/>
      <c r="QCG746" s="187"/>
      <c r="QCH746" s="187"/>
      <c r="QCI746" s="187"/>
      <c r="QCJ746" s="187"/>
      <c r="QCK746" s="187"/>
      <c r="QCL746" s="187"/>
      <c r="QCM746" s="187"/>
      <c r="QCN746" s="187"/>
      <c r="QCO746" s="187"/>
      <c r="QCP746" s="187"/>
      <c r="QCQ746" s="187"/>
      <c r="QCR746" s="187"/>
      <c r="QCS746" s="187"/>
      <c r="QCT746" s="187"/>
      <c r="QCU746" s="187"/>
      <c r="QCV746" s="187"/>
      <c r="QCW746" s="187"/>
      <c r="QCX746" s="187"/>
      <c r="QCY746" s="187"/>
      <c r="QCZ746" s="187"/>
      <c r="QDA746" s="187"/>
      <c r="QDB746" s="187"/>
      <c r="QDC746" s="187"/>
      <c r="QDD746" s="187"/>
      <c r="QDE746" s="187"/>
      <c r="QDF746" s="187"/>
      <c r="QDG746" s="187"/>
      <c r="QDH746" s="187"/>
      <c r="QDI746" s="187"/>
      <c r="QDJ746" s="187"/>
      <c r="QDK746" s="187"/>
      <c r="QDL746" s="187"/>
      <c r="QDM746" s="187"/>
      <c r="QDN746" s="187"/>
      <c r="QDO746" s="187"/>
      <c r="QDP746" s="187"/>
      <c r="QDQ746" s="187"/>
      <c r="QDR746" s="187"/>
      <c r="QDS746" s="187"/>
      <c r="QDT746" s="187"/>
      <c r="QDU746" s="187"/>
      <c r="QDV746" s="187"/>
      <c r="QDW746" s="187"/>
      <c r="QDX746" s="187"/>
      <c r="QDY746" s="187"/>
      <c r="QDZ746" s="187"/>
      <c r="QEA746" s="187"/>
      <c r="QEB746" s="187"/>
      <c r="QEC746" s="187"/>
      <c r="QED746" s="187"/>
      <c r="QEE746" s="187"/>
      <c r="QEF746" s="187"/>
      <c r="QEG746" s="187"/>
      <c r="QEH746" s="187"/>
      <c r="QEI746" s="187"/>
      <c r="QEJ746" s="187"/>
      <c r="QEK746" s="187"/>
      <c r="QEL746" s="187"/>
      <c r="QEM746" s="187"/>
      <c r="QEN746" s="187"/>
      <c r="QEO746" s="187"/>
      <c r="QEP746" s="187"/>
      <c r="QEQ746" s="187"/>
      <c r="QER746" s="187"/>
      <c r="QES746" s="187"/>
      <c r="QET746" s="187"/>
      <c r="QEU746" s="187"/>
      <c r="QEV746" s="187"/>
      <c r="QEW746" s="187"/>
      <c r="QEX746" s="187"/>
      <c r="QEY746" s="187"/>
      <c r="QEZ746" s="187"/>
      <c r="QFA746" s="187"/>
      <c r="QFB746" s="187"/>
      <c r="QFC746" s="187"/>
      <c r="QFD746" s="187"/>
      <c r="QFE746" s="187"/>
      <c r="QFF746" s="187"/>
      <c r="QFG746" s="187"/>
      <c r="QFH746" s="187"/>
      <c r="QFI746" s="187"/>
      <c r="QFJ746" s="187"/>
      <c r="QFK746" s="187"/>
      <c r="QFL746" s="187"/>
      <c r="QFM746" s="187"/>
      <c r="QFN746" s="187"/>
      <c r="QFO746" s="187"/>
      <c r="QFP746" s="187"/>
      <c r="QFQ746" s="187"/>
      <c r="QFR746" s="187"/>
      <c r="QFS746" s="187"/>
      <c r="QFT746" s="187"/>
      <c r="QFU746" s="187"/>
      <c r="QFV746" s="187"/>
      <c r="QFW746" s="187"/>
      <c r="QFX746" s="187"/>
      <c r="QFY746" s="187"/>
      <c r="QFZ746" s="187"/>
      <c r="QGA746" s="187"/>
      <c r="QGB746" s="187"/>
      <c r="QGC746" s="187"/>
      <c r="QGD746" s="187"/>
      <c r="QGE746" s="187"/>
      <c r="QGF746" s="187"/>
      <c r="QGG746" s="187"/>
      <c r="QGH746" s="187"/>
      <c r="QGI746" s="187"/>
      <c r="QGJ746" s="187"/>
      <c r="QGK746" s="187"/>
      <c r="QGL746" s="187"/>
      <c r="QGM746" s="187"/>
      <c r="QGN746" s="187"/>
      <c r="QGO746" s="187"/>
      <c r="QGP746" s="187"/>
      <c r="QGQ746" s="187"/>
      <c r="QGR746" s="187"/>
      <c r="QGS746" s="187"/>
      <c r="QGT746" s="187"/>
      <c r="QGU746" s="187"/>
      <c r="QGV746" s="187"/>
      <c r="QGW746" s="187"/>
      <c r="QGX746" s="187"/>
      <c r="QGY746" s="187"/>
      <c r="QGZ746" s="187"/>
      <c r="QHA746" s="187"/>
      <c r="QHB746" s="187"/>
      <c r="QHC746" s="187"/>
      <c r="QHD746" s="187"/>
      <c r="QHE746" s="187"/>
      <c r="QHF746" s="187"/>
      <c r="QHG746" s="187"/>
      <c r="QHH746" s="187"/>
      <c r="QHI746" s="187"/>
      <c r="QHJ746" s="187"/>
      <c r="QHK746" s="187"/>
      <c r="QHL746" s="187"/>
      <c r="QHM746" s="187"/>
      <c r="QHN746" s="187"/>
      <c r="QHO746" s="187"/>
      <c r="QHP746" s="187"/>
      <c r="QHQ746" s="187"/>
      <c r="QHR746" s="187"/>
      <c r="QHS746" s="187"/>
      <c r="QHT746" s="187"/>
      <c r="QHU746" s="187"/>
      <c r="QHV746" s="187"/>
      <c r="QHW746" s="187"/>
      <c r="QHX746" s="187"/>
      <c r="QHY746" s="187"/>
      <c r="QHZ746" s="187"/>
      <c r="QIA746" s="187"/>
      <c r="QIB746" s="187"/>
      <c r="QIC746" s="187"/>
      <c r="QID746" s="187"/>
      <c r="QIE746" s="187"/>
      <c r="QIF746" s="187"/>
      <c r="QIG746" s="187"/>
      <c r="QIH746" s="187"/>
      <c r="QII746" s="187"/>
      <c r="QIJ746" s="187"/>
      <c r="QIK746" s="187"/>
      <c r="QIL746" s="187"/>
      <c r="QIM746" s="187"/>
      <c r="QIN746" s="187"/>
      <c r="QIO746" s="187"/>
      <c r="QIP746" s="187"/>
      <c r="QIQ746" s="187"/>
      <c r="QIR746" s="187"/>
      <c r="QIS746" s="187"/>
      <c r="QIT746" s="187"/>
      <c r="QIU746" s="187"/>
      <c r="QIV746" s="187"/>
      <c r="QIW746" s="187"/>
      <c r="QIX746" s="187"/>
      <c r="QIY746" s="187"/>
      <c r="QIZ746" s="187"/>
      <c r="QJA746" s="187"/>
      <c r="QJB746" s="187"/>
      <c r="QJC746" s="187"/>
      <c r="QJD746" s="187"/>
      <c r="QJE746" s="187"/>
      <c r="QJF746" s="187"/>
      <c r="QJG746" s="187"/>
      <c r="QJH746" s="187"/>
      <c r="QJI746" s="187"/>
      <c r="QJJ746" s="187"/>
      <c r="QJK746" s="187"/>
      <c r="QJL746" s="187"/>
      <c r="QJM746" s="187"/>
      <c r="QJN746" s="187"/>
      <c r="QJO746" s="187"/>
      <c r="QJP746" s="187"/>
      <c r="QJQ746" s="187"/>
      <c r="QJR746" s="187"/>
      <c r="QJS746" s="187"/>
      <c r="QJT746" s="187"/>
      <c r="QJU746" s="187"/>
      <c r="QJV746" s="187"/>
      <c r="QJW746" s="187"/>
      <c r="QJX746" s="187"/>
      <c r="QJY746" s="187"/>
      <c r="QJZ746" s="187"/>
      <c r="QKA746" s="187"/>
      <c r="QKB746" s="187"/>
      <c r="QKC746" s="187"/>
      <c r="QKD746" s="187"/>
      <c r="QKE746" s="187"/>
      <c r="QKF746" s="187"/>
      <c r="QKG746" s="187"/>
      <c r="QKH746" s="187"/>
      <c r="QKI746" s="187"/>
      <c r="QKJ746" s="187"/>
      <c r="QKK746" s="187"/>
      <c r="QKL746" s="187"/>
      <c r="QKM746" s="187"/>
      <c r="QKN746" s="187"/>
      <c r="QKO746" s="187"/>
      <c r="QKP746" s="187"/>
      <c r="QKQ746" s="187"/>
      <c r="QKR746" s="187"/>
      <c r="QKS746" s="187"/>
      <c r="QKT746" s="187"/>
      <c r="QKU746" s="187"/>
      <c r="QKV746" s="187"/>
      <c r="QKW746" s="187"/>
      <c r="QKX746" s="187"/>
      <c r="QKY746" s="187"/>
      <c r="QKZ746" s="187"/>
      <c r="QLA746" s="187"/>
      <c r="QLB746" s="187"/>
      <c r="QLC746" s="187"/>
      <c r="QLD746" s="187"/>
      <c r="QLE746" s="187"/>
      <c r="QLF746" s="187"/>
      <c r="QLG746" s="187"/>
      <c r="QLH746" s="187"/>
      <c r="QLI746" s="187"/>
      <c r="QLJ746" s="187"/>
      <c r="QLK746" s="187"/>
      <c r="QLL746" s="187"/>
      <c r="QLM746" s="187"/>
      <c r="QLN746" s="187"/>
      <c r="QLO746" s="187"/>
      <c r="QLP746" s="187"/>
      <c r="QLQ746" s="187"/>
      <c r="QLR746" s="187"/>
      <c r="QLS746" s="187"/>
      <c r="QLT746" s="187"/>
      <c r="QLU746" s="187"/>
      <c r="QLV746" s="187"/>
      <c r="QLW746" s="187"/>
      <c r="QLX746" s="187"/>
      <c r="QLY746" s="187"/>
      <c r="QLZ746" s="187"/>
      <c r="QMA746" s="187"/>
      <c r="QMB746" s="187"/>
      <c r="QMC746" s="187"/>
      <c r="QMD746" s="187"/>
      <c r="QME746" s="187"/>
      <c r="QMF746" s="187"/>
      <c r="QMG746" s="187"/>
      <c r="QMH746" s="187"/>
      <c r="QMI746" s="187"/>
      <c r="QMJ746" s="187"/>
      <c r="QMK746" s="187"/>
      <c r="QML746" s="187"/>
      <c r="QMM746" s="187"/>
      <c r="QMN746" s="187"/>
      <c r="QMO746" s="187"/>
      <c r="QMP746" s="187"/>
      <c r="QMQ746" s="187"/>
      <c r="QMR746" s="187"/>
      <c r="QMS746" s="187"/>
      <c r="QMT746" s="187"/>
      <c r="QMU746" s="187"/>
      <c r="QMV746" s="187"/>
      <c r="QMW746" s="187"/>
      <c r="QMX746" s="187"/>
      <c r="QMY746" s="187"/>
      <c r="QMZ746" s="187"/>
      <c r="QNA746" s="187"/>
      <c r="QNB746" s="187"/>
      <c r="QNC746" s="187"/>
      <c r="QND746" s="187"/>
      <c r="QNE746" s="187"/>
      <c r="QNF746" s="187"/>
      <c r="QNG746" s="187"/>
      <c r="QNH746" s="187"/>
      <c r="QNI746" s="187"/>
      <c r="QNJ746" s="187"/>
      <c r="QNK746" s="187"/>
      <c r="QNL746" s="187"/>
      <c r="QNM746" s="187"/>
      <c r="QNN746" s="187"/>
      <c r="QNO746" s="187"/>
      <c r="QNP746" s="187"/>
      <c r="QNQ746" s="187"/>
      <c r="QNR746" s="187"/>
      <c r="QNS746" s="187"/>
      <c r="QNT746" s="187"/>
      <c r="QNU746" s="187"/>
      <c r="QNV746" s="187"/>
      <c r="QNW746" s="187"/>
      <c r="QNX746" s="187"/>
      <c r="QNY746" s="187"/>
      <c r="QNZ746" s="187"/>
      <c r="QOA746" s="187"/>
      <c r="QOB746" s="187"/>
      <c r="QOC746" s="187"/>
      <c r="QOD746" s="187"/>
      <c r="QOE746" s="187"/>
      <c r="QOF746" s="187"/>
      <c r="QOG746" s="187"/>
      <c r="QOH746" s="187"/>
      <c r="QOI746" s="187"/>
      <c r="QOJ746" s="187"/>
      <c r="QOK746" s="187"/>
      <c r="QOL746" s="187"/>
      <c r="QOM746" s="187"/>
      <c r="QON746" s="187"/>
      <c r="QOO746" s="187"/>
      <c r="QOP746" s="187"/>
      <c r="QOQ746" s="187"/>
      <c r="QOR746" s="187"/>
      <c r="QOS746" s="187"/>
      <c r="QOT746" s="187"/>
      <c r="QOU746" s="187"/>
      <c r="QOV746" s="187"/>
      <c r="QOW746" s="187"/>
      <c r="QOX746" s="187"/>
      <c r="QOY746" s="187"/>
      <c r="QOZ746" s="187"/>
      <c r="QPA746" s="187"/>
      <c r="QPB746" s="187"/>
      <c r="QPC746" s="187"/>
      <c r="QPD746" s="187"/>
      <c r="QPE746" s="187"/>
      <c r="QPF746" s="187"/>
      <c r="QPG746" s="187"/>
      <c r="QPH746" s="187"/>
      <c r="QPI746" s="187"/>
      <c r="QPJ746" s="187"/>
      <c r="QPK746" s="187"/>
      <c r="QPL746" s="187"/>
      <c r="QPM746" s="187"/>
      <c r="QPN746" s="187"/>
      <c r="QPO746" s="187"/>
      <c r="QPP746" s="187"/>
      <c r="QPQ746" s="187"/>
      <c r="QPR746" s="187"/>
      <c r="QPS746" s="187"/>
      <c r="QPT746" s="187"/>
      <c r="QPU746" s="187"/>
      <c r="QPV746" s="187"/>
      <c r="QPW746" s="187"/>
      <c r="QPX746" s="187"/>
      <c r="QPY746" s="187"/>
      <c r="QPZ746" s="187"/>
      <c r="QQA746" s="187"/>
      <c r="QQB746" s="187"/>
      <c r="QQC746" s="187"/>
      <c r="QQD746" s="187"/>
      <c r="QQE746" s="187"/>
      <c r="QQF746" s="187"/>
      <c r="QQG746" s="187"/>
      <c r="QQH746" s="187"/>
      <c r="QQI746" s="187"/>
      <c r="QQJ746" s="187"/>
      <c r="QQK746" s="187"/>
      <c r="QQL746" s="187"/>
      <c r="QQM746" s="187"/>
      <c r="QQN746" s="187"/>
      <c r="QQO746" s="187"/>
      <c r="QQP746" s="187"/>
      <c r="QQQ746" s="187"/>
      <c r="QQR746" s="187"/>
      <c r="QQS746" s="187"/>
      <c r="QQT746" s="187"/>
      <c r="QQU746" s="187"/>
      <c r="QQV746" s="187"/>
      <c r="QQW746" s="187"/>
      <c r="QQX746" s="187"/>
      <c r="QQY746" s="187"/>
      <c r="QQZ746" s="187"/>
      <c r="QRA746" s="187"/>
      <c r="QRB746" s="187"/>
      <c r="QRC746" s="187"/>
      <c r="QRD746" s="187"/>
      <c r="QRE746" s="187"/>
      <c r="QRF746" s="187"/>
      <c r="QRG746" s="187"/>
      <c r="QRH746" s="187"/>
      <c r="QRI746" s="187"/>
      <c r="QRJ746" s="187"/>
      <c r="QRK746" s="187"/>
      <c r="QRL746" s="187"/>
      <c r="QRM746" s="187"/>
      <c r="QRN746" s="187"/>
      <c r="QRO746" s="187"/>
      <c r="QRP746" s="187"/>
      <c r="QRQ746" s="187"/>
      <c r="QRR746" s="187"/>
      <c r="QRS746" s="187"/>
      <c r="QRT746" s="187"/>
      <c r="QRU746" s="187"/>
      <c r="QRV746" s="187"/>
      <c r="QRW746" s="187"/>
      <c r="QRX746" s="187"/>
      <c r="QRY746" s="187"/>
      <c r="QRZ746" s="187"/>
      <c r="QSA746" s="187"/>
      <c r="QSB746" s="187"/>
      <c r="QSC746" s="187"/>
      <c r="QSD746" s="187"/>
      <c r="QSE746" s="187"/>
      <c r="QSF746" s="187"/>
      <c r="QSG746" s="187"/>
      <c r="QSH746" s="187"/>
      <c r="QSI746" s="187"/>
      <c r="QSJ746" s="187"/>
      <c r="QSK746" s="187"/>
      <c r="QSL746" s="187"/>
      <c r="QSM746" s="187"/>
      <c r="QSN746" s="187"/>
      <c r="QSO746" s="187"/>
      <c r="QSP746" s="187"/>
      <c r="QSQ746" s="187"/>
      <c r="QSR746" s="187"/>
      <c r="QSS746" s="187"/>
      <c r="QST746" s="187"/>
      <c r="QSU746" s="187"/>
      <c r="QSV746" s="187"/>
      <c r="QSW746" s="187"/>
      <c r="QSX746" s="187"/>
      <c r="QSY746" s="187"/>
      <c r="QSZ746" s="187"/>
      <c r="QTA746" s="187"/>
      <c r="QTB746" s="187"/>
      <c r="QTC746" s="187"/>
      <c r="QTD746" s="187"/>
      <c r="QTE746" s="187"/>
      <c r="QTF746" s="187"/>
      <c r="QTG746" s="187"/>
      <c r="QTH746" s="187"/>
      <c r="QTI746" s="187"/>
      <c r="QTJ746" s="187"/>
      <c r="QTK746" s="187"/>
      <c r="QTL746" s="187"/>
      <c r="QTM746" s="187"/>
      <c r="QTN746" s="187"/>
      <c r="QTO746" s="187"/>
      <c r="QTP746" s="187"/>
      <c r="QTQ746" s="187"/>
      <c r="QTR746" s="187"/>
      <c r="QTS746" s="187"/>
      <c r="QTT746" s="187"/>
      <c r="QTU746" s="187"/>
      <c r="QTV746" s="187"/>
      <c r="QTW746" s="187"/>
      <c r="QTX746" s="187"/>
      <c r="QTY746" s="187"/>
      <c r="QTZ746" s="187"/>
      <c r="QUA746" s="187"/>
      <c r="QUB746" s="187"/>
      <c r="QUC746" s="187"/>
      <c r="QUD746" s="187"/>
      <c r="QUE746" s="187"/>
      <c r="QUF746" s="187"/>
      <c r="QUG746" s="187"/>
      <c r="QUH746" s="187"/>
      <c r="QUI746" s="187"/>
      <c r="QUJ746" s="187"/>
      <c r="QUK746" s="187"/>
      <c r="QUL746" s="187"/>
      <c r="QUM746" s="187"/>
      <c r="QUN746" s="187"/>
      <c r="QUO746" s="187"/>
      <c r="QUP746" s="187"/>
      <c r="QUQ746" s="187"/>
      <c r="QUR746" s="187"/>
      <c r="QUS746" s="187"/>
      <c r="QUT746" s="187"/>
      <c r="QUU746" s="187"/>
      <c r="QUV746" s="187"/>
      <c r="QUW746" s="187"/>
      <c r="QUX746" s="187"/>
      <c r="QUY746" s="187"/>
      <c r="QUZ746" s="187"/>
      <c r="QVA746" s="187"/>
      <c r="QVB746" s="187"/>
      <c r="QVC746" s="187"/>
      <c r="QVD746" s="187"/>
      <c r="QVE746" s="187"/>
      <c r="QVF746" s="187"/>
      <c r="QVG746" s="187"/>
      <c r="QVH746" s="187"/>
      <c r="QVI746" s="187"/>
      <c r="QVJ746" s="187"/>
      <c r="QVK746" s="187"/>
      <c r="QVL746" s="187"/>
      <c r="QVM746" s="187"/>
      <c r="QVN746" s="187"/>
      <c r="QVO746" s="187"/>
      <c r="QVP746" s="187"/>
      <c r="QVQ746" s="187"/>
      <c r="QVR746" s="187"/>
      <c r="QVS746" s="187"/>
      <c r="QVT746" s="187"/>
      <c r="QVU746" s="187"/>
      <c r="QVV746" s="187"/>
      <c r="QVW746" s="187"/>
      <c r="QVX746" s="187"/>
      <c r="QVY746" s="187"/>
      <c r="QVZ746" s="187"/>
      <c r="QWA746" s="187"/>
      <c r="QWB746" s="187"/>
      <c r="QWC746" s="187"/>
      <c r="QWD746" s="187"/>
      <c r="QWE746" s="187"/>
      <c r="QWF746" s="187"/>
      <c r="QWG746" s="187"/>
      <c r="QWH746" s="187"/>
      <c r="QWI746" s="187"/>
      <c r="QWJ746" s="187"/>
      <c r="QWK746" s="187"/>
      <c r="QWL746" s="187"/>
      <c r="QWM746" s="187"/>
      <c r="QWN746" s="187"/>
      <c r="QWO746" s="187"/>
      <c r="QWP746" s="187"/>
      <c r="QWQ746" s="187"/>
      <c r="QWR746" s="187"/>
      <c r="QWS746" s="187"/>
      <c r="QWT746" s="187"/>
      <c r="QWU746" s="187"/>
      <c r="QWV746" s="187"/>
      <c r="QWW746" s="187"/>
      <c r="QWX746" s="187"/>
      <c r="QWY746" s="187"/>
      <c r="QWZ746" s="187"/>
      <c r="QXA746" s="187"/>
      <c r="QXB746" s="187"/>
      <c r="QXC746" s="187"/>
      <c r="QXD746" s="187"/>
      <c r="QXE746" s="187"/>
      <c r="QXF746" s="187"/>
      <c r="QXG746" s="187"/>
      <c r="QXH746" s="187"/>
      <c r="QXI746" s="187"/>
      <c r="QXJ746" s="187"/>
      <c r="QXK746" s="187"/>
      <c r="QXL746" s="187"/>
      <c r="QXM746" s="187"/>
      <c r="QXN746" s="187"/>
      <c r="QXO746" s="187"/>
      <c r="QXP746" s="187"/>
      <c r="QXQ746" s="187"/>
      <c r="QXR746" s="187"/>
      <c r="QXS746" s="187"/>
      <c r="QXT746" s="187"/>
      <c r="QXU746" s="187"/>
      <c r="QXV746" s="187"/>
      <c r="QXW746" s="187"/>
      <c r="QXX746" s="187"/>
      <c r="QXY746" s="187"/>
      <c r="QXZ746" s="187"/>
      <c r="QYA746" s="187"/>
      <c r="QYB746" s="187"/>
      <c r="QYC746" s="187"/>
      <c r="QYD746" s="187"/>
      <c r="QYE746" s="187"/>
      <c r="QYF746" s="187"/>
      <c r="QYG746" s="187"/>
      <c r="QYH746" s="187"/>
      <c r="QYI746" s="187"/>
      <c r="QYJ746" s="187"/>
      <c r="QYK746" s="187"/>
      <c r="QYL746" s="187"/>
      <c r="QYM746" s="187"/>
      <c r="QYN746" s="187"/>
      <c r="QYO746" s="187"/>
      <c r="QYP746" s="187"/>
      <c r="QYQ746" s="187"/>
      <c r="QYR746" s="187"/>
      <c r="QYS746" s="187"/>
      <c r="QYT746" s="187"/>
      <c r="QYU746" s="187"/>
      <c r="QYV746" s="187"/>
      <c r="QYW746" s="187"/>
      <c r="QYX746" s="187"/>
      <c r="QYY746" s="187"/>
      <c r="QYZ746" s="187"/>
      <c r="QZA746" s="187"/>
      <c r="QZB746" s="187"/>
      <c r="QZC746" s="187"/>
      <c r="QZD746" s="187"/>
      <c r="QZE746" s="187"/>
      <c r="QZF746" s="187"/>
      <c r="QZG746" s="187"/>
      <c r="QZH746" s="187"/>
      <c r="QZI746" s="187"/>
      <c r="QZJ746" s="187"/>
      <c r="QZK746" s="187"/>
      <c r="QZL746" s="187"/>
      <c r="QZM746" s="187"/>
      <c r="QZN746" s="187"/>
      <c r="QZO746" s="187"/>
      <c r="QZP746" s="187"/>
      <c r="QZQ746" s="187"/>
      <c r="QZR746" s="187"/>
      <c r="QZS746" s="187"/>
      <c r="QZT746" s="187"/>
      <c r="QZU746" s="187"/>
      <c r="QZV746" s="187"/>
      <c r="QZW746" s="187"/>
      <c r="QZX746" s="187"/>
      <c r="QZY746" s="187"/>
      <c r="QZZ746" s="187"/>
      <c r="RAA746" s="187"/>
      <c r="RAB746" s="187"/>
      <c r="RAC746" s="187"/>
      <c r="RAD746" s="187"/>
      <c r="RAE746" s="187"/>
      <c r="RAF746" s="187"/>
      <c r="RAG746" s="187"/>
      <c r="RAH746" s="187"/>
      <c r="RAI746" s="187"/>
      <c r="RAJ746" s="187"/>
      <c r="RAK746" s="187"/>
      <c r="RAL746" s="187"/>
      <c r="RAM746" s="187"/>
      <c r="RAN746" s="187"/>
      <c r="RAO746" s="187"/>
      <c r="RAP746" s="187"/>
      <c r="RAQ746" s="187"/>
      <c r="RAR746" s="187"/>
      <c r="RAS746" s="187"/>
      <c r="RAT746" s="187"/>
      <c r="RAU746" s="187"/>
      <c r="RAV746" s="187"/>
      <c r="RAW746" s="187"/>
      <c r="RAX746" s="187"/>
      <c r="RAY746" s="187"/>
      <c r="RAZ746" s="187"/>
      <c r="RBA746" s="187"/>
      <c r="RBB746" s="187"/>
      <c r="RBC746" s="187"/>
      <c r="RBD746" s="187"/>
      <c r="RBE746" s="187"/>
      <c r="RBF746" s="187"/>
      <c r="RBG746" s="187"/>
      <c r="RBH746" s="187"/>
      <c r="RBI746" s="187"/>
      <c r="RBJ746" s="187"/>
      <c r="RBK746" s="187"/>
      <c r="RBL746" s="187"/>
      <c r="RBM746" s="187"/>
      <c r="RBN746" s="187"/>
      <c r="RBO746" s="187"/>
      <c r="RBP746" s="187"/>
      <c r="RBQ746" s="187"/>
      <c r="RBR746" s="187"/>
      <c r="RBS746" s="187"/>
      <c r="RBT746" s="187"/>
      <c r="RBU746" s="187"/>
      <c r="RBV746" s="187"/>
      <c r="RBW746" s="187"/>
      <c r="RBX746" s="187"/>
      <c r="RBY746" s="187"/>
      <c r="RBZ746" s="187"/>
      <c r="RCA746" s="187"/>
      <c r="RCB746" s="187"/>
      <c r="RCC746" s="187"/>
      <c r="RCD746" s="187"/>
      <c r="RCE746" s="187"/>
      <c r="RCF746" s="187"/>
      <c r="RCG746" s="187"/>
      <c r="RCH746" s="187"/>
      <c r="RCI746" s="187"/>
      <c r="RCJ746" s="187"/>
      <c r="RCK746" s="187"/>
      <c r="RCL746" s="187"/>
      <c r="RCM746" s="187"/>
      <c r="RCN746" s="187"/>
      <c r="RCO746" s="187"/>
      <c r="RCP746" s="187"/>
      <c r="RCQ746" s="187"/>
      <c r="RCR746" s="187"/>
      <c r="RCS746" s="187"/>
      <c r="RCT746" s="187"/>
      <c r="RCU746" s="187"/>
      <c r="RCV746" s="187"/>
      <c r="RCW746" s="187"/>
      <c r="RCX746" s="187"/>
      <c r="RCY746" s="187"/>
      <c r="RCZ746" s="187"/>
      <c r="RDA746" s="187"/>
      <c r="RDB746" s="187"/>
      <c r="RDC746" s="187"/>
      <c r="RDD746" s="187"/>
      <c r="RDE746" s="187"/>
      <c r="RDF746" s="187"/>
      <c r="RDG746" s="187"/>
      <c r="RDH746" s="187"/>
      <c r="RDI746" s="187"/>
      <c r="RDJ746" s="187"/>
      <c r="RDK746" s="187"/>
      <c r="RDL746" s="187"/>
      <c r="RDM746" s="187"/>
      <c r="RDN746" s="187"/>
      <c r="RDO746" s="187"/>
      <c r="RDP746" s="187"/>
      <c r="RDQ746" s="187"/>
      <c r="RDR746" s="187"/>
      <c r="RDS746" s="187"/>
      <c r="RDT746" s="187"/>
      <c r="RDU746" s="187"/>
      <c r="RDV746" s="187"/>
      <c r="RDW746" s="187"/>
      <c r="RDX746" s="187"/>
      <c r="RDY746" s="187"/>
      <c r="RDZ746" s="187"/>
      <c r="REA746" s="187"/>
      <c r="REB746" s="187"/>
      <c r="REC746" s="187"/>
      <c r="RED746" s="187"/>
      <c r="REE746" s="187"/>
      <c r="REF746" s="187"/>
      <c r="REG746" s="187"/>
      <c r="REH746" s="187"/>
      <c r="REI746" s="187"/>
      <c r="REJ746" s="187"/>
      <c r="REK746" s="187"/>
      <c r="REL746" s="187"/>
      <c r="REM746" s="187"/>
      <c r="REN746" s="187"/>
      <c r="REO746" s="187"/>
      <c r="REP746" s="187"/>
      <c r="REQ746" s="187"/>
      <c r="RER746" s="187"/>
      <c r="RES746" s="187"/>
      <c r="RET746" s="187"/>
      <c r="REU746" s="187"/>
      <c r="REV746" s="187"/>
      <c r="REW746" s="187"/>
      <c r="REX746" s="187"/>
      <c r="REY746" s="187"/>
      <c r="REZ746" s="187"/>
      <c r="RFA746" s="187"/>
      <c r="RFB746" s="187"/>
      <c r="RFC746" s="187"/>
      <c r="RFD746" s="187"/>
      <c r="RFE746" s="187"/>
      <c r="RFF746" s="187"/>
      <c r="RFG746" s="187"/>
      <c r="RFH746" s="187"/>
      <c r="RFI746" s="187"/>
      <c r="RFJ746" s="187"/>
      <c r="RFK746" s="187"/>
      <c r="RFL746" s="187"/>
      <c r="RFM746" s="187"/>
      <c r="RFN746" s="187"/>
      <c r="RFO746" s="187"/>
      <c r="RFP746" s="187"/>
      <c r="RFQ746" s="187"/>
      <c r="RFR746" s="187"/>
      <c r="RFS746" s="187"/>
      <c r="RFT746" s="187"/>
      <c r="RFU746" s="187"/>
      <c r="RFV746" s="187"/>
      <c r="RFW746" s="187"/>
      <c r="RFX746" s="187"/>
      <c r="RFY746" s="187"/>
      <c r="RFZ746" s="187"/>
      <c r="RGA746" s="187"/>
      <c r="RGB746" s="187"/>
      <c r="RGC746" s="187"/>
      <c r="RGD746" s="187"/>
      <c r="RGE746" s="187"/>
      <c r="RGF746" s="187"/>
      <c r="RGG746" s="187"/>
      <c r="RGH746" s="187"/>
      <c r="RGI746" s="187"/>
      <c r="RGJ746" s="187"/>
      <c r="RGK746" s="187"/>
      <c r="RGL746" s="187"/>
      <c r="RGM746" s="187"/>
      <c r="RGN746" s="187"/>
      <c r="RGO746" s="187"/>
      <c r="RGP746" s="187"/>
      <c r="RGQ746" s="187"/>
      <c r="RGR746" s="187"/>
      <c r="RGS746" s="187"/>
      <c r="RGT746" s="187"/>
      <c r="RGU746" s="187"/>
      <c r="RGV746" s="187"/>
      <c r="RGW746" s="187"/>
      <c r="RGX746" s="187"/>
      <c r="RGY746" s="187"/>
      <c r="RGZ746" s="187"/>
      <c r="RHA746" s="187"/>
      <c r="RHB746" s="187"/>
      <c r="RHC746" s="187"/>
      <c r="RHD746" s="187"/>
      <c r="RHE746" s="187"/>
      <c r="RHF746" s="187"/>
      <c r="RHG746" s="187"/>
      <c r="RHH746" s="187"/>
      <c r="RHI746" s="187"/>
      <c r="RHJ746" s="187"/>
      <c r="RHK746" s="187"/>
      <c r="RHL746" s="187"/>
      <c r="RHM746" s="187"/>
      <c r="RHN746" s="187"/>
      <c r="RHO746" s="187"/>
      <c r="RHP746" s="187"/>
      <c r="RHQ746" s="187"/>
      <c r="RHR746" s="187"/>
      <c r="RHS746" s="187"/>
      <c r="RHT746" s="187"/>
      <c r="RHU746" s="187"/>
      <c r="RHV746" s="187"/>
      <c r="RHW746" s="187"/>
      <c r="RHX746" s="187"/>
      <c r="RHY746" s="187"/>
      <c r="RHZ746" s="187"/>
      <c r="RIA746" s="187"/>
      <c r="RIB746" s="187"/>
      <c r="RIC746" s="187"/>
      <c r="RID746" s="187"/>
      <c r="RIE746" s="187"/>
      <c r="RIF746" s="187"/>
      <c r="RIG746" s="187"/>
      <c r="RIH746" s="187"/>
      <c r="RII746" s="187"/>
      <c r="RIJ746" s="187"/>
      <c r="RIK746" s="187"/>
      <c r="RIL746" s="187"/>
      <c r="RIM746" s="187"/>
      <c r="RIN746" s="187"/>
      <c r="RIO746" s="187"/>
      <c r="RIP746" s="187"/>
      <c r="RIQ746" s="187"/>
      <c r="RIR746" s="187"/>
      <c r="RIS746" s="187"/>
      <c r="RIT746" s="187"/>
      <c r="RIU746" s="187"/>
      <c r="RIV746" s="187"/>
      <c r="RIW746" s="187"/>
      <c r="RIX746" s="187"/>
      <c r="RIY746" s="187"/>
      <c r="RIZ746" s="187"/>
      <c r="RJA746" s="187"/>
      <c r="RJB746" s="187"/>
      <c r="RJC746" s="187"/>
      <c r="RJD746" s="187"/>
      <c r="RJE746" s="187"/>
      <c r="RJF746" s="187"/>
      <c r="RJG746" s="187"/>
      <c r="RJH746" s="187"/>
      <c r="RJI746" s="187"/>
      <c r="RJJ746" s="187"/>
      <c r="RJK746" s="187"/>
      <c r="RJL746" s="187"/>
      <c r="RJM746" s="187"/>
      <c r="RJN746" s="187"/>
      <c r="RJO746" s="187"/>
      <c r="RJP746" s="187"/>
      <c r="RJQ746" s="187"/>
      <c r="RJR746" s="187"/>
      <c r="RJS746" s="187"/>
      <c r="RJT746" s="187"/>
      <c r="RJU746" s="187"/>
      <c r="RJV746" s="187"/>
      <c r="RJW746" s="187"/>
      <c r="RJX746" s="187"/>
      <c r="RJY746" s="187"/>
      <c r="RJZ746" s="187"/>
      <c r="RKA746" s="187"/>
      <c r="RKB746" s="187"/>
      <c r="RKC746" s="187"/>
      <c r="RKD746" s="187"/>
      <c r="RKE746" s="187"/>
      <c r="RKF746" s="187"/>
      <c r="RKG746" s="187"/>
      <c r="RKH746" s="187"/>
      <c r="RKI746" s="187"/>
      <c r="RKJ746" s="187"/>
      <c r="RKK746" s="187"/>
      <c r="RKL746" s="187"/>
      <c r="RKM746" s="187"/>
      <c r="RKN746" s="187"/>
      <c r="RKO746" s="187"/>
      <c r="RKP746" s="187"/>
      <c r="RKQ746" s="187"/>
      <c r="RKR746" s="187"/>
      <c r="RKS746" s="187"/>
      <c r="RKT746" s="187"/>
      <c r="RKU746" s="187"/>
      <c r="RKV746" s="187"/>
      <c r="RKW746" s="187"/>
      <c r="RKX746" s="187"/>
      <c r="RKY746" s="187"/>
      <c r="RKZ746" s="187"/>
      <c r="RLA746" s="187"/>
      <c r="RLB746" s="187"/>
      <c r="RLC746" s="187"/>
      <c r="RLD746" s="187"/>
      <c r="RLE746" s="187"/>
      <c r="RLF746" s="187"/>
      <c r="RLG746" s="187"/>
      <c r="RLH746" s="187"/>
      <c r="RLI746" s="187"/>
      <c r="RLJ746" s="187"/>
      <c r="RLK746" s="187"/>
      <c r="RLL746" s="187"/>
      <c r="RLM746" s="187"/>
      <c r="RLN746" s="187"/>
      <c r="RLO746" s="187"/>
      <c r="RLP746" s="187"/>
      <c r="RLQ746" s="187"/>
      <c r="RLR746" s="187"/>
      <c r="RLS746" s="187"/>
      <c r="RLT746" s="187"/>
      <c r="RLU746" s="187"/>
      <c r="RLV746" s="187"/>
      <c r="RLW746" s="187"/>
      <c r="RLX746" s="187"/>
      <c r="RLY746" s="187"/>
      <c r="RLZ746" s="187"/>
      <c r="RMA746" s="187"/>
      <c r="RMB746" s="187"/>
      <c r="RMC746" s="187"/>
      <c r="RMD746" s="187"/>
      <c r="RME746" s="187"/>
      <c r="RMF746" s="187"/>
      <c r="RMG746" s="187"/>
      <c r="RMH746" s="187"/>
      <c r="RMI746" s="187"/>
      <c r="RMJ746" s="187"/>
      <c r="RMK746" s="187"/>
      <c r="RML746" s="187"/>
      <c r="RMM746" s="187"/>
      <c r="RMN746" s="187"/>
      <c r="RMO746" s="187"/>
      <c r="RMP746" s="187"/>
      <c r="RMQ746" s="187"/>
      <c r="RMR746" s="187"/>
      <c r="RMS746" s="187"/>
      <c r="RMT746" s="187"/>
      <c r="RMU746" s="187"/>
      <c r="RMV746" s="187"/>
      <c r="RMW746" s="187"/>
      <c r="RMX746" s="187"/>
      <c r="RMY746" s="187"/>
      <c r="RMZ746" s="187"/>
      <c r="RNA746" s="187"/>
      <c r="RNB746" s="187"/>
      <c r="RNC746" s="187"/>
      <c r="RND746" s="187"/>
      <c r="RNE746" s="187"/>
      <c r="RNF746" s="187"/>
      <c r="RNG746" s="187"/>
      <c r="RNH746" s="187"/>
      <c r="RNI746" s="187"/>
      <c r="RNJ746" s="187"/>
      <c r="RNK746" s="187"/>
      <c r="RNL746" s="187"/>
      <c r="RNM746" s="187"/>
      <c r="RNN746" s="187"/>
      <c r="RNO746" s="187"/>
      <c r="RNP746" s="187"/>
      <c r="RNQ746" s="187"/>
      <c r="RNR746" s="187"/>
      <c r="RNS746" s="187"/>
      <c r="RNT746" s="187"/>
      <c r="RNU746" s="187"/>
      <c r="RNV746" s="187"/>
      <c r="RNW746" s="187"/>
      <c r="RNX746" s="187"/>
      <c r="RNY746" s="187"/>
      <c r="RNZ746" s="187"/>
      <c r="ROA746" s="187"/>
      <c r="ROB746" s="187"/>
      <c r="ROC746" s="187"/>
      <c r="ROD746" s="187"/>
      <c r="ROE746" s="187"/>
      <c r="ROF746" s="187"/>
      <c r="ROG746" s="187"/>
      <c r="ROH746" s="187"/>
      <c r="ROI746" s="187"/>
      <c r="ROJ746" s="187"/>
      <c r="ROK746" s="187"/>
      <c r="ROL746" s="187"/>
      <c r="ROM746" s="187"/>
      <c r="RON746" s="187"/>
      <c r="ROO746" s="187"/>
      <c r="ROP746" s="187"/>
      <c r="ROQ746" s="187"/>
      <c r="ROR746" s="187"/>
      <c r="ROS746" s="187"/>
      <c r="ROT746" s="187"/>
      <c r="ROU746" s="187"/>
      <c r="ROV746" s="187"/>
      <c r="ROW746" s="187"/>
      <c r="ROX746" s="187"/>
      <c r="ROY746" s="187"/>
      <c r="ROZ746" s="187"/>
      <c r="RPA746" s="187"/>
      <c r="RPB746" s="187"/>
      <c r="RPC746" s="187"/>
      <c r="RPD746" s="187"/>
      <c r="RPE746" s="187"/>
      <c r="RPF746" s="187"/>
      <c r="RPG746" s="187"/>
      <c r="RPH746" s="187"/>
      <c r="RPI746" s="187"/>
      <c r="RPJ746" s="187"/>
      <c r="RPK746" s="187"/>
      <c r="RPL746" s="187"/>
      <c r="RPM746" s="187"/>
      <c r="RPN746" s="187"/>
      <c r="RPO746" s="187"/>
      <c r="RPP746" s="187"/>
      <c r="RPQ746" s="187"/>
      <c r="RPR746" s="187"/>
      <c r="RPS746" s="187"/>
      <c r="RPT746" s="187"/>
      <c r="RPU746" s="187"/>
      <c r="RPV746" s="187"/>
      <c r="RPW746" s="187"/>
      <c r="RPX746" s="187"/>
      <c r="RPY746" s="187"/>
      <c r="RPZ746" s="187"/>
      <c r="RQA746" s="187"/>
      <c r="RQB746" s="187"/>
      <c r="RQC746" s="187"/>
      <c r="RQD746" s="187"/>
      <c r="RQE746" s="187"/>
      <c r="RQF746" s="187"/>
      <c r="RQG746" s="187"/>
      <c r="RQH746" s="187"/>
      <c r="RQI746" s="187"/>
      <c r="RQJ746" s="187"/>
      <c r="RQK746" s="187"/>
      <c r="RQL746" s="187"/>
      <c r="RQM746" s="187"/>
      <c r="RQN746" s="187"/>
      <c r="RQO746" s="187"/>
      <c r="RQP746" s="187"/>
      <c r="RQQ746" s="187"/>
      <c r="RQR746" s="187"/>
      <c r="RQS746" s="187"/>
      <c r="RQT746" s="187"/>
      <c r="RQU746" s="187"/>
      <c r="RQV746" s="187"/>
      <c r="RQW746" s="187"/>
      <c r="RQX746" s="187"/>
      <c r="RQY746" s="187"/>
      <c r="RQZ746" s="187"/>
      <c r="RRA746" s="187"/>
      <c r="RRB746" s="187"/>
      <c r="RRC746" s="187"/>
      <c r="RRD746" s="187"/>
      <c r="RRE746" s="187"/>
      <c r="RRF746" s="187"/>
      <c r="RRG746" s="187"/>
      <c r="RRH746" s="187"/>
      <c r="RRI746" s="187"/>
      <c r="RRJ746" s="187"/>
      <c r="RRK746" s="187"/>
      <c r="RRL746" s="187"/>
      <c r="RRM746" s="187"/>
      <c r="RRN746" s="187"/>
      <c r="RRO746" s="187"/>
      <c r="RRP746" s="187"/>
      <c r="RRQ746" s="187"/>
      <c r="RRR746" s="187"/>
      <c r="RRS746" s="187"/>
      <c r="RRT746" s="187"/>
      <c r="RRU746" s="187"/>
      <c r="RRV746" s="187"/>
      <c r="RRW746" s="187"/>
      <c r="RRX746" s="187"/>
      <c r="RRY746" s="187"/>
      <c r="RRZ746" s="187"/>
      <c r="RSA746" s="187"/>
      <c r="RSB746" s="187"/>
      <c r="RSC746" s="187"/>
      <c r="RSD746" s="187"/>
      <c r="RSE746" s="187"/>
      <c r="RSF746" s="187"/>
      <c r="RSG746" s="187"/>
      <c r="RSH746" s="187"/>
      <c r="RSI746" s="187"/>
      <c r="RSJ746" s="187"/>
      <c r="RSK746" s="187"/>
      <c r="RSL746" s="187"/>
      <c r="RSM746" s="187"/>
      <c r="RSN746" s="187"/>
      <c r="RSO746" s="187"/>
      <c r="RSP746" s="187"/>
      <c r="RSQ746" s="187"/>
      <c r="RSR746" s="187"/>
      <c r="RSS746" s="187"/>
      <c r="RST746" s="187"/>
      <c r="RSU746" s="187"/>
      <c r="RSV746" s="187"/>
      <c r="RSW746" s="187"/>
      <c r="RSX746" s="187"/>
      <c r="RSY746" s="187"/>
      <c r="RSZ746" s="187"/>
      <c r="RTA746" s="187"/>
      <c r="RTB746" s="187"/>
      <c r="RTC746" s="187"/>
      <c r="RTD746" s="187"/>
      <c r="RTE746" s="187"/>
      <c r="RTF746" s="187"/>
      <c r="RTG746" s="187"/>
      <c r="RTH746" s="187"/>
      <c r="RTI746" s="187"/>
      <c r="RTJ746" s="187"/>
      <c r="RTK746" s="187"/>
      <c r="RTL746" s="187"/>
      <c r="RTM746" s="187"/>
      <c r="RTN746" s="187"/>
      <c r="RTO746" s="187"/>
      <c r="RTP746" s="187"/>
      <c r="RTQ746" s="187"/>
      <c r="RTR746" s="187"/>
      <c r="RTS746" s="187"/>
      <c r="RTT746" s="187"/>
      <c r="RTU746" s="187"/>
      <c r="RTV746" s="187"/>
      <c r="RTW746" s="187"/>
      <c r="RTX746" s="187"/>
      <c r="RTY746" s="187"/>
      <c r="RTZ746" s="187"/>
      <c r="RUA746" s="187"/>
      <c r="RUB746" s="187"/>
      <c r="RUC746" s="187"/>
      <c r="RUD746" s="187"/>
      <c r="RUE746" s="187"/>
      <c r="RUF746" s="187"/>
      <c r="RUG746" s="187"/>
      <c r="RUH746" s="187"/>
      <c r="RUI746" s="187"/>
      <c r="RUJ746" s="187"/>
      <c r="RUK746" s="187"/>
      <c r="RUL746" s="187"/>
      <c r="RUM746" s="187"/>
      <c r="RUN746" s="187"/>
      <c r="RUO746" s="187"/>
      <c r="RUP746" s="187"/>
      <c r="RUQ746" s="187"/>
      <c r="RUR746" s="187"/>
      <c r="RUS746" s="187"/>
      <c r="RUT746" s="187"/>
      <c r="RUU746" s="187"/>
      <c r="RUV746" s="187"/>
      <c r="RUW746" s="187"/>
      <c r="RUX746" s="187"/>
      <c r="RUY746" s="187"/>
      <c r="RUZ746" s="187"/>
      <c r="RVA746" s="187"/>
      <c r="RVB746" s="187"/>
      <c r="RVC746" s="187"/>
      <c r="RVD746" s="187"/>
      <c r="RVE746" s="187"/>
      <c r="RVF746" s="187"/>
      <c r="RVG746" s="187"/>
      <c r="RVH746" s="187"/>
      <c r="RVI746" s="187"/>
      <c r="RVJ746" s="187"/>
      <c r="RVK746" s="187"/>
      <c r="RVL746" s="187"/>
      <c r="RVM746" s="187"/>
      <c r="RVN746" s="187"/>
      <c r="RVO746" s="187"/>
      <c r="RVP746" s="187"/>
      <c r="RVQ746" s="187"/>
      <c r="RVR746" s="187"/>
      <c r="RVS746" s="187"/>
      <c r="RVT746" s="187"/>
      <c r="RVU746" s="187"/>
      <c r="RVV746" s="187"/>
      <c r="RVW746" s="187"/>
      <c r="RVX746" s="187"/>
      <c r="RVY746" s="187"/>
      <c r="RVZ746" s="187"/>
      <c r="RWA746" s="187"/>
      <c r="RWB746" s="187"/>
      <c r="RWC746" s="187"/>
      <c r="RWD746" s="187"/>
      <c r="RWE746" s="187"/>
      <c r="RWF746" s="187"/>
      <c r="RWG746" s="187"/>
      <c r="RWH746" s="187"/>
      <c r="RWI746" s="187"/>
      <c r="RWJ746" s="187"/>
      <c r="RWK746" s="187"/>
      <c r="RWL746" s="187"/>
      <c r="RWM746" s="187"/>
      <c r="RWN746" s="187"/>
      <c r="RWO746" s="187"/>
      <c r="RWP746" s="187"/>
      <c r="RWQ746" s="187"/>
      <c r="RWR746" s="187"/>
      <c r="RWS746" s="187"/>
      <c r="RWT746" s="187"/>
      <c r="RWU746" s="187"/>
      <c r="RWV746" s="187"/>
      <c r="RWW746" s="187"/>
      <c r="RWX746" s="187"/>
      <c r="RWY746" s="187"/>
      <c r="RWZ746" s="187"/>
      <c r="RXA746" s="187"/>
      <c r="RXB746" s="187"/>
      <c r="RXC746" s="187"/>
      <c r="RXD746" s="187"/>
      <c r="RXE746" s="187"/>
      <c r="RXF746" s="187"/>
      <c r="RXG746" s="187"/>
      <c r="RXH746" s="187"/>
      <c r="RXI746" s="187"/>
      <c r="RXJ746" s="187"/>
      <c r="RXK746" s="187"/>
      <c r="RXL746" s="187"/>
      <c r="RXM746" s="187"/>
      <c r="RXN746" s="187"/>
      <c r="RXO746" s="187"/>
      <c r="RXP746" s="187"/>
      <c r="RXQ746" s="187"/>
      <c r="RXR746" s="187"/>
      <c r="RXS746" s="187"/>
      <c r="RXT746" s="187"/>
      <c r="RXU746" s="187"/>
      <c r="RXV746" s="187"/>
      <c r="RXW746" s="187"/>
      <c r="RXX746" s="187"/>
      <c r="RXY746" s="187"/>
      <c r="RXZ746" s="187"/>
      <c r="RYA746" s="187"/>
      <c r="RYB746" s="187"/>
      <c r="RYC746" s="187"/>
      <c r="RYD746" s="187"/>
      <c r="RYE746" s="187"/>
      <c r="RYF746" s="187"/>
      <c r="RYG746" s="187"/>
      <c r="RYH746" s="187"/>
      <c r="RYI746" s="187"/>
      <c r="RYJ746" s="187"/>
      <c r="RYK746" s="187"/>
      <c r="RYL746" s="187"/>
      <c r="RYM746" s="187"/>
      <c r="RYN746" s="187"/>
      <c r="RYO746" s="187"/>
      <c r="RYP746" s="187"/>
      <c r="RYQ746" s="187"/>
      <c r="RYR746" s="187"/>
      <c r="RYS746" s="187"/>
      <c r="RYT746" s="187"/>
      <c r="RYU746" s="187"/>
      <c r="RYV746" s="187"/>
      <c r="RYW746" s="187"/>
      <c r="RYX746" s="187"/>
      <c r="RYY746" s="187"/>
      <c r="RYZ746" s="187"/>
      <c r="RZA746" s="187"/>
      <c r="RZB746" s="187"/>
      <c r="RZC746" s="187"/>
      <c r="RZD746" s="187"/>
      <c r="RZE746" s="187"/>
      <c r="RZF746" s="187"/>
      <c r="RZG746" s="187"/>
      <c r="RZH746" s="187"/>
      <c r="RZI746" s="187"/>
      <c r="RZJ746" s="187"/>
      <c r="RZK746" s="187"/>
      <c r="RZL746" s="187"/>
      <c r="RZM746" s="187"/>
      <c r="RZN746" s="187"/>
      <c r="RZO746" s="187"/>
      <c r="RZP746" s="187"/>
      <c r="RZQ746" s="187"/>
      <c r="RZR746" s="187"/>
      <c r="RZS746" s="187"/>
      <c r="RZT746" s="187"/>
      <c r="RZU746" s="187"/>
      <c r="RZV746" s="187"/>
      <c r="RZW746" s="187"/>
      <c r="RZX746" s="187"/>
      <c r="RZY746" s="187"/>
      <c r="RZZ746" s="187"/>
      <c r="SAA746" s="187"/>
      <c r="SAB746" s="187"/>
      <c r="SAC746" s="187"/>
      <c r="SAD746" s="187"/>
      <c r="SAE746" s="187"/>
      <c r="SAF746" s="187"/>
      <c r="SAG746" s="187"/>
      <c r="SAH746" s="187"/>
      <c r="SAI746" s="187"/>
      <c r="SAJ746" s="187"/>
      <c r="SAK746" s="187"/>
      <c r="SAL746" s="187"/>
      <c r="SAM746" s="187"/>
      <c r="SAN746" s="187"/>
      <c r="SAO746" s="187"/>
      <c r="SAP746" s="187"/>
      <c r="SAQ746" s="187"/>
      <c r="SAR746" s="187"/>
      <c r="SAS746" s="187"/>
      <c r="SAT746" s="187"/>
      <c r="SAU746" s="187"/>
      <c r="SAV746" s="187"/>
      <c r="SAW746" s="187"/>
      <c r="SAX746" s="187"/>
      <c r="SAY746" s="187"/>
      <c r="SAZ746" s="187"/>
      <c r="SBA746" s="187"/>
      <c r="SBB746" s="187"/>
      <c r="SBC746" s="187"/>
      <c r="SBD746" s="187"/>
      <c r="SBE746" s="187"/>
      <c r="SBF746" s="187"/>
      <c r="SBG746" s="187"/>
      <c r="SBH746" s="187"/>
      <c r="SBI746" s="187"/>
      <c r="SBJ746" s="187"/>
      <c r="SBK746" s="187"/>
      <c r="SBL746" s="187"/>
      <c r="SBM746" s="187"/>
      <c r="SBN746" s="187"/>
      <c r="SBO746" s="187"/>
      <c r="SBP746" s="187"/>
      <c r="SBQ746" s="187"/>
      <c r="SBR746" s="187"/>
      <c r="SBS746" s="187"/>
      <c r="SBT746" s="187"/>
      <c r="SBU746" s="187"/>
      <c r="SBV746" s="187"/>
      <c r="SBW746" s="187"/>
      <c r="SBX746" s="187"/>
      <c r="SBY746" s="187"/>
      <c r="SBZ746" s="187"/>
      <c r="SCA746" s="187"/>
      <c r="SCB746" s="187"/>
      <c r="SCC746" s="187"/>
      <c r="SCD746" s="187"/>
      <c r="SCE746" s="187"/>
      <c r="SCF746" s="187"/>
      <c r="SCG746" s="187"/>
      <c r="SCH746" s="187"/>
      <c r="SCI746" s="187"/>
      <c r="SCJ746" s="187"/>
      <c r="SCK746" s="187"/>
      <c r="SCL746" s="187"/>
      <c r="SCM746" s="187"/>
      <c r="SCN746" s="187"/>
      <c r="SCO746" s="187"/>
      <c r="SCP746" s="187"/>
      <c r="SCQ746" s="187"/>
      <c r="SCR746" s="187"/>
      <c r="SCS746" s="187"/>
      <c r="SCT746" s="187"/>
      <c r="SCU746" s="187"/>
      <c r="SCV746" s="187"/>
      <c r="SCW746" s="187"/>
      <c r="SCX746" s="187"/>
      <c r="SCY746" s="187"/>
      <c r="SCZ746" s="187"/>
      <c r="SDA746" s="187"/>
      <c r="SDB746" s="187"/>
      <c r="SDC746" s="187"/>
      <c r="SDD746" s="187"/>
      <c r="SDE746" s="187"/>
      <c r="SDF746" s="187"/>
      <c r="SDG746" s="187"/>
      <c r="SDH746" s="187"/>
      <c r="SDI746" s="187"/>
      <c r="SDJ746" s="187"/>
      <c r="SDK746" s="187"/>
      <c r="SDL746" s="187"/>
      <c r="SDM746" s="187"/>
      <c r="SDN746" s="187"/>
      <c r="SDO746" s="187"/>
      <c r="SDP746" s="187"/>
      <c r="SDQ746" s="187"/>
      <c r="SDR746" s="187"/>
      <c r="SDS746" s="187"/>
      <c r="SDT746" s="187"/>
      <c r="SDU746" s="187"/>
      <c r="SDV746" s="187"/>
      <c r="SDW746" s="187"/>
      <c r="SDX746" s="187"/>
      <c r="SDY746" s="187"/>
      <c r="SDZ746" s="187"/>
      <c r="SEA746" s="187"/>
      <c r="SEB746" s="187"/>
      <c r="SEC746" s="187"/>
      <c r="SED746" s="187"/>
      <c r="SEE746" s="187"/>
      <c r="SEF746" s="187"/>
      <c r="SEG746" s="187"/>
      <c r="SEH746" s="187"/>
      <c r="SEI746" s="187"/>
      <c r="SEJ746" s="187"/>
      <c r="SEK746" s="187"/>
      <c r="SEL746" s="187"/>
      <c r="SEM746" s="187"/>
      <c r="SEN746" s="187"/>
      <c r="SEO746" s="187"/>
      <c r="SEP746" s="187"/>
      <c r="SEQ746" s="187"/>
      <c r="SER746" s="187"/>
      <c r="SES746" s="187"/>
      <c r="SET746" s="187"/>
      <c r="SEU746" s="187"/>
      <c r="SEV746" s="187"/>
      <c r="SEW746" s="187"/>
      <c r="SEX746" s="187"/>
      <c r="SEY746" s="187"/>
      <c r="SEZ746" s="187"/>
      <c r="SFA746" s="187"/>
      <c r="SFB746" s="187"/>
      <c r="SFC746" s="187"/>
      <c r="SFD746" s="187"/>
      <c r="SFE746" s="187"/>
      <c r="SFF746" s="187"/>
      <c r="SFG746" s="187"/>
      <c r="SFH746" s="187"/>
      <c r="SFI746" s="187"/>
      <c r="SFJ746" s="187"/>
      <c r="SFK746" s="187"/>
      <c r="SFL746" s="187"/>
      <c r="SFM746" s="187"/>
      <c r="SFN746" s="187"/>
      <c r="SFO746" s="187"/>
      <c r="SFP746" s="187"/>
      <c r="SFQ746" s="187"/>
      <c r="SFR746" s="187"/>
      <c r="SFS746" s="187"/>
      <c r="SFT746" s="187"/>
      <c r="SFU746" s="187"/>
      <c r="SFV746" s="187"/>
      <c r="SFW746" s="187"/>
      <c r="SFX746" s="187"/>
      <c r="SFY746" s="187"/>
      <c r="SFZ746" s="187"/>
      <c r="SGA746" s="187"/>
      <c r="SGB746" s="187"/>
      <c r="SGC746" s="187"/>
      <c r="SGD746" s="187"/>
      <c r="SGE746" s="187"/>
      <c r="SGF746" s="187"/>
      <c r="SGG746" s="187"/>
      <c r="SGH746" s="187"/>
      <c r="SGI746" s="187"/>
      <c r="SGJ746" s="187"/>
      <c r="SGK746" s="187"/>
      <c r="SGL746" s="187"/>
      <c r="SGM746" s="187"/>
      <c r="SGN746" s="187"/>
      <c r="SGO746" s="187"/>
      <c r="SGP746" s="187"/>
      <c r="SGQ746" s="187"/>
      <c r="SGR746" s="187"/>
      <c r="SGS746" s="187"/>
      <c r="SGT746" s="187"/>
      <c r="SGU746" s="187"/>
      <c r="SGV746" s="187"/>
      <c r="SGW746" s="187"/>
      <c r="SGX746" s="187"/>
      <c r="SGY746" s="187"/>
      <c r="SGZ746" s="187"/>
      <c r="SHA746" s="187"/>
      <c r="SHB746" s="187"/>
      <c r="SHC746" s="187"/>
      <c r="SHD746" s="187"/>
      <c r="SHE746" s="187"/>
      <c r="SHF746" s="187"/>
      <c r="SHG746" s="187"/>
      <c r="SHH746" s="187"/>
      <c r="SHI746" s="187"/>
      <c r="SHJ746" s="187"/>
      <c r="SHK746" s="187"/>
      <c r="SHL746" s="187"/>
      <c r="SHM746" s="187"/>
      <c r="SHN746" s="187"/>
      <c r="SHO746" s="187"/>
      <c r="SHP746" s="187"/>
      <c r="SHQ746" s="187"/>
      <c r="SHR746" s="187"/>
      <c r="SHS746" s="187"/>
      <c r="SHT746" s="187"/>
      <c r="SHU746" s="187"/>
      <c r="SHV746" s="187"/>
      <c r="SHW746" s="187"/>
      <c r="SHX746" s="187"/>
      <c r="SHY746" s="187"/>
      <c r="SHZ746" s="187"/>
      <c r="SIA746" s="187"/>
      <c r="SIB746" s="187"/>
      <c r="SIC746" s="187"/>
      <c r="SID746" s="187"/>
      <c r="SIE746" s="187"/>
      <c r="SIF746" s="187"/>
      <c r="SIG746" s="187"/>
      <c r="SIH746" s="187"/>
      <c r="SII746" s="187"/>
      <c r="SIJ746" s="187"/>
      <c r="SIK746" s="187"/>
      <c r="SIL746" s="187"/>
      <c r="SIM746" s="187"/>
      <c r="SIN746" s="187"/>
      <c r="SIO746" s="187"/>
      <c r="SIP746" s="187"/>
      <c r="SIQ746" s="187"/>
      <c r="SIR746" s="187"/>
      <c r="SIS746" s="187"/>
      <c r="SIT746" s="187"/>
      <c r="SIU746" s="187"/>
      <c r="SIV746" s="187"/>
      <c r="SIW746" s="187"/>
      <c r="SIX746" s="187"/>
      <c r="SIY746" s="187"/>
      <c r="SIZ746" s="187"/>
      <c r="SJA746" s="187"/>
      <c r="SJB746" s="187"/>
      <c r="SJC746" s="187"/>
      <c r="SJD746" s="187"/>
      <c r="SJE746" s="187"/>
      <c r="SJF746" s="187"/>
      <c r="SJG746" s="187"/>
      <c r="SJH746" s="187"/>
      <c r="SJI746" s="187"/>
      <c r="SJJ746" s="187"/>
      <c r="SJK746" s="187"/>
      <c r="SJL746" s="187"/>
      <c r="SJM746" s="187"/>
      <c r="SJN746" s="187"/>
      <c r="SJO746" s="187"/>
      <c r="SJP746" s="187"/>
      <c r="SJQ746" s="187"/>
      <c r="SJR746" s="187"/>
      <c r="SJS746" s="187"/>
      <c r="SJT746" s="187"/>
      <c r="SJU746" s="187"/>
      <c r="SJV746" s="187"/>
      <c r="SJW746" s="187"/>
      <c r="SJX746" s="187"/>
      <c r="SJY746" s="187"/>
      <c r="SJZ746" s="187"/>
      <c r="SKA746" s="187"/>
      <c r="SKB746" s="187"/>
      <c r="SKC746" s="187"/>
      <c r="SKD746" s="187"/>
      <c r="SKE746" s="187"/>
      <c r="SKF746" s="187"/>
      <c r="SKG746" s="187"/>
      <c r="SKH746" s="187"/>
      <c r="SKI746" s="187"/>
      <c r="SKJ746" s="187"/>
      <c r="SKK746" s="187"/>
      <c r="SKL746" s="187"/>
      <c r="SKM746" s="187"/>
      <c r="SKN746" s="187"/>
      <c r="SKO746" s="187"/>
      <c r="SKP746" s="187"/>
      <c r="SKQ746" s="187"/>
      <c r="SKR746" s="187"/>
      <c r="SKS746" s="187"/>
      <c r="SKT746" s="187"/>
      <c r="SKU746" s="187"/>
      <c r="SKV746" s="187"/>
      <c r="SKW746" s="187"/>
      <c r="SKX746" s="187"/>
      <c r="SKY746" s="187"/>
      <c r="SKZ746" s="187"/>
      <c r="SLA746" s="187"/>
      <c r="SLB746" s="187"/>
      <c r="SLC746" s="187"/>
      <c r="SLD746" s="187"/>
      <c r="SLE746" s="187"/>
      <c r="SLF746" s="187"/>
      <c r="SLG746" s="187"/>
      <c r="SLH746" s="187"/>
      <c r="SLI746" s="187"/>
      <c r="SLJ746" s="187"/>
      <c r="SLK746" s="187"/>
      <c r="SLL746" s="187"/>
      <c r="SLM746" s="187"/>
      <c r="SLN746" s="187"/>
      <c r="SLO746" s="187"/>
      <c r="SLP746" s="187"/>
      <c r="SLQ746" s="187"/>
      <c r="SLR746" s="187"/>
      <c r="SLS746" s="187"/>
      <c r="SLT746" s="187"/>
      <c r="SLU746" s="187"/>
      <c r="SLV746" s="187"/>
      <c r="SLW746" s="187"/>
      <c r="SLX746" s="187"/>
      <c r="SLY746" s="187"/>
      <c r="SLZ746" s="187"/>
      <c r="SMA746" s="187"/>
      <c r="SMB746" s="187"/>
      <c r="SMC746" s="187"/>
      <c r="SMD746" s="187"/>
      <c r="SME746" s="187"/>
      <c r="SMF746" s="187"/>
      <c r="SMG746" s="187"/>
      <c r="SMH746" s="187"/>
      <c r="SMI746" s="187"/>
      <c r="SMJ746" s="187"/>
      <c r="SMK746" s="187"/>
      <c r="SML746" s="187"/>
      <c r="SMM746" s="187"/>
      <c r="SMN746" s="187"/>
      <c r="SMO746" s="187"/>
      <c r="SMP746" s="187"/>
      <c r="SMQ746" s="187"/>
      <c r="SMR746" s="187"/>
      <c r="SMS746" s="187"/>
      <c r="SMT746" s="187"/>
      <c r="SMU746" s="187"/>
      <c r="SMV746" s="187"/>
      <c r="SMW746" s="187"/>
      <c r="SMX746" s="187"/>
      <c r="SMY746" s="187"/>
      <c r="SMZ746" s="187"/>
      <c r="SNA746" s="187"/>
      <c r="SNB746" s="187"/>
      <c r="SNC746" s="187"/>
      <c r="SND746" s="187"/>
      <c r="SNE746" s="187"/>
      <c r="SNF746" s="187"/>
      <c r="SNG746" s="187"/>
      <c r="SNH746" s="187"/>
      <c r="SNI746" s="187"/>
      <c r="SNJ746" s="187"/>
      <c r="SNK746" s="187"/>
      <c r="SNL746" s="187"/>
      <c r="SNM746" s="187"/>
      <c r="SNN746" s="187"/>
      <c r="SNO746" s="187"/>
      <c r="SNP746" s="187"/>
      <c r="SNQ746" s="187"/>
      <c r="SNR746" s="187"/>
      <c r="SNS746" s="187"/>
      <c r="SNT746" s="187"/>
      <c r="SNU746" s="187"/>
      <c r="SNV746" s="187"/>
      <c r="SNW746" s="187"/>
      <c r="SNX746" s="187"/>
      <c r="SNY746" s="187"/>
      <c r="SNZ746" s="187"/>
      <c r="SOA746" s="187"/>
      <c r="SOB746" s="187"/>
      <c r="SOC746" s="187"/>
      <c r="SOD746" s="187"/>
      <c r="SOE746" s="187"/>
      <c r="SOF746" s="187"/>
      <c r="SOG746" s="187"/>
      <c r="SOH746" s="187"/>
      <c r="SOI746" s="187"/>
      <c r="SOJ746" s="187"/>
      <c r="SOK746" s="187"/>
      <c r="SOL746" s="187"/>
      <c r="SOM746" s="187"/>
      <c r="SON746" s="187"/>
      <c r="SOO746" s="187"/>
      <c r="SOP746" s="187"/>
      <c r="SOQ746" s="187"/>
      <c r="SOR746" s="187"/>
      <c r="SOS746" s="187"/>
      <c r="SOT746" s="187"/>
      <c r="SOU746" s="187"/>
      <c r="SOV746" s="187"/>
      <c r="SOW746" s="187"/>
      <c r="SOX746" s="187"/>
      <c r="SOY746" s="187"/>
      <c r="SOZ746" s="187"/>
      <c r="SPA746" s="187"/>
      <c r="SPB746" s="187"/>
      <c r="SPC746" s="187"/>
      <c r="SPD746" s="187"/>
      <c r="SPE746" s="187"/>
      <c r="SPF746" s="187"/>
      <c r="SPG746" s="187"/>
      <c r="SPH746" s="187"/>
      <c r="SPI746" s="187"/>
      <c r="SPJ746" s="187"/>
      <c r="SPK746" s="187"/>
      <c r="SPL746" s="187"/>
      <c r="SPM746" s="187"/>
      <c r="SPN746" s="187"/>
      <c r="SPO746" s="187"/>
      <c r="SPP746" s="187"/>
      <c r="SPQ746" s="187"/>
      <c r="SPR746" s="187"/>
      <c r="SPS746" s="187"/>
      <c r="SPT746" s="187"/>
      <c r="SPU746" s="187"/>
      <c r="SPV746" s="187"/>
      <c r="SPW746" s="187"/>
      <c r="SPX746" s="187"/>
      <c r="SPY746" s="187"/>
      <c r="SPZ746" s="187"/>
      <c r="SQA746" s="187"/>
      <c r="SQB746" s="187"/>
      <c r="SQC746" s="187"/>
      <c r="SQD746" s="187"/>
      <c r="SQE746" s="187"/>
      <c r="SQF746" s="187"/>
      <c r="SQG746" s="187"/>
      <c r="SQH746" s="187"/>
      <c r="SQI746" s="187"/>
      <c r="SQJ746" s="187"/>
      <c r="SQK746" s="187"/>
      <c r="SQL746" s="187"/>
      <c r="SQM746" s="187"/>
      <c r="SQN746" s="187"/>
      <c r="SQO746" s="187"/>
      <c r="SQP746" s="187"/>
      <c r="SQQ746" s="187"/>
      <c r="SQR746" s="187"/>
      <c r="SQS746" s="187"/>
      <c r="SQT746" s="187"/>
      <c r="SQU746" s="187"/>
      <c r="SQV746" s="187"/>
      <c r="SQW746" s="187"/>
      <c r="SQX746" s="187"/>
      <c r="SQY746" s="187"/>
      <c r="SQZ746" s="187"/>
      <c r="SRA746" s="187"/>
      <c r="SRB746" s="187"/>
      <c r="SRC746" s="187"/>
      <c r="SRD746" s="187"/>
      <c r="SRE746" s="187"/>
      <c r="SRF746" s="187"/>
      <c r="SRG746" s="187"/>
      <c r="SRH746" s="187"/>
      <c r="SRI746" s="187"/>
      <c r="SRJ746" s="187"/>
      <c r="SRK746" s="187"/>
      <c r="SRL746" s="187"/>
      <c r="SRM746" s="187"/>
      <c r="SRN746" s="187"/>
      <c r="SRO746" s="187"/>
      <c r="SRP746" s="187"/>
      <c r="SRQ746" s="187"/>
      <c r="SRR746" s="187"/>
      <c r="SRS746" s="187"/>
      <c r="SRT746" s="187"/>
      <c r="SRU746" s="187"/>
      <c r="SRV746" s="187"/>
      <c r="SRW746" s="187"/>
      <c r="SRX746" s="187"/>
      <c r="SRY746" s="187"/>
      <c r="SRZ746" s="187"/>
      <c r="SSA746" s="187"/>
      <c r="SSB746" s="187"/>
      <c r="SSC746" s="187"/>
      <c r="SSD746" s="187"/>
      <c r="SSE746" s="187"/>
      <c r="SSF746" s="187"/>
      <c r="SSG746" s="187"/>
      <c r="SSH746" s="187"/>
      <c r="SSI746" s="187"/>
      <c r="SSJ746" s="187"/>
      <c r="SSK746" s="187"/>
      <c r="SSL746" s="187"/>
      <c r="SSM746" s="187"/>
      <c r="SSN746" s="187"/>
      <c r="SSO746" s="187"/>
      <c r="SSP746" s="187"/>
      <c r="SSQ746" s="187"/>
      <c r="SSR746" s="187"/>
      <c r="SSS746" s="187"/>
      <c r="SST746" s="187"/>
      <c r="SSU746" s="187"/>
      <c r="SSV746" s="187"/>
      <c r="SSW746" s="187"/>
      <c r="SSX746" s="187"/>
      <c r="SSY746" s="187"/>
      <c r="SSZ746" s="187"/>
      <c r="STA746" s="187"/>
      <c r="STB746" s="187"/>
      <c r="STC746" s="187"/>
      <c r="STD746" s="187"/>
      <c r="STE746" s="187"/>
      <c r="STF746" s="187"/>
      <c r="STG746" s="187"/>
      <c r="STH746" s="187"/>
      <c r="STI746" s="187"/>
      <c r="STJ746" s="187"/>
      <c r="STK746" s="187"/>
      <c r="STL746" s="187"/>
      <c r="STM746" s="187"/>
      <c r="STN746" s="187"/>
      <c r="STO746" s="187"/>
      <c r="STP746" s="187"/>
      <c r="STQ746" s="187"/>
      <c r="STR746" s="187"/>
      <c r="STS746" s="187"/>
      <c r="STT746" s="187"/>
      <c r="STU746" s="187"/>
      <c r="STV746" s="187"/>
      <c r="STW746" s="187"/>
      <c r="STX746" s="187"/>
      <c r="STY746" s="187"/>
      <c r="STZ746" s="187"/>
      <c r="SUA746" s="187"/>
      <c r="SUB746" s="187"/>
      <c r="SUC746" s="187"/>
      <c r="SUD746" s="187"/>
      <c r="SUE746" s="187"/>
      <c r="SUF746" s="187"/>
      <c r="SUG746" s="187"/>
      <c r="SUH746" s="187"/>
      <c r="SUI746" s="187"/>
      <c r="SUJ746" s="187"/>
      <c r="SUK746" s="187"/>
      <c r="SUL746" s="187"/>
      <c r="SUM746" s="187"/>
      <c r="SUN746" s="187"/>
      <c r="SUO746" s="187"/>
      <c r="SUP746" s="187"/>
      <c r="SUQ746" s="187"/>
      <c r="SUR746" s="187"/>
      <c r="SUS746" s="187"/>
      <c r="SUT746" s="187"/>
      <c r="SUU746" s="187"/>
      <c r="SUV746" s="187"/>
      <c r="SUW746" s="187"/>
      <c r="SUX746" s="187"/>
      <c r="SUY746" s="187"/>
      <c r="SUZ746" s="187"/>
      <c r="SVA746" s="187"/>
      <c r="SVB746" s="187"/>
      <c r="SVC746" s="187"/>
      <c r="SVD746" s="187"/>
      <c r="SVE746" s="187"/>
      <c r="SVF746" s="187"/>
      <c r="SVG746" s="187"/>
      <c r="SVH746" s="187"/>
      <c r="SVI746" s="187"/>
      <c r="SVJ746" s="187"/>
      <c r="SVK746" s="187"/>
      <c r="SVL746" s="187"/>
      <c r="SVM746" s="187"/>
      <c r="SVN746" s="187"/>
      <c r="SVO746" s="187"/>
      <c r="SVP746" s="187"/>
      <c r="SVQ746" s="187"/>
      <c r="SVR746" s="187"/>
      <c r="SVS746" s="187"/>
      <c r="SVT746" s="187"/>
      <c r="SVU746" s="187"/>
      <c r="SVV746" s="187"/>
      <c r="SVW746" s="187"/>
      <c r="SVX746" s="187"/>
      <c r="SVY746" s="187"/>
      <c r="SVZ746" s="187"/>
      <c r="SWA746" s="187"/>
      <c r="SWB746" s="187"/>
      <c r="SWC746" s="187"/>
      <c r="SWD746" s="187"/>
      <c r="SWE746" s="187"/>
      <c r="SWF746" s="187"/>
      <c r="SWG746" s="187"/>
      <c r="SWH746" s="187"/>
      <c r="SWI746" s="187"/>
      <c r="SWJ746" s="187"/>
      <c r="SWK746" s="187"/>
      <c r="SWL746" s="187"/>
      <c r="SWM746" s="187"/>
      <c r="SWN746" s="187"/>
      <c r="SWO746" s="187"/>
      <c r="SWP746" s="187"/>
      <c r="SWQ746" s="187"/>
      <c r="SWR746" s="187"/>
      <c r="SWS746" s="187"/>
      <c r="SWT746" s="187"/>
      <c r="SWU746" s="187"/>
      <c r="SWV746" s="187"/>
      <c r="SWW746" s="187"/>
      <c r="SWX746" s="187"/>
      <c r="SWY746" s="187"/>
      <c r="SWZ746" s="187"/>
      <c r="SXA746" s="187"/>
      <c r="SXB746" s="187"/>
      <c r="SXC746" s="187"/>
      <c r="SXD746" s="187"/>
      <c r="SXE746" s="187"/>
      <c r="SXF746" s="187"/>
      <c r="SXG746" s="187"/>
      <c r="SXH746" s="187"/>
      <c r="SXI746" s="187"/>
      <c r="SXJ746" s="187"/>
      <c r="SXK746" s="187"/>
      <c r="SXL746" s="187"/>
      <c r="SXM746" s="187"/>
      <c r="SXN746" s="187"/>
      <c r="SXO746" s="187"/>
      <c r="SXP746" s="187"/>
      <c r="SXQ746" s="187"/>
      <c r="SXR746" s="187"/>
      <c r="SXS746" s="187"/>
      <c r="SXT746" s="187"/>
      <c r="SXU746" s="187"/>
      <c r="SXV746" s="187"/>
      <c r="SXW746" s="187"/>
      <c r="SXX746" s="187"/>
      <c r="SXY746" s="187"/>
      <c r="SXZ746" s="187"/>
      <c r="SYA746" s="187"/>
      <c r="SYB746" s="187"/>
      <c r="SYC746" s="187"/>
      <c r="SYD746" s="187"/>
      <c r="SYE746" s="187"/>
      <c r="SYF746" s="187"/>
      <c r="SYG746" s="187"/>
      <c r="SYH746" s="187"/>
      <c r="SYI746" s="187"/>
      <c r="SYJ746" s="187"/>
      <c r="SYK746" s="187"/>
      <c r="SYL746" s="187"/>
      <c r="SYM746" s="187"/>
      <c r="SYN746" s="187"/>
      <c r="SYO746" s="187"/>
      <c r="SYP746" s="187"/>
      <c r="SYQ746" s="187"/>
      <c r="SYR746" s="187"/>
      <c r="SYS746" s="187"/>
      <c r="SYT746" s="187"/>
      <c r="SYU746" s="187"/>
      <c r="SYV746" s="187"/>
      <c r="SYW746" s="187"/>
      <c r="SYX746" s="187"/>
      <c r="SYY746" s="187"/>
      <c r="SYZ746" s="187"/>
      <c r="SZA746" s="187"/>
      <c r="SZB746" s="187"/>
      <c r="SZC746" s="187"/>
      <c r="SZD746" s="187"/>
      <c r="SZE746" s="187"/>
      <c r="SZF746" s="187"/>
      <c r="SZG746" s="187"/>
      <c r="SZH746" s="187"/>
      <c r="SZI746" s="187"/>
      <c r="SZJ746" s="187"/>
      <c r="SZK746" s="187"/>
      <c r="SZL746" s="187"/>
      <c r="SZM746" s="187"/>
      <c r="SZN746" s="187"/>
      <c r="SZO746" s="187"/>
      <c r="SZP746" s="187"/>
      <c r="SZQ746" s="187"/>
      <c r="SZR746" s="187"/>
      <c r="SZS746" s="187"/>
      <c r="SZT746" s="187"/>
      <c r="SZU746" s="187"/>
      <c r="SZV746" s="187"/>
      <c r="SZW746" s="187"/>
      <c r="SZX746" s="187"/>
      <c r="SZY746" s="187"/>
      <c r="SZZ746" s="187"/>
      <c r="TAA746" s="187"/>
      <c r="TAB746" s="187"/>
      <c r="TAC746" s="187"/>
      <c r="TAD746" s="187"/>
      <c r="TAE746" s="187"/>
      <c r="TAF746" s="187"/>
      <c r="TAG746" s="187"/>
      <c r="TAH746" s="187"/>
      <c r="TAI746" s="187"/>
      <c r="TAJ746" s="187"/>
      <c r="TAK746" s="187"/>
      <c r="TAL746" s="187"/>
      <c r="TAM746" s="187"/>
      <c r="TAN746" s="187"/>
      <c r="TAO746" s="187"/>
      <c r="TAP746" s="187"/>
      <c r="TAQ746" s="187"/>
      <c r="TAR746" s="187"/>
      <c r="TAS746" s="187"/>
      <c r="TAT746" s="187"/>
      <c r="TAU746" s="187"/>
      <c r="TAV746" s="187"/>
      <c r="TAW746" s="187"/>
      <c r="TAX746" s="187"/>
      <c r="TAY746" s="187"/>
      <c r="TAZ746" s="187"/>
      <c r="TBA746" s="187"/>
      <c r="TBB746" s="187"/>
      <c r="TBC746" s="187"/>
      <c r="TBD746" s="187"/>
      <c r="TBE746" s="187"/>
      <c r="TBF746" s="187"/>
      <c r="TBG746" s="187"/>
      <c r="TBH746" s="187"/>
      <c r="TBI746" s="187"/>
      <c r="TBJ746" s="187"/>
      <c r="TBK746" s="187"/>
      <c r="TBL746" s="187"/>
      <c r="TBM746" s="187"/>
      <c r="TBN746" s="187"/>
      <c r="TBO746" s="187"/>
      <c r="TBP746" s="187"/>
      <c r="TBQ746" s="187"/>
      <c r="TBR746" s="187"/>
      <c r="TBS746" s="187"/>
      <c r="TBT746" s="187"/>
      <c r="TBU746" s="187"/>
      <c r="TBV746" s="187"/>
      <c r="TBW746" s="187"/>
      <c r="TBX746" s="187"/>
      <c r="TBY746" s="187"/>
      <c r="TBZ746" s="187"/>
      <c r="TCA746" s="187"/>
      <c r="TCB746" s="187"/>
      <c r="TCC746" s="187"/>
      <c r="TCD746" s="187"/>
      <c r="TCE746" s="187"/>
      <c r="TCF746" s="187"/>
      <c r="TCG746" s="187"/>
      <c r="TCH746" s="187"/>
      <c r="TCI746" s="187"/>
      <c r="TCJ746" s="187"/>
      <c r="TCK746" s="187"/>
      <c r="TCL746" s="187"/>
      <c r="TCM746" s="187"/>
      <c r="TCN746" s="187"/>
      <c r="TCO746" s="187"/>
      <c r="TCP746" s="187"/>
      <c r="TCQ746" s="187"/>
      <c r="TCR746" s="187"/>
      <c r="TCS746" s="187"/>
      <c r="TCT746" s="187"/>
      <c r="TCU746" s="187"/>
      <c r="TCV746" s="187"/>
      <c r="TCW746" s="187"/>
      <c r="TCX746" s="187"/>
      <c r="TCY746" s="187"/>
      <c r="TCZ746" s="187"/>
      <c r="TDA746" s="187"/>
      <c r="TDB746" s="187"/>
      <c r="TDC746" s="187"/>
      <c r="TDD746" s="187"/>
      <c r="TDE746" s="187"/>
      <c r="TDF746" s="187"/>
      <c r="TDG746" s="187"/>
      <c r="TDH746" s="187"/>
      <c r="TDI746" s="187"/>
      <c r="TDJ746" s="187"/>
      <c r="TDK746" s="187"/>
      <c r="TDL746" s="187"/>
      <c r="TDM746" s="187"/>
      <c r="TDN746" s="187"/>
      <c r="TDO746" s="187"/>
      <c r="TDP746" s="187"/>
      <c r="TDQ746" s="187"/>
      <c r="TDR746" s="187"/>
      <c r="TDS746" s="187"/>
      <c r="TDT746" s="187"/>
      <c r="TDU746" s="187"/>
      <c r="TDV746" s="187"/>
      <c r="TDW746" s="187"/>
      <c r="TDX746" s="187"/>
      <c r="TDY746" s="187"/>
      <c r="TDZ746" s="187"/>
      <c r="TEA746" s="187"/>
      <c r="TEB746" s="187"/>
      <c r="TEC746" s="187"/>
      <c r="TED746" s="187"/>
      <c r="TEE746" s="187"/>
      <c r="TEF746" s="187"/>
      <c r="TEG746" s="187"/>
      <c r="TEH746" s="187"/>
      <c r="TEI746" s="187"/>
      <c r="TEJ746" s="187"/>
      <c r="TEK746" s="187"/>
      <c r="TEL746" s="187"/>
      <c r="TEM746" s="187"/>
      <c r="TEN746" s="187"/>
      <c r="TEO746" s="187"/>
      <c r="TEP746" s="187"/>
      <c r="TEQ746" s="187"/>
      <c r="TER746" s="187"/>
      <c r="TES746" s="187"/>
      <c r="TET746" s="187"/>
      <c r="TEU746" s="187"/>
      <c r="TEV746" s="187"/>
      <c r="TEW746" s="187"/>
      <c r="TEX746" s="187"/>
      <c r="TEY746" s="187"/>
      <c r="TEZ746" s="187"/>
      <c r="TFA746" s="187"/>
      <c r="TFB746" s="187"/>
      <c r="TFC746" s="187"/>
      <c r="TFD746" s="187"/>
      <c r="TFE746" s="187"/>
      <c r="TFF746" s="187"/>
      <c r="TFG746" s="187"/>
      <c r="TFH746" s="187"/>
      <c r="TFI746" s="187"/>
      <c r="TFJ746" s="187"/>
      <c r="TFK746" s="187"/>
      <c r="TFL746" s="187"/>
      <c r="TFM746" s="187"/>
      <c r="TFN746" s="187"/>
      <c r="TFO746" s="187"/>
      <c r="TFP746" s="187"/>
      <c r="TFQ746" s="187"/>
      <c r="TFR746" s="187"/>
      <c r="TFS746" s="187"/>
      <c r="TFT746" s="187"/>
      <c r="TFU746" s="187"/>
      <c r="TFV746" s="187"/>
      <c r="TFW746" s="187"/>
      <c r="TFX746" s="187"/>
      <c r="TFY746" s="187"/>
      <c r="TFZ746" s="187"/>
      <c r="TGA746" s="187"/>
      <c r="TGB746" s="187"/>
      <c r="TGC746" s="187"/>
      <c r="TGD746" s="187"/>
      <c r="TGE746" s="187"/>
      <c r="TGF746" s="187"/>
      <c r="TGG746" s="187"/>
      <c r="TGH746" s="187"/>
      <c r="TGI746" s="187"/>
      <c r="TGJ746" s="187"/>
      <c r="TGK746" s="187"/>
      <c r="TGL746" s="187"/>
      <c r="TGM746" s="187"/>
      <c r="TGN746" s="187"/>
      <c r="TGO746" s="187"/>
      <c r="TGP746" s="187"/>
      <c r="TGQ746" s="187"/>
      <c r="TGR746" s="187"/>
      <c r="TGS746" s="187"/>
      <c r="TGT746" s="187"/>
      <c r="TGU746" s="187"/>
      <c r="TGV746" s="187"/>
      <c r="TGW746" s="187"/>
      <c r="TGX746" s="187"/>
      <c r="TGY746" s="187"/>
      <c r="TGZ746" s="187"/>
      <c r="THA746" s="187"/>
      <c r="THB746" s="187"/>
      <c r="THC746" s="187"/>
      <c r="THD746" s="187"/>
      <c r="THE746" s="187"/>
      <c r="THF746" s="187"/>
      <c r="THG746" s="187"/>
      <c r="THH746" s="187"/>
      <c r="THI746" s="187"/>
      <c r="THJ746" s="187"/>
      <c r="THK746" s="187"/>
      <c r="THL746" s="187"/>
      <c r="THM746" s="187"/>
      <c r="THN746" s="187"/>
      <c r="THO746" s="187"/>
      <c r="THP746" s="187"/>
      <c r="THQ746" s="187"/>
      <c r="THR746" s="187"/>
      <c r="THS746" s="187"/>
      <c r="THT746" s="187"/>
      <c r="THU746" s="187"/>
      <c r="THV746" s="187"/>
      <c r="THW746" s="187"/>
      <c r="THX746" s="187"/>
      <c r="THY746" s="187"/>
      <c r="THZ746" s="187"/>
      <c r="TIA746" s="187"/>
      <c r="TIB746" s="187"/>
      <c r="TIC746" s="187"/>
      <c r="TID746" s="187"/>
      <c r="TIE746" s="187"/>
      <c r="TIF746" s="187"/>
      <c r="TIG746" s="187"/>
      <c r="TIH746" s="187"/>
      <c r="TII746" s="187"/>
      <c r="TIJ746" s="187"/>
      <c r="TIK746" s="187"/>
      <c r="TIL746" s="187"/>
      <c r="TIM746" s="187"/>
      <c r="TIN746" s="187"/>
      <c r="TIO746" s="187"/>
      <c r="TIP746" s="187"/>
      <c r="TIQ746" s="187"/>
      <c r="TIR746" s="187"/>
      <c r="TIS746" s="187"/>
      <c r="TIT746" s="187"/>
      <c r="TIU746" s="187"/>
      <c r="TIV746" s="187"/>
      <c r="TIW746" s="187"/>
      <c r="TIX746" s="187"/>
      <c r="TIY746" s="187"/>
      <c r="TIZ746" s="187"/>
      <c r="TJA746" s="187"/>
      <c r="TJB746" s="187"/>
      <c r="TJC746" s="187"/>
      <c r="TJD746" s="187"/>
      <c r="TJE746" s="187"/>
      <c r="TJF746" s="187"/>
      <c r="TJG746" s="187"/>
      <c r="TJH746" s="187"/>
      <c r="TJI746" s="187"/>
      <c r="TJJ746" s="187"/>
      <c r="TJK746" s="187"/>
      <c r="TJL746" s="187"/>
      <c r="TJM746" s="187"/>
      <c r="TJN746" s="187"/>
      <c r="TJO746" s="187"/>
      <c r="TJP746" s="187"/>
      <c r="TJQ746" s="187"/>
      <c r="TJR746" s="187"/>
      <c r="TJS746" s="187"/>
      <c r="TJT746" s="187"/>
      <c r="TJU746" s="187"/>
      <c r="TJV746" s="187"/>
      <c r="TJW746" s="187"/>
      <c r="TJX746" s="187"/>
      <c r="TJY746" s="187"/>
      <c r="TJZ746" s="187"/>
      <c r="TKA746" s="187"/>
      <c r="TKB746" s="187"/>
      <c r="TKC746" s="187"/>
      <c r="TKD746" s="187"/>
      <c r="TKE746" s="187"/>
      <c r="TKF746" s="187"/>
      <c r="TKG746" s="187"/>
      <c r="TKH746" s="187"/>
      <c r="TKI746" s="187"/>
      <c r="TKJ746" s="187"/>
      <c r="TKK746" s="187"/>
      <c r="TKL746" s="187"/>
      <c r="TKM746" s="187"/>
      <c r="TKN746" s="187"/>
      <c r="TKO746" s="187"/>
      <c r="TKP746" s="187"/>
      <c r="TKQ746" s="187"/>
      <c r="TKR746" s="187"/>
      <c r="TKS746" s="187"/>
      <c r="TKT746" s="187"/>
      <c r="TKU746" s="187"/>
      <c r="TKV746" s="187"/>
      <c r="TKW746" s="187"/>
      <c r="TKX746" s="187"/>
      <c r="TKY746" s="187"/>
      <c r="TKZ746" s="187"/>
      <c r="TLA746" s="187"/>
      <c r="TLB746" s="187"/>
      <c r="TLC746" s="187"/>
      <c r="TLD746" s="187"/>
      <c r="TLE746" s="187"/>
      <c r="TLF746" s="187"/>
      <c r="TLG746" s="187"/>
      <c r="TLH746" s="187"/>
      <c r="TLI746" s="187"/>
      <c r="TLJ746" s="187"/>
      <c r="TLK746" s="187"/>
      <c r="TLL746" s="187"/>
      <c r="TLM746" s="187"/>
      <c r="TLN746" s="187"/>
      <c r="TLO746" s="187"/>
      <c r="TLP746" s="187"/>
      <c r="TLQ746" s="187"/>
      <c r="TLR746" s="187"/>
      <c r="TLS746" s="187"/>
      <c r="TLT746" s="187"/>
      <c r="TLU746" s="187"/>
      <c r="TLV746" s="187"/>
      <c r="TLW746" s="187"/>
      <c r="TLX746" s="187"/>
      <c r="TLY746" s="187"/>
      <c r="TLZ746" s="187"/>
      <c r="TMA746" s="187"/>
      <c r="TMB746" s="187"/>
      <c r="TMC746" s="187"/>
      <c r="TMD746" s="187"/>
      <c r="TME746" s="187"/>
      <c r="TMF746" s="187"/>
      <c r="TMG746" s="187"/>
      <c r="TMH746" s="187"/>
      <c r="TMI746" s="187"/>
      <c r="TMJ746" s="187"/>
      <c r="TMK746" s="187"/>
      <c r="TML746" s="187"/>
      <c r="TMM746" s="187"/>
      <c r="TMN746" s="187"/>
      <c r="TMO746" s="187"/>
      <c r="TMP746" s="187"/>
      <c r="TMQ746" s="187"/>
      <c r="TMR746" s="187"/>
      <c r="TMS746" s="187"/>
      <c r="TMT746" s="187"/>
      <c r="TMU746" s="187"/>
      <c r="TMV746" s="187"/>
      <c r="TMW746" s="187"/>
      <c r="TMX746" s="187"/>
      <c r="TMY746" s="187"/>
      <c r="TMZ746" s="187"/>
      <c r="TNA746" s="187"/>
      <c r="TNB746" s="187"/>
      <c r="TNC746" s="187"/>
      <c r="TND746" s="187"/>
      <c r="TNE746" s="187"/>
      <c r="TNF746" s="187"/>
      <c r="TNG746" s="187"/>
      <c r="TNH746" s="187"/>
      <c r="TNI746" s="187"/>
      <c r="TNJ746" s="187"/>
      <c r="TNK746" s="187"/>
      <c r="TNL746" s="187"/>
      <c r="TNM746" s="187"/>
      <c r="TNN746" s="187"/>
      <c r="TNO746" s="187"/>
      <c r="TNP746" s="187"/>
      <c r="TNQ746" s="187"/>
      <c r="TNR746" s="187"/>
      <c r="TNS746" s="187"/>
      <c r="TNT746" s="187"/>
      <c r="TNU746" s="187"/>
      <c r="TNV746" s="187"/>
      <c r="TNW746" s="187"/>
      <c r="TNX746" s="187"/>
      <c r="TNY746" s="187"/>
      <c r="TNZ746" s="187"/>
      <c r="TOA746" s="187"/>
      <c r="TOB746" s="187"/>
      <c r="TOC746" s="187"/>
      <c r="TOD746" s="187"/>
      <c r="TOE746" s="187"/>
      <c r="TOF746" s="187"/>
      <c r="TOG746" s="187"/>
      <c r="TOH746" s="187"/>
      <c r="TOI746" s="187"/>
      <c r="TOJ746" s="187"/>
      <c r="TOK746" s="187"/>
      <c r="TOL746" s="187"/>
      <c r="TOM746" s="187"/>
      <c r="TON746" s="187"/>
      <c r="TOO746" s="187"/>
      <c r="TOP746" s="187"/>
      <c r="TOQ746" s="187"/>
      <c r="TOR746" s="187"/>
      <c r="TOS746" s="187"/>
      <c r="TOT746" s="187"/>
      <c r="TOU746" s="187"/>
      <c r="TOV746" s="187"/>
      <c r="TOW746" s="187"/>
      <c r="TOX746" s="187"/>
      <c r="TOY746" s="187"/>
      <c r="TOZ746" s="187"/>
      <c r="TPA746" s="187"/>
      <c r="TPB746" s="187"/>
      <c r="TPC746" s="187"/>
      <c r="TPD746" s="187"/>
      <c r="TPE746" s="187"/>
      <c r="TPF746" s="187"/>
      <c r="TPG746" s="187"/>
      <c r="TPH746" s="187"/>
      <c r="TPI746" s="187"/>
      <c r="TPJ746" s="187"/>
      <c r="TPK746" s="187"/>
      <c r="TPL746" s="187"/>
      <c r="TPM746" s="187"/>
      <c r="TPN746" s="187"/>
      <c r="TPO746" s="187"/>
      <c r="TPP746" s="187"/>
      <c r="TPQ746" s="187"/>
      <c r="TPR746" s="187"/>
      <c r="TPS746" s="187"/>
      <c r="TPT746" s="187"/>
      <c r="TPU746" s="187"/>
      <c r="TPV746" s="187"/>
      <c r="TPW746" s="187"/>
      <c r="TPX746" s="187"/>
      <c r="TPY746" s="187"/>
      <c r="TPZ746" s="187"/>
      <c r="TQA746" s="187"/>
      <c r="TQB746" s="187"/>
      <c r="TQC746" s="187"/>
      <c r="TQD746" s="187"/>
      <c r="TQE746" s="187"/>
      <c r="TQF746" s="187"/>
      <c r="TQG746" s="187"/>
      <c r="TQH746" s="187"/>
      <c r="TQI746" s="187"/>
      <c r="TQJ746" s="187"/>
      <c r="TQK746" s="187"/>
      <c r="TQL746" s="187"/>
      <c r="TQM746" s="187"/>
      <c r="TQN746" s="187"/>
      <c r="TQO746" s="187"/>
      <c r="TQP746" s="187"/>
      <c r="TQQ746" s="187"/>
      <c r="TQR746" s="187"/>
      <c r="TQS746" s="187"/>
      <c r="TQT746" s="187"/>
      <c r="TQU746" s="187"/>
      <c r="TQV746" s="187"/>
      <c r="TQW746" s="187"/>
      <c r="TQX746" s="187"/>
      <c r="TQY746" s="187"/>
      <c r="TQZ746" s="187"/>
      <c r="TRA746" s="187"/>
      <c r="TRB746" s="187"/>
      <c r="TRC746" s="187"/>
      <c r="TRD746" s="187"/>
      <c r="TRE746" s="187"/>
      <c r="TRF746" s="187"/>
      <c r="TRG746" s="187"/>
      <c r="TRH746" s="187"/>
      <c r="TRI746" s="187"/>
      <c r="TRJ746" s="187"/>
      <c r="TRK746" s="187"/>
      <c r="TRL746" s="187"/>
      <c r="TRM746" s="187"/>
      <c r="TRN746" s="187"/>
      <c r="TRO746" s="187"/>
      <c r="TRP746" s="187"/>
      <c r="TRQ746" s="187"/>
      <c r="TRR746" s="187"/>
      <c r="TRS746" s="187"/>
      <c r="TRT746" s="187"/>
      <c r="TRU746" s="187"/>
      <c r="TRV746" s="187"/>
      <c r="TRW746" s="187"/>
      <c r="TRX746" s="187"/>
      <c r="TRY746" s="187"/>
      <c r="TRZ746" s="187"/>
      <c r="TSA746" s="187"/>
      <c r="TSB746" s="187"/>
      <c r="TSC746" s="187"/>
      <c r="TSD746" s="187"/>
      <c r="TSE746" s="187"/>
      <c r="TSF746" s="187"/>
      <c r="TSG746" s="187"/>
      <c r="TSH746" s="187"/>
      <c r="TSI746" s="187"/>
      <c r="TSJ746" s="187"/>
      <c r="TSK746" s="187"/>
      <c r="TSL746" s="187"/>
      <c r="TSM746" s="187"/>
      <c r="TSN746" s="187"/>
      <c r="TSO746" s="187"/>
      <c r="TSP746" s="187"/>
      <c r="TSQ746" s="187"/>
      <c r="TSR746" s="187"/>
      <c r="TSS746" s="187"/>
      <c r="TST746" s="187"/>
      <c r="TSU746" s="187"/>
      <c r="TSV746" s="187"/>
      <c r="TSW746" s="187"/>
      <c r="TSX746" s="187"/>
      <c r="TSY746" s="187"/>
      <c r="TSZ746" s="187"/>
      <c r="TTA746" s="187"/>
      <c r="TTB746" s="187"/>
      <c r="TTC746" s="187"/>
      <c r="TTD746" s="187"/>
      <c r="TTE746" s="187"/>
      <c r="TTF746" s="187"/>
      <c r="TTG746" s="187"/>
      <c r="TTH746" s="187"/>
      <c r="TTI746" s="187"/>
      <c r="TTJ746" s="187"/>
      <c r="TTK746" s="187"/>
      <c r="TTL746" s="187"/>
      <c r="TTM746" s="187"/>
      <c r="TTN746" s="187"/>
      <c r="TTO746" s="187"/>
      <c r="TTP746" s="187"/>
      <c r="TTQ746" s="187"/>
      <c r="TTR746" s="187"/>
      <c r="TTS746" s="187"/>
      <c r="TTT746" s="187"/>
      <c r="TTU746" s="187"/>
      <c r="TTV746" s="187"/>
      <c r="TTW746" s="187"/>
      <c r="TTX746" s="187"/>
      <c r="TTY746" s="187"/>
      <c r="TTZ746" s="187"/>
      <c r="TUA746" s="187"/>
      <c r="TUB746" s="187"/>
      <c r="TUC746" s="187"/>
      <c r="TUD746" s="187"/>
      <c r="TUE746" s="187"/>
      <c r="TUF746" s="187"/>
      <c r="TUG746" s="187"/>
      <c r="TUH746" s="187"/>
      <c r="TUI746" s="187"/>
      <c r="TUJ746" s="187"/>
      <c r="TUK746" s="187"/>
      <c r="TUL746" s="187"/>
      <c r="TUM746" s="187"/>
      <c r="TUN746" s="187"/>
      <c r="TUO746" s="187"/>
      <c r="TUP746" s="187"/>
      <c r="TUQ746" s="187"/>
      <c r="TUR746" s="187"/>
      <c r="TUS746" s="187"/>
      <c r="TUT746" s="187"/>
      <c r="TUU746" s="187"/>
      <c r="TUV746" s="187"/>
      <c r="TUW746" s="187"/>
      <c r="TUX746" s="187"/>
      <c r="TUY746" s="187"/>
      <c r="TUZ746" s="187"/>
      <c r="TVA746" s="187"/>
      <c r="TVB746" s="187"/>
      <c r="TVC746" s="187"/>
      <c r="TVD746" s="187"/>
      <c r="TVE746" s="187"/>
      <c r="TVF746" s="187"/>
      <c r="TVG746" s="187"/>
      <c r="TVH746" s="187"/>
      <c r="TVI746" s="187"/>
      <c r="TVJ746" s="187"/>
      <c r="TVK746" s="187"/>
      <c r="TVL746" s="187"/>
      <c r="TVM746" s="187"/>
      <c r="TVN746" s="187"/>
      <c r="TVO746" s="187"/>
      <c r="TVP746" s="187"/>
      <c r="TVQ746" s="187"/>
      <c r="TVR746" s="187"/>
      <c r="TVS746" s="187"/>
      <c r="TVT746" s="187"/>
      <c r="TVU746" s="187"/>
      <c r="TVV746" s="187"/>
      <c r="TVW746" s="187"/>
      <c r="TVX746" s="187"/>
      <c r="TVY746" s="187"/>
      <c r="TVZ746" s="187"/>
      <c r="TWA746" s="187"/>
      <c r="TWB746" s="187"/>
      <c r="TWC746" s="187"/>
      <c r="TWD746" s="187"/>
      <c r="TWE746" s="187"/>
      <c r="TWF746" s="187"/>
      <c r="TWG746" s="187"/>
      <c r="TWH746" s="187"/>
      <c r="TWI746" s="187"/>
      <c r="TWJ746" s="187"/>
      <c r="TWK746" s="187"/>
      <c r="TWL746" s="187"/>
      <c r="TWM746" s="187"/>
      <c r="TWN746" s="187"/>
      <c r="TWO746" s="187"/>
      <c r="TWP746" s="187"/>
      <c r="TWQ746" s="187"/>
      <c r="TWR746" s="187"/>
      <c r="TWS746" s="187"/>
      <c r="TWT746" s="187"/>
      <c r="TWU746" s="187"/>
      <c r="TWV746" s="187"/>
      <c r="TWW746" s="187"/>
      <c r="TWX746" s="187"/>
      <c r="TWY746" s="187"/>
      <c r="TWZ746" s="187"/>
      <c r="TXA746" s="187"/>
      <c r="TXB746" s="187"/>
      <c r="TXC746" s="187"/>
      <c r="TXD746" s="187"/>
      <c r="TXE746" s="187"/>
      <c r="TXF746" s="187"/>
      <c r="TXG746" s="187"/>
      <c r="TXH746" s="187"/>
      <c r="TXI746" s="187"/>
      <c r="TXJ746" s="187"/>
      <c r="TXK746" s="187"/>
      <c r="TXL746" s="187"/>
      <c r="TXM746" s="187"/>
      <c r="TXN746" s="187"/>
      <c r="TXO746" s="187"/>
      <c r="TXP746" s="187"/>
      <c r="TXQ746" s="187"/>
      <c r="TXR746" s="187"/>
      <c r="TXS746" s="187"/>
      <c r="TXT746" s="187"/>
      <c r="TXU746" s="187"/>
      <c r="TXV746" s="187"/>
      <c r="TXW746" s="187"/>
      <c r="TXX746" s="187"/>
      <c r="TXY746" s="187"/>
      <c r="TXZ746" s="187"/>
      <c r="TYA746" s="187"/>
      <c r="TYB746" s="187"/>
      <c r="TYC746" s="187"/>
      <c r="TYD746" s="187"/>
      <c r="TYE746" s="187"/>
      <c r="TYF746" s="187"/>
      <c r="TYG746" s="187"/>
      <c r="TYH746" s="187"/>
      <c r="TYI746" s="187"/>
      <c r="TYJ746" s="187"/>
      <c r="TYK746" s="187"/>
      <c r="TYL746" s="187"/>
      <c r="TYM746" s="187"/>
      <c r="TYN746" s="187"/>
      <c r="TYO746" s="187"/>
      <c r="TYP746" s="187"/>
      <c r="TYQ746" s="187"/>
      <c r="TYR746" s="187"/>
      <c r="TYS746" s="187"/>
      <c r="TYT746" s="187"/>
      <c r="TYU746" s="187"/>
      <c r="TYV746" s="187"/>
      <c r="TYW746" s="187"/>
      <c r="TYX746" s="187"/>
      <c r="TYY746" s="187"/>
      <c r="TYZ746" s="187"/>
      <c r="TZA746" s="187"/>
      <c r="TZB746" s="187"/>
      <c r="TZC746" s="187"/>
      <c r="TZD746" s="187"/>
      <c r="TZE746" s="187"/>
      <c r="TZF746" s="187"/>
      <c r="TZG746" s="187"/>
      <c r="TZH746" s="187"/>
      <c r="TZI746" s="187"/>
      <c r="TZJ746" s="187"/>
      <c r="TZK746" s="187"/>
      <c r="TZL746" s="187"/>
      <c r="TZM746" s="187"/>
      <c r="TZN746" s="187"/>
      <c r="TZO746" s="187"/>
      <c r="TZP746" s="187"/>
      <c r="TZQ746" s="187"/>
      <c r="TZR746" s="187"/>
      <c r="TZS746" s="187"/>
      <c r="TZT746" s="187"/>
      <c r="TZU746" s="187"/>
      <c r="TZV746" s="187"/>
      <c r="TZW746" s="187"/>
      <c r="TZX746" s="187"/>
      <c r="TZY746" s="187"/>
      <c r="TZZ746" s="187"/>
      <c r="UAA746" s="187"/>
      <c r="UAB746" s="187"/>
      <c r="UAC746" s="187"/>
      <c r="UAD746" s="187"/>
      <c r="UAE746" s="187"/>
      <c r="UAF746" s="187"/>
      <c r="UAG746" s="187"/>
      <c r="UAH746" s="187"/>
      <c r="UAI746" s="187"/>
      <c r="UAJ746" s="187"/>
      <c r="UAK746" s="187"/>
      <c r="UAL746" s="187"/>
      <c r="UAM746" s="187"/>
      <c r="UAN746" s="187"/>
      <c r="UAO746" s="187"/>
      <c r="UAP746" s="187"/>
      <c r="UAQ746" s="187"/>
      <c r="UAR746" s="187"/>
      <c r="UAS746" s="187"/>
      <c r="UAT746" s="187"/>
      <c r="UAU746" s="187"/>
      <c r="UAV746" s="187"/>
      <c r="UAW746" s="187"/>
      <c r="UAX746" s="187"/>
      <c r="UAY746" s="187"/>
      <c r="UAZ746" s="187"/>
      <c r="UBA746" s="187"/>
      <c r="UBB746" s="187"/>
      <c r="UBC746" s="187"/>
      <c r="UBD746" s="187"/>
      <c r="UBE746" s="187"/>
      <c r="UBF746" s="187"/>
      <c r="UBG746" s="187"/>
      <c r="UBH746" s="187"/>
      <c r="UBI746" s="187"/>
      <c r="UBJ746" s="187"/>
      <c r="UBK746" s="187"/>
      <c r="UBL746" s="187"/>
      <c r="UBM746" s="187"/>
      <c r="UBN746" s="187"/>
      <c r="UBO746" s="187"/>
      <c r="UBP746" s="187"/>
      <c r="UBQ746" s="187"/>
      <c r="UBR746" s="187"/>
      <c r="UBS746" s="187"/>
      <c r="UBT746" s="187"/>
      <c r="UBU746" s="187"/>
      <c r="UBV746" s="187"/>
      <c r="UBW746" s="187"/>
      <c r="UBX746" s="187"/>
      <c r="UBY746" s="187"/>
      <c r="UBZ746" s="187"/>
      <c r="UCA746" s="187"/>
      <c r="UCB746" s="187"/>
      <c r="UCC746" s="187"/>
      <c r="UCD746" s="187"/>
      <c r="UCE746" s="187"/>
      <c r="UCF746" s="187"/>
      <c r="UCG746" s="187"/>
      <c r="UCH746" s="187"/>
      <c r="UCI746" s="187"/>
      <c r="UCJ746" s="187"/>
      <c r="UCK746" s="187"/>
      <c r="UCL746" s="187"/>
      <c r="UCM746" s="187"/>
      <c r="UCN746" s="187"/>
      <c r="UCO746" s="187"/>
      <c r="UCP746" s="187"/>
      <c r="UCQ746" s="187"/>
      <c r="UCR746" s="187"/>
      <c r="UCS746" s="187"/>
      <c r="UCT746" s="187"/>
      <c r="UCU746" s="187"/>
      <c r="UCV746" s="187"/>
      <c r="UCW746" s="187"/>
      <c r="UCX746" s="187"/>
      <c r="UCY746" s="187"/>
      <c r="UCZ746" s="187"/>
      <c r="UDA746" s="187"/>
      <c r="UDB746" s="187"/>
      <c r="UDC746" s="187"/>
      <c r="UDD746" s="187"/>
      <c r="UDE746" s="187"/>
      <c r="UDF746" s="187"/>
      <c r="UDG746" s="187"/>
      <c r="UDH746" s="187"/>
      <c r="UDI746" s="187"/>
      <c r="UDJ746" s="187"/>
      <c r="UDK746" s="187"/>
      <c r="UDL746" s="187"/>
      <c r="UDM746" s="187"/>
      <c r="UDN746" s="187"/>
      <c r="UDO746" s="187"/>
      <c r="UDP746" s="187"/>
      <c r="UDQ746" s="187"/>
      <c r="UDR746" s="187"/>
      <c r="UDS746" s="187"/>
      <c r="UDT746" s="187"/>
      <c r="UDU746" s="187"/>
      <c r="UDV746" s="187"/>
      <c r="UDW746" s="187"/>
      <c r="UDX746" s="187"/>
      <c r="UDY746" s="187"/>
      <c r="UDZ746" s="187"/>
      <c r="UEA746" s="187"/>
      <c r="UEB746" s="187"/>
      <c r="UEC746" s="187"/>
      <c r="UED746" s="187"/>
      <c r="UEE746" s="187"/>
      <c r="UEF746" s="187"/>
      <c r="UEG746" s="187"/>
      <c r="UEH746" s="187"/>
      <c r="UEI746" s="187"/>
      <c r="UEJ746" s="187"/>
      <c r="UEK746" s="187"/>
      <c r="UEL746" s="187"/>
      <c r="UEM746" s="187"/>
      <c r="UEN746" s="187"/>
      <c r="UEO746" s="187"/>
      <c r="UEP746" s="187"/>
      <c r="UEQ746" s="187"/>
      <c r="UER746" s="187"/>
      <c r="UES746" s="187"/>
      <c r="UET746" s="187"/>
      <c r="UEU746" s="187"/>
      <c r="UEV746" s="187"/>
      <c r="UEW746" s="187"/>
      <c r="UEX746" s="187"/>
      <c r="UEY746" s="187"/>
      <c r="UEZ746" s="187"/>
      <c r="UFA746" s="187"/>
      <c r="UFB746" s="187"/>
      <c r="UFC746" s="187"/>
      <c r="UFD746" s="187"/>
      <c r="UFE746" s="187"/>
      <c r="UFF746" s="187"/>
      <c r="UFG746" s="187"/>
      <c r="UFH746" s="187"/>
      <c r="UFI746" s="187"/>
      <c r="UFJ746" s="187"/>
      <c r="UFK746" s="187"/>
      <c r="UFL746" s="187"/>
      <c r="UFM746" s="187"/>
      <c r="UFN746" s="187"/>
      <c r="UFO746" s="187"/>
      <c r="UFP746" s="187"/>
      <c r="UFQ746" s="187"/>
      <c r="UFR746" s="187"/>
      <c r="UFS746" s="187"/>
      <c r="UFT746" s="187"/>
      <c r="UFU746" s="187"/>
      <c r="UFV746" s="187"/>
      <c r="UFW746" s="187"/>
      <c r="UFX746" s="187"/>
      <c r="UFY746" s="187"/>
      <c r="UFZ746" s="187"/>
      <c r="UGA746" s="187"/>
      <c r="UGB746" s="187"/>
      <c r="UGC746" s="187"/>
      <c r="UGD746" s="187"/>
      <c r="UGE746" s="187"/>
      <c r="UGF746" s="187"/>
      <c r="UGG746" s="187"/>
      <c r="UGH746" s="187"/>
      <c r="UGI746" s="187"/>
      <c r="UGJ746" s="187"/>
      <c r="UGK746" s="187"/>
      <c r="UGL746" s="187"/>
      <c r="UGM746" s="187"/>
      <c r="UGN746" s="187"/>
      <c r="UGO746" s="187"/>
      <c r="UGP746" s="187"/>
      <c r="UGQ746" s="187"/>
      <c r="UGR746" s="187"/>
      <c r="UGS746" s="187"/>
      <c r="UGT746" s="187"/>
      <c r="UGU746" s="187"/>
      <c r="UGV746" s="187"/>
      <c r="UGW746" s="187"/>
      <c r="UGX746" s="187"/>
      <c r="UGY746" s="187"/>
      <c r="UGZ746" s="187"/>
      <c r="UHA746" s="187"/>
      <c r="UHB746" s="187"/>
      <c r="UHC746" s="187"/>
      <c r="UHD746" s="187"/>
      <c r="UHE746" s="187"/>
      <c r="UHF746" s="187"/>
      <c r="UHG746" s="187"/>
      <c r="UHH746" s="187"/>
      <c r="UHI746" s="187"/>
      <c r="UHJ746" s="187"/>
      <c r="UHK746" s="187"/>
      <c r="UHL746" s="187"/>
      <c r="UHM746" s="187"/>
      <c r="UHN746" s="187"/>
      <c r="UHO746" s="187"/>
      <c r="UHP746" s="187"/>
      <c r="UHQ746" s="187"/>
      <c r="UHR746" s="187"/>
      <c r="UHS746" s="187"/>
      <c r="UHT746" s="187"/>
      <c r="UHU746" s="187"/>
      <c r="UHV746" s="187"/>
      <c r="UHW746" s="187"/>
      <c r="UHX746" s="187"/>
      <c r="UHY746" s="187"/>
      <c r="UHZ746" s="187"/>
      <c r="UIA746" s="187"/>
      <c r="UIB746" s="187"/>
      <c r="UIC746" s="187"/>
      <c r="UID746" s="187"/>
      <c r="UIE746" s="187"/>
      <c r="UIF746" s="187"/>
      <c r="UIG746" s="187"/>
      <c r="UIH746" s="187"/>
      <c r="UII746" s="187"/>
      <c r="UIJ746" s="187"/>
      <c r="UIK746" s="187"/>
      <c r="UIL746" s="187"/>
      <c r="UIM746" s="187"/>
      <c r="UIN746" s="187"/>
      <c r="UIO746" s="187"/>
      <c r="UIP746" s="187"/>
      <c r="UIQ746" s="187"/>
      <c r="UIR746" s="187"/>
      <c r="UIS746" s="187"/>
      <c r="UIT746" s="187"/>
      <c r="UIU746" s="187"/>
      <c r="UIV746" s="187"/>
      <c r="UIW746" s="187"/>
      <c r="UIX746" s="187"/>
      <c r="UIY746" s="187"/>
      <c r="UIZ746" s="187"/>
      <c r="UJA746" s="187"/>
      <c r="UJB746" s="187"/>
      <c r="UJC746" s="187"/>
      <c r="UJD746" s="187"/>
      <c r="UJE746" s="187"/>
      <c r="UJF746" s="187"/>
      <c r="UJG746" s="187"/>
      <c r="UJH746" s="187"/>
      <c r="UJI746" s="187"/>
      <c r="UJJ746" s="187"/>
      <c r="UJK746" s="187"/>
      <c r="UJL746" s="187"/>
      <c r="UJM746" s="187"/>
      <c r="UJN746" s="187"/>
      <c r="UJO746" s="187"/>
      <c r="UJP746" s="187"/>
      <c r="UJQ746" s="187"/>
      <c r="UJR746" s="187"/>
      <c r="UJS746" s="187"/>
      <c r="UJT746" s="187"/>
      <c r="UJU746" s="187"/>
      <c r="UJV746" s="187"/>
      <c r="UJW746" s="187"/>
      <c r="UJX746" s="187"/>
      <c r="UJY746" s="187"/>
      <c r="UJZ746" s="187"/>
      <c r="UKA746" s="187"/>
      <c r="UKB746" s="187"/>
      <c r="UKC746" s="187"/>
      <c r="UKD746" s="187"/>
      <c r="UKE746" s="187"/>
      <c r="UKF746" s="187"/>
      <c r="UKG746" s="187"/>
      <c r="UKH746" s="187"/>
      <c r="UKI746" s="187"/>
      <c r="UKJ746" s="187"/>
      <c r="UKK746" s="187"/>
      <c r="UKL746" s="187"/>
      <c r="UKM746" s="187"/>
      <c r="UKN746" s="187"/>
      <c r="UKO746" s="187"/>
      <c r="UKP746" s="187"/>
      <c r="UKQ746" s="187"/>
      <c r="UKR746" s="187"/>
      <c r="UKS746" s="187"/>
      <c r="UKT746" s="187"/>
      <c r="UKU746" s="187"/>
      <c r="UKV746" s="187"/>
      <c r="UKW746" s="187"/>
      <c r="UKX746" s="187"/>
      <c r="UKY746" s="187"/>
      <c r="UKZ746" s="187"/>
      <c r="ULA746" s="187"/>
      <c r="ULB746" s="187"/>
      <c r="ULC746" s="187"/>
      <c r="ULD746" s="187"/>
      <c r="ULE746" s="187"/>
      <c r="ULF746" s="187"/>
      <c r="ULG746" s="187"/>
      <c r="ULH746" s="187"/>
      <c r="ULI746" s="187"/>
      <c r="ULJ746" s="187"/>
      <c r="ULK746" s="187"/>
      <c r="ULL746" s="187"/>
      <c r="ULM746" s="187"/>
      <c r="ULN746" s="187"/>
      <c r="ULO746" s="187"/>
      <c r="ULP746" s="187"/>
      <c r="ULQ746" s="187"/>
      <c r="ULR746" s="187"/>
      <c r="ULS746" s="187"/>
      <c r="ULT746" s="187"/>
      <c r="ULU746" s="187"/>
      <c r="ULV746" s="187"/>
      <c r="ULW746" s="187"/>
      <c r="ULX746" s="187"/>
      <c r="ULY746" s="187"/>
      <c r="ULZ746" s="187"/>
      <c r="UMA746" s="187"/>
      <c r="UMB746" s="187"/>
      <c r="UMC746" s="187"/>
      <c r="UMD746" s="187"/>
      <c r="UME746" s="187"/>
      <c r="UMF746" s="187"/>
      <c r="UMG746" s="187"/>
      <c r="UMH746" s="187"/>
      <c r="UMI746" s="187"/>
      <c r="UMJ746" s="187"/>
      <c r="UMK746" s="187"/>
      <c r="UML746" s="187"/>
      <c r="UMM746" s="187"/>
      <c r="UMN746" s="187"/>
      <c r="UMO746" s="187"/>
      <c r="UMP746" s="187"/>
      <c r="UMQ746" s="187"/>
      <c r="UMR746" s="187"/>
      <c r="UMS746" s="187"/>
      <c r="UMT746" s="187"/>
      <c r="UMU746" s="187"/>
      <c r="UMV746" s="187"/>
      <c r="UMW746" s="187"/>
      <c r="UMX746" s="187"/>
      <c r="UMY746" s="187"/>
      <c r="UMZ746" s="187"/>
      <c r="UNA746" s="187"/>
      <c r="UNB746" s="187"/>
      <c r="UNC746" s="187"/>
      <c r="UND746" s="187"/>
      <c r="UNE746" s="187"/>
      <c r="UNF746" s="187"/>
      <c r="UNG746" s="187"/>
      <c r="UNH746" s="187"/>
      <c r="UNI746" s="187"/>
      <c r="UNJ746" s="187"/>
      <c r="UNK746" s="187"/>
      <c r="UNL746" s="187"/>
      <c r="UNM746" s="187"/>
      <c r="UNN746" s="187"/>
      <c r="UNO746" s="187"/>
      <c r="UNP746" s="187"/>
      <c r="UNQ746" s="187"/>
      <c r="UNR746" s="187"/>
      <c r="UNS746" s="187"/>
      <c r="UNT746" s="187"/>
      <c r="UNU746" s="187"/>
      <c r="UNV746" s="187"/>
      <c r="UNW746" s="187"/>
      <c r="UNX746" s="187"/>
      <c r="UNY746" s="187"/>
      <c r="UNZ746" s="187"/>
      <c r="UOA746" s="187"/>
      <c r="UOB746" s="187"/>
      <c r="UOC746" s="187"/>
      <c r="UOD746" s="187"/>
      <c r="UOE746" s="187"/>
      <c r="UOF746" s="187"/>
      <c r="UOG746" s="187"/>
      <c r="UOH746" s="187"/>
      <c r="UOI746" s="187"/>
      <c r="UOJ746" s="187"/>
      <c r="UOK746" s="187"/>
      <c r="UOL746" s="187"/>
      <c r="UOM746" s="187"/>
      <c r="UON746" s="187"/>
      <c r="UOO746" s="187"/>
      <c r="UOP746" s="187"/>
      <c r="UOQ746" s="187"/>
      <c r="UOR746" s="187"/>
      <c r="UOS746" s="187"/>
      <c r="UOT746" s="187"/>
      <c r="UOU746" s="187"/>
      <c r="UOV746" s="187"/>
      <c r="UOW746" s="187"/>
      <c r="UOX746" s="187"/>
      <c r="UOY746" s="187"/>
      <c r="UOZ746" s="187"/>
      <c r="UPA746" s="187"/>
      <c r="UPB746" s="187"/>
      <c r="UPC746" s="187"/>
      <c r="UPD746" s="187"/>
      <c r="UPE746" s="187"/>
      <c r="UPF746" s="187"/>
      <c r="UPG746" s="187"/>
      <c r="UPH746" s="187"/>
      <c r="UPI746" s="187"/>
      <c r="UPJ746" s="187"/>
      <c r="UPK746" s="187"/>
      <c r="UPL746" s="187"/>
      <c r="UPM746" s="187"/>
      <c r="UPN746" s="187"/>
      <c r="UPO746" s="187"/>
      <c r="UPP746" s="187"/>
      <c r="UPQ746" s="187"/>
      <c r="UPR746" s="187"/>
      <c r="UPS746" s="187"/>
      <c r="UPT746" s="187"/>
      <c r="UPU746" s="187"/>
      <c r="UPV746" s="187"/>
      <c r="UPW746" s="187"/>
      <c r="UPX746" s="187"/>
      <c r="UPY746" s="187"/>
      <c r="UPZ746" s="187"/>
      <c r="UQA746" s="187"/>
      <c r="UQB746" s="187"/>
      <c r="UQC746" s="187"/>
      <c r="UQD746" s="187"/>
      <c r="UQE746" s="187"/>
      <c r="UQF746" s="187"/>
      <c r="UQG746" s="187"/>
      <c r="UQH746" s="187"/>
      <c r="UQI746" s="187"/>
      <c r="UQJ746" s="187"/>
      <c r="UQK746" s="187"/>
      <c r="UQL746" s="187"/>
      <c r="UQM746" s="187"/>
      <c r="UQN746" s="187"/>
      <c r="UQO746" s="187"/>
      <c r="UQP746" s="187"/>
      <c r="UQQ746" s="187"/>
      <c r="UQR746" s="187"/>
      <c r="UQS746" s="187"/>
      <c r="UQT746" s="187"/>
      <c r="UQU746" s="187"/>
      <c r="UQV746" s="187"/>
      <c r="UQW746" s="187"/>
      <c r="UQX746" s="187"/>
      <c r="UQY746" s="187"/>
      <c r="UQZ746" s="187"/>
      <c r="URA746" s="187"/>
      <c r="URB746" s="187"/>
      <c r="URC746" s="187"/>
      <c r="URD746" s="187"/>
      <c r="URE746" s="187"/>
      <c r="URF746" s="187"/>
      <c r="URG746" s="187"/>
      <c r="URH746" s="187"/>
      <c r="URI746" s="187"/>
      <c r="URJ746" s="187"/>
      <c r="URK746" s="187"/>
      <c r="URL746" s="187"/>
      <c r="URM746" s="187"/>
      <c r="URN746" s="187"/>
      <c r="URO746" s="187"/>
      <c r="URP746" s="187"/>
      <c r="URQ746" s="187"/>
      <c r="URR746" s="187"/>
      <c r="URS746" s="187"/>
      <c r="URT746" s="187"/>
      <c r="URU746" s="187"/>
      <c r="URV746" s="187"/>
      <c r="URW746" s="187"/>
      <c r="URX746" s="187"/>
      <c r="URY746" s="187"/>
      <c r="URZ746" s="187"/>
      <c r="USA746" s="187"/>
      <c r="USB746" s="187"/>
      <c r="USC746" s="187"/>
      <c r="USD746" s="187"/>
      <c r="USE746" s="187"/>
      <c r="USF746" s="187"/>
      <c r="USG746" s="187"/>
      <c r="USH746" s="187"/>
      <c r="USI746" s="187"/>
      <c r="USJ746" s="187"/>
      <c r="USK746" s="187"/>
      <c r="USL746" s="187"/>
      <c r="USM746" s="187"/>
      <c r="USN746" s="187"/>
      <c r="USO746" s="187"/>
      <c r="USP746" s="187"/>
      <c r="USQ746" s="187"/>
      <c r="USR746" s="187"/>
      <c r="USS746" s="187"/>
      <c r="UST746" s="187"/>
      <c r="USU746" s="187"/>
      <c r="USV746" s="187"/>
      <c r="USW746" s="187"/>
      <c r="USX746" s="187"/>
      <c r="USY746" s="187"/>
      <c r="USZ746" s="187"/>
      <c r="UTA746" s="187"/>
      <c r="UTB746" s="187"/>
      <c r="UTC746" s="187"/>
      <c r="UTD746" s="187"/>
      <c r="UTE746" s="187"/>
      <c r="UTF746" s="187"/>
      <c r="UTG746" s="187"/>
      <c r="UTH746" s="187"/>
      <c r="UTI746" s="187"/>
      <c r="UTJ746" s="187"/>
      <c r="UTK746" s="187"/>
      <c r="UTL746" s="187"/>
      <c r="UTM746" s="187"/>
      <c r="UTN746" s="187"/>
      <c r="UTO746" s="187"/>
      <c r="UTP746" s="187"/>
      <c r="UTQ746" s="187"/>
      <c r="UTR746" s="187"/>
      <c r="UTS746" s="187"/>
      <c r="UTT746" s="187"/>
      <c r="UTU746" s="187"/>
      <c r="UTV746" s="187"/>
      <c r="UTW746" s="187"/>
      <c r="UTX746" s="187"/>
      <c r="UTY746" s="187"/>
      <c r="UTZ746" s="187"/>
      <c r="UUA746" s="187"/>
      <c r="UUB746" s="187"/>
      <c r="UUC746" s="187"/>
      <c r="UUD746" s="187"/>
      <c r="UUE746" s="187"/>
      <c r="UUF746" s="187"/>
      <c r="UUG746" s="187"/>
      <c r="UUH746" s="187"/>
      <c r="UUI746" s="187"/>
      <c r="UUJ746" s="187"/>
      <c r="UUK746" s="187"/>
      <c r="UUL746" s="187"/>
      <c r="UUM746" s="187"/>
      <c r="UUN746" s="187"/>
      <c r="UUO746" s="187"/>
      <c r="UUP746" s="187"/>
      <c r="UUQ746" s="187"/>
      <c r="UUR746" s="187"/>
      <c r="UUS746" s="187"/>
      <c r="UUT746" s="187"/>
      <c r="UUU746" s="187"/>
      <c r="UUV746" s="187"/>
      <c r="UUW746" s="187"/>
      <c r="UUX746" s="187"/>
      <c r="UUY746" s="187"/>
      <c r="UUZ746" s="187"/>
      <c r="UVA746" s="187"/>
      <c r="UVB746" s="187"/>
      <c r="UVC746" s="187"/>
      <c r="UVD746" s="187"/>
      <c r="UVE746" s="187"/>
      <c r="UVF746" s="187"/>
      <c r="UVG746" s="187"/>
      <c r="UVH746" s="187"/>
      <c r="UVI746" s="187"/>
      <c r="UVJ746" s="187"/>
      <c r="UVK746" s="187"/>
      <c r="UVL746" s="187"/>
      <c r="UVM746" s="187"/>
      <c r="UVN746" s="187"/>
      <c r="UVO746" s="187"/>
      <c r="UVP746" s="187"/>
      <c r="UVQ746" s="187"/>
      <c r="UVR746" s="187"/>
      <c r="UVS746" s="187"/>
      <c r="UVT746" s="187"/>
      <c r="UVU746" s="187"/>
      <c r="UVV746" s="187"/>
      <c r="UVW746" s="187"/>
      <c r="UVX746" s="187"/>
      <c r="UVY746" s="187"/>
      <c r="UVZ746" s="187"/>
      <c r="UWA746" s="187"/>
      <c r="UWB746" s="187"/>
      <c r="UWC746" s="187"/>
      <c r="UWD746" s="187"/>
      <c r="UWE746" s="187"/>
      <c r="UWF746" s="187"/>
      <c r="UWG746" s="187"/>
      <c r="UWH746" s="187"/>
      <c r="UWI746" s="187"/>
      <c r="UWJ746" s="187"/>
      <c r="UWK746" s="187"/>
      <c r="UWL746" s="187"/>
      <c r="UWM746" s="187"/>
      <c r="UWN746" s="187"/>
      <c r="UWO746" s="187"/>
      <c r="UWP746" s="187"/>
      <c r="UWQ746" s="187"/>
      <c r="UWR746" s="187"/>
      <c r="UWS746" s="187"/>
      <c r="UWT746" s="187"/>
      <c r="UWU746" s="187"/>
      <c r="UWV746" s="187"/>
      <c r="UWW746" s="187"/>
      <c r="UWX746" s="187"/>
      <c r="UWY746" s="187"/>
      <c r="UWZ746" s="187"/>
      <c r="UXA746" s="187"/>
      <c r="UXB746" s="187"/>
      <c r="UXC746" s="187"/>
      <c r="UXD746" s="187"/>
      <c r="UXE746" s="187"/>
      <c r="UXF746" s="187"/>
      <c r="UXG746" s="187"/>
      <c r="UXH746" s="187"/>
      <c r="UXI746" s="187"/>
      <c r="UXJ746" s="187"/>
      <c r="UXK746" s="187"/>
      <c r="UXL746" s="187"/>
      <c r="UXM746" s="187"/>
      <c r="UXN746" s="187"/>
      <c r="UXO746" s="187"/>
      <c r="UXP746" s="187"/>
      <c r="UXQ746" s="187"/>
      <c r="UXR746" s="187"/>
      <c r="UXS746" s="187"/>
      <c r="UXT746" s="187"/>
      <c r="UXU746" s="187"/>
      <c r="UXV746" s="187"/>
      <c r="UXW746" s="187"/>
      <c r="UXX746" s="187"/>
      <c r="UXY746" s="187"/>
      <c r="UXZ746" s="187"/>
      <c r="UYA746" s="187"/>
      <c r="UYB746" s="187"/>
      <c r="UYC746" s="187"/>
      <c r="UYD746" s="187"/>
      <c r="UYE746" s="187"/>
      <c r="UYF746" s="187"/>
      <c r="UYG746" s="187"/>
      <c r="UYH746" s="187"/>
      <c r="UYI746" s="187"/>
      <c r="UYJ746" s="187"/>
      <c r="UYK746" s="187"/>
      <c r="UYL746" s="187"/>
      <c r="UYM746" s="187"/>
      <c r="UYN746" s="187"/>
      <c r="UYO746" s="187"/>
      <c r="UYP746" s="187"/>
      <c r="UYQ746" s="187"/>
      <c r="UYR746" s="187"/>
      <c r="UYS746" s="187"/>
      <c r="UYT746" s="187"/>
      <c r="UYU746" s="187"/>
      <c r="UYV746" s="187"/>
      <c r="UYW746" s="187"/>
      <c r="UYX746" s="187"/>
      <c r="UYY746" s="187"/>
      <c r="UYZ746" s="187"/>
      <c r="UZA746" s="187"/>
      <c r="UZB746" s="187"/>
      <c r="UZC746" s="187"/>
      <c r="UZD746" s="187"/>
      <c r="UZE746" s="187"/>
      <c r="UZF746" s="187"/>
      <c r="UZG746" s="187"/>
      <c r="UZH746" s="187"/>
      <c r="UZI746" s="187"/>
      <c r="UZJ746" s="187"/>
      <c r="UZK746" s="187"/>
      <c r="UZL746" s="187"/>
      <c r="UZM746" s="187"/>
      <c r="UZN746" s="187"/>
      <c r="UZO746" s="187"/>
      <c r="UZP746" s="187"/>
      <c r="UZQ746" s="187"/>
      <c r="UZR746" s="187"/>
      <c r="UZS746" s="187"/>
      <c r="UZT746" s="187"/>
      <c r="UZU746" s="187"/>
      <c r="UZV746" s="187"/>
      <c r="UZW746" s="187"/>
      <c r="UZX746" s="187"/>
      <c r="UZY746" s="187"/>
      <c r="UZZ746" s="187"/>
      <c r="VAA746" s="187"/>
      <c r="VAB746" s="187"/>
      <c r="VAC746" s="187"/>
      <c r="VAD746" s="187"/>
      <c r="VAE746" s="187"/>
      <c r="VAF746" s="187"/>
      <c r="VAG746" s="187"/>
      <c r="VAH746" s="187"/>
      <c r="VAI746" s="187"/>
      <c r="VAJ746" s="187"/>
      <c r="VAK746" s="187"/>
      <c r="VAL746" s="187"/>
      <c r="VAM746" s="187"/>
      <c r="VAN746" s="187"/>
      <c r="VAO746" s="187"/>
      <c r="VAP746" s="187"/>
      <c r="VAQ746" s="187"/>
      <c r="VAR746" s="187"/>
      <c r="VAS746" s="187"/>
      <c r="VAT746" s="187"/>
      <c r="VAU746" s="187"/>
      <c r="VAV746" s="187"/>
      <c r="VAW746" s="187"/>
      <c r="VAX746" s="187"/>
      <c r="VAY746" s="187"/>
      <c r="VAZ746" s="187"/>
      <c r="VBA746" s="187"/>
      <c r="VBB746" s="187"/>
      <c r="VBC746" s="187"/>
      <c r="VBD746" s="187"/>
      <c r="VBE746" s="187"/>
      <c r="VBF746" s="187"/>
      <c r="VBG746" s="187"/>
      <c r="VBH746" s="187"/>
      <c r="VBI746" s="187"/>
      <c r="VBJ746" s="187"/>
      <c r="VBK746" s="187"/>
      <c r="VBL746" s="187"/>
      <c r="VBM746" s="187"/>
      <c r="VBN746" s="187"/>
      <c r="VBO746" s="187"/>
      <c r="VBP746" s="187"/>
      <c r="VBQ746" s="187"/>
      <c r="VBR746" s="187"/>
      <c r="VBS746" s="187"/>
      <c r="VBT746" s="187"/>
      <c r="VBU746" s="187"/>
      <c r="VBV746" s="187"/>
      <c r="VBW746" s="187"/>
      <c r="VBX746" s="187"/>
      <c r="VBY746" s="187"/>
      <c r="VBZ746" s="187"/>
      <c r="VCA746" s="187"/>
      <c r="VCB746" s="187"/>
      <c r="VCC746" s="187"/>
      <c r="VCD746" s="187"/>
      <c r="VCE746" s="187"/>
      <c r="VCF746" s="187"/>
      <c r="VCG746" s="187"/>
      <c r="VCH746" s="187"/>
      <c r="VCI746" s="187"/>
      <c r="VCJ746" s="187"/>
      <c r="VCK746" s="187"/>
      <c r="VCL746" s="187"/>
      <c r="VCM746" s="187"/>
      <c r="VCN746" s="187"/>
      <c r="VCO746" s="187"/>
      <c r="VCP746" s="187"/>
      <c r="VCQ746" s="187"/>
      <c r="VCR746" s="187"/>
      <c r="VCS746" s="187"/>
      <c r="VCT746" s="187"/>
      <c r="VCU746" s="187"/>
      <c r="VCV746" s="187"/>
      <c r="VCW746" s="187"/>
      <c r="VCX746" s="187"/>
      <c r="VCY746" s="187"/>
      <c r="VCZ746" s="187"/>
      <c r="VDA746" s="187"/>
      <c r="VDB746" s="187"/>
      <c r="VDC746" s="187"/>
      <c r="VDD746" s="187"/>
      <c r="VDE746" s="187"/>
      <c r="VDF746" s="187"/>
      <c r="VDG746" s="187"/>
      <c r="VDH746" s="187"/>
      <c r="VDI746" s="187"/>
      <c r="VDJ746" s="187"/>
      <c r="VDK746" s="187"/>
      <c r="VDL746" s="187"/>
      <c r="VDM746" s="187"/>
      <c r="VDN746" s="187"/>
      <c r="VDO746" s="187"/>
      <c r="VDP746" s="187"/>
      <c r="VDQ746" s="187"/>
      <c r="VDR746" s="187"/>
      <c r="VDS746" s="187"/>
      <c r="VDT746" s="187"/>
      <c r="VDU746" s="187"/>
      <c r="VDV746" s="187"/>
      <c r="VDW746" s="187"/>
      <c r="VDX746" s="187"/>
      <c r="VDY746" s="187"/>
      <c r="VDZ746" s="187"/>
      <c r="VEA746" s="187"/>
      <c r="VEB746" s="187"/>
      <c r="VEC746" s="187"/>
      <c r="VED746" s="187"/>
      <c r="VEE746" s="187"/>
      <c r="VEF746" s="187"/>
      <c r="VEG746" s="187"/>
      <c r="VEH746" s="187"/>
      <c r="VEI746" s="187"/>
      <c r="VEJ746" s="187"/>
      <c r="VEK746" s="187"/>
      <c r="VEL746" s="187"/>
      <c r="VEM746" s="187"/>
      <c r="VEN746" s="187"/>
      <c r="VEO746" s="187"/>
      <c r="VEP746" s="187"/>
      <c r="VEQ746" s="187"/>
      <c r="VER746" s="187"/>
      <c r="VES746" s="187"/>
      <c r="VET746" s="187"/>
      <c r="VEU746" s="187"/>
      <c r="VEV746" s="187"/>
      <c r="VEW746" s="187"/>
      <c r="VEX746" s="187"/>
      <c r="VEY746" s="187"/>
      <c r="VEZ746" s="187"/>
      <c r="VFA746" s="187"/>
      <c r="VFB746" s="187"/>
      <c r="VFC746" s="187"/>
      <c r="VFD746" s="187"/>
      <c r="VFE746" s="187"/>
      <c r="VFF746" s="187"/>
      <c r="VFG746" s="187"/>
      <c r="VFH746" s="187"/>
      <c r="VFI746" s="187"/>
      <c r="VFJ746" s="187"/>
      <c r="VFK746" s="187"/>
      <c r="VFL746" s="187"/>
      <c r="VFM746" s="187"/>
      <c r="VFN746" s="187"/>
      <c r="VFO746" s="187"/>
      <c r="VFP746" s="187"/>
      <c r="VFQ746" s="187"/>
      <c r="VFR746" s="187"/>
      <c r="VFS746" s="187"/>
      <c r="VFT746" s="187"/>
      <c r="VFU746" s="187"/>
      <c r="VFV746" s="187"/>
      <c r="VFW746" s="187"/>
      <c r="VFX746" s="187"/>
      <c r="VFY746" s="187"/>
      <c r="VFZ746" s="187"/>
      <c r="VGA746" s="187"/>
      <c r="VGB746" s="187"/>
      <c r="VGC746" s="187"/>
      <c r="VGD746" s="187"/>
      <c r="VGE746" s="187"/>
      <c r="VGF746" s="187"/>
      <c r="VGG746" s="187"/>
      <c r="VGH746" s="187"/>
      <c r="VGI746" s="187"/>
      <c r="VGJ746" s="187"/>
      <c r="VGK746" s="187"/>
      <c r="VGL746" s="187"/>
      <c r="VGM746" s="187"/>
      <c r="VGN746" s="187"/>
      <c r="VGO746" s="187"/>
      <c r="VGP746" s="187"/>
      <c r="VGQ746" s="187"/>
      <c r="VGR746" s="187"/>
      <c r="VGS746" s="187"/>
      <c r="VGT746" s="187"/>
      <c r="VGU746" s="187"/>
      <c r="VGV746" s="187"/>
      <c r="VGW746" s="187"/>
      <c r="VGX746" s="187"/>
      <c r="VGY746" s="187"/>
      <c r="VGZ746" s="187"/>
      <c r="VHA746" s="187"/>
      <c r="VHB746" s="187"/>
      <c r="VHC746" s="187"/>
      <c r="VHD746" s="187"/>
      <c r="VHE746" s="187"/>
      <c r="VHF746" s="187"/>
      <c r="VHG746" s="187"/>
      <c r="VHH746" s="187"/>
      <c r="VHI746" s="187"/>
      <c r="VHJ746" s="187"/>
      <c r="VHK746" s="187"/>
      <c r="VHL746" s="187"/>
      <c r="VHM746" s="187"/>
      <c r="VHN746" s="187"/>
      <c r="VHO746" s="187"/>
      <c r="VHP746" s="187"/>
      <c r="VHQ746" s="187"/>
      <c r="VHR746" s="187"/>
      <c r="VHS746" s="187"/>
      <c r="VHT746" s="187"/>
      <c r="VHU746" s="187"/>
      <c r="VHV746" s="187"/>
      <c r="VHW746" s="187"/>
      <c r="VHX746" s="187"/>
      <c r="VHY746" s="187"/>
      <c r="VHZ746" s="187"/>
      <c r="VIA746" s="187"/>
      <c r="VIB746" s="187"/>
      <c r="VIC746" s="187"/>
      <c r="VID746" s="187"/>
      <c r="VIE746" s="187"/>
      <c r="VIF746" s="187"/>
      <c r="VIG746" s="187"/>
      <c r="VIH746" s="187"/>
      <c r="VII746" s="187"/>
      <c r="VIJ746" s="187"/>
      <c r="VIK746" s="187"/>
      <c r="VIL746" s="187"/>
      <c r="VIM746" s="187"/>
      <c r="VIN746" s="187"/>
      <c r="VIO746" s="187"/>
      <c r="VIP746" s="187"/>
      <c r="VIQ746" s="187"/>
      <c r="VIR746" s="187"/>
      <c r="VIS746" s="187"/>
      <c r="VIT746" s="187"/>
      <c r="VIU746" s="187"/>
      <c r="VIV746" s="187"/>
      <c r="VIW746" s="187"/>
      <c r="VIX746" s="187"/>
      <c r="VIY746" s="187"/>
      <c r="VIZ746" s="187"/>
      <c r="VJA746" s="187"/>
      <c r="VJB746" s="187"/>
      <c r="VJC746" s="187"/>
      <c r="VJD746" s="187"/>
      <c r="VJE746" s="187"/>
      <c r="VJF746" s="187"/>
      <c r="VJG746" s="187"/>
      <c r="VJH746" s="187"/>
      <c r="VJI746" s="187"/>
      <c r="VJJ746" s="187"/>
      <c r="VJK746" s="187"/>
      <c r="VJL746" s="187"/>
      <c r="VJM746" s="187"/>
      <c r="VJN746" s="187"/>
      <c r="VJO746" s="187"/>
      <c r="VJP746" s="187"/>
      <c r="VJQ746" s="187"/>
      <c r="VJR746" s="187"/>
      <c r="VJS746" s="187"/>
      <c r="VJT746" s="187"/>
      <c r="VJU746" s="187"/>
      <c r="VJV746" s="187"/>
      <c r="VJW746" s="187"/>
      <c r="VJX746" s="187"/>
      <c r="VJY746" s="187"/>
      <c r="VJZ746" s="187"/>
      <c r="VKA746" s="187"/>
      <c r="VKB746" s="187"/>
      <c r="VKC746" s="187"/>
      <c r="VKD746" s="187"/>
      <c r="VKE746" s="187"/>
      <c r="VKF746" s="187"/>
      <c r="VKG746" s="187"/>
      <c r="VKH746" s="187"/>
      <c r="VKI746" s="187"/>
      <c r="VKJ746" s="187"/>
      <c r="VKK746" s="187"/>
      <c r="VKL746" s="187"/>
      <c r="VKM746" s="187"/>
      <c r="VKN746" s="187"/>
      <c r="VKO746" s="187"/>
      <c r="VKP746" s="187"/>
      <c r="VKQ746" s="187"/>
      <c r="VKR746" s="187"/>
      <c r="VKS746" s="187"/>
      <c r="VKT746" s="187"/>
      <c r="VKU746" s="187"/>
      <c r="VKV746" s="187"/>
      <c r="VKW746" s="187"/>
      <c r="VKX746" s="187"/>
      <c r="VKY746" s="187"/>
      <c r="VKZ746" s="187"/>
      <c r="VLA746" s="187"/>
      <c r="VLB746" s="187"/>
      <c r="VLC746" s="187"/>
      <c r="VLD746" s="187"/>
      <c r="VLE746" s="187"/>
      <c r="VLF746" s="187"/>
      <c r="VLG746" s="187"/>
      <c r="VLH746" s="187"/>
      <c r="VLI746" s="187"/>
      <c r="VLJ746" s="187"/>
      <c r="VLK746" s="187"/>
      <c r="VLL746" s="187"/>
      <c r="VLM746" s="187"/>
      <c r="VLN746" s="187"/>
      <c r="VLO746" s="187"/>
      <c r="VLP746" s="187"/>
      <c r="VLQ746" s="187"/>
      <c r="VLR746" s="187"/>
      <c r="VLS746" s="187"/>
      <c r="VLT746" s="187"/>
      <c r="VLU746" s="187"/>
      <c r="VLV746" s="187"/>
      <c r="VLW746" s="187"/>
      <c r="VLX746" s="187"/>
      <c r="VLY746" s="187"/>
      <c r="VLZ746" s="187"/>
      <c r="VMA746" s="187"/>
      <c r="VMB746" s="187"/>
      <c r="VMC746" s="187"/>
      <c r="VMD746" s="187"/>
      <c r="VME746" s="187"/>
      <c r="VMF746" s="187"/>
      <c r="VMG746" s="187"/>
      <c r="VMH746" s="187"/>
      <c r="VMI746" s="187"/>
      <c r="VMJ746" s="187"/>
      <c r="VMK746" s="187"/>
      <c r="VML746" s="187"/>
      <c r="VMM746" s="187"/>
      <c r="VMN746" s="187"/>
      <c r="VMO746" s="187"/>
      <c r="VMP746" s="187"/>
      <c r="VMQ746" s="187"/>
      <c r="VMR746" s="187"/>
      <c r="VMS746" s="187"/>
      <c r="VMT746" s="187"/>
      <c r="VMU746" s="187"/>
      <c r="VMV746" s="187"/>
      <c r="VMW746" s="187"/>
      <c r="VMX746" s="187"/>
      <c r="VMY746" s="187"/>
      <c r="VMZ746" s="187"/>
      <c r="VNA746" s="187"/>
      <c r="VNB746" s="187"/>
      <c r="VNC746" s="187"/>
      <c r="VND746" s="187"/>
      <c r="VNE746" s="187"/>
      <c r="VNF746" s="187"/>
      <c r="VNG746" s="187"/>
      <c r="VNH746" s="187"/>
      <c r="VNI746" s="187"/>
      <c r="VNJ746" s="187"/>
      <c r="VNK746" s="187"/>
      <c r="VNL746" s="187"/>
      <c r="VNM746" s="187"/>
      <c r="VNN746" s="187"/>
      <c r="VNO746" s="187"/>
      <c r="VNP746" s="187"/>
      <c r="VNQ746" s="187"/>
      <c r="VNR746" s="187"/>
      <c r="VNS746" s="187"/>
      <c r="VNT746" s="187"/>
      <c r="VNU746" s="187"/>
      <c r="VNV746" s="187"/>
      <c r="VNW746" s="187"/>
      <c r="VNX746" s="187"/>
      <c r="VNY746" s="187"/>
      <c r="VNZ746" s="187"/>
      <c r="VOA746" s="187"/>
      <c r="VOB746" s="187"/>
      <c r="VOC746" s="187"/>
      <c r="VOD746" s="187"/>
      <c r="VOE746" s="187"/>
      <c r="VOF746" s="187"/>
      <c r="VOG746" s="187"/>
      <c r="VOH746" s="187"/>
      <c r="VOI746" s="187"/>
      <c r="VOJ746" s="187"/>
      <c r="VOK746" s="187"/>
      <c r="VOL746" s="187"/>
      <c r="VOM746" s="187"/>
      <c r="VON746" s="187"/>
      <c r="VOO746" s="187"/>
      <c r="VOP746" s="187"/>
      <c r="VOQ746" s="187"/>
      <c r="VOR746" s="187"/>
      <c r="VOS746" s="187"/>
      <c r="VOT746" s="187"/>
      <c r="VOU746" s="187"/>
      <c r="VOV746" s="187"/>
      <c r="VOW746" s="187"/>
      <c r="VOX746" s="187"/>
      <c r="VOY746" s="187"/>
      <c r="VOZ746" s="187"/>
      <c r="VPA746" s="187"/>
      <c r="VPB746" s="187"/>
      <c r="VPC746" s="187"/>
      <c r="VPD746" s="187"/>
      <c r="VPE746" s="187"/>
      <c r="VPF746" s="187"/>
      <c r="VPG746" s="187"/>
      <c r="VPH746" s="187"/>
      <c r="VPI746" s="187"/>
      <c r="VPJ746" s="187"/>
      <c r="VPK746" s="187"/>
      <c r="VPL746" s="187"/>
      <c r="VPM746" s="187"/>
      <c r="VPN746" s="187"/>
      <c r="VPO746" s="187"/>
      <c r="VPP746" s="187"/>
      <c r="VPQ746" s="187"/>
      <c r="VPR746" s="187"/>
      <c r="VPS746" s="187"/>
      <c r="VPT746" s="187"/>
      <c r="VPU746" s="187"/>
      <c r="VPV746" s="187"/>
      <c r="VPW746" s="187"/>
      <c r="VPX746" s="187"/>
      <c r="VPY746" s="187"/>
      <c r="VPZ746" s="187"/>
      <c r="VQA746" s="187"/>
      <c r="VQB746" s="187"/>
      <c r="VQC746" s="187"/>
      <c r="VQD746" s="187"/>
      <c r="VQE746" s="187"/>
      <c r="VQF746" s="187"/>
      <c r="VQG746" s="187"/>
      <c r="VQH746" s="187"/>
      <c r="VQI746" s="187"/>
      <c r="VQJ746" s="187"/>
      <c r="VQK746" s="187"/>
      <c r="VQL746" s="187"/>
      <c r="VQM746" s="187"/>
      <c r="VQN746" s="187"/>
      <c r="VQO746" s="187"/>
      <c r="VQP746" s="187"/>
      <c r="VQQ746" s="187"/>
      <c r="VQR746" s="187"/>
      <c r="VQS746" s="187"/>
      <c r="VQT746" s="187"/>
      <c r="VQU746" s="187"/>
      <c r="VQV746" s="187"/>
      <c r="VQW746" s="187"/>
      <c r="VQX746" s="187"/>
      <c r="VQY746" s="187"/>
      <c r="VQZ746" s="187"/>
      <c r="VRA746" s="187"/>
      <c r="VRB746" s="187"/>
      <c r="VRC746" s="187"/>
      <c r="VRD746" s="187"/>
      <c r="VRE746" s="187"/>
      <c r="VRF746" s="187"/>
      <c r="VRG746" s="187"/>
      <c r="VRH746" s="187"/>
      <c r="VRI746" s="187"/>
      <c r="VRJ746" s="187"/>
      <c r="VRK746" s="187"/>
      <c r="VRL746" s="187"/>
      <c r="VRM746" s="187"/>
      <c r="VRN746" s="187"/>
      <c r="VRO746" s="187"/>
      <c r="VRP746" s="187"/>
      <c r="VRQ746" s="187"/>
      <c r="VRR746" s="187"/>
      <c r="VRS746" s="187"/>
      <c r="VRT746" s="187"/>
      <c r="VRU746" s="187"/>
      <c r="VRV746" s="187"/>
      <c r="VRW746" s="187"/>
      <c r="VRX746" s="187"/>
      <c r="VRY746" s="187"/>
      <c r="VRZ746" s="187"/>
      <c r="VSA746" s="187"/>
      <c r="VSB746" s="187"/>
      <c r="VSC746" s="187"/>
      <c r="VSD746" s="187"/>
      <c r="VSE746" s="187"/>
      <c r="VSF746" s="187"/>
      <c r="VSG746" s="187"/>
      <c r="VSH746" s="187"/>
      <c r="VSI746" s="187"/>
      <c r="VSJ746" s="187"/>
      <c r="VSK746" s="187"/>
      <c r="VSL746" s="187"/>
      <c r="VSM746" s="187"/>
      <c r="VSN746" s="187"/>
      <c r="VSO746" s="187"/>
      <c r="VSP746" s="187"/>
      <c r="VSQ746" s="187"/>
      <c r="VSR746" s="187"/>
      <c r="VSS746" s="187"/>
      <c r="VST746" s="187"/>
      <c r="VSU746" s="187"/>
      <c r="VSV746" s="187"/>
      <c r="VSW746" s="187"/>
      <c r="VSX746" s="187"/>
      <c r="VSY746" s="187"/>
      <c r="VSZ746" s="187"/>
      <c r="VTA746" s="187"/>
      <c r="VTB746" s="187"/>
      <c r="VTC746" s="187"/>
      <c r="VTD746" s="187"/>
      <c r="VTE746" s="187"/>
      <c r="VTF746" s="187"/>
      <c r="VTG746" s="187"/>
      <c r="VTH746" s="187"/>
      <c r="VTI746" s="187"/>
      <c r="VTJ746" s="187"/>
      <c r="VTK746" s="187"/>
      <c r="VTL746" s="187"/>
      <c r="VTM746" s="187"/>
      <c r="VTN746" s="187"/>
      <c r="VTO746" s="187"/>
      <c r="VTP746" s="187"/>
      <c r="VTQ746" s="187"/>
      <c r="VTR746" s="187"/>
      <c r="VTS746" s="187"/>
      <c r="VTT746" s="187"/>
      <c r="VTU746" s="187"/>
      <c r="VTV746" s="187"/>
      <c r="VTW746" s="187"/>
      <c r="VTX746" s="187"/>
      <c r="VTY746" s="187"/>
      <c r="VTZ746" s="187"/>
      <c r="VUA746" s="187"/>
      <c r="VUB746" s="187"/>
      <c r="VUC746" s="187"/>
      <c r="VUD746" s="187"/>
      <c r="VUE746" s="187"/>
      <c r="VUF746" s="187"/>
      <c r="VUG746" s="187"/>
      <c r="VUH746" s="187"/>
      <c r="VUI746" s="187"/>
      <c r="VUJ746" s="187"/>
      <c r="VUK746" s="187"/>
      <c r="VUL746" s="187"/>
      <c r="VUM746" s="187"/>
      <c r="VUN746" s="187"/>
      <c r="VUO746" s="187"/>
      <c r="VUP746" s="187"/>
      <c r="VUQ746" s="187"/>
      <c r="VUR746" s="187"/>
      <c r="VUS746" s="187"/>
      <c r="VUT746" s="187"/>
      <c r="VUU746" s="187"/>
      <c r="VUV746" s="187"/>
      <c r="VUW746" s="187"/>
      <c r="VUX746" s="187"/>
      <c r="VUY746" s="187"/>
      <c r="VUZ746" s="187"/>
      <c r="VVA746" s="187"/>
      <c r="VVB746" s="187"/>
      <c r="VVC746" s="187"/>
      <c r="VVD746" s="187"/>
      <c r="VVE746" s="187"/>
      <c r="VVF746" s="187"/>
      <c r="VVG746" s="187"/>
      <c r="VVH746" s="187"/>
      <c r="VVI746" s="187"/>
      <c r="VVJ746" s="187"/>
      <c r="VVK746" s="187"/>
      <c r="VVL746" s="187"/>
      <c r="VVM746" s="187"/>
      <c r="VVN746" s="187"/>
      <c r="VVO746" s="187"/>
      <c r="VVP746" s="187"/>
      <c r="VVQ746" s="187"/>
      <c r="VVR746" s="187"/>
      <c r="VVS746" s="187"/>
      <c r="VVT746" s="187"/>
      <c r="VVU746" s="187"/>
      <c r="VVV746" s="187"/>
      <c r="VVW746" s="187"/>
      <c r="VVX746" s="187"/>
      <c r="VVY746" s="187"/>
      <c r="VVZ746" s="187"/>
      <c r="VWA746" s="187"/>
      <c r="VWB746" s="187"/>
      <c r="VWC746" s="187"/>
      <c r="VWD746" s="187"/>
      <c r="VWE746" s="187"/>
      <c r="VWF746" s="187"/>
      <c r="VWG746" s="187"/>
      <c r="VWH746" s="187"/>
      <c r="VWI746" s="187"/>
      <c r="VWJ746" s="187"/>
      <c r="VWK746" s="187"/>
      <c r="VWL746" s="187"/>
      <c r="VWM746" s="187"/>
      <c r="VWN746" s="187"/>
      <c r="VWO746" s="187"/>
      <c r="VWP746" s="187"/>
      <c r="VWQ746" s="187"/>
      <c r="VWR746" s="187"/>
      <c r="VWS746" s="187"/>
      <c r="VWT746" s="187"/>
      <c r="VWU746" s="187"/>
      <c r="VWV746" s="187"/>
      <c r="VWW746" s="187"/>
      <c r="VWX746" s="187"/>
      <c r="VWY746" s="187"/>
      <c r="VWZ746" s="187"/>
      <c r="VXA746" s="187"/>
      <c r="VXB746" s="187"/>
      <c r="VXC746" s="187"/>
      <c r="VXD746" s="187"/>
      <c r="VXE746" s="187"/>
      <c r="VXF746" s="187"/>
      <c r="VXG746" s="187"/>
      <c r="VXH746" s="187"/>
      <c r="VXI746" s="187"/>
      <c r="VXJ746" s="187"/>
      <c r="VXK746" s="187"/>
      <c r="VXL746" s="187"/>
      <c r="VXM746" s="187"/>
      <c r="VXN746" s="187"/>
      <c r="VXO746" s="187"/>
      <c r="VXP746" s="187"/>
      <c r="VXQ746" s="187"/>
      <c r="VXR746" s="187"/>
      <c r="VXS746" s="187"/>
      <c r="VXT746" s="187"/>
      <c r="VXU746" s="187"/>
      <c r="VXV746" s="187"/>
      <c r="VXW746" s="187"/>
      <c r="VXX746" s="187"/>
      <c r="VXY746" s="187"/>
      <c r="VXZ746" s="187"/>
      <c r="VYA746" s="187"/>
      <c r="VYB746" s="187"/>
      <c r="VYC746" s="187"/>
      <c r="VYD746" s="187"/>
      <c r="VYE746" s="187"/>
      <c r="VYF746" s="187"/>
      <c r="VYG746" s="187"/>
      <c r="VYH746" s="187"/>
      <c r="VYI746" s="187"/>
      <c r="VYJ746" s="187"/>
      <c r="VYK746" s="187"/>
      <c r="VYL746" s="187"/>
      <c r="VYM746" s="187"/>
      <c r="VYN746" s="187"/>
      <c r="VYO746" s="187"/>
      <c r="VYP746" s="187"/>
      <c r="VYQ746" s="187"/>
      <c r="VYR746" s="187"/>
      <c r="VYS746" s="187"/>
      <c r="VYT746" s="187"/>
      <c r="VYU746" s="187"/>
      <c r="VYV746" s="187"/>
      <c r="VYW746" s="187"/>
      <c r="VYX746" s="187"/>
      <c r="VYY746" s="187"/>
      <c r="VYZ746" s="187"/>
      <c r="VZA746" s="187"/>
      <c r="VZB746" s="187"/>
      <c r="VZC746" s="187"/>
      <c r="VZD746" s="187"/>
      <c r="VZE746" s="187"/>
      <c r="VZF746" s="187"/>
      <c r="VZG746" s="187"/>
      <c r="VZH746" s="187"/>
      <c r="VZI746" s="187"/>
      <c r="VZJ746" s="187"/>
      <c r="VZK746" s="187"/>
      <c r="VZL746" s="187"/>
      <c r="VZM746" s="187"/>
      <c r="VZN746" s="187"/>
      <c r="VZO746" s="187"/>
      <c r="VZP746" s="187"/>
      <c r="VZQ746" s="187"/>
      <c r="VZR746" s="187"/>
      <c r="VZS746" s="187"/>
      <c r="VZT746" s="187"/>
      <c r="VZU746" s="187"/>
      <c r="VZV746" s="187"/>
      <c r="VZW746" s="187"/>
      <c r="VZX746" s="187"/>
      <c r="VZY746" s="187"/>
      <c r="VZZ746" s="187"/>
      <c r="WAA746" s="187"/>
      <c r="WAB746" s="187"/>
      <c r="WAC746" s="187"/>
      <c r="WAD746" s="187"/>
      <c r="WAE746" s="187"/>
      <c r="WAF746" s="187"/>
      <c r="WAG746" s="187"/>
      <c r="WAH746" s="187"/>
      <c r="WAI746" s="187"/>
      <c r="WAJ746" s="187"/>
      <c r="WAK746" s="187"/>
      <c r="WAL746" s="187"/>
      <c r="WAM746" s="187"/>
      <c r="WAN746" s="187"/>
      <c r="WAO746" s="187"/>
      <c r="WAP746" s="187"/>
      <c r="WAQ746" s="187"/>
      <c r="WAR746" s="187"/>
      <c r="WAS746" s="187"/>
      <c r="WAT746" s="187"/>
      <c r="WAU746" s="187"/>
      <c r="WAV746" s="187"/>
      <c r="WAW746" s="187"/>
      <c r="WAX746" s="187"/>
      <c r="WAY746" s="187"/>
      <c r="WAZ746" s="187"/>
      <c r="WBA746" s="187"/>
      <c r="WBB746" s="187"/>
      <c r="WBC746" s="187"/>
      <c r="WBD746" s="187"/>
      <c r="WBE746" s="187"/>
      <c r="WBF746" s="187"/>
      <c r="WBG746" s="187"/>
      <c r="WBH746" s="187"/>
      <c r="WBI746" s="187"/>
      <c r="WBJ746" s="187"/>
      <c r="WBK746" s="187"/>
      <c r="WBL746" s="187"/>
      <c r="WBM746" s="187"/>
      <c r="WBN746" s="187"/>
      <c r="WBO746" s="187"/>
      <c r="WBP746" s="187"/>
      <c r="WBQ746" s="187"/>
      <c r="WBR746" s="187"/>
      <c r="WBS746" s="187"/>
      <c r="WBT746" s="187"/>
      <c r="WBU746" s="187"/>
      <c r="WBV746" s="187"/>
      <c r="WBW746" s="187"/>
      <c r="WBX746" s="187"/>
      <c r="WBY746" s="187"/>
      <c r="WBZ746" s="187"/>
      <c r="WCA746" s="187"/>
      <c r="WCB746" s="187"/>
      <c r="WCC746" s="187"/>
      <c r="WCD746" s="187"/>
      <c r="WCE746" s="187"/>
      <c r="WCF746" s="187"/>
      <c r="WCG746" s="187"/>
      <c r="WCH746" s="187"/>
      <c r="WCI746" s="187"/>
      <c r="WCJ746" s="187"/>
      <c r="WCK746" s="187"/>
      <c r="WCL746" s="187"/>
      <c r="WCM746" s="187"/>
      <c r="WCN746" s="187"/>
      <c r="WCO746" s="187"/>
      <c r="WCP746" s="187"/>
      <c r="WCQ746" s="187"/>
      <c r="WCR746" s="187"/>
      <c r="WCS746" s="187"/>
      <c r="WCT746" s="187"/>
      <c r="WCU746" s="187"/>
      <c r="WCV746" s="187"/>
      <c r="WCW746" s="187"/>
      <c r="WCX746" s="187"/>
      <c r="WCY746" s="187"/>
      <c r="WCZ746" s="187"/>
      <c r="WDA746" s="187"/>
      <c r="WDB746" s="187"/>
      <c r="WDC746" s="187"/>
      <c r="WDD746" s="187"/>
      <c r="WDE746" s="187"/>
      <c r="WDF746" s="187"/>
      <c r="WDG746" s="187"/>
      <c r="WDH746" s="187"/>
      <c r="WDI746" s="187"/>
      <c r="WDJ746" s="187"/>
      <c r="WDK746" s="187"/>
      <c r="WDL746" s="187"/>
      <c r="WDM746" s="187"/>
      <c r="WDN746" s="187"/>
      <c r="WDO746" s="187"/>
      <c r="WDP746" s="187"/>
      <c r="WDQ746" s="187"/>
      <c r="WDR746" s="187"/>
      <c r="WDS746" s="187"/>
      <c r="WDT746" s="187"/>
      <c r="WDU746" s="187"/>
      <c r="WDV746" s="187"/>
      <c r="WDW746" s="187"/>
      <c r="WDX746" s="187"/>
      <c r="WDY746" s="187"/>
      <c r="WDZ746" s="187"/>
      <c r="WEA746" s="187"/>
      <c r="WEB746" s="187"/>
      <c r="WEC746" s="187"/>
      <c r="WED746" s="187"/>
      <c r="WEE746" s="187"/>
      <c r="WEF746" s="187"/>
      <c r="WEG746" s="187"/>
      <c r="WEH746" s="187"/>
      <c r="WEI746" s="187"/>
      <c r="WEJ746" s="187"/>
      <c r="WEK746" s="187"/>
      <c r="WEL746" s="187"/>
      <c r="WEM746" s="187"/>
      <c r="WEN746" s="187"/>
      <c r="WEO746" s="187"/>
      <c r="WEP746" s="187"/>
      <c r="WEQ746" s="187"/>
      <c r="WER746" s="187"/>
      <c r="WES746" s="187"/>
      <c r="WET746" s="187"/>
      <c r="WEU746" s="187"/>
      <c r="WEV746" s="187"/>
      <c r="WEW746" s="187"/>
      <c r="WEX746" s="187"/>
      <c r="WEY746" s="187"/>
      <c r="WEZ746" s="187"/>
      <c r="WFA746" s="187"/>
      <c r="WFB746" s="187"/>
      <c r="WFC746" s="187"/>
      <c r="WFD746" s="187"/>
      <c r="WFE746" s="187"/>
      <c r="WFF746" s="187"/>
      <c r="WFG746" s="187"/>
      <c r="WFH746" s="187"/>
      <c r="WFI746" s="187"/>
      <c r="WFJ746" s="187"/>
      <c r="WFK746" s="187"/>
      <c r="WFL746" s="187"/>
      <c r="WFM746" s="187"/>
      <c r="WFN746" s="187"/>
      <c r="WFO746" s="187"/>
      <c r="WFP746" s="187"/>
      <c r="WFQ746" s="187"/>
      <c r="WFR746" s="187"/>
      <c r="WFS746" s="187"/>
      <c r="WFT746" s="187"/>
      <c r="WFU746" s="187"/>
      <c r="WFV746" s="187"/>
      <c r="WFW746" s="187"/>
      <c r="WFX746" s="187"/>
      <c r="WFY746" s="187"/>
      <c r="WFZ746" s="187"/>
      <c r="WGA746" s="187"/>
      <c r="WGB746" s="187"/>
      <c r="WGC746" s="187"/>
      <c r="WGD746" s="187"/>
      <c r="WGE746" s="187"/>
      <c r="WGF746" s="187"/>
      <c r="WGG746" s="187"/>
      <c r="WGH746" s="187"/>
      <c r="WGI746" s="187"/>
      <c r="WGJ746" s="187"/>
      <c r="WGK746" s="187"/>
      <c r="WGL746" s="187"/>
      <c r="WGM746" s="187"/>
      <c r="WGN746" s="187"/>
      <c r="WGO746" s="187"/>
      <c r="WGP746" s="187"/>
      <c r="WGQ746" s="187"/>
      <c r="WGR746" s="187"/>
      <c r="WGS746" s="187"/>
      <c r="WGT746" s="187"/>
      <c r="WGU746" s="187"/>
      <c r="WGV746" s="187"/>
      <c r="WGW746" s="187"/>
      <c r="WGX746" s="187"/>
      <c r="WGY746" s="187"/>
      <c r="WGZ746" s="187"/>
      <c r="WHA746" s="187"/>
      <c r="WHB746" s="187"/>
      <c r="WHC746" s="187"/>
      <c r="WHD746" s="187"/>
      <c r="WHE746" s="187"/>
      <c r="WHF746" s="187"/>
      <c r="WHG746" s="187"/>
      <c r="WHH746" s="187"/>
      <c r="WHI746" s="187"/>
      <c r="WHJ746" s="187"/>
      <c r="WHK746" s="187"/>
      <c r="WHL746" s="187"/>
      <c r="WHM746" s="187"/>
      <c r="WHN746" s="187"/>
      <c r="WHO746" s="187"/>
      <c r="WHP746" s="187"/>
      <c r="WHQ746" s="187"/>
      <c r="WHR746" s="187"/>
      <c r="WHS746" s="187"/>
      <c r="WHT746" s="187"/>
      <c r="WHU746" s="187"/>
      <c r="WHV746" s="187"/>
      <c r="WHW746" s="187"/>
      <c r="WHX746" s="187"/>
      <c r="WHY746" s="187"/>
      <c r="WHZ746" s="187"/>
      <c r="WIA746" s="187"/>
      <c r="WIB746" s="187"/>
      <c r="WIC746" s="187"/>
      <c r="WID746" s="187"/>
      <c r="WIE746" s="187"/>
      <c r="WIF746" s="187"/>
      <c r="WIG746" s="187"/>
      <c r="WIH746" s="187"/>
      <c r="WII746" s="187"/>
      <c r="WIJ746" s="187"/>
      <c r="WIK746" s="187"/>
      <c r="WIL746" s="187"/>
      <c r="WIM746" s="187"/>
      <c r="WIN746" s="187"/>
      <c r="WIO746" s="187"/>
      <c r="WIP746" s="187"/>
      <c r="WIQ746" s="187"/>
      <c r="WIR746" s="187"/>
      <c r="WIS746" s="187"/>
      <c r="WIT746" s="187"/>
      <c r="WIU746" s="187"/>
      <c r="WIV746" s="187"/>
      <c r="WIW746" s="187"/>
      <c r="WIX746" s="187"/>
      <c r="WIY746" s="187"/>
      <c r="WIZ746" s="187"/>
      <c r="WJA746" s="187"/>
      <c r="WJB746" s="187"/>
      <c r="WJC746" s="187"/>
      <c r="WJD746" s="187"/>
      <c r="WJE746" s="187"/>
      <c r="WJF746" s="187"/>
      <c r="WJG746" s="187"/>
      <c r="WJH746" s="187"/>
      <c r="WJI746" s="187"/>
      <c r="WJJ746" s="187"/>
      <c r="WJK746" s="187"/>
      <c r="WJL746" s="187"/>
      <c r="WJM746" s="187"/>
      <c r="WJN746" s="187"/>
      <c r="WJO746" s="187"/>
      <c r="WJP746" s="187"/>
      <c r="WJQ746" s="187"/>
      <c r="WJR746" s="187"/>
      <c r="WJS746" s="187"/>
      <c r="WJT746" s="187"/>
      <c r="WJU746" s="187"/>
      <c r="WJV746" s="187"/>
      <c r="WJW746" s="187"/>
      <c r="WJX746" s="187"/>
      <c r="WJY746" s="187"/>
      <c r="WJZ746" s="187"/>
      <c r="WKA746" s="187"/>
      <c r="WKB746" s="187"/>
      <c r="WKC746" s="187"/>
      <c r="WKD746" s="187"/>
      <c r="WKE746" s="187"/>
      <c r="WKF746" s="187"/>
      <c r="WKG746" s="187"/>
      <c r="WKH746" s="187"/>
      <c r="WKI746" s="187"/>
      <c r="WKJ746" s="187"/>
      <c r="WKK746" s="187"/>
      <c r="WKL746" s="187"/>
      <c r="WKM746" s="187"/>
      <c r="WKN746" s="187"/>
      <c r="WKO746" s="187"/>
      <c r="WKP746" s="187"/>
      <c r="WKQ746" s="187"/>
      <c r="WKR746" s="187"/>
      <c r="WKS746" s="187"/>
      <c r="WKT746" s="187"/>
      <c r="WKU746" s="187"/>
      <c r="WKV746" s="187"/>
      <c r="WKW746" s="187"/>
      <c r="WKX746" s="187"/>
      <c r="WKY746" s="187"/>
      <c r="WKZ746" s="187"/>
      <c r="WLA746" s="187"/>
      <c r="WLB746" s="187"/>
      <c r="WLC746" s="187"/>
      <c r="WLD746" s="187"/>
      <c r="WLE746" s="187"/>
      <c r="WLF746" s="187"/>
      <c r="WLG746" s="187"/>
      <c r="WLH746" s="187"/>
      <c r="WLI746" s="187"/>
      <c r="WLJ746" s="187"/>
      <c r="WLK746" s="187"/>
      <c r="WLL746" s="187"/>
      <c r="WLM746" s="187"/>
      <c r="WLN746" s="187"/>
      <c r="WLO746" s="187"/>
      <c r="WLP746" s="187"/>
      <c r="WLQ746" s="187"/>
      <c r="WLR746" s="187"/>
      <c r="WLS746" s="187"/>
      <c r="WLT746" s="187"/>
      <c r="WLU746" s="187"/>
      <c r="WLV746" s="187"/>
      <c r="WLW746" s="187"/>
      <c r="WLX746" s="187"/>
      <c r="WLY746" s="187"/>
      <c r="WLZ746" s="187"/>
      <c r="WMA746" s="187"/>
      <c r="WMB746" s="187"/>
      <c r="WMC746" s="187"/>
      <c r="WMD746" s="187"/>
      <c r="WME746" s="187"/>
      <c r="WMF746" s="187"/>
      <c r="WMG746" s="187"/>
      <c r="WMH746" s="187"/>
      <c r="WMI746" s="187"/>
      <c r="WMJ746" s="187"/>
      <c r="WMK746" s="187"/>
      <c r="WML746" s="187"/>
      <c r="WMM746" s="187"/>
      <c r="WMN746" s="187"/>
      <c r="WMO746" s="187"/>
      <c r="WMP746" s="187"/>
      <c r="WMQ746" s="187"/>
      <c r="WMR746" s="187"/>
      <c r="WMS746" s="187"/>
      <c r="WMT746" s="187"/>
      <c r="WMU746" s="187"/>
      <c r="WMV746" s="187"/>
      <c r="WMW746" s="187"/>
      <c r="WMX746" s="187"/>
      <c r="WMY746" s="187"/>
      <c r="WMZ746" s="187"/>
      <c r="WNA746" s="187"/>
      <c r="WNB746" s="187"/>
      <c r="WNC746" s="187"/>
      <c r="WND746" s="187"/>
      <c r="WNE746" s="187"/>
      <c r="WNF746" s="187"/>
      <c r="WNG746" s="187"/>
      <c r="WNH746" s="187"/>
      <c r="WNI746" s="187"/>
      <c r="WNJ746" s="187"/>
      <c r="WNK746" s="187"/>
      <c r="WNL746" s="187"/>
      <c r="WNM746" s="187"/>
      <c r="WNN746" s="187"/>
      <c r="WNO746" s="187"/>
      <c r="WNP746" s="187"/>
      <c r="WNQ746" s="187"/>
      <c r="WNR746" s="187"/>
      <c r="WNS746" s="187"/>
      <c r="WNT746" s="187"/>
      <c r="WNU746" s="187"/>
      <c r="WNV746" s="187"/>
      <c r="WNW746" s="187"/>
      <c r="WNX746" s="187"/>
      <c r="WNY746" s="187"/>
      <c r="WNZ746" s="187"/>
      <c r="WOA746" s="187"/>
      <c r="WOB746" s="187"/>
      <c r="WOC746" s="187"/>
      <c r="WOD746" s="187"/>
      <c r="WOE746" s="187"/>
      <c r="WOF746" s="187"/>
      <c r="WOG746" s="187"/>
      <c r="WOH746" s="187"/>
      <c r="WOI746" s="187"/>
      <c r="WOJ746" s="187"/>
      <c r="WOK746" s="187"/>
      <c r="WOL746" s="187"/>
      <c r="WOM746" s="187"/>
      <c r="WON746" s="187"/>
      <c r="WOO746" s="187"/>
      <c r="WOP746" s="187"/>
      <c r="WOQ746" s="187"/>
      <c r="WOR746" s="187"/>
      <c r="WOS746" s="187"/>
      <c r="WOT746" s="187"/>
      <c r="WOU746" s="187"/>
      <c r="WOV746" s="187"/>
      <c r="WOW746" s="187"/>
      <c r="WOX746" s="187"/>
      <c r="WOY746" s="187"/>
      <c r="WOZ746" s="187"/>
      <c r="WPA746" s="187"/>
      <c r="WPB746" s="187"/>
      <c r="WPC746" s="187"/>
      <c r="WPD746" s="187"/>
      <c r="WPE746" s="187"/>
      <c r="WPF746" s="187"/>
      <c r="WPG746" s="187"/>
      <c r="WPH746" s="187"/>
      <c r="WPI746" s="187"/>
      <c r="WPJ746" s="187"/>
      <c r="WPK746" s="187"/>
      <c r="WPL746" s="187"/>
      <c r="WPM746" s="187"/>
      <c r="WPN746" s="187"/>
      <c r="WPO746" s="187"/>
      <c r="WPP746" s="187"/>
      <c r="WPQ746" s="187"/>
      <c r="WPR746" s="187"/>
      <c r="WPS746" s="187"/>
      <c r="WPT746" s="187"/>
      <c r="WPU746" s="187"/>
      <c r="WPV746" s="187"/>
      <c r="WPW746" s="187"/>
      <c r="WPX746" s="187"/>
      <c r="WPY746" s="187"/>
      <c r="WPZ746" s="187"/>
      <c r="WQA746" s="187"/>
      <c r="WQB746" s="187"/>
      <c r="WQC746" s="187"/>
      <c r="WQD746" s="187"/>
      <c r="WQE746" s="187"/>
      <c r="WQF746" s="187"/>
      <c r="WQG746" s="187"/>
      <c r="WQH746" s="187"/>
      <c r="WQI746" s="187"/>
      <c r="WQJ746" s="187"/>
      <c r="WQK746" s="187"/>
      <c r="WQL746" s="187"/>
      <c r="WQM746" s="187"/>
      <c r="WQN746" s="187"/>
      <c r="WQO746" s="187"/>
      <c r="WQP746" s="187"/>
      <c r="WQQ746" s="187"/>
      <c r="WQR746" s="187"/>
      <c r="WQS746" s="187"/>
      <c r="WQT746" s="187"/>
      <c r="WQU746" s="187"/>
      <c r="WQV746" s="187"/>
      <c r="WQW746" s="187"/>
      <c r="WQX746" s="187"/>
      <c r="WQY746" s="187"/>
      <c r="WQZ746" s="187"/>
      <c r="WRA746" s="187"/>
      <c r="WRB746" s="187"/>
      <c r="WRC746" s="187"/>
      <c r="WRD746" s="187"/>
      <c r="WRE746" s="187"/>
      <c r="WRF746" s="187"/>
      <c r="WRG746" s="187"/>
      <c r="WRH746" s="187"/>
      <c r="WRI746" s="187"/>
      <c r="WRJ746" s="187"/>
      <c r="WRK746" s="187"/>
      <c r="WRL746" s="187"/>
      <c r="WRM746" s="187"/>
      <c r="WRN746" s="187"/>
      <c r="WRO746" s="187"/>
      <c r="WRP746" s="187"/>
      <c r="WRQ746" s="187"/>
      <c r="WRR746" s="187"/>
      <c r="WRS746" s="187"/>
      <c r="WRT746" s="187"/>
      <c r="WRU746" s="187"/>
      <c r="WRV746" s="187"/>
      <c r="WRW746" s="187"/>
      <c r="WRX746" s="187"/>
      <c r="WRY746" s="187"/>
      <c r="WRZ746" s="187"/>
      <c r="WSA746" s="187"/>
      <c r="WSB746" s="187"/>
      <c r="WSC746" s="187"/>
      <c r="WSD746" s="187"/>
      <c r="WSE746" s="187"/>
      <c r="WSF746" s="187"/>
      <c r="WSG746" s="187"/>
      <c r="WSH746" s="187"/>
      <c r="WSI746" s="187"/>
      <c r="WSJ746" s="187"/>
      <c r="WSK746" s="187"/>
      <c r="WSL746" s="187"/>
      <c r="WSM746" s="187"/>
      <c r="WSN746" s="187"/>
      <c r="WSO746" s="187"/>
      <c r="WSP746" s="187"/>
      <c r="WSQ746" s="187"/>
      <c r="WSR746" s="187"/>
      <c r="WSS746" s="187"/>
      <c r="WST746" s="187"/>
      <c r="WSU746" s="187"/>
      <c r="WSV746" s="187"/>
      <c r="WSW746" s="187"/>
      <c r="WSX746" s="187"/>
      <c r="WSY746" s="187"/>
      <c r="WSZ746" s="187"/>
      <c r="WTA746" s="187"/>
      <c r="WTB746" s="187"/>
      <c r="WTC746" s="187"/>
      <c r="WTD746" s="187"/>
      <c r="WTE746" s="187"/>
      <c r="WTF746" s="187"/>
      <c r="WTG746" s="187"/>
      <c r="WTH746" s="187"/>
      <c r="WTI746" s="187"/>
      <c r="WTJ746" s="187"/>
      <c r="WTK746" s="187"/>
      <c r="WTL746" s="187"/>
      <c r="WTM746" s="187"/>
      <c r="WTN746" s="187"/>
      <c r="WTO746" s="187"/>
      <c r="WTP746" s="187"/>
      <c r="WTQ746" s="187"/>
      <c r="WTR746" s="187"/>
      <c r="WTS746" s="187"/>
      <c r="WTT746" s="187"/>
      <c r="WTU746" s="187"/>
      <c r="WTV746" s="187"/>
      <c r="WTW746" s="187"/>
      <c r="WTX746" s="187"/>
      <c r="WTY746" s="187"/>
      <c r="WTZ746" s="187"/>
      <c r="WUA746" s="187"/>
      <c r="WUB746" s="187"/>
      <c r="WUC746" s="187"/>
      <c r="WUD746" s="187"/>
      <c r="WUE746" s="187"/>
      <c r="WUF746" s="187"/>
      <c r="WUG746" s="187"/>
      <c r="WUH746" s="187"/>
      <c r="WUI746" s="187"/>
      <c r="WUJ746" s="187"/>
      <c r="WUK746" s="187"/>
      <c r="WUL746" s="187"/>
      <c r="WUM746" s="187"/>
      <c r="WUN746" s="187"/>
      <c r="WUO746" s="187"/>
      <c r="WUP746" s="187"/>
      <c r="WUQ746" s="187"/>
      <c r="WUR746" s="187"/>
      <c r="WUS746" s="187"/>
      <c r="WUT746" s="187"/>
      <c r="WUU746" s="187"/>
      <c r="WUV746" s="187"/>
      <c r="WUW746" s="187"/>
      <c r="WUX746" s="187"/>
      <c r="WUY746" s="187"/>
      <c r="WUZ746" s="187"/>
      <c r="WVA746" s="187"/>
      <c r="WVB746" s="187"/>
      <c r="WVC746" s="187"/>
      <c r="WVD746" s="187"/>
      <c r="WVE746" s="187"/>
      <c r="WVF746" s="187"/>
      <c r="WVG746" s="187"/>
      <c r="WVH746" s="187"/>
      <c r="WVI746" s="187"/>
      <c r="WVJ746" s="187"/>
      <c r="WVK746" s="187"/>
      <c r="WVL746" s="187"/>
      <c r="WVM746" s="187"/>
      <c r="WVN746" s="187"/>
      <c r="WVO746" s="187"/>
      <c r="WVP746" s="187"/>
      <c r="WVQ746" s="187"/>
      <c r="WVR746" s="187"/>
      <c r="WVS746" s="187"/>
      <c r="WVT746" s="187"/>
      <c r="WVU746" s="187"/>
      <c r="WVV746" s="187"/>
      <c r="WVW746" s="187"/>
      <c r="WVX746" s="187"/>
      <c r="WVY746" s="187"/>
      <c r="WVZ746" s="187"/>
      <c r="WWA746" s="187"/>
      <c r="WWB746" s="187"/>
      <c r="WWC746" s="187"/>
      <c r="WWD746" s="187"/>
      <c r="WWE746" s="187"/>
      <c r="WWF746" s="187"/>
      <c r="WWG746" s="187"/>
      <c r="WWH746" s="187"/>
      <c r="WWI746" s="187"/>
      <c r="WWJ746" s="187"/>
      <c r="WWK746" s="187"/>
      <c r="WWL746" s="187"/>
      <c r="WWM746" s="187"/>
      <c r="WWN746" s="187"/>
      <c r="WWO746" s="187"/>
      <c r="WWP746" s="187"/>
      <c r="WWQ746" s="187"/>
      <c r="WWR746" s="187"/>
      <c r="WWS746" s="187"/>
      <c r="WWT746" s="187"/>
      <c r="WWU746" s="187"/>
      <c r="WWV746" s="187"/>
      <c r="WWW746" s="187"/>
      <c r="WWX746" s="187"/>
      <c r="WWY746" s="187"/>
      <c r="WWZ746" s="187"/>
      <c r="WXA746" s="187"/>
      <c r="WXB746" s="187"/>
      <c r="WXC746" s="187"/>
      <c r="WXD746" s="187"/>
      <c r="WXE746" s="187"/>
      <c r="WXF746" s="187"/>
      <c r="WXG746" s="187"/>
      <c r="WXH746" s="187"/>
      <c r="WXI746" s="187"/>
      <c r="WXJ746" s="187"/>
      <c r="WXK746" s="187"/>
      <c r="WXL746" s="187"/>
      <c r="WXM746" s="187"/>
      <c r="WXN746" s="187"/>
      <c r="WXO746" s="187"/>
      <c r="WXP746" s="187"/>
      <c r="WXQ746" s="187"/>
      <c r="WXR746" s="187"/>
      <c r="WXS746" s="187"/>
      <c r="WXT746" s="187"/>
      <c r="WXU746" s="187"/>
      <c r="WXV746" s="187"/>
      <c r="WXW746" s="187"/>
      <c r="WXX746" s="187"/>
      <c r="WXY746" s="187"/>
      <c r="WXZ746" s="187"/>
      <c r="WYA746" s="187"/>
      <c r="WYB746" s="187"/>
      <c r="WYC746" s="187"/>
      <c r="WYD746" s="187"/>
      <c r="WYE746" s="187"/>
      <c r="WYF746" s="187"/>
      <c r="WYG746" s="187"/>
      <c r="WYH746" s="187"/>
      <c r="WYI746" s="187"/>
      <c r="WYJ746" s="187"/>
      <c r="WYK746" s="187"/>
      <c r="WYL746" s="187"/>
      <c r="WYM746" s="187"/>
      <c r="WYN746" s="187"/>
      <c r="WYO746" s="187"/>
      <c r="WYP746" s="187"/>
      <c r="WYQ746" s="187"/>
      <c r="WYR746" s="187"/>
      <c r="WYS746" s="187"/>
      <c r="WYT746" s="187"/>
      <c r="WYU746" s="187"/>
      <c r="WYV746" s="187"/>
      <c r="WYW746" s="187"/>
      <c r="WYX746" s="187"/>
      <c r="WYY746" s="187"/>
      <c r="WYZ746" s="187"/>
      <c r="WZA746" s="187"/>
      <c r="WZB746" s="187"/>
      <c r="WZC746" s="187"/>
      <c r="WZD746" s="187"/>
      <c r="WZE746" s="187"/>
      <c r="WZF746" s="187"/>
      <c r="WZG746" s="187"/>
      <c r="WZH746" s="187"/>
      <c r="WZI746" s="187"/>
      <c r="WZJ746" s="187"/>
      <c r="WZK746" s="187"/>
      <c r="WZL746" s="187"/>
      <c r="WZM746" s="187"/>
      <c r="WZN746" s="187"/>
      <c r="WZO746" s="187"/>
      <c r="WZP746" s="187"/>
      <c r="WZQ746" s="187"/>
      <c r="WZR746" s="187"/>
      <c r="WZS746" s="187"/>
      <c r="WZT746" s="187"/>
      <c r="WZU746" s="187"/>
      <c r="WZV746" s="187"/>
      <c r="WZW746" s="187"/>
      <c r="WZX746" s="187"/>
      <c r="WZY746" s="187"/>
      <c r="WZZ746" s="187"/>
      <c r="XAA746" s="187"/>
      <c r="XAB746" s="187"/>
      <c r="XAC746" s="187"/>
      <c r="XAD746" s="187"/>
      <c r="XAE746" s="187"/>
      <c r="XAF746" s="187"/>
      <c r="XAG746" s="187"/>
      <c r="XAH746" s="187"/>
      <c r="XAI746" s="187"/>
      <c r="XAJ746" s="187"/>
      <c r="XAK746" s="187"/>
      <c r="XAL746" s="187"/>
      <c r="XAM746" s="187"/>
      <c r="XAN746" s="187"/>
      <c r="XAO746" s="187"/>
      <c r="XAP746" s="187"/>
      <c r="XAQ746" s="187"/>
      <c r="XAR746" s="187"/>
      <c r="XAS746" s="187"/>
      <c r="XAT746" s="187"/>
      <c r="XAU746" s="187"/>
      <c r="XAV746" s="187"/>
      <c r="XAW746" s="187"/>
      <c r="XAX746" s="187"/>
      <c r="XAY746" s="187"/>
      <c r="XAZ746" s="187"/>
      <c r="XBA746" s="187"/>
      <c r="XBB746" s="187"/>
      <c r="XBC746" s="187"/>
      <c r="XBD746" s="187"/>
      <c r="XBE746" s="187"/>
      <c r="XBF746" s="187"/>
      <c r="XBG746" s="187"/>
      <c r="XBH746" s="187"/>
      <c r="XBI746" s="187"/>
      <c r="XBJ746" s="187"/>
      <c r="XBK746" s="187"/>
      <c r="XBL746" s="187"/>
      <c r="XBM746" s="187"/>
      <c r="XBN746" s="187"/>
      <c r="XBO746" s="187"/>
      <c r="XBP746" s="187"/>
      <c r="XBQ746" s="187"/>
      <c r="XBR746" s="187"/>
      <c r="XBS746" s="187"/>
      <c r="XBT746" s="187"/>
      <c r="XBU746" s="187"/>
      <c r="XBV746" s="187"/>
      <c r="XBW746" s="187"/>
      <c r="XBX746" s="187"/>
      <c r="XBY746" s="187"/>
      <c r="XBZ746" s="187"/>
      <c r="XCA746" s="187"/>
      <c r="XCB746" s="187"/>
      <c r="XCC746" s="187"/>
      <c r="XCD746" s="187"/>
      <c r="XCE746" s="187"/>
      <c r="XCF746" s="187"/>
      <c r="XCG746" s="187"/>
      <c r="XCH746" s="187"/>
      <c r="XCI746" s="187"/>
      <c r="XCJ746" s="187"/>
      <c r="XCK746" s="187"/>
      <c r="XCL746" s="187"/>
      <c r="XCM746" s="187"/>
      <c r="XCN746" s="187"/>
      <c r="XCO746" s="187"/>
      <c r="XCP746" s="187"/>
      <c r="XCQ746" s="187"/>
      <c r="XCR746" s="187"/>
      <c r="XCS746" s="187"/>
      <c r="XCT746" s="187"/>
      <c r="XCU746" s="187"/>
      <c r="XCV746" s="187"/>
      <c r="XCW746" s="187"/>
      <c r="XCX746" s="187"/>
      <c r="XCY746" s="187"/>
      <c r="XCZ746" s="187"/>
      <c r="XDA746" s="187"/>
      <c r="XDB746" s="187"/>
      <c r="XDC746" s="187"/>
      <c r="XDD746" s="187"/>
      <c r="XDE746" s="187"/>
      <c r="XDF746" s="187"/>
      <c r="XDG746" s="187"/>
      <c r="XDH746" s="187"/>
      <c r="XDI746" s="187"/>
      <c r="XDJ746" s="187"/>
      <c r="XDK746" s="187"/>
      <c r="XDL746" s="187"/>
      <c r="XDM746" s="187"/>
      <c r="XDN746" s="187"/>
      <c r="XDO746" s="187"/>
      <c r="XDP746" s="187"/>
      <c r="XDQ746" s="187"/>
      <c r="XDR746" s="187"/>
      <c r="XDS746" s="187"/>
      <c r="XDT746" s="187"/>
      <c r="XDU746" s="187"/>
      <c r="XDV746" s="187"/>
      <c r="XDW746" s="187"/>
      <c r="XDX746" s="187"/>
      <c r="XDY746" s="187"/>
      <c r="XDZ746" s="187"/>
      <c r="XEA746" s="187"/>
      <c r="XEB746" s="187"/>
      <c r="XEC746" s="187"/>
      <c r="XED746" s="187"/>
      <c r="XEE746" s="187"/>
      <c r="XEF746" s="187"/>
      <c r="XEG746" s="187"/>
      <c r="XEH746" s="187"/>
      <c r="XEI746" s="187"/>
      <c r="XEJ746" s="187"/>
      <c r="XEK746" s="187"/>
      <c r="XEL746" s="187"/>
      <c r="XEM746" s="187"/>
      <c r="XEN746" s="187"/>
      <c r="XEO746" s="187"/>
      <c r="XEP746" s="187"/>
      <c r="XEQ746" s="187"/>
      <c r="XER746" s="187"/>
      <c r="XES746" s="187"/>
      <c r="XET746" s="187"/>
      <c r="XEU746" s="187"/>
      <c r="XEV746" s="187"/>
      <c r="XEW746" s="187"/>
      <c r="XEX746" s="187"/>
      <c r="XEY746" s="187"/>
      <c r="XEZ746" s="187"/>
      <c r="XFA746" s="187"/>
      <c r="XFB746" s="187"/>
      <c r="XFC746" s="187"/>
    </row>
    <row r="747" spans="1:16383" ht="12.95" customHeight="1">
      <c r="A747" s="1101"/>
      <c r="B747" s="1313"/>
      <c r="C747" s="1314"/>
      <c r="D747" s="1314"/>
      <c r="E747" s="1314"/>
      <c r="F747" s="1315"/>
      <c r="G747" s="1322"/>
      <c r="H747" s="1323"/>
      <c r="I747" s="1323"/>
      <c r="J747" s="1324"/>
      <c r="K747" s="1513"/>
      <c r="L747" s="1514"/>
      <c r="M747" s="1514"/>
      <c r="N747" s="1515"/>
      <c r="O747" s="1334"/>
      <c r="P747" s="1335"/>
      <c r="Q747" s="1335"/>
      <c r="R747" s="1335"/>
      <c r="S747" s="1336"/>
      <c r="T747" s="1334"/>
      <c r="U747" s="1335"/>
      <c r="V747" s="1335"/>
      <c r="W747" s="1336"/>
      <c r="X747" s="1316">
        <f t="shared" si="61"/>
        <v>0</v>
      </c>
      <c r="Y747" s="1317"/>
      <c r="Z747" s="1317"/>
      <c r="AA747" s="1317"/>
      <c r="AB747" s="1318"/>
      <c r="AC747" s="1337"/>
      <c r="AD747" s="1338"/>
      <c r="AE747" s="1338"/>
      <c r="AF747" s="1338"/>
      <c r="AG747" s="1339"/>
      <c r="AH747" s="1319" t="str">
        <f t="shared" si="60"/>
        <v/>
      </c>
      <c r="AI747" s="1320"/>
      <c r="AJ747" s="1321"/>
      <c r="AK747" s="1313" t="s">
        <v>299</v>
      </c>
      <c r="AL747" s="1314"/>
      <c r="AM747" s="1314"/>
      <c r="AN747" s="1314"/>
      <c r="AO747" s="1315"/>
      <c r="AP747" s="2"/>
      <c r="AQ747" s="2"/>
      <c r="AR747" s="2"/>
      <c r="AS747" s="2"/>
      <c r="AT747" s="1101"/>
      <c r="AU747" s="1101"/>
      <c r="AV747" s="1101"/>
      <c r="AW747" s="1101"/>
      <c r="AX747" s="1101"/>
      <c r="AY747" s="784"/>
      <c r="AZ747" s="784"/>
      <c r="BA747" s="784"/>
      <c r="BB747" s="784"/>
      <c r="BC747" s="784"/>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1101"/>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1101"/>
      <c r="DH747" s="1101"/>
      <c r="DI747" s="1101"/>
      <c r="DJ747" s="1101"/>
      <c r="DK747" s="1101"/>
      <c r="DL747" s="1101"/>
      <c r="DM747" s="1101"/>
      <c r="DN747" s="1101"/>
      <c r="DO747" s="1101"/>
      <c r="DP747" s="1101"/>
      <c r="DQ747" s="1101"/>
      <c r="DR747" s="1101"/>
      <c r="DS747" s="1101"/>
      <c r="DT747" s="1101"/>
      <c r="DU747" s="1101"/>
      <c r="DV747" s="1101"/>
      <c r="DW747" s="1101"/>
      <c r="DX747" s="1101"/>
      <c r="DY747" s="1101"/>
      <c r="DZ747" s="1101"/>
      <c r="EA747" s="1101"/>
      <c r="EB747" s="1101"/>
      <c r="EC747" s="1101"/>
      <c r="ED747" s="1101"/>
      <c r="EE747" s="1101"/>
      <c r="EF747" s="1101"/>
      <c r="EG747" s="1101"/>
      <c r="EH747" s="1101"/>
      <c r="EI747" s="1101"/>
      <c r="EJ747" s="1101"/>
      <c r="EK747" s="1101"/>
      <c r="EL747" s="1101"/>
      <c r="EM747" s="1101"/>
      <c r="EN747" s="1101"/>
      <c r="EO747" s="1101"/>
      <c r="EP747" s="1101"/>
      <c r="EQ747" s="1101"/>
      <c r="ER747" s="1101"/>
      <c r="ES747" s="1101"/>
      <c r="ET747" s="1101"/>
      <c r="EU747" s="1101"/>
      <c r="EV747" s="1101"/>
      <c r="EW747" s="1101"/>
      <c r="EX747" s="1101"/>
      <c r="EY747" s="1101"/>
      <c r="EZ747" s="1101"/>
      <c r="FA747" s="1101"/>
      <c r="FB747" s="1101"/>
      <c r="FC747" s="1101"/>
      <c r="FD747" s="1101"/>
      <c r="FE747" s="1101"/>
      <c r="FF747" s="1101"/>
      <c r="FG747" s="1101"/>
      <c r="FH747" s="1101"/>
      <c r="FI747" s="1101"/>
      <c r="FJ747" s="1101"/>
      <c r="FK747" s="1101"/>
      <c r="FL747" s="1101"/>
      <c r="FM747" s="1101"/>
      <c r="FN747" s="1101"/>
      <c r="FO747" s="1101"/>
      <c r="FP747" s="1101"/>
      <c r="FQ747" s="1101"/>
      <c r="FR747" s="1101"/>
      <c r="FS747" s="1101"/>
      <c r="FT747" s="1101"/>
      <c r="FU747" s="1101"/>
      <c r="FV747" s="1101"/>
      <c r="FW747" s="1101"/>
      <c r="FX747" s="1101"/>
      <c r="FY747" s="1101"/>
      <c r="FZ747" s="1101"/>
      <c r="GA747" s="1101"/>
      <c r="GB747" s="1101"/>
      <c r="GC747" s="1101"/>
      <c r="GD747" s="1101"/>
      <c r="GE747" s="1101"/>
      <c r="GF747" s="1101"/>
      <c r="GG747" s="1101"/>
      <c r="GH747" s="1101"/>
      <c r="GI747" s="1101"/>
      <c r="GJ747" s="1101"/>
      <c r="GK747" s="1101"/>
      <c r="GL747" s="1101"/>
      <c r="GM747" s="1101"/>
      <c r="GN747" s="1101"/>
      <c r="GO747" s="1101"/>
      <c r="GP747" s="1101"/>
      <c r="GQ747" s="1101"/>
      <c r="GR747" s="1101"/>
      <c r="GS747" s="1101"/>
      <c r="GT747" s="1101"/>
      <c r="GU747" s="1101"/>
      <c r="GV747" s="1101"/>
      <c r="GW747" s="1101"/>
      <c r="GX747" s="1101"/>
      <c r="GY747" s="1101"/>
      <c r="GZ747" s="1101"/>
      <c r="HA747" s="1101"/>
      <c r="HB747" s="1101"/>
      <c r="HC747" s="1101"/>
      <c r="HD747" s="1101"/>
      <c r="HE747" s="1101"/>
      <c r="HF747" s="1101"/>
      <c r="HG747" s="1101"/>
      <c r="HH747" s="1101"/>
      <c r="HI747" s="1101"/>
      <c r="HJ747" s="1101"/>
      <c r="HK747" s="1101"/>
      <c r="HL747" s="1101"/>
      <c r="HM747" s="1101"/>
      <c r="HN747" s="1101"/>
      <c r="HO747" s="1101"/>
      <c r="HP747" s="1101"/>
      <c r="HQ747" s="1101"/>
      <c r="HR747" s="1101"/>
      <c r="HS747" s="1101"/>
      <c r="HT747" s="1101"/>
      <c r="HU747" s="1101"/>
      <c r="HV747" s="1101"/>
      <c r="HW747" s="1101"/>
      <c r="HX747" s="1101"/>
      <c r="HY747" s="1101"/>
      <c r="HZ747" s="1101"/>
      <c r="IA747" s="1101"/>
      <c r="IB747" s="1101"/>
      <c r="IC747" s="1101"/>
      <c r="ID747" s="1101"/>
      <c r="IE747" s="1101"/>
      <c r="IF747" s="1101"/>
      <c r="IG747" s="1101"/>
      <c r="IH747" s="1101"/>
      <c r="II747" s="1101"/>
      <c r="IJ747" s="1101"/>
      <c r="IK747" s="1101"/>
      <c r="IL747" s="1101"/>
      <c r="IM747" s="1101"/>
      <c r="IN747" s="1101"/>
      <c r="IO747" s="1101"/>
      <c r="IP747" s="1101"/>
      <c r="IQ747" s="1101"/>
      <c r="IR747" s="1101"/>
      <c r="IS747" s="1101"/>
      <c r="IT747" s="1101"/>
      <c r="IU747" s="1101"/>
      <c r="IV747" s="1101"/>
      <c r="IW747" s="1101"/>
      <c r="IX747" s="1101"/>
      <c r="IY747" s="1101"/>
      <c r="IZ747" s="1101"/>
      <c r="JA747" s="1101"/>
      <c r="JB747" s="1101"/>
      <c r="JC747" s="1101"/>
      <c r="JD747" s="1101"/>
      <c r="JE747" s="1101"/>
      <c r="JF747" s="1101"/>
      <c r="JG747" s="1101"/>
      <c r="JH747" s="1101"/>
      <c r="JI747" s="1101"/>
      <c r="JJ747" s="1101"/>
      <c r="JK747" s="1101"/>
      <c r="JL747" s="1101"/>
      <c r="JM747" s="1101"/>
      <c r="JN747" s="1101"/>
      <c r="JO747" s="1101"/>
      <c r="JP747" s="1101"/>
      <c r="JQ747" s="1101"/>
      <c r="JR747" s="1101"/>
      <c r="JS747" s="1101"/>
      <c r="JT747" s="1101"/>
      <c r="JU747" s="1101"/>
      <c r="JV747" s="1101"/>
      <c r="JW747" s="1101"/>
      <c r="JX747" s="1101"/>
      <c r="JY747" s="1101"/>
      <c r="JZ747" s="1101"/>
      <c r="KA747" s="1101"/>
      <c r="KB747" s="1101"/>
      <c r="KC747" s="1101"/>
      <c r="KD747" s="1101"/>
      <c r="KE747" s="1101"/>
      <c r="KF747" s="1101"/>
      <c r="KG747" s="1101"/>
      <c r="KH747" s="1101"/>
      <c r="KI747" s="1101"/>
      <c r="KJ747" s="1101"/>
      <c r="KK747" s="1101"/>
      <c r="KL747" s="1101"/>
      <c r="KM747" s="1101"/>
      <c r="KN747" s="1101"/>
      <c r="KO747" s="1101"/>
      <c r="KP747" s="1101"/>
      <c r="KQ747" s="1101"/>
      <c r="KR747" s="1101"/>
      <c r="KS747" s="1101"/>
      <c r="KT747" s="1101"/>
      <c r="KU747" s="1101"/>
      <c r="KV747" s="1101"/>
      <c r="KW747" s="1101"/>
      <c r="KX747" s="1101"/>
      <c r="KY747" s="1101"/>
      <c r="KZ747" s="1101"/>
      <c r="LA747" s="1101"/>
      <c r="LB747" s="1101"/>
      <c r="LC747" s="1101"/>
      <c r="LD747" s="1101"/>
      <c r="LE747" s="1101"/>
      <c r="LF747" s="1101"/>
      <c r="LG747" s="1101"/>
      <c r="LH747" s="1101"/>
      <c r="LI747" s="1101"/>
      <c r="LJ747" s="1101"/>
      <c r="LK747" s="1101"/>
      <c r="LL747" s="1101"/>
      <c r="LM747" s="1101"/>
      <c r="LN747" s="1101"/>
      <c r="LO747" s="1101"/>
      <c r="LP747" s="1101"/>
      <c r="LQ747" s="1101"/>
      <c r="LR747" s="1101"/>
      <c r="LS747" s="1101"/>
      <c r="LT747" s="1101"/>
      <c r="LU747" s="1101"/>
      <c r="LV747" s="1101"/>
      <c r="LW747" s="1101"/>
      <c r="LX747" s="1101"/>
      <c r="LY747" s="1101"/>
      <c r="LZ747" s="1101"/>
      <c r="MA747" s="1101"/>
      <c r="MB747" s="1101"/>
      <c r="MC747" s="1101"/>
      <c r="MD747" s="1101"/>
      <c r="ME747" s="1101"/>
      <c r="MF747" s="1101"/>
      <c r="MG747" s="1101"/>
      <c r="MH747" s="1101"/>
      <c r="MI747" s="1101"/>
      <c r="MJ747" s="1101"/>
      <c r="MK747" s="1101"/>
      <c r="ML747" s="1101"/>
      <c r="MM747" s="1101"/>
      <c r="MN747" s="1101"/>
      <c r="MO747" s="1101"/>
      <c r="MP747" s="1101"/>
      <c r="MQ747" s="1101"/>
      <c r="MR747" s="1101"/>
      <c r="MS747" s="1101"/>
      <c r="MT747" s="1101"/>
      <c r="MU747" s="1101"/>
      <c r="MV747" s="1101"/>
      <c r="MW747" s="1101"/>
      <c r="MX747" s="1101"/>
      <c r="MY747" s="1101"/>
      <c r="MZ747" s="1101"/>
      <c r="NA747" s="1101"/>
      <c r="NB747" s="1101"/>
      <c r="NC747" s="1101"/>
      <c r="ND747" s="1101"/>
      <c r="NE747" s="1101"/>
      <c r="NF747" s="1101"/>
      <c r="NG747" s="1101"/>
      <c r="NH747" s="1101"/>
      <c r="NI747" s="1101"/>
      <c r="NJ747" s="1101"/>
      <c r="NK747" s="1101"/>
      <c r="NL747" s="1101"/>
      <c r="NM747" s="1101"/>
      <c r="NN747" s="1101"/>
      <c r="NO747" s="1101"/>
      <c r="NP747" s="1101"/>
      <c r="NQ747" s="1101"/>
      <c r="NR747" s="1101"/>
      <c r="NS747" s="1101"/>
      <c r="NT747" s="1101"/>
      <c r="NU747" s="1101"/>
      <c r="NV747" s="1101"/>
      <c r="NW747" s="1101"/>
      <c r="NX747" s="1101"/>
      <c r="NY747" s="1101"/>
      <c r="NZ747" s="1101"/>
      <c r="OA747" s="1101"/>
      <c r="OB747" s="1101"/>
      <c r="OC747" s="1101"/>
      <c r="OD747" s="1101"/>
      <c r="OE747" s="1101"/>
      <c r="OF747" s="1101"/>
      <c r="OG747" s="1101"/>
      <c r="OH747" s="1101"/>
      <c r="OI747" s="1101"/>
      <c r="OJ747" s="1101"/>
      <c r="OK747" s="1101"/>
      <c r="OL747" s="1101"/>
      <c r="OM747" s="1101"/>
      <c r="ON747" s="1101"/>
      <c r="OO747" s="1101"/>
      <c r="OP747" s="1101"/>
      <c r="OQ747" s="1101"/>
      <c r="OR747" s="1101"/>
      <c r="OS747" s="1101"/>
      <c r="OT747" s="1101"/>
      <c r="OU747" s="1101"/>
      <c r="OV747" s="1101"/>
      <c r="OW747" s="1101"/>
      <c r="OX747" s="1101"/>
      <c r="OY747" s="1101"/>
      <c r="OZ747" s="1101"/>
      <c r="PA747" s="1101"/>
      <c r="PB747" s="1101"/>
      <c r="PC747" s="1101"/>
      <c r="PD747" s="1101"/>
      <c r="PE747" s="1101"/>
      <c r="PF747" s="1101"/>
      <c r="PG747" s="1101"/>
      <c r="PH747" s="1101"/>
      <c r="PI747" s="1101"/>
      <c r="PJ747" s="1101"/>
      <c r="PK747" s="1101"/>
      <c r="PL747" s="1101"/>
      <c r="PM747" s="1101"/>
      <c r="PN747" s="1101"/>
      <c r="PO747" s="1101"/>
      <c r="PP747" s="1101"/>
      <c r="PQ747" s="1101"/>
      <c r="PR747" s="1101"/>
      <c r="PS747" s="1101"/>
      <c r="PT747" s="1101"/>
      <c r="PU747" s="1101"/>
      <c r="PV747" s="1101"/>
      <c r="PW747" s="1101"/>
      <c r="PX747" s="1101"/>
      <c r="PY747" s="1101"/>
      <c r="PZ747" s="1101"/>
      <c r="QA747" s="1101"/>
      <c r="QB747" s="1101"/>
      <c r="QC747" s="1101"/>
      <c r="QD747" s="1101"/>
      <c r="QE747" s="1101"/>
      <c r="QF747" s="1101"/>
      <c r="QG747" s="1101"/>
      <c r="QH747" s="1101"/>
      <c r="QI747" s="1101"/>
      <c r="QJ747" s="1101"/>
      <c r="QK747" s="1101"/>
      <c r="QL747" s="1101"/>
      <c r="QM747" s="1101"/>
      <c r="QN747" s="1101"/>
      <c r="QO747" s="1101"/>
      <c r="QP747" s="1101"/>
      <c r="QQ747" s="1101"/>
      <c r="QR747" s="1101"/>
      <c r="QS747" s="1101"/>
      <c r="QT747" s="1101"/>
      <c r="QU747" s="1101"/>
      <c r="QV747" s="1101"/>
      <c r="QW747" s="1101"/>
      <c r="QX747" s="1101"/>
      <c r="QY747" s="1101"/>
      <c r="QZ747" s="1101"/>
      <c r="RA747" s="1101"/>
      <c r="RB747" s="1101"/>
      <c r="RC747" s="1101"/>
      <c r="RD747" s="1101"/>
      <c r="RE747" s="1101"/>
      <c r="RF747" s="1101"/>
      <c r="RG747" s="1101"/>
      <c r="RH747" s="1101"/>
      <c r="RI747" s="1101"/>
      <c r="RJ747" s="1101"/>
      <c r="RK747" s="1101"/>
      <c r="RL747" s="1101"/>
      <c r="RM747" s="1101"/>
      <c r="RN747" s="1101"/>
      <c r="RO747" s="1101"/>
      <c r="RP747" s="1101"/>
      <c r="RQ747" s="1101"/>
      <c r="RR747" s="1101"/>
      <c r="RS747" s="1101"/>
      <c r="RT747" s="1101"/>
      <c r="RU747" s="1101"/>
      <c r="RV747" s="1101"/>
      <c r="RW747" s="1101"/>
      <c r="RX747" s="1101"/>
      <c r="RY747" s="1101"/>
      <c r="RZ747" s="1101"/>
      <c r="SA747" s="1101"/>
      <c r="SB747" s="1101"/>
      <c r="SC747" s="1101"/>
      <c r="SD747" s="1101"/>
      <c r="SE747" s="1101"/>
      <c r="SF747" s="1101"/>
      <c r="SG747" s="1101"/>
      <c r="SH747" s="1101"/>
      <c r="SI747" s="1101"/>
      <c r="SJ747" s="1101"/>
      <c r="SK747" s="1101"/>
      <c r="SL747" s="1101"/>
      <c r="SM747" s="1101"/>
      <c r="SN747" s="1101"/>
      <c r="SO747" s="1101"/>
      <c r="SP747" s="1101"/>
      <c r="SQ747" s="1101"/>
      <c r="SR747" s="1101"/>
      <c r="SS747" s="1101"/>
      <c r="ST747" s="1101"/>
      <c r="SU747" s="1101"/>
      <c r="SV747" s="1101"/>
      <c r="SW747" s="1101"/>
      <c r="SX747" s="1101"/>
      <c r="SY747" s="1101"/>
      <c r="SZ747" s="1101"/>
      <c r="TA747" s="1101"/>
      <c r="TB747" s="1101"/>
      <c r="TC747" s="1101"/>
      <c r="TD747" s="1101"/>
      <c r="TE747" s="1101"/>
      <c r="TF747" s="1101"/>
      <c r="TG747" s="1101"/>
      <c r="TH747" s="1101"/>
      <c r="TI747" s="1101"/>
      <c r="TJ747" s="1101"/>
      <c r="TK747" s="1101"/>
      <c r="TL747" s="1101"/>
      <c r="TM747" s="1101"/>
      <c r="TN747" s="1101"/>
      <c r="TO747" s="1101"/>
      <c r="TP747" s="1101"/>
      <c r="TQ747" s="1101"/>
      <c r="TR747" s="1101"/>
      <c r="TS747" s="1101"/>
      <c r="TT747" s="1101"/>
      <c r="TU747" s="1101"/>
      <c r="TV747" s="1101"/>
      <c r="TW747" s="1101"/>
      <c r="TX747" s="1101"/>
      <c r="TY747" s="1101"/>
      <c r="TZ747" s="1101"/>
      <c r="UA747" s="1101"/>
      <c r="UB747" s="1101"/>
      <c r="UC747" s="1101"/>
      <c r="UD747" s="1101"/>
      <c r="UE747" s="1101"/>
      <c r="UF747" s="1101"/>
      <c r="UG747" s="1101"/>
      <c r="UH747" s="1101"/>
      <c r="UI747" s="1101"/>
      <c r="UJ747" s="1101"/>
      <c r="UK747" s="1101"/>
      <c r="UL747" s="1101"/>
      <c r="UM747" s="1101"/>
      <c r="UN747" s="1101"/>
      <c r="UO747" s="1101"/>
      <c r="UP747" s="1101"/>
      <c r="UQ747" s="1101"/>
      <c r="UR747" s="1101"/>
      <c r="US747" s="1101"/>
      <c r="UT747" s="1101"/>
      <c r="UU747" s="1101"/>
      <c r="UV747" s="1101"/>
      <c r="UW747" s="1101"/>
      <c r="UX747" s="1101"/>
      <c r="UY747" s="1101"/>
      <c r="UZ747" s="1101"/>
      <c r="VA747" s="1101"/>
      <c r="VB747" s="1101"/>
      <c r="VC747" s="1101"/>
      <c r="VD747" s="1101"/>
      <c r="VE747" s="1101"/>
      <c r="VF747" s="1101"/>
      <c r="VG747" s="1101"/>
      <c r="VH747" s="1101"/>
      <c r="VI747" s="1101"/>
      <c r="VJ747" s="1101"/>
      <c r="VK747" s="1101"/>
      <c r="VL747" s="1101"/>
      <c r="VM747" s="1101"/>
      <c r="VN747" s="1101"/>
      <c r="VO747" s="1101"/>
      <c r="VP747" s="1101"/>
      <c r="VQ747" s="1101"/>
      <c r="VR747" s="1101"/>
      <c r="VS747" s="1101"/>
      <c r="VT747" s="1101"/>
      <c r="VU747" s="1101"/>
      <c r="VV747" s="1101"/>
      <c r="VW747" s="1101"/>
      <c r="VX747" s="1101"/>
      <c r="VY747" s="1101"/>
      <c r="VZ747" s="1101"/>
      <c r="WA747" s="1101"/>
      <c r="WB747" s="1101"/>
      <c r="WC747" s="1101"/>
      <c r="WD747" s="1101"/>
      <c r="WE747" s="1101"/>
      <c r="WF747" s="1101"/>
      <c r="WG747" s="1101"/>
      <c r="WH747" s="1101"/>
      <c r="WI747" s="1101"/>
      <c r="WJ747" s="1101"/>
      <c r="WK747" s="1101"/>
      <c r="WL747" s="1101"/>
      <c r="WM747" s="1101"/>
      <c r="WN747" s="1101"/>
      <c r="WO747" s="1101"/>
      <c r="WP747" s="1101"/>
      <c r="WQ747" s="1101"/>
      <c r="WR747" s="1101"/>
      <c r="WS747" s="1101"/>
      <c r="WT747" s="1101"/>
      <c r="WU747" s="1101"/>
      <c r="WV747" s="1101"/>
      <c r="WW747" s="1101"/>
      <c r="WX747" s="1101"/>
      <c r="WY747" s="1101"/>
      <c r="WZ747" s="1101"/>
      <c r="XA747" s="1101"/>
      <c r="XB747" s="1101"/>
      <c r="XC747" s="1101"/>
      <c r="XD747" s="1101"/>
      <c r="XE747" s="1101"/>
      <c r="XF747" s="1101"/>
      <c r="XG747" s="1101"/>
      <c r="XH747" s="1101"/>
      <c r="XI747" s="1101"/>
      <c r="XJ747" s="1101"/>
      <c r="XK747" s="1101"/>
      <c r="XL747" s="1101"/>
      <c r="XM747" s="1101"/>
      <c r="XN747" s="1101"/>
      <c r="XO747" s="1101"/>
      <c r="XP747" s="1101"/>
      <c r="XQ747" s="1101"/>
      <c r="XR747" s="1101"/>
      <c r="XS747" s="1101"/>
      <c r="XT747" s="1101"/>
      <c r="XU747" s="1101"/>
      <c r="XV747" s="1101"/>
      <c r="XW747" s="1101"/>
      <c r="XX747" s="1101"/>
      <c r="XY747" s="1101"/>
      <c r="XZ747" s="1101"/>
      <c r="YA747" s="1101"/>
      <c r="YB747" s="1101"/>
      <c r="YC747" s="1101"/>
      <c r="YD747" s="1101"/>
      <c r="YE747" s="1101"/>
      <c r="YF747" s="1101"/>
      <c r="YG747" s="1101"/>
      <c r="YH747" s="1101"/>
      <c r="YI747" s="1101"/>
      <c r="YJ747" s="1101"/>
      <c r="YK747" s="1101"/>
      <c r="YL747" s="1101"/>
      <c r="YM747" s="1101"/>
      <c r="YN747" s="1101"/>
      <c r="YO747" s="1101"/>
      <c r="YP747" s="1101"/>
      <c r="YQ747" s="1101"/>
      <c r="YR747" s="1101"/>
      <c r="YS747" s="1101"/>
      <c r="YT747" s="1101"/>
      <c r="YU747" s="1101"/>
      <c r="YV747" s="1101"/>
      <c r="YW747" s="1101"/>
      <c r="YX747" s="1101"/>
      <c r="YY747" s="1101"/>
      <c r="YZ747" s="1101"/>
      <c r="ZA747" s="1101"/>
      <c r="ZB747" s="1101"/>
      <c r="ZC747" s="1101"/>
      <c r="ZD747" s="1101"/>
      <c r="ZE747" s="1101"/>
      <c r="ZF747" s="1101"/>
      <c r="ZG747" s="1101"/>
      <c r="ZH747" s="1101"/>
      <c r="ZI747" s="1101"/>
      <c r="ZJ747" s="1101"/>
      <c r="ZK747" s="1101"/>
      <c r="ZL747" s="1101"/>
      <c r="ZM747" s="1101"/>
      <c r="ZN747" s="1101"/>
      <c r="ZO747" s="1101"/>
      <c r="ZP747" s="1101"/>
      <c r="ZQ747" s="1101"/>
      <c r="ZR747" s="1101"/>
      <c r="ZS747" s="1101"/>
      <c r="ZT747" s="1101"/>
      <c r="ZU747" s="1101"/>
      <c r="ZV747" s="1101"/>
      <c r="ZW747" s="1101"/>
      <c r="ZX747" s="1101"/>
      <c r="ZY747" s="1101"/>
      <c r="ZZ747" s="1101"/>
      <c r="AAA747" s="1101"/>
      <c r="AAB747" s="1101"/>
      <c r="AAC747" s="1101"/>
      <c r="AAD747" s="1101"/>
      <c r="AAE747" s="1101"/>
      <c r="AAF747" s="1101"/>
      <c r="AAG747" s="1101"/>
      <c r="AAH747" s="1101"/>
      <c r="AAI747" s="1101"/>
      <c r="AAJ747" s="1101"/>
      <c r="AAK747" s="1101"/>
      <c r="AAL747" s="1101"/>
      <c r="AAM747" s="1101"/>
      <c r="AAN747" s="1101"/>
      <c r="AAO747" s="1101"/>
      <c r="AAP747" s="1101"/>
      <c r="AAQ747" s="1101"/>
      <c r="AAR747" s="1101"/>
      <c r="AAS747" s="1101"/>
      <c r="AAT747" s="1101"/>
      <c r="AAU747" s="1101"/>
      <c r="AAV747" s="1101"/>
      <c r="AAW747" s="1101"/>
      <c r="AAX747" s="1101"/>
      <c r="AAY747" s="1101"/>
      <c r="AAZ747" s="1101"/>
      <c r="ABA747" s="1101"/>
      <c r="ABB747" s="1101"/>
      <c r="ABC747" s="1101"/>
      <c r="ABD747" s="1101"/>
      <c r="ABE747" s="1101"/>
      <c r="ABF747" s="1101"/>
      <c r="ABG747" s="1101"/>
      <c r="ABH747" s="1101"/>
      <c r="ABI747" s="1101"/>
      <c r="ABJ747" s="1101"/>
      <c r="ABK747" s="1101"/>
      <c r="ABL747" s="1101"/>
      <c r="ABM747" s="1101"/>
      <c r="ABN747" s="1101"/>
      <c r="ABO747" s="1101"/>
      <c r="ABP747" s="1101"/>
      <c r="ABQ747" s="1101"/>
      <c r="ABR747" s="1101"/>
      <c r="ABS747" s="1101"/>
      <c r="ABT747" s="1101"/>
      <c r="ABU747" s="1101"/>
      <c r="ABV747" s="1101"/>
      <c r="ABW747" s="1101"/>
      <c r="ABX747" s="1101"/>
      <c r="ABY747" s="1101"/>
      <c r="ABZ747" s="1101"/>
      <c r="ACA747" s="1101"/>
      <c r="ACB747" s="1101"/>
      <c r="ACC747" s="1101"/>
      <c r="ACD747" s="1101"/>
      <c r="ACE747" s="1101"/>
      <c r="ACF747" s="1101"/>
      <c r="ACG747" s="1101"/>
      <c r="ACH747" s="1101"/>
      <c r="ACI747" s="1101"/>
      <c r="ACJ747" s="1101"/>
      <c r="ACK747" s="1101"/>
      <c r="ACL747" s="1101"/>
      <c r="ACM747" s="1101"/>
      <c r="ACN747" s="1101"/>
      <c r="ACO747" s="1101"/>
      <c r="ACP747" s="1101"/>
      <c r="ACQ747" s="1101"/>
      <c r="ACR747" s="1101"/>
      <c r="ACS747" s="1101"/>
      <c r="ACT747" s="1101"/>
      <c r="ACU747" s="1101"/>
      <c r="ACV747" s="1101"/>
      <c r="ACW747" s="1101"/>
      <c r="ACX747" s="1101"/>
      <c r="ACY747" s="1101"/>
      <c r="ACZ747" s="1101"/>
      <c r="ADA747" s="1101"/>
      <c r="ADB747" s="1101"/>
      <c r="ADC747" s="1101"/>
      <c r="ADD747" s="1101"/>
      <c r="ADE747" s="1101"/>
      <c r="ADF747" s="1101"/>
      <c r="ADG747" s="1101"/>
      <c r="ADH747" s="1101"/>
      <c r="ADI747" s="1101"/>
      <c r="ADJ747" s="1101"/>
      <c r="ADK747" s="1101"/>
      <c r="ADL747" s="1101"/>
      <c r="ADM747" s="1101"/>
      <c r="ADN747" s="1101"/>
      <c r="ADO747" s="1101"/>
      <c r="ADP747" s="1101"/>
      <c r="ADQ747" s="1101"/>
      <c r="ADR747" s="1101"/>
      <c r="ADS747" s="1101"/>
      <c r="ADT747" s="1101"/>
      <c r="ADU747" s="1101"/>
      <c r="ADV747" s="1101"/>
      <c r="ADW747" s="1101"/>
      <c r="ADX747" s="1101"/>
      <c r="ADY747" s="1101"/>
      <c r="ADZ747" s="1101"/>
      <c r="AEA747" s="1101"/>
      <c r="AEB747" s="1101"/>
      <c r="AEC747" s="1101"/>
      <c r="AED747" s="1101"/>
      <c r="AEE747" s="1101"/>
      <c r="AEF747" s="1101"/>
      <c r="AEG747" s="1101"/>
      <c r="AEH747" s="1101"/>
      <c r="AEI747" s="1101"/>
      <c r="AEJ747" s="1101"/>
      <c r="AEK747" s="1101"/>
      <c r="AEL747" s="1101"/>
      <c r="AEM747" s="1101"/>
      <c r="AEN747" s="1101"/>
      <c r="AEO747" s="1101"/>
      <c r="AEP747" s="1101"/>
      <c r="AEQ747" s="1101"/>
      <c r="AER747" s="1101"/>
      <c r="AES747" s="1101"/>
      <c r="AET747" s="1101"/>
      <c r="AEU747" s="1101"/>
      <c r="AEV747" s="1101"/>
      <c r="AEW747" s="1101"/>
      <c r="AEX747" s="1101"/>
      <c r="AEY747" s="1101"/>
      <c r="AEZ747" s="1101"/>
      <c r="AFA747" s="1101"/>
      <c r="AFB747" s="1101"/>
      <c r="AFC747" s="1101"/>
      <c r="AFD747" s="1101"/>
      <c r="AFE747" s="1101"/>
      <c r="AFF747" s="1101"/>
      <c r="AFG747" s="1101"/>
      <c r="AFH747" s="1101"/>
      <c r="AFI747" s="1101"/>
      <c r="AFJ747" s="1101"/>
      <c r="AFK747" s="1101"/>
      <c r="AFL747" s="1101"/>
      <c r="AFM747" s="1101"/>
      <c r="AFN747" s="1101"/>
      <c r="AFO747" s="1101"/>
      <c r="AFP747" s="1101"/>
      <c r="AFQ747" s="1101"/>
      <c r="AFR747" s="1101"/>
      <c r="AFS747" s="1101"/>
      <c r="AFT747" s="1101"/>
      <c r="AFU747" s="1101"/>
      <c r="AFV747" s="1101"/>
      <c r="AFW747" s="1101"/>
      <c r="AFX747" s="1101"/>
      <c r="AFY747" s="1101"/>
      <c r="AFZ747" s="1101"/>
      <c r="AGA747" s="1101"/>
      <c r="AGB747" s="1101"/>
      <c r="AGC747" s="1101"/>
      <c r="AGD747" s="1101"/>
      <c r="AGE747" s="1101"/>
      <c r="AGF747" s="1101"/>
      <c r="AGG747" s="1101"/>
      <c r="AGH747" s="1101"/>
      <c r="AGI747" s="1101"/>
      <c r="AGJ747" s="1101"/>
      <c r="AGK747" s="1101"/>
      <c r="AGL747" s="1101"/>
      <c r="AGM747" s="1101"/>
      <c r="AGN747" s="1101"/>
      <c r="AGO747" s="1101"/>
      <c r="AGP747" s="1101"/>
      <c r="AGQ747" s="1101"/>
      <c r="AGR747" s="1101"/>
      <c r="AGS747" s="1101"/>
      <c r="AGT747" s="1101"/>
      <c r="AGU747" s="1101"/>
      <c r="AGV747" s="1101"/>
      <c r="AGW747" s="1101"/>
      <c r="AGX747" s="1101"/>
      <c r="AGY747" s="1101"/>
      <c r="AGZ747" s="1101"/>
      <c r="AHA747" s="1101"/>
      <c r="AHB747" s="1101"/>
      <c r="AHC747" s="1101"/>
      <c r="AHD747" s="1101"/>
      <c r="AHE747" s="1101"/>
      <c r="AHF747" s="1101"/>
      <c r="AHG747" s="1101"/>
      <c r="AHH747" s="1101"/>
      <c r="AHI747" s="1101"/>
      <c r="AHJ747" s="1101"/>
      <c r="AHK747" s="1101"/>
      <c r="AHL747" s="1101"/>
      <c r="AHM747" s="1101"/>
      <c r="AHN747" s="1101"/>
      <c r="AHO747" s="1101"/>
      <c r="AHP747" s="1101"/>
      <c r="AHQ747" s="1101"/>
      <c r="AHR747" s="1101"/>
      <c r="AHS747" s="1101"/>
      <c r="AHT747" s="1101"/>
      <c r="AHU747" s="1101"/>
      <c r="AHV747" s="1101"/>
      <c r="AHW747" s="1101"/>
      <c r="AHX747" s="1101"/>
      <c r="AHY747" s="1101"/>
      <c r="AHZ747" s="1101"/>
      <c r="AIA747" s="1101"/>
      <c r="AIB747" s="1101"/>
      <c r="AIC747" s="1101"/>
      <c r="AID747" s="1101"/>
      <c r="AIE747" s="1101"/>
      <c r="AIF747" s="1101"/>
      <c r="AIG747" s="1101"/>
      <c r="AIH747" s="1101"/>
      <c r="AII747" s="1101"/>
      <c r="AIJ747" s="1101"/>
      <c r="AIK747" s="1101"/>
      <c r="AIL747" s="1101"/>
      <c r="AIM747" s="1101"/>
      <c r="AIN747" s="1101"/>
      <c r="AIO747" s="1101"/>
      <c r="AIP747" s="1101"/>
      <c r="AIQ747" s="1101"/>
      <c r="AIR747" s="1101"/>
      <c r="AIS747" s="1101"/>
      <c r="AIT747" s="1101"/>
      <c r="AIU747" s="1101"/>
      <c r="AIV747" s="1101"/>
      <c r="AIW747" s="1101"/>
      <c r="AIX747" s="1101"/>
      <c r="AIY747" s="1101"/>
      <c r="AIZ747" s="1101"/>
      <c r="AJA747" s="1101"/>
      <c r="AJB747" s="1101"/>
      <c r="AJC747" s="1101"/>
      <c r="AJD747" s="1101"/>
      <c r="AJE747" s="1101"/>
      <c r="AJF747" s="1101"/>
      <c r="AJG747" s="1101"/>
      <c r="AJH747" s="1101"/>
      <c r="AJI747" s="1101"/>
      <c r="AJJ747" s="1101"/>
      <c r="AJK747" s="1101"/>
      <c r="AJL747" s="1101"/>
      <c r="AJM747" s="1101"/>
      <c r="AJN747" s="1101"/>
      <c r="AJO747" s="1101"/>
      <c r="AJP747" s="1101"/>
      <c r="AJQ747" s="1101"/>
      <c r="AJR747" s="1101"/>
      <c r="AJS747" s="1101"/>
      <c r="AJT747" s="1101"/>
      <c r="AJU747" s="1101"/>
      <c r="AJV747" s="1101"/>
      <c r="AJW747" s="1101"/>
      <c r="AJX747" s="1101"/>
      <c r="AJY747" s="1101"/>
      <c r="AJZ747" s="1101"/>
      <c r="AKA747" s="1101"/>
      <c r="AKB747" s="1101"/>
      <c r="AKC747" s="1101"/>
      <c r="AKD747" s="1101"/>
      <c r="AKE747" s="1101"/>
      <c r="AKF747" s="1101"/>
      <c r="AKG747" s="1101"/>
      <c r="AKH747" s="1101"/>
      <c r="AKI747" s="1101"/>
      <c r="AKJ747" s="1101"/>
      <c r="AKK747" s="1101"/>
      <c r="AKL747" s="1101"/>
      <c r="AKM747" s="1101"/>
      <c r="AKN747" s="1101"/>
      <c r="AKO747" s="1101"/>
      <c r="AKP747" s="1101"/>
      <c r="AKQ747" s="1101"/>
      <c r="AKR747" s="1101"/>
      <c r="AKS747" s="1101"/>
      <c r="AKT747" s="1101"/>
      <c r="AKU747" s="1101"/>
      <c r="AKV747" s="1101"/>
      <c r="AKW747" s="1101"/>
      <c r="AKX747" s="1101"/>
      <c r="AKY747" s="1101"/>
      <c r="AKZ747" s="1101"/>
      <c r="ALA747" s="1101"/>
      <c r="ALB747" s="1101"/>
      <c r="ALC747" s="1101"/>
      <c r="ALD747" s="1101"/>
      <c r="ALE747" s="1101"/>
      <c r="ALF747" s="1101"/>
      <c r="ALG747" s="1101"/>
      <c r="ALH747" s="1101"/>
      <c r="ALI747" s="1101"/>
      <c r="ALJ747" s="1101"/>
      <c r="ALK747" s="1101"/>
      <c r="ALL747" s="1101"/>
      <c r="ALM747" s="1101"/>
      <c r="ALN747" s="1101"/>
      <c r="ALO747" s="1101"/>
      <c r="ALP747" s="1101"/>
      <c r="ALQ747" s="1101"/>
      <c r="ALR747" s="1101"/>
      <c r="ALS747" s="1101"/>
      <c r="ALT747" s="1101"/>
      <c r="ALU747" s="1101"/>
      <c r="ALV747" s="1101"/>
      <c r="ALW747" s="1101"/>
      <c r="ALX747" s="1101"/>
      <c r="ALY747" s="1101"/>
      <c r="ALZ747" s="1101"/>
      <c r="AMA747" s="1101"/>
      <c r="AMB747" s="1101"/>
      <c r="AMC747" s="1101"/>
      <c r="AMD747" s="1101"/>
      <c r="AME747" s="1101"/>
      <c r="AMF747" s="1101"/>
      <c r="AMG747" s="1101"/>
      <c r="AMH747" s="1101"/>
      <c r="AMI747" s="1101"/>
      <c r="AMJ747" s="1101"/>
      <c r="AMK747" s="1101"/>
      <c r="AML747" s="1101"/>
      <c r="AMM747" s="1101"/>
      <c r="AMN747" s="1101"/>
      <c r="AMO747" s="1101"/>
      <c r="AMP747" s="1101"/>
      <c r="AMQ747" s="1101"/>
      <c r="AMR747" s="1101"/>
      <c r="AMS747" s="1101"/>
      <c r="AMT747" s="1101"/>
      <c r="AMU747" s="1101"/>
      <c r="AMV747" s="1101"/>
      <c r="AMW747" s="1101"/>
      <c r="AMX747" s="1101"/>
      <c r="AMY747" s="1101"/>
      <c r="AMZ747" s="1101"/>
      <c r="ANA747" s="1101"/>
      <c r="ANB747" s="1101"/>
      <c r="ANC747" s="1101"/>
      <c r="AND747" s="1101"/>
      <c r="ANE747" s="1101"/>
      <c r="ANF747" s="1101"/>
      <c r="ANG747" s="1101"/>
      <c r="ANH747" s="1101"/>
      <c r="ANI747" s="1101"/>
      <c r="ANJ747" s="1101"/>
      <c r="ANK747" s="1101"/>
      <c r="ANL747" s="1101"/>
      <c r="ANM747" s="1101"/>
      <c r="ANN747" s="1101"/>
      <c r="ANO747" s="1101"/>
      <c r="ANP747" s="1101"/>
      <c r="ANQ747" s="1101"/>
      <c r="ANR747" s="1101"/>
      <c r="ANS747" s="1101"/>
      <c r="ANT747" s="1101"/>
      <c r="ANU747" s="1101"/>
      <c r="ANV747" s="1101"/>
      <c r="ANW747" s="1101"/>
      <c r="ANX747" s="1101"/>
      <c r="ANY747" s="1101"/>
      <c r="ANZ747" s="1101"/>
      <c r="AOA747" s="1101"/>
      <c r="AOB747" s="1101"/>
      <c r="AOC747" s="1101"/>
      <c r="AOD747" s="1101"/>
      <c r="AOE747" s="1101"/>
      <c r="AOF747" s="1101"/>
      <c r="AOG747" s="1101"/>
      <c r="AOH747" s="1101"/>
      <c r="AOI747" s="1101"/>
      <c r="AOJ747" s="1101"/>
      <c r="AOK747" s="1101"/>
      <c r="AOL747" s="1101"/>
      <c r="AOM747" s="1101"/>
      <c r="AON747" s="1101"/>
      <c r="AOO747" s="1101"/>
      <c r="AOP747" s="1101"/>
      <c r="AOQ747" s="1101"/>
      <c r="AOR747" s="1101"/>
      <c r="AOS747" s="1101"/>
      <c r="AOT747" s="1101"/>
      <c r="AOU747" s="1101"/>
      <c r="AOV747" s="1101"/>
      <c r="AOW747" s="1101"/>
      <c r="AOX747" s="1101"/>
      <c r="AOY747" s="1101"/>
      <c r="AOZ747" s="1101"/>
      <c r="APA747" s="1101"/>
      <c r="APB747" s="1101"/>
      <c r="APC747" s="1101"/>
      <c r="APD747" s="1101"/>
      <c r="APE747" s="1101"/>
      <c r="APF747" s="1101"/>
      <c r="APG747" s="1101"/>
      <c r="APH747" s="1101"/>
      <c r="API747" s="1101"/>
      <c r="APJ747" s="1101"/>
      <c r="APK747" s="1101"/>
      <c r="APL747" s="1101"/>
      <c r="APM747" s="1101"/>
      <c r="APN747" s="1101"/>
      <c r="APO747" s="1101"/>
      <c r="APP747" s="1101"/>
      <c r="APQ747" s="1101"/>
      <c r="APR747" s="1101"/>
      <c r="APS747" s="1101"/>
      <c r="APT747" s="1101"/>
      <c r="APU747" s="1101"/>
      <c r="APV747" s="1101"/>
      <c r="APW747" s="1101"/>
      <c r="APX747" s="1101"/>
      <c r="APY747" s="1101"/>
      <c r="APZ747" s="1101"/>
      <c r="AQA747" s="1101"/>
      <c r="AQB747" s="1101"/>
      <c r="AQC747" s="1101"/>
      <c r="AQD747" s="1101"/>
      <c r="AQE747" s="1101"/>
      <c r="AQF747" s="1101"/>
      <c r="AQG747" s="1101"/>
      <c r="AQH747" s="1101"/>
      <c r="AQI747" s="1101"/>
      <c r="AQJ747" s="1101"/>
      <c r="AQK747" s="1101"/>
      <c r="AQL747" s="1101"/>
      <c r="AQM747" s="1101"/>
      <c r="AQN747" s="1101"/>
      <c r="AQO747" s="1101"/>
      <c r="AQP747" s="1101"/>
      <c r="AQQ747" s="1101"/>
      <c r="AQR747" s="1101"/>
      <c r="AQS747" s="1101"/>
      <c r="AQT747" s="1101"/>
      <c r="AQU747" s="1101"/>
      <c r="AQV747" s="1101"/>
      <c r="AQW747" s="1101"/>
      <c r="AQX747" s="1101"/>
      <c r="AQY747" s="1101"/>
      <c r="AQZ747" s="1101"/>
      <c r="ARA747" s="1101"/>
      <c r="ARB747" s="1101"/>
      <c r="ARC747" s="1101"/>
      <c r="ARD747" s="1101"/>
      <c r="ARE747" s="1101"/>
      <c r="ARF747" s="1101"/>
      <c r="ARG747" s="1101"/>
      <c r="ARH747" s="1101"/>
      <c r="ARI747" s="1101"/>
      <c r="ARJ747" s="1101"/>
      <c r="ARK747" s="1101"/>
      <c r="ARL747" s="1101"/>
      <c r="ARM747" s="1101"/>
      <c r="ARN747" s="1101"/>
      <c r="ARO747" s="1101"/>
      <c r="ARP747" s="1101"/>
      <c r="ARQ747" s="1101"/>
      <c r="ARR747" s="1101"/>
      <c r="ARS747" s="1101"/>
      <c r="ART747" s="1101"/>
      <c r="ARU747" s="1101"/>
      <c r="ARV747" s="1101"/>
      <c r="ARW747" s="1101"/>
      <c r="ARX747" s="1101"/>
      <c r="ARY747" s="1101"/>
      <c r="ARZ747" s="1101"/>
      <c r="ASA747" s="1101"/>
      <c r="ASB747" s="1101"/>
      <c r="ASC747" s="1101"/>
      <c r="ASD747" s="1101"/>
      <c r="ASE747" s="1101"/>
      <c r="ASF747" s="1101"/>
      <c r="ASG747" s="1101"/>
      <c r="ASH747" s="1101"/>
      <c r="ASI747" s="1101"/>
      <c r="ASJ747" s="1101"/>
      <c r="ASK747" s="1101"/>
      <c r="ASL747" s="1101"/>
      <c r="ASM747" s="1101"/>
      <c r="ASN747" s="1101"/>
      <c r="ASO747" s="1101"/>
      <c r="ASP747" s="1101"/>
      <c r="ASQ747" s="1101"/>
      <c r="ASR747" s="1101"/>
      <c r="ASS747" s="1101"/>
      <c r="AST747" s="1101"/>
      <c r="ASU747" s="1101"/>
      <c r="ASV747" s="1101"/>
      <c r="ASW747" s="1101"/>
      <c r="ASX747" s="1101"/>
      <c r="ASY747" s="1101"/>
      <c r="ASZ747" s="1101"/>
      <c r="ATA747" s="1101"/>
      <c r="ATB747" s="1101"/>
      <c r="ATC747" s="1101"/>
      <c r="ATD747" s="1101"/>
      <c r="ATE747" s="1101"/>
      <c r="ATF747" s="1101"/>
      <c r="ATG747" s="1101"/>
      <c r="ATH747" s="1101"/>
      <c r="ATI747" s="1101"/>
      <c r="ATJ747" s="1101"/>
      <c r="ATK747" s="1101"/>
      <c r="ATL747" s="1101"/>
      <c r="ATM747" s="1101"/>
      <c r="ATN747" s="1101"/>
      <c r="ATO747" s="1101"/>
      <c r="ATP747" s="1101"/>
      <c r="ATQ747" s="1101"/>
      <c r="ATR747" s="1101"/>
      <c r="ATS747" s="1101"/>
      <c r="ATT747" s="1101"/>
      <c r="ATU747" s="1101"/>
      <c r="ATV747" s="1101"/>
      <c r="ATW747" s="1101"/>
      <c r="ATX747" s="1101"/>
      <c r="ATY747" s="1101"/>
      <c r="ATZ747" s="1101"/>
      <c r="AUA747" s="1101"/>
      <c r="AUB747" s="1101"/>
      <c r="AUC747" s="1101"/>
      <c r="AUD747" s="1101"/>
      <c r="AUE747" s="1101"/>
      <c r="AUF747" s="1101"/>
      <c r="AUG747" s="1101"/>
      <c r="AUH747" s="1101"/>
      <c r="AUI747" s="1101"/>
      <c r="AUJ747" s="1101"/>
      <c r="AUK747" s="1101"/>
      <c r="AUL747" s="1101"/>
      <c r="AUM747" s="1101"/>
      <c r="AUN747" s="1101"/>
      <c r="AUO747" s="1101"/>
      <c r="AUP747" s="1101"/>
      <c r="AUQ747" s="1101"/>
      <c r="AUR747" s="1101"/>
      <c r="AUS747" s="1101"/>
      <c r="AUT747" s="1101"/>
      <c r="AUU747" s="1101"/>
      <c r="AUV747" s="1101"/>
      <c r="AUW747" s="1101"/>
      <c r="AUX747" s="1101"/>
      <c r="AUY747" s="1101"/>
      <c r="AUZ747" s="1101"/>
      <c r="AVA747" s="1101"/>
      <c r="AVB747" s="1101"/>
      <c r="AVC747" s="1101"/>
      <c r="AVD747" s="1101"/>
      <c r="AVE747" s="1101"/>
      <c r="AVF747" s="1101"/>
      <c r="AVG747" s="1101"/>
      <c r="AVH747" s="1101"/>
      <c r="AVI747" s="1101"/>
      <c r="AVJ747" s="1101"/>
      <c r="AVK747" s="1101"/>
      <c r="AVL747" s="1101"/>
      <c r="AVM747" s="1101"/>
      <c r="AVN747" s="1101"/>
      <c r="AVO747" s="1101"/>
      <c r="AVP747" s="1101"/>
      <c r="AVQ747" s="1101"/>
      <c r="AVR747" s="1101"/>
      <c r="AVS747" s="1101"/>
      <c r="AVT747" s="1101"/>
      <c r="AVU747" s="1101"/>
      <c r="AVV747" s="1101"/>
      <c r="AVW747" s="1101"/>
      <c r="AVX747" s="1101"/>
      <c r="AVY747" s="1101"/>
      <c r="AVZ747" s="1101"/>
      <c r="AWA747" s="1101"/>
      <c r="AWB747" s="1101"/>
      <c r="AWC747" s="1101"/>
      <c r="AWD747" s="1101"/>
      <c r="AWE747" s="1101"/>
      <c r="AWF747" s="1101"/>
      <c r="AWG747" s="1101"/>
      <c r="AWH747" s="1101"/>
      <c r="AWI747" s="1101"/>
      <c r="AWJ747" s="1101"/>
      <c r="AWK747" s="1101"/>
      <c r="AWL747" s="1101"/>
      <c r="AWM747" s="1101"/>
      <c r="AWN747" s="1101"/>
      <c r="AWO747" s="1101"/>
      <c r="AWP747" s="1101"/>
      <c r="AWQ747" s="1101"/>
      <c r="AWR747" s="1101"/>
      <c r="AWS747" s="1101"/>
      <c r="AWT747" s="1101"/>
      <c r="AWU747" s="1101"/>
      <c r="AWV747" s="1101"/>
      <c r="AWW747" s="1101"/>
      <c r="AWX747" s="1101"/>
      <c r="AWY747" s="1101"/>
      <c r="AWZ747" s="1101"/>
      <c r="AXA747" s="1101"/>
      <c r="AXB747" s="1101"/>
      <c r="AXC747" s="1101"/>
      <c r="AXD747" s="1101"/>
      <c r="AXE747" s="1101"/>
      <c r="AXF747" s="1101"/>
      <c r="AXG747" s="1101"/>
      <c r="AXH747" s="1101"/>
      <c r="AXI747" s="1101"/>
      <c r="AXJ747" s="1101"/>
      <c r="AXK747" s="1101"/>
      <c r="AXL747" s="1101"/>
      <c r="AXM747" s="1101"/>
      <c r="AXN747" s="1101"/>
      <c r="AXO747" s="1101"/>
      <c r="AXP747" s="1101"/>
      <c r="AXQ747" s="1101"/>
      <c r="AXR747" s="1101"/>
      <c r="AXS747" s="1101"/>
      <c r="AXT747" s="1101"/>
      <c r="AXU747" s="1101"/>
      <c r="AXV747" s="1101"/>
      <c r="AXW747" s="1101"/>
      <c r="AXX747" s="1101"/>
      <c r="AXY747" s="1101"/>
      <c r="AXZ747" s="1101"/>
      <c r="AYA747" s="1101"/>
      <c r="AYB747" s="1101"/>
      <c r="AYC747" s="1101"/>
      <c r="AYD747" s="1101"/>
      <c r="AYE747" s="1101"/>
      <c r="AYF747" s="1101"/>
      <c r="AYG747" s="1101"/>
      <c r="AYH747" s="1101"/>
      <c r="AYI747" s="1101"/>
      <c r="AYJ747" s="1101"/>
      <c r="AYK747" s="1101"/>
      <c r="AYL747" s="1101"/>
      <c r="AYM747" s="1101"/>
      <c r="AYN747" s="1101"/>
      <c r="AYO747" s="1101"/>
      <c r="AYP747" s="1101"/>
      <c r="AYQ747" s="1101"/>
      <c r="AYR747" s="1101"/>
      <c r="AYS747" s="1101"/>
      <c r="AYT747" s="1101"/>
      <c r="AYU747" s="1101"/>
      <c r="AYV747" s="1101"/>
      <c r="AYW747" s="1101"/>
      <c r="AYX747" s="1101"/>
      <c r="AYY747" s="1101"/>
      <c r="AYZ747" s="1101"/>
      <c r="AZA747" s="1101"/>
      <c r="AZB747" s="1101"/>
      <c r="AZC747" s="1101"/>
      <c r="AZD747" s="1101"/>
      <c r="AZE747" s="1101"/>
      <c r="AZF747" s="1101"/>
      <c r="AZG747" s="1101"/>
      <c r="AZH747" s="1101"/>
      <c r="AZI747" s="1101"/>
      <c r="AZJ747" s="1101"/>
      <c r="AZK747" s="1101"/>
      <c r="AZL747" s="1101"/>
      <c r="AZM747" s="1101"/>
      <c r="AZN747" s="1101"/>
      <c r="AZO747" s="1101"/>
      <c r="AZP747" s="1101"/>
      <c r="AZQ747" s="1101"/>
      <c r="AZR747" s="1101"/>
      <c r="AZS747" s="1101"/>
      <c r="AZT747" s="1101"/>
      <c r="AZU747" s="1101"/>
      <c r="AZV747" s="1101"/>
      <c r="AZW747" s="1101"/>
      <c r="AZX747" s="1101"/>
      <c r="AZY747" s="1101"/>
      <c r="AZZ747" s="1101"/>
      <c r="BAA747" s="1101"/>
      <c r="BAB747" s="1101"/>
      <c r="BAC747" s="1101"/>
      <c r="BAD747" s="1101"/>
      <c r="BAE747" s="1101"/>
      <c r="BAF747" s="1101"/>
      <c r="BAG747" s="1101"/>
      <c r="BAH747" s="1101"/>
      <c r="BAI747" s="1101"/>
      <c r="BAJ747" s="1101"/>
      <c r="BAK747" s="1101"/>
      <c r="BAL747" s="1101"/>
      <c r="BAM747" s="1101"/>
      <c r="BAN747" s="1101"/>
      <c r="BAO747" s="1101"/>
      <c r="BAP747" s="1101"/>
      <c r="BAQ747" s="1101"/>
      <c r="BAR747" s="1101"/>
      <c r="BAS747" s="1101"/>
      <c r="BAT747" s="1101"/>
      <c r="BAU747" s="1101"/>
      <c r="BAV747" s="1101"/>
      <c r="BAW747" s="1101"/>
      <c r="BAX747" s="1101"/>
      <c r="BAY747" s="1101"/>
      <c r="BAZ747" s="1101"/>
      <c r="BBA747" s="1101"/>
      <c r="BBB747" s="1101"/>
      <c r="BBC747" s="1101"/>
      <c r="BBD747" s="1101"/>
      <c r="BBE747" s="1101"/>
      <c r="BBF747" s="1101"/>
      <c r="BBG747" s="1101"/>
      <c r="BBH747" s="1101"/>
      <c r="BBI747" s="1101"/>
      <c r="BBJ747" s="1101"/>
      <c r="BBK747" s="1101"/>
      <c r="BBL747" s="1101"/>
      <c r="BBM747" s="1101"/>
      <c r="BBN747" s="1101"/>
      <c r="BBO747" s="1101"/>
      <c r="BBP747" s="1101"/>
      <c r="BBQ747" s="1101"/>
      <c r="BBR747" s="1101"/>
      <c r="BBS747" s="1101"/>
      <c r="BBT747" s="1101"/>
      <c r="BBU747" s="1101"/>
      <c r="BBV747" s="1101"/>
      <c r="BBW747" s="1101"/>
      <c r="BBX747" s="1101"/>
      <c r="BBY747" s="1101"/>
      <c r="BBZ747" s="1101"/>
      <c r="BCA747" s="1101"/>
      <c r="BCB747" s="1101"/>
      <c r="BCC747" s="1101"/>
      <c r="BCD747" s="1101"/>
      <c r="BCE747" s="1101"/>
      <c r="BCF747" s="1101"/>
      <c r="BCG747" s="1101"/>
      <c r="BCH747" s="1101"/>
      <c r="BCI747" s="1101"/>
      <c r="BCJ747" s="1101"/>
      <c r="BCK747" s="1101"/>
      <c r="BCL747" s="1101"/>
      <c r="BCM747" s="1101"/>
      <c r="BCN747" s="1101"/>
      <c r="BCO747" s="1101"/>
      <c r="BCP747" s="1101"/>
      <c r="BCQ747" s="1101"/>
      <c r="BCR747" s="1101"/>
      <c r="BCS747" s="1101"/>
      <c r="BCT747" s="1101"/>
      <c r="BCU747" s="1101"/>
      <c r="BCV747" s="1101"/>
      <c r="BCW747" s="1101"/>
      <c r="BCX747" s="1101"/>
      <c r="BCY747" s="1101"/>
      <c r="BCZ747" s="1101"/>
      <c r="BDA747" s="1101"/>
      <c r="BDB747" s="1101"/>
      <c r="BDC747" s="1101"/>
      <c r="BDD747" s="1101"/>
      <c r="BDE747" s="1101"/>
      <c r="BDF747" s="1101"/>
      <c r="BDG747" s="1101"/>
      <c r="BDH747" s="1101"/>
      <c r="BDI747" s="1101"/>
      <c r="BDJ747" s="1101"/>
      <c r="BDK747" s="1101"/>
      <c r="BDL747" s="1101"/>
      <c r="BDM747" s="1101"/>
      <c r="BDN747" s="1101"/>
      <c r="BDO747" s="1101"/>
      <c r="BDP747" s="1101"/>
      <c r="BDQ747" s="1101"/>
      <c r="BDR747" s="1101"/>
      <c r="BDS747" s="1101"/>
      <c r="BDT747" s="1101"/>
      <c r="BDU747" s="1101"/>
      <c r="BDV747" s="1101"/>
      <c r="BDW747" s="1101"/>
      <c r="BDX747" s="1101"/>
      <c r="BDY747" s="1101"/>
      <c r="BDZ747" s="1101"/>
      <c r="BEA747" s="1101"/>
      <c r="BEB747" s="1101"/>
      <c r="BEC747" s="1101"/>
      <c r="BED747" s="1101"/>
      <c r="BEE747" s="1101"/>
      <c r="BEF747" s="1101"/>
      <c r="BEG747" s="1101"/>
      <c r="BEH747" s="1101"/>
      <c r="BEI747" s="1101"/>
      <c r="BEJ747" s="1101"/>
      <c r="BEK747" s="1101"/>
      <c r="BEL747" s="1101"/>
      <c r="BEM747" s="1101"/>
      <c r="BEN747" s="1101"/>
      <c r="BEO747" s="1101"/>
      <c r="BEP747" s="1101"/>
      <c r="BEQ747" s="1101"/>
      <c r="BER747" s="1101"/>
      <c r="BES747" s="1101"/>
      <c r="BET747" s="1101"/>
      <c r="BEU747" s="1101"/>
      <c r="BEV747" s="1101"/>
      <c r="BEW747" s="1101"/>
      <c r="BEX747" s="1101"/>
      <c r="BEY747" s="1101"/>
      <c r="BEZ747" s="1101"/>
      <c r="BFA747" s="1101"/>
      <c r="BFB747" s="1101"/>
      <c r="BFC747" s="1101"/>
      <c r="BFD747" s="1101"/>
      <c r="BFE747" s="1101"/>
      <c r="BFF747" s="1101"/>
      <c r="BFG747" s="1101"/>
      <c r="BFH747" s="1101"/>
      <c r="BFI747" s="1101"/>
      <c r="BFJ747" s="1101"/>
      <c r="BFK747" s="1101"/>
      <c r="BFL747" s="1101"/>
      <c r="BFM747" s="1101"/>
      <c r="BFN747" s="1101"/>
      <c r="BFO747" s="1101"/>
      <c r="BFP747" s="1101"/>
      <c r="BFQ747" s="1101"/>
      <c r="BFR747" s="1101"/>
      <c r="BFS747" s="1101"/>
      <c r="BFT747" s="1101"/>
      <c r="BFU747" s="1101"/>
      <c r="BFV747" s="1101"/>
      <c r="BFW747" s="1101"/>
      <c r="BFX747" s="1101"/>
      <c r="BFY747" s="1101"/>
      <c r="BFZ747" s="1101"/>
      <c r="BGA747" s="1101"/>
      <c r="BGB747" s="1101"/>
      <c r="BGC747" s="1101"/>
      <c r="BGD747" s="1101"/>
      <c r="BGE747" s="1101"/>
      <c r="BGF747" s="1101"/>
      <c r="BGG747" s="1101"/>
      <c r="BGH747" s="1101"/>
      <c r="BGI747" s="1101"/>
      <c r="BGJ747" s="1101"/>
      <c r="BGK747" s="1101"/>
      <c r="BGL747" s="1101"/>
      <c r="BGM747" s="1101"/>
      <c r="BGN747" s="1101"/>
      <c r="BGO747" s="1101"/>
      <c r="BGP747" s="1101"/>
      <c r="BGQ747" s="1101"/>
      <c r="BGR747" s="1101"/>
      <c r="BGS747" s="1101"/>
      <c r="BGT747" s="1101"/>
      <c r="BGU747" s="1101"/>
      <c r="BGV747" s="1101"/>
      <c r="BGW747" s="1101"/>
      <c r="BGX747" s="1101"/>
      <c r="BGY747" s="1101"/>
      <c r="BGZ747" s="1101"/>
      <c r="BHA747" s="1101"/>
      <c r="BHB747" s="1101"/>
      <c r="BHC747" s="1101"/>
      <c r="BHD747" s="1101"/>
      <c r="BHE747" s="1101"/>
      <c r="BHF747" s="1101"/>
      <c r="BHG747" s="1101"/>
      <c r="BHH747" s="1101"/>
      <c r="BHI747" s="1101"/>
      <c r="BHJ747" s="1101"/>
      <c r="BHK747" s="1101"/>
      <c r="BHL747" s="1101"/>
      <c r="BHM747" s="1101"/>
      <c r="BHN747" s="1101"/>
      <c r="BHO747" s="1101"/>
      <c r="BHP747" s="1101"/>
      <c r="BHQ747" s="1101"/>
      <c r="BHR747" s="1101"/>
      <c r="BHS747" s="1101"/>
      <c r="BHT747" s="1101"/>
      <c r="BHU747" s="1101"/>
      <c r="BHV747" s="1101"/>
      <c r="BHW747" s="1101"/>
      <c r="BHX747" s="1101"/>
      <c r="BHY747" s="1101"/>
      <c r="BHZ747" s="1101"/>
      <c r="BIA747" s="1101"/>
      <c r="BIB747" s="1101"/>
      <c r="BIC747" s="1101"/>
      <c r="BID747" s="1101"/>
      <c r="BIE747" s="1101"/>
      <c r="BIF747" s="1101"/>
      <c r="BIG747" s="1101"/>
      <c r="BIH747" s="1101"/>
      <c r="BII747" s="1101"/>
      <c r="BIJ747" s="1101"/>
      <c r="BIK747" s="1101"/>
      <c r="BIL747" s="1101"/>
      <c r="BIM747" s="1101"/>
      <c r="BIN747" s="1101"/>
      <c r="BIO747" s="1101"/>
      <c r="BIP747" s="1101"/>
      <c r="BIQ747" s="1101"/>
      <c r="BIR747" s="1101"/>
      <c r="BIS747" s="1101"/>
      <c r="BIT747" s="1101"/>
      <c r="BIU747" s="1101"/>
      <c r="BIV747" s="1101"/>
      <c r="BIW747" s="1101"/>
      <c r="BIX747" s="1101"/>
      <c r="BIY747" s="1101"/>
      <c r="BIZ747" s="1101"/>
      <c r="BJA747" s="1101"/>
      <c r="BJB747" s="1101"/>
      <c r="BJC747" s="1101"/>
      <c r="BJD747" s="1101"/>
      <c r="BJE747" s="1101"/>
      <c r="BJF747" s="1101"/>
      <c r="BJG747" s="1101"/>
      <c r="BJH747" s="1101"/>
      <c r="BJI747" s="1101"/>
      <c r="BJJ747" s="1101"/>
      <c r="BJK747" s="1101"/>
      <c r="BJL747" s="1101"/>
      <c r="BJM747" s="1101"/>
      <c r="BJN747" s="1101"/>
      <c r="BJO747" s="1101"/>
      <c r="BJP747" s="1101"/>
      <c r="BJQ747" s="1101"/>
      <c r="BJR747" s="1101"/>
      <c r="BJS747" s="1101"/>
      <c r="BJT747" s="1101"/>
      <c r="BJU747" s="1101"/>
      <c r="BJV747" s="1101"/>
      <c r="BJW747" s="1101"/>
      <c r="BJX747" s="1101"/>
      <c r="BJY747" s="1101"/>
      <c r="BJZ747" s="1101"/>
      <c r="BKA747" s="1101"/>
      <c r="BKB747" s="1101"/>
      <c r="BKC747" s="1101"/>
      <c r="BKD747" s="1101"/>
      <c r="BKE747" s="1101"/>
      <c r="BKF747" s="1101"/>
      <c r="BKG747" s="1101"/>
      <c r="BKH747" s="1101"/>
      <c r="BKI747" s="1101"/>
      <c r="BKJ747" s="1101"/>
      <c r="BKK747" s="1101"/>
      <c r="BKL747" s="1101"/>
      <c r="BKM747" s="1101"/>
      <c r="BKN747" s="1101"/>
      <c r="BKO747" s="1101"/>
      <c r="BKP747" s="1101"/>
      <c r="BKQ747" s="1101"/>
      <c r="BKR747" s="1101"/>
      <c r="BKS747" s="1101"/>
      <c r="BKT747" s="1101"/>
      <c r="BKU747" s="1101"/>
      <c r="BKV747" s="1101"/>
      <c r="BKW747" s="1101"/>
      <c r="BKX747" s="1101"/>
      <c r="BKY747" s="1101"/>
      <c r="BKZ747" s="1101"/>
      <c r="BLA747" s="1101"/>
      <c r="BLB747" s="1101"/>
      <c r="BLC747" s="1101"/>
      <c r="BLD747" s="1101"/>
      <c r="BLE747" s="1101"/>
      <c r="BLF747" s="1101"/>
      <c r="BLG747" s="1101"/>
      <c r="BLH747" s="1101"/>
      <c r="BLI747" s="1101"/>
      <c r="BLJ747" s="1101"/>
      <c r="BLK747" s="1101"/>
      <c r="BLL747" s="1101"/>
      <c r="BLM747" s="1101"/>
      <c r="BLN747" s="1101"/>
      <c r="BLO747" s="1101"/>
      <c r="BLP747" s="1101"/>
      <c r="BLQ747" s="1101"/>
      <c r="BLR747" s="1101"/>
      <c r="BLS747" s="1101"/>
      <c r="BLT747" s="1101"/>
      <c r="BLU747" s="1101"/>
      <c r="BLV747" s="1101"/>
      <c r="BLW747" s="1101"/>
      <c r="BLX747" s="1101"/>
      <c r="BLY747" s="1101"/>
      <c r="BLZ747" s="1101"/>
      <c r="BMA747" s="1101"/>
      <c r="BMB747" s="1101"/>
      <c r="BMC747" s="1101"/>
      <c r="BMD747" s="1101"/>
      <c r="BME747" s="1101"/>
      <c r="BMF747" s="1101"/>
      <c r="BMG747" s="1101"/>
      <c r="BMH747" s="1101"/>
      <c r="BMI747" s="1101"/>
      <c r="BMJ747" s="1101"/>
      <c r="BMK747" s="1101"/>
      <c r="BML747" s="1101"/>
      <c r="BMM747" s="1101"/>
      <c r="BMN747" s="1101"/>
      <c r="BMO747" s="1101"/>
      <c r="BMP747" s="1101"/>
      <c r="BMQ747" s="1101"/>
      <c r="BMR747" s="1101"/>
      <c r="BMS747" s="1101"/>
      <c r="BMT747" s="1101"/>
      <c r="BMU747" s="1101"/>
      <c r="BMV747" s="1101"/>
      <c r="BMW747" s="1101"/>
      <c r="BMX747" s="1101"/>
      <c r="BMY747" s="1101"/>
      <c r="BMZ747" s="1101"/>
      <c r="BNA747" s="1101"/>
      <c r="BNB747" s="1101"/>
      <c r="BNC747" s="1101"/>
      <c r="BND747" s="1101"/>
      <c r="BNE747" s="1101"/>
      <c r="BNF747" s="1101"/>
      <c r="BNG747" s="1101"/>
      <c r="BNH747" s="1101"/>
      <c r="BNI747" s="1101"/>
      <c r="BNJ747" s="1101"/>
      <c r="BNK747" s="1101"/>
      <c r="BNL747" s="1101"/>
      <c r="BNM747" s="1101"/>
      <c r="BNN747" s="1101"/>
      <c r="BNO747" s="1101"/>
      <c r="BNP747" s="1101"/>
      <c r="BNQ747" s="1101"/>
      <c r="BNR747" s="1101"/>
      <c r="BNS747" s="1101"/>
      <c r="BNT747" s="1101"/>
      <c r="BNU747" s="1101"/>
      <c r="BNV747" s="1101"/>
      <c r="BNW747" s="1101"/>
      <c r="BNX747" s="1101"/>
      <c r="BNY747" s="1101"/>
      <c r="BNZ747" s="1101"/>
      <c r="BOA747" s="1101"/>
      <c r="BOB747" s="1101"/>
      <c r="BOC747" s="1101"/>
      <c r="BOD747" s="1101"/>
      <c r="BOE747" s="1101"/>
      <c r="BOF747" s="1101"/>
      <c r="BOG747" s="1101"/>
      <c r="BOH747" s="1101"/>
      <c r="BOI747" s="1101"/>
      <c r="BOJ747" s="1101"/>
      <c r="BOK747" s="1101"/>
      <c r="BOL747" s="1101"/>
      <c r="BOM747" s="1101"/>
      <c r="BON747" s="1101"/>
      <c r="BOO747" s="1101"/>
      <c r="BOP747" s="1101"/>
      <c r="BOQ747" s="1101"/>
      <c r="BOR747" s="1101"/>
      <c r="BOS747" s="1101"/>
      <c r="BOT747" s="1101"/>
      <c r="BOU747" s="1101"/>
      <c r="BOV747" s="1101"/>
      <c r="BOW747" s="1101"/>
      <c r="BOX747" s="1101"/>
      <c r="BOY747" s="1101"/>
      <c r="BOZ747" s="1101"/>
      <c r="BPA747" s="1101"/>
      <c r="BPB747" s="1101"/>
      <c r="BPC747" s="1101"/>
      <c r="BPD747" s="1101"/>
      <c r="BPE747" s="1101"/>
      <c r="BPF747" s="1101"/>
      <c r="BPG747" s="1101"/>
      <c r="BPH747" s="1101"/>
      <c r="BPI747" s="1101"/>
      <c r="BPJ747" s="1101"/>
      <c r="BPK747" s="1101"/>
      <c r="BPL747" s="1101"/>
      <c r="BPM747" s="1101"/>
      <c r="BPN747" s="1101"/>
      <c r="BPO747" s="1101"/>
      <c r="BPP747" s="1101"/>
      <c r="BPQ747" s="1101"/>
      <c r="BPR747" s="1101"/>
      <c r="BPS747" s="1101"/>
      <c r="BPT747" s="1101"/>
      <c r="BPU747" s="1101"/>
      <c r="BPV747" s="1101"/>
      <c r="BPW747" s="1101"/>
      <c r="BPX747" s="1101"/>
      <c r="BPY747" s="1101"/>
      <c r="BPZ747" s="1101"/>
      <c r="BQA747" s="1101"/>
      <c r="BQB747" s="1101"/>
      <c r="BQC747" s="1101"/>
      <c r="BQD747" s="1101"/>
      <c r="BQE747" s="1101"/>
      <c r="BQF747" s="1101"/>
      <c r="BQG747" s="1101"/>
      <c r="BQH747" s="1101"/>
      <c r="BQI747" s="1101"/>
      <c r="BQJ747" s="1101"/>
      <c r="BQK747" s="1101"/>
      <c r="BQL747" s="1101"/>
      <c r="BQM747" s="1101"/>
      <c r="BQN747" s="1101"/>
      <c r="BQO747" s="1101"/>
      <c r="BQP747" s="1101"/>
      <c r="BQQ747" s="1101"/>
      <c r="BQR747" s="1101"/>
      <c r="BQS747" s="1101"/>
      <c r="BQT747" s="1101"/>
      <c r="BQU747" s="1101"/>
      <c r="BQV747" s="1101"/>
      <c r="BQW747" s="1101"/>
      <c r="BQX747" s="1101"/>
      <c r="BQY747" s="1101"/>
      <c r="BQZ747" s="1101"/>
      <c r="BRA747" s="1101"/>
      <c r="BRB747" s="1101"/>
      <c r="BRC747" s="1101"/>
      <c r="BRD747" s="1101"/>
      <c r="BRE747" s="1101"/>
      <c r="BRF747" s="1101"/>
      <c r="BRG747" s="1101"/>
      <c r="BRH747" s="1101"/>
      <c r="BRI747" s="1101"/>
      <c r="BRJ747" s="1101"/>
      <c r="BRK747" s="1101"/>
      <c r="BRL747" s="1101"/>
      <c r="BRM747" s="1101"/>
      <c r="BRN747" s="1101"/>
      <c r="BRO747" s="1101"/>
      <c r="BRP747" s="1101"/>
      <c r="BRQ747" s="1101"/>
      <c r="BRR747" s="1101"/>
      <c r="BRS747" s="1101"/>
      <c r="BRT747" s="1101"/>
      <c r="BRU747" s="1101"/>
      <c r="BRV747" s="1101"/>
      <c r="BRW747" s="1101"/>
      <c r="BRX747" s="1101"/>
      <c r="BRY747" s="1101"/>
      <c r="BRZ747" s="1101"/>
      <c r="BSA747" s="1101"/>
      <c r="BSB747" s="1101"/>
      <c r="BSC747" s="1101"/>
      <c r="BSD747" s="1101"/>
      <c r="BSE747" s="1101"/>
      <c r="BSF747" s="1101"/>
      <c r="BSG747" s="1101"/>
      <c r="BSH747" s="1101"/>
      <c r="BSI747" s="1101"/>
      <c r="BSJ747" s="1101"/>
      <c r="BSK747" s="1101"/>
      <c r="BSL747" s="1101"/>
      <c r="BSM747" s="1101"/>
      <c r="BSN747" s="1101"/>
      <c r="BSO747" s="1101"/>
      <c r="BSP747" s="1101"/>
      <c r="BSQ747" s="1101"/>
      <c r="BSR747" s="1101"/>
      <c r="BSS747" s="1101"/>
      <c r="BST747" s="1101"/>
      <c r="BSU747" s="1101"/>
      <c r="BSV747" s="1101"/>
      <c r="BSW747" s="1101"/>
      <c r="BSX747" s="1101"/>
      <c r="BSY747" s="1101"/>
      <c r="BSZ747" s="1101"/>
      <c r="BTA747" s="1101"/>
      <c r="BTB747" s="1101"/>
      <c r="BTC747" s="1101"/>
      <c r="BTD747" s="1101"/>
      <c r="BTE747" s="1101"/>
      <c r="BTF747" s="1101"/>
      <c r="BTG747" s="1101"/>
      <c r="BTH747" s="1101"/>
      <c r="BTI747" s="1101"/>
      <c r="BTJ747" s="1101"/>
      <c r="BTK747" s="1101"/>
      <c r="BTL747" s="1101"/>
      <c r="BTM747" s="1101"/>
      <c r="BTN747" s="1101"/>
      <c r="BTO747" s="1101"/>
      <c r="BTP747" s="1101"/>
      <c r="BTQ747" s="1101"/>
      <c r="BTR747" s="1101"/>
      <c r="BTS747" s="1101"/>
      <c r="BTT747" s="1101"/>
      <c r="BTU747" s="1101"/>
      <c r="BTV747" s="1101"/>
      <c r="BTW747" s="1101"/>
      <c r="BTX747" s="1101"/>
      <c r="BTY747" s="1101"/>
      <c r="BTZ747" s="1101"/>
      <c r="BUA747" s="1101"/>
      <c r="BUB747" s="1101"/>
      <c r="BUC747" s="1101"/>
      <c r="BUD747" s="1101"/>
      <c r="BUE747" s="1101"/>
      <c r="BUF747" s="1101"/>
      <c r="BUG747" s="1101"/>
      <c r="BUH747" s="1101"/>
      <c r="BUI747" s="1101"/>
      <c r="BUJ747" s="1101"/>
      <c r="BUK747" s="1101"/>
      <c r="BUL747" s="1101"/>
      <c r="BUM747" s="1101"/>
      <c r="BUN747" s="1101"/>
      <c r="BUO747" s="1101"/>
      <c r="BUP747" s="1101"/>
      <c r="BUQ747" s="1101"/>
      <c r="BUR747" s="1101"/>
      <c r="BUS747" s="1101"/>
      <c r="BUT747" s="1101"/>
      <c r="BUU747" s="1101"/>
      <c r="BUV747" s="1101"/>
      <c r="BUW747" s="1101"/>
      <c r="BUX747" s="1101"/>
      <c r="BUY747" s="1101"/>
      <c r="BUZ747" s="1101"/>
      <c r="BVA747" s="1101"/>
      <c r="BVB747" s="1101"/>
      <c r="BVC747" s="1101"/>
      <c r="BVD747" s="1101"/>
      <c r="BVE747" s="1101"/>
      <c r="BVF747" s="1101"/>
      <c r="BVG747" s="1101"/>
      <c r="BVH747" s="1101"/>
      <c r="BVI747" s="1101"/>
      <c r="BVJ747" s="1101"/>
      <c r="BVK747" s="1101"/>
      <c r="BVL747" s="1101"/>
      <c r="BVM747" s="1101"/>
      <c r="BVN747" s="1101"/>
      <c r="BVO747" s="1101"/>
      <c r="BVP747" s="1101"/>
      <c r="BVQ747" s="1101"/>
      <c r="BVR747" s="1101"/>
      <c r="BVS747" s="1101"/>
      <c r="BVT747" s="1101"/>
      <c r="BVU747" s="1101"/>
      <c r="BVV747" s="1101"/>
      <c r="BVW747" s="1101"/>
      <c r="BVX747" s="1101"/>
      <c r="BVY747" s="1101"/>
      <c r="BVZ747" s="1101"/>
      <c r="BWA747" s="1101"/>
      <c r="BWB747" s="1101"/>
      <c r="BWC747" s="1101"/>
      <c r="BWD747" s="1101"/>
      <c r="BWE747" s="1101"/>
      <c r="BWF747" s="1101"/>
      <c r="BWG747" s="1101"/>
      <c r="BWH747" s="1101"/>
      <c r="BWI747" s="1101"/>
      <c r="BWJ747" s="1101"/>
      <c r="BWK747" s="1101"/>
      <c r="BWL747" s="1101"/>
      <c r="BWM747" s="1101"/>
      <c r="BWN747" s="1101"/>
      <c r="BWO747" s="1101"/>
      <c r="BWP747" s="1101"/>
      <c r="BWQ747" s="1101"/>
      <c r="BWR747" s="1101"/>
      <c r="BWS747" s="1101"/>
      <c r="BWT747" s="1101"/>
      <c r="BWU747" s="1101"/>
      <c r="BWV747" s="1101"/>
      <c r="BWW747" s="1101"/>
      <c r="BWX747" s="1101"/>
      <c r="BWY747" s="1101"/>
      <c r="BWZ747" s="1101"/>
      <c r="BXA747" s="1101"/>
      <c r="BXB747" s="1101"/>
      <c r="BXC747" s="1101"/>
      <c r="BXD747" s="1101"/>
      <c r="BXE747" s="1101"/>
      <c r="BXF747" s="1101"/>
      <c r="BXG747" s="1101"/>
      <c r="BXH747" s="1101"/>
      <c r="BXI747" s="1101"/>
      <c r="BXJ747" s="1101"/>
      <c r="BXK747" s="1101"/>
      <c r="BXL747" s="1101"/>
      <c r="BXM747" s="1101"/>
      <c r="BXN747" s="1101"/>
      <c r="BXO747" s="1101"/>
      <c r="BXP747" s="1101"/>
      <c r="BXQ747" s="1101"/>
      <c r="BXR747" s="1101"/>
      <c r="BXS747" s="1101"/>
      <c r="BXT747" s="1101"/>
      <c r="BXU747" s="1101"/>
      <c r="BXV747" s="1101"/>
      <c r="BXW747" s="1101"/>
      <c r="BXX747" s="1101"/>
      <c r="BXY747" s="1101"/>
      <c r="BXZ747" s="1101"/>
      <c r="BYA747" s="1101"/>
      <c r="BYB747" s="1101"/>
      <c r="BYC747" s="1101"/>
      <c r="BYD747" s="1101"/>
      <c r="BYE747" s="1101"/>
      <c r="BYF747" s="1101"/>
      <c r="BYG747" s="1101"/>
      <c r="BYH747" s="1101"/>
      <c r="BYI747" s="1101"/>
      <c r="BYJ747" s="1101"/>
      <c r="BYK747" s="1101"/>
      <c r="BYL747" s="1101"/>
      <c r="BYM747" s="1101"/>
      <c r="BYN747" s="1101"/>
      <c r="BYO747" s="1101"/>
      <c r="BYP747" s="1101"/>
      <c r="BYQ747" s="1101"/>
      <c r="BYR747" s="1101"/>
      <c r="BYS747" s="1101"/>
      <c r="BYT747" s="1101"/>
      <c r="BYU747" s="1101"/>
      <c r="BYV747" s="1101"/>
      <c r="BYW747" s="1101"/>
      <c r="BYX747" s="1101"/>
      <c r="BYY747" s="1101"/>
      <c r="BYZ747" s="1101"/>
      <c r="BZA747" s="1101"/>
      <c r="BZB747" s="1101"/>
      <c r="BZC747" s="1101"/>
      <c r="BZD747" s="1101"/>
      <c r="BZE747" s="1101"/>
      <c r="BZF747" s="1101"/>
      <c r="BZG747" s="1101"/>
      <c r="BZH747" s="1101"/>
      <c r="BZI747" s="1101"/>
      <c r="BZJ747" s="1101"/>
      <c r="BZK747" s="1101"/>
      <c r="BZL747" s="1101"/>
      <c r="BZM747" s="1101"/>
      <c r="BZN747" s="1101"/>
      <c r="BZO747" s="1101"/>
      <c r="BZP747" s="1101"/>
      <c r="BZQ747" s="1101"/>
      <c r="BZR747" s="1101"/>
      <c r="BZS747" s="1101"/>
      <c r="BZT747" s="1101"/>
      <c r="BZU747" s="1101"/>
      <c r="BZV747" s="1101"/>
      <c r="BZW747" s="1101"/>
      <c r="BZX747" s="1101"/>
      <c r="BZY747" s="1101"/>
      <c r="BZZ747" s="1101"/>
      <c r="CAA747" s="1101"/>
      <c r="CAB747" s="1101"/>
      <c r="CAC747" s="1101"/>
      <c r="CAD747" s="1101"/>
      <c r="CAE747" s="1101"/>
      <c r="CAF747" s="1101"/>
      <c r="CAG747" s="1101"/>
      <c r="CAH747" s="1101"/>
      <c r="CAI747" s="1101"/>
      <c r="CAJ747" s="1101"/>
      <c r="CAK747" s="1101"/>
      <c r="CAL747" s="1101"/>
      <c r="CAM747" s="1101"/>
      <c r="CAN747" s="1101"/>
      <c r="CAO747" s="1101"/>
      <c r="CAP747" s="1101"/>
      <c r="CAQ747" s="1101"/>
      <c r="CAR747" s="1101"/>
      <c r="CAS747" s="1101"/>
      <c r="CAT747" s="1101"/>
      <c r="CAU747" s="1101"/>
      <c r="CAV747" s="1101"/>
      <c r="CAW747" s="1101"/>
      <c r="CAX747" s="1101"/>
      <c r="CAY747" s="1101"/>
      <c r="CAZ747" s="1101"/>
      <c r="CBA747" s="1101"/>
      <c r="CBB747" s="1101"/>
      <c r="CBC747" s="1101"/>
      <c r="CBD747" s="1101"/>
      <c r="CBE747" s="1101"/>
      <c r="CBF747" s="1101"/>
      <c r="CBG747" s="1101"/>
      <c r="CBH747" s="1101"/>
      <c r="CBI747" s="1101"/>
      <c r="CBJ747" s="1101"/>
      <c r="CBK747" s="1101"/>
      <c r="CBL747" s="1101"/>
      <c r="CBM747" s="1101"/>
      <c r="CBN747" s="1101"/>
      <c r="CBO747" s="1101"/>
      <c r="CBP747" s="1101"/>
      <c r="CBQ747" s="1101"/>
      <c r="CBR747" s="1101"/>
      <c r="CBS747" s="1101"/>
      <c r="CBT747" s="1101"/>
      <c r="CBU747" s="1101"/>
      <c r="CBV747" s="1101"/>
      <c r="CBW747" s="1101"/>
      <c r="CBX747" s="1101"/>
      <c r="CBY747" s="1101"/>
      <c r="CBZ747" s="1101"/>
      <c r="CCA747" s="1101"/>
      <c r="CCB747" s="1101"/>
      <c r="CCC747" s="1101"/>
      <c r="CCD747" s="1101"/>
      <c r="CCE747" s="1101"/>
      <c r="CCF747" s="1101"/>
      <c r="CCG747" s="1101"/>
      <c r="CCH747" s="1101"/>
      <c r="CCI747" s="1101"/>
      <c r="CCJ747" s="1101"/>
      <c r="CCK747" s="1101"/>
      <c r="CCL747" s="1101"/>
      <c r="CCM747" s="1101"/>
      <c r="CCN747" s="1101"/>
      <c r="CCO747" s="1101"/>
      <c r="CCP747" s="1101"/>
      <c r="CCQ747" s="1101"/>
      <c r="CCR747" s="1101"/>
      <c r="CCS747" s="1101"/>
      <c r="CCT747" s="1101"/>
      <c r="CCU747" s="1101"/>
      <c r="CCV747" s="1101"/>
      <c r="CCW747" s="1101"/>
      <c r="CCX747" s="1101"/>
      <c r="CCY747" s="1101"/>
      <c r="CCZ747" s="1101"/>
      <c r="CDA747" s="1101"/>
      <c r="CDB747" s="1101"/>
      <c r="CDC747" s="1101"/>
      <c r="CDD747" s="1101"/>
      <c r="CDE747" s="1101"/>
      <c r="CDF747" s="1101"/>
      <c r="CDG747" s="1101"/>
      <c r="CDH747" s="1101"/>
      <c r="CDI747" s="1101"/>
      <c r="CDJ747" s="1101"/>
      <c r="CDK747" s="1101"/>
      <c r="CDL747" s="1101"/>
      <c r="CDM747" s="1101"/>
      <c r="CDN747" s="1101"/>
      <c r="CDO747" s="1101"/>
      <c r="CDP747" s="1101"/>
      <c r="CDQ747" s="1101"/>
      <c r="CDR747" s="1101"/>
      <c r="CDS747" s="1101"/>
      <c r="CDT747" s="1101"/>
      <c r="CDU747" s="1101"/>
      <c r="CDV747" s="1101"/>
      <c r="CDW747" s="1101"/>
      <c r="CDX747" s="1101"/>
      <c r="CDY747" s="1101"/>
      <c r="CDZ747" s="1101"/>
      <c r="CEA747" s="1101"/>
      <c r="CEB747" s="1101"/>
      <c r="CEC747" s="1101"/>
      <c r="CED747" s="1101"/>
      <c r="CEE747" s="1101"/>
      <c r="CEF747" s="1101"/>
      <c r="CEG747" s="1101"/>
      <c r="CEH747" s="1101"/>
      <c r="CEI747" s="1101"/>
      <c r="CEJ747" s="1101"/>
      <c r="CEK747" s="1101"/>
      <c r="CEL747" s="1101"/>
      <c r="CEM747" s="1101"/>
      <c r="CEN747" s="1101"/>
      <c r="CEO747" s="1101"/>
      <c r="CEP747" s="1101"/>
      <c r="CEQ747" s="1101"/>
      <c r="CER747" s="1101"/>
      <c r="CES747" s="1101"/>
      <c r="CET747" s="1101"/>
      <c r="CEU747" s="1101"/>
      <c r="CEV747" s="1101"/>
      <c r="CEW747" s="1101"/>
      <c r="CEX747" s="1101"/>
      <c r="CEY747" s="1101"/>
      <c r="CEZ747" s="1101"/>
      <c r="CFA747" s="1101"/>
      <c r="CFB747" s="1101"/>
      <c r="CFC747" s="1101"/>
      <c r="CFD747" s="1101"/>
      <c r="CFE747" s="1101"/>
      <c r="CFF747" s="1101"/>
      <c r="CFG747" s="1101"/>
      <c r="CFH747" s="1101"/>
      <c r="CFI747" s="1101"/>
      <c r="CFJ747" s="1101"/>
      <c r="CFK747" s="1101"/>
      <c r="CFL747" s="1101"/>
      <c r="CFM747" s="1101"/>
      <c r="CFN747" s="1101"/>
      <c r="CFO747" s="1101"/>
      <c r="CFP747" s="1101"/>
      <c r="CFQ747" s="1101"/>
      <c r="CFR747" s="1101"/>
      <c r="CFS747" s="1101"/>
      <c r="CFT747" s="1101"/>
      <c r="CFU747" s="1101"/>
      <c r="CFV747" s="1101"/>
      <c r="CFW747" s="1101"/>
      <c r="CFX747" s="1101"/>
      <c r="CFY747" s="1101"/>
      <c r="CFZ747" s="1101"/>
      <c r="CGA747" s="1101"/>
      <c r="CGB747" s="1101"/>
      <c r="CGC747" s="1101"/>
      <c r="CGD747" s="1101"/>
      <c r="CGE747" s="1101"/>
      <c r="CGF747" s="1101"/>
      <c r="CGG747" s="1101"/>
      <c r="CGH747" s="1101"/>
      <c r="CGI747" s="1101"/>
      <c r="CGJ747" s="1101"/>
      <c r="CGK747" s="1101"/>
      <c r="CGL747" s="1101"/>
      <c r="CGM747" s="1101"/>
      <c r="CGN747" s="1101"/>
      <c r="CGO747" s="1101"/>
      <c r="CGP747" s="1101"/>
      <c r="CGQ747" s="1101"/>
      <c r="CGR747" s="1101"/>
      <c r="CGS747" s="1101"/>
      <c r="CGT747" s="1101"/>
      <c r="CGU747" s="1101"/>
      <c r="CGV747" s="1101"/>
      <c r="CGW747" s="1101"/>
      <c r="CGX747" s="1101"/>
      <c r="CGY747" s="1101"/>
      <c r="CGZ747" s="1101"/>
      <c r="CHA747" s="1101"/>
      <c r="CHB747" s="1101"/>
      <c r="CHC747" s="1101"/>
      <c r="CHD747" s="1101"/>
      <c r="CHE747" s="1101"/>
      <c r="CHF747" s="1101"/>
      <c r="CHG747" s="1101"/>
      <c r="CHH747" s="1101"/>
      <c r="CHI747" s="1101"/>
      <c r="CHJ747" s="1101"/>
      <c r="CHK747" s="1101"/>
      <c r="CHL747" s="1101"/>
      <c r="CHM747" s="1101"/>
      <c r="CHN747" s="1101"/>
      <c r="CHO747" s="1101"/>
      <c r="CHP747" s="1101"/>
      <c r="CHQ747" s="1101"/>
      <c r="CHR747" s="1101"/>
      <c r="CHS747" s="1101"/>
      <c r="CHT747" s="1101"/>
      <c r="CHU747" s="1101"/>
      <c r="CHV747" s="1101"/>
      <c r="CHW747" s="1101"/>
      <c r="CHX747" s="1101"/>
      <c r="CHY747" s="1101"/>
      <c r="CHZ747" s="1101"/>
      <c r="CIA747" s="1101"/>
      <c r="CIB747" s="1101"/>
      <c r="CIC747" s="1101"/>
      <c r="CID747" s="1101"/>
      <c r="CIE747" s="1101"/>
      <c r="CIF747" s="1101"/>
      <c r="CIG747" s="1101"/>
      <c r="CIH747" s="1101"/>
      <c r="CII747" s="1101"/>
      <c r="CIJ747" s="1101"/>
      <c r="CIK747" s="1101"/>
      <c r="CIL747" s="1101"/>
      <c r="CIM747" s="1101"/>
      <c r="CIN747" s="1101"/>
      <c r="CIO747" s="1101"/>
      <c r="CIP747" s="1101"/>
      <c r="CIQ747" s="1101"/>
      <c r="CIR747" s="1101"/>
      <c r="CIS747" s="1101"/>
      <c r="CIT747" s="1101"/>
      <c r="CIU747" s="1101"/>
      <c r="CIV747" s="1101"/>
      <c r="CIW747" s="1101"/>
      <c r="CIX747" s="1101"/>
      <c r="CIY747" s="1101"/>
      <c r="CIZ747" s="1101"/>
      <c r="CJA747" s="1101"/>
      <c r="CJB747" s="1101"/>
      <c r="CJC747" s="1101"/>
      <c r="CJD747" s="1101"/>
      <c r="CJE747" s="1101"/>
      <c r="CJF747" s="1101"/>
      <c r="CJG747" s="1101"/>
      <c r="CJH747" s="1101"/>
      <c r="CJI747" s="1101"/>
      <c r="CJJ747" s="1101"/>
      <c r="CJK747" s="1101"/>
      <c r="CJL747" s="1101"/>
      <c r="CJM747" s="1101"/>
      <c r="CJN747" s="1101"/>
      <c r="CJO747" s="1101"/>
      <c r="CJP747" s="1101"/>
      <c r="CJQ747" s="1101"/>
      <c r="CJR747" s="1101"/>
      <c r="CJS747" s="1101"/>
      <c r="CJT747" s="1101"/>
      <c r="CJU747" s="1101"/>
      <c r="CJV747" s="1101"/>
      <c r="CJW747" s="1101"/>
      <c r="CJX747" s="1101"/>
      <c r="CJY747" s="1101"/>
      <c r="CJZ747" s="1101"/>
      <c r="CKA747" s="1101"/>
      <c r="CKB747" s="1101"/>
      <c r="CKC747" s="1101"/>
      <c r="CKD747" s="1101"/>
      <c r="CKE747" s="1101"/>
      <c r="CKF747" s="1101"/>
      <c r="CKG747" s="1101"/>
      <c r="CKH747" s="1101"/>
      <c r="CKI747" s="1101"/>
      <c r="CKJ747" s="1101"/>
      <c r="CKK747" s="1101"/>
      <c r="CKL747" s="1101"/>
      <c r="CKM747" s="1101"/>
      <c r="CKN747" s="1101"/>
      <c r="CKO747" s="1101"/>
      <c r="CKP747" s="1101"/>
      <c r="CKQ747" s="1101"/>
      <c r="CKR747" s="1101"/>
      <c r="CKS747" s="1101"/>
      <c r="CKT747" s="1101"/>
      <c r="CKU747" s="1101"/>
      <c r="CKV747" s="1101"/>
      <c r="CKW747" s="1101"/>
      <c r="CKX747" s="1101"/>
      <c r="CKY747" s="1101"/>
      <c r="CKZ747" s="1101"/>
      <c r="CLA747" s="1101"/>
      <c r="CLB747" s="1101"/>
      <c r="CLC747" s="1101"/>
      <c r="CLD747" s="1101"/>
      <c r="CLE747" s="1101"/>
      <c r="CLF747" s="1101"/>
      <c r="CLG747" s="1101"/>
      <c r="CLH747" s="1101"/>
      <c r="CLI747" s="1101"/>
      <c r="CLJ747" s="1101"/>
      <c r="CLK747" s="1101"/>
      <c r="CLL747" s="1101"/>
      <c r="CLM747" s="1101"/>
      <c r="CLN747" s="1101"/>
      <c r="CLO747" s="1101"/>
      <c r="CLP747" s="1101"/>
      <c r="CLQ747" s="1101"/>
      <c r="CLR747" s="1101"/>
      <c r="CLS747" s="1101"/>
      <c r="CLT747" s="1101"/>
      <c r="CLU747" s="1101"/>
      <c r="CLV747" s="1101"/>
      <c r="CLW747" s="1101"/>
      <c r="CLX747" s="1101"/>
      <c r="CLY747" s="1101"/>
      <c r="CLZ747" s="1101"/>
      <c r="CMA747" s="1101"/>
      <c r="CMB747" s="1101"/>
      <c r="CMC747" s="1101"/>
      <c r="CMD747" s="1101"/>
      <c r="CME747" s="1101"/>
      <c r="CMF747" s="1101"/>
      <c r="CMG747" s="1101"/>
      <c r="CMH747" s="1101"/>
      <c r="CMI747" s="1101"/>
      <c r="CMJ747" s="1101"/>
      <c r="CMK747" s="1101"/>
      <c r="CML747" s="1101"/>
      <c r="CMM747" s="1101"/>
      <c r="CMN747" s="1101"/>
      <c r="CMO747" s="1101"/>
      <c r="CMP747" s="1101"/>
      <c r="CMQ747" s="1101"/>
      <c r="CMR747" s="1101"/>
      <c r="CMS747" s="1101"/>
      <c r="CMT747" s="1101"/>
      <c r="CMU747" s="1101"/>
      <c r="CMV747" s="1101"/>
      <c r="CMW747" s="1101"/>
      <c r="CMX747" s="1101"/>
      <c r="CMY747" s="1101"/>
      <c r="CMZ747" s="1101"/>
      <c r="CNA747" s="1101"/>
      <c r="CNB747" s="1101"/>
      <c r="CNC747" s="1101"/>
      <c r="CND747" s="1101"/>
      <c r="CNE747" s="1101"/>
      <c r="CNF747" s="1101"/>
      <c r="CNG747" s="1101"/>
      <c r="CNH747" s="1101"/>
      <c r="CNI747" s="1101"/>
      <c r="CNJ747" s="1101"/>
      <c r="CNK747" s="1101"/>
      <c r="CNL747" s="1101"/>
      <c r="CNM747" s="1101"/>
      <c r="CNN747" s="1101"/>
      <c r="CNO747" s="1101"/>
      <c r="CNP747" s="1101"/>
      <c r="CNQ747" s="1101"/>
      <c r="CNR747" s="1101"/>
      <c r="CNS747" s="1101"/>
      <c r="CNT747" s="1101"/>
      <c r="CNU747" s="1101"/>
      <c r="CNV747" s="1101"/>
      <c r="CNW747" s="1101"/>
      <c r="CNX747" s="1101"/>
      <c r="CNY747" s="1101"/>
      <c r="CNZ747" s="1101"/>
      <c r="COA747" s="1101"/>
      <c r="COB747" s="1101"/>
      <c r="COC747" s="1101"/>
      <c r="COD747" s="1101"/>
      <c r="COE747" s="1101"/>
      <c r="COF747" s="1101"/>
      <c r="COG747" s="1101"/>
      <c r="COH747" s="1101"/>
      <c r="COI747" s="1101"/>
      <c r="COJ747" s="1101"/>
      <c r="COK747" s="1101"/>
      <c r="COL747" s="1101"/>
      <c r="COM747" s="1101"/>
      <c r="CON747" s="1101"/>
      <c r="COO747" s="1101"/>
      <c r="COP747" s="1101"/>
      <c r="COQ747" s="1101"/>
      <c r="COR747" s="1101"/>
      <c r="COS747" s="1101"/>
      <c r="COT747" s="1101"/>
      <c r="COU747" s="1101"/>
      <c r="COV747" s="1101"/>
      <c r="COW747" s="1101"/>
      <c r="COX747" s="1101"/>
      <c r="COY747" s="1101"/>
      <c r="COZ747" s="1101"/>
      <c r="CPA747" s="1101"/>
      <c r="CPB747" s="1101"/>
      <c r="CPC747" s="1101"/>
      <c r="CPD747" s="1101"/>
      <c r="CPE747" s="1101"/>
      <c r="CPF747" s="1101"/>
      <c r="CPG747" s="1101"/>
      <c r="CPH747" s="1101"/>
      <c r="CPI747" s="1101"/>
      <c r="CPJ747" s="1101"/>
      <c r="CPK747" s="1101"/>
      <c r="CPL747" s="1101"/>
      <c r="CPM747" s="1101"/>
      <c r="CPN747" s="1101"/>
      <c r="CPO747" s="1101"/>
      <c r="CPP747" s="1101"/>
      <c r="CPQ747" s="1101"/>
      <c r="CPR747" s="1101"/>
      <c r="CPS747" s="1101"/>
      <c r="CPT747" s="1101"/>
      <c r="CPU747" s="1101"/>
      <c r="CPV747" s="1101"/>
      <c r="CPW747" s="1101"/>
      <c r="CPX747" s="1101"/>
      <c r="CPY747" s="1101"/>
      <c r="CPZ747" s="1101"/>
      <c r="CQA747" s="1101"/>
      <c r="CQB747" s="1101"/>
      <c r="CQC747" s="1101"/>
      <c r="CQD747" s="1101"/>
      <c r="CQE747" s="1101"/>
      <c r="CQF747" s="1101"/>
      <c r="CQG747" s="1101"/>
      <c r="CQH747" s="1101"/>
      <c r="CQI747" s="1101"/>
      <c r="CQJ747" s="1101"/>
      <c r="CQK747" s="1101"/>
      <c r="CQL747" s="1101"/>
      <c r="CQM747" s="1101"/>
      <c r="CQN747" s="1101"/>
      <c r="CQO747" s="1101"/>
      <c r="CQP747" s="1101"/>
      <c r="CQQ747" s="1101"/>
      <c r="CQR747" s="1101"/>
      <c r="CQS747" s="1101"/>
      <c r="CQT747" s="1101"/>
      <c r="CQU747" s="1101"/>
      <c r="CQV747" s="1101"/>
      <c r="CQW747" s="1101"/>
      <c r="CQX747" s="1101"/>
      <c r="CQY747" s="1101"/>
      <c r="CQZ747" s="1101"/>
      <c r="CRA747" s="1101"/>
      <c r="CRB747" s="1101"/>
      <c r="CRC747" s="1101"/>
      <c r="CRD747" s="1101"/>
      <c r="CRE747" s="1101"/>
      <c r="CRF747" s="1101"/>
      <c r="CRG747" s="1101"/>
      <c r="CRH747" s="1101"/>
      <c r="CRI747" s="1101"/>
      <c r="CRJ747" s="1101"/>
      <c r="CRK747" s="1101"/>
      <c r="CRL747" s="1101"/>
      <c r="CRM747" s="1101"/>
      <c r="CRN747" s="1101"/>
      <c r="CRO747" s="1101"/>
      <c r="CRP747" s="1101"/>
      <c r="CRQ747" s="1101"/>
      <c r="CRR747" s="1101"/>
      <c r="CRS747" s="1101"/>
      <c r="CRT747" s="1101"/>
      <c r="CRU747" s="1101"/>
      <c r="CRV747" s="1101"/>
      <c r="CRW747" s="1101"/>
      <c r="CRX747" s="1101"/>
      <c r="CRY747" s="1101"/>
      <c r="CRZ747" s="1101"/>
      <c r="CSA747" s="1101"/>
      <c r="CSB747" s="1101"/>
      <c r="CSC747" s="1101"/>
      <c r="CSD747" s="1101"/>
      <c r="CSE747" s="1101"/>
      <c r="CSF747" s="1101"/>
      <c r="CSG747" s="1101"/>
      <c r="CSH747" s="1101"/>
      <c r="CSI747" s="1101"/>
      <c r="CSJ747" s="1101"/>
      <c r="CSK747" s="1101"/>
      <c r="CSL747" s="1101"/>
      <c r="CSM747" s="1101"/>
      <c r="CSN747" s="1101"/>
      <c r="CSO747" s="1101"/>
      <c r="CSP747" s="1101"/>
      <c r="CSQ747" s="1101"/>
      <c r="CSR747" s="1101"/>
      <c r="CSS747" s="1101"/>
      <c r="CST747" s="1101"/>
      <c r="CSU747" s="1101"/>
      <c r="CSV747" s="1101"/>
      <c r="CSW747" s="1101"/>
      <c r="CSX747" s="1101"/>
      <c r="CSY747" s="1101"/>
      <c r="CSZ747" s="1101"/>
      <c r="CTA747" s="1101"/>
      <c r="CTB747" s="1101"/>
      <c r="CTC747" s="1101"/>
      <c r="CTD747" s="1101"/>
      <c r="CTE747" s="1101"/>
      <c r="CTF747" s="1101"/>
      <c r="CTG747" s="1101"/>
      <c r="CTH747" s="1101"/>
      <c r="CTI747" s="1101"/>
      <c r="CTJ747" s="1101"/>
      <c r="CTK747" s="1101"/>
      <c r="CTL747" s="1101"/>
      <c r="CTM747" s="1101"/>
      <c r="CTN747" s="1101"/>
      <c r="CTO747" s="1101"/>
      <c r="CTP747" s="1101"/>
      <c r="CTQ747" s="1101"/>
      <c r="CTR747" s="1101"/>
      <c r="CTS747" s="1101"/>
      <c r="CTT747" s="1101"/>
      <c r="CTU747" s="1101"/>
      <c r="CTV747" s="1101"/>
      <c r="CTW747" s="1101"/>
      <c r="CTX747" s="1101"/>
      <c r="CTY747" s="1101"/>
      <c r="CTZ747" s="1101"/>
      <c r="CUA747" s="1101"/>
      <c r="CUB747" s="1101"/>
      <c r="CUC747" s="1101"/>
      <c r="CUD747" s="1101"/>
      <c r="CUE747" s="1101"/>
      <c r="CUF747" s="1101"/>
      <c r="CUG747" s="1101"/>
      <c r="CUH747" s="1101"/>
      <c r="CUI747" s="1101"/>
      <c r="CUJ747" s="1101"/>
      <c r="CUK747" s="1101"/>
      <c r="CUL747" s="1101"/>
      <c r="CUM747" s="1101"/>
      <c r="CUN747" s="1101"/>
      <c r="CUO747" s="1101"/>
      <c r="CUP747" s="1101"/>
      <c r="CUQ747" s="1101"/>
      <c r="CUR747" s="1101"/>
      <c r="CUS747" s="1101"/>
      <c r="CUT747" s="1101"/>
      <c r="CUU747" s="1101"/>
      <c r="CUV747" s="1101"/>
      <c r="CUW747" s="1101"/>
      <c r="CUX747" s="1101"/>
      <c r="CUY747" s="1101"/>
      <c r="CUZ747" s="1101"/>
      <c r="CVA747" s="1101"/>
      <c r="CVB747" s="1101"/>
      <c r="CVC747" s="1101"/>
      <c r="CVD747" s="1101"/>
      <c r="CVE747" s="1101"/>
      <c r="CVF747" s="1101"/>
      <c r="CVG747" s="1101"/>
      <c r="CVH747" s="1101"/>
      <c r="CVI747" s="1101"/>
      <c r="CVJ747" s="1101"/>
      <c r="CVK747" s="1101"/>
      <c r="CVL747" s="1101"/>
      <c r="CVM747" s="1101"/>
      <c r="CVN747" s="1101"/>
      <c r="CVO747" s="1101"/>
      <c r="CVP747" s="1101"/>
      <c r="CVQ747" s="1101"/>
      <c r="CVR747" s="1101"/>
      <c r="CVS747" s="1101"/>
      <c r="CVT747" s="1101"/>
      <c r="CVU747" s="1101"/>
      <c r="CVV747" s="1101"/>
      <c r="CVW747" s="1101"/>
      <c r="CVX747" s="1101"/>
      <c r="CVY747" s="1101"/>
      <c r="CVZ747" s="1101"/>
      <c r="CWA747" s="1101"/>
      <c r="CWB747" s="1101"/>
      <c r="CWC747" s="1101"/>
      <c r="CWD747" s="1101"/>
      <c r="CWE747" s="1101"/>
      <c r="CWF747" s="1101"/>
      <c r="CWG747" s="1101"/>
      <c r="CWH747" s="1101"/>
      <c r="CWI747" s="1101"/>
      <c r="CWJ747" s="1101"/>
      <c r="CWK747" s="1101"/>
      <c r="CWL747" s="1101"/>
      <c r="CWM747" s="1101"/>
      <c r="CWN747" s="1101"/>
      <c r="CWO747" s="1101"/>
      <c r="CWP747" s="1101"/>
      <c r="CWQ747" s="1101"/>
      <c r="CWR747" s="1101"/>
      <c r="CWS747" s="1101"/>
      <c r="CWT747" s="1101"/>
      <c r="CWU747" s="1101"/>
      <c r="CWV747" s="1101"/>
      <c r="CWW747" s="1101"/>
      <c r="CWX747" s="1101"/>
      <c r="CWY747" s="1101"/>
      <c r="CWZ747" s="1101"/>
      <c r="CXA747" s="1101"/>
      <c r="CXB747" s="1101"/>
      <c r="CXC747" s="1101"/>
      <c r="CXD747" s="1101"/>
      <c r="CXE747" s="1101"/>
      <c r="CXF747" s="1101"/>
      <c r="CXG747" s="1101"/>
      <c r="CXH747" s="1101"/>
      <c r="CXI747" s="1101"/>
      <c r="CXJ747" s="1101"/>
      <c r="CXK747" s="1101"/>
      <c r="CXL747" s="1101"/>
      <c r="CXM747" s="1101"/>
      <c r="CXN747" s="1101"/>
      <c r="CXO747" s="1101"/>
      <c r="CXP747" s="1101"/>
      <c r="CXQ747" s="1101"/>
      <c r="CXR747" s="1101"/>
      <c r="CXS747" s="1101"/>
      <c r="CXT747" s="1101"/>
      <c r="CXU747" s="1101"/>
      <c r="CXV747" s="1101"/>
      <c r="CXW747" s="1101"/>
      <c r="CXX747" s="1101"/>
      <c r="CXY747" s="1101"/>
      <c r="CXZ747" s="1101"/>
      <c r="CYA747" s="1101"/>
      <c r="CYB747" s="1101"/>
      <c r="CYC747" s="1101"/>
      <c r="CYD747" s="1101"/>
      <c r="CYE747" s="1101"/>
      <c r="CYF747" s="1101"/>
      <c r="CYG747" s="1101"/>
      <c r="CYH747" s="1101"/>
      <c r="CYI747" s="1101"/>
      <c r="CYJ747" s="1101"/>
      <c r="CYK747" s="1101"/>
      <c r="CYL747" s="1101"/>
      <c r="CYM747" s="1101"/>
      <c r="CYN747" s="1101"/>
      <c r="CYO747" s="1101"/>
      <c r="CYP747" s="1101"/>
      <c r="CYQ747" s="1101"/>
      <c r="CYR747" s="1101"/>
      <c r="CYS747" s="1101"/>
      <c r="CYT747" s="1101"/>
      <c r="CYU747" s="1101"/>
      <c r="CYV747" s="1101"/>
      <c r="CYW747" s="1101"/>
      <c r="CYX747" s="1101"/>
      <c r="CYY747" s="1101"/>
      <c r="CYZ747" s="1101"/>
      <c r="CZA747" s="1101"/>
      <c r="CZB747" s="1101"/>
      <c r="CZC747" s="1101"/>
      <c r="CZD747" s="1101"/>
      <c r="CZE747" s="1101"/>
      <c r="CZF747" s="1101"/>
      <c r="CZG747" s="1101"/>
      <c r="CZH747" s="1101"/>
      <c r="CZI747" s="1101"/>
      <c r="CZJ747" s="1101"/>
      <c r="CZK747" s="1101"/>
      <c r="CZL747" s="1101"/>
      <c r="CZM747" s="1101"/>
      <c r="CZN747" s="1101"/>
      <c r="CZO747" s="1101"/>
      <c r="CZP747" s="1101"/>
      <c r="CZQ747" s="1101"/>
      <c r="CZR747" s="1101"/>
      <c r="CZS747" s="1101"/>
      <c r="CZT747" s="1101"/>
      <c r="CZU747" s="1101"/>
      <c r="CZV747" s="1101"/>
      <c r="CZW747" s="1101"/>
      <c r="CZX747" s="1101"/>
      <c r="CZY747" s="1101"/>
      <c r="CZZ747" s="1101"/>
      <c r="DAA747" s="1101"/>
      <c r="DAB747" s="1101"/>
      <c r="DAC747" s="1101"/>
      <c r="DAD747" s="1101"/>
      <c r="DAE747" s="1101"/>
      <c r="DAF747" s="1101"/>
      <c r="DAG747" s="1101"/>
      <c r="DAH747" s="1101"/>
      <c r="DAI747" s="1101"/>
      <c r="DAJ747" s="1101"/>
      <c r="DAK747" s="1101"/>
      <c r="DAL747" s="1101"/>
      <c r="DAM747" s="1101"/>
      <c r="DAN747" s="1101"/>
      <c r="DAO747" s="1101"/>
      <c r="DAP747" s="1101"/>
      <c r="DAQ747" s="1101"/>
      <c r="DAR747" s="1101"/>
      <c r="DAS747" s="1101"/>
      <c r="DAT747" s="1101"/>
      <c r="DAU747" s="1101"/>
      <c r="DAV747" s="1101"/>
      <c r="DAW747" s="1101"/>
      <c r="DAX747" s="1101"/>
      <c r="DAY747" s="1101"/>
      <c r="DAZ747" s="1101"/>
      <c r="DBA747" s="1101"/>
      <c r="DBB747" s="1101"/>
      <c r="DBC747" s="1101"/>
      <c r="DBD747" s="1101"/>
      <c r="DBE747" s="1101"/>
      <c r="DBF747" s="1101"/>
      <c r="DBG747" s="1101"/>
      <c r="DBH747" s="1101"/>
      <c r="DBI747" s="1101"/>
      <c r="DBJ747" s="1101"/>
      <c r="DBK747" s="1101"/>
      <c r="DBL747" s="1101"/>
      <c r="DBM747" s="1101"/>
      <c r="DBN747" s="1101"/>
      <c r="DBO747" s="1101"/>
      <c r="DBP747" s="1101"/>
      <c r="DBQ747" s="1101"/>
      <c r="DBR747" s="1101"/>
      <c r="DBS747" s="1101"/>
      <c r="DBT747" s="1101"/>
      <c r="DBU747" s="1101"/>
      <c r="DBV747" s="1101"/>
      <c r="DBW747" s="1101"/>
      <c r="DBX747" s="1101"/>
      <c r="DBY747" s="1101"/>
      <c r="DBZ747" s="1101"/>
      <c r="DCA747" s="1101"/>
      <c r="DCB747" s="1101"/>
      <c r="DCC747" s="1101"/>
      <c r="DCD747" s="1101"/>
      <c r="DCE747" s="1101"/>
      <c r="DCF747" s="1101"/>
      <c r="DCG747" s="1101"/>
      <c r="DCH747" s="1101"/>
      <c r="DCI747" s="1101"/>
      <c r="DCJ747" s="1101"/>
      <c r="DCK747" s="1101"/>
      <c r="DCL747" s="1101"/>
      <c r="DCM747" s="1101"/>
      <c r="DCN747" s="1101"/>
      <c r="DCO747" s="1101"/>
      <c r="DCP747" s="1101"/>
      <c r="DCQ747" s="1101"/>
      <c r="DCR747" s="1101"/>
      <c r="DCS747" s="1101"/>
      <c r="DCT747" s="1101"/>
      <c r="DCU747" s="1101"/>
      <c r="DCV747" s="1101"/>
      <c r="DCW747" s="1101"/>
      <c r="DCX747" s="1101"/>
      <c r="DCY747" s="1101"/>
      <c r="DCZ747" s="1101"/>
      <c r="DDA747" s="1101"/>
      <c r="DDB747" s="1101"/>
      <c r="DDC747" s="1101"/>
      <c r="DDD747" s="1101"/>
      <c r="DDE747" s="1101"/>
      <c r="DDF747" s="1101"/>
      <c r="DDG747" s="1101"/>
      <c r="DDH747" s="1101"/>
      <c r="DDI747" s="1101"/>
      <c r="DDJ747" s="1101"/>
      <c r="DDK747" s="1101"/>
      <c r="DDL747" s="1101"/>
      <c r="DDM747" s="1101"/>
      <c r="DDN747" s="1101"/>
      <c r="DDO747" s="1101"/>
      <c r="DDP747" s="1101"/>
      <c r="DDQ747" s="1101"/>
      <c r="DDR747" s="1101"/>
      <c r="DDS747" s="1101"/>
      <c r="DDT747" s="1101"/>
      <c r="DDU747" s="1101"/>
      <c r="DDV747" s="1101"/>
      <c r="DDW747" s="1101"/>
      <c r="DDX747" s="1101"/>
      <c r="DDY747" s="1101"/>
      <c r="DDZ747" s="1101"/>
      <c r="DEA747" s="1101"/>
      <c r="DEB747" s="1101"/>
      <c r="DEC747" s="1101"/>
      <c r="DED747" s="1101"/>
      <c r="DEE747" s="1101"/>
      <c r="DEF747" s="1101"/>
      <c r="DEG747" s="1101"/>
      <c r="DEH747" s="1101"/>
      <c r="DEI747" s="1101"/>
      <c r="DEJ747" s="1101"/>
      <c r="DEK747" s="1101"/>
      <c r="DEL747" s="1101"/>
      <c r="DEM747" s="1101"/>
      <c r="DEN747" s="1101"/>
      <c r="DEO747" s="1101"/>
      <c r="DEP747" s="1101"/>
      <c r="DEQ747" s="1101"/>
      <c r="DER747" s="1101"/>
      <c r="DES747" s="1101"/>
      <c r="DET747" s="1101"/>
      <c r="DEU747" s="1101"/>
      <c r="DEV747" s="1101"/>
      <c r="DEW747" s="1101"/>
      <c r="DEX747" s="1101"/>
      <c r="DEY747" s="1101"/>
      <c r="DEZ747" s="1101"/>
      <c r="DFA747" s="1101"/>
      <c r="DFB747" s="1101"/>
      <c r="DFC747" s="1101"/>
      <c r="DFD747" s="1101"/>
      <c r="DFE747" s="1101"/>
      <c r="DFF747" s="1101"/>
      <c r="DFG747" s="1101"/>
      <c r="DFH747" s="1101"/>
      <c r="DFI747" s="1101"/>
      <c r="DFJ747" s="1101"/>
      <c r="DFK747" s="1101"/>
      <c r="DFL747" s="1101"/>
      <c r="DFM747" s="1101"/>
      <c r="DFN747" s="1101"/>
      <c r="DFO747" s="1101"/>
      <c r="DFP747" s="1101"/>
      <c r="DFQ747" s="1101"/>
      <c r="DFR747" s="1101"/>
      <c r="DFS747" s="1101"/>
      <c r="DFT747" s="1101"/>
      <c r="DFU747" s="1101"/>
      <c r="DFV747" s="1101"/>
      <c r="DFW747" s="1101"/>
      <c r="DFX747" s="1101"/>
      <c r="DFY747" s="1101"/>
      <c r="DFZ747" s="1101"/>
      <c r="DGA747" s="1101"/>
      <c r="DGB747" s="1101"/>
      <c r="DGC747" s="1101"/>
      <c r="DGD747" s="1101"/>
      <c r="DGE747" s="1101"/>
      <c r="DGF747" s="1101"/>
      <c r="DGG747" s="1101"/>
      <c r="DGH747" s="1101"/>
      <c r="DGI747" s="1101"/>
      <c r="DGJ747" s="1101"/>
      <c r="DGK747" s="1101"/>
      <c r="DGL747" s="1101"/>
      <c r="DGM747" s="1101"/>
      <c r="DGN747" s="1101"/>
      <c r="DGO747" s="1101"/>
      <c r="DGP747" s="1101"/>
      <c r="DGQ747" s="1101"/>
      <c r="DGR747" s="1101"/>
      <c r="DGS747" s="1101"/>
      <c r="DGT747" s="1101"/>
      <c r="DGU747" s="1101"/>
      <c r="DGV747" s="1101"/>
      <c r="DGW747" s="1101"/>
      <c r="DGX747" s="1101"/>
      <c r="DGY747" s="1101"/>
      <c r="DGZ747" s="1101"/>
      <c r="DHA747" s="1101"/>
      <c r="DHB747" s="1101"/>
      <c r="DHC747" s="1101"/>
      <c r="DHD747" s="1101"/>
      <c r="DHE747" s="1101"/>
      <c r="DHF747" s="1101"/>
      <c r="DHG747" s="1101"/>
      <c r="DHH747" s="1101"/>
      <c r="DHI747" s="1101"/>
      <c r="DHJ747" s="1101"/>
      <c r="DHK747" s="1101"/>
      <c r="DHL747" s="1101"/>
      <c r="DHM747" s="1101"/>
      <c r="DHN747" s="1101"/>
      <c r="DHO747" s="1101"/>
      <c r="DHP747" s="1101"/>
      <c r="DHQ747" s="1101"/>
      <c r="DHR747" s="1101"/>
      <c r="DHS747" s="1101"/>
      <c r="DHT747" s="1101"/>
      <c r="DHU747" s="1101"/>
      <c r="DHV747" s="1101"/>
      <c r="DHW747" s="1101"/>
      <c r="DHX747" s="1101"/>
      <c r="DHY747" s="1101"/>
      <c r="DHZ747" s="1101"/>
      <c r="DIA747" s="1101"/>
      <c r="DIB747" s="1101"/>
      <c r="DIC747" s="1101"/>
      <c r="DID747" s="1101"/>
      <c r="DIE747" s="1101"/>
      <c r="DIF747" s="1101"/>
      <c r="DIG747" s="1101"/>
      <c r="DIH747" s="1101"/>
      <c r="DII747" s="1101"/>
      <c r="DIJ747" s="1101"/>
      <c r="DIK747" s="1101"/>
      <c r="DIL747" s="1101"/>
      <c r="DIM747" s="1101"/>
      <c r="DIN747" s="1101"/>
      <c r="DIO747" s="1101"/>
      <c r="DIP747" s="1101"/>
      <c r="DIQ747" s="1101"/>
      <c r="DIR747" s="1101"/>
      <c r="DIS747" s="1101"/>
      <c r="DIT747" s="1101"/>
      <c r="DIU747" s="1101"/>
      <c r="DIV747" s="1101"/>
      <c r="DIW747" s="1101"/>
      <c r="DIX747" s="1101"/>
      <c r="DIY747" s="1101"/>
      <c r="DIZ747" s="1101"/>
      <c r="DJA747" s="1101"/>
      <c r="DJB747" s="1101"/>
      <c r="DJC747" s="1101"/>
      <c r="DJD747" s="1101"/>
      <c r="DJE747" s="1101"/>
      <c r="DJF747" s="1101"/>
      <c r="DJG747" s="1101"/>
      <c r="DJH747" s="1101"/>
      <c r="DJI747" s="1101"/>
      <c r="DJJ747" s="1101"/>
      <c r="DJK747" s="1101"/>
      <c r="DJL747" s="1101"/>
      <c r="DJM747" s="1101"/>
      <c r="DJN747" s="1101"/>
      <c r="DJO747" s="1101"/>
      <c r="DJP747" s="1101"/>
      <c r="DJQ747" s="1101"/>
      <c r="DJR747" s="1101"/>
      <c r="DJS747" s="1101"/>
      <c r="DJT747" s="1101"/>
      <c r="DJU747" s="1101"/>
      <c r="DJV747" s="1101"/>
      <c r="DJW747" s="1101"/>
      <c r="DJX747" s="1101"/>
      <c r="DJY747" s="1101"/>
      <c r="DJZ747" s="1101"/>
      <c r="DKA747" s="1101"/>
      <c r="DKB747" s="1101"/>
      <c r="DKC747" s="1101"/>
      <c r="DKD747" s="1101"/>
      <c r="DKE747" s="1101"/>
      <c r="DKF747" s="1101"/>
      <c r="DKG747" s="1101"/>
      <c r="DKH747" s="1101"/>
      <c r="DKI747" s="1101"/>
      <c r="DKJ747" s="1101"/>
      <c r="DKK747" s="1101"/>
      <c r="DKL747" s="1101"/>
      <c r="DKM747" s="1101"/>
      <c r="DKN747" s="1101"/>
      <c r="DKO747" s="1101"/>
      <c r="DKP747" s="1101"/>
      <c r="DKQ747" s="1101"/>
      <c r="DKR747" s="1101"/>
      <c r="DKS747" s="1101"/>
      <c r="DKT747" s="1101"/>
      <c r="DKU747" s="1101"/>
      <c r="DKV747" s="1101"/>
      <c r="DKW747" s="1101"/>
      <c r="DKX747" s="1101"/>
      <c r="DKY747" s="1101"/>
      <c r="DKZ747" s="1101"/>
      <c r="DLA747" s="1101"/>
      <c r="DLB747" s="1101"/>
      <c r="DLC747" s="1101"/>
      <c r="DLD747" s="1101"/>
      <c r="DLE747" s="1101"/>
      <c r="DLF747" s="1101"/>
      <c r="DLG747" s="1101"/>
      <c r="DLH747" s="1101"/>
      <c r="DLI747" s="1101"/>
      <c r="DLJ747" s="1101"/>
      <c r="DLK747" s="1101"/>
      <c r="DLL747" s="1101"/>
      <c r="DLM747" s="1101"/>
      <c r="DLN747" s="1101"/>
      <c r="DLO747" s="1101"/>
      <c r="DLP747" s="1101"/>
      <c r="DLQ747" s="1101"/>
      <c r="DLR747" s="1101"/>
      <c r="DLS747" s="1101"/>
      <c r="DLT747" s="1101"/>
      <c r="DLU747" s="1101"/>
      <c r="DLV747" s="1101"/>
      <c r="DLW747" s="1101"/>
      <c r="DLX747" s="1101"/>
      <c r="DLY747" s="1101"/>
      <c r="DLZ747" s="1101"/>
      <c r="DMA747" s="1101"/>
      <c r="DMB747" s="1101"/>
      <c r="DMC747" s="1101"/>
      <c r="DMD747" s="1101"/>
      <c r="DME747" s="1101"/>
      <c r="DMF747" s="1101"/>
      <c r="DMG747" s="1101"/>
      <c r="DMH747" s="1101"/>
      <c r="DMI747" s="1101"/>
      <c r="DMJ747" s="1101"/>
      <c r="DMK747" s="1101"/>
      <c r="DML747" s="1101"/>
      <c r="DMM747" s="1101"/>
      <c r="DMN747" s="1101"/>
      <c r="DMO747" s="1101"/>
      <c r="DMP747" s="1101"/>
      <c r="DMQ747" s="1101"/>
      <c r="DMR747" s="1101"/>
      <c r="DMS747" s="1101"/>
      <c r="DMT747" s="1101"/>
      <c r="DMU747" s="1101"/>
      <c r="DMV747" s="1101"/>
      <c r="DMW747" s="1101"/>
      <c r="DMX747" s="1101"/>
      <c r="DMY747" s="1101"/>
      <c r="DMZ747" s="1101"/>
      <c r="DNA747" s="1101"/>
      <c r="DNB747" s="1101"/>
      <c r="DNC747" s="1101"/>
      <c r="DND747" s="1101"/>
      <c r="DNE747" s="1101"/>
      <c r="DNF747" s="1101"/>
      <c r="DNG747" s="1101"/>
      <c r="DNH747" s="1101"/>
      <c r="DNI747" s="1101"/>
      <c r="DNJ747" s="1101"/>
      <c r="DNK747" s="1101"/>
      <c r="DNL747" s="1101"/>
      <c r="DNM747" s="1101"/>
      <c r="DNN747" s="1101"/>
      <c r="DNO747" s="1101"/>
      <c r="DNP747" s="1101"/>
      <c r="DNQ747" s="1101"/>
      <c r="DNR747" s="1101"/>
      <c r="DNS747" s="1101"/>
      <c r="DNT747" s="1101"/>
      <c r="DNU747" s="1101"/>
      <c r="DNV747" s="1101"/>
      <c r="DNW747" s="1101"/>
      <c r="DNX747" s="1101"/>
      <c r="DNY747" s="1101"/>
      <c r="DNZ747" s="1101"/>
      <c r="DOA747" s="1101"/>
      <c r="DOB747" s="1101"/>
      <c r="DOC747" s="1101"/>
      <c r="DOD747" s="1101"/>
      <c r="DOE747" s="1101"/>
      <c r="DOF747" s="1101"/>
      <c r="DOG747" s="1101"/>
      <c r="DOH747" s="1101"/>
      <c r="DOI747" s="1101"/>
      <c r="DOJ747" s="1101"/>
      <c r="DOK747" s="1101"/>
      <c r="DOL747" s="1101"/>
      <c r="DOM747" s="1101"/>
      <c r="DON747" s="1101"/>
      <c r="DOO747" s="1101"/>
      <c r="DOP747" s="1101"/>
      <c r="DOQ747" s="1101"/>
      <c r="DOR747" s="1101"/>
      <c r="DOS747" s="1101"/>
      <c r="DOT747" s="1101"/>
      <c r="DOU747" s="1101"/>
      <c r="DOV747" s="1101"/>
      <c r="DOW747" s="1101"/>
      <c r="DOX747" s="1101"/>
      <c r="DOY747" s="1101"/>
      <c r="DOZ747" s="1101"/>
      <c r="DPA747" s="1101"/>
      <c r="DPB747" s="1101"/>
      <c r="DPC747" s="1101"/>
      <c r="DPD747" s="1101"/>
      <c r="DPE747" s="1101"/>
      <c r="DPF747" s="1101"/>
      <c r="DPG747" s="1101"/>
      <c r="DPH747" s="1101"/>
      <c r="DPI747" s="1101"/>
      <c r="DPJ747" s="1101"/>
      <c r="DPK747" s="1101"/>
      <c r="DPL747" s="1101"/>
      <c r="DPM747" s="1101"/>
      <c r="DPN747" s="1101"/>
      <c r="DPO747" s="1101"/>
      <c r="DPP747" s="1101"/>
      <c r="DPQ747" s="1101"/>
      <c r="DPR747" s="1101"/>
      <c r="DPS747" s="1101"/>
      <c r="DPT747" s="1101"/>
      <c r="DPU747" s="1101"/>
      <c r="DPV747" s="1101"/>
      <c r="DPW747" s="1101"/>
      <c r="DPX747" s="1101"/>
      <c r="DPY747" s="1101"/>
      <c r="DPZ747" s="1101"/>
      <c r="DQA747" s="1101"/>
      <c r="DQB747" s="1101"/>
      <c r="DQC747" s="1101"/>
      <c r="DQD747" s="1101"/>
      <c r="DQE747" s="1101"/>
      <c r="DQF747" s="1101"/>
      <c r="DQG747" s="1101"/>
      <c r="DQH747" s="1101"/>
      <c r="DQI747" s="1101"/>
      <c r="DQJ747" s="1101"/>
      <c r="DQK747" s="1101"/>
      <c r="DQL747" s="1101"/>
      <c r="DQM747" s="1101"/>
      <c r="DQN747" s="1101"/>
      <c r="DQO747" s="1101"/>
      <c r="DQP747" s="1101"/>
      <c r="DQQ747" s="1101"/>
      <c r="DQR747" s="1101"/>
      <c r="DQS747" s="1101"/>
      <c r="DQT747" s="1101"/>
      <c r="DQU747" s="1101"/>
      <c r="DQV747" s="1101"/>
      <c r="DQW747" s="1101"/>
      <c r="DQX747" s="1101"/>
      <c r="DQY747" s="1101"/>
      <c r="DQZ747" s="1101"/>
      <c r="DRA747" s="1101"/>
      <c r="DRB747" s="1101"/>
      <c r="DRC747" s="1101"/>
      <c r="DRD747" s="1101"/>
      <c r="DRE747" s="1101"/>
      <c r="DRF747" s="1101"/>
      <c r="DRG747" s="1101"/>
      <c r="DRH747" s="1101"/>
      <c r="DRI747" s="1101"/>
      <c r="DRJ747" s="1101"/>
      <c r="DRK747" s="1101"/>
      <c r="DRL747" s="1101"/>
      <c r="DRM747" s="1101"/>
      <c r="DRN747" s="1101"/>
      <c r="DRO747" s="1101"/>
      <c r="DRP747" s="1101"/>
      <c r="DRQ747" s="1101"/>
      <c r="DRR747" s="1101"/>
      <c r="DRS747" s="1101"/>
      <c r="DRT747" s="1101"/>
      <c r="DRU747" s="1101"/>
      <c r="DRV747" s="1101"/>
      <c r="DRW747" s="1101"/>
      <c r="DRX747" s="1101"/>
      <c r="DRY747" s="1101"/>
      <c r="DRZ747" s="1101"/>
      <c r="DSA747" s="1101"/>
      <c r="DSB747" s="1101"/>
      <c r="DSC747" s="1101"/>
      <c r="DSD747" s="1101"/>
      <c r="DSE747" s="1101"/>
      <c r="DSF747" s="1101"/>
      <c r="DSG747" s="1101"/>
      <c r="DSH747" s="1101"/>
      <c r="DSI747" s="1101"/>
      <c r="DSJ747" s="1101"/>
      <c r="DSK747" s="1101"/>
      <c r="DSL747" s="1101"/>
      <c r="DSM747" s="1101"/>
      <c r="DSN747" s="1101"/>
      <c r="DSO747" s="1101"/>
      <c r="DSP747" s="1101"/>
      <c r="DSQ747" s="1101"/>
      <c r="DSR747" s="1101"/>
      <c r="DSS747" s="1101"/>
      <c r="DST747" s="1101"/>
      <c r="DSU747" s="1101"/>
      <c r="DSV747" s="1101"/>
      <c r="DSW747" s="1101"/>
      <c r="DSX747" s="1101"/>
      <c r="DSY747" s="1101"/>
      <c r="DSZ747" s="1101"/>
      <c r="DTA747" s="1101"/>
      <c r="DTB747" s="1101"/>
      <c r="DTC747" s="1101"/>
      <c r="DTD747" s="1101"/>
      <c r="DTE747" s="1101"/>
      <c r="DTF747" s="1101"/>
      <c r="DTG747" s="1101"/>
      <c r="DTH747" s="1101"/>
      <c r="DTI747" s="1101"/>
      <c r="DTJ747" s="1101"/>
      <c r="DTK747" s="1101"/>
      <c r="DTL747" s="1101"/>
      <c r="DTM747" s="1101"/>
      <c r="DTN747" s="1101"/>
      <c r="DTO747" s="1101"/>
      <c r="DTP747" s="1101"/>
      <c r="DTQ747" s="1101"/>
      <c r="DTR747" s="1101"/>
      <c r="DTS747" s="1101"/>
      <c r="DTT747" s="1101"/>
      <c r="DTU747" s="1101"/>
      <c r="DTV747" s="1101"/>
      <c r="DTW747" s="1101"/>
      <c r="DTX747" s="1101"/>
      <c r="DTY747" s="1101"/>
      <c r="DTZ747" s="1101"/>
      <c r="DUA747" s="1101"/>
      <c r="DUB747" s="1101"/>
      <c r="DUC747" s="1101"/>
      <c r="DUD747" s="1101"/>
      <c r="DUE747" s="1101"/>
      <c r="DUF747" s="1101"/>
      <c r="DUG747" s="1101"/>
      <c r="DUH747" s="1101"/>
      <c r="DUI747" s="1101"/>
      <c r="DUJ747" s="1101"/>
      <c r="DUK747" s="1101"/>
      <c r="DUL747" s="1101"/>
      <c r="DUM747" s="1101"/>
      <c r="DUN747" s="1101"/>
      <c r="DUO747" s="1101"/>
      <c r="DUP747" s="1101"/>
      <c r="DUQ747" s="1101"/>
      <c r="DUR747" s="1101"/>
      <c r="DUS747" s="1101"/>
      <c r="DUT747" s="1101"/>
      <c r="DUU747" s="1101"/>
      <c r="DUV747" s="1101"/>
      <c r="DUW747" s="1101"/>
      <c r="DUX747" s="1101"/>
      <c r="DUY747" s="1101"/>
      <c r="DUZ747" s="1101"/>
      <c r="DVA747" s="1101"/>
      <c r="DVB747" s="1101"/>
      <c r="DVC747" s="1101"/>
      <c r="DVD747" s="1101"/>
      <c r="DVE747" s="1101"/>
      <c r="DVF747" s="1101"/>
      <c r="DVG747" s="1101"/>
      <c r="DVH747" s="1101"/>
      <c r="DVI747" s="1101"/>
      <c r="DVJ747" s="1101"/>
      <c r="DVK747" s="1101"/>
      <c r="DVL747" s="1101"/>
      <c r="DVM747" s="1101"/>
      <c r="DVN747" s="1101"/>
      <c r="DVO747" s="1101"/>
      <c r="DVP747" s="1101"/>
      <c r="DVQ747" s="1101"/>
      <c r="DVR747" s="1101"/>
      <c r="DVS747" s="1101"/>
      <c r="DVT747" s="1101"/>
      <c r="DVU747" s="1101"/>
      <c r="DVV747" s="1101"/>
      <c r="DVW747" s="1101"/>
      <c r="DVX747" s="1101"/>
      <c r="DVY747" s="1101"/>
      <c r="DVZ747" s="1101"/>
      <c r="DWA747" s="1101"/>
      <c r="DWB747" s="1101"/>
      <c r="DWC747" s="1101"/>
      <c r="DWD747" s="1101"/>
      <c r="DWE747" s="1101"/>
      <c r="DWF747" s="1101"/>
      <c r="DWG747" s="1101"/>
      <c r="DWH747" s="1101"/>
      <c r="DWI747" s="1101"/>
      <c r="DWJ747" s="1101"/>
      <c r="DWK747" s="1101"/>
      <c r="DWL747" s="1101"/>
      <c r="DWM747" s="1101"/>
      <c r="DWN747" s="1101"/>
      <c r="DWO747" s="1101"/>
      <c r="DWP747" s="1101"/>
      <c r="DWQ747" s="1101"/>
      <c r="DWR747" s="1101"/>
      <c r="DWS747" s="1101"/>
      <c r="DWT747" s="1101"/>
      <c r="DWU747" s="1101"/>
      <c r="DWV747" s="1101"/>
      <c r="DWW747" s="1101"/>
      <c r="DWX747" s="1101"/>
      <c r="DWY747" s="1101"/>
      <c r="DWZ747" s="1101"/>
      <c r="DXA747" s="1101"/>
      <c r="DXB747" s="1101"/>
      <c r="DXC747" s="1101"/>
      <c r="DXD747" s="1101"/>
      <c r="DXE747" s="1101"/>
      <c r="DXF747" s="1101"/>
      <c r="DXG747" s="1101"/>
      <c r="DXH747" s="1101"/>
      <c r="DXI747" s="1101"/>
      <c r="DXJ747" s="1101"/>
      <c r="DXK747" s="1101"/>
      <c r="DXL747" s="1101"/>
      <c r="DXM747" s="1101"/>
      <c r="DXN747" s="1101"/>
      <c r="DXO747" s="1101"/>
      <c r="DXP747" s="1101"/>
      <c r="DXQ747" s="1101"/>
      <c r="DXR747" s="1101"/>
      <c r="DXS747" s="1101"/>
      <c r="DXT747" s="1101"/>
      <c r="DXU747" s="1101"/>
      <c r="DXV747" s="1101"/>
      <c r="DXW747" s="1101"/>
      <c r="DXX747" s="1101"/>
      <c r="DXY747" s="1101"/>
      <c r="DXZ747" s="1101"/>
      <c r="DYA747" s="1101"/>
      <c r="DYB747" s="1101"/>
      <c r="DYC747" s="1101"/>
      <c r="DYD747" s="1101"/>
      <c r="DYE747" s="1101"/>
      <c r="DYF747" s="1101"/>
      <c r="DYG747" s="1101"/>
      <c r="DYH747" s="1101"/>
      <c r="DYI747" s="1101"/>
      <c r="DYJ747" s="1101"/>
      <c r="DYK747" s="1101"/>
      <c r="DYL747" s="1101"/>
      <c r="DYM747" s="1101"/>
      <c r="DYN747" s="1101"/>
      <c r="DYO747" s="1101"/>
      <c r="DYP747" s="1101"/>
      <c r="DYQ747" s="1101"/>
      <c r="DYR747" s="1101"/>
      <c r="DYS747" s="1101"/>
      <c r="DYT747" s="1101"/>
      <c r="DYU747" s="1101"/>
      <c r="DYV747" s="1101"/>
      <c r="DYW747" s="1101"/>
      <c r="DYX747" s="1101"/>
      <c r="DYY747" s="1101"/>
      <c r="DYZ747" s="1101"/>
      <c r="DZA747" s="1101"/>
      <c r="DZB747" s="1101"/>
      <c r="DZC747" s="1101"/>
      <c r="DZD747" s="1101"/>
      <c r="DZE747" s="1101"/>
      <c r="DZF747" s="1101"/>
      <c r="DZG747" s="1101"/>
      <c r="DZH747" s="1101"/>
      <c r="DZI747" s="1101"/>
      <c r="DZJ747" s="1101"/>
      <c r="DZK747" s="1101"/>
      <c r="DZL747" s="1101"/>
      <c r="DZM747" s="1101"/>
      <c r="DZN747" s="1101"/>
      <c r="DZO747" s="1101"/>
      <c r="DZP747" s="1101"/>
      <c r="DZQ747" s="1101"/>
      <c r="DZR747" s="1101"/>
      <c r="DZS747" s="1101"/>
      <c r="DZT747" s="1101"/>
      <c r="DZU747" s="1101"/>
      <c r="DZV747" s="1101"/>
      <c r="DZW747" s="1101"/>
      <c r="DZX747" s="1101"/>
      <c r="DZY747" s="1101"/>
      <c r="DZZ747" s="1101"/>
      <c r="EAA747" s="1101"/>
      <c r="EAB747" s="1101"/>
      <c r="EAC747" s="1101"/>
      <c r="EAD747" s="1101"/>
      <c r="EAE747" s="1101"/>
      <c r="EAF747" s="1101"/>
      <c r="EAG747" s="1101"/>
      <c r="EAH747" s="1101"/>
      <c r="EAI747" s="1101"/>
      <c r="EAJ747" s="1101"/>
      <c r="EAK747" s="1101"/>
      <c r="EAL747" s="1101"/>
      <c r="EAM747" s="1101"/>
      <c r="EAN747" s="1101"/>
      <c r="EAO747" s="1101"/>
      <c r="EAP747" s="1101"/>
      <c r="EAQ747" s="1101"/>
      <c r="EAR747" s="1101"/>
      <c r="EAS747" s="1101"/>
      <c r="EAT747" s="1101"/>
      <c r="EAU747" s="1101"/>
      <c r="EAV747" s="1101"/>
      <c r="EAW747" s="1101"/>
      <c r="EAX747" s="1101"/>
      <c r="EAY747" s="1101"/>
      <c r="EAZ747" s="1101"/>
      <c r="EBA747" s="1101"/>
      <c r="EBB747" s="1101"/>
      <c r="EBC747" s="1101"/>
      <c r="EBD747" s="1101"/>
      <c r="EBE747" s="1101"/>
      <c r="EBF747" s="1101"/>
      <c r="EBG747" s="1101"/>
      <c r="EBH747" s="1101"/>
      <c r="EBI747" s="1101"/>
      <c r="EBJ747" s="1101"/>
      <c r="EBK747" s="1101"/>
      <c r="EBL747" s="1101"/>
      <c r="EBM747" s="1101"/>
      <c r="EBN747" s="1101"/>
      <c r="EBO747" s="1101"/>
      <c r="EBP747" s="1101"/>
      <c r="EBQ747" s="1101"/>
      <c r="EBR747" s="1101"/>
      <c r="EBS747" s="1101"/>
      <c r="EBT747" s="1101"/>
      <c r="EBU747" s="1101"/>
      <c r="EBV747" s="1101"/>
      <c r="EBW747" s="1101"/>
      <c r="EBX747" s="1101"/>
      <c r="EBY747" s="1101"/>
      <c r="EBZ747" s="1101"/>
      <c r="ECA747" s="1101"/>
      <c r="ECB747" s="1101"/>
      <c r="ECC747" s="1101"/>
      <c r="ECD747" s="1101"/>
      <c r="ECE747" s="1101"/>
      <c r="ECF747" s="1101"/>
      <c r="ECG747" s="1101"/>
      <c r="ECH747" s="1101"/>
      <c r="ECI747" s="1101"/>
      <c r="ECJ747" s="1101"/>
      <c r="ECK747" s="1101"/>
      <c r="ECL747" s="1101"/>
      <c r="ECM747" s="1101"/>
      <c r="ECN747" s="1101"/>
      <c r="ECO747" s="1101"/>
      <c r="ECP747" s="1101"/>
      <c r="ECQ747" s="1101"/>
      <c r="ECR747" s="1101"/>
      <c r="ECS747" s="1101"/>
      <c r="ECT747" s="1101"/>
      <c r="ECU747" s="1101"/>
      <c r="ECV747" s="1101"/>
      <c r="ECW747" s="1101"/>
      <c r="ECX747" s="1101"/>
      <c r="ECY747" s="1101"/>
      <c r="ECZ747" s="1101"/>
      <c r="EDA747" s="1101"/>
      <c r="EDB747" s="1101"/>
      <c r="EDC747" s="1101"/>
      <c r="EDD747" s="1101"/>
      <c r="EDE747" s="1101"/>
      <c r="EDF747" s="1101"/>
      <c r="EDG747" s="1101"/>
      <c r="EDH747" s="1101"/>
      <c r="EDI747" s="1101"/>
      <c r="EDJ747" s="1101"/>
      <c r="EDK747" s="1101"/>
      <c r="EDL747" s="1101"/>
      <c r="EDM747" s="1101"/>
      <c r="EDN747" s="1101"/>
      <c r="EDO747" s="1101"/>
      <c r="EDP747" s="1101"/>
      <c r="EDQ747" s="1101"/>
      <c r="EDR747" s="1101"/>
      <c r="EDS747" s="1101"/>
      <c r="EDT747" s="1101"/>
      <c r="EDU747" s="1101"/>
      <c r="EDV747" s="1101"/>
      <c r="EDW747" s="1101"/>
      <c r="EDX747" s="1101"/>
      <c r="EDY747" s="1101"/>
      <c r="EDZ747" s="1101"/>
      <c r="EEA747" s="1101"/>
      <c r="EEB747" s="1101"/>
      <c r="EEC747" s="1101"/>
      <c r="EED747" s="1101"/>
      <c r="EEE747" s="1101"/>
      <c r="EEF747" s="1101"/>
      <c r="EEG747" s="1101"/>
      <c r="EEH747" s="1101"/>
      <c r="EEI747" s="1101"/>
      <c r="EEJ747" s="1101"/>
      <c r="EEK747" s="1101"/>
      <c r="EEL747" s="1101"/>
      <c r="EEM747" s="1101"/>
      <c r="EEN747" s="1101"/>
      <c r="EEO747" s="1101"/>
      <c r="EEP747" s="1101"/>
      <c r="EEQ747" s="1101"/>
      <c r="EER747" s="1101"/>
      <c r="EES747" s="1101"/>
      <c r="EET747" s="1101"/>
      <c r="EEU747" s="1101"/>
      <c r="EEV747" s="1101"/>
      <c r="EEW747" s="1101"/>
      <c r="EEX747" s="1101"/>
      <c r="EEY747" s="1101"/>
      <c r="EEZ747" s="1101"/>
      <c r="EFA747" s="1101"/>
      <c r="EFB747" s="1101"/>
      <c r="EFC747" s="1101"/>
      <c r="EFD747" s="1101"/>
      <c r="EFE747" s="1101"/>
      <c r="EFF747" s="1101"/>
      <c r="EFG747" s="1101"/>
      <c r="EFH747" s="1101"/>
      <c r="EFI747" s="1101"/>
      <c r="EFJ747" s="1101"/>
      <c r="EFK747" s="1101"/>
      <c r="EFL747" s="1101"/>
      <c r="EFM747" s="1101"/>
      <c r="EFN747" s="1101"/>
      <c r="EFO747" s="1101"/>
      <c r="EFP747" s="1101"/>
      <c r="EFQ747" s="1101"/>
      <c r="EFR747" s="1101"/>
      <c r="EFS747" s="1101"/>
      <c r="EFT747" s="1101"/>
      <c r="EFU747" s="1101"/>
      <c r="EFV747" s="1101"/>
      <c r="EFW747" s="1101"/>
      <c r="EFX747" s="1101"/>
      <c r="EFY747" s="1101"/>
      <c r="EFZ747" s="1101"/>
      <c r="EGA747" s="1101"/>
      <c r="EGB747" s="1101"/>
      <c r="EGC747" s="1101"/>
      <c r="EGD747" s="1101"/>
      <c r="EGE747" s="1101"/>
      <c r="EGF747" s="1101"/>
      <c r="EGG747" s="1101"/>
      <c r="EGH747" s="1101"/>
      <c r="EGI747" s="1101"/>
      <c r="EGJ747" s="1101"/>
      <c r="EGK747" s="1101"/>
      <c r="EGL747" s="1101"/>
      <c r="EGM747" s="1101"/>
      <c r="EGN747" s="1101"/>
      <c r="EGO747" s="1101"/>
      <c r="EGP747" s="1101"/>
      <c r="EGQ747" s="1101"/>
      <c r="EGR747" s="1101"/>
      <c r="EGS747" s="1101"/>
      <c r="EGT747" s="1101"/>
      <c r="EGU747" s="1101"/>
      <c r="EGV747" s="1101"/>
      <c r="EGW747" s="1101"/>
      <c r="EGX747" s="1101"/>
      <c r="EGY747" s="1101"/>
      <c r="EGZ747" s="1101"/>
      <c r="EHA747" s="1101"/>
      <c r="EHB747" s="1101"/>
      <c r="EHC747" s="1101"/>
      <c r="EHD747" s="1101"/>
      <c r="EHE747" s="1101"/>
      <c r="EHF747" s="1101"/>
      <c r="EHG747" s="1101"/>
      <c r="EHH747" s="1101"/>
      <c r="EHI747" s="1101"/>
      <c r="EHJ747" s="1101"/>
      <c r="EHK747" s="1101"/>
      <c r="EHL747" s="1101"/>
      <c r="EHM747" s="1101"/>
      <c r="EHN747" s="1101"/>
      <c r="EHO747" s="1101"/>
      <c r="EHP747" s="1101"/>
      <c r="EHQ747" s="1101"/>
      <c r="EHR747" s="1101"/>
      <c r="EHS747" s="1101"/>
      <c r="EHT747" s="1101"/>
      <c r="EHU747" s="1101"/>
      <c r="EHV747" s="1101"/>
      <c r="EHW747" s="1101"/>
      <c r="EHX747" s="1101"/>
      <c r="EHY747" s="1101"/>
      <c r="EHZ747" s="1101"/>
      <c r="EIA747" s="1101"/>
      <c r="EIB747" s="1101"/>
      <c r="EIC747" s="1101"/>
      <c r="EID747" s="1101"/>
      <c r="EIE747" s="1101"/>
      <c r="EIF747" s="1101"/>
      <c r="EIG747" s="1101"/>
      <c r="EIH747" s="1101"/>
      <c r="EII747" s="1101"/>
      <c r="EIJ747" s="1101"/>
      <c r="EIK747" s="1101"/>
      <c r="EIL747" s="1101"/>
      <c r="EIM747" s="1101"/>
      <c r="EIN747" s="1101"/>
      <c r="EIO747" s="1101"/>
      <c r="EIP747" s="1101"/>
      <c r="EIQ747" s="1101"/>
      <c r="EIR747" s="1101"/>
      <c r="EIS747" s="1101"/>
      <c r="EIT747" s="1101"/>
      <c r="EIU747" s="1101"/>
      <c r="EIV747" s="1101"/>
      <c r="EIW747" s="1101"/>
      <c r="EIX747" s="1101"/>
      <c r="EIY747" s="1101"/>
      <c r="EIZ747" s="1101"/>
      <c r="EJA747" s="1101"/>
      <c r="EJB747" s="1101"/>
      <c r="EJC747" s="1101"/>
      <c r="EJD747" s="1101"/>
      <c r="EJE747" s="1101"/>
      <c r="EJF747" s="1101"/>
      <c r="EJG747" s="1101"/>
      <c r="EJH747" s="1101"/>
      <c r="EJI747" s="1101"/>
      <c r="EJJ747" s="1101"/>
      <c r="EJK747" s="1101"/>
      <c r="EJL747" s="1101"/>
      <c r="EJM747" s="1101"/>
      <c r="EJN747" s="1101"/>
      <c r="EJO747" s="1101"/>
      <c r="EJP747" s="1101"/>
      <c r="EJQ747" s="1101"/>
      <c r="EJR747" s="1101"/>
      <c r="EJS747" s="1101"/>
      <c r="EJT747" s="1101"/>
      <c r="EJU747" s="1101"/>
      <c r="EJV747" s="1101"/>
      <c r="EJW747" s="1101"/>
      <c r="EJX747" s="1101"/>
      <c r="EJY747" s="1101"/>
      <c r="EJZ747" s="1101"/>
      <c r="EKA747" s="1101"/>
      <c r="EKB747" s="1101"/>
      <c r="EKC747" s="1101"/>
      <c r="EKD747" s="1101"/>
      <c r="EKE747" s="1101"/>
      <c r="EKF747" s="1101"/>
      <c r="EKG747" s="1101"/>
      <c r="EKH747" s="1101"/>
      <c r="EKI747" s="1101"/>
      <c r="EKJ747" s="1101"/>
      <c r="EKK747" s="1101"/>
      <c r="EKL747" s="1101"/>
      <c r="EKM747" s="1101"/>
      <c r="EKN747" s="1101"/>
      <c r="EKO747" s="1101"/>
      <c r="EKP747" s="1101"/>
      <c r="EKQ747" s="1101"/>
      <c r="EKR747" s="1101"/>
      <c r="EKS747" s="1101"/>
      <c r="EKT747" s="1101"/>
      <c r="EKU747" s="1101"/>
      <c r="EKV747" s="1101"/>
      <c r="EKW747" s="1101"/>
      <c r="EKX747" s="1101"/>
      <c r="EKY747" s="1101"/>
      <c r="EKZ747" s="1101"/>
      <c r="ELA747" s="1101"/>
      <c r="ELB747" s="1101"/>
      <c r="ELC747" s="1101"/>
      <c r="ELD747" s="1101"/>
      <c r="ELE747" s="1101"/>
      <c r="ELF747" s="1101"/>
      <c r="ELG747" s="1101"/>
      <c r="ELH747" s="1101"/>
      <c r="ELI747" s="1101"/>
      <c r="ELJ747" s="1101"/>
      <c r="ELK747" s="1101"/>
      <c r="ELL747" s="1101"/>
      <c r="ELM747" s="1101"/>
      <c r="ELN747" s="1101"/>
      <c r="ELO747" s="1101"/>
      <c r="ELP747" s="1101"/>
      <c r="ELQ747" s="1101"/>
      <c r="ELR747" s="1101"/>
      <c r="ELS747" s="1101"/>
      <c r="ELT747" s="1101"/>
      <c r="ELU747" s="1101"/>
      <c r="ELV747" s="1101"/>
      <c r="ELW747" s="1101"/>
      <c r="ELX747" s="1101"/>
      <c r="ELY747" s="1101"/>
      <c r="ELZ747" s="1101"/>
      <c r="EMA747" s="1101"/>
      <c r="EMB747" s="1101"/>
      <c r="EMC747" s="1101"/>
      <c r="EMD747" s="1101"/>
      <c r="EME747" s="1101"/>
      <c r="EMF747" s="1101"/>
      <c r="EMG747" s="1101"/>
      <c r="EMH747" s="1101"/>
      <c r="EMI747" s="1101"/>
      <c r="EMJ747" s="1101"/>
      <c r="EMK747" s="1101"/>
      <c r="EML747" s="1101"/>
      <c r="EMM747" s="1101"/>
      <c r="EMN747" s="1101"/>
      <c r="EMO747" s="1101"/>
      <c r="EMP747" s="1101"/>
      <c r="EMQ747" s="1101"/>
      <c r="EMR747" s="1101"/>
      <c r="EMS747" s="1101"/>
      <c r="EMT747" s="1101"/>
      <c r="EMU747" s="1101"/>
      <c r="EMV747" s="1101"/>
      <c r="EMW747" s="1101"/>
      <c r="EMX747" s="1101"/>
      <c r="EMY747" s="1101"/>
      <c r="EMZ747" s="1101"/>
      <c r="ENA747" s="1101"/>
      <c r="ENB747" s="1101"/>
      <c r="ENC747" s="1101"/>
      <c r="END747" s="1101"/>
      <c r="ENE747" s="1101"/>
      <c r="ENF747" s="1101"/>
      <c r="ENG747" s="1101"/>
      <c r="ENH747" s="1101"/>
      <c r="ENI747" s="1101"/>
      <c r="ENJ747" s="1101"/>
      <c r="ENK747" s="1101"/>
      <c r="ENL747" s="1101"/>
      <c r="ENM747" s="1101"/>
      <c r="ENN747" s="1101"/>
      <c r="ENO747" s="1101"/>
      <c r="ENP747" s="1101"/>
      <c r="ENQ747" s="1101"/>
      <c r="ENR747" s="1101"/>
      <c r="ENS747" s="1101"/>
      <c r="ENT747" s="1101"/>
      <c r="ENU747" s="1101"/>
      <c r="ENV747" s="1101"/>
      <c r="ENW747" s="1101"/>
      <c r="ENX747" s="1101"/>
      <c r="ENY747" s="1101"/>
      <c r="ENZ747" s="1101"/>
      <c r="EOA747" s="1101"/>
      <c r="EOB747" s="1101"/>
      <c r="EOC747" s="1101"/>
      <c r="EOD747" s="1101"/>
      <c r="EOE747" s="1101"/>
      <c r="EOF747" s="1101"/>
      <c r="EOG747" s="1101"/>
      <c r="EOH747" s="1101"/>
      <c r="EOI747" s="1101"/>
      <c r="EOJ747" s="1101"/>
      <c r="EOK747" s="1101"/>
      <c r="EOL747" s="1101"/>
      <c r="EOM747" s="1101"/>
      <c r="EON747" s="1101"/>
      <c r="EOO747" s="1101"/>
      <c r="EOP747" s="1101"/>
      <c r="EOQ747" s="1101"/>
      <c r="EOR747" s="1101"/>
      <c r="EOS747" s="1101"/>
      <c r="EOT747" s="1101"/>
      <c r="EOU747" s="1101"/>
      <c r="EOV747" s="1101"/>
      <c r="EOW747" s="1101"/>
      <c r="EOX747" s="1101"/>
      <c r="EOY747" s="1101"/>
      <c r="EOZ747" s="1101"/>
      <c r="EPA747" s="1101"/>
      <c r="EPB747" s="1101"/>
      <c r="EPC747" s="1101"/>
      <c r="EPD747" s="1101"/>
      <c r="EPE747" s="1101"/>
      <c r="EPF747" s="1101"/>
      <c r="EPG747" s="1101"/>
      <c r="EPH747" s="1101"/>
      <c r="EPI747" s="1101"/>
      <c r="EPJ747" s="1101"/>
      <c r="EPK747" s="1101"/>
      <c r="EPL747" s="1101"/>
      <c r="EPM747" s="1101"/>
      <c r="EPN747" s="1101"/>
      <c r="EPO747" s="1101"/>
      <c r="EPP747" s="1101"/>
      <c r="EPQ747" s="1101"/>
      <c r="EPR747" s="1101"/>
      <c r="EPS747" s="1101"/>
      <c r="EPT747" s="1101"/>
      <c r="EPU747" s="1101"/>
      <c r="EPV747" s="1101"/>
      <c r="EPW747" s="1101"/>
      <c r="EPX747" s="1101"/>
      <c r="EPY747" s="1101"/>
      <c r="EPZ747" s="1101"/>
      <c r="EQA747" s="1101"/>
      <c r="EQB747" s="1101"/>
      <c r="EQC747" s="1101"/>
      <c r="EQD747" s="1101"/>
      <c r="EQE747" s="1101"/>
      <c r="EQF747" s="1101"/>
      <c r="EQG747" s="1101"/>
      <c r="EQH747" s="1101"/>
      <c r="EQI747" s="1101"/>
      <c r="EQJ747" s="1101"/>
      <c r="EQK747" s="1101"/>
      <c r="EQL747" s="1101"/>
      <c r="EQM747" s="1101"/>
      <c r="EQN747" s="1101"/>
      <c r="EQO747" s="1101"/>
      <c r="EQP747" s="1101"/>
      <c r="EQQ747" s="1101"/>
      <c r="EQR747" s="1101"/>
      <c r="EQS747" s="1101"/>
      <c r="EQT747" s="1101"/>
      <c r="EQU747" s="1101"/>
      <c r="EQV747" s="1101"/>
      <c r="EQW747" s="1101"/>
      <c r="EQX747" s="1101"/>
      <c r="EQY747" s="1101"/>
      <c r="EQZ747" s="1101"/>
      <c r="ERA747" s="1101"/>
      <c r="ERB747" s="1101"/>
      <c r="ERC747" s="1101"/>
      <c r="ERD747" s="1101"/>
      <c r="ERE747" s="1101"/>
      <c r="ERF747" s="1101"/>
      <c r="ERG747" s="1101"/>
      <c r="ERH747" s="1101"/>
      <c r="ERI747" s="1101"/>
      <c r="ERJ747" s="1101"/>
      <c r="ERK747" s="1101"/>
      <c r="ERL747" s="1101"/>
      <c r="ERM747" s="1101"/>
      <c r="ERN747" s="1101"/>
      <c r="ERO747" s="1101"/>
      <c r="ERP747" s="1101"/>
      <c r="ERQ747" s="1101"/>
      <c r="ERR747" s="1101"/>
      <c r="ERS747" s="1101"/>
      <c r="ERT747" s="1101"/>
      <c r="ERU747" s="1101"/>
      <c r="ERV747" s="1101"/>
      <c r="ERW747" s="1101"/>
      <c r="ERX747" s="1101"/>
      <c r="ERY747" s="1101"/>
      <c r="ERZ747" s="1101"/>
      <c r="ESA747" s="1101"/>
      <c r="ESB747" s="1101"/>
      <c r="ESC747" s="1101"/>
      <c r="ESD747" s="1101"/>
      <c r="ESE747" s="1101"/>
      <c r="ESF747" s="1101"/>
      <c r="ESG747" s="1101"/>
      <c r="ESH747" s="1101"/>
      <c r="ESI747" s="1101"/>
      <c r="ESJ747" s="1101"/>
      <c r="ESK747" s="1101"/>
      <c r="ESL747" s="1101"/>
      <c r="ESM747" s="1101"/>
      <c r="ESN747" s="1101"/>
      <c r="ESO747" s="1101"/>
      <c r="ESP747" s="1101"/>
      <c r="ESQ747" s="1101"/>
      <c r="ESR747" s="1101"/>
      <c r="ESS747" s="1101"/>
      <c r="EST747" s="1101"/>
      <c r="ESU747" s="1101"/>
      <c r="ESV747" s="1101"/>
      <c r="ESW747" s="1101"/>
      <c r="ESX747" s="1101"/>
      <c r="ESY747" s="1101"/>
      <c r="ESZ747" s="1101"/>
      <c r="ETA747" s="1101"/>
      <c r="ETB747" s="1101"/>
      <c r="ETC747" s="1101"/>
      <c r="ETD747" s="1101"/>
      <c r="ETE747" s="1101"/>
      <c r="ETF747" s="1101"/>
      <c r="ETG747" s="1101"/>
      <c r="ETH747" s="1101"/>
      <c r="ETI747" s="1101"/>
      <c r="ETJ747" s="1101"/>
      <c r="ETK747" s="1101"/>
      <c r="ETL747" s="1101"/>
      <c r="ETM747" s="1101"/>
      <c r="ETN747" s="1101"/>
      <c r="ETO747" s="1101"/>
      <c r="ETP747" s="1101"/>
      <c r="ETQ747" s="1101"/>
      <c r="ETR747" s="1101"/>
      <c r="ETS747" s="1101"/>
      <c r="ETT747" s="1101"/>
      <c r="ETU747" s="1101"/>
      <c r="ETV747" s="1101"/>
      <c r="ETW747" s="1101"/>
      <c r="ETX747" s="1101"/>
      <c r="ETY747" s="1101"/>
      <c r="ETZ747" s="1101"/>
      <c r="EUA747" s="1101"/>
      <c r="EUB747" s="1101"/>
      <c r="EUC747" s="1101"/>
      <c r="EUD747" s="1101"/>
      <c r="EUE747" s="1101"/>
      <c r="EUF747" s="1101"/>
      <c r="EUG747" s="1101"/>
      <c r="EUH747" s="1101"/>
      <c r="EUI747" s="1101"/>
      <c r="EUJ747" s="1101"/>
      <c r="EUK747" s="1101"/>
      <c r="EUL747" s="1101"/>
      <c r="EUM747" s="1101"/>
      <c r="EUN747" s="1101"/>
      <c r="EUO747" s="1101"/>
      <c r="EUP747" s="1101"/>
      <c r="EUQ747" s="1101"/>
      <c r="EUR747" s="1101"/>
      <c r="EUS747" s="1101"/>
      <c r="EUT747" s="1101"/>
      <c r="EUU747" s="1101"/>
      <c r="EUV747" s="1101"/>
      <c r="EUW747" s="1101"/>
      <c r="EUX747" s="1101"/>
      <c r="EUY747" s="1101"/>
      <c r="EUZ747" s="1101"/>
      <c r="EVA747" s="1101"/>
      <c r="EVB747" s="1101"/>
      <c r="EVC747" s="1101"/>
      <c r="EVD747" s="1101"/>
      <c r="EVE747" s="1101"/>
      <c r="EVF747" s="1101"/>
      <c r="EVG747" s="1101"/>
      <c r="EVH747" s="1101"/>
      <c r="EVI747" s="1101"/>
      <c r="EVJ747" s="1101"/>
      <c r="EVK747" s="1101"/>
      <c r="EVL747" s="1101"/>
      <c r="EVM747" s="1101"/>
      <c r="EVN747" s="1101"/>
      <c r="EVO747" s="1101"/>
      <c r="EVP747" s="1101"/>
      <c r="EVQ747" s="1101"/>
      <c r="EVR747" s="1101"/>
      <c r="EVS747" s="1101"/>
      <c r="EVT747" s="1101"/>
      <c r="EVU747" s="1101"/>
      <c r="EVV747" s="1101"/>
      <c r="EVW747" s="1101"/>
      <c r="EVX747" s="1101"/>
      <c r="EVY747" s="1101"/>
      <c r="EVZ747" s="1101"/>
      <c r="EWA747" s="1101"/>
      <c r="EWB747" s="1101"/>
      <c r="EWC747" s="1101"/>
      <c r="EWD747" s="1101"/>
      <c r="EWE747" s="1101"/>
      <c r="EWF747" s="1101"/>
      <c r="EWG747" s="1101"/>
      <c r="EWH747" s="1101"/>
      <c r="EWI747" s="1101"/>
      <c r="EWJ747" s="1101"/>
      <c r="EWK747" s="1101"/>
      <c r="EWL747" s="1101"/>
      <c r="EWM747" s="1101"/>
      <c r="EWN747" s="1101"/>
      <c r="EWO747" s="1101"/>
      <c r="EWP747" s="1101"/>
      <c r="EWQ747" s="1101"/>
      <c r="EWR747" s="1101"/>
      <c r="EWS747" s="1101"/>
      <c r="EWT747" s="1101"/>
      <c r="EWU747" s="1101"/>
      <c r="EWV747" s="1101"/>
      <c r="EWW747" s="1101"/>
      <c r="EWX747" s="1101"/>
      <c r="EWY747" s="1101"/>
      <c r="EWZ747" s="1101"/>
      <c r="EXA747" s="1101"/>
      <c r="EXB747" s="1101"/>
      <c r="EXC747" s="1101"/>
      <c r="EXD747" s="1101"/>
      <c r="EXE747" s="1101"/>
      <c r="EXF747" s="1101"/>
      <c r="EXG747" s="1101"/>
      <c r="EXH747" s="1101"/>
      <c r="EXI747" s="1101"/>
      <c r="EXJ747" s="1101"/>
      <c r="EXK747" s="1101"/>
      <c r="EXL747" s="1101"/>
      <c r="EXM747" s="1101"/>
      <c r="EXN747" s="1101"/>
      <c r="EXO747" s="1101"/>
      <c r="EXP747" s="1101"/>
      <c r="EXQ747" s="1101"/>
      <c r="EXR747" s="1101"/>
      <c r="EXS747" s="1101"/>
      <c r="EXT747" s="1101"/>
      <c r="EXU747" s="1101"/>
      <c r="EXV747" s="1101"/>
      <c r="EXW747" s="1101"/>
      <c r="EXX747" s="1101"/>
      <c r="EXY747" s="1101"/>
      <c r="EXZ747" s="1101"/>
      <c r="EYA747" s="1101"/>
      <c r="EYB747" s="1101"/>
      <c r="EYC747" s="1101"/>
      <c r="EYD747" s="1101"/>
      <c r="EYE747" s="1101"/>
      <c r="EYF747" s="1101"/>
      <c r="EYG747" s="1101"/>
      <c r="EYH747" s="1101"/>
      <c r="EYI747" s="1101"/>
      <c r="EYJ747" s="1101"/>
      <c r="EYK747" s="1101"/>
      <c r="EYL747" s="1101"/>
      <c r="EYM747" s="1101"/>
      <c r="EYN747" s="1101"/>
      <c r="EYO747" s="1101"/>
      <c r="EYP747" s="1101"/>
      <c r="EYQ747" s="1101"/>
      <c r="EYR747" s="1101"/>
      <c r="EYS747" s="1101"/>
      <c r="EYT747" s="1101"/>
      <c r="EYU747" s="1101"/>
      <c r="EYV747" s="1101"/>
      <c r="EYW747" s="1101"/>
      <c r="EYX747" s="1101"/>
      <c r="EYY747" s="1101"/>
      <c r="EYZ747" s="1101"/>
      <c r="EZA747" s="1101"/>
      <c r="EZB747" s="1101"/>
      <c r="EZC747" s="1101"/>
      <c r="EZD747" s="1101"/>
      <c r="EZE747" s="1101"/>
      <c r="EZF747" s="1101"/>
      <c r="EZG747" s="1101"/>
      <c r="EZH747" s="1101"/>
      <c r="EZI747" s="1101"/>
      <c r="EZJ747" s="1101"/>
      <c r="EZK747" s="1101"/>
      <c r="EZL747" s="1101"/>
      <c r="EZM747" s="1101"/>
      <c r="EZN747" s="1101"/>
      <c r="EZO747" s="1101"/>
      <c r="EZP747" s="1101"/>
      <c r="EZQ747" s="1101"/>
      <c r="EZR747" s="1101"/>
      <c r="EZS747" s="1101"/>
      <c r="EZT747" s="1101"/>
      <c r="EZU747" s="1101"/>
      <c r="EZV747" s="1101"/>
      <c r="EZW747" s="1101"/>
      <c r="EZX747" s="1101"/>
      <c r="EZY747" s="1101"/>
      <c r="EZZ747" s="1101"/>
      <c r="FAA747" s="1101"/>
      <c r="FAB747" s="1101"/>
      <c r="FAC747" s="1101"/>
      <c r="FAD747" s="1101"/>
      <c r="FAE747" s="1101"/>
      <c r="FAF747" s="1101"/>
      <c r="FAG747" s="1101"/>
      <c r="FAH747" s="1101"/>
      <c r="FAI747" s="1101"/>
      <c r="FAJ747" s="1101"/>
      <c r="FAK747" s="1101"/>
      <c r="FAL747" s="1101"/>
      <c r="FAM747" s="1101"/>
      <c r="FAN747" s="1101"/>
      <c r="FAO747" s="1101"/>
      <c r="FAP747" s="1101"/>
      <c r="FAQ747" s="1101"/>
      <c r="FAR747" s="1101"/>
      <c r="FAS747" s="1101"/>
      <c r="FAT747" s="1101"/>
      <c r="FAU747" s="1101"/>
      <c r="FAV747" s="1101"/>
      <c r="FAW747" s="1101"/>
      <c r="FAX747" s="1101"/>
      <c r="FAY747" s="1101"/>
      <c r="FAZ747" s="1101"/>
      <c r="FBA747" s="1101"/>
      <c r="FBB747" s="1101"/>
      <c r="FBC747" s="1101"/>
      <c r="FBD747" s="1101"/>
      <c r="FBE747" s="1101"/>
      <c r="FBF747" s="1101"/>
      <c r="FBG747" s="1101"/>
      <c r="FBH747" s="1101"/>
      <c r="FBI747" s="1101"/>
      <c r="FBJ747" s="1101"/>
      <c r="FBK747" s="1101"/>
      <c r="FBL747" s="1101"/>
      <c r="FBM747" s="1101"/>
      <c r="FBN747" s="1101"/>
      <c r="FBO747" s="1101"/>
      <c r="FBP747" s="1101"/>
      <c r="FBQ747" s="1101"/>
      <c r="FBR747" s="1101"/>
      <c r="FBS747" s="1101"/>
      <c r="FBT747" s="1101"/>
      <c r="FBU747" s="1101"/>
      <c r="FBV747" s="1101"/>
      <c r="FBW747" s="1101"/>
      <c r="FBX747" s="1101"/>
      <c r="FBY747" s="1101"/>
      <c r="FBZ747" s="1101"/>
      <c r="FCA747" s="1101"/>
      <c r="FCB747" s="1101"/>
      <c r="FCC747" s="1101"/>
      <c r="FCD747" s="1101"/>
      <c r="FCE747" s="1101"/>
      <c r="FCF747" s="1101"/>
      <c r="FCG747" s="1101"/>
      <c r="FCH747" s="1101"/>
      <c r="FCI747" s="1101"/>
      <c r="FCJ747" s="1101"/>
      <c r="FCK747" s="1101"/>
      <c r="FCL747" s="1101"/>
      <c r="FCM747" s="1101"/>
      <c r="FCN747" s="1101"/>
      <c r="FCO747" s="1101"/>
      <c r="FCP747" s="1101"/>
      <c r="FCQ747" s="1101"/>
      <c r="FCR747" s="1101"/>
      <c r="FCS747" s="1101"/>
      <c r="FCT747" s="1101"/>
      <c r="FCU747" s="1101"/>
      <c r="FCV747" s="1101"/>
      <c r="FCW747" s="1101"/>
      <c r="FCX747" s="1101"/>
      <c r="FCY747" s="1101"/>
      <c r="FCZ747" s="1101"/>
      <c r="FDA747" s="1101"/>
      <c r="FDB747" s="1101"/>
      <c r="FDC747" s="1101"/>
      <c r="FDD747" s="1101"/>
      <c r="FDE747" s="1101"/>
      <c r="FDF747" s="1101"/>
      <c r="FDG747" s="1101"/>
      <c r="FDH747" s="1101"/>
      <c r="FDI747" s="1101"/>
      <c r="FDJ747" s="1101"/>
      <c r="FDK747" s="1101"/>
      <c r="FDL747" s="1101"/>
      <c r="FDM747" s="1101"/>
      <c r="FDN747" s="1101"/>
      <c r="FDO747" s="1101"/>
      <c r="FDP747" s="1101"/>
      <c r="FDQ747" s="1101"/>
      <c r="FDR747" s="1101"/>
      <c r="FDS747" s="1101"/>
      <c r="FDT747" s="1101"/>
      <c r="FDU747" s="1101"/>
      <c r="FDV747" s="1101"/>
      <c r="FDW747" s="1101"/>
      <c r="FDX747" s="1101"/>
      <c r="FDY747" s="1101"/>
      <c r="FDZ747" s="1101"/>
      <c r="FEA747" s="1101"/>
      <c r="FEB747" s="1101"/>
      <c r="FEC747" s="1101"/>
      <c r="FED747" s="1101"/>
      <c r="FEE747" s="1101"/>
      <c r="FEF747" s="1101"/>
      <c r="FEG747" s="1101"/>
      <c r="FEH747" s="1101"/>
      <c r="FEI747" s="1101"/>
      <c r="FEJ747" s="1101"/>
      <c r="FEK747" s="1101"/>
      <c r="FEL747" s="1101"/>
      <c r="FEM747" s="1101"/>
      <c r="FEN747" s="1101"/>
      <c r="FEO747" s="1101"/>
      <c r="FEP747" s="1101"/>
      <c r="FEQ747" s="1101"/>
      <c r="FER747" s="1101"/>
      <c r="FES747" s="1101"/>
      <c r="FET747" s="1101"/>
      <c r="FEU747" s="1101"/>
      <c r="FEV747" s="1101"/>
      <c r="FEW747" s="1101"/>
      <c r="FEX747" s="1101"/>
      <c r="FEY747" s="1101"/>
      <c r="FEZ747" s="1101"/>
      <c r="FFA747" s="1101"/>
      <c r="FFB747" s="1101"/>
      <c r="FFC747" s="1101"/>
      <c r="FFD747" s="1101"/>
      <c r="FFE747" s="1101"/>
      <c r="FFF747" s="1101"/>
      <c r="FFG747" s="1101"/>
      <c r="FFH747" s="1101"/>
      <c r="FFI747" s="1101"/>
      <c r="FFJ747" s="1101"/>
      <c r="FFK747" s="1101"/>
      <c r="FFL747" s="1101"/>
      <c r="FFM747" s="1101"/>
      <c r="FFN747" s="1101"/>
      <c r="FFO747" s="1101"/>
      <c r="FFP747" s="1101"/>
      <c r="FFQ747" s="1101"/>
      <c r="FFR747" s="1101"/>
      <c r="FFS747" s="1101"/>
      <c r="FFT747" s="1101"/>
      <c r="FFU747" s="1101"/>
      <c r="FFV747" s="1101"/>
      <c r="FFW747" s="1101"/>
      <c r="FFX747" s="1101"/>
      <c r="FFY747" s="1101"/>
      <c r="FFZ747" s="1101"/>
      <c r="FGA747" s="1101"/>
      <c r="FGB747" s="1101"/>
      <c r="FGC747" s="1101"/>
      <c r="FGD747" s="1101"/>
      <c r="FGE747" s="1101"/>
      <c r="FGF747" s="1101"/>
      <c r="FGG747" s="1101"/>
      <c r="FGH747" s="1101"/>
      <c r="FGI747" s="1101"/>
      <c r="FGJ747" s="1101"/>
      <c r="FGK747" s="1101"/>
      <c r="FGL747" s="1101"/>
      <c r="FGM747" s="1101"/>
      <c r="FGN747" s="1101"/>
      <c r="FGO747" s="1101"/>
      <c r="FGP747" s="1101"/>
      <c r="FGQ747" s="1101"/>
      <c r="FGR747" s="1101"/>
      <c r="FGS747" s="1101"/>
      <c r="FGT747" s="1101"/>
      <c r="FGU747" s="1101"/>
      <c r="FGV747" s="1101"/>
      <c r="FGW747" s="1101"/>
      <c r="FGX747" s="1101"/>
      <c r="FGY747" s="1101"/>
      <c r="FGZ747" s="1101"/>
      <c r="FHA747" s="1101"/>
      <c r="FHB747" s="1101"/>
      <c r="FHC747" s="1101"/>
      <c r="FHD747" s="1101"/>
      <c r="FHE747" s="1101"/>
      <c r="FHF747" s="1101"/>
      <c r="FHG747" s="1101"/>
      <c r="FHH747" s="1101"/>
      <c r="FHI747" s="1101"/>
      <c r="FHJ747" s="1101"/>
      <c r="FHK747" s="1101"/>
      <c r="FHL747" s="1101"/>
      <c r="FHM747" s="1101"/>
      <c r="FHN747" s="1101"/>
      <c r="FHO747" s="1101"/>
      <c r="FHP747" s="1101"/>
      <c r="FHQ747" s="1101"/>
      <c r="FHR747" s="1101"/>
      <c r="FHS747" s="1101"/>
      <c r="FHT747" s="1101"/>
      <c r="FHU747" s="1101"/>
      <c r="FHV747" s="1101"/>
      <c r="FHW747" s="1101"/>
      <c r="FHX747" s="1101"/>
      <c r="FHY747" s="1101"/>
      <c r="FHZ747" s="1101"/>
      <c r="FIA747" s="1101"/>
      <c r="FIB747" s="1101"/>
      <c r="FIC747" s="1101"/>
      <c r="FID747" s="1101"/>
      <c r="FIE747" s="1101"/>
      <c r="FIF747" s="1101"/>
      <c r="FIG747" s="1101"/>
      <c r="FIH747" s="1101"/>
      <c r="FII747" s="1101"/>
      <c r="FIJ747" s="1101"/>
      <c r="FIK747" s="1101"/>
      <c r="FIL747" s="1101"/>
      <c r="FIM747" s="1101"/>
      <c r="FIN747" s="1101"/>
      <c r="FIO747" s="1101"/>
      <c r="FIP747" s="1101"/>
      <c r="FIQ747" s="1101"/>
      <c r="FIR747" s="1101"/>
      <c r="FIS747" s="1101"/>
      <c r="FIT747" s="1101"/>
      <c r="FIU747" s="1101"/>
      <c r="FIV747" s="1101"/>
      <c r="FIW747" s="1101"/>
      <c r="FIX747" s="1101"/>
      <c r="FIY747" s="1101"/>
      <c r="FIZ747" s="1101"/>
      <c r="FJA747" s="1101"/>
      <c r="FJB747" s="1101"/>
      <c r="FJC747" s="1101"/>
      <c r="FJD747" s="1101"/>
      <c r="FJE747" s="1101"/>
      <c r="FJF747" s="1101"/>
      <c r="FJG747" s="1101"/>
      <c r="FJH747" s="1101"/>
      <c r="FJI747" s="1101"/>
      <c r="FJJ747" s="1101"/>
      <c r="FJK747" s="1101"/>
      <c r="FJL747" s="1101"/>
      <c r="FJM747" s="1101"/>
      <c r="FJN747" s="1101"/>
      <c r="FJO747" s="1101"/>
      <c r="FJP747" s="1101"/>
      <c r="FJQ747" s="1101"/>
      <c r="FJR747" s="1101"/>
      <c r="FJS747" s="1101"/>
      <c r="FJT747" s="1101"/>
      <c r="FJU747" s="1101"/>
      <c r="FJV747" s="1101"/>
      <c r="FJW747" s="1101"/>
      <c r="FJX747" s="1101"/>
      <c r="FJY747" s="1101"/>
      <c r="FJZ747" s="1101"/>
      <c r="FKA747" s="1101"/>
      <c r="FKB747" s="1101"/>
      <c r="FKC747" s="1101"/>
      <c r="FKD747" s="1101"/>
      <c r="FKE747" s="1101"/>
      <c r="FKF747" s="1101"/>
      <c r="FKG747" s="1101"/>
      <c r="FKH747" s="1101"/>
      <c r="FKI747" s="1101"/>
      <c r="FKJ747" s="1101"/>
      <c r="FKK747" s="1101"/>
      <c r="FKL747" s="1101"/>
      <c r="FKM747" s="1101"/>
      <c r="FKN747" s="1101"/>
      <c r="FKO747" s="1101"/>
      <c r="FKP747" s="1101"/>
      <c r="FKQ747" s="1101"/>
      <c r="FKR747" s="1101"/>
      <c r="FKS747" s="1101"/>
      <c r="FKT747" s="1101"/>
      <c r="FKU747" s="1101"/>
      <c r="FKV747" s="1101"/>
      <c r="FKW747" s="1101"/>
      <c r="FKX747" s="1101"/>
      <c r="FKY747" s="1101"/>
      <c r="FKZ747" s="1101"/>
      <c r="FLA747" s="1101"/>
      <c r="FLB747" s="1101"/>
      <c r="FLC747" s="1101"/>
      <c r="FLD747" s="1101"/>
      <c r="FLE747" s="1101"/>
      <c r="FLF747" s="1101"/>
      <c r="FLG747" s="1101"/>
      <c r="FLH747" s="1101"/>
      <c r="FLI747" s="1101"/>
      <c r="FLJ747" s="1101"/>
      <c r="FLK747" s="1101"/>
      <c r="FLL747" s="1101"/>
      <c r="FLM747" s="1101"/>
      <c r="FLN747" s="1101"/>
      <c r="FLO747" s="1101"/>
      <c r="FLP747" s="1101"/>
      <c r="FLQ747" s="1101"/>
      <c r="FLR747" s="1101"/>
      <c r="FLS747" s="1101"/>
      <c r="FLT747" s="1101"/>
      <c r="FLU747" s="1101"/>
      <c r="FLV747" s="1101"/>
      <c r="FLW747" s="1101"/>
      <c r="FLX747" s="1101"/>
      <c r="FLY747" s="1101"/>
      <c r="FLZ747" s="1101"/>
      <c r="FMA747" s="1101"/>
      <c r="FMB747" s="1101"/>
      <c r="FMC747" s="1101"/>
      <c r="FMD747" s="1101"/>
      <c r="FME747" s="1101"/>
      <c r="FMF747" s="1101"/>
      <c r="FMG747" s="1101"/>
      <c r="FMH747" s="1101"/>
      <c r="FMI747" s="1101"/>
      <c r="FMJ747" s="1101"/>
      <c r="FMK747" s="1101"/>
      <c r="FML747" s="1101"/>
      <c r="FMM747" s="1101"/>
      <c r="FMN747" s="1101"/>
      <c r="FMO747" s="1101"/>
      <c r="FMP747" s="1101"/>
      <c r="FMQ747" s="1101"/>
      <c r="FMR747" s="1101"/>
      <c r="FMS747" s="1101"/>
      <c r="FMT747" s="1101"/>
      <c r="FMU747" s="1101"/>
      <c r="FMV747" s="1101"/>
      <c r="FMW747" s="1101"/>
      <c r="FMX747" s="1101"/>
      <c r="FMY747" s="1101"/>
      <c r="FMZ747" s="1101"/>
      <c r="FNA747" s="1101"/>
      <c r="FNB747" s="1101"/>
      <c r="FNC747" s="1101"/>
      <c r="FND747" s="1101"/>
      <c r="FNE747" s="1101"/>
      <c r="FNF747" s="1101"/>
      <c r="FNG747" s="1101"/>
      <c r="FNH747" s="1101"/>
      <c r="FNI747" s="1101"/>
      <c r="FNJ747" s="1101"/>
      <c r="FNK747" s="1101"/>
      <c r="FNL747" s="1101"/>
      <c r="FNM747" s="1101"/>
      <c r="FNN747" s="1101"/>
      <c r="FNO747" s="1101"/>
      <c r="FNP747" s="1101"/>
      <c r="FNQ747" s="1101"/>
      <c r="FNR747" s="1101"/>
      <c r="FNS747" s="1101"/>
      <c r="FNT747" s="1101"/>
      <c r="FNU747" s="1101"/>
      <c r="FNV747" s="1101"/>
      <c r="FNW747" s="1101"/>
      <c r="FNX747" s="1101"/>
      <c r="FNY747" s="1101"/>
      <c r="FNZ747" s="1101"/>
      <c r="FOA747" s="1101"/>
      <c r="FOB747" s="1101"/>
      <c r="FOC747" s="1101"/>
      <c r="FOD747" s="1101"/>
      <c r="FOE747" s="1101"/>
      <c r="FOF747" s="1101"/>
      <c r="FOG747" s="1101"/>
      <c r="FOH747" s="1101"/>
      <c r="FOI747" s="1101"/>
      <c r="FOJ747" s="1101"/>
      <c r="FOK747" s="1101"/>
      <c r="FOL747" s="1101"/>
      <c r="FOM747" s="1101"/>
      <c r="FON747" s="1101"/>
      <c r="FOO747" s="1101"/>
      <c r="FOP747" s="1101"/>
      <c r="FOQ747" s="1101"/>
      <c r="FOR747" s="1101"/>
      <c r="FOS747" s="1101"/>
      <c r="FOT747" s="1101"/>
      <c r="FOU747" s="1101"/>
      <c r="FOV747" s="1101"/>
      <c r="FOW747" s="1101"/>
      <c r="FOX747" s="1101"/>
      <c r="FOY747" s="1101"/>
      <c r="FOZ747" s="1101"/>
      <c r="FPA747" s="1101"/>
      <c r="FPB747" s="1101"/>
      <c r="FPC747" s="1101"/>
      <c r="FPD747" s="1101"/>
      <c r="FPE747" s="1101"/>
      <c r="FPF747" s="1101"/>
      <c r="FPG747" s="1101"/>
      <c r="FPH747" s="1101"/>
      <c r="FPI747" s="1101"/>
      <c r="FPJ747" s="1101"/>
      <c r="FPK747" s="1101"/>
      <c r="FPL747" s="1101"/>
      <c r="FPM747" s="1101"/>
      <c r="FPN747" s="1101"/>
      <c r="FPO747" s="1101"/>
      <c r="FPP747" s="1101"/>
      <c r="FPQ747" s="1101"/>
      <c r="FPR747" s="1101"/>
      <c r="FPS747" s="1101"/>
      <c r="FPT747" s="1101"/>
      <c r="FPU747" s="1101"/>
      <c r="FPV747" s="1101"/>
      <c r="FPW747" s="1101"/>
      <c r="FPX747" s="1101"/>
      <c r="FPY747" s="1101"/>
      <c r="FPZ747" s="1101"/>
      <c r="FQA747" s="1101"/>
      <c r="FQB747" s="1101"/>
      <c r="FQC747" s="1101"/>
      <c r="FQD747" s="1101"/>
      <c r="FQE747" s="1101"/>
      <c r="FQF747" s="1101"/>
      <c r="FQG747" s="1101"/>
      <c r="FQH747" s="1101"/>
      <c r="FQI747" s="1101"/>
      <c r="FQJ747" s="1101"/>
      <c r="FQK747" s="1101"/>
      <c r="FQL747" s="1101"/>
      <c r="FQM747" s="1101"/>
      <c r="FQN747" s="1101"/>
      <c r="FQO747" s="1101"/>
      <c r="FQP747" s="1101"/>
      <c r="FQQ747" s="1101"/>
      <c r="FQR747" s="1101"/>
      <c r="FQS747" s="1101"/>
      <c r="FQT747" s="1101"/>
      <c r="FQU747" s="1101"/>
      <c r="FQV747" s="1101"/>
      <c r="FQW747" s="1101"/>
      <c r="FQX747" s="1101"/>
      <c r="FQY747" s="1101"/>
      <c r="FQZ747" s="1101"/>
      <c r="FRA747" s="1101"/>
      <c r="FRB747" s="1101"/>
      <c r="FRC747" s="1101"/>
      <c r="FRD747" s="1101"/>
      <c r="FRE747" s="1101"/>
      <c r="FRF747" s="1101"/>
      <c r="FRG747" s="1101"/>
      <c r="FRH747" s="1101"/>
      <c r="FRI747" s="1101"/>
      <c r="FRJ747" s="1101"/>
      <c r="FRK747" s="1101"/>
      <c r="FRL747" s="1101"/>
      <c r="FRM747" s="1101"/>
      <c r="FRN747" s="1101"/>
      <c r="FRO747" s="1101"/>
      <c r="FRP747" s="1101"/>
      <c r="FRQ747" s="1101"/>
      <c r="FRR747" s="1101"/>
      <c r="FRS747" s="1101"/>
      <c r="FRT747" s="1101"/>
      <c r="FRU747" s="1101"/>
      <c r="FRV747" s="1101"/>
      <c r="FRW747" s="1101"/>
      <c r="FRX747" s="1101"/>
      <c r="FRY747" s="1101"/>
      <c r="FRZ747" s="1101"/>
      <c r="FSA747" s="1101"/>
      <c r="FSB747" s="1101"/>
      <c r="FSC747" s="1101"/>
      <c r="FSD747" s="1101"/>
      <c r="FSE747" s="1101"/>
      <c r="FSF747" s="1101"/>
      <c r="FSG747" s="1101"/>
      <c r="FSH747" s="1101"/>
      <c r="FSI747" s="1101"/>
      <c r="FSJ747" s="1101"/>
      <c r="FSK747" s="1101"/>
      <c r="FSL747" s="1101"/>
      <c r="FSM747" s="1101"/>
      <c r="FSN747" s="1101"/>
      <c r="FSO747" s="1101"/>
      <c r="FSP747" s="1101"/>
      <c r="FSQ747" s="1101"/>
      <c r="FSR747" s="1101"/>
      <c r="FSS747" s="1101"/>
      <c r="FST747" s="1101"/>
      <c r="FSU747" s="1101"/>
      <c r="FSV747" s="1101"/>
      <c r="FSW747" s="1101"/>
      <c r="FSX747" s="1101"/>
      <c r="FSY747" s="1101"/>
      <c r="FSZ747" s="1101"/>
      <c r="FTA747" s="1101"/>
      <c r="FTB747" s="1101"/>
      <c r="FTC747" s="1101"/>
      <c r="FTD747" s="1101"/>
      <c r="FTE747" s="1101"/>
      <c r="FTF747" s="1101"/>
      <c r="FTG747" s="1101"/>
      <c r="FTH747" s="1101"/>
      <c r="FTI747" s="1101"/>
      <c r="FTJ747" s="1101"/>
      <c r="FTK747" s="1101"/>
      <c r="FTL747" s="1101"/>
      <c r="FTM747" s="1101"/>
      <c r="FTN747" s="1101"/>
      <c r="FTO747" s="1101"/>
      <c r="FTP747" s="1101"/>
      <c r="FTQ747" s="1101"/>
      <c r="FTR747" s="1101"/>
      <c r="FTS747" s="1101"/>
      <c r="FTT747" s="1101"/>
      <c r="FTU747" s="1101"/>
      <c r="FTV747" s="1101"/>
      <c r="FTW747" s="1101"/>
      <c r="FTX747" s="1101"/>
      <c r="FTY747" s="1101"/>
      <c r="FTZ747" s="1101"/>
      <c r="FUA747" s="1101"/>
      <c r="FUB747" s="1101"/>
      <c r="FUC747" s="1101"/>
      <c r="FUD747" s="1101"/>
      <c r="FUE747" s="1101"/>
      <c r="FUF747" s="1101"/>
      <c r="FUG747" s="1101"/>
      <c r="FUH747" s="1101"/>
      <c r="FUI747" s="1101"/>
      <c r="FUJ747" s="1101"/>
      <c r="FUK747" s="1101"/>
      <c r="FUL747" s="1101"/>
      <c r="FUM747" s="1101"/>
      <c r="FUN747" s="1101"/>
      <c r="FUO747" s="1101"/>
      <c r="FUP747" s="1101"/>
      <c r="FUQ747" s="1101"/>
      <c r="FUR747" s="1101"/>
      <c r="FUS747" s="1101"/>
      <c r="FUT747" s="1101"/>
      <c r="FUU747" s="1101"/>
      <c r="FUV747" s="1101"/>
      <c r="FUW747" s="1101"/>
      <c r="FUX747" s="1101"/>
      <c r="FUY747" s="1101"/>
      <c r="FUZ747" s="1101"/>
      <c r="FVA747" s="1101"/>
      <c r="FVB747" s="1101"/>
      <c r="FVC747" s="1101"/>
      <c r="FVD747" s="1101"/>
      <c r="FVE747" s="1101"/>
      <c r="FVF747" s="1101"/>
      <c r="FVG747" s="1101"/>
      <c r="FVH747" s="1101"/>
      <c r="FVI747" s="1101"/>
      <c r="FVJ747" s="1101"/>
      <c r="FVK747" s="1101"/>
      <c r="FVL747" s="1101"/>
      <c r="FVM747" s="1101"/>
      <c r="FVN747" s="1101"/>
      <c r="FVO747" s="1101"/>
      <c r="FVP747" s="1101"/>
      <c r="FVQ747" s="1101"/>
      <c r="FVR747" s="1101"/>
      <c r="FVS747" s="1101"/>
      <c r="FVT747" s="1101"/>
      <c r="FVU747" s="1101"/>
      <c r="FVV747" s="1101"/>
      <c r="FVW747" s="1101"/>
      <c r="FVX747" s="1101"/>
      <c r="FVY747" s="1101"/>
      <c r="FVZ747" s="1101"/>
      <c r="FWA747" s="1101"/>
      <c r="FWB747" s="1101"/>
      <c r="FWC747" s="1101"/>
      <c r="FWD747" s="1101"/>
      <c r="FWE747" s="1101"/>
      <c r="FWF747" s="1101"/>
      <c r="FWG747" s="1101"/>
      <c r="FWH747" s="1101"/>
      <c r="FWI747" s="1101"/>
      <c r="FWJ747" s="1101"/>
      <c r="FWK747" s="1101"/>
      <c r="FWL747" s="1101"/>
      <c r="FWM747" s="1101"/>
      <c r="FWN747" s="1101"/>
      <c r="FWO747" s="1101"/>
      <c r="FWP747" s="1101"/>
      <c r="FWQ747" s="1101"/>
      <c r="FWR747" s="1101"/>
      <c r="FWS747" s="1101"/>
      <c r="FWT747" s="1101"/>
      <c r="FWU747" s="1101"/>
      <c r="FWV747" s="1101"/>
      <c r="FWW747" s="1101"/>
      <c r="FWX747" s="1101"/>
      <c r="FWY747" s="1101"/>
      <c r="FWZ747" s="1101"/>
      <c r="FXA747" s="1101"/>
      <c r="FXB747" s="1101"/>
      <c r="FXC747" s="1101"/>
      <c r="FXD747" s="1101"/>
      <c r="FXE747" s="1101"/>
      <c r="FXF747" s="1101"/>
      <c r="FXG747" s="1101"/>
      <c r="FXH747" s="1101"/>
      <c r="FXI747" s="1101"/>
      <c r="FXJ747" s="1101"/>
      <c r="FXK747" s="1101"/>
      <c r="FXL747" s="1101"/>
      <c r="FXM747" s="1101"/>
      <c r="FXN747" s="1101"/>
      <c r="FXO747" s="1101"/>
      <c r="FXP747" s="1101"/>
      <c r="FXQ747" s="1101"/>
      <c r="FXR747" s="1101"/>
      <c r="FXS747" s="1101"/>
      <c r="FXT747" s="1101"/>
      <c r="FXU747" s="1101"/>
      <c r="FXV747" s="1101"/>
      <c r="FXW747" s="1101"/>
      <c r="FXX747" s="1101"/>
      <c r="FXY747" s="1101"/>
      <c r="FXZ747" s="1101"/>
      <c r="FYA747" s="1101"/>
      <c r="FYB747" s="1101"/>
      <c r="FYC747" s="1101"/>
      <c r="FYD747" s="1101"/>
      <c r="FYE747" s="1101"/>
      <c r="FYF747" s="1101"/>
      <c r="FYG747" s="1101"/>
      <c r="FYH747" s="1101"/>
      <c r="FYI747" s="1101"/>
      <c r="FYJ747" s="1101"/>
      <c r="FYK747" s="1101"/>
      <c r="FYL747" s="1101"/>
      <c r="FYM747" s="1101"/>
      <c r="FYN747" s="1101"/>
      <c r="FYO747" s="1101"/>
      <c r="FYP747" s="1101"/>
      <c r="FYQ747" s="1101"/>
      <c r="FYR747" s="1101"/>
      <c r="FYS747" s="1101"/>
      <c r="FYT747" s="1101"/>
      <c r="FYU747" s="1101"/>
      <c r="FYV747" s="1101"/>
      <c r="FYW747" s="1101"/>
      <c r="FYX747" s="1101"/>
      <c r="FYY747" s="1101"/>
      <c r="FYZ747" s="1101"/>
      <c r="FZA747" s="1101"/>
      <c r="FZB747" s="1101"/>
      <c r="FZC747" s="1101"/>
      <c r="FZD747" s="1101"/>
      <c r="FZE747" s="1101"/>
      <c r="FZF747" s="1101"/>
      <c r="FZG747" s="1101"/>
      <c r="FZH747" s="1101"/>
      <c r="FZI747" s="1101"/>
      <c r="FZJ747" s="1101"/>
      <c r="FZK747" s="1101"/>
      <c r="FZL747" s="1101"/>
      <c r="FZM747" s="1101"/>
      <c r="FZN747" s="1101"/>
      <c r="FZO747" s="1101"/>
      <c r="FZP747" s="1101"/>
      <c r="FZQ747" s="1101"/>
      <c r="FZR747" s="1101"/>
      <c r="FZS747" s="1101"/>
      <c r="FZT747" s="1101"/>
      <c r="FZU747" s="1101"/>
      <c r="FZV747" s="1101"/>
      <c r="FZW747" s="1101"/>
      <c r="FZX747" s="1101"/>
      <c r="FZY747" s="1101"/>
      <c r="FZZ747" s="1101"/>
      <c r="GAA747" s="1101"/>
      <c r="GAB747" s="1101"/>
      <c r="GAC747" s="1101"/>
      <c r="GAD747" s="1101"/>
      <c r="GAE747" s="1101"/>
      <c r="GAF747" s="1101"/>
      <c r="GAG747" s="1101"/>
      <c r="GAH747" s="1101"/>
      <c r="GAI747" s="1101"/>
      <c r="GAJ747" s="1101"/>
      <c r="GAK747" s="1101"/>
      <c r="GAL747" s="1101"/>
      <c r="GAM747" s="1101"/>
      <c r="GAN747" s="1101"/>
      <c r="GAO747" s="1101"/>
      <c r="GAP747" s="1101"/>
      <c r="GAQ747" s="1101"/>
      <c r="GAR747" s="1101"/>
      <c r="GAS747" s="1101"/>
      <c r="GAT747" s="1101"/>
      <c r="GAU747" s="1101"/>
      <c r="GAV747" s="1101"/>
      <c r="GAW747" s="1101"/>
      <c r="GAX747" s="1101"/>
      <c r="GAY747" s="1101"/>
      <c r="GAZ747" s="1101"/>
      <c r="GBA747" s="1101"/>
      <c r="GBB747" s="1101"/>
      <c r="GBC747" s="1101"/>
      <c r="GBD747" s="1101"/>
      <c r="GBE747" s="1101"/>
      <c r="GBF747" s="1101"/>
      <c r="GBG747" s="1101"/>
      <c r="GBH747" s="1101"/>
      <c r="GBI747" s="1101"/>
      <c r="GBJ747" s="1101"/>
      <c r="GBK747" s="1101"/>
      <c r="GBL747" s="1101"/>
      <c r="GBM747" s="1101"/>
      <c r="GBN747" s="1101"/>
      <c r="GBO747" s="1101"/>
      <c r="GBP747" s="1101"/>
      <c r="GBQ747" s="1101"/>
      <c r="GBR747" s="1101"/>
      <c r="GBS747" s="1101"/>
      <c r="GBT747" s="1101"/>
      <c r="GBU747" s="1101"/>
      <c r="GBV747" s="1101"/>
      <c r="GBW747" s="1101"/>
      <c r="GBX747" s="1101"/>
      <c r="GBY747" s="1101"/>
      <c r="GBZ747" s="1101"/>
      <c r="GCA747" s="1101"/>
      <c r="GCB747" s="1101"/>
      <c r="GCC747" s="1101"/>
      <c r="GCD747" s="1101"/>
      <c r="GCE747" s="1101"/>
      <c r="GCF747" s="1101"/>
      <c r="GCG747" s="1101"/>
      <c r="GCH747" s="1101"/>
      <c r="GCI747" s="1101"/>
      <c r="GCJ747" s="1101"/>
      <c r="GCK747" s="1101"/>
      <c r="GCL747" s="1101"/>
      <c r="GCM747" s="1101"/>
      <c r="GCN747" s="1101"/>
      <c r="GCO747" s="1101"/>
      <c r="GCP747" s="1101"/>
      <c r="GCQ747" s="1101"/>
      <c r="GCR747" s="1101"/>
      <c r="GCS747" s="1101"/>
      <c r="GCT747" s="1101"/>
      <c r="GCU747" s="1101"/>
      <c r="GCV747" s="1101"/>
      <c r="GCW747" s="1101"/>
      <c r="GCX747" s="1101"/>
      <c r="GCY747" s="1101"/>
      <c r="GCZ747" s="1101"/>
      <c r="GDA747" s="1101"/>
      <c r="GDB747" s="1101"/>
      <c r="GDC747" s="1101"/>
      <c r="GDD747" s="1101"/>
      <c r="GDE747" s="1101"/>
      <c r="GDF747" s="1101"/>
      <c r="GDG747" s="1101"/>
      <c r="GDH747" s="1101"/>
      <c r="GDI747" s="1101"/>
      <c r="GDJ747" s="1101"/>
      <c r="GDK747" s="1101"/>
      <c r="GDL747" s="1101"/>
      <c r="GDM747" s="1101"/>
      <c r="GDN747" s="1101"/>
      <c r="GDO747" s="1101"/>
      <c r="GDP747" s="1101"/>
      <c r="GDQ747" s="1101"/>
      <c r="GDR747" s="1101"/>
      <c r="GDS747" s="1101"/>
      <c r="GDT747" s="1101"/>
      <c r="GDU747" s="1101"/>
      <c r="GDV747" s="1101"/>
      <c r="GDW747" s="1101"/>
      <c r="GDX747" s="1101"/>
      <c r="GDY747" s="1101"/>
      <c r="GDZ747" s="1101"/>
      <c r="GEA747" s="1101"/>
      <c r="GEB747" s="1101"/>
      <c r="GEC747" s="1101"/>
      <c r="GED747" s="1101"/>
      <c r="GEE747" s="1101"/>
      <c r="GEF747" s="1101"/>
      <c r="GEG747" s="1101"/>
      <c r="GEH747" s="1101"/>
      <c r="GEI747" s="1101"/>
      <c r="GEJ747" s="1101"/>
      <c r="GEK747" s="1101"/>
      <c r="GEL747" s="1101"/>
      <c r="GEM747" s="1101"/>
      <c r="GEN747" s="1101"/>
      <c r="GEO747" s="1101"/>
      <c r="GEP747" s="1101"/>
      <c r="GEQ747" s="1101"/>
      <c r="GER747" s="1101"/>
      <c r="GES747" s="1101"/>
      <c r="GET747" s="1101"/>
      <c r="GEU747" s="1101"/>
      <c r="GEV747" s="1101"/>
      <c r="GEW747" s="1101"/>
      <c r="GEX747" s="1101"/>
      <c r="GEY747" s="1101"/>
      <c r="GEZ747" s="1101"/>
      <c r="GFA747" s="1101"/>
      <c r="GFB747" s="1101"/>
      <c r="GFC747" s="1101"/>
      <c r="GFD747" s="1101"/>
      <c r="GFE747" s="1101"/>
      <c r="GFF747" s="1101"/>
      <c r="GFG747" s="1101"/>
      <c r="GFH747" s="1101"/>
      <c r="GFI747" s="1101"/>
      <c r="GFJ747" s="1101"/>
      <c r="GFK747" s="1101"/>
      <c r="GFL747" s="1101"/>
      <c r="GFM747" s="1101"/>
      <c r="GFN747" s="1101"/>
      <c r="GFO747" s="1101"/>
      <c r="GFP747" s="1101"/>
      <c r="GFQ747" s="1101"/>
      <c r="GFR747" s="1101"/>
      <c r="GFS747" s="1101"/>
      <c r="GFT747" s="1101"/>
      <c r="GFU747" s="1101"/>
      <c r="GFV747" s="1101"/>
      <c r="GFW747" s="1101"/>
      <c r="GFX747" s="1101"/>
      <c r="GFY747" s="1101"/>
      <c r="GFZ747" s="1101"/>
      <c r="GGA747" s="1101"/>
      <c r="GGB747" s="1101"/>
      <c r="GGC747" s="1101"/>
      <c r="GGD747" s="1101"/>
      <c r="GGE747" s="1101"/>
      <c r="GGF747" s="1101"/>
      <c r="GGG747" s="1101"/>
      <c r="GGH747" s="1101"/>
      <c r="GGI747" s="1101"/>
      <c r="GGJ747" s="1101"/>
      <c r="GGK747" s="1101"/>
      <c r="GGL747" s="1101"/>
      <c r="GGM747" s="1101"/>
      <c r="GGN747" s="1101"/>
      <c r="GGO747" s="1101"/>
      <c r="GGP747" s="1101"/>
      <c r="GGQ747" s="1101"/>
      <c r="GGR747" s="1101"/>
      <c r="GGS747" s="1101"/>
      <c r="GGT747" s="1101"/>
      <c r="GGU747" s="1101"/>
      <c r="GGV747" s="1101"/>
      <c r="GGW747" s="1101"/>
      <c r="GGX747" s="1101"/>
      <c r="GGY747" s="1101"/>
      <c r="GGZ747" s="1101"/>
      <c r="GHA747" s="1101"/>
      <c r="GHB747" s="1101"/>
      <c r="GHC747" s="1101"/>
      <c r="GHD747" s="1101"/>
      <c r="GHE747" s="1101"/>
      <c r="GHF747" s="1101"/>
      <c r="GHG747" s="1101"/>
      <c r="GHH747" s="1101"/>
      <c r="GHI747" s="1101"/>
      <c r="GHJ747" s="1101"/>
      <c r="GHK747" s="1101"/>
      <c r="GHL747" s="1101"/>
      <c r="GHM747" s="1101"/>
      <c r="GHN747" s="1101"/>
      <c r="GHO747" s="1101"/>
      <c r="GHP747" s="1101"/>
      <c r="GHQ747" s="1101"/>
      <c r="GHR747" s="1101"/>
      <c r="GHS747" s="1101"/>
      <c r="GHT747" s="1101"/>
      <c r="GHU747" s="1101"/>
      <c r="GHV747" s="1101"/>
      <c r="GHW747" s="1101"/>
      <c r="GHX747" s="1101"/>
      <c r="GHY747" s="1101"/>
      <c r="GHZ747" s="1101"/>
      <c r="GIA747" s="1101"/>
      <c r="GIB747" s="1101"/>
      <c r="GIC747" s="1101"/>
      <c r="GID747" s="1101"/>
      <c r="GIE747" s="1101"/>
      <c r="GIF747" s="1101"/>
      <c r="GIG747" s="1101"/>
      <c r="GIH747" s="1101"/>
      <c r="GII747" s="1101"/>
      <c r="GIJ747" s="1101"/>
      <c r="GIK747" s="1101"/>
      <c r="GIL747" s="1101"/>
      <c r="GIM747" s="1101"/>
      <c r="GIN747" s="1101"/>
      <c r="GIO747" s="1101"/>
      <c r="GIP747" s="1101"/>
      <c r="GIQ747" s="1101"/>
      <c r="GIR747" s="1101"/>
      <c r="GIS747" s="1101"/>
      <c r="GIT747" s="1101"/>
      <c r="GIU747" s="1101"/>
      <c r="GIV747" s="1101"/>
      <c r="GIW747" s="1101"/>
      <c r="GIX747" s="1101"/>
      <c r="GIY747" s="1101"/>
      <c r="GIZ747" s="1101"/>
      <c r="GJA747" s="1101"/>
      <c r="GJB747" s="1101"/>
      <c r="GJC747" s="1101"/>
      <c r="GJD747" s="1101"/>
      <c r="GJE747" s="1101"/>
      <c r="GJF747" s="1101"/>
      <c r="GJG747" s="1101"/>
      <c r="GJH747" s="1101"/>
      <c r="GJI747" s="1101"/>
      <c r="GJJ747" s="1101"/>
      <c r="GJK747" s="1101"/>
      <c r="GJL747" s="1101"/>
      <c r="GJM747" s="1101"/>
      <c r="GJN747" s="1101"/>
      <c r="GJO747" s="1101"/>
      <c r="GJP747" s="1101"/>
      <c r="GJQ747" s="1101"/>
      <c r="GJR747" s="1101"/>
      <c r="GJS747" s="1101"/>
      <c r="GJT747" s="1101"/>
      <c r="GJU747" s="1101"/>
      <c r="GJV747" s="1101"/>
      <c r="GJW747" s="1101"/>
      <c r="GJX747" s="1101"/>
      <c r="GJY747" s="1101"/>
      <c r="GJZ747" s="1101"/>
      <c r="GKA747" s="1101"/>
      <c r="GKB747" s="1101"/>
      <c r="GKC747" s="1101"/>
      <c r="GKD747" s="1101"/>
      <c r="GKE747" s="1101"/>
      <c r="GKF747" s="1101"/>
      <c r="GKG747" s="1101"/>
      <c r="GKH747" s="1101"/>
      <c r="GKI747" s="1101"/>
      <c r="GKJ747" s="1101"/>
      <c r="GKK747" s="1101"/>
      <c r="GKL747" s="1101"/>
      <c r="GKM747" s="1101"/>
      <c r="GKN747" s="1101"/>
      <c r="GKO747" s="1101"/>
      <c r="GKP747" s="1101"/>
      <c r="GKQ747" s="1101"/>
      <c r="GKR747" s="1101"/>
      <c r="GKS747" s="1101"/>
      <c r="GKT747" s="1101"/>
      <c r="GKU747" s="1101"/>
      <c r="GKV747" s="1101"/>
      <c r="GKW747" s="1101"/>
      <c r="GKX747" s="1101"/>
      <c r="GKY747" s="1101"/>
      <c r="GKZ747" s="1101"/>
      <c r="GLA747" s="1101"/>
      <c r="GLB747" s="1101"/>
      <c r="GLC747" s="1101"/>
      <c r="GLD747" s="1101"/>
      <c r="GLE747" s="1101"/>
      <c r="GLF747" s="1101"/>
      <c r="GLG747" s="1101"/>
      <c r="GLH747" s="1101"/>
      <c r="GLI747" s="1101"/>
      <c r="GLJ747" s="1101"/>
      <c r="GLK747" s="1101"/>
      <c r="GLL747" s="1101"/>
      <c r="GLM747" s="1101"/>
      <c r="GLN747" s="1101"/>
      <c r="GLO747" s="1101"/>
      <c r="GLP747" s="1101"/>
      <c r="GLQ747" s="1101"/>
      <c r="GLR747" s="1101"/>
      <c r="GLS747" s="1101"/>
      <c r="GLT747" s="1101"/>
      <c r="GLU747" s="1101"/>
      <c r="GLV747" s="1101"/>
      <c r="GLW747" s="1101"/>
      <c r="GLX747" s="1101"/>
      <c r="GLY747" s="1101"/>
      <c r="GLZ747" s="1101"/>
      <c r="GMA747" s="1101"/>
      <c r="GMB747" s="1101"/>
      <c r="GMC747" s="1101"/>
      <c r="GMD747" s="1101"/>
      <c r="GME747" s="1101"/>
      <c r="GMF747" s="1101"/>
      <c r="GMG747" s="1101"/>
      <c r="GMH747" s="1101"/>
      <c r="GMI747" s="1101"/>
      <c r="GMJ747" s="1101"/>
      <c r="GMK747" s="1101"/>
      <c r="GML747" s="1101"/>
      <c r="GMM747" s="1101"/>
      <c r="GMN747" s="1101"/>
      <c r="GMO747" s="1101"/>
      <c r="GMP747" s="1101"/>
      <c r="GMQ747" s="1101"/>
      <c r="GMR747" s="1101"/>
      <c r="GMS747" s="1101"/>
      <c r="GMT747" s="1101"/>
      <c r="GMU747" s="1101"/>
      <c r="GMV747" s="1101"/>
      <c r="GMW747" s="1101"/>
      <c r="GMX747" s="1101"/>
      <c r="GMY747" s="1101"/>
      <c r="GMZ747" s="1101"/>
      <c r="GNA747" s="1101"/>
      <c r="GNB747" s="1101"/>
      <c r="GNC747" s="1101"/>
      <c r="GND747" s="1101"/>
      <c r="GNE747" s="1101"/>
      <c r="GNF747" s="1101"/>
      <c r="GNG747" s="1101"/>
      <c r="GNH747" s="1101"/>
      <c r="GNI747" s="1101"/>
      <c r="GNJ747" s="1101"/>
      <c r="GNK747" s="1101"/>
      <c r="GNL747" s="1101"/>
      <c r="GNM747" s="1101"/>
      <c r="GNN747" s="1101"/>
      <c r="GNO747" s="1101"/>
      <c r="GNP747" s="1101"/>
      <c r="GNQ747" s="1101"/>
      <c r="GNR747" s="1101"/>
      <c r="GNS747" s="1101"/>
      <c r="GNT747" s="1101"/>
      <c r="GNU747" s="1101"/>
      <c r="GNV747" s="1101"/>
      <c r="GNW747" s="1101"/>
      <c r="GNX747" s="1101"/>
      <c r="GNY747" s="1101"/>
      <c r="GNZ747" s="1101"/>
      <c r="GOA747" s="1101"/>
      <c r="GOB747" s="1101"/>
      <c r="GOC747" s="1101"/>
      <c r="GOD747" s="1101"/>
      <c r="GOE747" s="1101"/>
      <c r="GOF747" s="1101"/>
      <c r="GOG747" s="1101"/>
      <c r="GOH747" s="1101"/>
      <c r="GOI747" s="1101"/>
      <c r="GOJ747" s="1101"/>
      <c r="GOK747" s="1101"/>
      <c r="GOL747" s="1101"/>
      <c r="GOM747" s="1101"/>
      <c r="GON747" s="1101"/>
      <c r="GOO747" s="1101"/>
      <c r="GOP747" s="1101"/>
      <c r="GOQ747" s="1101"/>
      <c r="GOR747" s="1101"/>
      <c r="GOS747" s="1101"/>
      <c r="GOT747" s="1101"/>
      <c r="GOU747" s="1101"/>
      <c r="GOV747" s="1101"/>
      <c r="GOW747" s="1101"/>
      <c r="GOX747" s="1101"/>
      <c r="GOY747" s="1101"/>
      <c r="GOZ747" s="1101"/>
      <c r="GPA747" s="1101"/>
      <c r="GPB747" s="1101"/>
      <c r="GPC747" s="1101"/>
      <c r="GPD747" s="1101"/>
      <c r="GPE747" s="1101"/>
      <c r="GPF747" s="1101"/>
      <c r="GPG747" s="1101"/>
      <c r="GPH747" s="1101"/>
      <c r="GPI747" s="1101"/>
      <c r="GPJ747" s="1101"/>
      <c r="GPK747" s="1101"/>
      <c r="GPL747" s="1101"/>
      <c r="GPM747" s="1101"/>
      <c r="GPN747" s="1101"/>
      <c r="GPO747" s="1101"/>
      <c r="GPP747" s="1101"/>
      <c r="GPQ747" s="1101"/>
      <c r="GPR747" s="1101"/>
      <c r="GPS747" s="1101"/>
      <c r="GPT747" s="1101"/>
      <c r="GPU747" s="1101"/>
      <c r="GPV747" s="1101"/>
      <c r="GPW747" s="1101"/>
      <c r="GPX747" s="1101"/>
      <c r="GPY747" s="1101"/>
      <c r="GPZ747" s="1101"/>
      <c r="GQA747" s="1101"/>
      <c r="GQB747" s="1101"/>
      <c r="GQC747" s="1101"/>
      <c r="GQD747" s="1101"/>
      <c r="GQE747" s="1101"/>
      <c r="GQF747" s="1101"/>
      <c r="GQG747" s="1101"/>
      <c r="GQH747" s="1101"/>
      <c r="GQI747" s="1101"/>
      <c r="GQJ747" s="1101"/>
      <c r="GQK747" s="1101"/>
      <c r="GQL747" s="1101"/>
      <c r="GQM747" s="1101"/>
      <c r="GQN747" s="1101"/>
      <c r="GQO747" s="1101"/>
      <c r="GQP747" s="1101"/>
      <c r="GQQ747" s="1101"/>
      <c r="GQR747" s="1101"/>
      <c r="GQS747" s="1101"/>
      <c r="GQT747" s="1101"/>
      <c r="GQU747" s="1101"/>
      <c r="GQV747" s="1101"/>
      <c r="GQW747" s="1101"/>
      <c r="GQX747" s="1101"/>
      <c r="GQY747" s="1101"/>
      <c r="GQZ747" s="1101"/>
      <c r="GRA747" s="1101"/>
      <c r="GRB747" s="1101"/>
      <c r="GRC747" s="1101"/>
      <c r="GRD747" s="1101"/>
      <c r="GRE747" s="1101"/>
      <c r="GRF747" s="1101"/>
      <c r="GRG747" s="1101"/>
      <c r="GRH747" s="1101"/>
      <c r="GRI747" s="1101"/>
      <c r="GRJ747" s="1101"/>
      <c r="GRK747" s="1101"/>
      <c r="GRL747" s="1101"/>
      <c r="GRM747" s="1101"/>
      <c r="GRN747" s="1101"/>
      <c r="GRO747" s="1101"/>
      <c r="GRP747" s="1101"/>
      <c r="GRQ747" s="1101"/>
      <c r="GRR747" s="1101"/>
      <c r="GRS747" s="1101"/>
      <c r="GRT747" s="1101"/>
      <c r="GRU747" s="1101"/>
      <c r="GRV747" s="1101"/>
      <c r="GRW747" s="1101"/>
      <c r="GRX747" s="1101"/>
      <c r="GRY747" s="1101"/>
      <c r="GRZ747" s="1101"/>
      <c r="GSA747" s="1101"/>
      <c r="GSB747" s="1101"/>
      <c r="GSC747" s="1101"/>
      <c r="GSD747" s="1101"/>
      <c r="GSE747" s="1101"/>
      <c r="GSF747" s="1101"/>
      <c r="GSG747" s="1101"/>
      <c r="GSH747" s="1101"/>
      <c r="GSI747" s="1101"/>
      <c r="GSJ747" s="1101"/>
      <c r="GSK747" s="1101"/>
      <c r="GSL747" s="1101"/>
      <c r="GSM747" s="1101"/>
      <c r="GSN747" s="1101"/>
      <c r="GSO747" s="1101"/>
      <c r="GSP747" s="1101"/>
      <c r="GSQ747" s="1101"/>
      <c r="GSR747" s="1101"/>
      <c r="GSS747" s="1101"/>
      <c r="GST747" s="1101"/>
      <c r="GSU747" s="1101"/>
      <c r="GSV747" s="1101"/>
      <c r="GSW747" s="1101"/>
      <c r="GSX747" s="1101"/>
      <c r="GSY747" s="1101"/>
      <c r="GSZ747" s="1101"/>
      <c r="GTA747" s="1101"/>
      <c r="GTB747" s="1101"/>
      <c r="GTC747" s="1101"/>
      <c r="GTD747" s="1101"/>
      <c r="GTE747" s="1101"/>
      <c r="GTF747" s="1101"/>
      <c r="GTG747" s="1101"/>
      <c r="GTH747" s="1101"/>
      <c r="GTI747" s="1101"/>
      <c r="GTJ747" s="1101"/>
      <c r="GTK747" s="1101"/>
      <c r="GTL747" s="1101"/>
      <c r="GTM747" s="1101"/>
      <c r="GTN747" s="1101"/>
      <c r="GTO747" s="1101"/>
      <c r="GTP747" s="1101"/>
      <c r="GTQ747" s="1101"/>
      <c r="GTR747" s="1101"/>
      <c r="GTS747" s="1101"/>
      <c r="GTT747" s="1101"/>
      <c r="GTU747" s="1101"/>
      <c r="GTV747" s="1101"/>
      <c r="GTW747" s="1101"/>
      <c r="GTX747" s="1101"/>
      <c r="GTY747" s="1101"/>
      <c r="GTZ747" s="1101"/>
      <c r="GUA747" s="1101"/>
      <c r="GUB747" s="1101"/>
      <c r="GUC747" s="1101"/>
      <c r="GUD747" s="1101"/>
      <c r="GUE747" s="1101"/>
      <c r="GUF747" s="1101"/>
      <c r="GUG747" s="1101"/>
      <c r="GUH747" s="1101"/>
      <c r="GUI747" s="1101"/>
      <c r="GUJ747" s="1101"/>
      <c r="GUK747" s="1101"/>
      <c r="GUL747" s="1101"/>
      <c r="GUM747" s="1101"/>
      <c r="GUN747" s="1101"/>
      <c r="GUO747" s="1101"/>
      <c r="GUP747" s="1101"/>
      <c r="GUQ747" s="1101"/>
      <c r="GUR747" s="1101"/>
      <c r="GUS747" s="1101"/>
      <c r="GUT747" s="1101"/>
      <c r="GUU747" s="1101"/>
      <c r="GUV747" s="1101"/>
      <c r="GUW747" s="1101"/>
      <c r="GUX747" s="1101"/>
      <c r="GUY747" s="1101"/>
      <c r="GUZ747" s="1101"/>
      <c r="GVA747" s="1101"/>
      <c r="GVB747" s="1101"/>
      <c r="GVC747" s="1101"/>
      <c r="GVD747" s="1101"/>
      <c r="GVE747" s="1101"/>
      <c r="GVF747" s="1101"/>
      <c r="GVG747" s="1101"/>
      <c r="GVH747" s="1101"/>
      <c r="GVI747" s="1101"/>
      <c r="GVJ747" s="1101"/>
      <c r="GVK747" s="1101"/>
      <c r="GVL747" s="1101"/>
      <c r="GVM747" s="1101"/>
      <c r="GVN747" s="1101"/>
      <c r="GVO747" s="1101"/>
      <c r="GVP747" s="1101"/>
      <c r="GVQ747" s="1101"/>
      <c r="GVR747" s="1101"/>
      <c r="GVS747" s="1101"/>
      <c r="GVT747" s="1101"/>
      <c r="GVU747" s="1101"/>
      <c r="GVV747" s="1101"/>
      <c r="GVW747" s="1101"/>
      <c r="GVX747" s="1101"/>
      <c r="GVY747" s="1101"/>
      <c r="GVZ747" s="1101"/>
      <c r="GWA747" s="1101"/>
      <c r="GWB747" s="1101"/>
      <c r="GWC747" s="1101"/>
      <c r="GWD747" s="1101"/>
      <c r="GWE747" s="1101"/>
      <c r="GWF747" s="1101"/>
      <c r="GWG747" s="1101"/>
      <c r="GWH747" s="1101"/>
      <c r="GWI747" s="1101"/>
      <c r="GWJ747" s="1101"/>
      <c r="GWK747" s="1101"/>
      <c r="GWL747" s="1101"/>
      <c r="GWM747" s="1101"/>
      <c r="GWN747" s="1101"/>
      <c r="GWO747" s="1101"/>
      <c r="GWP747" s="1101"/>
      <c r="GWQ747" s="1101"/>
      <c r="GWR747" s="1101"/>
      <c r="GWS747" s="1101"/>
      <c r="GWT747" s="1101"/>
      <c r="GWU747" s="1101"/>
      <c r="GWV747" s="1101"/>
      <c r="GWW747" s="1101"/>
      <c r="GWX747" s="1101"/>
      <c r="GWY747" s="1101"/>
      <c r="GWZ747" s="1101"/>
      <c r="GXA747" s="1101"/>
      <c r="GXB747" s="1101"/>
      <c r="GXC747" s="1101"/>
      <c r="GXD747" s="1101"/>
      <c r="GXE747" s="1101"/>
      <c r="GXF747" s="1101"/>
      <c r="GXG747" s="1101"/>
      <c r="GXH747" s="1101"/>
      <c r="GXI747" s="1101"/>
      <c r="GXJ747" s="1101"/>
      <c r="GXK747" s="1101"/>
      <c r="GXL747" s="1101"/>
      <c r="GXM747" s="1101"/>
      <c r="GXN747" s="1101"/>
      <c r="GXO747" s="1101"/>
      <c r="GXP747" s="1101"/>
      <c r="GXQ747" s="1101"/>
      <c r="GXR747" s="1101"/>
      <c r="GXS747" s="1101"/>
      <c r="GXT747" s="1101"/>
      <c r="GXU747" s="1101"/>
      <c r="GXV747" s="1101"/>
      <c r="GXW747" s="1101"/>
      <c r="GXX747" s="1101"/>
      <c r="GXY747" s="1101"/>
      <c r="GXZ747" s="1101"/>
      <c r="GYA747" s="1101"/>
      <c r="GYB747" s="1101"/>
      <c r="GYC747" s="1101"/>
      <c r="GYD747" s="1101"/>
      <c r="GYE747" s="1101"/>
      <c r="GYF747" s="1101"/>
      <c r="GYG747" s="1101"/>
      <c r="GYH747" s="1101"/>
      <c r="GYI747" s="1101"/>
      <c r="GYJ747" s="1101"/>
      <c r="GYK747" s="1101"/>
      <c r="GYL747" s="1101"/>
      <c r="GYM747" s="1101"/>
      <c r="GYN747" s="1101"/>
      <c r="GYO747" s="1101"/>
      <c r="GYP747" s="1101"/>
      <c r="GYQ747" s="1101"/>
      <c r="GYR747" s="1101"/>
      <c r="GYS747" s="1101"/>
      <c r="GYT747" s="1101"/>
      <c r="GYU747" s="1101"/>
      <c r="GYV747" s="1101"/>
      <c r="GYW747" s="1101"/>
      <c r="GYX747" s="1101"/>
      <c r="GYY747" s="1101"/>
      <c r="GYZ747" s="1101"/>
      <c r="GZA747" s="1101"/>
      <c r="GZB747" s="1101"/>
      <c r="GZC747" s="1101"/>
      <c r="GZD747" s="1101"/>
      <c r="GZE747" s="1101"/>
      <c r="GZF747" s="1101"/>
      <c r="GZG747" s="1101"/>
      <c r="GZH747" s="1101"/>
      <c r="GZI747" s="1101"/>
      <c r="GZJ747" s="1101"/>
      <c r="GZK747" s="1101"/>
      <c r="GZL747" s="1101"/>
      <c r="GZM747" s="1101"/>
      <c r="GZN747" s="1101"/>
      <c r="GZO747" s="1101"/>
      <c r="GZP747" s="1101"/>
      <c r="GZQ747" s="1101"/>
      <c r="GZR747" s="1101"/>
      <c r="GZS747" s="1101"/>
      <c r="GZT747" s="1101"/>
      <c r="GZU747" s="1101"/>
      <c r="GZV747" s="1101"/>
      <c r="GZW747" s="1101"/>
      <c r="GZX747" s="1101"/>
      <c r="GZY747" s="1101"/>
      <c r="GZZ747" s="1101"/>
      <c r="HAA747" s="1101"/>
      <c r="HAB747" s="1101"/>
      <c r="HAC747" s="1101"/>
      <c r="HAD747" s="1101"/>
      <c r="HAE747" s="1101"/>
      <c r="HAF747" s="1101"/>
      <c r="HAG747" s="1101"/>
      <c r="HAH747" s="1101"/>
      <c r="HAI747" s="1101"/>
      <c r="HAJ747" s="1101"/>
      <c r="HAK747" s="1101"/>
      <c r="HAL747" s="1101"/>
      <c r="HAM747" s="1101"/>
      <c r="HAN747" s="1101"/>
      <c r="HAO747" s="1101"/>
      <c r="HAP747" s="1101"/>
      <c r="HAQ747" s="1101"/>
      <c r="HAR747" s="1101"/>
      <c r="HAS747" s="1101"/>
      <c r="HAT747" s="1101"/>
      <c r="HAU747" s="1101"/>
      <c r="HAV747" s="1101"/>
      <c r="HAW747" s="1101"/>
      <c r="HAX747" s="1101"/>
      <c r="HAY747" s="1101"/>
      <c r="HAZ747" s="1101"/>
      <c r="HBA747" s="1101"/>
      <c r="HBB747" s="1101"/>
      <c r="HBC747" s="1101"/>
      <c r="HBD747" s="1101"/>
      <c r="HBE747" s="1101"/>
      <c r="HBF747" s="1101"/>
      <c r="HBG747" s="1101"/>
      <c r="HBH747" s="1101"/>
      <c r="HBI747" s="1101"/>
      <c r="HBJ747" s="1101"/>
      <c r="HBK747" s="1101"/>
      <c r="HBL747" s="1101"/>
      <c r="HBM747" s="1101"/>
      <c r="HBN747" s="1101"/>
      <c r="HBO747" s="1101"/>
      <c r="HBP747" s="1101"/>
      <c r="HBQ747" s="1101"/>
      <c r="HBR747" s="1101"/>
      <c r="HBS747" s="1101"/>
      <c r="HBT747" s="1101"/>
      <c r="HBU747" s="1101"/>
      <c r="HBV747" s="1101"/>
      <c r="HBW747" s="1101"/>
      <c r="HBX747" s="1101"/>
      <c r="HBY747" s="1101"/>
      <c r="HBZ747" s="1101"/>
      <c r="HCA747" s="1101"/>
      <c r="HCB747" s="1101"/>
      <c r="HCC747" s="1101"/>
      <c r="HCD747" s="1101"/>
      <c r="HCE747" s="1101"/>
      <c r="HCF747" s="1101"/>
      <c r="HCG747" s="1101"/>
      <c r="HCH747" s="1101"/>
      <c r="HCI747" s="1101"/>
      <c r="HCJ747" s="1101"/>
      <c r="HCK747" s="1101"/>
      <c r="HCL747" s="1101"/>
      <c r="HCM747" s="1101"/>
      <c r="HCN747" s="1101"/>
      <c r="HCO747" s="1101"/>
      <c r="HCP747" s="1101"/>
      <c r="HCQ747" s="1101"/>
      <c r="HCR747" s="1101"/>
      <c r="HCS747" s="1101"/>
      <c r="HCT747" s="1101"/>
      <c r="HCU747" s="1101"/>
      <c r="HCV747" s="1101"/>
      <c r="HCW747" s="1101"/>
      <c r="HCX747" s="1101"/>
      <c r="HCY747" s="1101"/>
      <c r="HCZ747" s="1101"/>
      <c r="HDA747" s="1101"/>
      <c r="HDB747" s="1101"/>
      <c r="HDC747" s="1101"/>
      <c r="HDD747" s="1101"/>
      <c r="HDE747" s="1101"/>
      <c r="HDF747" s="1101"/>
      <c r="HDG747" s="1101"/>
      <c r="HDH747" s="1101"/>
      <c r="HDI747" s="1101"/>
      <c r="HDJ747" s="1101"/>
      <c r="HDK747" s="1101"/>
      <c r="HDL747" s="1101"/>
      <c r="HDM747" s="1101"/>
      <c r="HDN747" s="1101"/>
      <c r="HDO747" s="1101"/>
      <c r="HDP747" s="1101"/>
      <c r="HDQ747" s="1101"/>
      <c r="HDR747" s="1101"/>
      <c r="HDS747" s="1101"/>
      <c r="HDT747" s="1101"/>
      <c r="HDU747" s="1101"/>
      <c r="HDV747" s="1101"/>
      <c r="HDW747" s="1101"/>
      <c r="HDX747" s="1101"/>
      <c r="HDY747" s="1101"/>
      <c r="HDZ747" s="1101"/>
      <c r="HEA747" s="1101"/>
      <c r="HEB747" s="1101"/>
      <c r="HEC747" s="1101"/>
      <c r="HED747" s="1101"/>
      <c r="HEE747" s="1101"/>
      <c r="HEF747" s="1101"/>
      <c r="HEG747" s="1101"/>
      <c r="HEH747" s="1101"/>
      <c r="HEI747" s="1101"/>
      <c r="HEJ747" s="1101"/>
      <c r="HEK747" s="1101"/>
      <c r="HEL747" s="1101"/>
      <c r="HEM747" s="1101"/>
      <c r="HEN747" s="1101"/>
      <c r="HEO747" s="1101"/>
      <c r="HEP747" s="1101"/>
      <c r="HEQ747" s="1101"/>
      <c r="HER747" s="1101"/>
      <c r="HES747" s="1101"/>
      <c r="HET747" s="1101"/>
      <c r="HEU747" s="1101"/>
      <c r="HEV747" s="1101"/>
      <c r="HEW747" s="1101"/>
      <c r="HEX747" s="1101"/>
      <c r="HEY747" s="1101"/>
      <c r="HEZ747" s="1101"/>
      <c r="HFA747" s="1101"/>
      <c r="HFB747" s="1101"/>
      <c r="HFC747" s="1101"/>
      <c r="HFD747" s="1101"/>
      <c r="HFE747" s="1101"/>
      <c r="HFF747" s="1101"/>
      <c r="HFG747" s="1101"/>
      <c r="HFH747" s="1101"/>
      <c r="HFI747" s="1101"/>
      <c r="HFJ747" s="1101"/>
      <c r="HFK747" s="1101"/>
      <c r="HFL747" s="1101"/>
      <c r="HFM747" s="1101"/>
      <c r="HFN747" s="1101"/>
      <c r="HFO747" s="1101"/>
      <c r="HFP747" s="1101"/>
      <c r="HFQ747" s="1101"/>
      <c r="HFR747" s="1101"/>
      <c r="HFS747" s="1101"/>
      <c r="HFT747" s="1101"/>
      <c r="HFU747" s="1101"/>
      <c r="HFV747" s="1101"/>
      <c r="HFW747" s="1101"/>
      <c r="HFX747" s="1101"/>
      <c r="HFY747" s="1101"/>
      <c r="HFZ747" s="1101"/>
      <c r="HGA747" s="1101"/>
      <c r="HGB747" s="1101"/>
      <c r="HGC747" s="1101"/>
      <c r="HGD747" s="1101"/>
      <c r="HGE747" s="1101"/>
      <c r="HGF747" s="1101"/>
      <c r="HGG747" s="1101"/>
      <c r="HGH747" s="1101"/>
      <c r="HGI747" s="1101"/>
      <c r="HGJ747" s="1101"/>
      <c r="HGK747" s="1101"/>
      <c r="HGL747" s="1101"/>
      <c r="HGM747" s="1101"/>
      <c r="HGN747" s="1101"/>
      <c r="HGO747" s="1101"/>
      <c r="HGP747" s="1101"/>
      <c r="HGQ747" s="1101"/>
      <c r="HGR747" s="1101"/>
      <c r="HGS747" s="1101"/>
      <c r="HGT747" s="1101"/>
      <c r="HGU747" s="1101"/>
      <c r="HGV747" s="1101"/>
      <c r="HGW747" s="1101"/>
      <c r="HGX747" s="1101"/>
      <c r="HGY747" s="1101"/>
      <c r="HGZ747" s="1101"/>
      <c r="HHA747" s="1101"/>
      <c r="HHB747" s="1101"/>
      <c r="HHC747" s="1101"/>
      <c r="HHD747" s="1101"/>
      <c r="HHE747" s="1101"/>
      <c r="HHF747" s="1101"/>
      <c r="HHG747" s="1101"/>
      <c r="HHH747" s="1101"/>
      <c r="HHI747" s="1101"/>
      <c r="HHJ747" s="1101"/>
      <c r="HHK747" s="1101"/>
      <c r="HHL747" s="1101"/>
      <c r="HHM747" s="1101"/>
      <c r="HHN747" s="1101"/>
      <c r="HHO747" s="1101"/>
      <c r="HHP747" s="1101"/>
      <c r="HHQ747" s="1101"/>
      <c r="HHR747" s="1101"/>
      <c r="HHS747" s="1101"/>
      <c r="HHT747" s="1101"/>
      <c r="HHU747" s="1101"/>
      <c r="HHV747" s="1101"/>
      <c r="HHW747" s="1101"/>
      <c r="HHX747" s="1101"/>
      <c r="HHY747" s="1101"/>
      <c r="HHZ747" s="1101"/>
      <c r="HIA747" s="1101"/>
      <c r="HIB747" s="1101"/>
      <c r="HIC747" s="1101"/>
      <c r="HID747" s="1101"/>
      <c r="HIE747" s="1101"/>
      <c r="HIF747" s="1101"/>
      <c r="HIG747" s="1101"/>
      <c r="HIH747" s="1101"/>
      <c r="HII747" s="1101"/>
      <c r="HIJ747" s="1101"/>
      <c r="HIK747" s="1101"/>
      <c r="HIL747" s="1101"/>
      <c r="HIM747" s="1101"/>
      <c r="HIN747" s="1101"/>
      <c r="HIO747" s="1101"/>
      <c r="HIP747" s="1101"/>
      <c r="HIQ747" s="1101"/>
      <c r="HIR747" s="1101"/>
      <c r="HIS747" s="1101"/>
      <c r="HIT747" s="1101"/>
      <c r="HIU747" s="1101"/>
      <c r="HIV747" s="1101"/>
      <c r="HIW747" s="1101"/>
      <c r="HIX747" s="1101"/>
      <c r="HIY747" s="1101"/>
      <c r="HIZ747" s="1101"/>
      <c r="HJA747" s="1101"/>
      <c r="HJB747" s="1101"/>
      <c r="HJC747" s="1101"/>
      <c r="HJD747" s="1101"/>
      <c r="HJE747" s="1101"/>
      <c r="HJF747" s="1101"/>
      <c r="HJG747" s="1101"/>
      <c r="HJH747" s="1101"/>
      <c r="HJI747" s="1101"/>
      <c r="HJJ747" s="1101"/>
      <c r="HJK747" s="1101"/>
      <c r="HJL747" s="1101"/>
      <c r="HJM747" s="1101"/>
      <c r="HJN747" s="1101"/>
      <c r="HJO747" s="1101"/>
      <c r="HJP747" s="1101"/>
      <c r="HJQ747" s="1101"/>
      <c r="HJR747" s="1101"/>
      <c r="HJS747" s="1101"/>
      <c r="HJT747" s="1101"/>
      <c r="HJU747" s="1101"/>
      <c r="HJV747" s="1101"/>
      <c r="HJW747" s="1101"/>
      <c r="HJX747" s="1101"/>
      <c r="HJY747" s="1101"/>
      <c r="HJZ747" s="1101"/>
      <c r="HKA747" s="1101"/>
      <c r="HKB747" s="1101"/>
      <c r="HKC747" s="1101"/>
      <c r="HKD747" s="1101"/>
      <c r="HKE747" s="1101"/>
      <c r="HKF747" s="1101"/>
      <c r="HKG747" s="1101"/>
      <c r="HKH747" s="1101"/>
      <c r="HKI747" s="1101"/>
      <c r="HKJ747" s="1101"/>
      <c r="HKK747" s="1101"/>
      <c r="HKL747" s="1101"/>
      <c r="HKM747" s="1101"/>
      <c r="HKN747" s="1101"/>
      <c r="HKO747" s="1101"/>
      <c r="HKP747" s="1101"/>
      <c r="HKQ747" s="1101"/>
      <c r="HKR747" s="1101"/>
      <c r="HKS747" s="1101"/>
      <c r="HKT747" s="1101"/>
      <c r="HKU747" s="1101"/>
      <c r="HKV747" s="1101"/>
      <c r="HKW747" s="1101"/>
      <c r="HKX747" s="1101"/>
      <c r="HKY747" s="1101"/>
      <c r="HKZ747" s="1101"/>
      <c r="HLA747" s="1101"/>
      <c r="HLB747" s="1101"/>
      <c r="HLC747" s="1101"/>
      <c r="HLD747" s="1101"/>
      <c r="HLE747" s="1101"/>
      <c r="HLF747" s="1101"/>
      <c r="HLG747" s="1101"/>
      <c r="HLH747" s="1101"/>
      <c r="HLI747" s="1101"/>
      <c r="HLJ747" s="1101"/>
      <c r="HLK747" s="1101"/>
      <c r="HLL747" s="1101"/>
      <c r="HLM747" s="1101"/>
      <c r="HLN747" s="1101"/>
      <c r="HLO747" s="1101"/>
      <c r="HLP747" s="1101"/>
      <c r="HLQ747" s="1101"/>
      <c r="HLR747" s="1101"/>
      <c r="HLS747" s="1101"/>
      <c r="HLT747" s="1101"/>
      <c r="HLU747" s="1101"/>
      <c r="HLV747" s="1101"/>
      <c r="HLW747" s="1101"/>
      <c r="HLX747" s="1101"/>
      <c r="HLY747" s="1101"/>
      <c r="HLZ747" s="1101"/>
      <c r="HMA747" s="1101"/>
      <c r="HMB747" s="1101"/>
      <c r="HMC747" s="1101"/>
      <c r="HMD747" s="1101"/>
      <c r="HME747" s="1101"/>
      <c r="HMF747" s="1101"/>
      <c r="HMG747" s="1101"/>
      <c r="HMH747" s="1101"/>
      <c r="HMI747" s="1101"/>
      <c r="HMJ747" s="1101"/>
      <c r="HMK747" s="1101"/>
      <c r="HML747" s="1101"/>
      <c r="HMM747" s="1101"/>
      <c r="HMN747" s="1101"/>
      <c r="HMO747" s="1101"/>
      <c r="HMP747" s="1101"/>
      <c r="HMQ747" s="1101"/>
      <c r="HMR747" s="1101"/>
      <c r="HMS747" s="1101"/>
      <c r="HMT747" s="1101"/>
      <c r="HMU747" s="1101"/>
      <c r="HMV747" s="1101"/>
      <c r="HMW747" s="1101"/>
      <c r="HMX747" s="1101"/>
      <c r="HMY747" s="1101"/>
      <c r="HMZ747" s="1101"/>
      <c r="HNA747" s="1101"/>
      <c r="HNB747" s="1101"/>
      <c r="HNC747" s="1101"/>
      <c r="HND747" s="1101"/>
      <c r="HNE747" s="1101"/>
      <c r="HNF747" s="1101"/>
      <c r="HNG747" s="1101"/>
      <c r="HNH747" s="1101"/>
      <c r="HNI747" s="1101"/>
      <c r="HNJ747" s="1101"/>
      <c r="HNK747" s="1101"/>
      <c r="HNL747" s="1101"/>
      <c r="HNM747" s="1101"/>
      <c r="HNN747" s="1101"/>
      <c r="HNO747" s="1101"/>
      <c r="HNP747" s="1101"/>
      <c r="HNQ747" s="1101"/>
      <c r="HNR747" s="1101"/>
      <c r="HNS747" s="1101"/>
      <c r="HNT747" s="1101"/>
      <c r="HNU747" s="1101"/>
      <c r="HNV747" s="1101"/>
      <c r="HNW747" s="1101"/>
      <c r="HNX747" s="1101"/>
      <c r="HNY747" s="1101"/>
      <c r="HNZ747" s="1101"/>
      <c r="HOA747" s="1101"/>
      <c r="HOB747" s="1101"/>
      <c r="HOC747" s="1101"/>
      <c r="HOD747" s="1101"/>
      <c r="HOE747" s="1101"/>
      <c r="HOF747" s="1101"/>
      <c r="HOG747" s="1101"/>
      <c r="HOH747" s="1101"/>
      <c r="HOI747" s="1101"/>
      <c r="HOJ747" s="1101"/>
      <c r="HOK747" s="1101"/>
      <c r="HOL747" s="1101"/>
      <c r="HOM747" s="1101"/>
      <c r="HON747" s="1101"/>
      <c r="HOO747" s="1101"/>
      <c r="HOP747" s="1101"/>
      <c r="HOQ747" s="1101"/>
      <c r="HOR747" s="1101"/>
      <c r="HOS747" s="1101"/>
      <c r="HOT747" s="1101"/>
      <c r="HOU747" s="1101"/>
      <c r="HOV747" s="1101"/>
      <c r="HOW747" s="1101"/>
      <c r="HOX747" s="1101"/>
      <c r="HOY747" s="1101"/>
      <c r="HOZ747" s="1101"/>
      <c r="HPA747" s="1101"/>
      <c r="HPB747" s="1101"/>
      <c r="HPC747" s="1101"/>
      <c r="HPD747" s="1101"/>
      <c r="HPE747" s="1101"/>
      <c r="HPF747" s="1101"/>
      <c r="HPG747" s="1101"/>
      <c r="HPH747" s="1101"/>
      <c r="HPI747" s="1101"/>
      <c r="HPJ747" s="1101"/>
      <c r="HPK747" s="1101"/>
      <c r="HPL747" s="1101"/>
      <c r="HPM747" s="1101"/>
      <c r="HPN747" s="1101"/>
      <c r="HPO747" s="1101"/>
      <c r="HPP747" s="1101"/>
      <c r="HPQ747" s="1101"/>
      <c r="HPR747" s="1101"/>
      <c r="HPS747" s="1101"/>
      <c r="HPT747" s="1101"/>
      <c r="HPU747" s="1101"/>
      <c r="HPV747" s="1101"/>
      <c r="HPW747" s="1101"/>
      <c r="HPX747" s="1101"/>
      <c r="HPY747" s="1101"/>
      <c r="HPZ747" s="1101"/>
      <c r="HQA747" s="1101"/>
      <c r="HQB747" s="1101"/>
      <c r="HQC747" s="1101"/>
      <c r="HQD747" s="1101"/>
      <c r="HQE747" s="1101"/>
      <c r="HQF747" s="1101"/>
      <c r="HQG747" s="1101"/>
      <c r="HQH747" s="1101"/>
      <c r="HQI747" s="1101"/>
      <c r="HQJ747" s="1101"/>
      <c r="HQK747" s="1101"/>
      <c r="HQL747" s="1101"/>
      <c r="HQM747" s="1101"/>
      <c r="HQN747" s="1101"/>
      <c r="HQO747" s="1101"/>
      <c r="HQP747" s="1101"/>
      <c r="HQQ747" s="1101"/>
      <c r="HQR747" s="1101"/>
      <c r="HQS747" s="1101"/>
      <c r="HQT747" s="1101"/>
      <c r="HQU747" s="1101"/>
      <c r="HQV747" s="1101"/>
      <c r="HQW747" s="1101"/>
      <c r="HQX747" s="1101"/>
      <c r="HQY747" s="1101"/>
      <c r="HQZ747" s="1101"/>
      <c r="HRA747" s="1101"/>
      <c r="HRB747" s="1101"/>
      <c r="HRC747" s="1101"/>
      <c r="HRD747" s="1101"/>
      <c r="HRE747" s="1101"/>
      <c r="HRF747" s="1101"/>
      <c r="HRG747" s="1101"/>
      <c r="HRH747" s="1101"/>
      <c r="HRI747" s="1101"/>
      <c r="HRJ747" s="1101"/>
      <c r="HRK747" s="1101"/>
      <c r="HRL747" s="1101"/>
      <c r="HRM747" s="1101"/>
      <c r="HRN747" s="1101"/>
      <c r="HRO747" s="1101"/>
      <c r="HRP747" s="1101"/>
      <c r="HRQ747" s="1101"/>
      <c r="HRR747" s="1101"/>
      <c r="HRS747" s="1101"/>
      <c r="HRT747" s="1101"/>
      <c r="HRU747" s="1101"/>
      <c r="HRV747" s="1101"/>
      <c r="HRW747" s="1101"/>
      <c r="HRX747" s="1101"/>
      <c r="HRY747" s="1101"/>
      <c r="HRZ747" s="1101"/>
      <c r="HSA747" s="1101"/>
      <c r="HSB747" s="1101"/>
      <c r="HSC747" s="1101"/>
      <c r="HSD747" s="1101"/>
      <c r="HSE747" s="1101"/>
      <c r="HSF747" s="1101"/>
      <c r="HSG747" s="1101"/>
      <c r="HSH747" s="1101"/>
      <c r="HSI747" s="1101"/>
      <c r="HSJ747" s="1101"/>
      <c r="HSK747" s="1101"/>
      <c r="HSL747" s="1101"/>
      <c r="HSM747" s="1101"/>
      <c r="HSN747" s="1101"/>
      <c r="HSO747" s="1101"/>
      <c r="HSP747" s="1101"/>
      <c r="HSQ747" s="1101"/>
      <c r="HSR747" s="1101"/>
      <c r="HSS747" s="1101"/>
      <c r="HST747" s="1101"/>
      <c r="HSU747" s="1101"/>
      <c r="HSV747" s="1101"/>
      <c r="HSW747" s="1101"/>
      <c r="HSX747" s="1101"/>
      <c r="HSY747" s="1101"/>
      <c r="HSZ747" s="1101"/>
      <c r="HTA747" s="1101"/>
      <c r="HTB747" s="1101"/>
      <c r="HTC747" s="1101"/>
      <c r="HTD747" s="1101"/>
      <c r="HTE747" s="1101"/>
      <c r="HTF747" s="1101"/>
      <c r="HTG747" s="1101"/>
      <c r="HTH747" s="1101"/>
      <c r="HTI747" s="1101"/>
      <c r="HTJ747" s="1101"/>
      <c r="HTK747" s="1101"/>
      <c r="HTL747" s="1101"/>
      <c r="HTM747" s="1101"/>
      <c r="HTN747" s="1101"/>
      <c r="HTO747" s="1101"/>
      <c r="HTP747" s="1101"/>
      <c r="HTQ747" s="1101"/>
      <c r="HTR747" s="1101"/>
      <c r="HTS747" s="1101"/>
      <c r="HTT747" s="1101"/>
      <c r="HTU747" s="1101"/>
      <c r="HTV747" s="1101"/>
      <c r="HTW747" s="1101"/>
      <c r="HTX747" s="1101"/>
      <c r="HTY747" s="1101"/>
      <c r="HTZ747" s="1101"/>
      <c r="HUA747" s="1101"/>
      <c r="HUB747" s="1101"/>
      <c r="HUC747" s="1101"/>
      <c r="HUD747" s="1101"/>
      <c r="HUE747" s="1101"/>
      <c r="HUF747" s="1101"/>
      <c r="HUG747" s="1101"/>
      <c r="HUH747" s="1101"/>
      <c r="HUI747" s="1101"/>
      <c r="HUJ747" s="1101"/>
      <c r="HUK747" s="1101"/>
      <c r="HUL747" s="1101"/>
      <c r="HUM747" s="1101"/>
      <c r="HUN747" s="1101"/>
      <c r="HUO747" s="1101"/>
      <c r="HUP747" s="1101"/>
      <c r="HUQ747" s="1101"/>
      <c r="HUR747" s="1101"/>
      <c r="HUS747" s="1101"/>
      <c r="HUT747" s="1101"/>
      <c r="HUU747" s="1101"/>
      <c r="HUV747" s="1101"/>
      <c r="HUW747" s="1101"/>
      <c r="HUX747" s="1101"/>
      <c r="HUY747" s="1101"/>
      <c r="HUZ747" s="1101"/>
      <c r="HVA747" s="1101"/>
      <c r="HVB747" s="1101"/>
      <c r="HVC747" s="1101"/>
      <c r="HVD747" s="1101"/>
      <c r="HVE747" s="1101"/>
      <c r="HVF747" s="1101"/>
      <c r="HVG747" s="1101"/>
      <c r="HVH747" s="1101"/>
      <c r="HVI747" s="1101"/>
      <c r="HVJ747" s="1101"/>
      <c r="HVK747" s="1101"/>
      <c r="HVL747" s="1101"/>
      <c r="HVM747" s="1101"/>
      <c r="HVN747" s="1101"/>
      <c r="HVO747" s="1101"/>
      <c r="HVP747" s="1101"/>
      <c r="HVQ747" s="1101"/>
      <c r="HVR747" s="1101"/>
      <c r="HVS747" s="1101"/>
      <c r="HVT747" s="1101"/>
      <c r="HVU747" s="1101"/>
      <c r="HVV747" s="1101"/>
      <c r="HVW747" s="1101"/>
      <c r="HVX747" s="1101"/>
      <c r="HVY747" s="1101"/>
      <c r="HVZ747" s="1101"/>
      <c r="HWA747" s="1101"/>
      <c r="HWB747" s="1101"/>
      <c r="HWC747" s="1101"/>
      <c r="HWD747" s="1101"/>
      <c r="HWE747" s="1101"/>
      <c r="HWF747" s="1101"/>
      <c r="HWG747" s="1101"/>
      <c r="HWH747" s="1101"/>
      <c r="HWI747" s="1101"/>
      <c r="HWJ747" s="1101"/>
      <c r="HWK747" s="1101"/>
      <c r="HWL747" s="1101"/>
      <c r="HWM747" s="1101"/>
      <c r="HWN747" s="1101"/>
      <c r="HWO747" s="1101"/>
      <c r="HWP747" s="1101"/>
      <c r="HWQ747" s="1101"/>
      <c r="HWR747" s="1101"/>
      <c r="HWS747" s="1101"/>
      <c r="HWT747" s="1101"/>
      <c r="HWU747" s="1101"/>
      <c r="HWV747" s="1101"/>
      <c r="HWW747" s="1101"/>
      <c r="HWX747" s="1101"/>
      <c r="HWY747" s="1101"/>
      <c r="HWZ747" s="1101"/>
      <c r="HXA747" s="1101"/>
      <c r="HXB747" s="1101"/>
      <c r="HXC747" s="1101"/>
      <c r="HXD747" s="1101"/>
      <c r="HXE747" s="1101"/>
      <c r="HXF747" s="1101"/>
      <c r="HXG747" s="1101"/>
      <c r="HXH747" s="1101"/>
      <c r="HXI747" s="1101"/>
      <c r="HXJ747" s="1101"/>
      <c r="HXK747" s="1101"/>
      <c r="HXL747" s="1101"/>
      <c r="HXM747" s="1101"/>
      <c r="HXN747" s="1101"/>
      <c r="HXO747" s="1101"/>
      <c r="HXP747" s="1101"/>
      <c r="HXQ747" s="1101"/>
      <c r="HXR747" s="1101"/>
      <c r="HXS747" s="1101"/>
      <c r="HXT747" s="1101"/>
      <c r="HXU747" s="1101"/>
      <c r="HXV747" s="1101"/>
      <c r="HXW747" s="1101"/>
      <c r="HXX747" s="1101"/>
      <c r="HXY747" s="1101"/>
      <c r="HXZ747" s="1101"/>
      <c r="HYA747" s="1101"/>
      <c r="HYB747" s="1101"/>
      <c r="HYC747" s="1101"/>
      <c r="HYD747" s="1101"/>
      <c r="HYE747" s="1101"/>
      <c r="HYF747" s="1101"/>
      <c r="HYG747" s="1101"/>
      <c r="HYH747" s="1101"/>
      <c r="HYI747" s="1101"/>
      <c r="HYJ747" s="1101"/>
      <c r="HYK747" s="1101"/>
      <c r="HYL747" s="1101"/>
      <c r="HYM747" s="1101"/>
      <c r="HYN747" s="1101"/>
      <c r="HYO747" s="1101"/>
      <c r="HYP747" s="1101"/>
      <c r="HYQ747" s="1101"/>
      <c r="HYR747" s="1101"/>
      <c r="HYS747" s="1101"/>
      <c r="HYT747" s="1101"/>
      <c r="HYU747" s="1101"/>
      <c r="HYV747" s="1101"/>
      <c r="HYW747" s="1101"/>
      <c r="HYX747" s="1101"/>
      <c r="HYY747" s="1101"/>
      <c r="HYZ747" s="1101"/>
      <c r="HZA747" s="1101"/>
      <c r="HZB747" s="1101"/>
      <c r="HZC747" s="1101"/>
      <c r="HZD747" s="1101"/>
      <c r="HZE747" s="1101"/>
      <c r="HZF747" s="1101"/>
      <c r="HZG747" s="1101"/>
      <c r="HZH747" s="1101"/>
      <c r="HZI747" s="1101"/>
      <c r="HZJ747" s="1101"/>
      <c r="HZK747" s="1101"/>
      <c r="HZL747" s="1101"/>
      <c r="HZM747" s="1101"/>
      <c r="HZN747" s="1101"/>
      <c r="HZO747" s="1101"/>
      <c r="HZP747" s="1101"/>
      <c r="HZQ747" s="1101"/>
      <c r="HZR747" s="1101"/>
      <c r="HZS747" s="1101"/>
      <c r="HZT747" s="1101"/>
      <c r="HZU747" s="1101"/>
      <c r="HZV747" s="1101"/>
      <c r="HZW747" s="1101"/>
      <c r="HZX747" s="1101"/>
      <c r="HZY747" s="1101"/>
      <c r="HZZ747" s="1101"/>
      <c r="IAA747" s="1101"/>
      <c r="IAB747" s="1101"/>
      <c r="IAC747" s="1101"/>
      <c r="IAD747" s="1101"/>
      <c r="IAE747" s="1101"/>
      <c r="IAF747" s="1101"/>
      <c r="IAG747" s="1101"/>
      <c r="IAH747" s="1101"/>
      <c r="IAI747" s="1101"/>
      <c r="IAJ747" s="1101"/>
      <c r="IAK747" s="1101"/>
      <c r="IAL747" s="1101"/>
      <c r="IAM747" s="1101"/>
      <c r="IAN747" s="1101"/>
      <c r="IAO747" s="1101"/>
      <c r="IAP747" s="1101"/>
      <c r="IAQ747" s="1101"/>
      <c r="IAR747" s="1101"/>
      <c r="IAS747" s="1101"/>
      <c r="IAT747" s="1101"/>
      <c r="IAU747" s="1101"/>
      <c r="IAV747" s="1101"/>
      <c r="IAW747" s="1101"/>
      <c r="IAX747" s="1101"/>
      <c r="IAY747" s="1101"/>
      <c r="IAZ747" s="1101"/>
      <c r="IBA747" s="1101"/>
      <c r="IBB747" s="1101"/>
      <c r="IBC747" s="1101"/>
      <c r="IBD747" s="1101"/>
      <c r="IBE747" s="1101"/>
      <c r="IBF747" s="1101"/>
      <c r="IBG747" s="1101"/>
      <c r="IBH747" s="1101"/>
      <c r="IBI747" s="1101"/>
      <c r="IBJ747" s="1101"/>
      <c r="IBK747" s="1101"/>
      <c r="IBL747" s="1101"/>
      <c r="IBM747" s="1101"/>
      <c r="IBN747" s="1101"/>
      <c r="IBO747" s="1101"/>
      <c r="IBP747" s="1101"/>
      <c r="IBQ747" s="1101"/>
      <c r="IBR747" s="1101"/>
      <c r="IBS747" s="1101"/>
      <c r="IBT747" s="1101"/>
      <c r="IBU747" s="1101"/>
      <c r="IBV747" s="1101"/>
      <c r="IBW747" s="1101"/>
      <c r="IBX747" s="1101"/>
      <c r="IBY747" s="1101"/>
      <c r="IBZ747" s="1101"/>
      <c r="ICA747" s="1101"/>
      <c r="ICB747" s="1101"/>
      <c r="ICC747" s="1101"/>
      <c r="ICD747" s="1101"/>
      <c r="ICE747" s="1101"/>
      <c r="ICF747" s="1101"/>
      <c r="ICG747" s="1101"/>
      <c r="ICH747" s="1101"/>
      <c r="ICI747" s="1101"/>
      <c r="ICJ747" s="1101"/>
      <c r="ICK747" s="1101"/>
      <c r="ICL747" s="1101"/>
      <c r="ICM747" s="1101"/>
      <c r="ICN747" s="1101"/>
      <c r="ICO747" s="1101"/>
      <c r="ICP747" s="1101"/>
      <c r="ICQ747" s="1101"/>
      <c r="ICR747" s="1101"/>
      <c r="ICS747" s="1101"/>
      <c r="ICT747" s="1101"/>
      <c r="ICU747" s="1101"/>
      <c r="ICV747" s="1101"/>
      <c r="ICW747" s="1101"/>
      <c r="ICX747" s="1101"/>
      <c r="ICY747" s="1101"/>
      <c r="ICZ747" s="1101"/>
      <c r="IDA747" s="1101"/>
      <c r="IDB747" s="1101"/>
      <c r="IDC747" s="1101"/>
      <c r="IDD747" s="1101"/>
      <c r="IDE747" s="1101"/>
      <c r="IDF747" s="1101"/>
      <c r="IDG747" s="1101"/>
      <c r="IDH747" s="1101"/>
      <c r="IDI747" s="1101"/>
      <c r="IDJ747" s="1101"/>
      <c r="IDK747" s="1101"/>
      <c r="IDL747" s="1101"/>
      <c r="IDM747" s="1101"/>
      <c r="IDN747" s="1101"/>
      <c r="IDO747" s="1101"/>
      <c r="IDP747" s="1101"/>
      <c r="IDQ747" s="1101"/>
      <c r="IDR747" s="1101"/>
      <c r="IDS747" s="1101"/>
      <c r="IDT747" s="1101"/>
      <c r="IDU747" s="1101"/>
      <c r="IDV747" s="1101"/>
      <c r="IDW747" s="1101"/>
      <c r="IDX747" s="1101"/>
      <c r="IDY747" s="1101"/>
      <c r="IDZ747" s="1101"/>
      <c r="IEA747" s="1101"/>
      <c r="IEB747" s="1101"/>
      <c r="IEC747" s="1101"/>
      <c r="IED747" s="1101"/>
      <c r="IEE747" s="1101"/>
      <c r="IEF747" s="1101"/>
      <c r="IEG747" s="1101"/>
      <c r="IEH747" s="1101"/>
      <c r="IEI747" s="1101"/>
      <c r="IEJ747" s="1101"/>
      <c r="IEK747" s="1101"/>
      <c r="IEL747" s="1101"/>
      <c r="IEM747" s="1101"/>
      <c r="IEN747" s="1101"/>
      <c r="IEO747" s="1101"/>
      <c r="IEP747" s="1101"/>
      <c r="IEQ747" s="1101"/>
      <c r="IER747" s="1101"/>
      <c r="IES747" s="1101"/>
      <c r="IET747" s="1101"/>
      <c r="IEU747" s="1101"/>
      <c r="IEV747" s="1101"/>
      <c r="IEW747" s="1101"/>
      <c r="IEX747" s="1101"/>
      <c r="IEY747" s="1101"/>
      <c r="IEZ747" s="1101"/>
      <c r="IFA747" s="1101"/>
      <c r="IFB747" s="1101"/>
      <c r="IFC747" s="1101"/>
      <c r="IFD747" s="1101"/>
      <c r="IFE747" s="1101"/>
      <c r="IFF747" s="1101"/>
      <c r="IFG747" s="1101"/>
      <c r="IFH747" s="1101"/>
      <c r="IFI747" s="1101"/>
      <c r="IFJ747" s="1101"/>
      <c r="IFK747" s="1101"/>
      <c r="IFL747" s="1101"/>
      <c r="IFM747" s="1101"/>
      <c r="IFN747" s="1101"/>
      <c r="IFO747" s="1101"/>
      <c r="IFP747" s="1101"/>
      <c r="IFQ747" s="1101"/>
      <c r="IFR747" s="1101"/>
      <c r="IFS747" s="1101"/>
      <c r="IFT747" s="1101"/>
      <c r="IFU747" s="1101"/>
      <c r="IFV747" s="1101"/>
      <c r="IFW747" s="1101"/>
      <c r="IFX747" s="1101"/>
      <c r="IFY747" s="1101"/>
      <c r="IFZ747" s="1101"/>
      <c r="IGA747" s="1101"/>
      <c r="IGB747" s="1101"/>
      <c r="IGC747" s="1101"/>
      <c r="IGD747" s="1101"/>
      <c r="IGE747" s="1101"/>
      <c r="IGF747" s="1101"/>
      <c r="IGG747" s="1101"/>
      <c r="IGH747" s="1101"/>
      <c r="IGI747" s="1101"/>
      <c r="IGJ747" s="1101"/>
      <c r="IGK747" s="1101"/>
      <c r="IGL747" s="1101"/>
      <c r="IGM747" s="1101"/>
      <c r="IGN747" s="1101"/>
      <c r="IGO747" s="1101"/>
      <c r="IGP747" s="1101"/>
      <c r="IGQ747" s="1101"/>
      <c r="IGR747" s="1101"/>
      <c r="IGS747" s="1101"/>
      <c r="IGT747" s="1101"/>
      <c r="IGU747" s="1101"/>
      <c r="IGV747" s="1101"/>
      <c r="IGW747" s="1101"/>
      <c r="IGX747" s="1101"/>
      <c r="IGY747" s="1101"/>
      <c r="IGZ747" s="1101"/>
      <c r="IHA747" s="1101"/>
      <c r="IHB747" s="1101"/>
      <c r="IHC747" s="1101"/>
      <c r="IHD747" s="1101"/>
      <c r="IHE747" s="1101"/>
      <c r="IHF747" s="1101"/>
      <c r="IHG747" s="1101"/>
      <c r="IHH747" s="1101"/>
      <c r="IHI747" s="1101"/>
      <c r="IHJ747" s="1101"/>
      <c r="IHK747" s="1101"/>
      <c r="IHL747" s="1101"/>
      <c r="IHM747" s="1101"/>
      <c r="IHN747" s="1101"/>
      <c r="IHO747" s="1101"/>
      <c r="IHP747" s="1101"/>
      <c r="IHQ747" s="1101"/>
      <c r="IHR747" s="1101"/>
      <c r="IHS747" s="1101"/>
      <c r="IHT747" s="1101"/>
      <c r="IHU747" s="1101"/>
      <c r="IHV747" s="1101"/>
      <c r="IHW747" s="1101"/>
      <c r="IHX747" s="1101"/>
      <c r="IHY747" s="1101"/>
      <c r="IHZ747" s="1101"/>
      <c r="IIA747" s="1101"/>
      <c r="IIB747" s="1101"/>
      <c r="IIC747" s="1101"/>
      <c r="IID747" s="1101"/>
      <c r="IIE747" s="1101"/>
      <c r="IIF747" s="1101"/>
      <c r="IIG747" s="1101"/>
      <c r="IIH747" s="1101"/>
      <c r="III747" s="1101"/>
      <c r="IIJ747" s="1101"/>
      <c r="IIK747" s="1101"/>
      <c r="IIL747" s="1101"/>
      <c r="IIM747" s="1101"/>
      <c r="IIN747" s="1101"/>
      <c r="IIO747" s="1101"/>
      <c r="IIP747" s="1101"/>
      <c r="IIQ747" s="1101"/>
      <c r="IIR747" s="1101"/>
      <c r="IIS747" s="1101"/>
      <c r="IIT747" s="1101"/>
      <c r="IIU747" s="1101"/>
      <c r="IIV747" s="1101"/>
      <c r="IIW747" s="1101"/>
      <c r="IIX747" s="1101"/>
      <c r="IIY747" s="1101"/>
      <c r="IIZ747" s="1101"/>
      <c r="IJA747" s="1101"/>
      <c r="IJB747" s="1101"/>
      <c r="IJC747" s="1101"/>
      <c r="IJD747" s="1101"/>
      <c r="IJE747" s="1101"/>
      <c r="IJF747" s="1101"/>
      <c r="IJG747" s="1101"/>
      <c r="IJH747" s="1101"/>
      <c r="IJI747" s="1101"/>
      <c r="IJJ747" s="1101"/>
      <c r="IJK747" s="1101"/>
      <c r="IJL747" s="1101"/>
      <c r="IJM747" s="1101"/>
      <c r="IJN747" s="1101"/>
      <c r="IJO747" s="1101"/>
      <c r="IJP747" s="1101"/>
      <c r="IJQ747" s="1101"/>
      <c r="IJR747" s="1101"/>
      <c r="IJS747" s="1101"/>
      <c r="IJT747" s="1101"/>
      <c r="IJU747" s="1101"/>
      <c r="IJV747" s="1101"/>
      <c r="IJW747" s="1101"/>
      <c r="IJX747" s="1101"/>
      <c r="IJY747" s="1101"/>
      <c r="IJZ747" s="1101"/>
      <c r="IKA747" s="1101"/>
      <c r="IKB747" s="1101"/>
      <c r="IKC747" s="1101"/>
      <c r="IKD747" s="1101"/>
      <c r="IKE747" s="1101"/>
      <c r="IKF747" s="1101"/>
      <c r="IKG747" s="1101"/>
      <c r="IKH747" s="1101"/>
      <c r="IKI747" s="1101"/>
      <c r="IKJ747" s="1101"/>
      <c r="IKK747" s="1101"/>
      <c r="IKL747" s="1101"/>
      <c r="IKM747" s="1101"/>
      <c r="IKN747" s="1101"/>
      <c r="IKO747" s="1101"/>
      <c r="IKP747" s="1101"/>
      <c r="IKQ747" s="1101"/>
      <c r="IKR747" s="1101"/>
      <c r="IKS747" s="1101"/>
      <c r="IKT747" s="1101"/>
      <c r="IKU747" s="1101"/>
      <c r="IKV747" s="1101"/>
      <c r="IKW747" s="1101"/>
      <c r="IKX747" s="1101"/>
      <c r="IKY747" s="1101"/>
      <c r="IKZ747" s="1101"/>
      <c r="ILA747" s="1101"/>
      <c r="ILB747" s="1101"/>
      <c r="ILC747" s="1101"/>
      <c r="ILD747" s="1101"/>
      <c r="ILE747" s="1101"/>
      <c r="ILF747" s="1101"/>
      <c r="ILG747" s="1101"/>
      <c r="ILH747" s="1101"/>
      <c r="ILI747" s="1101"/>
      <c r="ILJ747" s="1101"/>
      <c r="ILK747" s="1101"/>
      <c r="ILL747" s="1101"/>
      <c r="ILM747" s="1101"/>
      <c r="ILN747" s="1101"/>
      <c r="ILO747" s="1101"/>
      <c r="ILP747" s="1101"/>
      <c r="ILQ747" s="1101"/>
      <c r="ILR747" s="1101"/>
      <c r="ILS747" s="1101"/>
      <c r="ILT747" s="1101"/>
      <c r="ILU747" s="1101"/>
      <c r="ILV747" s="1101"/>
      <c r="ILW747" s="1101"/>
      <c r="ILX747" s="1101"/>
      <c r="ILY747" s="1101"/>
      <c r="ILZ747" s="1101"/>
      <c r="IMA747" s="1101"/>
      <c r="IMB747" s="1101"/>
      <c r="IMC747" s="1101"/>
      <c r="IMD747" s="1101"/>
      <c r="IME747" s="1101"/>
      <c r="IMF747" s="1101"/>
      <c r="IMG747" s="1101"/>
      <c r="IMH747" s="1101"/>
      <c r="IMI747" s="1101"/>
      <c r="IMJ747" s="1101"/>
      <c r="IMK747" s="1101"/>
      <c r="IML747" s="1101"/>
      <c r="IMM747" s="1101"/>
      <c r="IMN747" s="1101"/>
      <c r="IMO747" s="1101"/>
      <c r="IMP747" s="1101"/>
      <c r="IMQ747" s="1101"/>
      <c r="IMR747" s="1101"/>
      <c r="IMS747" s="1101"/>
      <c r="IMT747" s="1101"/>
      <c r="IMU747" s="1101"/>
      <c r="IMV747" s="1101"/>
      <c r="IMW747" s="1101"/>
      <c r="IMX747" s="1101"/>
      <c r="IMY747" s="1101"/>
      <c r="IMZ747" s="1101"/>
      <c r="INA747" s="1101"/>
      <c r="INB747" s="1101"/>
      <c r="INC747" s="1101"/>
      <c r="IND747" s="1101"/>
      <c r="INE747" s="1101"/>
      <c r="INF747" s="1101"/>
      <c r="ING747" s="1101"/>
      <c r="INH747" s="1101"/>
      <c r="INI747" s="1101"/>
      <c r="INJ747" s="1101"/>
      <c r="INK747" s="1101"/>
      <c r="INL747" s="1101"/>
      <c r="INM747" s="1101"/>
      <c r="INN747" s="1101"/>
      <c r="INO747" s="1101"/>
      <c r="INP747" s="1101"/>
      <c r="INQ747" s="1101"/>
      <c r="INR747" s="1101"/>
      <c r="INS747" s="1101"/>
      <c r="INT747" s="1101"/>
      <c r="INU747" s="1101"/>
      <c r="INV747" s="1101"/>
      <c r="INW747" s="1101"/>
      <c r="INX747" s="1101"/>
      <c r="INY747" s="1101"/>
      <c r="INZ747" s="1101"/>
      <c r="IOA747" s="1101"/>
      <c r="IOB747" s="1101"/>
      <c r="IOC747" s="1101"/>
      <c r="IOD747" s="1101"/>
      <c r="IOE747" s="1101"/>
      <c r="IOF747" s="1101"/>
      <c r="IOG747" s="1101"/>
      <c r="IOH747" s="1101"/>
      <c r="IOI747" s="1101"/>
      <c r="IOJ747" s="1101"/>
      <c r="IOK747" s="1101"/>
      <c r="IOL747" s="1101"/>
      <c r="IOM747" s="1101"/>
      <c r="ION747" s="1101"/>
      <c r="IOO747" s="1101"/>
      <c r="IOP747" s="1101"/>
      <c r="IOQ747" s="1101"/>
      <c r="IOR747" s="1101"/>
      <c r="IOS747" s="1101"/>
      <c r="IOT747" s="1101"/>
      <c r="IOU747" s="1101"/>
      <c r="IOV747" s="1101"/>
      <c r="IOW747" s="1101"/>
      <c r="IOX747" s="1101"/>
      <c r="IOY747" s="1101"/>
      <c r="IOZ747" s="1101"/>
      <c r="IPA747" s="1101"/>
      <c r="IPB747" s="1101"/>
      <c r="IPC747" s="1101"/>
      <c r="IPD747" s="1101"/>
      <c r="IPE747" s="1101"/>
      <c r="IPF747" s="1101"/>
      <c r="IPG747" s="1101"/>
      <c r="IPH747" s="1101"/>
      <c r="IPI747" s="1101"/>
      <c r="IPJ747" s="1101"/>
      <c r="IPK747" s="1101"/>
      <c r="IPL747" s="1101"/>
      <c r="IPM747" s="1101"/>
      <c r="IPN747" s="1101"/>
      <c r="IPO747" s="1101"/>
      <c r="IPP747" s="1101"/>
      <c r="IPQ747" s="1101"/>
      <c r="IPR747" s="1101"/>
      <c r="IPS747" s="1101"/>
      <c r="IPT747" s="1101"/>
      <c r="IPU747" s="1101"/>
      <c r="IPV747" s="1101"/>
      <c r="IPW747" s="1101"/>
      <c r="IPX747" s="1101"/>
      <c r="IPY747" s="1101"/>
      <c r="IPZ747" s="1101"/>
      <c r="IQA747" s="1101"/>
      <c r="IQB747" s="1101"/>
      <c r="IQC747" s="1101"/>
      <c r="IQD747" s="1101"/>
      <c r="IQE747" s="1101"/>
      <c r="IQF747" s="1101"/>
      <c r="IQG747" s="1101"/>
      <c r="IQH747" s="1101"/>
      <c r="IQI747" s="1101"/>
      <c r="IQJ747" s="1101"/>
      <c r="IQK747" s="1101"/>
      <c r="IQL747" s="1101"/>
      <c r="IQM747" s="1101"/>
      <c r="IQN747" s="1101"/>
      <c r="IQO747" s="1101"/>
      <c r="IQP747" s="1101"/>
      <c r="IQQ747" s="1101"/>
      <c r="IQR747" s="1101"/>
      <c r="IQS747" s="1101"/>
      <c r="IQT747" s="1101"/>
      <c r="IQU747" s="1101"/>
      <c r="IQV747" s="1101"/>
      <c r="IQW747" s="1101"/>
      <c r="IQX747" s="1101"/>
      <c r="IQY747" s="1101"/>
      <c r="IQZ747" s="1101"/>
      <c r="IRA747" s="1101"/>
      <c r="IRB747" s="1101"/>
      <c r="IRC747" s="1101"/>
      <c r="IRD747" s="1101"/>
      <c r="IRE747" s="1101"/>
      <c r="IRF747" s="1101"/>
      <c r="IRG747" s="1101"/>
      <c r="IRH747" s="1101"/>
      <c r="IRI747" s="1101"/>
      <c r="IRJ747" s="1101"/>
      <c r="IRK747" s="1101"/>
      <c r="IRL747" s="1101"/>
      <c r="IRM747" s="1101"/>
      <c r="IRN747" s="1101"/>
      <c r="IRO747" s="1101"/>
      <c r="IRP747" s="1101"/>
      <c r="IRQ747" s="1101"/>
      <c r="IRR747" s="1101"/>
      <c r="IRS747" s="1101"/>
      <c r="IRT747" s="1101"/>
      <c r="IRU747" s="1101"/>
      <c r="IRV747" s="1101"/>
      <c r="IRW747" s="1101"/>
      <c r="IRX747" s="1101"/>
      <c r="IRY747" s="1101"/>
      <c r="IRZ747" s="1101"/>
      <c r="ISA747" s="1101"/>
      <c r="ISB747" s="1101"/>
      <c r="ISC747" s="1101"/>
      <c r="ISD747" s="1101"/>
      <c r="ISE747" s="1101"/>
      <c r="ISF747" s="1101"/>
      <c r="ISG747" s="1101"/>
      <c r="ISH747" s="1101"/>
      <c r="ISI747" s="1101"/>
      <c r="ISJ747" s="1101"/>
      <c r="ISK747" s="1101"/>
      <c r="ISL747" s="1101"/>
      <c r="ISM747" s="1101"/>
      <c r="ISN747" s="1101"/>
      <c r="ISO747" s="1101"/>
      <c r="ISP747" s="1101"/>
      <c r="ISQ747" s="1101"/>
      <c r="ISR747" s="1101"/>
      <c r="ISS747" s="1101"/>
      <c r="IST747" s="1101"/>
      <c r="ISU747" s="1101"/>
      <c r="ISV747" s="1101"/>
      <c r="ISW747" s="1101"/>
      <c r="ISX747" s="1101"/>
      <c r="ISY747" s="1101"/>
      <c r="ISZ747" s="1101"/>
      <c r="ITA747" s="1101"/>
      <c r="ITB747" s="1101"/>
      <c r="ITC747" s="1101"/>
      <c r="ITD747" s="1101"/>
      <c r="ITE747" s="1101"/>
      <c r="ITF747" s="1101"/>
      <c r="ITG747" s="1101"/>
      <c r="ITH747" s="1101"/>
      <c r="ITI747" s="1101"/>
      <c r="ITJ747" s="1101"/>
      <c r="ITK747" s="1101"/>
      <c r="ITL747" s="1101"/>
      <c r="ITM747" s="1101"/>
      <c r="ITN747" s="1101"/>
      <c r="ITO747" s="1101"/>
      <c r="ITP747" s="1101"/>
      <c r="ITQ747" s="1101"/>
      <c r="ITR747" s="1101"/>
      <c r="ITS747" s="1101"/>
      <c r="ITT747" s="1101"/>
      <c r="ITU747" s="1101"/>
      <c r="ITV747" s="1101"/>
      <c r="ITW747" s="1101"/>
      <c r="ITX747" s="1101"/>
      <c r="ITY747" s="1101"/>
      <c r="ITZ747" s="1101"/>
      <c r="IUA747" s="1101"/>
      <c r="IUB747" s="1101"/>
      <c r="IUC747" s="1101"/>
      <c r="IUD747" s="1101"/>
      <c r="IUE747" s="1101"/>
      <c r="IUF747" s="1101"/>
      <c r="IUG747" s="1101"/>
      <c r="IUH747" s="1101"/>
      <c r="IUI747" s="1101"/>
      <c r="IUJ747" s="1101"/>
      <c r="IUK747" s="1101"/>
      <c r="IUL747" s="1101"/>
      <c r="IUM747" s="1101"/>
      <c r="IUN747" s="1101"/>
      <c r="IUO747" s="1101"/>
      <c r="IUP747" s="1101"/>
      <c r="IUQ747" s="1101"/>
      <c r="IUR747" s="1101"/>
      <c r="IUS747" s="1101"/>
      <c r="IUT747" s="1101"/>
      <c r="IUU747" s="1101"/>
      <c r="IUV747" s="1101"/>
      <c r="IUW747" s="1101"/>
      <c r="IUX747" s="1101"/>
      <c r="IUY747" s="1101"/>
      <c r="IUZ747" s="1101"/>
      <c r="IVA747" s="1101"/>
      <c r="IVB747" s="1101"/>
      <c r="IVC747" s="1101"/>
      <c r="IVD747" s="1101"/>
      <c r="IVE747" s="1101"/>
      <c r="IVF747" s="1101"/>
      <c r="IVG747" s="1101"/>
      <c r="IVH747" s="1101"/>
      <c r="IVI747" s="1101"/>
      <c r="IVJ747" s="1101"/>
      <c r="IVK747" s="1101"/>
      <c r="IVL747" s="1101"/>
      <c r="IVM747" s="1101"/>
      <c r="IVN747" s="1101"/>
      <c r="IVO747" s="1101"/>
      <c r="IVP747" s="1101"/>
      <c r="IVQ747" s="1101"/>
      <c r="IVR747" s="1101"/>
      <c r="IVS747" s="1101"/>
      <c r="IVT747" s="1101"/>
      <c r="IVU747" s="1101"/>
      <c r="IVV747" s="1101"/>
      <c r="IVW747" s="1101"/>
      <c r="IVX747" s="1101"/>
      <c r="IVY747" s="1101"/>
      <c r="IVZ747" s="1101"/>
      <c r="IWA747" s="1101"/>
      <c r="IWB747" s="1101"/>
      <c r="IWC747" s="1101"/>
      <c r="IWD747" s="1101"/>
      <c r="IWE747" s="1101"/>
      <c r="IWF747" s="1101"/>
      <c r="IWG747" s="1101"/>
      <c r="IWH747" s="1101"/>
      <c r="IWI747" s="1101"/>
      <c r="IWJ747" s="1101"/>
      <c r="IWK747" s="1101"/>
      <c r="IWL747" s="1101"/>
      <c r="IWM747" s="1101"/>
      <c r="IWN747" s="1101"/>
      <c r="IWO747" s="1101"/>
      <c r="IWP747" s="1101"/>
      <c r="IWQ747" s="1101"/>
      <c r="IWR747" s="1101"/>
      <c r="IWS747" s="1101"/>
      <c r="IWT747" s="1101"/>
      <c r="IWU747" s="1101"/>
      <c r="IWV747" s="1101"/>
      <c r="IWW747" s="1101"/>
      <c r="IWX747" s="1101"/>
      <c r="IWY747" s="1101"/>
      <c r="IWZ747" s="1101"/>
      <c r="IXA747" s="1101"/>
      <c r="IXB747" s="1101"/>
      <c r="IXC747" s="1101"/>
      <c r="IXD747" s="1101"/>
      <c r="IXE747" s="1101"/>
      <c r="IXF747" s="1101"/>
      <c r="IXG747" s="1101"/>
      <c r="IXH747" s="1101"/>
      <c r="IXI747" s="1101"/>
      <c r="IXJ747" s="1101"/>
      <c r="IXK747" s="1101"/>
      <c r="IXL747" s="1101"/>
      <c r="IXM747" s="1101"/>
      <c r="IXN747" s="1101"/>
      <c r="IXO747" s="1101"/>
      <c r="IXP747" s="1101"/>
      <c r="IXQ747" s="1101"/>
      <c r="IXR747" s="1101"/>
      <c r="IXS747" s="1101"/>
      <c r="IXT747" s="1101"/>
      <c r="IXU747" s="1101"/>
      <c r="IXV747" s="1101"/>
      <c r="IXW747" s="1101"/>
      <c r="IXX747" s="1101"/>
      <c r="IXY747" s="1101"/>
      <c r="IXZ747" s="1101"/>
      <c r="IYA747" s="1101"/>
      <c r="IYB747" s="1101"/>
      <c r="IYC747" s="1101"/>
      <c r="IYD747" s="1101"/>
      <c r="IYE747" s="1101"/>
      <c r="IYF747" s="1101"/>
      <c r="IYG747" s="1101"/>
      <c r="IYH747" s="1101"/>
      <c r="IYI747" s="1101"/>
      <c r="IYJ747" s="1101"/>
      <c r="IYK747" s="1101"/>
      <c r="IYL747" s="1101"/>
      <c r="IYM747" s="1101"/>
      <c r="IYN747" s="1101"/>
      <c r="IYO747" s="1101"/>
      <c r="IYP747" s="1101"/>
      <c r="IYQ747" s="1101"/>
      <c r="IYR747" s="1101"/>
      <c r="IYS747" s="1101"/>
      <c r="IYT747" s="1101"/>
      <c r="IYU747" s="1101"/>
      <c r="IYV747" s="1101"/>
      <c r="IYW747" s="1101"/>
      <c r="IYX747" s="1101"/>
      <c r="IYY747" s="1101"/>
      <c r="IYZ747" s="1101"/>
      <c r="IZA747" s="1101"/>
      <c r="IZB747" s="1101"/>
      <c r="IZC747" s="1101"/>
      <c r="IZD747" s="1101"/>
      <c r="IZE747" s="1101"/>
      <c r="IZF747" s="1101"/>
      <c r="IZG747" s="1101"/>
      <c r="IZH747" s="1101"/>
      <c r="IZI747" s="1101"/>
      <c r="IZJ747" s="1101"/>
      <c r="IZK747" s="1101"/>
      <c r="IZL747" s="1101"/>
      <c r="IZM747" s="1101"/>
      <c r="IZN747" s="1101"/>
      <c r="IZO747" s="1101"/>
      <c r="IZP747" s="1101"/>
      <c r="IZQ747" s="1101"/>
      <c r="IZR747" s="1101"/>
      <c r="IZS747" s="1101"/>
      <c r="IZT747" s="1101"/>
      <c r="IZU747" s="1101"/>
      <c r="IZV747" s="1101"/>
      <c r="IZW747" s="1101"/>
      <c r="IZX747" s="1101"/>
      <c r="IZY747" s="1101"/>
      <c r="IZZ747" s="1101"/>
      <c r="JAA747" s="1101"/>
      <c r="JAB747" s="1101"/>
      <c r="JAC747" s="1101"/>
      <c r="JAD747" s="1101"/>
      <c r="JAE747" s="1101"/>
      <c r="JAF747" s="1101"/>
      <c r="JAG747" s="1101"/>
      <c r="JAH747" s="1101"/>
      <c r="JAI747" s="1101"/>
      <c r="JAJ747" s="1101"/>
      <c r="JAK747" s="1101"/>
      <c r="JAL747" s="1101"/>
      <c r="JAM747" s="1101"/>
      <c r="JAN747" s="1101"/>
      <c r="JAO747" s="1101"/>
      <c r="JAP747" s="1101"/>
      <c r="JAQ747" s="1101"/>
      <c r="JAR747" s="1101"/>
      <c r="JAS747" s="1101"/>
      <c r="JAT747" s="1101"/>
      <c r="JAU747" s="1101"/>
      <c r="JAV747" s="1101"/>
      <c r="JAW747" s="1101"/>
      <c r="JAX747" s="1101"/>
      <c r="JAY747" s="1101"/>
      <c r="JAZ747" s="1101"/>
      <c r="JBA747" s="1101"/>
      <c r="JBB747" s="1101"/>
      <c r="JBC747" s="1101"/>
      <c r="JBD747" s="1101"/>
      <c r="JBE747" s="1101"/>
      <c r="JBF747" s="1101"/>
      <c r="JBG747" s="1101"/>
      <c r="JBH747" s="1101"/>
      <c r="JBI747" s="1101"/>
      <c r="JBJ747" s="1101"/>
      <c r="JBK747" s="1101"/>
      <c r="JBL747" s="1101"/>
      <c r="JBM747" s="1101"/>
      <c r="JBN747" s="1101"/>
      <c r="JBO747" s="1101"/>
      <c r="JBP747" s="1101"/>
      <c r="JBQ747" s="1101"/>
      <c r="JBR747" s="1101"/>
      <c r="JBS747" s="1101"/>
      <c r="JBT747" s="1101"/>
      <c r="JBU747" s="1101"/>
      <c r="JBV747" s="1101"/>
      <c r="JBW747" s="1101"/>
      <c r="JBX747" s="1101"/>
      <c r="JBY747" s="1101"/>
      <c r="JBZ747" s="1101"/>
      <c r="JCA747" s="1101"/>
      <c r="JCB747" s="1101"/>
      <c r="JCC747" s="1101"/>
      <c r="JCD747" s="1101"/>
      <c r="JCE747" s="1101"/>
      <c r="JCF747" s="1101"/>
      <c r="JCG747" s="1101"/>
      <c r="JCH747" s="1101"/>
      <c r="JCI747" s="1101"/>
      <c r="JCJ747" s="1101"/>
      <c r="JCK747" s="1101"/>
      <c r="JCL747" s="1101"/>
      <c r="JCM747" s="1101"/>
      <c r="JCN747" s="1101"/>
      <c r="JCO747" s="1101"/>
      <c r="JCP747" s="1101"/>
      <c r="JCQ747" s="1101"/>
      <c r="JCR747" s="1101"/>
      <c r="JCS747" s="1101"/>
      <c r="JCT747" s="1101"/>
      <c r="JCU747" s="1101"/>
      <c r="JCV747" s="1101"/>
      <c r="JCW747" s="1101"/>
      <c r="JCX747" s="1101"/>
      <c r="JCY747" s="1101"/>
      <c r="JCZ747" s="1101"/>
      <c r="JDA747" s="1101"/>
      <c r="JDB747" s="1101"/>
      <c r="JDC747" s="1101"/>
      <c r="JDD747" s="1101"/>
      <c r="JDE747" s="1101"/>
      <c r="JDF747" s="1101"/>
      <c r="JDG747" s="1101"/>
      <c r="JDH747" s="1101"/>
      <c r="JDI747" s="1101"/>
      <c r="JDJ747" s="1101"/>
      <c r="JDK747" s="1101"/>
      <c r="JDL747" s="1101"/>
      <c r="JDM747" s="1101"/>
      <c r="JDN747" s="1101"/>
      <c r="JDO747" s="1101"/>
      <c r="JDP747" s="1101"/>
      <c r="JDQ747" s="1101"/>
      <c r="JDR747" s="1101"/>
      <c r="JDS747" s="1101"/>
      <c r="JDT747" s="1101"/>
      <c r="JDU747" s="1101"/>
      <c r="JDV747" s="1101"/>
      <c r="JDW747" s="1101"/>
      <c r="JDX747" s="1101"/>
      <c r="JDY747" s="1101"/>
      <c r="JDZ747" s="1101"/>
      <c r="JEA747" s="1101"/>
      <c r="JEB747" s="1101"/>
      <c r="JEC747" s="1101"/>
      <c r="JED747" s="1101"/>
      <c r="JEE747" s="1101"/>
      <c r="JEF747" s="1101"/>
      <c r="JEG747" s="1101"/>
      <c r="JEH747" s="1101"/>
      <c r="JEI747" s="1101"/>
      <c r="JEJ747" s="1101"/>
      <c r="JEK747" s="1101"/>
      <c r="JEL747" s="1101"/>
      <c r="JEM747" s="1101"/>
      <c r="JEN747" s="1101"/>
      <c r="JEO747" s="1101"/>
      <c r="JEP747" s="1101"/>
      <c r="JEQ747" s="1101"/>
      <c r="JER747" s="1101"/>
      <c r="JES747" s="1101"/>
      <c r="JET747" s="1101"/>
      <c r="JEU747" s="1101"/>
      <c r="JEV747" s="1101"/>
      <c r="JEW747" s="1101"/>
      <c r="JEX747" s="1101"/>
      <c r="JEY747" s="1101"/>
      <c r="JEZ747" s="1101"/>
      <c r="JFA747" s="1101"/>
      <c r="JFB747" s="1101"/>
      <c r="JFC747" s="1101"/>
      <c r="JFD747" s="1101"/>
      <c r="JFE747" s="1101"/>
      <c r="JFF747" s="1101"/>
      <c r="JFG747" s="1101"/>
      <c r="JFH747" s="1101"/>
      <c r="JFI747" s="1101"/>
      <c r="JFJ747" s="1101"/>
      <c r="JFK747" s="1101"/>
      <c r="JFL747" s="1101"/>
      <c r="JFM747" s="1101"/>
      <c r="JFN747" s="1101"/>
      <c r="JFO747" s="1101"/>
      <c r="JFP747" s="1101"/>
      <c r="JFQ747" s="1101"/>
      <c r="JFR747" s="1101"/>
      <c r="JFS747" s="1101"/>
      <c r="JFT747" s="1101"/>
      <c r="JFU747" s="1101"/>
      <c r="JFV747" s="1101"/>
      <c r="JFW747" s="1101"/>
      <c r="JFX747" s="1101"/>
      <c r="JFY747" s="1101"/>
      <c r="JFZ747" s="1101"/>
      <c r="JGA747" s="1101"/>
      <c r="JGB747" s="1101"/>
      <c r="JGC747" s="1101"/>
      <c r="JGD747" s="1101"/>
      <c r="JGE747" s="1101"/>
      <c r="JGF747" s="1101"/>
      <c r="JGG747" s="1101"/>
      <c r="JGH747" s="1101"/>
      <c r="JGI747" s="1101"/>
      <c r="JGJ747" s="1101"/>
      <c r="JGK747" s="1101"/>
      <c r="JGL747" s="1101"/>
      <c r="JGM747" s="1101"/>
      <c r="JGN747" s="1101"/>
      <c r="JGO747" s="1101"/>
      <c r="JGP747" s="1101"/>
      <c r="JGQ747" s="1101"/>
      <c r="JGR747" s="1101"/>
      <c r="JGS747" s="1101"/>
      <c r="JGT747" s="1101"/>
      <c r="JGU747" s="1101"/>
      <c r="JGV747" s="1101"/>
      <c r="JGW747" s="1101"/>
      <c r="JGX747" s="1101"/>
      <c r="JGY747" s="1101"/>
      <c r="JGZ747" s="1101"/>
      <c r="JHA747" s="1101"/>
      <c r="JHB747" s="1101"/>
      <c r="JHC747" s="1101"/>
      <c r="JHD747" s="1101"/>
      <c r="JHE747" s="1101"/>
      <c r="JHF747" s="1101"/>
      <c r="JHG747" s="1101"/>
      <c r="JHH747" s="1101"/>
      <c r="JHI747" s="1101"/>
      <c r="JHJ747" s="1101"/>
      <c r="JHK747" s="1101"/>
      <c r="JHL747" s="1101"/>
      <c r="JHM747" s="1101"/>
      <c r="JHN747" s="1101"/>
      <c r="JHO747" s="1101"/>
      <c r="JHP747" s="1101"/>
      <c r="JHQ747" s="1101"/>
      <c r="JHR747" s="1101"/>
      <c r="JHS747" s="1101"/>
      <c r="JHT747" s="1101"/>
      <c r="JHU747" s="1101"/>
      <c r="JHV747" s="1101"/>
      <c r="JHW747" s="1101"/>
      <c r="JHX747" s="1101"/>
      <c r="JHY747" s="1101"/>
      <c r="JHZ747" s="1101"/>
      <c r="JIA747" s="1101"/>
      <c r="JIB747" s="1101"/>
      <c r="JIC747" s="1101"/>
      <c r="JID747" s="1101"/>
      <c r="JIE747" s="1101"/>
      <c r="JIF747" s="1101"/>
      <c r="JIG747" s="1101"/>
      <c r="JIH747" s="1101"/>
      <c r="JII747" s="1101"/>
      <c r="JIJ747" s="1101"/>
      <c r="JIK747" s="1101"/>
      <c r="JIL747" s="1101"/>
      <c r="JIM747" s="1101"/>
      <c r="JIN747" s="1101"/>
      <c r="JIO747" s="1101"/>
      <c r="JIP747" s="1101"/>
      <c r="JIQ747" s="1101"/>
      <c r="JIR747" s="1101"/>
      <c r="JIS747" s="1101"/>
      <c r="JIT747" s="1101"/>
      <c r="JIU747" s="1101"/>
      <c r="JIV747" s="1101"/>
      <c r="JIW747" s="1101"/>
      <c r="JIX747" s="1101"/>
      <c r="JIY747" s="1101"/>
      <c r="JIZ747" s="1101"/>
      <c r="JJA747" s="1101"/>
      <c r="JJB747" s="1101"/>
      <c r="JJC747" s="1101"/>
      <c r="JJD747" s="1101"/>
      <c r="JJE747" s="1101"/>
      <c r="JJF747" s="1101"/>
      <c r="JJG747" s="1101"/>
      <c r="JJH747" s="1101"/>
      <c r="JJI747" s="1101"/>
      <c r="JJJ747" s="1101"/>
      <c r="JJK747" s="1101"/>
      <c r="JJL747" s="1101"/>
      <c r="JJM747" s="1101"/>
      <c r="JJN747" s="1101"/>
      <c r="JJO747" s="1101"/>
      <c r="JJP747" s="1101"/>
      <c r="JJQ747" s="1101"/>
      <c r="JJR747" s="1101"/>
      <c r="JJS747" s="1101"/>
      <c r="JJT747" s="1101"/>
      <c r="JJU747" s="1101"/>
      <c r="JJV747" s="1101"/>
      <c r="JJW747" s="1101"/>
      <c r="JJX747" s="1101"/>
      <c r="JJY747" s="1101"/>
      <c r="JJZ747" s="1101"/>
      <c r="JKA747" s="1101"/>
      <c r="JKB747" s="1101"/>
      <c r="JKC747" s="1101"/>
      <c r="JKD747" s="1101"/>
      <c r="JKE747" s="1101"/>
      <c r="JKF747" s="1101"/>
      <c r="JKG747" s="1101"/>
      <c r="JKH747" s="1101"/>
      <c r="JKI747" s="1101"/>
      <c r="JKJ747" s="1101"/>
      <c r="JKK747" s="1101"/>
      <c r="JKL747" s="1101"/>
      <c r="JKM747" s="1101"/>
      <c r="JKN747" s="1101"/>
      <c r="JKO747" s="1101"/>
      <c r="JKP747" s="1101"/>
      <c r="JKQ747" s="1101"/>
      <c r="JKR747" s="1101"/>
      <c r="JKS747" s="1101"/>
      <c r="JKT747" s="1101"/>
      <c r="JKU747" s="1101"/>
      <c r="JKV747" s="1101"/>
      <c r="JKW747" s="1101"/>
      <c r="JKX747" s="1101"/>
      <c r="JKY747" s="1101"/>
      <c r="JKZ747" s="1101"/>
      <c r="JLA747" s="1101"/>
      <c r="JLB747" s="1101"/>
      <c r="JLC747" s="1101"/>
      <c r="JLD747" s="1101"/>
      <c r="JLE747" s="1101"/>
      <c r="JLF747" s="1101"/>
      <c r="JLG747" s="1101"/>
      <c r="JLH747" s="1101"/>
      <c r="JLI747" s="1101"/>
      <c r="JLJ747" s="1101"/>
      <c r="JLK747" s="1101"/>
      <c r="JLL747" s="1101"/>
      <c r="JLM747" s="1101"/>
      <c r="JLN747" s="1101"/>
      <c r="JLO747" s="1101"/>
      <c r="JLP747" s="1101"/>
      <c r="JLQ747" s="1101"/>
      <c r="JLR747" s="1101"/>
      <c r="JLS747" s="1101"/>
      <c r="JLT747" s="1101"/>
      <c r="JLU747" s="1101"/>
      <c r="JLV747" s="1101"/>
      <c r="JLW747" s="1101"/>
      <c r="JLX747" s="1101"/>
      <c r="JLY747" s="1101"/>
      <c r="JLZ747" s="1101"/>
      <c r="JMA747" s="1101"/>
      <c r="JMB747" s="1101"/>
      <c r="JMC747" s="1101"/>
      <c r="JMD747" s="1101"/>
      <c r="JME747" s="1101"/>
      <c r="JMF747" s="1101"/>
      <c r="JMG747" s="1101"/>
      <c r="JMH747" s="1101"/>
      <c r="JMI747" s="1101"/>
      <c r="JMJ747" s="1101"/>
      <c r="JMK747" s="1101"/>
      <c r="JML747" s="1101"/>
      <c r="JMM747" s="1101"/>
      <c r="JMN747" s="1101"/>
      <c r="JMO747" s="1101"/>
      <c r="JMP747" s="1101"/>
      <c r="JMQ747" s="1101"/>
      <c r="JMR747" s="1101"/>
      <c r="JMS747" s="1101"/>
      <c r="JMT747" s="1101"/>
      <c r="JMU747" s="1101"/>
      <c r="JMV747" s="1101"/>
      <c r="JMW747" s="1101"/>
      <c r="JMX747" s="1101"/>
      <c r="JMY747" s="1101"/>
      <c r="JMZ747" s="1101"/>
      <c r="JNA747" s="1101"/>
      <c r="JNB747" s="1101"/>
      <c r="JNC747" s="1101"/>
      <c r="JND747" s="1101"/>
      <c r="JNE747" s="1101"/>
      <c r="JNF747" s="1101"/>
      <c r="JNG747" s="1101"/>
      <c r="JNH747" s="1101"/>
      <c r="JNI747" s="1101"/>
      <c r="JNJ747" s="1101"/>
      <c r="JNK747" s="1101"/>
      <c r="JNL747" s="1101"/>
      <c r="JNM747" s="1101"/>
      <c r="JNN747" s="1101"/>
      <c r="JNO747" s="1101"/>
      <c r="JNP747" s="1101"/>
      <c r="JNQ747" s="1101"/>
      <c r="JNR747" s="1101"/>
      <c r="JNS747" s="1101"/>
      <c r="JNT747" s="1101"/>
      <c r="JNU747" s="1101"/>
      <c r="JNV747" s="1101"/>
      <c r="JNW747" s="1101"/>
      <c r="JNX747" s="1101"/>
      <c r="JNY747" s="1101"/>
      <c r="JNZ747" s="1101"/>
      <c r="JOA747" s="1101"/>
      <c r="JOB747" s="1101"/>
      <c r="JOC747" s="1101"/>
      <c r="JOD747" s="1101"/>
      <c r="JOE747" s="1101"/>
      <c r="JOF747" s="1101"/>
      <c r="JOG747" s="1101"/>
      <c r="JOH747" s="1101"/>
      <c r="JOI747" s="1101"/>
      <c r="JOJ747" s="1101"/>
      <c r="JOK747" s="1101"/>
      <c r="JOL747" s="1101"/>
      <c r="JOM747" s="1101"/>
      <c r="JON747" s="1101"/>
      <c r="JOO747" s="1101"/>
      <c r="JOP747" s="1101"/>
      <c r="JOQ747" s="1101"/>
      <c r="JOR747" s="1101"/>
      <c r="JOS747" s="1101"/>
      <c r="JOT747" s="1101"/>
      <c r="JOU747" s="1101"/>
      <c r="JOV747" s="1101"/>
      <c r="JOW747" s="1101"/>
      <c r="JOX747" s="1101"/>
      <c r="JOY747" s="1101"/>
      <c r="JOZ747" s="1101"/>
      <c r="JPA747" s="1101"/>
      <c r="JPB747" s="1101"/>
      <c r="JPC747" s="1101"/>
      <c r="JPD747" s="1101"/>
      <c r="JPE747" s="1101"/>
      <c r="JPF747" s="1101"/>
      <c r="JPG747" s="1101"/>
      <c r="JPH747" s="1101"/>
      <c r="JPI747" s="1101"/>
      <c r="JPJ747" s="1101"/>
      <c r="JPK747" s="1101"/>
      <c r="JPL747" s="1101"/>
      <c r="JPM747" s="1101"/>
      <c r="JPN747" s="1101"/>
      <c r="JPO747" s="1101"/>
      <c r="JPP747" s="1101"/>
      <c r="JPQ747" s="1101"/>
      <c r="JPR747" s="1101"/>
      <c r="JPS747" s="1101"/>
      <c r="JPT747" s="1101"/>
      <c r="JPU747" s="1101"/>
      <c r="JPV747" s="1101"/>
      <c r="JPW747" s="1101"/>
      <c r="JPX747" s="1101"/>
      <c r="JPY747" s="1101"/>
      <c r="JPZ747" s="1101"/>
      <c r="JQA747" s="1101"/>
      <c r="JQB747" s="1101"/>
      <c r="JQC747" s="1101"/>
      <c r="JQD747" s="1101"/>
      <c r="JQE747" s="1101"/>
      <c r="JQF747" s="1101"/>
      <c r="JQG747" s="1101"/>
      <c r="JQH747" s="1101"/>
      <c r="JQI747" s="1101"/>
      <c r="JQJ747" s="1101"/>
      <c r="JQK747" s="1101"/>
      <c r="JQL747" s="1101"/>
      <c r="JQM747" s="1101"/>
      <c r="JQN747" s="1101"/>
      <c r="JQO747" s="1101"/>
      <c r="JQP747" s="1101"/>
      <c r="JQQ747" s="1101"/>
      <c r="JQR747" s="1101"/>
      <c r="JQS747" s="1101"/>
      <c r="JQT747" s="1101"/>
      <c r="JQU747" s="1101"/>
      <c r="JQV747" s="1101"/>
      <c r="JQW747" s="1101"/>
      <c r="JQX747" s="1101"/>
      <c r="JQY747" s="1101"/>
      <c r="JQZ747" s="1101"/>
      <c r="JRA747" s="1101"/>
      <c r="JRB747" s="1101"/>
      <c r="JRC747" s="1101"/>
      <c r="JRD747" s="1101"/>
      <c r="JRE747" s="1101"/>
      <c r="JRF747" s="1101"/>
      <c r="JRG747" s="1101"/>
      <c r="JRH747" s="1101"/>
      <c r="JRI747" s="1101"/>
      <c r="JRJ747" s="1101"/>
      <c r="JRK747" s="1101"/>
      <c r="JRL747" s="1101"/>
      <c r="JRM747" s="1101"/>
      <c r="JRN747" s="1101"/>
      <c r="JRO747" s="1101"/>
      <c r="JRP747" s="1101"/>
      <c r="JRQ747" s="1101"/>
      <c r="JRR747" s="1101"/>
      <c r="JRS747" s="1101"/>
      <c r="JRT747" s="1101"/>
      <c r="JRU747" s="1101"/>
      <c r="JRV747" s="1101"/>
      <c r="JRW747" s="1101"/>
      <c r="JRX747" s="1101"/>
      <c r="JRY747" s="1101"/>
      <c r="JRZ747" s="1101"/>
      <c r="JSA747" s="1101"/>
      <c r="JSB747" s="1101"/>
      <c r="JSC747" s="1101"/>
      <c r="JSD747" s="1101"/>
      <c r="JSE747" s="1101"/>
      <c r="JSF747" s="1101"/>
      <c r="JSG747" s="1101"/>
      <c r="JSH747" s="1101"/>
      <c r="JSI747" s="1101"/>
      <c r="JSJ747" s="1101"/>
      <c r="JSK747" s="1101"/>
      <c r="JSL747" s="1101"/>
      <c r="JSM747" s="1101"/>
      <c r="JSN747" s="1101"/>
      <c r="JSO747" s="1101"/>
      <c r="JSP747" s="1101"/>
      <c r="JSQ747" s="1101"/>
      <c r="JSR747" s="1101"/>
      <c r="JSS747" s="1101"/>
      <c r="JST747" s="1101"/>
      <c r="JSU747" s="1101"/>
      <c r="JSV747" s="1101"/>
      <c r="JSW747" s="1101"/>
      <c r="JSX747" s="1101"/>
      <c r="JSY747" s="1101"/>
      <c r="JSZ747" s="1101"/>
      <c r="JTA747" s="1101"/>
      <c r="JTB747" s="1101"/>
      <c r="JTC747" s="1101"/>
      <c r="JTD747" s="1101"/>
      <c r="JTE747" s="1101"/>
      <c r="JTF747" s="1101"/>
      <c r="JTG747" s="1101"/>
      <c r="JTH747" s="1101"/>
      <c r="JTI747" s="1101"/>
      <c r="JTJ747" s="1101"/>
      <c r="JTK747" s="1101"/>
      <c r="JTL747" s="1101"/>
      <c r="JTM747" s="1101"/>
      <c r="JTN747" s="1101"/>
      <c r="JTO747" s="1101"/>
      <c r="JTP747" s="1101"/>
      <c r="JTQ747" s="1101"/>
      <c r="JTR747" s="1101"/>
      <c r="JTS747" s="1101"/>
      <c r="JTT747" s="1101"/>
      <c r="JTU747" s="1101"/>
      <c r="JTV747" s="1101"/>
      <c r="JTW747" s="1101"/>
      <c r="JTX747" s="1101"/>
      <c r="JTY747" s="1101"/>
      <c r="JTZ747" s="1101"/>
      <c r="JUA747" s="1101"/>
      <c r="JUB747" s="1101"/>
      <c r="JUC747" s="1101"/>
      <c r="JUD747" s="1101"/>
      <c r="JUE747" s="1101"/>
      <c r="JUF747" s="1101"/>
      <c r="JUG747" s="1101"/>
      <c r="JUH747" s="1101"/>
      <c r="JUI747" s="1101"/>
      <c r="JUJ747" s="1101"/>
      <c r="JUK747" s="1101"/>
      <c r="JUL747" s="1101"/>
      <c r="JUM747" s="1101"/>
      <c r="JUN747" s="1101"/>
      <c r="JUO747" s="1101"/>
      <c r="JUP747" s="1101"/>
      <c r="JUQ747" s="1101"/>
      <c r="JUR747" s="1101"/>
      <c r="JUS747" s="1101"/>
      <c r="JUT747" s="1101"/>
      <c r="JUU747" s="1101"/>
      <c r="JUV747" s="1101"/>
      <c r="JUW747" s="1101"/>
      <c r="JUX747" s="1101"/>
      <c r="JUY747" s="1101"/>
      <c r="JUZ747" s="1101"/>
      <c r="JVA747" s="1101"/>
      <c r="JVB747" s="1101"/>
      <c r="JVC747" s="1101"/>
      <c r="JVD747" s="1101"/>
      <c r="JVE747" s="1101"/>
      <c r="JVF747" s="1101"/>
      <c r="JVG747" s="1101"/>
      <c r="JVH747" s="1101"/>
      <c r="JVI747" s="1101"/>
      <c r="JVJ747" s="1101"/>
      <c r="JVK747" s="1101"/>
      <c r="JVL747" s="1101"/>
      <c r="JVM747" s="1101"/>
      <c r="JVN747" s="1101"/>
      <c r="JVO747" s="1101"/>
      <c r="JVP747" s="1101"/>
      <c r="JVQ747" s="1101"/>
      <c r="JVR747" s="1101"/>
      <c r="JVS747" s="1101"/>
      <c r="JVT747" s="1101"/>
      <c r="JVU747" s="1101"/>
      <c r="JVV747" s="1101"/>
      <c r="JVW747" s="1101"/>
      <c r="JVX747" s="1101"/>
      <c r="JVY747" s="1101"/>
      <c r="JVZ747" s="1101"/>
      <c r="JWA747" s="1101"/>
      <c r="JWB747" s="1101"/>
      <c r="JWC747" s="1101"/>
      <c r="JWD747" s="1101"/>
      <c r="JWE747" s="1101"/>
      <c r="JWF747" s="1101"/>
      <c r="JWG747" s="1101"/>
      <c r="JWH747" s="1101"/>
      <c r="JWI747" s="1101"/>
      <c r="JWJ747" s="1101"/>
      <c r="JWK747" s="1101"/>
      <c r="JWL747" s="1101"/>
      <c r="JWM747" s="1101"/>
      <c r="JWN747" s="1101"/>
      <c r="JWO747" s="1101"/>
      <c r="JWP747" s="1101"/>
      <c r="JWQ747" s="1101"/>
      <c r="JWR747" s="1101"/>
      <c r="JWS747" s="1101"/>
      <c r="JWT747" s="1101"/>
      <c r="JWU747" s="1101"/>
      <c r="JWV747" s="1101"/>
      <c r="JWW747" s="1101"/>
      <c r="JWX747" s="1101"/>
      <c r="JWY747" s="1101"/>
      <c r="JWZ747" s="1101"/>
      <c r="JXA747" s="1101"/>
      <c r="JXB747" s="1101"/>
      <c r="JXC747" s="1101"/>
      <c r="JXD747" s="1101"/>
      <c r="JXE747" s="1101"/>
      <c r="JXF747" s="1101"/>
      <c r="JXG747" s="1101"/>
      <c r="JXH747" s="1101"/>
      <c r="JXI747" s="1101"/>
      <c r="JXJ747" s="1101"/>
      <c r="JXK747" s="1101"/>
      <c r="JXL747" s="1101"/>
      <c r="JXM747" s="1101"/>
      <c r="JXN747" s="1101"/>
      <c r="JXO747" s="1101"/>
      <c r="JXP747" s="1101"/>
      <c r="JXQ747" s="1101"/>
      <c r="JXR747" s="1101"/>
      <c r="JXS747" s="1101"/>
      <c r="JXT747" s="1101"/>
      <c r="JXU747" s="1101"/>
      <c r="JXV747" s="1101"/>
      <c r="JXW747" s="1101"/>
      <c r="JXX747" s="1101"/>
      <c r="JXY747" s="1101"/>
      <c r="JXZ747" s="1101"/>
      <c r="JYA747" s="1101"/>
      <c r="JYB747" s="1101"/>
      <c r="JYC747" s="1101"/>
      <c r="JYD747" s="1101"/>
      <c r="JYE747" s="1101"/>
      <c r="JYF747" s="1101"/>
      <c r="JYG747" s="1101"/>
      <c r="JYH747" s="1101"/>
      <c r="JYI747" s="1101"/>
      <c r="JYJ747" s="1101"/>
      <c r="JYK747" s="1101"/>
      <c r="JYL747" s="1101"/>
      <c r="JYM747" s="1101"/>
      <c r="JYN747" s="1101"/>
      <c r="JYO747" s="1101"/>
      <c r="JYP747" s="1101"/>
      <c r="JYQ747" s="1101"/>
      <c r="JYR747" s="1101"/>
      <c r="JYS747" s="1101"/>
      <c r="JYT747" s="1101"/>
      <c r="JYU747" s="1101"/>
      <c r="JYV747" s="1101"/>
      <c r="JYW747" s="1101"/>
      <c r="JYX747" s="1101"/>
      <c r="JYY747" s="1101"/>
      <c r="JYZ747" s="1101"/>
      <c r="JZA747" s="1101"/>
      <c r="JZB747" s="1101"/>
      <c r="JZC747" s="1101"/>
      <c r="JZD747" s="1101"/>
      <c r="JZE747" s="1101"/>
      <c r="JZF747" s="1101"/>
      <c r="JZG747" s="1101"/>
      <c r="JZH747" s="1101"/>
      <c r="JZI747" s="1101"/>
      <c r="JZJ747" s="1101"/>
      <c r="JZK747" s="1101"/>
      <c r="JZL747" s="1101"/>
      <c r="JZM747" s="1101"/>
      <c r="JZN747" s="1101"/>
      <c r="JZO747" s="1101"/>
      <c r="JZP747" s="1101"/>
      <c r="JZQ747" s="1101"/>
      <c r="JZR747" s="1101"/>
      <c r="JZS747" s="1101"/>
      <c r="JZT747" s="1101"/>
      <c r="JZU747" s="1101"/>
      <c r="JZV747" s="1101"/>
      <c r="JZW747" s="1101"/>
      <c r="JZX747" s="1101"/>
      <c r="JZY747" s="1101"/>
      <c r="JZZ747" s="1101"/>
      <c r="KAA747" s="1101"/>
      <c r="KAB747" s="1101"/>
      <c r="KAC747" s="1101"/>
      <c r="KAD747" s="1101"/>
      <c r="KAE747" s="1101"/>
      <c r="KAF747" s="1101"/>
      <c r="KAG747" s="1101"/>
      <c r="KAH747" s="1101"/>
      <c r="KAI747" s="1101"/>
      <c r="KAJ747" s="1101"/>
      <c r="KAK747" s="1101"/>
      <c r="KAL747" s="1101"/>
      <c r="KAM747" s="1101"/>
      <c r="KAN747" s="1101"/>
      <c r="KAO747" s="1101"/>
      <c r="KAP747" s="1101"/>
      <c r="KAQ747" s="1101"/>
      <c r="KAR747" s="1101"/>
      <c r="KAS747" s="1101"/>
      <c r="KAT747" s="1101"/>
      <c r="KAU747" s="1101"/>
      <c r="KAV747" s="1101"/>
      <c r="KAW747" s="1101"/>
      <c r="KAX747" s="1101"/>
      <c r="KAY747" s="1101"/>
      <c r="KAZ747" s="1101"/>
      <c r="KBA747" s="1101"/>
      <c r="KBB747" s="1101"/>
      <c r="KBC747" s="1101"/>
      <c r="KBD747" s="1101"/>
      <c r="KBE747" s="1101"/>
      <c r="KBF747" s="1101"/>
      <c r="KBG747" s="1101"/>
      <c r="KBH747" s="1101"/>
      <c r="KBI747" s="1101"/>
      <c r="KBJ747" s="1101"/>
      <c r="KBK747" s="1101"/>
      <c r="KBL747" s="1101"/>
      <c r="KBM747" s="1101"/>
      <c r="KBN747" s="1101"/>
      <c r="KBO747" s="1101"/>
      <c r="KBP747" s="1101"/>
      <c r="KBQ747" s="1101"/>
      <c r="KBR747" s="1101"/>
      <c r="KBS747" s="1101"/>
      <c r="KBT747" s="1101"/>
      <c r="KBU747" s="1101"/>
      <c r="KBV747" s="1101"/>
      <c r="KBW747" s="1101"/>
      <c r="KBX747" s="1101"/>
      <c r="KBY747" s="1101"/>
      <c r="KBZ747" s="1101"/>
      <c r="KCA747" s="1101"/>
      <c r="KCB747" s="1101"/>
      <c r="KCC747" s="1101"/>
      <c r="KCD747" s="1101"/>
      <c r="KCE747" s="1101"/>
      <c r="KCF747" s="1101"/>
      <c r="KCG747" s="1101"/>
      <c r="KCH747" s="1101"/>
      <c r="KCI747" s="1101"/>
      <c r="KCJ747" s="1101"/>
      <c r="KCK747" s="1101"/>
      <c r="KCL747" s="1101"/>
      <c r="KCM747" s="1101"/>
      <c r="KCN747" s="1101"/>
      <c r="KCO747" s="1101"/>
      <c r="KCP747" s="1101"/>
      <c r="KCQ747" s="1101"/>
      <c r="KCR747" s="1101"/>
      <c r="KCS747" s="1101"/>
      <c r="KCT747" s="1101"/>
      <c r="KCU747" s="1101"/>
      <c r="KCV747" s="1101"/>
      <c r="KCW747" s="1101"/>
      <c r="KCX747" s="1101"/>
      <c r="KCY747" s="1101"/>
      <c r="KCZ747" s="1101"/>
      <c r="KDA747" s="1101"/>
      <c r="KDB747" s="1101"/>
      <c r="KDC747" s="1101"/>
      <c r="KDD747" s="1101"/>
      <c r="KDE747" s="1101"/>
      <c r="KDF747" s="1101"/>
      <c r="KDG747" s="1101"/>
      <c r="KDH747" s="1101"/>
      <c r="KDI747" s="1101"/>
      <c r="KDJ747" s="1101"/>
      <c r="KDK747" s="1101"/>
      <c r="KDL747" s="1101"/>
      <c r="KDM747" s="1101"/>
      <c r="KDN747" s="1101"/>
      <c r="KDO747" s="1101"/>
      <c r="KDP747" s="1101"/>
      <c r="KDQ747" s="1101"/>
      <c r="KDR747" s="1101"/>
      <c r="KDS747" s="1101"/>
      <c r="KDT747" s="1101"/>
      <c r="KDU747" s="1101"/>
      <c r="KDV747" s="1101"/>
      <c r="KDW747" s="1101"/>
      <c r="KDX747" s="1101"/>
      <c r="KDY747" s="1101"/>
      <c r="KDZ747" s="1101"/>
      <c r="KEA747" s="1101"/>
      <c r="KEB747" s="1101"/>
      <c r="KEC747" s="1101"/>
      <c r="KED747" s="1101"/>
      <c r="KEE747" s="1101"/>
      <c r="KEF747" s="1101"/>
      <c r="KEG747" s="1101"/>
      <c r="KEH747" s="1101"/>
      <c r="KEI747" s="1101"/>
      <c r="KEJ747" s="1101"/>
      <c r="KEK747" s="1101"/>
      <c r="KEL747" s="1101"/>
      <c r="KEM747" s="1101"/>
      <c r="KEN747" s="1101"/>
      <c r="KEO747" s="1101"/>
      <c r="KEP747" s="1101"/>
      <c r="KEQ747" s="1101"/>
      <c r="KER747" s="1101"/>
      <c r="KES747" s="1101"/>
      <c r="KET747" s="1101"/>
      <c r="KEU747" s="1101"/>
      <c r="KEV747" s="1101"/>
      <c r="KEW747" s="1101"/>
      <c r="KEX747" s="1101"/>
      <c r="KEY747" s="1101"/>
      <c r="KEZ747" s="1101"/>
      <c r="KFA747" s="1101"/>
      <c r="KFB747" s="1101"/>
      <c r="KFC747" s="1101"/>
      <c r="KFD747" s="1101"/>
      <c r="KFE747" s="1101"/>
      <c r="KFF747" s="1101"/>
      <c r="KFG747" s="1101"/>
      <c r="KFH747" s="1101"/>
      <c r="KFI747" s="1101"/>
      <c r="KFJ747" s="1101"/>
      <c r="KFK747" s="1101"/>
      <c r="KFL747" s="1101"/>
      <c r="KFM747" s="1101"/>
      <c r="KFN747" s="1101"/>
      <c r="KFO747" s="1101"/>
      <c r="KFP747" s="1101"/>
      <c r="KFQ747" s="1101"/>
      <c r="KFR747" s="1101"/>
      <c r="KFS747" s="1101"/>
      <c r="KFT747" s="1101"/>
      <c r="KFU747" s="1101"/>
      <c r="KFV747" s="1101"/>
      <c r="KFW747" s="1101"/>
      <c r="KFX747" s="1101"/>
      <c r="KFY747" s="1101"/>
      <c r="KFZ747" s="1101"/>
      <c r="KGA747" s="1101"/>
      <c r="KGB747" s="1101"/>
      <c r="KGC747" s="1101"/>
      <c r="KGD747" s="1101"/>
      <c r="KGE747" s="1101"/>
      <c r="KGF747" s="1101"/>
      <c r="KGG747" s="1101"/>
      <c r="KGH747" s="1101"/>
      <c r="KGI747" s="1101"/>
      <c r="KGJ747" s="1101"/>
      <c r="KGK747" s="1101"/>
      <c r="KGL747" s="1101"/>
      <c r="KGM747" s="1101"/>
      <c r="KGN747" s="1101"/>
      <c r="KGO747" s="1101"/>
      <c r="KGP747" s="1101"/>
      <c r="KGQ747" s="1101"/>
      <c r="KGR747" s="1101"/>
      <c r="KGS747" s="1101"/>
      <c r="KGT747" s="1101"/>
      <c r="KGU747" s="1101"/>
      <c r="KGV747" s="1101"/>
      <c r="KGW747" s="1101"/>
      <c r="KGX747" s="1101"/>
      <c r="KGY747" s="1101"/>
      <c r="KGZ747" s="1101"/>
      <c r="KHA747" s="1101"/>
      <c r="KHB747" s="1101"/>
      <c r="KHC747" s="1101"/>
      <c r="KHD747" s="1101"/>
      <c r="KHE747" s="1101"/>
      <c r="KHF747" s="1101"/>
      <c r="KHG747" s="1101"/>
      <c r="KHH747" s="1101"/>
      <c r="KHI747" s="1101"/>
      <c r="KHJ747" s="1101"/>
      <c r="KHK747" s="1101"/>
      <c r="KHL747" s="1101"/>
      <c r="KHM747" s="1101"/>
      <c r="KHN747" s="1101"/>
      <c r="KHO747" s="1101"/>
      <c r="KHP747" s="1101"/>
      <c r="KHQ747" s="1101"/>
      <c r="KHR747" s="1101"/>
      <c r="KHS747" s="1101"/>
      <c r="KHT747" s="1101"/>
      <c r="KHU747" s="1101"/>
      <c r="KHV747" s="1101"/>
      <c r="KHW747" s="1101"/>
      <c r="KHX747" s="1101"/>
      <c r="KHY747" s="1101"/>
      <c r="KHZ747" s="1101"/>
      <c r="KIA747" s="1101"/>
      <c r="KIB747" s="1101"/>
      <c r="KIC747" s="1101"/>
      <c r="KID747" s="1101"/>
      <c r="KIE747" s="1101"/>
      <c r="KIF747" s="1101"/>
      <c r="KIG747" s="1101"/>
      <c r="KIH747" s="1101"/>
      <c r="KII747" s="1101"/>
      <c r="KIJ747" s="1101"/>
      <c r="KIK747" s="1101"/>
      <c r="KIL747" s="1101"/>
      <c r="KIM747" s="1101"/>
      <c r="KIN747" s="1101"/>
      <c r="KIO747" s="1101"/>
      <c r="KIP747" s="1101"/>
      <c r="KIQ747" s="1101"/>
      <c r="KIR747" s="1101"/>
      <c r="KIS747" s="1101"/>
      <c r="KIT747" s="1101"/>
      <c r="KIU747" s="1101"/>
      <c r="KIV747" s="1101"/>
      <c r="KIW747" s="1101"/>
      <c r="KIX747" s="1101"/>
      <c r="KIY747" s="1101"/>
      <c r="KIZ747" s="1101"/>
      <c r="KJA747" s="1101"/>
      <c r="KJB747" s="1101"/>
      <c r="KJC747" s="1101"/>
      <c r="KJD747" s="1101"/>
      <c r="KJE747" s="1101"/>
      <c r="KJF747" s="1101"/>
      <c r="KJG747" s="1101"/>
      <c r="KJH747" s="1101"/>
      <c r="KJI747" s="1101"/>
      <c r="KJJ747" s="1101"/>
      <c r="KJK747" s="1101"/>
      <c r="KJL747" s="1101"/>
      <c r="KJM747" s="1101"/>
      <c r="KJN747" s="1101"/>
      <c r="KJO747" s="1101"/>
      <c r="KJP747" s="1101"/>
      <c r="KJQ747" s="1101"/>
      <c r="KJR747" s="1101"/>
      <c r="KJS747" s="1101"/>
      <c r="KJT747" s="1101"/>
      <c r="KJU747" s="1101"/>
      <c r="KJV747" s="1101"/>
      <c r="KJW747" s="1101"/>
      <c r="KJX747" s="1101"/>
      <c r="KJY747" s="1101"/>
      <c r="KJZ747" s="1101"/>
      <c r="KKA747" s="1101"/>
      <c r="KKB747" s="1101"/>
      <c r="KKC747" s="1101"/>
      <c r="KKD747" s="1101"/>
      <c r="KKE747" s="1101"/>
      <c r="KKF747" s="1101"/>
      <c r="KKG747" s="1101"/>
      <c r="KKH747" s="1101"/>
      <c r="KKI747" s="1101"/>
      <c r="KKJ747" s="1101"/>
      <c r="KKK747" s="1101"/>
      <c r="KKL747" s="1101"/>
      <c r="KKM747" s="1101"/>
      <c r="KKN747" s="1101"/>
      <c r="KKO747" s="1101"/>
      <c r="KKP747" s="1101"/>
      <c r="KKQ747" s="1101"/>
      <c r="KKR747" s="1101"/>
      <c r="KKS747" s="1101"/>
      <c r="KKT747" s="1101"/>
      <c r="KKU747" s="1101"/>
      <c r="KKV747" s="1101"/>
      <c r="KKW747" s="1101"/>
      <c r="KKX747" s="1101"/>
      <c r="KKY747" s="1101"/>
      <c r="KKZ747" s="1101"/>
      <c r="KLA747" s="1101"/>
      <c r="KLB747" s="1101"/>
      <c r="KLC747" s="1101"/>
      <c r="KLD747" s="1101"/>
      <c r="KLE747" s="1101"/>
      <c r="KLF747" s="1101"/>
      <c r="KLG747" s="1101"/>
      <c r="KLH747" s="1101"/>
      <c r="KLI747" s="1101"/>
      <c r="KLJ747" s="1101"/>
      <c r="KLK747" s="1101"/>
      <c r="KLL747" s="1101"/>
      <c r="KLM747" s="1101"/>
      <c r="KLN747" s="1101"/>
      <c r="KLO747" s="1101"/>
      <c r="KLP747" s="1101"/>
      <c r="KLQ747" s="1101"/>
      <c r="KLR747" s="1101"/>
      <c r="KLS747" s="1101"/>
      <c r="KLT747" s="1101"/>
      <c r="KLU747" s="1101"/>
      <c r="KLV747" s="1101"/>
      <c r="KLW747" s="1101"/>
      <c r="KLX747" s="1101"/>
      <c r="KLY747" s="1101"/>
      <c r="KLZ747" s="1101"/>
      <c r="KMA747" s="1101"/>
      <c r="KMB747" s="1101"/>
      <c r="KMC747" s="1101"/>
      <c r="KMD747" s="1101"/>
      <c r="KME747" s="1101"/>
      <c r="KMF747" s="1101"/>
      <c r="KMG747" s="1101"/>
      <c r="KMH747" s="1101"/>
      <c r="KMI747" s="1101"/>
      <c r="KMJ747" s="1101"/>
      <c r="KMK747" s="1101"/>
      <c r="KML747" s="1101"/>
      <c r="KMM747" s="1101"/>
      <c r="KMN747" s="1101"/>
      <c r="KMO747" s="1101"/>
      <c r="KMP747" s="1101"/>
      <c r="KMQ747" s="1101"/>
      <c r="KMR747" s="1101"/>
      <c r="KMS747" s="1101"/>
      <c r="KMT747" s="1101"/>
      <c r="KMU747" s="1101"/>
      <c r="KMV747" s="1101"/>
      <c r="KMW747" s="1101"/>
      <c r="KMX747" s="1101"/>
      <c r="KMY747" s="1101"/>
      <c r="KMZ747" s="1101"/>
      <c r="KNA747" s="1101"/>
      <c r="KNB747" s="1101"/>
      <c r="KNC747" s="1101"/>
      <c r="KND747" s="1101"/>
      <c r="KNE747" s="1101"/>
      <c r="KNF747" s="1101"/>
      <c r="KNG747" s="1101"/>
      <c r="KNH747" s="1101"/>
      <c r="KNI747" s="1101"/>
      <c r="KNJ747" s="1101"/>
      <c r="KNK747" s="1101"/>
      <c r="KNL747" s="1101"/>
      <c r="KNM747" s="1101"/>
      <c r="KNN747" s="1101"/>
      <c r="KNO747" s="1101"/>
      <c r="KNP747" s="1101"/>
      <c r="KNQ747" s="1101"/>
      <c r="KNR747" s="1101"/>
      <c r="KNS747" s="1101"/>
      <c r="KNT747" s="1101"/>
      <c r="KNU747" s="1101"/>
      <c r="KNV747" s="1101"/>
      <c r="KNW747" s="1101"/>
      <c r="KNX747" s="1101"/>
      <c r="KNY747" s="1101"/>
      <c r="KNZ747" s="1101"/>
      <c r="KOA747" s="1101"/>
      <c r="KOB747" s="1101"/>
      <c r="KOC747" s="1101"/>
      <c r="KOD747" s="1101"/>
      <c r="KOE747" s="1101"/>
      <c r="KOF747" s="1101"/>
      <c r="KOG747" s="1101"/>
      <c r="KOH747" s="1101"/>
      <c r="KOI747" s="1101"/>
      <c r="KOJ747" s="1101"/>
      <c r="KOK747" s="1101"/>
      <c r="KOL747" s="1101"/>
      <c r="KOM747" s="1101"/>
      <c r="KON747" s="1101"/>
      <c r="KOO747" s="1101"/>
      <c r="KOP747" s="1101"/>
      <c r="KOQ747" s="1101"/>
      <c r="KOR747" s="1101"/>
      <c r="KOS747" s="1101"/>
      <c r="KOT747" s="1101"/>
      <c r="KOU747" s="1101"/>
      <c r="KOV747" s="1101"/>
      <c r="KOW747" s="1101"/>
      <c r="KOX747" s="1101"/>
      <c r="KOY747" s="1101"/>
      <c r="KOZ747" s="1101"/>
      <c r="KPA747" s="1101"/>
      <c r="KPB747" s="1101"/>
      <c r="KPC747" s="1101"/>
      <c r="KPD747" s="1101"/>
      <c r="KPE747" s="1101"/>
      <c r="KPF747" s="1101"/>
      <c r="KPG747" s="1101"/>
      <c r="KPH747" s="1101"/>
      <c r="KPI747" s="1101"/>
      <c r="KPJ747" s="1101"/>
      <c r="KPK747" s="1101"/>
      <c r="KPL747" s="1101"/>
      <c r="KPM747" s="1101"/>
      <c r="KPN747" s="1101"/>
      <c r="KPO747" s="1101"/>
      <c r="KPP747" s="1101"/>
      <c r="KPQ747" s="1101"/>
      <c r="KPR747" s="1101"/>
      <c r="KPS747" s="1101"/>
      <c r="KPT747" s="1101"/>
      <c r="KPU747" s="1101"/>
      <c r="KPV747" s="1101"/>
      <c r="KPW747" s="1101"/>
      <c r="KPX747" s="1101"/>
      <c r="KPY747" s="1101"/>
      <c r="KPZ747" s="1101"/>
      <c r="KQA747" s="1101"/>
      <c r="KQB747" s="1101"/>
      <c r="KQC747" s="1101"/>
      <c r="KQD747" s="1101"/>
      <c r="KQE747" s="1101"/>
      <c r="KQF747" s="1101"/>
      <c r="KQG747" s="1101"/>
      <c r="KQH747" s="1101"/>
      <c r="KQI747" s="1101"/>
      <c r="KQJ747" s="1101"/>
      <c r="KQK747" s="1101"/>
      <c r="KQL747" s="1101"/>
      <c r="KQM747" s="1101"/>
      <c r="KQN747" s="1101"/>
      <c r="KQO747" s="1101"/>
      <c r="KQP747" s="1101"/>
      <c r="KQQ747" s="1101"/>
      <c r="KQR747" s="1101"/>
      <c r="KQS747" s="1101"/>
      <c r="KQT747" s="1101"/>
      <c r="KQU747" s="1101"/>
      <c r="KQV747" s="1101"/>
      <c r="KQW747" s="1101"/>
      <c r="KQX747" s="1101"/>
      <c r="KQY747" s="1101"/>
      <c r="KQZ747" s="1101"/>
      <c r="KRA747" s="1101"/>
      <c r="KRB747" s="1101"/>
      <c r="KRC747" s="1101"/>
      <c r="KRD747" s="1101"/>
      <c r="KRE747" s="1101"/>
      <c r="KRF747" s="1101"/>
      <c r="KRG747" s="1101"/>
      <c r="KRH747" s="1101"/>
      <c r="KRI747" s="1101"/>
      <c r="KRJ747" s="1101"/>
      <c r="KRK747" s="1101"/>
      <c r="KRL747" s="1101"/>
      <c r="KRM747" s="1101"/>
      <c r="KRN747" s="1101"/>
      <c r="KRO747" s="1101"/>
      <c r="KRP747" s="1101"/>
      <c r="KRQ747" s="1101"/>
      <c r="KRR747" s="1101"/>
      <c r="KRS747" s="1101"/>
      <c r="KRT747" s="1101"/>
      <c r="KRU747" s="1101"/>
      <c r="KRV747" s="1101"/>
      <c r="KRW747" s="1101"/>
      <c r="KRX747" s="1101"/>
      <c r="KRY747" s="1101"/>
      <c r="KRZ747" s="1101"/>
      <c r="KSA747" s="1101"/>
      <c r="KSB747" s="1101"/>
      <c r="KSC747" s="1101"/>
      <c r="KSD747" s="1101"/>
      <c r="KSE747" s="1101"/>
      <c r="KSF747" s="1101"/>
      <c r="KSG747" s="1101"/>
      <c r="KSH747" s="1101"/>
      <c r="KSI747" s="1101"/>
      <c r="KSJ747" s="1101"/>
      <c r="KSK747" s="1101"/>
      <c r="KSL747" s="1101"/>
      <c r="KSM747" s="1101"/>
      <c r="KSN747" s="1101"/>
      <c r="KSO747" s="1101"/>
      <c r="KSP747" s="1101"/>
      <c r="KSQ747" s="1101"/>
      <c r="KSR747" s="1101"/>
      <c r="KSS747" s="1101"/>
      <c r="KST747" s="1101"/>
      <c r="KSU747" s="1101"/>
      <c r="KSV747" s="1101"/>
      <c r="KSW747" s="1101"/>
      <c r="KSX747" s="1101"/>
      <c r="KSY747" s="1101"/>
      <c r="KSZ747" s="1101"/>
      <c r="KTA747" s="1101"/>
      <c r="KTB747" s="1101"/>
      <c r="KTC747" s="1101"/>
      <c r="KTD747" s="1101"/>
      <c r="KTE747" s="1101"/>
      <c r="KTF747" s="1101"/>
      <c r="KTG747" s="1101"/>
      <c r="KTH747" s="1101"/>
      <c r="KTI747" s="1101"/>
      <c r="KTJ747" s="1101"/>
      <c r="KTK747" s="1101"/>
      <c r="KTL747" s="1101"/>
      <c r="KTM747" s="1101"/>
      <c r="KTN747" s="1101"/>
      <c r="KTO747" s="1101"/>
      <c r="KTP747" s="1101"/>
      <c r="KTQ747" s="1101"/>
      <c r="KTR747" s="1101"/>
      <c r="KTS747" s="1101"/>
      <c r="KTT747" s="1101"/>
      <c r="KTU747" s="1101"/>
      <c r="KTV747" s="1101"/>
      <c r="KTW747" s="1101"/>
      <c r="KTX747" s="1101"/>
      <c r="KTY747" s="1101"/>
      <c r="KTZ747" s="1101"/>
      <c r="KUA747" s="1101"/>
      <c r="KUB747" s="1101"/>
      <c r="KUC747" s="1101"/>
      <c r="KUD747" s="1101"/>
      <c r="KUE747" s="1101"/>
      <c r="KUF747" s="1101"/>
      <c r="KUG747" s="1101"/>
      <c r="KUH747" s="1101"/>
      <c r="KUI747" s="1101"/>
      <c r="KUJ747" s="1101"/>
      <c r="KUK747" s="1101"/>
      <c r="KUL747" s="1101"/>
      <c r="KUM747" s="1101"/>
      <c r="KUN747" s="1101"/>
      <c r="KUO747" s="1101"/>
      <c r="KUP747" s="1101"/>
      <c r="KUQ747" s="1101"/>
      <c r="KUR747" s="1101"/>
      <c r="KUS747" s="1101"/>
      <c r="KUT747" s="1101"/>
      <c r="KUU747" s="1101"/>
      <c r="KUV747" s="1101"/>
      <c r="KUW747" s="1101"/>
      <c r="KUX747" s="1101"/>
      <c r="KUY747" s="1101"/>
      <c r="KUZ747" s="1101"/>
      <c r="KVA747" s="1101"/>
      <c r="KVB747" s="1101"/>
      <c r="KVC747" s="1101"/>
      <c r="KVD747" s="1101"/>
      <c r="KVE747" s="1101"/>
      <c r="KVF747" s="1101"/>
      <c r="KVG747" s="1101"/>
      <c r="KVH747" s="1101"/>
      <c r="KVI747" s="1101"/>
      <c r="KVJ747" s="1101"/>
      <c r="KVK747" s="1101"/>
      <c r="KVL747" s="1101"/>
      <c r="KVM747" s="1101"/>
      <c r="KVN747" s="1101"/>
      <c r="KVO747" s="1101"/>
      <c r="KVP747" s="1101"/>
      <c r="KVQ747" s="1101"/>
      <c r="KVR747" s="1101"/>
      <c r="KVS747" s="1101"/>
      <c r="KVT747" s="1101"/>
      <c r="KVU747" s="1101"/>
      <c r="KVV747" s="1101"/>
      <c r="KVW747" s="1101"/>
      <c r="KVX747" s="1101"/>
      <c r="KVY747" s="1101"/>
      <c r="KVZ747" s="1101"/>
      <c r="KWA747" s="1101"/>
      <c r="KWB747" s="1101"/>
      <c r="KWC747" s="1101"/>
      <c r="KWD747" s="1101"/>
      <c r="KWE747" s="1101"/>
      <c r="KWF747" s="1101"/>
      <c r="KWG747" s="1101"/>
      <c r="KWH747" s="1101"/>
      <c r="KWI747" s="1101"/>
      <c r="KWJ747" s="1101"/>
      <c r="KWK747" s="1101"/>
      <c r="KWL747" s="1101"/>
      <c r="KWM747" s="1101"/>
      <c r="KWN747" s="1101"/>
      <c r="KWO747" s="1101"/>
      <c r="KWP747" s="1101"/>
      <c r="KWQ747" s="1101"/>
      <c r="KWR747" s="1101"/>
      <c r="KWS747" s="1101"/>
      <c r="KWT747" s="1101"/>
      <c r="KWU747" s="1101"/>
      <c r="KWV747" s="1101"/>
      <c r="KWW747" s="1101"/>
      <c r="KWX747" s="1101"/>
      <c r="KWY747" s="1101"/>
      <c r="KWZ747" s="1101"/>
      <c r="KXA747" s="1101"/>
      <c r="KXB747" s="1101"/>
      <c r="KXC747" s="1101"/>
      <c r="KXD747" s="1101"/>
      <c r="KXE747" s="1101"/>
      <c r="KXF747" s="1101"/>
      <c r="KXG747" s="1101"/>
      <c r="KXH747" s="1101"/>
      <c r="KXI747" s="1101"/>
      <c r="KXJ747" s="1101"/>
      <c r="KXK747" s="1101"/>
      <c r="KXL747" s="1101"/>
      <c r="KXM747" s="1101"/>
      <c r="KXN747" s="1101"/>
      <c r="KXO747" s="1101"/>
      <c r="KXP747" s="1101"/>
      <c r="KXQ747" s="1101"/>
      <c r="KXR747" s="1101"/>
      <c r="KXS747" s="1101"/>
      <c r="KXT747" s="1101"/>
      <c r="KXU747" s="1101"/>
      <c r="KXV747" s="1101"/>
      <c r="KXW747" s="1101"/>
      <c r="KXX747" s="1101"/>
      <c r="KXY747" s="1101"/>
      <c r="KXZ747" s="1101"/>
      <c r="KYA747" s="1101"/>
      <c r="KYB747" s="1101"/>
      <c r="KYC747" s="1101"/>
      <c r="KYD747" s="1101"/>
      <c r="KYE747" s="1101"/>
      <c r="KYF747" s="1101"/>
      <c r="KYG747" s="1101"/>
      <c r="KYH747" s="1101"/>
      <c r="KYI747" s="1101"/>
      <c r="KYJ747" s="1101"/>
      <c r="KYK747" s="1101"/>
      <c r="KYL747" s="1101"/>
      <c r="KYM747" s="1101"/>
      <c r="KYN747" s="1101"/>
      <c r="KYO747" s="1101"/>
      <c r="KYP747" s="1101"/>
      <c r="KYQ747" s="1101"/>
      <c r="KYR747" s="1101"/>
      <c r="KYS747" s="1101"/>
      <c r="KYT747" s="1101"/>
      <c r="KYU747" s="1101"/>
      <c r="KYV747" s="1101"/>
      <c r="KYW747" s="1101"/>
      <c r="KYX747" s="1101"/>
      <c r="KYY747" s="1101"/>
      <c r="KYZ747" s="1101"/>
      <c r="KZA747" s="1101"/>
      <c r="KZB747" s="1101"/>
      <c r="KZC747" s="1101"/>
      <c r="KZD747" s="1101"/>
      <c r="KZE747" s="1101"/>
      <c r="KZF747" s="1101"/>
      <c r="KZG747" s="1101"/>
      <c r="KZH747" s="1101"/>
      <c r="KZI747" s="1101"/>
      <c r="KZJ747" s="1101"/>
      <c r="KZK747" s="1101"/>
      <c r="KZL747" s="1101"/>
      <c r="KZM747" s="1101"/>
      <c r="KZN747" s="1101"/>
      <c r="KZO747" s="1101"/>
      <c r="KZP747" s="1101"/>
      <c r="KZQ747" s="1101"/>
      <c r="KZR747" s="1101"/>
      <c r="KZS747" s="1101"/>
      <c r="KZT747" s="1101"/>
      <c r="KZU747" s="1101"/>
      <c r="KZV747" s="1101"/>
      <c r="KZW747" s="1101"/>
      <c r="KZX747" s="1101"/>
      <c r="KZY747" s="1101"/>
      <c r="KZZ747" s="1101"/>
      <c r="LAA747" s="1101"/>
      <c r="LAB747" s="1101"/>
      <c r="LAC747" s="1101"/>
      <c r="LAD747" s="1101"/>
      <c r="LAE747" s="1101"/>
      <c r="LAF747" s="1101"/>
      <c r="LAG747" s="1101"/>
      <c r="LAH747" s="1101"/>
      <c r="LAI747" s="1101"/>
      <c r="LAJ747" s="1101"/>
      <c r="LAK747" s="1101"/>
      <c r="LAL747" s="1101"/>
      <c r="LAM747" s="1101"/>
      <c r="LAN747" s="1101"/>
      <c r="LAO747" s="1101"/>
      <c r="LAP747" s="1101"/>
      <c r="LAQ747" s="1101"/>
      <c r="LAR747" s="1101"/>
      <c r="LAS747" s="1101"/>
      <c r="LAT747" s="1101"/>
      <c r="LAU747" s="1101"/>
      <c r="LAV747" s="1101"/>
      <c r="LAW747" s="1101"/>
      <c r="LAX747" s="1101"/>
      <c r="LAY747" s="1101"/>
      <c r="LAZ747" s="1101"/>
      <c r="LBA747" s="1101"/>
      <c r="LBB747" s="1101"/>
      <c r="LBC747" s="1101"/>
      <c r="LBD747" s="1101"/>
      <c r="LBE747" s="1101"/>
      <c r="LBF747" s="1101"/>
      <c r="LBG747" s="1101"/>
      <c r="LBH747" s="1101"/>
      <c r="LBI747" s="1101"/>
      <c r="LBJ747" s="1101"/>
      <c r="LBK747" s="1101"/>
      <c r="LBL747" s="1101"/>
      <c r="LBM747" s="1101"/>
      <c r="LBN747" s="1101"/>
      <c r="LBO747" s="1101"/>
      <c r="LBP747" s="1101"/>
      <c r="LBQ747" s="1101"/>
      <c r="LBR747" s="1101"/>
      <c r="LBS747" s="1101"/>
      <c r="LBT747" s="1101"/>
      <c r="LBU747" s="1101"/>
      <c r="LBV747" s="1101"/>
      <c r="LBW747" s="1101"/>
      <c r="LBX747" s="1101"/>
      <c r="LBY747" s="1101"/>
      <c r="LBZ747" s="1101"/>
      <c r="LCA747" s="1101"/>
      <c r="LCB747" s="1101"/>
      <c r="LCC747" s="1101"/>
      <c r="LCD747" s="1101"/>
      <c r="LCE747" s="1101"/>
      <c r="LCF747" s="1101"/>
      <c r="LCG747" s="1101"/>
      <c r="LCH747" s="1101"/>
      <c r="LCI747" s="1101"/>
      <c r="LCJ747" s="1101"/>
      <c r="LCK747" s="1101"/>
      <c r="LCL747" s="1101"/>
      <c r="LCM747" s="1101"/>
      <c r="LCN747" s="1101"/>
      <c r="LCO747" s="1101"/>
      <c r="LCP747" s="1101"/>
      <c r="LCQ747" s="1101"/>
      <c r="LCR747" s="1101"/>
      <c r="LCS747" s="1101"/>
      <c r="LCT747" s="1101"/>
      <c r="LCU747" s="1101"/>
      <c r="LCV747" s="1101"/>
      <c r="LCW747" s="1101"/>
      <c r="LCX747" s="1101"/>
      <c r="LCY747" s="1101"/>
      <c r="LCZ747" s="1101"/>
      <c r="LDA747" s="1101"/>
      <c r="LDB747" s="1101"/>
      <c r="LDC747" s="1101"/>
      <c r="LDD747" s="1101"/>
      <c r="LDE747" s="1101"/>
      <c r="LDF747" s="1101"/>
      <c r="LDG747" s="1101"/>
      <c r="LDH747" s="1101"/>
      <c r="LDI747" s="1101"/>
      <c r="LDJ747" s="1101"/>
      <c r="LDK747" s="1101"/>
      <c r="LDL747" s="1101"/>
      <c r="LDM747" s="1101"/>
      <c r="LDN747" s="1101"/>
      <c r="LDO747" s="1101"/>
      <c r="LDP747" s="1101"/>
      <c r="LDQ747" s="1101"/>
      <c r="LDR747" s="1101"/>
      <c r="LDS747" s="1101"/>
      <c r="LDT747" s="1101"/>
      <c r="LDU747" s="1101"/>
      <c r="LDV747" s="1101"/>
      <c r="LDW747" s="1101"/>
      <c r="LDX747" s="1101"/>
      <c r="LDY747" s="1101"/>
      <c r="LDZ747" s="1101"/>
      <c r="LEA747" s="1101"/>
      <c r="LEB747" s="1101"/>
      <c r="LEC747" s="1101"/>
      <c r="LED747" s="1101"/>
      <c r="LEE747" s="1101"/>
      <c r="LEF747" s="1101"/>
      <c r="LEG747" s="1101"/>
      <c r="LEH747" s="1101"/>
      <c r="LEI747" s="1101"/>
      <c r="LEJ747" s="1101"/>
      <c r="LEK747" s="1101"/>
      <c r="LEL747" s="1101"/>
      <c r="LEM747" s="1101"/>
      <c r="LEN747" s="1101"/>
      <c r="LEO747" s="1101"/>
      <c r="LEP747" s="1101"/>
      <c r="LEQ747" s="1101"/>
      <c r="LER747" s="1101"/>
      <c r="LES747" s="1101"/>
      <c r="LET747" s="1101"/>
      <c r="LEU747" s="1101"/>
      <c r="LEV747" s="1101"/>
      <c r="LEW747" s="1101"/>
      <c r="LEX747" s="1101"/>
      <c r="LEY747" s="1101"/>
      <c r="LEZ747" s="1101"/>
      <c r="LFA747" s="1101"/>
      <c r="LFB747" s="1101"/>
      <c r="LFC747" s="1101"/>
      <c r="LFD747" s="1101"/>
      <c r="LFE747" s="1101"/>
      <c r="LFF747" s="1101"/>
      <c r="LFG747" s="1101"/>
      <c r="LFH747" s="1101"/>
      <c r="LFI747" s="1101"/>
      <c r="LFJ747" s="1101"/>
      <c r="LFK747" s="1101"/>
      <c r="LFL747" s="1101"/>
      <c r="LFM747" s="1101"/>
      <c r="LFN747" s="1101"/>
      <c r="LFO747" s="1101"/>
      <c r="LFP747" s="1101"/>
      <c r="LFQ747" s="1101"/>
      <c r="LFR747" s="1101"/>
      <c r="LFS747" s="1101"/>
      <c r="LFT747" s="1101"/>
      <c r="LFU747" s="1101"/>
      <c r="LFV747" s="1101"/>
      <c r="LFW747" s="1101"/>
      <c r="LFX747" s="1101"/>
      <c r="LFY747" s="1101"/>
      <c r="LFZ747" s="1101"/>
      <c r="LGA747" s="1101"/>
      <c r="LGB747" s="1101"/>
      <c r="LGC747" s="1101"/>
      <c r="LGD747" s="1101"/>
      <c r="LGE747" s="1101"/>
      <c r="LGF747" s="1101"/>
      <c r="LGG747" s="1101"/>
      <c r="LGH747" s="1101"/>
      <c r="LGI747" s="1101"/>
      <c r="LGJ747" s="1101"/>
      <c r="LGK747" s="1101"/>
      <c r="LGL747" s="1101"/>
      <c r="LGM747" s="1101"/>
      <c r="LGN747" s="1101"/>
      <c r="LGO747" s="1101"/>
      <c r="LGP747" s="1101"/>
      <c r="LGQ747" s="1101"/>
      <c r="LGR747" s="1101"/>
      <c r="LGS747" s="1101"/>
      <c r="LGT747" s="1101"/>
      <c r="LGU747" s="1101"/>
      <c r="LGV747" s="1101"/>
      <c r="LGW747" s="1101"/>
      <c r="LGX747" s="1101"/>
      <c r="LGY747" s="1101"/>
      <c r="LGZ747" s="1101"/>
      <c r="LHA747" s="1101"/>
      <c r="LHB747" s="1101"/>
      <c r="LHC747" s="1101"/>
      <c r="LHD747" s="1101"/>
      <c r="LHE747" s="1101"/>
      <c r="LHF747" s="1101"/>
      <c r="LHG747" s="1101"/>
      <c r="LHH747" s="1101"/>
      <c r="LHI747" s="1101"/>
      <c r="LHJ747" s="1101"/>
      <c r="LHK747" s="1101"/>
      <c r="LHL747" s="1101"/>
      <c r="LHM747" s="1101"/>
      <c r="LHN747" s="1101"/>
      <c r="LHO747" s="1101"/>
      <c r="LHP747" s="1101"/>
      <c r="LHQ747" s="1101"/>
      <c r="LHR747" s="1101"/>
      <c r="LHS747" s="1101"/>
      <c r="LHT747" s="1101"/>
      <c r="LHU747" s="1101"/>
      <c r="LHV747" s="1101"/>
      <c r="LHW747" s="1101"/>
      <c r="LHX747" s="1101"/>
      <c r="LHY747" s="1101"/>
      <c r="LHZ747" s="1101"/>
      <c r="LIA747" s="1101"/>
      <c r="LIB747" s="1101"/>
      <c r="LIC747" s="1101"/>
      <c r="LID747" s="1101"/>
      <c r="LIE747" s="1101"/>
      <c r="LIF747" s="1101"/>
      <c r="LIG747" s="1101"/>
      <c r="LIH747" s="1101"/>
      <c r="LII747" s="1101"/>
      <c r="LIJ747" s="1101"/>
      <c r="LIK747" s="1101"/>
      <c r="LIL747" s="1101"/>
      <c r="LIM747" s="1101"/>
      <c r="LIN747" s="1101"/>
      <c r="LIO747" s="1101"/>
      <c r="LIP747" s="1101"/>
      <c r="LIQ747" s="1101"/>
      <c r="LIR747" s="1101"/>
      <c r="LIS747" s="1101"/>
      <c r="LIT747" s="1101"/>
      <c r="LIU747" s="1101"/>
      <c r="LIV747" s="1101"/>
      <c r="LIW747" s="1101"/>
      <c r="LIX747" s="1101"/>
      <c r="LIY747" s="1101"/>
      <c r="LIZ747" s="1101"/>
      <c r="LJA747" s="1101"/>
      <c r="LJB747" s="1101"/>
      <c r="LJC747" s="1101"/>
      <c r="LJD747" s="1101"/>
      <c r="LJE747" s="1101"/>
      <c r="LJF747" s="1101"/>
      <c r="LJG747" s="1101"/>
      <c r="LJH747" s="1101"/>
      <c r="LJI747" s="1101"/>
      <c r="LJJ747" s="1101"/>
      <c r="LJK747" s="1101"/>
      <c r="LJL747" s="1101"/>
      <c r="LJM747" s="1101"/>
      <c r="LJN747" s="1101"/>
      <c r="LJO747" s="1101"/>
      <c r="LJP747" s="1101"/>
      <c r="LJQ747" s="1101"/>
      <c r="LJR747" s="1101"/>
      <c r="LJS747" s="1101"/>
      <c r="LJT747" s="1101"/>
      <c r="LJU747" s="1101"/>
      <c r="LJV747" s="1101"/>
      <c r="LJW747" s="1101"/>
      <c r="LJX747" s="1101"/>
      <c r="LJY747" s="1101"/>
      <c r="LJZ747" s="1101"/>
      <c r="LKA747" s="1101"/>
      <c r="LKB747" s="1101"/>
      <c r="LKC747" s="1101"/>
      <c r="LKD747" s="1101"/>
      <c r="LKE747" s="1101"/>
      <c r="LKF747" s="1101"/>
      <c r="LKG747" s="1101"/>
      <c r="LKH747" s="1101"/>
      <c r="LKI747" s="1101"/>
      <c r="LKJ747" s="1101"/>
      <c r="LKK747" s="1101"/>
      <c r="LKL747" s="1101"/>
      <c r="LKM747" s="1101"/>
      <c r="LKN747" s="1101"/>
      <c r="LKO747" s="1101"/>
      <c r="LKP747" s="1101"/>
      <c r="LKQ747" s="1101"/>
      <c r="LKR747" s="1101"/>
      <c r="LKS747" s="1101"/>
      <c r="LKT747" s="1101"/>
      <c r="LKU747" s="1101"/>
      <c r="LKV747" s="1101"/>
      <c r="LKW747" s="1101"/>
      <c r="LKX747" s="1101"/>
      <c r="LKY747" s="1101"/>
      <c r="LKZ747" s="1101"/>
      <c r="LLA747" s="1101"/>
      <c r="LLB747" s="1101"/>
      <c r="LLC747" s="1101"/>
      <c r="LLD747" s="1101"/>
      <c r="LLE747" s="1101"/>
      <c r="LLF747" s="1101"/>
      <c r="LLG747" s="1101"/>
      <c r="LLH747" s="1101"/>
      <c r="LLI747" s="1101"/>
      <c r="LLJ747" s="1101"/>
      <c r="LLK747" s="1101"/>
      <c r="LLL747" s="1101"/>
      <c r="LLM747" s="1101"/>
      <c r="LLN747" s="1101"/>
      <c r="LLO747" s="1101"/>
      <c r="LLP747" s="1101"/>
      <c r="LLQ747" s="1101"/>
      <c r="LLR747" s="1101"/>
      <c r="LLS747" s="1101"/>
      <c r="LLT747" s="1101"/>
      <c r="LLU747" s="1101"/>
      <c r="LLV747" s="1101"/>
      <c r="LLW747" s="1101"/>
      <c r="LLX747" s="1101"/>
      <c r="LLY747" s="1101"/>
      <c r="LLZ747" s="1101"/>
      <c r="LMA747" s="1101"/>
      <c r="LMB747" s="1101"/>
      <c r="LMC747" s="1101"/>
      <c r="LMD747" s="1101"/>
      <c r="LME747" s="1101"/>
      <c r="LMF747" s="1101"/>
      <c r="LMG747" s="1101"/>
      <c r="LMH747" s="1101"/>
      <c r="LMI747" s="1101"/>
      <c r="LMJ747" s="1101"/>
      <c r="LMK747" s="1101"/>
      <c r="LML747" s="1101"/>
      <c r="LMM747" s="1101"/>
      <c r="LMN747" s="1101"/>
      <c r="LMO747" s="1101"/>
      <c r="LMP747" s="1101"/>
      <c r="LMQ747" s="1101"/>
      <c r="LMR747" s="1101"/>
      <c r="LMS747" s="1101"/>
      <c r="LMT747" s="1101"/>
      <c r="LMU747" s="1101"/>
      <c r="LMV747" s="1101"/>
      <c r="LMW747" s="1101"/>
      <c r="LMX747" s="1101"/>
      <c r="LMY747" s="1101"/>
      <c r="LMZ747" s="1101"/>
      <c r="LNA747" s="1101"/>
      <c r="LNB747" s="1101"/>
      <c r="LNC747" s="1101"/>
      <c r="LND747" s="1101"/>
      <c r="LNE747" s="1101"/>
      <c r="LNF747" s="1101"/>
      <c r="LNG747" s="1101"/>
      <c r="LNH747" s="1101"/>
      <c r="LNI747" s="1101"/>
      <c r="LNJ747" s="1101"/>
      <c r="LNK747" s="1101"/>
      <c r="LNL747" s="1101"/>
      <c r="LNM747" s="1101"/>
      <c r="LNN747" s="1101"/>
      <c r="LNO747" s="1101"/>
      <c r="LNP747" s="1101"/>
      <c r="LNQ747" s="1101"/>
      <c r="LNR747" s="1101"/>
      <c r="LNS747" s="1101"/>
      <c r="LNT747" s="1101"/>
      <c r="LNU747" s="1101"/>
      <c r="LNV747" s="1101"/>
      <c r="LNW747" s="1101"/>
      <c r="LNX747" s="1101"/>
      <c r="LNY747" s="1101"/>
      <c r="LNZ747" s="1101"/>
      <c r="LOA747" s="1101"/>
      <c r="LOB747" s="1101"/>
      <c r="LOC747" s="1101"/>
      <c r="LOD747" s="1101"/>
      <c r="LOE747" s="1101"/>
      <c r="LOF747" s="1101"/>
      <c r="LOG747" s="1101"/>
      <c r="LOH747" s="1101"/>
      <c r="LOI747" s="1101"/>
      <c r="LOJ747" s="1101"/>
      <c r="LOK747" s="1101"/>
      <c r="LOL747" s="1101"/>
      <c r="LOM747" s="1101"/>
      <c r="LON747" s="1101"/>
      <c r="LOO747" s="1101"/>
      <c r="LOP747" s="1101"/>
      <c r="LOQ747" s="1101"/>
      <c r="LOR747" s="1101"/>
      <c r="LOS747" s="1101"/>
      <c r="LOT747" s="1101"/>
      <c r="LOU747" s="1101"/>
      <c r="LOV747" s="1101"/>
      <c r="LOW747" s="1101"/>
      <c r="LOX747" s="1101"/>
      <c r="LOY747" s="1101"/>
      <c r="LOZ747" s="1101"/>
      <c r="LPA747" s="1101"/>
      <c r="LPB747" s="1101"/>
      <c r="LPC747" s="1101"/>
      <c r="LPD747" s="1101"/>
      <c r="LPE747" s="1101"/>
      <c r="LPF747" s="1101"/>
      <c r="LPG747" s="1101"/>
      <c r="LPH747" s="1101"/>
      <c r="LPI747" s="1101"/>
      <c r="LPJ747" s="1101"/>
      <c r="LPK747" s="1101"/>
      <c r="LPL747" s="1101"/>
      <c r="LPM747" s="1101"/>
      <c r="LPN747" s="1101"/>
      <c r="LPO747" s="1101"/>
      <c r="LPP747" s="1101"/>
      <c r="LPQ747" s="1101"/>
      <c r="LPR747" s="1101"/>
      <c r="LPS747" s="1101"/>
      <c r="LPT747" s="1101"/>
      <c r="LPU747" s="1101"/>
      <c r="LPV747" s="1101"/>
      <c r="LPW747" s="1101"/>
      <c r="LPX747" s="1101"/>
      <c r="LPY747" s="1101"/>
      <c r="LPZ747" s="1101"/>
      <c r="LQA747" s="1101"/>
      <c r="LQB747" s="1101"/>
      <c r="LQC747" s="1101"/>
      <c r="LQD747" s="1101"/>
      <c r="LQE747" s="1101"/>
      <c r="LQF747" s="1101"/>
      <c r="LQG747" s="1101"/>
      <c r="LQH747" s="1101"/>
      <c r="LQI747" s="1101"/>
      <c r="LQJ747" s="1101"/>
      <c r="LQK747" s="1101"/>
      <c r="LQL747" s="1101"/>
      <c r="LQM747" s="1101"/>
      <c r="LQN747" s="1101"/>
      <c r="LQO747" s="1101"/>
      <c r="LQP747" s="1101"/>
      <c r="LQQ747" s="1101"/>
      <c r="LQR747" s="1101"/>
      <c r="LQS747" s="1101"/>
      <c r="LQT747" s="1101"/>
      <c r="LQU747" s="1101"/>
      <c r="LQV747" s="1101"/>
      <c r="LQW747" s="1101"/>
      <c r="LQX747" s="1101"/>
      <c r="LQY747" s="1101"/>
      <c r="LQZ747" s="1101"/>
      <c r="LRA747" s="1101"/>
      <c r="LRB747" s="1101"/>
      <c r="LRC747" s="1101"/>
      <c r="LRD747" s="1101"/>
      <c r="LRE747" s="1101"/>
      <c r="LRF747" s="1101"/>
      <c r="LRG747" s="1101"/>
      <c r="LRH747" s="1101"/>
      <c r="LRI747" s="1101"/>
      <c r="LRJ747" s="1101"/>
      <c r="LRK747" s="1101"/>
      <c r="LRL747" s="1101"/>
      <c r="LRM747" s="1101"/>
      <c r="LRN747" s="1101"/>
      <c r="LRO747" s="1101"/>
      <c r="LRP747" s="1101"/>
      <c r="LRQ747" s="1101"/>
      <c r="LRR747" s="1101"/>
      <c r="LRS747" s="1101"/>
      <c r="LRT747" s="1101"/>
      <c r="LRU747" s="1101"/>
      <c r="LRV747" s="1101"/>
      <c r="LRW747" s="1101"/>
      <c r="LRX747" s="1101"/>
      <c r="LRY747" s="1101"/>
      <c r="LRZ747" s="1101"/>
      <c r="LSA747" s="1101"/>
      <c r="LSB747" s="1101"/>
      <c r="LSC747" s="1101"/>
      <c r="LSD747" s="1101"/>
      <c r="LSE747" s="1101"/>
      <c r="LSF747" s="1101"/>
      <c r="LSG747" s="1101"/>
      <c r="LSH747" s="1101"/>
      <c r="LSI747" s="1101"/>
      <c r="LSJ747" s="1101"/>
      <c r="LSK747" s="1101"/>
      <c r="LSL747" s="1101"/>
      <c r="LSM747" s="1101"/>
      <c r="LSN747" s="1101"/>
      <c r="LSO747" s="1101"/>
      <c r="LSP747" s="1101"/>
      <c r="LSQ747" s="1101"/>
      <c r="LSR747" s="1101"/>
      <c r="LSS747" s="1101"/>
      <c r="LST747" s="1101"/>
      <c r="LSU747" s="1101"/>
      <c r="LSV747" s="1101"/>
      <c r="LSW747" s="1101"/>
      <c r="LSX747" s="1101"/>
      <c r="LSY747" s="1101"/>
      <c r="LSZ747" s="1101"/>
      <c r="LTA747" s="1101"/>
      <c r="LTB747" s="1101"/>
      <c r="LTC747" s="1101"/>
      <c r="LTD747" s="1101"/>
      <c r="LTE747" s="1101"/>
      <c r="LTF747" s="1101"/>
      <c r="LTG747" s="1101"/>
      <c r="LTH747" s="1101"/>
      <c r="LTI747" s="1101"/>
      <c r="LTJ747" s="1101"/>
      <c r="LTK747" s="1101"/>
      <c r="LTL747" s="1101"/>
      <c r="LTM747" s="1101"/>
      <c r="LTN747" s="1101"/>
      <c r="LTO747" s="1101"/>
      <c r="LTP747" s="1101"/>
      <c r="LTQ747" s="1101"/>
      <c r="LTR747" s="1101"/>
      <c r="LTS747" s="1101"/>
      <c r="LTT747" s="1101"/>
      <c r="LTU747" s="1101"/>
      <c r="LTV747" s="1101"/>
      <c r="LTW747" s="1101"/>
      <c r="LTX747" s="1101"/>
      <c r="LTY747" s="1101"/>
      <c r="LTZ747" s="1101"/>
      <c r="LUA747" s="1101"/>
      <c r="LUB747" s="1101"/>
      <c r="LUC747" s="1101"/>
      <c r="LUD747" s="1101"/>
      <c r="LUE747" s="1101"/>
      <c r="LUF747" s="1101"/>
      <c r="LUG747" s="1101"/>
      <c r="LUH747" s="1101"/>
      <c r="LUI747" s="1101"/>
      <c r="LUJ747" s="1101"/>
      <c r="LUK747" s="1101"/>
      <c r="LUL747" s="1101"/>
      <c r="LUM747" s="1101"/>
      <c r="LUN747" s="1101"/>
      <c r="LUO747" s="1101"/>
      <c r="LUP747" s="1101"/>
      <c r="LUQ747" s="1101"/>
      <c r="LUR747" s="1101"/>
      <c r="LUS747" s="1101"/>
      <c r="LUT747" s="1101"/>
      <c r="LUU747" s="1101"/>
      <c r="LUV747" s="1101"/>
      <c r="LUW747" s="1101"/>
      <c r="LUX747" s="1101"/>
      <c r="LUY747" s="1101"/>
      <c r="LUZ747" s="1101"/>
      <c r="LVA747" s="1101"/>
      <c r="LVB747" s="1101"/>
      <c r="LVC747" s="1101"/>
      <c r="LVD747" s="1101"/>
      <c r="LVE747" s="1101"/>
      <c r="LVF747" s="1101"/>
      <c r="LVG747" s="1101"/>
      <c r="LVH747" s="1101"/>
      <c r="LVI747" s="1101"/>
      <c r="LVJ747" s="1101"/>
      <c r="LVK747" s="1101"/>
      <c r="LVL747" s="1101"/>
      <c r="LVM747" s="1101"/>
      <c r="LVN747" s="1101"/>
      <c r="LVO747" s="1101"/>
      <c r="LVP747" s="1101"/>
      <c r="LVQ747" s="1101"/>
      <c r="LVR747" s="1101"/>
      <c r="LVS747" s="1101"/>
      <c r="LVT747" s="1101"/>
      <c r="LVU747" s="1101"/>
      <c r="LVV747" s="1101"/>
      <c r="LVW747" s="1101"/>
      <c r="LVX747" s="1101"/>
      <c r="LVY747" s="1101"/>
      <c r="LVZ747" s="1101"/>
      <c r="LWA747" s="1101"/>
      <c r="LWB747" s="1101"/>
      <c r="LWC747" s="1101"/>
      <c r="LWD747" s="1101"/>
      <c r="LWE747" s="1101"/>
      <c r="LWF747" s="1101"/>
      <c r="LWG747" s="1101"/>
      <c r="LWH747" s="1101"/>
      <c r="LWI747" s="1101"/>
      <c r="LWJ747" s="1101"/>
      <c r="LWK747" s="1101"/>
      <c r="LWL747" s="1101"/>
      <c r="LWM747" s="1101"/>
      <c r="LWN747" s="1101"/>
      <c r="LWO747" s="1101"/>
      <c r="LWP747" s="1101"/>
      <c r="LWQ747" s="1101"/>
      <c r="LWR747" s="1101"/>
      <c r="LWS747" s="1101"/>
      <c r="LWT747" s="1101"/>
      <c r="LWU747" s="1101"/>
      <c r="LWV747" s="1101"/>
      <c r="LWW747" s="1101"/>
      <c r="LWX747" s="1101"/>
      <c r="LWY747" s="1101"/>
      <c r="LWZ747" s="1101"/>
      <c r="LXA747" s="1101"/>
      <c r="LXB747" s="1101"/>
      <c r="LXC747" s="1101"/>
      <c r="LXD747" s="1101"/>
      <c r="LXE747" s="1101"/>
      <c r="LXF747" s="1101"/>
      <c r="LXG747" s="1101"/>
      <c r="LXH747" s="1101"/>
      <c r="LXI747" s="1101"/>
      <c r="LXJ747" s="1101"/>
      <c r="LXK747" s="1101"/>
      <c r="LXL747" s="1101"/>
      <c r="LXM747" s="1101"/>
      <c r="LXN747" s="1101"/>
      <c r="LXO747" s="1101"/>
      <c r="LXP747" s="1101"/>
      <c r="LXQ747" s="1101"/>
      <c r="LXR747" s="1101"/>
      <c r="LXS747" s="1101"/>
      <c r="LXT747" s="1101"/>
      <c r="LXU747" s="1101"/>
      <c r="LXV747" s="1101"/>
      <c r="LXW747" s="1101"/>
      <c r="LXX747" s="1101"/>
      <c r="LXY747" s="1101"/>
      <c r="LXZ747" s="1101"/>
      <c r="LYA747" s="1101"/>
      <c r="LYB747" s="1101"/>
      <c r="LYC747" s="1101"/>
      <c r="LYD747" s="1101"/>
      <c r="LYE747" s="1101"/>
      <c r="LYF747" s="1101"/>
      <c r="LYG747" s="1101"/>
      <c r="LYH747" s="1101"/>
      <c r="LYI747" s="1101"/>
      <c r="LYJ747" s="1101"/>
      <c r="LYK747" s="1101"/>
      <c r="LYL747" s="1101"/>
      <c r="LYM747" s="1101"/>
      <c r="LYN747" s="1101"/>
      <c r="LYO747" s="1101"/>
      <c r="LYP747" s="1101"/>
      <c r="LYQ747" s="1101"/>
      <c r="LYR747" s="1101"/>
      <c r="LYS747" s="1101"/>
      <c r="LYT747" s="1101"/>
      <c r="LYU747" s="1101"/>
      <c r="LYV747" s="1101"/>
      <c r="LYW747" s="1101"/>
      <c r="LYX747" s="1101"/>
      <c r="LYY747" s="1101"/>
      <c r="LYZ747" s="1101"/>
      <c r="LZA747" s="1101"/>
      <c r="LZB747" s="1101"/>
      <c r="LZC747" s="1101"/>
      <c r="LZD747" s="1101"/>
      <c r="LZE747" s="1101"/>
      <c r="LZF747" s="1101"/>
      <c r="LZG747" s="1101"/>
      <c r="LZH747" s="1101"/>
      <c r="LZI747" s="1101"/>
      <c r="LZJ747" s="1101"/>
      <c r="LZK747" s="1101"/>
      <c r="LZL747" s="1101"/>
      <c r="LZM747" s="1101"/>
      <c r="LZN747" s="1101"/>
      <c r="LZO747" s="1101"/>
      <c r="LZP747" s="1101"/>
      <c r="LZQ747" s="1101"/>
      <c r="LZR747" s="1101"/>
      <c r="LZS747" s="1101"/>
      <c r="LZT747" s="1101"/>
      <c r="LZU747" s="1101"/>
      <c r="LZV747" s="1101"/>
      <c r="LZW747" s="1101"/>
      <c r="LZX747" s="1101"/>
      <c r="LZY747" s="1101"/>
      <c r="LZZ747" s="1101"/>
      <c r="MAA747" s="1101"/>
      <c r="MAB747" s="1101"/>
      <c r="MAC747" s="1101"/>
      <c r="MAD747" s="1101"/>
      <c r="MAE747" s="1101"/>
      <c r="MAF747" s="1101"/>
      <c r="MAG747" s="1101"/>
      <c r="MAH747" s="1101"/>
      <c r="MAI747" s="1101"/>
      <c r="MAJ747" s="1101"/>
      <c r="MAK747" s="1101"/>
      <c r="MAL747" s="1101"/>
      <c r="MAM747" s="1101"/>
      <c r="MAN747" s="1101"/>
      <c r="MAO747" s="1101"/>
      <c r="MAP747" s="1101"/>
      <c r="MAQ747" s="1101"/>
      <c r="MAR747" s="1101"/>
      <c r="MAS747" s="1101"/>
      <c r="MAT747" s="1101"/>
      <c r="MAU747" s="1101"/>
      <c r="MAV747" s="1101"/>
      <c r="MAW747" s="1101"/>
      <c r="MAX747" s="1101"/>
      <c r="MAY747" s="1101"/>
      <c r="MAZ747" s="1101"/>
      <c r="MBA747" s="1101"/>
      <c r="MBB747" s="1101"/>
      <c r="MBC747" s="1101"/>
      <c r="MBD747" s="1101"/>
      <c r="MBE747" s="1101"/>
      <c r="MBF747" s="1101"/>
      <c r="MBG747" s="1101"/>
      <c r="MBH747" s="1101"/>
      <c r="MBI747" s="1101"/>
      <c r="MBJ747" s="1101"/>
      <c r="MBK747" s="1101"/>
      <c r="MBL747" s="1101"/>
      <c r="MBM747" s="1101"/>
      <c r="MBN747" s="1101"/>
      <c r="MBO747" s="1101"/>
      <c r="MBP747" s="1101"/>
      <c r="MBQ747" s="1101"/>
      <c r="MBR747" s="1101"/>
      <c r="MBS747" s="1101"/>
      <c r="MBT747" s="1101"/>
      <c r="MBU747" s="1101"/>
      <c r="MBV747" s="1101"/>
      <c r="MBW747" s="1101"/>
      <c r="MBX747" s="1101"/>
      <c r="MBY747" s="1101"/>
      <c r="MBZ747" s="1101"/>
      <c r="MCA747" s="1101"/>
      <c r="MCB747" s="1101"/>
      <c r="MCC747" s="1101"/>
      <c r="MCD747" s="1101"/>
      <c r="MCE747" s="1101"/>
      <c r="MCF747" s="1101"/>
      <c r="MCG747" s="1101"/>
      <c r="MCH747" s="1101"/>
      <c r="MCI747" s="1101"/>
      <c r="MCJ747" s="1101"/>
      <c r="MCK747" s="1101"/>
      <c r="MCL747" s="1101"/>
      <c r="MCM747" s="1101"/>
      <c r="MCN747" s="1101"/>
      <c r="MCO747" s="1101"/>
      <c r="MCP747" s="1101"/>
      <c r="MCQ747" s="1101"/>
      <c r="MCR747" s="1101"/>
      <c r="MCS747" s="1101"/>
      <c r="MCT747" s="1101"/>
      <c r="MCU747" s="1101"/>
      <c r="MCV747" s="1101"/>
      <c r="MCW747" s="1101"/>
      <c r="MCX747" s="1101"/>
      <c r="MCY747" s="1101"/>
      <c r="MCZ747" s="1101"/>
      <c r="MDA747" s="1101"/>
      <c r="MDB747" s="1101"/>
      <c r="MDC747" s="1101"/>
      <c r="MDD747" s="1101"/>
      <c r="MDE747" s="1101"/>
      <c r="MDF747" s="1101"/>
      <c r="MDG747" s="1101"/>
      <c r="MDH747" s="1101"/>
      <c r="MDI747" s="1101"/>
      <c r="MDJ747" s="1101"/>
      <c r="MDK747" s="1101"/>
      <c r="MDL747" s="1101"/>
      <c r="MDM747" s="1101"/>
      <c r="MDN747" s="1101"/>
      <c r="MDO747" s="1101"/>
      <c r="MDP747" s="1101"/>
      <c r="MDQ747" s="1101"/>
      <c r="MDR747" s="1101"/>
      <c r="MDS747" s="1101"/>
      <c r="MDT747" s="1101"/>
      <c r="MDU747" s="1101"/>
      <c r="MDV747" s="1101"/>
      <c r="MDW747" s="1101"/>
      <c r="MDX747" s="1101"/>
      <c r="MDY747" s="1101"/>
      <c r="MDZ747" s="1101"/>
      <c r="MEA747" s="1101"/>
      <c r="MEB747" s="1101"/>
      <c r="MEC747" s="1101"/>
      <c r="MED747" s="1101"/>
      <c r="MEE747" s="1101"/>
      <c r="MEF747" s="1101"/>
      <c r="MEG747" s="1101"/>
      <c r="MEH747" s="1101"/>
      <c r="MEI747" s="1101"/>
      <c r="MEJ747" s="1101"/>
      <c r="MEK747" s="1101"/>
      <c r="MEL747" s="1101"/>
      <c r="MEM747" s="1101"/>
      <c r="MEN747" s="1101"/>
      <c r="MEO747" s="1101"/>
      <c r="MEP747" s="1101"/>
      <c r="MEQ747" s="1101"/>
      <c r="MER747" s="1101"/>
      <c r="MES747" s="1101"/>
      <c r="MET747" s="1101"/>
      <c r="MEU747" s="1101"/>
      <c r="MEV747" s="1101"/>
      <c r="MEW747" s="1101"/>
      <c r="MEX747" s="1101"/>
      <c r="MEY747" s="1101"/>
      <c r="MEZ747" s="1101"/>
      <c r="MFA747" s="1101"/>
      <c r="MFB747" s="1101"/>
      <c r="MFC747" s="1101"/>
      <c r="MFD747" s="1101"/>
      <c r="MFE747" s="1101"/>
      <c r="MFF747" s="1101"/>
      <c r="MFG747" s="1101"/>
      <c r="MFH747" s="1101"/>
      <c r="MFI747" s="1101"/>
      <c r="MFJ747" s="1101"/>
      <c r="MFK747" s="1101"/>
      <c r="MFL747" s="1101"/>
      <c r="MFM747" s="1101"/>
      <c r="MFN747" s="1101"/>
      <c r="MFO747" s="1101"/>
      <c r="MFP747" s="1101"/>
      <c r="MFQ747" s="1101"/>
      <c r="MFR747" s="1101"/>
      <c r="MFS747" s="1101"/>
      <c r="MFT747" s="1101"/>
      <c r="MFU747" s="1101"/>
      <c r="MFV747" s="1101"/>
      <c r="MFW747" s="1101"/>
      <c r="MFX747" s="1101"/>
      <c r="MFY747" s="1101"/>
      <c r="MFZ747" s="1101"/>
      <c r="MGA747" s="1101"/>
      <c r="MGB747" s="1101"/>
      <c r="MGC747" s="1101"/>
      <c r="MGD747" s="1101"/>
      <c r="MGE747" s="1101"/>
      <c r="MGF747" s="1101"/>
      <c r="MGG747" s="1101"/>
      <c r="MGH747" s="1101"/>
      <c r="MGI747" s="1101"/>
      <c r="MGJ747" s="1101"/>
      <c r="MGK747" s="1101"/>
      <c r="MGL747" s="1101"/>
      <c r="MGM747" s="1101"/>
      <c r="MGN747" s="1101"/>
      <c r="MGO747" s="1101"/>
      <c r="MGP747" s="1101"/>
      <c r="MGQ747" s="1101"/>
      <c r="MGR747" s="1101"/>
      <c r="MGS747" s="1101"/>
      <c r="MGT747" s="1101"/>
      <c r="MGU747" s="1101"/>
      <c r="MGV747" s="1101"/>
      <c r="MGW747" s="1101"/>
      <c r="MGX747" s="1101"/>
      <c r="MGY747" s="1101"/>
      <c r="MGZ747" s="1101"/>
      <c r="MHA747" s="1101"/>
      <c r="MHB747" s="1101"/>
      <c r="MHC747" s="1101"/>
      <c r="MHD747" s="1101"/>
      <c r="MHE747" s="1101"/>
      <c r="MHF747" s="1101"/>
      <c r="MHG747" s="1101"/>
      <c r="MHH747" s="1101"/>
      <c r="MHI747" s="1101"/>
      <c r="MHJ747" s="1101"/>
      <c r="MHK747" s="1101"/>
      <c r="MHL747" s="1101"/>
      <c r="MHM747" s="1101"/>
      <c r="MHN747" s="1101"/>
      <c r="MHO747" s="1101"/>
      <c r="MHP747" s="1101"/>
      <c r="MHQ747" s="1101"/>
      <c r="MHR747" s="1101"/>
      <c r="MHS747" s="1101"/>
      <c r="MHT747" s="1101"/>
      <c r="MHU747" s="1101"/>
      <c r="MHV747" s="1101"/>
      <c r="MHW747" s="1101"/>
      <c r="MHX747" s="1101"/>
      <c r="MHY747" s="1101"/>
      <c r="MHZ747" s="1101"/>
      <c r="MIA747" s="1101"/>
      <c r="MIB747" s="1101"/>
      <c r="MIC747" s="1101"/>
      <c r="MID747" s="1101"/>
      <c r="MIE747" s="1101"/>
      <c r="MIF747" s="1101"/>
      <c r="MIG747" s="1101"/>
      <c r="MIH747" s="1101"/>
      <c r="MII747" s="1101"/>
      <c r="MIJ747" s="1101"/>
      <c r="MIK747" s="1101"/>
      <c r="MIL747" s="1101"/>
      <c r="MIM747" s="1101"/>
      <c r="MIN747" s="1101"/>
      <c r="MIO747" s="1101"/>
      <c r="MIP747" s="1101"/>
      <c r="MIQ747" s="1101"/>
      <c r="MIR747" s="1101"/>
      <c r="MIS747" s="1101"/>
      <c r="MIT747" s="1101"/>
      <c r="MIU747" s="1101"/>
      <c r="MIV747" s="1101"/>
      <c r="MIW747" s="1101"/>
      <c r="MIX747" s="1101"/>
      <c r="MIY747" s="1101"/>
      <c r="MIZ747" s="1101"/>
      <c r="MJA747" s="1101"/>
      <c r="MJB747" s="1101"/>
      <c r="MJC747" s="1101"/>
      <c r="MJD747" s="1101"/>
      <c r="MJE747" s="1101"/>
      <c r="MJF747" s="1101"/>
      <c r="MJG747" s="1101"/>
      <c r="MJH747" s="1101"/>
      <c r="MJI747" s="1101"/>
      <c r="MJJ747" s="1101"/>
      <c r="MJK747" s="1101"/>
      <c r="MJL747" s="1101"/>
      <c r="MJM747" s="1101"/>
      <c r="MJN747" s="1101"/>
      <c r="MJO747" s="1101"/>
      <c r="MJP747" s="1101"/>
      <c r="MJQ747" s="1101"/>
      <c r="MJR747" s="1101"/>
      <c r="MJS747" s="1101"/>
      <c r="MJT747" s="1101"/>
      <c r="MJU747" s="1101"/>
      <c r="MJV747" s="1101"/>
      <c r="MJW747" s="1101"/>
      <c r="MJX747" s="1101"/>
      <c r="MJY747" s="1101"/>
      <c r="MJZ747" s="1101"/>
      <c r="MKA747" s="1101"/>
      <c r="MKB747" s="1101"/>
      <c r="MKC747" s="1101"/>
      <c r="MKD747" s="1101"/>
      <c r="MKE747" s="1101"/>
      <c r="MKF747" s="1101"/>
      <c r="MKG747" s="1101"/>
      <c r="MKH747" s="1101"/>
      <c r="MKI747" s="1101"/>
      <c r="MKJ747" s="1101"/>
      <c r="MKK747" s="1101"/>
      <c r="MKL747" s="1101"/>
      <c r="MKM747" s="1101"/>
      <c r="MKN747" s="1101"/>
      <c r="MKO747" s="1101"/>
      <c r="MKP747" s="1101"/>
      <c r="MKQ747" s="1101"/>
      <c r="MKR747" s="1101"/>
      <c r="MKS747" s="1101"/>
      <c r="MKT747" s="1101"/>
      <c r="MKU747" s="1101"/>
      <c r="MKV747" s="1101"/>
      <c r="MKW747" s="1101"/>
      <c r="MKX747" s="1101"/>
      <c r="MKY747" s="1101"/>
      <c r="MKZ747" s="1101"/>
      <c r="MLA747" s="1101"/>
      <c r="MLB747" s="1101"/>
      <c r="MLC747" s="1101"/>
      <c r="MLD747" s="1101"/>
      <c r="MLE747" s="1101"/>
      <c r="MLF747" s="1101"/>
      <c r="MLG747" s="1101"/>
      <c r="MLH747" s="1101"/>
      <c r="MLI747" s="1101"/>
      <c r="MLJ747" s="1101"/>
      <c r="MLK747" s="1101"/>
      <c r="MLL747" s="1101"/>
      <c r="MLM747" s="1101"/>
      <c r="MLN747" s="1101"/>
      <c r="MLO747" s="1101"/>
      <c r="MLP747" s="1101"/>
      <c r="MLQ747" s="1101"/>
      <c r="MLR747" s="1101"/>
      <c r="MLS747" s="1101"/>
      <c r="MLT747" s="1101"/>
      <c r="MLU747" s="1101"/>
      <c r="MLV747" s="1101"/>
      <c r="MLW747" s="1101"/>
      <c r="MLX747" s="1101"/>
      <c r="MLY747" s="1101"/>
      <c r="MLZ747" s="1101"/>
      <c r="MMA747" s="1101"/>
      <c r="MMB747" s="1101"/>
      <c r="MMC747" s="1101"/>
      <c r="MMD747" s="1101"/>
      <c r="MME747" s="1101"/>
      <c r="MMF747" s="1101"/>
      <c r="MMG747" s="1101"/>
      <c r="MMH747" s="1101"/>
      <c r="MMI747" s="1101"/>
      <c r="MMJ747" s="1101"/>
      <c r="MMK747" s="1101"/>
      <c r="MML747" s="1101"/>
      <c r="MMM747" s="1101"/>
      <c r="MMN747" s="1101"/>
      <c r="MMO747" s="1101"/>
      <c r="MMP747" s="1101"/>
      <c r="MMQ747" s="1101"/>
      <c r="MMR747" s="1101"/>
      <c r="MMS747" s="1101"/>
      <c r="MMT747" s="1101"/>
      <c r="MMU747" s="1101"/>
      <c r="MMV747" s="1101"/>
      <c r="MMW747" s="1101"/>
      <c r="MMX747" s="1101"/>
      <c r="MMY747" s="1101"/>
      <c r="MMZ747" s="1101"/>
      <c r="MNA747" s="1101"/>
      <c r="MNB747" s="1101"/>
      <c r="MNC747" s="1101"/>
      <c r="MND747" s="1101"/>
      <c r="MNE747" s="1101"/>
      <c r="MNF747" s="1101"/>
      <c r="MNG747" s="1101"/>
      <c r="MNH747" s="1101"/>
      <c r="MNI747" s="1101"/>
      <c r="MNJ747" s="1101"/>
      <c r="MNK747" s="1101"/>
      <c r="MNL747" s="1101"/>
      <c r="MNM747" s="1101"/>
      <c r="MNN747" s="1101"/>
      <c r="MNO747" s="1101"/>
      <c r="MNP747" s="1101"/>
      <c r="MNQ747" s="1101"/>
      <c r="MNR747" s="1101"/>
      <c r="MNS747" s="1101"/>
      <c r="MNT747" s="1101"/>
      <c r="MNU747" s="1101"/>
      <c r="MNV747" s="1101"/>
      <c r="MNW747" s="1101"/>
      <c r="MNX747" s="1101"/>
      <c r="MNY747" s="1101"/>
      <c r="MNZ747" s="1101"/>
      <c r="MOA747" s="1101"/>
      <c r="MOB747" s="1101"/>
      <c r="MOC747" s="1101"/>
      <c r="MOD747" s="1101"/>
      <c r="MOE747" s="1101"/>
      <c r="MOF747" s="1101"/>
      <c r="MOG747" s="1101"/>
      <c r="MOH747" s="1101"/>
      <c r="MOI747" s="1101"/>
      <c r="MOJ747" s="1101"/>
      <c r="MOK747" s="1101"/>
      <c r="MOL747" s="1101"/>
      <c r="MOM747" s="1101"/>
      <c r="MON747" s="1101"/>
      <c r="MOO747" s="1101"/>
      <c r="MOP747" s="1101"/>
      <c r="MOQ747" s="1101"/>
      <c r="MOR747" s="1101"/>
      <c r="MOS747" s="1101"/>
      <c r="MOT747" s="1101"/>
      <c r="MOU747" s="1101"/>
      <c r="MOV747" s="1101"/>
      <c r="MOW747" s="1101"/>
      <c r="MOX747" s="1101"/>
      <c r="MOY747" s="1101"/>
      <c r="MOZ747" s="1101"/>
      <c r="MPA747" s="1101"/>
      <c r="MPB747" s="1101"/>
      <c r="MPC747" s="1101"/>
      <c r="MPD747" s="1101"/>
      <c r="MPE747" s="1101"/>
      <c r="MPF747" s="1101"/>
      <c r="MPG747" s="1101"/>
      <c r="MPH747" s="1101"/>
      <c r="MPI747" s="1101"/>
      <c r="MPJ747" s="1101"/>
      <c r="MPK747" s="1101"/>
      <c r="MPL747" s="1101"/>
      <c r="MPM747" s="1101"/>
      <c r="MPN747" s="1101"/>
      <c r="MPO747" s="1101"/>
      <c r="MPP747" s="1101"/>
      <c r="MPQ747" s="1101"/>
      <c r="MPR747" s="1101"/>
      <c r="MPS747" s="1101"/>
      <c r="MPT747" s="1101"/>
      <c r="MPU747" s="1101"/>
      <c r="MPV747" s="1101"/>
      <c r="MPW747" s="1101"/>
      <c r="MPX747" s="1101"/>
      <c r="MPY747" s="1101"/>
      <c r="MPZ747" s="1101"/>
      <c r="MQA747" s="1101"/>
      <c r="MQB747" s="1101"/>
      <c r="MQC747" s="1101"/>
      <c r="MQD747" s="1101"/>
      <c r="MQE747" s="1101"/>
      <c r="MQF747" s="1101"/>
      <c r="MQG747" s="1101"/>
      <c r="MQH747" s="1101"/>
      <c r="MQI747" s="1101"/>
      <c r="MQJ747" s="1101"/>
      <c r="MQK747" s="1101"/>
      <c r="MQL747" s="1101"/>
      <c r="MQM747" s="1101"/>
      <c r="MQN747" s="1101"/>
      <c r="MQO747" s="1101"/>
      <c r="MQP747" s="1101"/>
      <c r="MQQ747" s="1101"/>
      <c r="MQR747" s="1101"/>
      <c r="MQS747" s="1101"/>
      <c r="MQT747" s="1101"/>
      <c r="MQU747" s="1101"/>
      <c r="MQV747" s="1101"/>
      <c r="MQW747" s="1101"/>
      <c r="MQX747" s="1101"/>
      <c r="MQY747" s="1101"/>
      <c r="MQZ747" s="1101"/>
      <c r="MRA747" s="1101"/>
      <c r="MRB747" s="1101"/>
      <c r="MRC747" s="1101"/>
      <c r="MRD747" s="1101"/>
      <c r="MRE747" s="1101"/>
      <c r="MRF747" s="1101"/>
      <c r="MRG747" s="1101"/>
      <c r="MRH747" s="1101"/>
      <c r="MRI747" s="1101"/>
      <c r="MRJ747" s="1101"/>
      <c r="MRK747" s="1101"/>
      <c r="MRL747" s="1101"/>
      <c r="MRM747" s="1101"/>
      <c r="MRN747" s="1101"/>
      <c r="MRO747" s="1101"/>
      <c r="MRP747" s="1101"/>
      <c r="MRQ747" s="1101"/>
      <c r="MRR747" s="1101"/>
      <c r="MRS747" s="1101"/>
      <c r="MRT747" s="1101"/>
      <c r="MRU747" s="1101"/>
      <c r="MRV747" s="1101"/>
      <c r="MRW747" s="1101"/>
      <c r="MRX747" s="1101"/>
      <c r="MRY747" s="1101"/>
      <c r="MRZ747" s="1101"/>
      <c r="MSA747" s="1101"/>
      <c r="MSB747" s="1101"/>
      <c r="MSC747" s="1101"/>
      <c r="MSD747" s="1101"/>
      <c r="MSE747" s="1101"/>
      <c r="MSF747" s="1101"/>
      <c r="MSG747" s="1101"/>
      <c r="MSH747" s="1101"/>
      <c r="MSI747" s="1101"/>
      <c r="MSJ747" s="1101"/>
      <c r="MSK747" s="1101"/>
      <c r="MSL747" s="1101"/>
      <c r="MSM747" s="1101"/>
      <c r="MSN747" s="1101"/>
      <c r="MSO747" s="1101"/>
      <c r="MSP747" s="1101"/>
      <c r="MSQ747" s="1101"/>
      <c r="MSR747" s="1101"/>
      <c r="MSS747" s="1101"/>
      <c r="MST747" s="1101"/>
      <c r="MSU747" s="1101"/>
      <c r="MSV747" s="1101"/>
      <c r="MSW747" s="1101"/>
      <c r="MSX747" s="1101"/>
      <c r="MSY747" s="1101"/>
      <c r="MSZ747" s="1101"/>
      <c r="MTA747" s="1101"/>
      <c r="MTB747" s="1101"/>
      <c r="MTC747" s="1101"/>
      <c r="MTD747" s="1101"/>
      <c r="MTE747" s="1101"/>
      <c r="MTF747" s="1101"/>
      <c r="MTG747" s="1101"/>
      <c r="MTH747" s="1101"/>
      <c r="MTI747" s="1101"/>
      <c r="MTJ747" s="1101"/>
      <c r="MTK747" s="1101"/>
      <c r="MTL747" s="1101"/>
      <c r="MTM747" s="1101"/>
      <c r="MTN747" s="1101"/>
      <c r="MTO747" s="1101"/>
      <c r="MTP747" s="1101"/>
      <c r="MTQ747" s="1101"/>
      <c r="MTR747" s="1101"/>
      <c r="MTS747" s="1101"/>
      <c r="MTT747" s="1101"/>
      <c r="MTU747" s="1101"/>
      <c r="MTV747" s="1101"/>
      <c r="MTW747" s="1101"/>
      <c r="MTX747" s="1101"/>
      <c r="MTY747" s="1101"/>
      <c r="MTZ747" s="1101"/>
      <c r="MUA747" s="1101"/>
      <c r="MUB747" s="1101"/>
      <c r="MUC747" s="1101"/>
      <c r="MUD747" s="1101"/>
      <c r="MUE747" s="1101"/>
      <c r="MUF747" s="1101"/>
      <c r="MUG747" s="1101"/>
      <c r="MUH747" s="1101"/>
      <c r="MUI747" s="1101"/>
      <c r="MUJ747" s="1101"/>
      <c r="MUK747" s="1101"/>
      <c r="MUL747" s="1101"/>
      <c r="MUM747" s="1101"/>
      <c r="MUN747" s="1101"/>
      <c r="MUO747" s="1101"/>
      <c r="MUP747" s="1101"/>
      <c r="MUQ747" s="1101"/>
      <c r="MUR747" s="1101"/>
      <c r="MUS747" s="1101"/>
      <c r="MUT747" s="1101"/>
      <c r="MUU747" s="1101"/>
      <c r="MUV747" s="1101"/>
      <c r="MUW747" s="1101"/>
      <c r="MUX747" s="1101"/>
      <c r="MUY747" s="1101"/>
      <c r="MUZ747" s="1101"/>
      <c r="MVA747" s="1101"/>
      <c r="MVB747" s="1101"/>
      <c r="MVC747" s="1101"/>
      <c r="MVD747" s="1101"/>
      <c r="MVE747" s="1101"/>
      <c r="MVF747" s="1101"/>
      <c r="MVG747" s="1101"/>
      <c r="MVH747" s="1101"/>
      <c r="MVI747" s="1101"/>
      <c r="MVJ747" s="1101"/>
      <c r="MVK747" s="1101"/>
      <c r="MVL747" s="1101"/>
      <c r="MVM747" s="1101"/>
      <c r="MVN747" s="1101"/>
      <c r="MVO747" s="1101"/>
      <c r="MVP747" s="1101"/>
      <c r="MVQ747" s="1101"/>
      <c r="MVR747" s="1101"/>
      <c r="MVS747" s="1101"/>
      <c r="MVT747" s="1101"/>
      <c r="MVU747" s="1101"/>
      <c r="MVV747" s="1101"/>
      <c r="MVW747" s="1101"/>
      <c r="MVX747" s="1101"/>
      <c r="MVY747" s="1101"/>
      <c r="MVZ747" s="1101"/>
      <c r="MWA747" s="1101"/>
      <c r="MWB747" s="1101"/>
      <c r="MWC747" s="1101"/>
      <c r="MWD747" s="1101"/>
      <c r="MWE747" s="1101"/>
      <c r="MWF747" s="1101"/>
      <c r="MWG747" s="1101"/>
      <c r="MWH747" s="1101"/>
      <c r="MWI747" s="1101"/>
      <c r="MWJ747" s="1101"/>
      <c r="MWK747" s="1101"/>
      <c r="MWL747" s="1101"/>
      <c r="MWM747" s="1101"/>
      <c r="MWN747" s="1101"/>
      <c r="MWO747" s="1101"/>
      <c r="MWP747" s="1101"/>
      <c r="MWQ747" s="1101"/>
      <c r="MWR747" s="1101"/>
      <c r="MWS747" s="1101"/>
      <c r="MWT747" s="1101"/>
      <c r="MWU747" s="1101"/>
      <c r="MWV747" s="1101"/>
      <c r="MWW747" s="1101"/>
      <c r="MWX747" s="1101"/>
      <c r="MWY747" s="1101"/>
      <c r="MWZ747" s="1101"/>
      <c r="MXA747" s="1101"/>
      <c r="MXB747" s="1101"/>
      <c r="MXC747" s="1101"/>
      <c r="MXD747" s="1101"/>
      <c r="MXE747" s="1101"/>
      <c r="MXF747" s="1101"/>
      <c r="MXG747" s="1101"/>
      <c r="MXH747" s="1101"/>
      <c r="MXI747" s="1101"/>
      <c r="MXJ747" s="1101"/>
      <c r="MXK747" s="1101"/>
      <c r="MXL747" s="1101"/>
      <c r="MXM747" s="1101"/>
      <c r="MXN747" s="1101"/>
      <c r="MXO747" s="1101"/>
      <c r="MXP747" s="1101"/>
      <c r="MXQ747" s="1101"/>
      <c r="MXR747" s="1101"/>
      <c r="MXS747" s="1101"/>
      <c r="MXT747" s="1101"/>
      <c r="MXU747" s="1101"/>
      <c r="MXV747" s="1101"/>
      <c r="MXW747" s="1101"/>
      <c r="MXX747" s="1101"/>
      <c r="MXY747" s="1101"/>
      <c r="MXZ747" s="1101"/>
      <c r="MYA747" s="1101"/>
      <c r="MYB747" s="1101"/>
      <c r="MYC747" s="1101"/>
      <c r="MYD747" s="1101"/>
      <c r="MYE747" s="1101"/>
      <c r="MYF747" s="1101"/>
      <c r="MYG747" s="1101"/>
      <c r="MYH747" s="1101"/>
      <c r="MYI747" s="1101"/>
      <c r="MYJ747" s="1101"/>
      <c r="MYK747" s="1101"/>
      <c r="MYL747" s="1101"/>
      <c r="MYM747" s="1101"/>
      <c r="MYN747" s="1101"/>
      <c r="MYO747" s="1101"/>
      <c r="MYP747" s="1101"/>
      <c r="MYQ747" s="1101"/>
      <c r="MYR747" s="1101"/>
      <c r="MYS747" s="1101"/>
      <c r="MYT747" s="1101"/>
      <c r="MYU747" s="1101"/>
      <c r="MYV747" s="1101"/>
      <c r="MYW747" s="1101"/>
      <c r="MYX747" s="1101"/>
      <c r="MYY747" s="1101"/>
      <c r="MYZ747" s="1101"/>
      <c r="MZA747" s="1101"/>
      <c r="MZB747" s="1101"/>
      <c r="MZC747" s="1101"/>
      <c r="MZD747" s="1101"/>
      <c r="MZE747" s="1101"/>
      <c r="MZF747" s="1101"/>
      <c r="MZG747" s="1101"/>
      <c r="MZH747" s="1101"/>
      <c r="MZI747" s="1101"/>
      <c r="MZJ747" s="1101"/>
      <c r="MZK747" s="1101"/>
      <c r="MZL747" s="1101"/>
      <c r="MZM747" s="1101"/>
      <c r="MZN747" s="1101"/>
      <c r="MZO747" s="1101"/>
      <c r="MZP747" s="1101"/>
      <c r="MZQ747" s="1101"/>
      <c r="MZR747" s="1101"/>
      <c r="MZS747" s="1101"/>
      <c r="MZT747" s="1101"/>
      <c r="MZU747" s="1101"/>
      <c r="MZV747" s="1101"/>
      <c r="MZW747" s="1101"/>
      <c r="MZX747" s="1101"/>
      <c r="MZY747" s="1101"/>
      <c r="MZZ747" s="1101"/>
      <c r="NAA747" s="1101"/>
      <c r="NAB747" s="1101"/>
      <c r="NAC747" s="1101"/>
      <c r="NAD747" s="1101"/>
      <c r="NAE747" s="1101"/>
      <c r="NAF747" s="1101"/>
      <c r="NAG747" s="1101"/>
      <c r="NAH747" s="1101"/>
      <c r="NAI747" s="1101"/>
      <c r="NAJ747" s="1101"/>
      <c r="NAK747" s="1101"/>
      <c r="NAL747" s="1101"/>
      <c r="NAM747" s="1101"/>
      <c r="NAN747" s="1101"/>
      <c r="NAO747" s="1101"/>
      <c r="NAP747" s="1101"/>
      <c r="NAQ747" s="1101"/>
      <c r="NAR747" s="1101"/>
      <c r="NAS747" s="1101"/>
      <c r="NAT747" s="1101"/>
      <c r="NAU747" s="1101"/>
      <c r="NAV747" s="1101"/>
      <c r="NAW747" s="1101"/>
      <c r="NAX747" s="1101"/>
      <c r="NAY747" s="1101"/>
      <c r="NAZ747" s="1101"/>
      <c r="NBA747" s="1101"/>
      <c r="NBB747" s="1101"/>
      <c r="NBC747" s="1101"/>
      <c r="NBD747" s="1101"/>
      <c r="NBE747" s="1101"/>
      <c r="NBF747" s="1101"/>
      <c r="NBG747" s="1101"/>
      <c r="NBH747" s="1101"/>
      <c r="NBI747" s="1101"/>
      <c r="NBJ747" s="1101"/>
      <c r="NBK747" s="1101"/>
      <c r="NBL747" s="1101"/>
      <c r="NBM747" s="1101"/>
      <c r="NBN747" s="1101"/>
      <c r="NBO747" s="1101"/>
      <c r="NBP747" s="1101"/>
      <c r="NBQ747" s="1101"/>
      <c r="NBR747" s="1101"/>
      <c r="NBS747" s="1101"/>
      <c r="NBT747" s="1101"/>
      <c r="NBU747" s="1101"/>
      <c r="NBV747" s="1101"/>
      <c r="NBW747" s="1101"/>
      <c r="NBX747" s="1101"/>
      <c r="NBY747" s="1101"/>
      <c r="NBZ747" s="1101"/>
      <c r="NCA747" s="1101"/>
      <c r="NCB747" s="1101"/>
      <c r="NCC747" s="1101"/>
      <c r="NCD747" s="1101"/>
      <c r="NCE747" s="1101"/>
      <c r="NCF747" s="1101"/>
      <c r="NCG747" s="1101"/>
      <c r="NCH747" s="1101"/>
      <c r="NCI747" s="1101"/>
      <c r="NCJ747" s="1101"/>
      <c r="NCK747" s="1101"/>
      <c r="NCL747" s="1101"/>
      <c r="NCM747" s="1101"/>
      <c r="NCN747" s="1101"/>
      <c r="NCO747" s="1101"/>
      <c r="NCP747" s="1101"/>
      <c r="NCQ747" s="1101"/>
      <c r="NCR747" s="1101"/>
      <c r="NCS747" s="1101"/>
      <c r="NCT747" s="1101"/>
      <c r="NCU747" s="1101"/>
      <c r="NCV747" s="1101"/>
      <c r="NCW747" s="1101"/>
      <c r="NCX747" s="1101"/>
      <c r="NCY747" s="1101"/>
      <c r="NCZ747" s="1101"/>
      <c r="NDA747" s="1101"/>
      <c r="NDB747" s="1101"/>
      <c r="NDC747" s="1101"/>
      <c r="NDD747" s="1101"/>
      <c r="NDE747" s="1101"/>
      <c r="NDF747" s="1101"/>
      <c r="NDG747" s="1101"/>
      <c r="NDH747" s="1101"/>
      <c r="NDI747" s="1101"/>
      <c r="NDJ747" s="1101"/>
      <c r="NDK747" s="1101"/>
      <c r="NDL747" s="1101"/>
      <c r="NDM747" s="1101"/>
      <c r="NDN747" s="1101"/>
      <c r="NDO747" s="1101"/>
      <c r="NDP747" s="1101"/>
      <c r="NDQ747" s="1101"/>
      <c r="NDR747" s="1101"/>
      <c r="NDS747" s="1101"/>
      <c r="NDT747" s="1101"/>
      <c r="NDU747" s="1101"/>
      <c r="NDV747" s="1101"/>
      <c r="NDW747" s="1101"/>
      <c r="NDX747" s="1101"/>
      <c r="NDY747" s="1101"/>
      <c r="NDZ747" s="1101"/>
      <c r="NEA747" s="1101"/>
      <c r="NEB747" s="1101"/>
      <c r="NEC747" s="1101"/>
      <c r="NED747" s="1101"/>
      <c r="NEE747" s="1101"/>
      <c r="NEF747" s="1101"/>
      <c r="NEG747" s="1101"/>
      <c r="NEH747" s="1101"/>
      <c r="NEI747" s="1101"/>
      <c r="NEJ747" s="1101"/>
      <c r="NEK747" s="1101"/>
      <c r="NEL747" s="1101"/>
      <c r="NEM747" s="1101"/>
      <c r="NEN747" s="1101"/>
      <c r="NEO747" s="1101"/>
      <c r="NEP747" s="1101"/>
      <c r="NEQ747" s="1101"/>
      <c r="NER747" s="1101"/>
      <c r="NES747" s="1101"/>
      <c r="NET747" s="1101"/>
      <c r="NEU747" s="1101"/>
      <c r="NEV747" s="1101"/>
      <c r="NEW747" s="1101"/>
      <c r="NEX747" s="1101"/>
      <c r="NEY747" s="1101"/>
      <c r="NEZ747" s="1101"/>
      <c r="NFA747" s="1101"/>
      <c r="NFB747" s="1101"/>
      <c r="NFC747" s="1101"/>
      <c r="NFD747" s="1101"/>
      <c r="NFE747" s="1101"/>
      <c r="NFF747" s="1101"/>
      <c r="NFG747" s="1101"/>
      <c r="NFH747" s="1101"/>
      <c r="NFI747" s="1101"/>
      <c r="NFJ747" s="1101"/>
      <c r="NFK747" s="1101"/>
      <c r="NFL747" s="1101"/>
      <c r="NFM747" s="1101"/>
      <c r="NFN747" s="1101"/>
      <c r="NFO747" s="1101"/>
      <c r="NFP747" s="1101"/>
      <c r="NFQ747" s="1101"/>
      <c r="NFR747" s="1101"/>
      <c r="NFS747" s="1101"/>
      <c r="NFT747" s="1101"/>
      <c r="NFU747" s="1101"/>
      <c r="NFV747" s="1101"/>
      <c r="NFW747" s="1101"/>
      <c r="NFX747" s="1101"/>
      <c r="NFY747" s="1101"/>
      <c r="NFZ747" s="1101"/>
      <c r="NGA747" s="1101"/>
      <c r="NGB747" s="1101"/>
      <c r="NGC747" s="1101"/>
      <c r="NGD747" s="1101"/>
      <c r="NGE747" s="1101"/>
      <c r="NGF747" s="1101"/>
      <c r="NGG747" s="1101"/>
      <c r="NGH747" s="1101"/>
      <c r="NGI747" s="1101"/>
      <c r="NGJ747" s="1101"/>
      <c r="NGK747" s="1101"/>
      <c r="NGL747" s="1101"/>
      <c r="NGM747" s="1101"/>
      <c r="NGN747" s="1101"/>
      <c r="NGO747" s="1101"/>
      <c r="NGP747" s="1101"/>
      <c r="NGQ747" s="1101"/>
      <c r="NGR747" s="1101"/>
      <c r="NGS747" s="1101"/>
      <c r="NGT747" s="1101"/>
      <c r="NGU747" s="1101"/>
      <c r="NGV747" s="1101"/>
      <c r="NGW747" s="1101"/>
      <c r="NGX747" s="1101"/>
      <c r="NGY747" s="1101"/>
      <c r="NGZ747" s="1101"/>
      <c r="NHA747" s="1101"/>
      <c r="NHB747" s="1101"/>
      <c r="NHC747" s="1101"/>
      <c r="NHD747" s="1101"/>
      <c r="NHE747" s="1101"/>
      <c r="NHF747" s="1101"/>
      <c r="NHG747" s="1101"/>
      <c r="NHH747" s="1101"/>
      <c r="NHI747" s="1101"/>
      <c r="NHJ747" s="1101"/>
      <c r="NHK747" s="1101"/>
      <c r="NHL747" s="1101"/>
      <c r="NHM747" s="1101"/>
      <c r="NHN747" s="1101"/>
      <c r="NHO747" s="1101"/>
      <c r="NHP747" s="1101"/>
      <c r="NHQ747" s="1101"/>
      <c r="NHR747" s="1101"/>
      <c r="NHS747" s="1101"/>
      <c r="NHT747" s="1101"/>
      <c r="NHU747" s="1101"/>
      <c r="NHV747" s="1101"/>
      <c r="NHW747" s="1101"/>
      <c r="NHX747" s="1101"/>
      <c r="NHY747" s="1101"/>
      <c r="NHZ747" s="1101"/>
      <c r="NIA747" s="1101"/>
      <c r="NIB747" s="1101"/>
      <c r="NIC747" s="1101"/>
      <c r="NID747" s="1101"/>
      <c r="NIE747" s="1101"/>
      <c r="NIF747" s="1101"/>
      <c r="NIG747" s="1101"/>
      <c r="NIH747" s="1101"/>
      <c r="NII747" s="1101"/>
      <c r="NIJ747" s="1101"/>
      <c r="NIK747" s="1101"/>
      <c r="NIL747" s="1101"/>
      <c r="NIM747" s="1101"/>
      <c r="NIN747" s="1101"/>
      <c r="NIO747" s="1101"/>
      <c r="NIP747" s="1101"/>
      <c r="NIQ747" s="1101"/>
      <c r="NIR747" s="1101"/>
      <c r="NIS747" s="1101"/>
      <c r="NIT747" s="1101"/>
      <c r="NIU747" s="1101"/>
      <c r="NIV747" s="1101"/>
      <c r="NIW747" s="1101"/>
      <c r="NIX747" s="1101"/>
      <c r="NIY747" s="1101"/>
      <c r="NIZ747" s="1101"/>
      <c r="NJA747" s="1101"/>
      <c r="NJB747" s="1101"/>
      <c r="NJC747" s="1101"/>
      <c r="NJD747" s="1101"/>
      <c r="NJE747" s="1101"/>
      <c r="NJF747" s="1101"/>
      <c r="NJG747" s="1101"/>
      <c r="NJH747" s="1101"/>
      <c r="NJI747" s="1101"/>
      <c r="NJJ747" s="1101"/>
      <c r="NJK747" s="1101"/>
      <c r="NJL747" s="1101"/>
      <c r="NJM747" s="1101"/>
      <c r="NJN747" s="1101"/>
      <c r="NJO747" s="1101"/>
      <c r="NJP747" s="1101"/>
      <c r="NJQ747" s="1101"/>
      <c r="NJR747" s="1101"/>
      <c r="NJS747" s="1101"/>
      <c r="NJT747" s="1101"/>
      <c r="NJU747" s="1101"/>
      <c r="NJV747" s="1101"/>
      <c r="NJW747" s="1101"/>
      <c r="NJX747" s="1101"/>
      <c r="NJY747" s="1101"/>
      <c r="NJZ747" s="1101"/>
      <c r="NKA747" s="1101"/>
      <c r="NKB747" s="1101"/>
      <c r="NKC747" s="1101"/>
      <c r="NKD747" s="1101"/>
      <c r="NKE747" s="1101"/>
      <c r="NKF747" s="1101"/>
      <c r="NKG747" s="1101"/>
      <c r="NKH747" s="1101"/>
      <c r="NKI747" s="1101"/>
      <c r="NKJ747" s="1101"/>
      <c r="NKK747" s="1101"/>
      <c r="NKL747" s="1101"/>
      <c r="NKM747" s="1101"/>
      <c r="NKN747" s="1101"/>
      <c r="NKO747" s="1101"/>
      <c r="NKP747" s="1101"/>
      <c r="NKQ747" s="1101"/>
      <c r="NKR747" s="1101"/>
      <c r="NKS747" s="1101"/>
      <c r="NKT747" s="1101"/>
      <c r="NKU747" s="1101"/>
      <c r="NKV747" s="1101"/>
      <c r="NKW747" s="1101"/>
      <c r="NKX747" s="1101"/>
      <c r="NKY747" s="1101"/>
      <c r="NKZ747" s="1101"/>
      <c r="NLA747" s="1101"/>
      <c r="NLB747" s="1101"/>
      <c r="NLC747" s="1101"/>
      <c r="NLD747" s="1101"/>
      <c r="NLE747" s="1101"/>
      <c r="NLF747" s="1101"/>
      <c r="NLG747" s="1101"/>
      <c r="NLH747" s="1101"/>
      <c r="NLI747" s="1101"/>
      <c r="NLJ747" s="1101"/>
      <c r="NLK747" s="1101"/>
      <c r="NLL747" s="1101"/>
      <c r="NLM747" s="1101"/>
      <c r="NLN747" s="1101"/>
      <c r="NLO747" s="1101"/>
      <c r="NLP747" s="1101"/>
      <c r="NLQ747" s="1101"/>
      <c r="NLR747" s="1101"/>
      <c r="NLS747" s="1101"/>
      <c r="NLT747" s="1101"/>
      <c r="NLU747" s="1101"/>
      <c r="NLV747" s="1101"/>
      <c r="NLW747" s="1101"/>
      <c r="NLX747" s="1101"/>
      <c r="NLY747" s="1101"/>
      <c r="NLZ747" s="1101"/>
      <c r="NMA747" s="1101"/>
      <c r="NMB747" s="1101"/>
      <c r="NMC747" s="1101"/>
      <c r="NMD747" s="1101"/>
      <c r="NME747" s="1101"/>
      <c r="NMF747" s="1101"/>
      <c r="NMG747" s="1101"/>
      <c r="NMH747" s="1101"/>
      <c r="NMI747" s="1101"/>
      <c r="NMJ747" s="1101"/>
      <c r="NMK747" s="1101"/>
      <c r="NML747" s="1101"/>
      <c r="NMM747" s="1101"/>
      <c r="NMN747" s="1101"/>
      <c r="NMO747" s="1101"/>
      <c r="NMP747" s="1101"/>
      <c r="NMQ747" s="1101"/>
      <c r="NMR747" s="1101"/>
      <c r="NMS747" s="1101"/>
      <c r="NMT747" s="1101"/>
      <c r="NMU747" s="1101"/>
      <c r="NMV747" s="1101"/>
      <c r="NMW747" s="1101"/>
      <c r="NMX747" s="1101"/>
      <c r="NMY747" s="1101"/>
      <c r="NMZ747" s="1101"/>
      <c r="NNA747" s="1101"/>
      <c r="NNB747" s="1101"/>
      <c r="NNC747" s="1101"/>
      <c r="NND747" s="1101"/>
      <c r="NNE747" s="1101"/>
      <c r="NNF747" s="1101"/>
      <c r="NNG747" s="1101"/>
      <c r="NNH747" s="1101"/>
      <c r="NNI747" s="1101"/>
      <c r="NNJ747" s="1101"/>
      <c r="NNK747" s="1101"/>
      <c r="NNL747" s="1101"/>
      <c r="NNM747" s="1101"/>
      <c r="NNN747" s="1101"/>
      <c r="NNO747" s="1101"/>
      <c r="NNP747" s="1101"/>
      <c r="NNQ747" s="1101"/>
      <c r="NNR747" s="1101"/>
      <c r="NNS747" s="1101"/>
      <c r="NNT747" s="1101"/>
      <c r="NNU747" s="1101"/>
      <c r="NNV747" s="1101"/>
      <c r="NNW747" s="1101"/>
      <c r="NNX747" s="1101"/>
      <c r="NNY747" s="1101"/>
      <c r="NNZ747" s="1101"/>
      <c r="NOA747" s="1101"/>
      <c r="NOB747" s="1101"/>
      <c r="NOC747" s="1101"/>
      <c r="NOD747" s="1101"/>
      <c r="NOE747" s="1101"/>
      <c r="NOF747" s="1101"/>
      <c r="NOG747" s="1101"/>
      <c r="NOH747" s="1101"/>
      <c r="NOI747" s="1101"/>
      <c r="NOJ747" s="1101"/>
      <c r="NOK747" s="1101"/>
      <c r="NOL747" s="1101"/>
      <c r="NOM747" s="1101"/>
      <c r="NON747" s="1101"/>
      <c r="NOO747" s="1101"/>
      <c r="NOP747" s="1101"/>
      <c r="NOQ747" s="1101"/>
      <c r="NOR747" s="1101"/>
      <c r="NOS747" s="1101"/>
      <c r="NOT747" s="1101"/>
      <c r="NOU747" s="1101"/>
      <c r="NOV747" s="1101"/>
      <c r="NOW747" s="1101"/>
      <c r="NOX747" s="1101"/>
      <c r="NOY747" s="1101"/>
      <c r="NOZ747" s="1101"/>
      <c r="NPA747" s="1101"/>
      <c r="NPB747" s="1101"/>
      <c r="NPC747" s="1101"/>
      <c r="NPD747" s="1101"/>
      <c r="NPE747" s="1101"/>
      <c r="NPF747" s="1101"/>
      <c r="NPG747" s="1101"/>
      <c r="NPH747" s="1101"/>
      <c r="NPI747" s="1101"/>
      <c r="NPJ747" s="1101"/>
      <c r="NPK747" s="1101"/>
      <c r="NPL747" s="1101"/>
      <c r="NPM747" s="1101"/>
      <c r="NPN747" s="1101"/>
      <c r="NPO747" s="1101"/>
      <c r="NPP747" s="1101"/>
      <c r="NPQ747" s="1101"/>
      <c r="NPR747" s="1101"/>
      <c r="NPS747" s="1101"/>
      <c r="NPT747" s="1101"/>
      <c r="NPU747" s="1101"/>
      <c r="NPV747" s="1101"/>
      <c r="NPW747" s="1101"/>
      <c r="NPX747" s="1101"/>
      <c r="NPY747" s="1101"/>
      <c r="NPZ747" s="1101"/>
      <c r="NQA747" s="1101"/>
      <c r="NQB747" s="1101"/>
      <c r="NQC747" s="1101"/>
      <c r="NQD747" s="1101"/>
      <c r="NQE747" s="1101"/>
      <c r="NQF747" s="1101"/>
      <c r="NQG747" s="1101"/>
      <c r="NQH747" s="1101"/>
      <c r="NQI747" s="1101"/>
      <c r="NQJ747" s="1101"/>
      <c r="NQK747" s="1101"/>
      <c r="NQL747" s="1101"/>
      <c r="NQM747" s="1101"/>
      <c r="NQN747" s="1101"/>
      <c r="NQO747" s="1101"/>
      <c r="NQP747" s="1101"/>
      <c r="NQQ747" s="1101"/>
      <c r="NQR747" s="1101"/>
      <c r="NQS747" s="1101"/>
      <c r="NQT747" s="1101"/>
      <c r="NQU747" s="1101"/>
      <c r="NQV747" s="1101"/>
      <c r="NQW747" s="1101"/>
      <c r="NQX747" s="1101"/>
      <c r="NQY747" s="1101"/>
      <c r="NQZ747" s="1101"/>
      <c r="NRA747" s="1101"/>
      <c r="NRB747" s="1101"/>
      <c r="NRC747" s="1101"/>
      <c r="NRD747" s="1101"/>
      <c r="NRE747" s="1101"/>
      <c r="NRF747" s="1101"/>
      <c r="NRG747" s="1101"/>
      <c r="NRH747" s="1101"/>
      <c r="NRI747" s="1101"/>
      <c r="NRJ747" s="1101"/>
      <c r="NRK747" s="1101"/>
      <c r="NRL747" s="1101"/>
      <c r="NRM747" s="1101"/>
      <c r="NRN747" s="1101"/>
      <c r="NRO747" s="1101"/>
      <c r="NRP747" s="1101"/>
      <c r="NRQ747" s="1101"/>
      <c r="NRR747" s="1101"/>
      <c r="NRS747" s="1101"/>
      <c r="NRT747" s="1101"/>
      <c r="NRU747" s="1101"/>
      <c r="NRV747" s="1101"/>
      <c r="NRW747" s="1101"/>
      <c r="NRX747" s="1101"/>
      <c r="NRY747" s="1101"/>
      <c r="NRZ747" s="1101"/>
      <c r="NSA747" s="1101"/>
      <c r="NSB747" s="1101"/>
      <c r="NSC747" s="1101"/>
      <c r="NSD747" s="1101"/>
      <c r="NSE747" s="1101"/>
      <c r="NSF747" s="1101"/>
      <c r="NSG747" s="1101"/>
      <c r="NSH747" s="1101"/>
      <c r="NSI747" s="1101"/>
      <c r="NSJ747" s="1101"/>
      <c r="NSK747" s="1101"/>
      <c r="NSL747" s="1101"/>
      <c r="NSM747" s="1101"/>
      <c r="NSN747" s="1101"/>
      <c r="NSO747" s="1101"/>
      <c r="NSP747" s="1101"/>
      <c r="NSQ747" s="1101"/>
      <c r="NSR747" s="1101"/>
      <c r="NSS747" s="1101"/>
      <c r="NST747" s="1101"/>
      <c r="NSU747" s="1101"/>
      <c r="NSV747" s="1101"/>
      <c r="NSW747" s="1101"/>
      <c r="NSX747" s="1101"/>
      <c r="NSY747" s="1101"/>
      <c r="NSZ747" s="1101"/>
      <c r="NTA747" s="1101"/>
      <c r="NTB747" s="1101"/>
      <c r="NTC747" s="1101"/>
      <c r="NTD747" s="1101"/>
      <c r="NTE747" s="1101"/>
      <c r="NTF747" s="1101"/>
      <c r="NTG747" s="1101"/>
      <c r="NTH747" s="1101"/>
      <c r="NTI747" s="1101"/>
      <c r="NTJ747" s="1101"/>
      <c r="NTK747" s="1101"/>
      <c r="NTL747" s="1101"/>
      <c r="NTM747" s="1101"/>
      <c r="NTN747" s="1101"/>
      <c r="NTO747" s="1101"/>
      <c r="NTP747" s="1101"/>
      <c r="NTQ747" s="1101"/>
      <c r="NTR747" s="1101"/>
      <c r="NTS747" s="1101"/>
      <c r="NTT747" s="1101"/>
      <c r="NTU747" s="1101"/>
      <c r="NTV747" s="1101"/>
      <c r="NTW747" s="1101"/>
      <c r="NTX747" s="1101"/>
      <c r="NTY747" s="1101"/>
      <c r="NTZ747" s="1101"/>
      <c r="NUA747" s="1101"/>
      <c r="NUB747" s="1101"/>
      <c r="NUC747" s="1101"/>
      <c r="NUD747" s="1101"/>
      <c r="NUE747" s="1101"/>
      <c r="NUF747" s="1101"/>
      <c r="NUG747" s="1101"/>
      <c r="NUH747" s="1101"/>
      <c r="NUI747" s="1101"/>
      <c r="NUJ747" s="1101"/>
      <c r="NUK747" s="1101"/>
      <c r="NUL747" s="1101"/>
      <c r="NUM747" s="1101"/>
      <c r="NUN747" s="1101"/>
      <c r="NUO747" s="1101"/>
      <c r="NUP747" s="1101"/>
      <c r="NUQ747" s="1101"/>
      <c r="NUR747" s="1101"/>
      <c r="NUS747" s="1101"/>
      <c r="NUT747" s="1101"/>
      <c r="NUU747" s="1101"/>
      <c r="NUV747" s="1101"/>
      <c r="NUW747" s="1101"/>
      <c r="NUX747" s="1101"/>
      <c r="NUY747" s="1101"/>
      <c r="NUZ747" s="1101"/>
      <c r="NVA747" s="1101"/>
      <c r="NVB747" s="1101"/>
      <c r="NVC747" s="1101"/>
      <c r="NVD747" s="1101"/>
      <c r="NVE747" s="1101"/>
      <c r="NVF747" s="1101"/>
      <c r="NVG747" s="1101"/>
      <c r="NVH747" s="1101"/>
      <c r="NVI747" s="1101"/>
      <c r="NVJ747" s="1101"/>
      <c r="NVK747" s="1101"/>
      <c r="NVL747" s="1101"/>
      <c r="NVM747" s="1101"/>
      <c r="NVN747" s="1101"/>
      <c r="NVO747" s="1101"/>
      <c r="NVP747" s="1101"/>
      <c r="NVQ747" s="1101"/>
      <c r="NVR747" s="1101"/>
      <c r="NVS747" s="1101"/>
      <c r="NVT747" s="1101"/>
      <c r="NVU747" s="1101"/>
      <c r="NVV747" s="1101"/>
      <c r="NVW747" s="1101"/>
      <c r="NVX747" s="1101"/>
      <c r="NVY747" s="1101"/>
      <c r="NVZ747" s="1101"/>
      <c r="NWA747" s="1101"/>
      <c r="NWB747" s="1101"/>
      <c r="NWC747" s="1101"/>
      <c r="NWD747" s="1101"/>
      <c r="NWE747" s="1101"/>
      <c r="NWF747" s="1101"/>
      <c r="NWG747" s="1101"/>
      <c r="NWH747" s="1101"/>
      <c r="NWI747" s="1101"/>
      <c r="NWJ747" s="1101"/>
      <c r="NWK747" s="1101"/>
      <c r="NWL747" s="1101"/>
      <c r="NWM747" s="1101"/>
      <c r="NWN747" s="1101"/>
      <c r="NWO747" s="1101"/>
      <c r="NWP747" s="1101"/>
      <c r="NWQ747" s="1101"/>
      <c r="NWR747" s="1101"/>
      <c r="NWS747" s="1101"/>
      <c r="NWT747" s="1101"/>
      <c r="NWU747" s="1101"/>
      <c r="NWV747" s="1101"/>
      <c r="NWW747" s="1101"/>
      <c r="NWX747" s="1101"/>
      <c r="NWY747" s="1101"/>
      <c r="NWZ747" s="1101"/>
      <c r="NXA747" s="1101"/>
      <c r="NXB747" s="1101"/>
      <c r="NXC747" s="1101"/>
      <c r="NXD747" s="1101"/>
      <c r="NXE747" s="1101"/>
      <c r="NXF747" s="1101"/>
      <c r="NXG747" s="1101"/>
      <c r="NXH747" s="1101"/>
      <c r="NXI747" s="1101"/>
      <c r="NXJ747" s="1101"/>
      <c r="NXK747" s="1101"/>
      <c r="NXL747" s="1101"/>
      <c r="NXM747" s="1101"/>
      <c r="NXN747" s="1101"/>
      <c r="NXO747" s="1101"/>
      <c r="NXP747" s="1101"/>
      <c r="NXQ747" s="1101"/>
      <c r="NXR747" s="1101"/>
      <c r="NXS747" s="1101"/>
      <c r="NXT747" s="1101"/>
      <c r="NXU747" s="1101"/>
      <c r="NXV747" s="1101"/>
      <c r="NXW747" s="1101"/>
      <c r="NXX747" s="1101"/>
      <c r="NXY747" s="1101"/>
      <c r="NXZ747" s="1101"/>
      <c r="NYA747" s="1101"/>
      <c r="NYB747" s="1101"/>
      <c r="NYC747" s="1101"/>
      <c r="NYD747" s="1101"/>
      <c r="NYE747" s="1101"/>
      <c r="NYF747" s="1101"/>
      <c r="NYG747" s="1101"/>
      <c r="NYH747" s="1101"/>
      <c r="NYI747" s="1101"/>
      <c r="NYJ747" s="1101"/>
      <c r="NYK747" s="1101"/>
      <c r="NYL747" s="1101"/>
      <c r="NYM747" s="1101"/>
      <c r="NYN747" s="1101"/>
      <c r="NYO747" s="1101"/>
      <c r="NYP747" s="1101"/>
      <c r="NYQ747" s="1101"/>
      <c r="NYR747" s="1101"/>
      <c r="NYS747" s="1101"/>
      <c r="NYT747" s="1101"/>
      <c r="NYU747" s="1101"/>
      <c r="NYV747" s="1101"/>
      <c r="NYW747" s="1101"/>
      <c r="NYX747" s="1101"/>
      <c r="NYY747" s="1101"/>
      <c r="NYZ747" s="1101"/>
      <c r="NZA747" s="1101"/>
      <c r="NZB747" s="1101"/>
      <c r="NZC747" s="1101"/>
      <c r="NZD747" s="1101"/>
      <c r="NZE747" s="1101"/>
      <c r="NZF747" s="1101"/>
      <c r="NZG747" s="1101"/>
      <c r="NZH747" s="1101"/>
      <c r="NZI747" s="1101"/>
      <c r="NZJ747" s="1101"/>
      <c r="NZK747" s="1101"/>
      <c r="NZL747" s="1101"/>
      <c r="NZM747" s="1101"/>
      <c r="NZN747" s="1101"/>
      <c r="NZO747" s="1101"/>
      <c r="NZP747" s="1101"/>
      <c r="NZQ747" s="1101"/>
      <c r="NZR747" s="1101"/>
      <c r="NZS747" s="1101"/>
      <c r="NZT747" s="1101"/>
      <c r="NZU747" s="1101"/>
      <c r="NZV747" s="1101"/>
      <c r="NZW747" s="1101"/>
      <c r="NZX747" s="1101"/>
      <c r="NZY747" s="1101"/>
      <c r="NZZ747" s="1101"/>
      <c r="OAA747" s="1101"/>
      <c r="OAB747" s="1101"/>
      <c r="OAC747" s="1101"/>
      <c r="OAD747" s="1101"/>
      <c r="OAE747" s="1101"/>
      <c r="OAF747" s="1101"/>
      <c r="OAG747" s="1101"/>
      <c r="OAH747" s="1101"/>
      <c r="OAI747" s="1101"/>
      <c r="OAJ747" s="1101"/>
      <c r="OAK747" s="1101"/>
      <c r="OAL747" s="1101"/>
      <c r="OAM747" s="1101"/>
      <c r="OAN747" s="1101"/>
      <c r="OAO747" s="1101"/>
      <c r="OAP747" s="1101"/>
      <c r="OAQ747" s="1101"/>
      <c r="OAR747" s="1101"/>
      <c r="OAS747" s="1101"/>
      <c r="OAT747" s="1101"/>
      <c r="OAU747" s="1101"/>
      <c r="OAV747" s="1101"/>
      <c r="OAW747" s="1101"/>
      <c r="OAX747" s="1101"/>
      <c r="OAY747" s="1101"/>
      <c r="OAZ747" s="1101"/>
      <c r="OBA747" s="1101"/>
      <c r="OBB747" s="1101"/>
      <c r="OBC747" s="1101"/>
      <c r="OBD747" s="1101"/>
      <c r="OBE747" s="1101"/>
      <c r="OBF747" s="1101"/>
      <c r="OBG747" s="1101"/>
      <c r="OBH747" s="1101"/>
      <c r="OBI747" s="1101"/>
      <c r="OBJ747" s="1101"/>
      <c r="OBK747" s="1101"/>
      <c r="OBL747" s="1101"/>
      <c r="OBM747" s="1101"/>
      <c r="OBN747" s="1101"/>
      <c r="OBO747" s="1101"/>
      <c r="OBP747" s="1101"/>
      <c r="OBQ747" s="1101"/>
      <c r="OBR747" s="1101"/>
      <c r="OBS747" s="1101"/>
      <c r="OBT747" s="1101"/>
      <c r="OBU747" s="1101"/>
      <c r="OBV747" s="1101"/>
      <c r="OBW747" s="1101"/>
      <c r="OBX747" s="1101"/>
      <c r="OBY747" s="1101"/>
      <c r="OBZ747" s="1101"/>
      <c r="OCA747" s="1101"/>
      <c r="OCB747" s="1101"/>
      <c r="OCC747" s="1101"/>
      <c r="OCD747" s="1101"/>
      <c r="OCE747" s="1101"/>
      <c r="OCF747" s="1101"/>
      <c r="OCG747" s="1101"/>
      <c r="OCH747" s="1101"/>
      <c r="OCI747" s="1101"/>
      <c r="OCJ747" s="1101"/>
      <c r="OCK747" s="1101"/>
      <c r="OCL747" s="1101"/>
      <c r="OCM747" s="1101"/>
      <c r="OCN747" s="1101"/>
      <c r="OCO747" s="1101"/>
      <c r="OCP747" s="1101"/>
      <c r="OCQ747" s="1101"/>
      <c r="OCR747" s="1101"/>
      <c r="OCS747" s="1101"/>
      <c r="OCT747" s="1101"/>
      <c r="OCU747" s="1101"/>
      <c r="OCV747" s="1101"/>
      <c r="OCW747" s="1101"/>
      <c r="OCX747" s="1101"/>
      <c r="OCY747" s="1101"/>
      <c r="OCZ747" s="1101"/>
      <c r="ODA747" s="1101"/>
      <c r="ODB747" s="1101"/>
      <c r="ODC747" s="1101"/>
      <c r="ODD747" s="1101"/>
      <c r="ODE747" s="1101"/>
      <c r="ODF747" s="1101"/>
      <c r="ODG747" s="1101"/>
      <c r="ODH747" s="1101"/>
      <c r="ODI747" s="1101"/>
      <c r="ODJ747" s="1101"/>
      <c r="ODK747" s="1101"/>
      <c r="ODL747" s="1101"/>
      <c r="ODM747" s="1101"/>
      <c r="ODN747" s="1101"/>
      <c r="ODO747" s="1101"/>
      <c r="ODP747" s="1101"/>
      <c r="ODQ747" s="1101"/>
      <c r="ODR747" s="1101"/>
      <c r="ODS747" s="1101"/>
      <c r="ODT747" s="1101"/>
      <c r="ODU747" s="1101"/>
      <c r="ODV747" s="1101"/>
      <c r="ODW747" s="1101"/>
      <c r="ODX747" s="1101"/>
      <c r="ODY747" s="1101"/>
      <c r="ODZ747" s="1101"/>
      <c r="OEA747" s="1101"/>
      <c r="OEB747" s="1101"/>
      <c r="OEC747" s="1101"/>
      <c r="OED747" s="1101"/>
      <c r="OEE747" s="1101"/>
      <c r="OEF747" s="1101"/>
      <c r="OEG747" s="1101"/>
      <c r="OEH747" s="1101"/>
      <c r="OEI747" s="1101"/>
      <c r="OEJ747" s="1101"/>
      <c r="OEK747" s="1101"/>
      <c r="OEL747" s="1101"/>
      <c r="OEM747" s="1101"/>
      <c r="OEN747" s="1101"/>
      <c r="OEO747" s="1101"/>
      <c r="OEP747" s="1101"/>
      <c r="OEQ747" s="1101"/>
      <c r="OER747" s="1101"/>
      <c r="OES747" s="1101"/>
      <c r="OET747" s="1101"/>
      <c r="OEU747" s="1101"/>
      <c r="OEV747" s="1101"/>
      <c r="OEW747" s="1101"/>
      <c r="OEX747" s="1101"/>
      <c r="OEY747" s="1101"/>
      <c r="OEZ747" s="1101"/>
      <c r="OFA747" s="1101"/>
      <c r="OFB747" s="1101"/>
      <c r="OFC747" s="1101"/>
      <c r="OFD747" s="1101"/>
      <c r="OFE747" s="1101"/>
      <c r="OFF747" s="1101"/>
      <c r="OFG747" s="1101"/>
      <c r="OFH747" s="1101"/>
      <c r="OFI747" s="1101"/>
      <c r="OFJ747" s="1101"/>
      <c r="OFK747" s="1101"/>
      <c r="OFL747" s="1101"/>
      <c r="OFM747" s="1101"/>
      <c r="OFN747" s="1101"/>
      <c r="OFO747" s="1101"/>
      <c r="OFP747" s="1101"/>
      <c r="OFQ747" s="1101"/>
      <c r="OFR747" s="1101"/>
      <c r="OFS747" s="1101"/>
      <c r="OFT747" s="1101"/>
      <c r="OFU747" s="1101"/>
      <c r="OFV747" s="1101"/>
      <c r="OFW747" s="1101"/>
      <c r="OFX747" s="1101"/>
      <c r="OFY747" s="1101"/>
      <c r="OFZ747" s="1101"/>
      <c r="OGA747" s="1101"/>
      <c r="OGB747" s="1101"/>
      <c r="OGC747" s="1101"/>
      <c r="OGD747" s="1101"/>
      <c r="OGE747" s="1101"/>
      <c r="OGF747" s="1101"/>
      <c r="OGG747" s="1101"/>
      <c r="OGH747" s="1101"/>
      <c r="OGI747" s="1101"/>
      <c r="OGJ747" s="1101"/>
      <c r="OGK747" s="1101"/>
      <c r="OGL747" s="1101"/>
      <c r="OGM747" s="1101"/>
      <c r="OGN747" s="1101"/>
      <c r="OGO747" s="1101"/>
      <c r="OGP747" s="1101"/>
      <c r="OGQ747" s="1101"/>
      <c r="OGR747" s="1101"/>
      <c r="OGS747" s="1101"/>
      <c r="OGT747" s="1101"/>
      <c r="OGU747" s="1101"/>
      <c r="OGV747" s="1101"/>
      <c r="OGW747" s="1101"/>
      <c r="OGX747" s="1101"/>
      <c r="OGY747" s="1101"/>
      <c r="OGZ747" s="1101"/>
      <c r="OHA747" s="1101"/>
      <c r="OHB747" s="1101"/>
      <c r="OHC747" s="1101"/>
      <c r="OHD747" s="1101"/>
      <c r="OHE747" s="1101"/>
      <c r="OHF747" s="1101"/>
      <c r="OHG747" s="1101"/>
      <c r="OHH747" s="1101"/>
      <c r="OHI747" s="1101"/>
      <c r="OHJ747" s="1101"/>
      <c r="OHK747" s="1101"/>
      <c r="OHL747" s="1101"/>
      <c r="OHM747" s="1101"/>
      <c r="OHN747" s="1101"/>
      <c r="OHO747" s="1101"/>
      <c r="OHP747" s="1101"/>
      <c r="OHQ747" s="1101"/>
      <c r="OHR747" s="1101"/>
      <c r="OHS747" s="1101"/>
      <c r="OHT747" s="1101"/>
      <c r="OHU747" s="1101"/>
      <c r="OHV747" s="1101"/>
      <c r="OHW747" s="1101"/>
      <c r="OHX747" s="1101"/>
      <c r="OHY747" s="1101"/>
      <c r="OHZ747" s="1101"/>
      <c r="OIA747" s="1101"/>
      <c r="OIB747" s="1101"/>
      <c r="OIC747" s="1101"/>
      <c r="OID747" s="1101"/>
      <c r="OIE747" s="1101"/>
      <c r="OIF747" s="1101"/>
      <c r="OIG747" s="1101"/>
      <c r="OIH747" s="1101"/>
      <c r="OII747" s="1101"/>
      <c r="OIJ747" s="1101"/>
      <c r="OIK747" s="1101"/>
      <c r="OIL747" s="1101"/>
      <c r="OIM747" s="1101"/>
      <c r="OIN747" s="1101"/>
      <c r="OIO747" s="1101"/>
      <c r="OIP747" s="1101"/>
      <c r="OIQ747" s="1101"/>
      <c r="OIR747" s="1101"/>
      <c r="OIS747" s="1101"/>
      <c r="OIT747" s="1101"/>
      <c r="OIU747" s="1101"/>
      <c r="OIV747" s="1101"/>
      <c r="OIW747" s="1101"/>
      <c r="OIX747" s="1101"/>
      <c r="OIY747" s="1101"/>
      <c r="OIZ747" s="1101"/>
      <c r="OJA747" s="1101"/>
      <c r="OJB747" s="1101"/>
      <c r="OJC747" s="1101"/>
      <c r="OJD747" s="1101"/>
      <c r="OJE747" s="1101"/>
      <c r="OJF747" s="1101"/>
      <c r="OJG747" s="1101"/>
      <c r="OJH747" s="1101"/>
      <c r="OJI747" s="1101"/>
      <c r="OJJ747" s="1101"/>
      <c r="OJK747" s="1101"/>
      <c r="OJL747" s="1101"/>
      <c r="OJM747" s="1101"/>
      <c r="OJN747" s="1101"/>
      <c r="OJO747" s="1101"/>
      <c r="OJP747" s="1101"/>
      <c r="OJQ747" s="1101"/>
      <c r="OJR747" s="1101"/>
      <c r="OJS747" s="1101"/>
      <c r="OJT747" s="1101"/>
      <c r="OJU747" s="1101"/>
      <c r="OJV747" s="1101"/>
      <c r="OJW747" s="1101"/>
      <c r="OJX747" s="1101"/>
      <c r="OJY747" s="1101"/>
      <c r="OJZ747" s="1101"/>
      <c r="OKA747" s="1101"/>
      <c r="OKB747" s="1101"/>
      <c r="OKC747" s="1101"/>
      <c r="OKD747" s="1101"/>
      <c r="OKE747" s="1101"/>
      <c r="OKF747" s="1101"/>
      <c r="OKG747" s="1101"/>
      <c r="OKH747" s="1101"/>
      <c r="OKI747" s="1101"/>
      <c r="OKJ747" s="1101"/>
      <c r="OKK747" s="1101"/>
      <c r="OKL747" s="1101"/>
      <c r="OKM747" s="1101"/>
      <c r="OKN747" s="1101"/>
      <c r="OKO747" s="1101"/>
      <c r="OKP747" s="1101"/>
      <c r="OKQ747" s="1101"/>
      <c r="OKR747" s="1101"/>
      <c r="OKS747" s="1101"/>
      <c r="OKT747" s="1101"/>
      <c r="OKU747" s="1101"/>
      <c r="OKV747" s="1101"/>
      <c r="OKW747" s="1101"/>
      <c r="OKX747" s="1101"/>
      <c r="OKY747" s="1101"/>
      <c r="OKZ747" s="1101"/>
      <c r="OLA747" s="1101"/>
      <c r="OLB747" s="1101"/>
      <c r="OLC747" s="1101"/>
      <c r="OLD747" s="1101"/>
      <c r="OLE747" s="1101"/>
      <c r="OLF747" s="1101"/>
      <c r="OLG747" s="1101"/>
      <c r="OLH747" s="1101"/>
      <c r="OLI747" s="1101"/>
      <c r="OLJ747" s="1101"/>
      <c r="OLK747" s="1101"/>
      <c r="OLL747" s="1101"/>
      <c r="OLM747" s="1101"/>
      <c r="OLN747" s="1101"/>
      <c r="OLO747" s="1101"/>
      <c r="OLP747" s="1101"/>
      <c r="OLQ747" s="1101"/>
      <c r="OLR747" s="1101"/>
      <c r="OLS747" s="1101"/>
      <c r="OLT747" s="1101"/>
      <c r="OLU747" s="1101"/>
      <c r="OLV747" s="1101"/>
      <c r="OLW747" s="1101"/>
      <c r="OLX747" s="1101"/>
      <c r="OLY747" s="1101"/>
      <c r="OLZ747" s="1101"/>
      <c r="OMA747" s="1101"/>
      <c r="OMB747" s="1101"/>
      <c r="OMC747" s="1101"/>
      <c r="OMD747" s="1101"/>
      <c r="OME747" s="1101"/>
      <c r="OMF747" s="1101"/>
      <c r="OMG747" s="1101"/>
      <c r="OMH747" s="1101"/>
      <c r="OMI747" s="1101"/>
      <c r="OMJ747" s="1101"/>
      <c r="OMK747" s="1101"/>
      <c r="OML747" s="1101"/>
      <c r="OMM747" s="1101"/>
      <c r="OMN747" s="1101"/>
      <c r="OMO747" s="1101"/>
      <c r="OMP747" s="1101"/>
      <c r="OMQ747" s="1101"/>
      <c r="OMR747" s="1101"/>
      <c r="OMS747" s="1101"/>
      <c r="OMT747" s="1101"/>
      <c r="OMU747" s="1101"/>
      <c r="OMV747" s="1101"/>
      <c r="OMW747" s="1101"/>
      <c r="OMX747" s="1101"/>
      <c r="OMY747" s="1101"/>
      <c r="OMZ747" s="1101"/>
      <c r="ONA747" s="1101"/>
      <c r="ONB747" s="1101"/>
      <c r="ONC747" s="1101"/>
      <c r="OND747" s="1101"/>
      <c r="ONE747" s="1101"/>
      <c r="ONF747" s="1101"/>
      <c r="ONG747" s="1101"/>
      <c r="ONH747" s="1101"/>
      <c r="ONI747" s="1101"/>
      <c r="ONJ747" s="1101"/>
      <c r="ONK747" s="1101"/>
      <c r="ONL747" s="1101"/>
      <c r="ONM747" s="1101"/>
      <c r="ONN747" s="1101"/>
      <c r="ONO747" s="1101"/>
      <c r="ONP747" s="1101"/>
      <c r="ONQ747" s="1101"/>
      <c r="ONR747" s="1101"/>
      <c r="ONS747" s="1101"/>
      <c r="ONT747" s="1101"/>
      <c r="ONU747" s="1101"/>
      <c r="ONV747" s="1101"/>
      <c r="ONW747" s="1101"/>
      <c r="ONX747" s="1101"/>
      <c r="ONY747" s="1101"/>
      <c r="ONZ747" s="1101"/>
      <c r="OOA747" s="1101"/>
      <c r="OOB747" s="1101"/>
      <c r="OOC747" s="1101"/>
      <c r="OOD747" s="1101"/>
      <c r="OOE747" s="1101"/>
      <c r="OOF747" s="1101"/>
      <c r="OOG747" s="1101"/>
      <c r="OOH747" s="1101"/>
      <c r="OOI747" s="1101"/>
      <c r="OOJ747" s="1101"/>
      <c r="OOK747" s="1101"/>
      <c r="OOL747" s="1101"/>
      <c r="OOM747" s="1101"/>
      <c r="OON747" s="1101"/>
      <c r="OOO747" s="1101"/>
      <c r="OOP747" s="1101"/>
      <c r="OOQ747" s="1101"/>
      <c r="OOR747" s="1101"/>
      <c r="OOS747" s="1101"/>
      <c r="OOT747" s="1101"/>
      <c r="OOU747" s="1101"/>
      <c r="OOV747" s="1101"/>
      <c r="OOW747" s="1101"/>
      <c r="OOX747" s="1101"/>
      <c r="OOY747" s="1101"/>
      <c r="OOZ747" s="1101"/>
      <c r="OPA747" s="1101"/>
      <c r="OPB747" s="1101"/>
      <c r="OPC747" s="1101"/>
      <c r="OPD747" s="1101"/>
      <c r="OPE747" s="1101"/>
      <c r="OPF747" s="1101"/>
      <c r="OPG747" s="1101"/>
      <c r="OPH747" s="1101"/>
      <c r="OPI747" s="1101"/>
      <c r="OPJ747" s="1101"/>
      <c r="OPK747" s="1101"/>
      <c r="OPL747" s="1101"/>
      <c r="OPM747" s="1101"/>
      <c r="OPN747" s="1101"/>
      <c r="OPO747" s="1101"/>
      <c r="OPP747" s="1101"/>
      <c r="OPQ747" s="1101"/>
      <c r="OPR747" s="1101"/>
      <c r="OPS747" s="1101"/>
      <c r="OPT747" s="1101"/>
      <c r="OPU747" s="1101"/>
      <c r="OPV747" s="1101"/>
      <c r="OPW747" s="1101"/>
      <c r="OPX747" s="1101"/>
      <c r="OPY747" s="1101"/>
      <c r="OPZ747" s="1101"/>
      <c r="OQA747" s="1101"/>
      <c r="OQB747" s="1101"/>
      <c r="OQC747" s="1101"/>
      <c r="OQD747" s="1101"/>
      <c r="OQE747" s="1101"/>
      <c r="OQF747" s="1101"/>
      <c r="OQG747" s="1101"/>
      <c r="OQH747" s="1101"/>
      <c r="OQI747" s="1101"/>
      <c r="OQJ747" s="1101"/>
      <c r="OQK747" s="1101"/>
      <c r="OQL747" s="1101"/>
      <c r="OQM747" s="1101"/>
      <c r="OQN747" s="1101"/>
      <c r="OQO747" s="1101"/>
      <c r="OQP747" s="1101"/>
      <c r="OQQ747" s="1101"/>
      <c r="OQR747" s="1101"/>
      <c r="OQS747" s="1101"/>
      <c r="OQT747" s="1101"/>
      <c r="OQU747" s="1101"/>
      <c r="OQV747" s="1101"/>
      <c r="OQW747" s="1101"/>
      <c r="OQX747" s="1101"/>
      <c r="OQY747" s="1101"/>
      <c r="OQZ747" s="1101"/>
      <c r="ORA747" s="1101"/>
      <c r="ORB747" s="1101"/>
      <c r="ORC747" s="1101"/>
      <c r="ORD747" s="1101"/>
      <c r="ORE747" s="1101"/>
      <c r="ORF747" s="1101"/>
      <c r="ORG747" s="1101"/>
      <c r="ORH747" s="1101"/>
      <c r="ORI747" s="1101"/>
      <c r="ORJ747" s="1101"/>
      <c r="ORK747" s="1101"/>
      <c r="ORL747" s="1101"/>
      <c r="ORM747" s="1101"/>
      <c r="ORN747" s="1101"/>
      <c r="ORO747" s="1101"/>
      <c r="ORP747" s="1101"/>
      <c r="ORQ747" s="1101"/>
      <c r="ORR747" s="1101"/>
      <c r="ORS747" s="1101"/>
      <c r="ORT747" s="1101"/>
      <c r="ORU747" s="1101"/>
      <c r="ORV747" s="1101"/>
      <c r="ORW747" s="1101"/>
      <c r="ORX747" s="1101"/>
      <c r="ORY747" s="1101"/>
      <c r="ORZ747" s="1101"/>
      <c r="OSA747" s="1101"/>
      <c r="OSB747" s="1101"/>
      <c r="OSC747" s="1101"/>
      <c r="OSD747" s="1101"/>
      <c r="OSE747" s="1101"/>
      <c r="OSF747" s="1101"/>
      <c r="OSG747" s="1101"/>
      <c r="OSH747" s="1101"/>
      <c r="OSI747" s="1101"/>
      <c r="OSJ747" s="1101"/>
      <c r="OSK747" s="1101"/>
      <c r="OSL747" s="1101"/>
      <c r="OSM747" s="1101"/>
      <c r="OSN747" s="1101"/>
      <c r="OSO747" s="1101"/>
      <c r="OSP747" s="1101"/>
      <c r="OSQ747" s="1101"/>
      <c r="OSR747" s="1101"/>
      <c r="OSS747" s="1101"/>
      <c r="OST747" s="1101"/>
      <c r="OSU747" s="1101"/>
      <c r="OSV747" s="1101"/>
      <c r="OSW747" s="1101"/>
      <c r="OSX747" s="1101"/>
      <c r="OSY747" s="1101"/>
      <c r="OSZ747" s="1101"/>
      <c r="OTA747" s="1101"/>
      <c r="OTB747" s="1101"/>
      <c r="OTC747" s="1101"/>
      <c r="OTD747" s="1101"/>
      <c r="OTE747" s="1101"/>
      <c r="OTF747" s="1101"/>
      <c r="OTG747" s="1101"/>
      <c r="OTH747" s="1101"/>
      <c r="OTI747" s="1101"/>
      <c r="OTJ747" s="1101"/>
      <c r="OTK747" s="1101"/>
      <c r="OTL747" s="1101"/>
      <c r="OTM747" s="1101"/>
      <c r="OTN747" s="1101"/>
      <c r="OTO747" s="1101"/>
      <c r="OTP747" s="1101"/>
      <c r="OTQ747" s="1101"/>
      <c r="OTR747" s="1101"/>
      <c r="OTS747" s="1101"/>
      <c r="OTT747" s="1101"/>
      <c r="OTU747" s="1101"/>
      <c r="OTV747" s="1101"/>
      <c r="OTW747" s="1101"/>
      <c r="OTX747" s="1101"/>
      <c r="OTY747" s="1101"/>
      <c r="OTZ747" s="1101"/>
      <c r="OUA747" s="1101"/>
      <c r="OUB747" s="1101"/>
      <c r="OUC747" s="1101"/>
      <c r="OUD747" s="1101"/>
      <c r="OUE747" s="1101"/>
      <c r="OUF747" s="1101"/>
      <c r="OUG747" s="1101"/>
      <c r="OUH747" s="1101"/>
      <c r="OUI747" s="1101"/>
      <c r="OUJ747" s="1101"/>
      <c r="OUK747" s="1101"/>
      <c r="OUL747" s="1101"/>
      <c r="OUM747" s="1101"/>
      <c r="OUN747" s="1101"/>
      <c r="OUO747" s="1101"/>
      <c r="OUP747" s="1101"/>
      <c r="OUQ747" s="1101"/>
      <c r="OUR747" s="1101"/>
      <c r="OUS747" s="1101"/>
      <c r="OUT747" s="1101"/>
      <c r="OUU747" s="1101"/>
      <c r="OUV747" s="1101"/>
      <c r="OUW747" s="1101"/>
      <c r="OUX747" s="1101"/>
      <c r="OUY747" s="1101"/>
      <c r="OUZ747" s="1101"/>
      <c r="OVA747" s="1101"/>
      <c r="OVB747" s="1101"/>
      <c r="OVC747" s="1101"/>
      <c r="OVD747" s="1101"/>
      <c r="OVE747" s="1101"/>
      <c r="OVF747" s="1101"/>
      <c r="OVG747" s="1101"/>
      <c r="OVH747" s="1101"/>
      <c r="OVI747" s="1101"/>
      <c r="OVJ747" s="1101"/>
      <c r="OVK747" s="1101"/>
      <c r="OVL747" s="1101"/>
      <c r="OVM747" s="1101"/>
      <c r="OVN747" s="1101"/>
      <c r="OVO747" s="1101"/>
      <c r="OVP747" s="1101"/>
      <c r="OVQ747" s="1101"/>
      <c r="OVR747" s="1101"/>
      <c r="OVS747" s="1101"/>
      <c r="OVT747" s="1101"/>
      <c r="OVU747" s="1101"/>
      <c r="OVV747" s="1101"/>
      <c r="OVW747" s="1101"/>
      <c r="OVX747" s="1101"/>
      <c r="OVY747" s="1101"/>
      <c r="OVZ747" s="1101"/>
      <c r="OWA747" s="1101"/>
      <c r="OWB747" s="1101"/>
      <c r="OWC747" s="1101"/>
      <c r="OWD747" s="1101"/>
      <c r="OWE747" s="1101"/>
      <c r="OWF747" s="1101"/>
      <c r="OWG747" s="1101"/>
      <c r="OWH747" s="1101"/>
      <c r="OWI747" s="1101"/>
      <c r="OWJ747" s="1101"/>
      <c r="OWK747" s="1101"/>
      <c r="OWL747" s="1101"/>
      <c r="OWM747" s="1101"/>
      <c r="OWN747" s="1101"/>
      <c r="OWO747" s="1101"/>
      <c r="OWP747" s="1101"/>
      <c r="OWQ747" s="1101"/>
      <c r="OWR747" s="1101"/>
      <c r="OWS747" s="1101"/>
      <c r="OWT747" s="1101"/>
      <c r="OWU747" s="1101"/>
      <c r="OWV747" s="1101"/>
      <c r="OWW747" s="1101"/>
      <c r="OWX747" s="1101"/>
      <c r="OWY747" s="1101"/>
      <c r="OWZ747" s="1101"/>
      <c r="OXA747" s="1101"/>
      <c r="OXB747" s="1101"/>
      <c r="OXC747" s="1101"/>
      <c r="OXD747" s="1101"/>
      <c r="OXE747" s="1101"/>
      <c r="OXF747" s="1101"/>
      <c r="OXG747" s="1101"/>
      <c r="OXH747" s="1101"/>
      <c r="OXI747" s="1101"/>
      <c r="OXJ747" s="1101"/>
      <c r="OXK747" s="1101"/>
      <c r="OXL747" s="1101"/>
      <c r="OXM747" s="1101"/>
      <c r="OXN747" s="1101"/>
      <c r="OXO747" s="1101"/>
      <c r="OXP747" s="1101"/>
      <c r="OXQ747" s="1101"/>
      <c r="OXR747" s="1101"/>
      <c r="OXS747" s="1101"/>
      <c r="OXT747" s="1101"/>
      <c r="OXU747" s="1101"/>
      <c r="OXV747" s="1101"/>
      <c r="OXW747" s="1101"/>
      <c r="OXX747" s="1101"/>
      <c r="OXY747" s="1101"/>
      <c r="OXZ747" s="1101"/>
      <c r="OYA747" s="1101"/>
      <c r="OYB747" s="1101"/>
      <c r="OYC747" s="1101"/>
      <c r="OYD747" s="1101"/>
      <c r="OYE747" s="1101"/>
      <c r="OYF747" s="1101"/>
      <c r="OYG747" s="1101"/>
      <c r="OYH747" s="1101"/>
      <c r="OYI747" s="1101"/>
      <c r="OYJ747" s="1101"/>
      <c r="OYK747" s="1101"/>
      <c r="OYL747" s="1101"/>
      <c r="OYM747" s="1101"/>
      <c r="OYN747" s="1101"/>
      <c r="OYO747" s="1101"/>
      <c r="OYP747" s="1101"/>
      <c r="OYQ747" s="1101"/>
      <c r="OYR747" s="1101"/>
      <c r="OYS747" s="1101"/>
      <c r="OYT747" s="1101"/>
      <c r="OYU747" s="1101"/>
      <c r="OYV747" s="1101"/>
      <c r="OYW747" s="1101"/>
      <c r="OYX747" s="1101"/>
      <c r="OYY747" s="1101"/>
      <c r="OYZ747" s="1101"/>
      <c r="OZA747" s="1101"/>
      <c r="OZB747" s="1101"/>
      <c r="OZC747" s="1101"/>
      <c r="OZD747" s="1101"/>
      <c r="OZE747" s="1101"/>
      <c r="OZF747" s="1101"/>
      <c r="OZG747" s="1101"/>
      <c r="OZH747" s="1101"/>
      <c r="OZI747" s="1101"/>
      <c r="OZJ747" s="1101"/>
      <c r="OZK747" s="1101"/>
      <c r="OZL747" s="1101"/>
      <c r="OZM747" s="1101"/>
      <c r="OZN747" s="1101"/>
      <c r="OZO747" s="1101"/>
      <c r="OZP747" s="1101"/>
      <c r="OZQ747" s="1101"/>
      <c r="OZR747" s="1101"/>
      <c r="OZS747" s="1101"/>
      <c r="OZT747" s="1101"/>
      <c r="OZU747" s="1101"/>
      <c r="OZV747" s="1101"/>
      <c r="OZW747" s="1101"/>
      <c r="OZX747" s="1101"/>
      <c r="OZY747" s="1101"/>
      <c r="OZZ747" s="1101"/>
      <c r="PAA747" s="1101"/>
      <c r="PAB747" s="1101"/>
      <c r="PAC747" s="1101"/>
      <c r="PAD747" s="1101"/>
      <c r="PAE747" s="1101"/>
      <c r="PAF747" s="1101"/>
      <c r="PAG747" s="1101"/>
      <c r="PAH747" s="1101"/>
      <c r="PAI747" s="1101"/>
      <c r="PAJ747" s="1101"/>
      <c r="PAK747" s="1101"/>
      <c r="PAL747" s="1101"/>
      <c r="PAM747" s="1101"/>
      <c r="PAN747" s="1101"/>
      <c r="PAO747" s="1101"/>
      <c r="PAP747" s="1101"/>
      <c r="PAQ747" s="1101"/>
      <c r="PAR747" s="1101"/>
      <c r="PAS747" s="1101"/>
      <c r="PAT747" s="1101"/>
      <c r="PAU747" s="1101"/>
      <c r="PAV747" s="1101"/>
      <c r="PAW747" s="1101"/>
      <c r="PAX747" s="1101"/>
      <c r="PAY747" s="1101"/>
      <c r="PAZ747" s="1101"/>
      <c r="PBA747" s="1101"/>
      <c r="PBB747" s="1101"/>
      <c r="PBC747" s="1101"/>
      <c r="PBD747" s="1101"/>
      <c r="PBE747" s="1101"/>
      <c r="PBF747" s="1101"/>
      <c r="PBG747" s="1101"/>
      <c r="PBH747" s="1101"/>
      <c r="PBI747" s="1101"/>
      <c r="PBJ747" s="1101"/>
      <c r="PBK747" s="1101"/>
      <c r="PBL747" s="1101"/>
      <c r="PBM747" s="1101"/>
      <c r="PBN747" s="1101"/>
      <c r="PBO747" s="1101"/>
      <c r="PBP747" s="1101"/>
      <c r="PBQ747" s="1101"/>
      <c r="PBR747" s="1101"/>
      <c r="PBS747" s="1101"/>
      <c r="PBT747" s="1101"/>
      <c r="PBU747" s="1101"/>
      <c r="PBV747" s="1101"/>
      <c r="PBW747" s="1101"/>
      <c r="PBX747" s="1101"/>
      <c r="PBY747" s="1101"/>
      <c r="PBZ747" s="1101"/>
      <c r="PCA747" s="1101"/>
      <c r="PCB747" s="1101"/>
      <c r="PCC747" s="1101"/>
      <c r="PCD747" s="1101"/>
      <c r="PCE747" s="1101"/>
      <c r="PCF747" s="1101"/>
      <c r="PCG747" s="1101"/>
      <c r="PCH747" s="1101"/>
      <c r="PCI747" s="1101"/>
      <c r="PCJ747" s="1101"/>
      <c r="PCK747" s="1101"/>
      <c r="PCL747" s="1101"/>
      <c r="PCM747" s="1101"/>
      <c r="PCN747" s="1101"/>
      <c r="PCO747" s="1101"/>
      <c r="PCP747" s="1101"/>
      <c r="PCQ747" s="1101"/>
      <c r="PCR747" s="1101"/>
      <c r="PCS747" s="1101"/>
      <c r="PCT747" s="1101"/>
      <c r="PCU747" s="1101"/>
      <c r="PCV747" s="1101"/>
      <c r="PCW747" s="1101"/>
      <c r="PCX747" s="1101"/>
      <c r="PCY747" s="1101"/>
      <c r="PCZ747" s="1101"/>
      <c r="PDA747" s="1101"/>
      <c r="PDB747" s="1101"/>
      <c r="PDC747" s="1101"/>
      <c r="PDD747" s="1101"/>
      <c r="PDE747" s="1101"/>
      <c r="PDF747" s="1101"/>
      <c r="PDG747" s="1101"/>
      <c r="PDH747" s="1101"/>
      <c r="PDI747" s="1101"/>
      <c r="PDJ747" s="1101"/>
      <c r="PDK747" s="1101"/>
      <c r="PDL747" s="1101"/>
      <c r="PDM747" s="1101"/>
      <c r="PDN747" s="1101"/>
      <c r="PDO747" s="1101"/>
      <c r="PDP747" s="1101"/>
      <c r="PDQ747" s="1101"/>
      <c r="PDR747" s="1101"/>
      <c r="PDS747" s="1101"/>
      <c r="PDT747" s="1101"/>
      <c r="PDU747" s="1101"/>
      <c r="PDV747" s="1101"/>
      <c r="PDW747" s="1101"/>
      <c r="PDX747" s="1101"/>
      <c r="PDY747" s="1101"/>
      <c r="PDZ747" s="1101"/>
      <c r="PEA747" s="1101"/>
      <c r="PEB747" s="1101"/>
      <c r="PEC747" s="1101"/>
      <c r="PED747" s="1101"/>
      <c r="PEE747" s="1101"/>
      <c r="PEF747" s="1101"/>
      <c r="PEG747" s="1101"/>
      <c r="PEH747" s="1101"/>
      <c r="PEI747" s="1101"/>
      <c r="PEJ747" s="1101"/>
      <c r="PEK747" s="1101"/>
      <c r="PEL747" s="1101"/>
      <c r="PEM747" s="1101"/>
      <c r="PEN747" s="1101"/>
      <c r="PEO747" s="1101"/>
      <c r="PEP747" s="1101"/>
      <c r="PEQ747" s="1101"/>
      <c r="PER747" s="1101"/>
      <c r="PES747" s="1101"/>
      <c r="PET747" s="1101"/>
      <c r="PEU747" s="1101"/>
      <c r="PEV747" s="1101"/>
      <c r="PEW747" s="1101"/>
      <c r="PEX747" s="1101"/>
      <c r="PEY747" s="1101"/>
      <c r="PEZ747" s="1101"/>
      <c r="PFA747" s="1101"/>
      <c r="PFB747" s="1101"/>
      <c r="PFC747" s="1101"/>
      <c r="PFD747" s="1101"/>
      <c r="PFE747" s="1101"/>
      <c r="PFF747" s="1101"/>
      <c r="PFG747" s="1101"/>
      <c r="PFH747" s="1101"/>
      <c r="PFI747" s="1101"/>
      <c r="PFJ747" s="1101"/>
      <c r="PFK747" s="1101"/>
      <c r="PFL747" s="1101"/>
      <c r="PFM747" s="1101"/>
      <c r="PFN747" s="1101"/>
      <c r="PFO747" s="1101"/>
      <c r="PFP747" s="1101"/>
      <c r="PFQ747" s="1101"/>
      <c r="PFR747" s="1101"/>
      <c r="PFS747" s="1101"/>
      <c r="PFT747" s="1101"/>
      <c r="PFU747" s="1101"/>
      <c r="PFV747" s="1101"/>
      <c r="PFW747" s="1101"/>
      <c r="PFX747" s="1101"/>
      <c r="PFY747" s="1101"/>
      <c r="PFZ747" s="1101"/>
      <c r="PGA747" s="1101"/>
      <c r="PGB747" s="1101"/>
      <c r="PGC747" s="1101"/>
      <c r="PGD747" s="1101"/>
      <c r="PGE747" s="1101"/>
      <c r="PGF747" s="1101"/>
      <c r="PGG747" s="1101"/>
      <c r="PGH747" s="1101"/>
      <c r="PGI747" s="1101"/>
      <c r="PGJ747" s="1101"/>
      <c r="PGK747" s="1101"/>
      <c r="PGL747" s="1101"/>
      <c r="PGM747" s="1101"/>
      <c r="PGN747" s="1101"/>
      <c r="PGO747" s="1101"/>
      <c r="PGP747" s="1101"/>
      <c r="PGQ747" s="1101"/>
      <c r="PGR747" s="1101"/>
      <c r="PGS747" s="1101"/>
      <c r="PGT747" s="1101"/>
      <c r="PGU747" s="1101"/>
      <c r="PGV747" s="1101"/>
      <c r="PGW747" s="1101"/>
      <c r="PGX747" s="1101"/>
      <c r="PGY747" s="1101"/>
      <c r="PGZ747" s="1101"/>
      <c r="PHA747" s="1101"/>
      <c r="PHB747" s="1101"/>
      <c r="PHC747" s="1101"/>
      <c r="PHD747" s="1101"/>
      <c r="PHE747" s="1101"/>
      <c r="PHF747" s="1101"/>
      <c r="PHG747" s="1101"/>
      <c r="PHH747" s="1101"/>
      <c r="PHI747" s="1101"/>
      <c r="PHJ747" s="1101"/>
      <c r="PHK747" s="1101"/>
      <c r="PHL747" s="1101"/>
      <c r="PHM747" s="1101"/>
      <c r="PHN747" s="1101"/>
      <c r="PHO747" s="1101"/>
      <c r="PHP747" s="1101"/>
      <c r="PHQ747" s="1101"/>
      <c r="PHR747" s="1101"/>
      <c r="PHS747" s="1101"/>
      <c r="PHT747" s="1101"/>
      <c r="PHU747" s="1101"/>
      <c r="PHV747" s="1101"/>
      <c r="PHW747" s="1101"/>
      <c r="PHX747" s="1101"/>
      <c r="PHY747" s="1101"/>
      <c r="PHZ747" s="1101"/>
      <c r="PIA747" s="1101"/>
      <c r="PIB747" s="1101"/>
      <c r="PIC747" s="1101"/>
      <c r="PID747" s="1101"/>
      <c r="PIE747" s="1101"/>
      <c r="PIF747" s="1101"/>
      <c r="PIG747" s="1101"/>
      <c r="PIH747" s="1101"/>
      <c r="PII747" s="1101"/>
      <c r="PIJ747" s="1101"/>
      <c r="PIK747" s="1101"/>
      <c r="PIL747" s="1101"/>
      <c r="PIM747" s="1101"/>
      <c r="PIN747" s="1101"/>
      <c r="PIO747" s="1101"/>
      <c r="PIP747" s="1101"/>
      <c r="PIQ747" s="1101"/>
      <c r="PIR747" s="1101"/>
      <c r="PIS747" s="1101"/>
      <c r="PIT747" s="1101"/>
      <c r="PIU747" s="1101"/>
      <c r="PIV747" s="1101"/>
      <c r="PIW747" s="1101"/>
      <c r="PIX747" s="1101"/>
      <c r="PIY747" s="1101"/>
      <c r="PIZ747" s="1101"/>
      <c r="PJA747" s="1101"/>
      <c r="PJB747" s="1101"/>
      <c r="PJC747" s="1101"/>
      <c r="PJD747" s="1101"/>
      <c r="PJE747" s="1101"/>
      <c r="PJF747" s="1101"/>
      <c r="PJG747" s="1101"/>
      <c r="PJH747" s="1101"/>
      <c r="PJI747" s="1101"/>
      <c r="PJJ747" s="1101"/>
      <c r="PJK747" s="1101"/>
      <c r="PJL747" s="1101"/>
      <c r="PJM747" s="1101"/>
      <c r="PJN747" s="1101"/>
      <c r="PJO747" s="1101"/>
      <c r="PJP747" s="1101"/>
      <c r="PJQ747" s="1101"/>
      <c r="PJR747" s="1101"/>
      <c r="PJS747" s="1101"/>
      <c r="PJT747" s="1101"/>
      <c r="PJU747" s="1101"/>
      <c r="PJV747" s="1101"/>
      <c r="PJW747" s="1101"/>
      <c r="PJX747" s="1101"/>
      <c r="PJY747" s="1101"/>
      <c r="PJZ747" s="1101"/>
      <c r="PKA747" s="1101"/>
      <c r="PKB747" s="1101"/>
      <c r="PKC747" s="1101"/>
      <c r="PKD747" s="1101"/>
      <c r="PKE747" s="1101"/>
      <c r="PKF747" s="1101"/>
      <c r="PKG747" s="1101"/>
      <c r="PKH747" s="1101"/>
      <c r="PKI747" s="1101"/>
      <c r="PKJ747" s="1101"/>
      <c r="PKK747" s="1101"/>
      <c r="PKL747" s="1101"/>
      <c r="PKM747" s="1101"/>
      <c r="PKN747" s="1101"/>
      <c r="PKO747" s="1101"/>
      <c r="PKP747" s="1101"/>
      <c r="PKQ747" s="1101"/>
      <c r="PKR747" s="1101"/>
      <c r="PKS747" s="1101"/>
      <c r="PKT747" s="1101"/>
      <c r="PKU747" s="1101"/>
      <c r="PKV747" s="1101"/>
      <c r="PKW747" s="1101"/>
      <c r="PKX747" s="1101"/>
      <c r="PKY747" s="1101"/>
      <c r="PKZ747" s="1101"/>
      <c r="PLA747" s="1101"/>
      <c r="PLB747" s="1101"/>
      <c r="PLC747" s="1101"/>
      <c r="PLD747" s="1101"/>
      <c r="PLE747" s="1101"/>
      <c r="PLF747" s="1101"/>
      <c r="PLG747" s="1101"/>
      <c r="PLH747" s="1101"/>
      <c r="PLI747" s="1101"/>
      <c r="PLJ747" s="1101"/>
      <c r="PLK747" s="1101"/>
      <c r="PLL747" s="1101"/>
      <c r="PLM747" s="1101"/>
      <c r="PLN747" s="1101"/>
      <c r="PLO747" s="1101"/>
      <c r="PLP747" s="1101"/>
      <c r="PLQ747" s="1101"/>
      <c r="PLR747" s="1101"/>
      <c r="PLS747" s="1101"/>
      <c r="PLT747" s="1101"/>
      <c r="PLU747" s="1101"/>
      <c r="PLV747" s="1101"/>
      <c r="PLW747" s="1101"/>
      <c r="PLX747" s="1101"/>
      <c r="PLY747" s="1101"/>
      <c r="PLZ747" s="1101"/>
      <c r="PMA747" s="1101"/>
      <c r="PMB747" s="1101"/>
      <c r="PMC747" s="1101"/>
      <c r="PMD747" s="1101"/>
      <c r="PME747" s="1101"/>
      <c r="PMF747" s="1101"/>
      <c r="PMG747" s="1101"/>
      <c r="PMH747" s="1101"/>
      <c r="PMI747" s="1101"/>
      <c r="PMJ747" s="1101"/>
      <c r="PMK747" s="1101"/>
      <c r="PML747" s="1101"/>
      <c r="PMM747" s="1101"/>
      <c r="PMN747" s="1101"/>
      <c r="PMO747" s="1101"/>
      <c r="PMP747" s="1101"/>
      <c r="PMQ747" s="1101"/>
      <c r="PMR747" s="1101"/>
      <c r="PMS747" s="1101"/>
      <c r="PMT747" s="1101"/>
      <c r="PMU747" s="1101"/>
      <c r="PMV747" s="1101"/>
      <c r="PMW747" s="1101"/>
      <c r="PMX747" s="1101"/>
      <c r="PMY747" s="1101"/>
      <c r="PMZ747" s="1101"/>
      <c r="PNA747" s="1101"/>
      <c r="PNB747" s="1101"/>
      <c r="PNC747" s="1101"/>
      <c r="PND747" s="1101"/>
      <c r="PNE747" s="1101"/>
      <c r="PNF747" s="1101"/>
      <c r="PNG747" s="1101"/>
      <c r="PNH747" s="1101"/>
      <c r="PNI747" s="1101"/>
      <c r="PNJ747" s="1101"/>
      <c r="PNK747" s="1101"/>
      <c r="PNL747" s="1101"/>
      <c r="PNM747" s="1101"/>
      <c r="PNN747" s="1101"/>
      <c r="PNO747" s="1101"/>
      <c r="PNP747" s="1101"/>
      <c r="PNQ747" s="1101"/>
      <c r="PNR747" s="1101"/>
      <c r="PNS747" s="1101"/>
      <c r="PNT747" s="1101"/>
      <c r="PNU747" s="1101"/>
      <c r="PNV747" s="1101"/>
      <c r="PNW747" s="1101"/>
      <c r="PNX747" s="1101"/>
      <c r="PNY747" s="1101"/>
      <c r="PNZ747" s="1101"/>
      <c r="POA747" s="1101"/>
      <c r="POB747" s="1101"/>
      <c r="POC747" s="1101"/>
      <c r="POD747" s="1101"/>
      <c r="POE747" s="1101"/>
      <c r="POF747" s="1101"/>
      <c r="POG747" s="1101"/>
      <c r="POH747" s="1101"/>
      <c r="POI747" s="1101"/>
      <c r="POJ747" s="1101"/>
      <c r="POK747" s="1101"/>
      <c r="POL747" s="1101"/>
      <c r="POM747" s="1101"/>
      <c r="PON747" s="1101"/>
      <c r="POO747" s="1101"/>
      <c r="POP747" s="1101"/>
      <c r="POQ747" s="1101"/>
      <c r="POR747" s="1101"/>
      <c r="POS747" s="1101"/>
      <c r="POT747" s="1101"/>
      <c r="POU747" s="1101"/>
      <c r="POV747" s="1101"/>
      <c r="POW747" s="1101"/>
      <c r="POX747" s="1101"/>
      <c r="POY747" s="1101"/>
      <c r="POZ747" s="1101"/>
      <c r="PPA747" s="1101"/>
      <c r="PPB747" s="1101"/>
      <c r="PPC747" s="1101"/>
      <c r="PPD747" s="1101"/>
      <c r="PPE747" s="1101"/>
      <c r="PPF747" s="1101"/>
      <c r="PPG747" s="1101"/>
      <c r="PPH747" s="1101"/>
      <c r="PPI747" s="1101"/>
      <c r="PPJ747" s="1101"/>
      <c r="PPK747" s="1101"/>
      <c r="PPL747" s="1101"/>
      <c r="PPM747" s="1101"/>
      <c r="PPN747" s="1101"/>
      <c r="PPO747" s="1101"/>
      <c r="PPP747" s="1101"/>
      <c r="PPQ747" s="1101"/>
      <c r="PPR747" s="1101"/>
      <c r="PPS747" s="1101"/>
      <c r="PPT747" s="1101"/>
      <c r="PPU747" s="1101"/>
      <c r="PPV747" s="1101"/>
      <c r="PPW747" s="1101"/>
      <c r="PPX747" s="1101"/>
      <c r="PPY747" s="1101"/>
      <c r="PPZ747" s="1101"/>
      <c r="PQA747" s="1101"/>
      <c r="PQB747" s="1101"/>
      <c r="PQC747" s="1101"/>
      <c r="PQD747" s="1101"/>
      <c r="PQE747" s="1101"/>
      <c r="PQF747" s="1101"/>
      <c r="PQG747" s="1101"/>
      <c r="PQH747" s="1101"/>
      <c r="PQI747" s="1101"/>
      <c r="PQJ747" s="1101"/>
      <c r="PQK747" s="1101"/>
      <c r="PQL747" s="1101"/>
      <c r="PQM747" s="1101"/>
      <c r="PQN747" s="1101"/>
      <c r="PQO747" s="1101"/>
      <c r="PQP747" s="1101"/>
      <c r="PQQ747" s="1101"/>
      <c r="PQR747" s="1101"/>
      <c r="PQS747" s="1101"/>
      <c r="PQT747" s="1101"/>
      <c r="PQU747" s="1101"/>
      <c r="PQV747" s="1101"/>
      <c r="PQW747" s="1101"/>
      <c r="PQX747" s="1101"/>
      <c r="PQY747" s="1101"/>
      <c r="PQZ747" s="1101"/>
      <c r="PRA747" s="1101"/>
      <c r="PRB747" s="1101"/>
      <c r="PRC747" s="1101"/>
      <c r="PRD747" s="1101"/>
      <c r="PRE747" s="1101"/>
      <c r="PRF747" s="1101"/>
      <c r="PRG747" s="1101"/>
      <c r="PRH747" s="1101"/>
      <c r="PRI747" s="1101"/>
      <c r="PRJ747" s="1101"/>
      <c r="PRK747" s="1101"/>
      <c r="PRL747" s="1101"/>
      <c r="PRM747" s="1101"/>
      <c r="PRN747" s="1101"/>
      <c r="PRO747" s="1101"/>
      <c r="PRP747" s="1101"/>
      <c r="PRQ747" s="1101"/>
      <c r="PRR747" s="1101"/>
      <c r="PRS747" s="1101"/>
      <c r="PRT747" s="1101"/>
      <c r="PRU747" s="1101"/>
      <c r="PRV747" s="1101"/>
      <c r="PRW747" s="1101"/>
      <c r="PRX747" s="1101"/>
      <c r="PRY747" s="1101"/>
      <c r="PRZ747" s="1101"/>
      <c r="PSA747" s="1101"/>
      <c r="PSB747" s="1101"/>
      <c r="PSC747" s="1101"/>
      <c r="PSD747" s="1101"/>
      <c r="PSE747" s="1101"/>
      <c r="PSF747" s="1101"/>
      <c r="PSG747" s="1101"/>
      <c r="PSH747" s="1101"/>
      <c r="PSI747" s="1101"/>
      <c r="PSJ747" s="1101"/>
      <c r="PSK747" s="1101"/>
      <c r="PSL747" s="1101"/>
      <c r="PSM747" s="1101"/>
      <c r="PSN747" s="1101"/>
      <c r="PSO747" s="1101"/>
      <c r="PSP747" s="1101"/>
      <c r="PSQ747" s="1101"/>
      <c r="PSR747" s="1101"/>
      <c r="PSS747" s="1101"/>
      <c r="PST747" s="1101"/>
      <c r="PSU747" s="1101"/>
      <c r="PSV747" s="1101"/>
      <c r="PSW747" s="1101"/>
      <c r="PSX747" s="1101"/>
      <c r="PSY747" s="1101"/>
      <c r="PSZ747" s="1101"/>
      <c r="PTA747" s="1101"/>
      <c r="PTB747" s="1101"/>
      <c r="PTC747" s="1101"/>
      <c r="PTD747" s="1101"/>
      <c r="PTE747" s="1101"/>
      <c r="PTF747" s="1101"/>
      <c r="PTG747" s="1101"/>
      <c r="PTH747" s="1101"/>
      <c r="PTI747" s="1101"/>
      <c r="PTJ747" s="1101"/>
      <c r="PTK747" s="1101"/>
      <c r="PTL747" s="1101"/>
      <c r="PTM747" s="1101"/>
      <c r="PTN747" s="1101"/>
      <c r="PTO747" s="1101"/>
      <c r="PTP747" s="1101"/>
      <c r="PTQ747" s="1101"/>
      <c r="PTR747" s="1101"/>
      <c r="PTS747" s="1101"/>
      <c r="PTT747" s="1101"/>
      <c r="PTU747" s="1101"/>
      <c r="PTV747" s="1101"/>
      <c r="PTW747" s="1101"/>
      <c r="PTX747" s="1101"/>
      <c r="PTY747" s="1101"/>
      <c r="PTZ747" s="1101"/>
      <c r="PUA747" s="1101"/>
      <c r="PUB747" s="1101"/>
      <c r="PUC747" s="1101"/>
      <c r="PUD747" s="1101"/>
      <c r="PUE747" s="1101"/>
      <c r="PUF747" s="1101"/>
      <c r="PUG747" s="1101"/>
      <c r="PUH747" s="1101"/>
      <c r="PUI747" s="1101"/>
      <c r="PUJ747" s="1101"/>
      <c r="PUK747" s="1101"/>
      <c r="PUL747" s="1101"/>
      <c r="PUM747" s="1101"/>
      <c r="PUN747" s="1101"/>
      <c r="PUO747" s="1101"/>
      <c r="PUP747" s="1101"/>
      <c r="PUQ747" s="1101"/>
      <c r="PUR747" s="1101"/>
      <c r="PUS747" s="1101"/>
      <c r="PUT747" s="1101"/>
      <c r="PUU747" s="1101"/>
      <c r="PUV747" s="1101"/>
      <c r="PUW747" s="1101"/>
      <c r="PUX747" s="1101"/>
      <c r="PUY747" s="1101"/>
      <c r="PUZ747" s="1101"/>
      <c r="PVA747" s="1101"/>
      <c r="PVB747" s="1101"/>
      <c r="PVC747" s="1101"/>
      <c r="PVD747" s="1101"/>
      <c r="PVE747" s="1101"/>
      <c r="PVF747" s="1101"/>
      <c r="PVG747" s="1101"/>
      <c r="PVH747" s="1101"/>
      <c r="PVI747" s="1101"/>
      <c r="PVJ747" s="1101"/>
      <c r="PVK747" s="1101"/>
      <c r="PVL747" s="1101"/>
      <c r="PVM747" s="1101"/>
      <c r="PVN747" s="1101"/>
      <c r="PVO747" s="1101"/>
      <c r="PVP747" s="1101"/>
      <c r="PVQ747" s="1101"/>
      <c r="PVR747" s="1101"/>
      <c r="PVS747" s="1101"/>
      <c r="PVT747" s="1101"/>
      <c r="PVU747" s="1101"/>
      <c r="PVV747" s="1101"/>
      <c r="PVW747" s="1101"/>
      <c r="PVX747" s="1101"/>
      <c r="PVY747" s="1101"/>
      <c r="PVZ747" s="1101"/>
      <c r="PWA747" s="1101"/>
      <c r="PWB747" s="1101"/>
      <c r="PWC747" s="1101"/>
      <c r="PWD747" s="1101"/>
      <c r="PWE747" s="1101"/>
      <c r="PWF747" s="1101"/>
      <c r="PWG747" s="1101"/>
      <c r="PWH747" s="1101"/>
      <c r="PWI747" s="1101"/>
      <c r="PWJ747" s="1101"/>
      <c r="PWK747" s="1101"/>
      <c r="PWL747" s="1101"/>
      <c r="PWM747" s="1101"/>
      <c r="PWN747" s="1101"/>
      <c r="PWO747" s="1101"/>
      <c r="PWP747" s="1101"/>
      <c r="PWQ747" s="1101"/>
      <c r="PWR747" s="1101"/>
      <c r="PWS747" s="1101"/>
      <c r="PWT747" s="1101"/>
      <c r="PWU747" s="1101"/>
      <c r="PWV747" s="1101"/>
      <c r="PWW747" s="1101"/>
      <c r="PWX747" s="1101"/>
      <c r="PWY747" s="1101"/>
      <c r="PWZ747" s="1101"/>
      <c r="PXA747" s="1101"/>
      <c r="PXB747" s="1101"/>
      <c r="PXC747" s="1101"/>
      <c r="PXD747" s="1101"/>
      <c r="PXE747" s="1101"/>
      <c r="PXF747" s="1101"/>
      <c r="PXG747" s="1101"/>
      <c r="PXH747" s="1101"/>
      <c r="PXI747" s="1101"/>
      <c r="PXJ747" s="1101"/>
      <c r="PXK747" s="1101"/>
      <c r="PXL747" s="1101"/>
      <c r="PXM747" s="1101"/>
      <c r="PXN747" s="1101"/>
      <c r="PXO747" s="1101"/>
      <c r="PXP747" s="1101"/>
      <c r="PXQ747" s="1101"/>
      <c r="PXR747" s="1101"/>
      <c r="PXS747" s="1101"/>
      <c r="PXT747" s="1101"/>
      <c r="PXU747" s="1101"/>
      <c r="PXV747" s="1101"/>
      <c r="PXW747" s="1101"/>
      <c r="PXX747" s="1101"/>
      <c r="PXY747" s="1101"/>
      <c r="PXZ747" s="1101"/>
      <c r="PYA747" s="1101"/>
      <c r="PYB747" s="1101"/>
      <c r="PYC747" s="1101"/>
      <c r="PYD747" s="1101"/>
      <c r="PYE747" s="1101"/>
      <c r="PYF747" s="1101"/>
      <c r="PYG747" s="1101"/>
      <c r="PYH747" s="1101"/>
      <c r="PYI747" s="1101"/>
      <c r="PYJ747" s="1101"/>
      <c r="PYK747" s="1101"/>
      <c r="PYL747" s="1101"/>
      <c r="PYM747" s="1101"/>
      <c r="PYN747" s="1101"/>
      <c r="PYO747" s="1101"/>
      <c r="PYP747" s="1101"/>
      <c r="PYQ747" s="1101"/>
      <c r="PYR747" s="1101"/>
      <c r="PYS747" s="1101"/>
      <c r="PYT747" s="1101"/>
      <c r="PYU747" s="1101"/>
      <c r="PYV747" s="1101"/>
      <c r="PYW747" s="1101"/>
      <c r="PYX747" s="1101"/>
      <c r="PYY747" s="1101"/>
      <c r="PYZ747" s="1101"/>
      <c r="PZA747" s="1101"/>
      <c r="PZB747" s="1101"/>
      <c r="PZC747" s="1101"/>
      <c r="PZD747" s="1101"/>
      <c r="PZE747" s="1101"/>
      <c r="PZF747" s="1101"/>
      <c r="PZG747" s="1101"/>
      <c r="PZH747" s="1101"/>
      <c r="PZI747" s="1101"/>
      <c r="PZJ747" s="1101"/>
      <c r="PZK747" s="1101"/>
      <c r="PZL747" s="1101"/>
      <c r="PZM747" s="1101"/>
      <c r="PZN747" s="1101"/>
      <c r="PZO747" s="1101"/>
      <c r="PZP747" s="1101"/>
      <c r="PZQ747" s="1101"/>
      <c r="PZR747" s="1101"/>
      <c r="PZS747" s="1101"/>
      <c r="PZT747" s="1101"/>
      <c r="PZU747" s="1101"/>
      <c r="PZV747" s="1101"/>
      <c r="PZW747" s="1101"/>
      <c r="PZX747" s="1101"/>
      <c r="PZY747" s="1101"/>
      <c r="PZZ747" s="1101"/>
      <c r="QAA747" s="1101"/>
      <c r="QAB747" s="1101"/>
      <c r="QAC747" s="1101"/>
      <c r="QAD747" s="1101"/>
      <c r="QAE747" s="1101"/>
      <c r="QAF747" s="1101"/>
      <c r="QAG747" s="1101"/>
      <c r="QAH747" s="1101"/>
      <c r="QAI747" s="1101"/>
      <c r="QAJ747" s="1101"/>
      <c r="QAK747" s="1101"/>
      <c r="QAL747" s="1101"/>
      <c r="QAM747" s="1101"/>
      <c r="QAN747" s="1101"/>
      <c r="QAO747" s="1101"/>
      <c r="QAP747" s="1101"/>
      <c r="QAQ747" s="1101"/>
      <c r="QAR747" s="1101"/>
      <c r="QAS747" s="1101"/>
      <c r="QAT747" s="1101"/>
      <c r="QAU747" s="1101"/>
      <c r="QAV747" s="1101"/>
      <c r="QAW747" s="1101"/>
      <c r="QAX747" s="1101"/>
      <c r="QAY747" s="1101"/>
      <c r="QAZ747" s="1101"/>
      <c r="QBA747" s="1101"/>
      <c r="QBB747" s="1101"/>
      <c r="QBC747" s="1101"/>
      <c r="QBD747" s="1101"/>
      <c r="QBE747" s="1101"/>
      <c r="QBF747" s="1101"/>
      <c r="QBG747" s="1101"/>
      <c r="QBH747" s="1101"/>
      <c r="QBI747" s="1101"/>
      <c r="QBJ747" s="1101"/>
      <c r="QBK747" s="1101"/>
      <c r="QBL747" s="1101"/>
      <c r="QBM747" s="1101"/>
      <c r="QBN747" s="1101"/>
      <c r="QBO747" s="1101"/>
      <c r="QBP747" s="1101"/>
      <c r="QBQ747" s="1101"/>
      <c r="QBR747" s="1101"/>
      <c r="QBS747" s="1101"/>
      <c r="QBT747" s="1101"/>
      <c r="QBU747" s="1101"/>
      <c r="QBV747" s="1101"/>
      <c r="QBW747" s="1101"/>
      <c r="QBX747" s="1101"/>
      <c r="QBY747" s="1101"/>
      <c r="QBZ747" s="1101"/>
      <c r="QCA747" s="1101"/>
      <c r="QCB747" s="1101"/>
      <c r="QCC747" s="1101"/>
      <c r="QCD747" s="1101"/>
      <c r="QCE747" s="1101"/>
      <c r="QCF747" s="1101"/>
      <c r="QCG747" s="1101"/>
      <c r="QCH747" s="1101"/>
      <c r="QCI747" s="1101"/>
      <c r="QCJ747" s="1101"/>
      <c r="QCK747" s="1101"/>
      <c r="QCL747" s="1101"/>
      <c r="QCM747" s="1101"/>
      <c r="QCN747" s="1101"/>
      <c r="QCO747" s="1101"/>
      <c r="QCP747" s="1101"/>
      <c r="QCQ747" s="1101"/>
      <c r="QCR747" s="1101"/>
      <c r="QCS747" s="1101"/>
      <c r="QCT747" s="1101"/>
      <c r="QCU747" s="1101"/>
      <c r="QCV747" s="1101"/>
      <c r="QCW747" s="1101"/>
      <c r="QCX747" s="1101"/>
      <c r="QCY747" s="1101"/>
      <c r="QCZ747" s="1101"/>
      <c r="QDA747" s="1101"/>
      <c r="QDB747" s="1101"/>
      <c r="QDC747" s="1101"/>
      <c r="QDD747" s="1101"/>
      <c r="QDE747" s="1101"/>
      <c r="QDF747" s="1101"/>
      <c r="QDG747" s="1101"/>
      <c r="QDH747" s="1101"/>
      <c r="QDI747" s="1101"/>
      <c r="QDJ747" s="1101"/>
      <c r="QDK747" s="1101"/>
      <c r="QDL747" s="1101"/>
      <c r="QDM747" s="1101"/>
      <c r="QDN747" s="1101"/>
      <c r="QDO747" s="1101"/>
      <c r="QDP747" s="1101"/>
      <c r="QDQ747" s="1101"/>
      <c r="QDR747" s="1101"/>
      <c r="QDS747" s="1101"/>
      <c r="QDT747" s="1101"/>
      <c r="QDU747" s="1101"/>
      <c r="QDV747" s="1101"/>
      <c r="QDW747" s="1101"/>
      <c r="QDX747" s="1101"/>
      <c r="QDY747" s="1101"/>
      <c r="QDZ747" s="1101"/>
      <c r="QEA747" s="1101"/>
      <c r="QEB747" s="1101"/>
      <c r="QEC747" s="1101"/>
      <c r="QED747" s="1101"/>
      <c r="QEE747" s="1101"/>
      <c r="QEF747" s="1101"/>
      <c r="QEG747" s="1101"/>
      <c r="QEH747" s="1101"/>
      <c r="QEI747" s="1101"/>
      <c r="QEJ747" s="1101"/>
      <c r="QEK747" s="1101"/>
      <c r="QEL747" s="1101"/>
      <c r="QEM747" s="1101"/>
      <c r="QEN747" s="1101"/>
      <c r="QEO747" s="1101"/>
      <c r="QEP747" s="1101"/>
      <c r="QEQ747" s="1101"/>
      <c r="QER747" s="1101"/>
      <c r="QES747" s="1101"/>
      <c r="QET747" s="1101"/>
      <c r="QEU747" s="1101"/>
      <c r="QEV747" s="1101"/>
      <c r="QEW747" s="1101"/>
      <c r="QEX747" s="1101"/>
      <c r="QEY747" s="1101"/>
      <c r="QEZ747" s="1101"/>
      <c r="QFA747" s="1101"/>
      <c r="QFB747" s="1101"/>
      <c r="QFC747" s="1101"/>
      <c r="QFD747" s="1101"/>
      <c r="QFE747" s="1101"/>
      <c r="QFF747" s="1101"/>
      <c r="QFG747" s="1101"/>
      <c r="QFH747" s="1101"/>
      <c r="QFI747" s="1101"/>
      <c r="QFJ747" s="1101"/>
      <c r="QFK747" s="1101"/>
      <c r="QFL747" s="1101"/>
      <c r="QFM747" s="1101"/>
      <c r="QFN747" s="1101"/>
      <c r="QFO747" s="1101"/>
      <c r="QFP747" s="1101"/>
      <c r="QFQ747" s="1101"/>
      <c r="QFR747" s="1101"/>
      <c r="QFS747" s="1101"/>
      <c r="QFT747" s="1101"/>
      <c r="QFU747" s="1101"/>
      <c r="QFV747" s="1101"/>
      <c r="QFW747" s="1101"/>
      <c r="QFX747" s="1101"/>
      <c r="QFY747" s="1101"/>
      <c r="QFZ747" s="1101"/>
      <c r="QGA747" s="1101"/>
      <c r="QGB747" s="1101"/>
      <c r="QGC747" s="1101"/>
      <c r="QGD747" s="1101"/>
      <c r="QGE747" s="1101"/>
      <c r="QGF747" s="1101"/>
      <c r="QGG747" s="1101"/>
      <c r="QGH747" s="1101"/>
      <c r="QGI747" s="1101"/>
      <c r="QGJ747" s="1101"/>
      <c r="QGK747" s="1101"/>
      <c r="QGL747" s="1101"/>
      <c r="QGM747" s="1101"/>
      <c r="QGN747" s="1101"/>
      <c r="QGO747" s="1101"/>
      <c r="QGP747" s="1101"/>
      <c r="QGQ747" s="1101"/>
      <c r="QGR747" s="1101"/>
      <c r="QGS747" s="1101"/>
      <c r="QGT747" s="1101"/>
      <c r="QGU747" s="1101"/>
      <c r="QGV747" s="1101"/>
      <c r="QGW747" s="1101"/>
      <c r="QGX747" s="1101"/>
      <c r="QGY747" s="1101"/>
      <c r="QGZ747" s="1101"/>
      <c r="QHA747" s="1101"/>
      <c r="QHB747" s="1101"/>
      <c r="QHC747" s="1101"/>
      <c r="QHD747" s="1101"/>
      <c r="QHE747" s="1101"/>
      <c r="QHF747" s="1101"/>
      <c r="QHG747" s="1101"/>
      <c r="QHH747" s="1101"/>
      <c r="QHI747" s="1101"/>
      <c r="QHJ747" s="1101"/>
      <c r="QHK747" s="1101"/>
      <c r="QHL747" s="1101"/>
      <c r="QHM747" s="1101"/>
      <c r="QHN747" s="1101"/>
      <c r="QHO747" s="1101"/>
      <c r="QHP747" s="1101"/>
      <c r="QHQ747" s="1101"/>
      <c r="QHR747" s="1101"/>
      <c r="QHS747" s="1101"/>
      <c r="QHT747" s="1101"/>
      <c r="QHU747" s="1101"/>
      <c r="QHV747" s="1101"/>
      <c r="QHW747" s="1101"/>
      <c r="QHX747" s="1101"/>
      <c r="QHY747" s="1101"/>
      <c r="QHZ747" s="1101"/>
      <c r="QIA747" s="1101"/>
      <c r="QIB747" s="1101"/>
      <c r="QIC747" s="1101"/>
      <c r="QID747" s="1101"/>
      <c r="QIE747" s="1101"/>
      <c r="QIF747" s="1101"/>
      <c r="QIG747" s="1101"/>
      <c r="QIH747" s="1101"/>
      <c r="QII747" s="1101"/>
      <c r="QIJ747" s="1101"/>
      <c r="QIK747" s="1101"/>
      <c r="QIL747" s="1101"/>
      <c r="QIM747" s="1101"/>
      <c r="QIN747" s="1101"/>
      <c r="QIO747" s="1101"/>
      <c r="QIP747" s="1101"/>
      <c r="QIQ747" s="1101"/>
      <c r="QIR747" s="1101"/>
      <c r="QIS747" s="1101"/>
      <c r="QIT747" s="1101"/>
      <c r="QIU747" s="1101"/>
      <c r="QIV747" s="1101"/>
      <c r="QIW747" s="1101"/>
      <c r="QIX747" s="1101"/>
      <c r="QIY747" s="1101"/>
      <c r="QIZ747" s="1101"/>
      <c r="QJA747" s="1101"/>
      <c r="QJB747" s="1101"/>
      <c r="QJC747" s="1101"/>
      <c r="QJD747" s="1101"/>
      <c r="QJE747" s="1101"/>
      <c r="QJF747" s="1101"/>
      <c r="QJG747" s="1101"/>
      <c r="QJH747" s="1101"/>
      <c r="QJI747" s="1101"/>
      <c r="QJJ747" s="1101"/>
      <c r="QJK747" s="1101"/>
      <c r="QJL747" s="1101"/>
      <c r="QJM747" s="1101"/>
      <c r="QJN747" s="1101"/>
      <c r="QJO747" s="1101"/>
      <c r="QJP747" s="1101"/>
      <c r="QJQ747" s="1101"/>
      <c r="QJR747" s="1101"/>
      <c r="QJS747" s="1101"/>
      <c r="QJT747" s="1101"/>
      <c r="QJU747" s="1101"/>
      <c r="QJV747" s="1101"/>
      <c r="QJW747" s="1101"/>
      <c r="QJX747" s="1101"/>
      <c r="QJY747" s="1101"/>
      <c r="QJZ747" s="1101"/>
      <c r="QKA747" s="1101"/>
      <c r="QKB747" s="1101"/>
      <c r="QKC747" s="1101"/>
      <c r="QKD747" s="1101"/>
      <c r="QKE747" s="1101"/>
      <c r="QKF747" s="1101"/>
      <c r="QKG747" s="1101"/>
      <c r="QKH747" s="1101"/>
      <c r="QKI747" s="1101"/>
      <c r="QKJ747" s="1101"/>
      <c r="QKK747" s="1101"/>
      <c r="QKL747" s="1101"/>
      <c r="QKM747" s="1101"/>
      <c r="QKN747" s="1101"/>
      <c r="QKO747" s="1101"/>
      <c r="QKP747" s="1101"/>
      <c r="QKQ747" s="1101"/>
      <c r="QKR747" s="1101"/>
      <c r="QKS747" s="1101"/>
      <c r="QKT747" s="1101"/>
      <c r="QKU747" s="1101"/>
      <c r="QKV747" s="1101"/>
      <c r="QKW747" s="1101"/>
      <c r="QKX747" s="1101"/>
      <c r="QKY747" s="1101"/>
      <c r="QKZ747" s="1101"/>
      <c r="QLA747" s="1101"/>
      <c r="QLB747" s="1101"/>
      <c r="QLC747" s="1101"/>
      <c r="QLD747" s="1101"/>
      <c r="QLE747" s="1101"/>
      <c r="QLF747" s="1101"/>
      <c r="QLG747" s="1101"/>
      <c r="QLH747" s="1101"/>
      <c r="QLI747" s="1101"/>
      <c r="QLJ747" s="1101"/>
      <c r="QLK747" s="1101"/>
      <c r="QLL747" s="1101"/>
      <c r="QLM747" s="1101"/>
      <c r="QLN747" s="1101"/>
      <c r="QLO747" s="1101"/>
      <c r="QLP747" s="1101"/>
      <c r="QLQ747" s="1101"/>
      <c r="QLR747" s="1101"/>
      <c r="QLS747" s="1101"/>
      <c r="QLT747" s="1101"/>
      <c r="QLU747" s="1101"/>
      <c r="QLV747" s="1101"/>
      <c r="QLW747" s="1101"/>
      <c r="QLX747" s="1101"/>
      <c r="QLY747" s="1101"/>
      <c r="QLZ747" s="1101"/>
      <c r="QMA747" s="1101"/>
      <c r="QMB747" s="1101"/>
      <c r="QMC747" s="1101"/>
      <c r="QMD747" s="1101"/>
      <c r="QME747" s="1101"/>
      <c r="QMF747" s="1101"/>
      <c r="QMG747" s="1101"/>
      <c r="QMH747" s="1101"/>
      <c r="QMI747" s="1101"/>
      <c r="QMJ747" s="1101"/>
      <c r="QMK747" s="1101"/>
      <c r="QML747" s="1101"/>
      <c r="QMM747" s="1101"/>
      <c r="QMN747" s="1101"/>
      <c r="QMO747" s="1101"/>
      <c r="QMP747" s="1101"/>
      <c r="QMQ747" s="1101"/>
      <c r="QMR747" s="1101"/>
      <c r="QMS747" s="1101"/>
      <c r="QMT747" s="1101"/>
      <c r="QMU747" s="1101"/>
      <c r="QMV747" s="1101"/>
      <c r="QMW747" s="1101"/>
      <c r="QMX747" s="1101"/>
      <c r="QMY747" s="1101"/>
      <c r="QMZ747" s="1101"/>
      <c r="QNA747" s="1101"/>
      <c r="QNB747" s="1101"/>
      <c r="QNC747" s="1101"/>
      <c r="QND747" s="1101"/>
      <c r="QNE747" s="1101"/>
      <c r="QNF747" s="1101"/>
      <c r="QNG747" s="1101"/>
      <c r="QNH747" s="1101"/>
      <c r="QNI747" s="1101"/>
      <c r="QNJ747" s="1101"/>
      <c r="QNK747" s="1101"/>
      <c r="QNL747" s="1101"/>
      <c r="QNM747" s="1101"/>
      <c r="QNN747" s="1101"/>
      <c r="QNO747" s="1101"/>
      <c r="QNP747" s="1101"/>
      <c r="QNQ747" s="1101"/>
      <c r="QNR747" s="1101"/>
      <c r="QNS747" s="1101"/>
      <c r="QNT747" s="1101"/>
      <c r="QNU747" s="1101"/>
      <c r="QNV747" s="1101"/>
      <c r="QNW747" s="1101"/>
      <c r="QNX747" s="1101"/>
      <c r="QNY747" s="1101"/>
      <c r="QNZ747" s="1101"/>
      <c r="QOA747" s="1101"/>
      <c r="QOB747" s="1101"/>
      <c r="QOC747" s="1101"/>
      <c r="QOD747" s="1101"/>
      <c r="QOE747" s="1101"/>
      <c r="QOF747" s="1101"/>
      <c r="QOG747" s="1101"/>
      <c r="QOH747" s="1101"/>
      <c r="QOI747" s="1101"/>
      <c r="QOJ747" s="1101"/>
      <c r="QOK747" s="1101"/>
      <c r="QOL747" s="1101"/>
      <c r="QOM747" s="1101"/>
      <c r="QON747" s="1101"/>
      <c r="QOO747" s="1101"/>
      <c r="QOP747" s="1101"/>
      <c r="QOQ747" s="1101"/>
      <c r="QOR747" s="1101"/>
      <c r="QOS747" s="1101"/>
      <c r="QOT747" s="1101"/>
      <c r="QOU747" s="1101"/>
      <c r="QOV747" s="1101"/>
      <c r="QOW747" s="1101"/>
      <c r="QOX747" s="1101"/>
      <c r="QOY747" s="1101"/>
      <c r="QOZ747" s="1101"/>
      <c r="QPA747" s="1101"/>
      <c r="QPB747" s="1101"/>
      <c r="QPC747" s="1101"/>
      <c r="QPD747" s="1101"/>
      <c r="QPE747" s="1101"/>
      <c r="QPF747" s="1101"/>
      <c r="QPG747" s="1101"/>
      <c r="QPH747" s="1101"/>
      <c r="QPI747" s="1101"/>
      <c r="QPJ747" s="1101"/>
      <c r="QPK747" s="1101"/>
      <c r="QPL747" s="1101"/>
      <c r="QPM747" s="1101"/>
      <c r="QPN747" s="1101"/>
      <c r="QPO747" s="1101"/>
      <c r="QPP747" s="1101"/>
      <c r="QPQ747" s="1101"/>
      <c r="QPR747" s="1101"/>
      <c r="QPS747" s="1101"/>
      <c r="QPT747" s="1101"/>
      <c r="QPU747" s="1101"/>
      <c r="QPV747" s="1101"/>
      <c r="QPW747" s="1101"/>
      <c r="QPX747" s="1101"/>
      <c r="QPY747" s="1101"/>
      <c r="QPZ747" s="1101"/>
      <c r="QQA747" s="1101"/>
      <c r="QQB747" s="1101"/>
      <c r="QQC747" s="1101"/>
      <c r="QQD747" s="1101"/>
      <c r="QQE747" s="1101"/>
      <c r="QQF747" s="1101"/>
      <c r="QQG747" s="1101"/>
      <c r="QQH747" s="1101"/>
      <c r="QQI747" s="1101"/>
      <c r="QQJ747" s="1101"/>
      <c r="QQK747" s="1101"/>
      <c r="QQL747" s="1101"/>
      <c r="QQM747" s="1101"/>
      <c r="QQN747" s="1101"/>
      <c r="QQO747" s="1101"/>
      <c r="QQP747" s="1101"/>
      <c r="QQQ747" s="1101"/>
      <c r="QQR747" s="1101"/>
      <c r="QQS747" s="1101"/>
      <c r="QQT747" s="1101"/>
      <c r="QQU747" s="1101"/>
      <c r="QQV747" s="1101"/>
      <c r="QQW747" s="1101"/>
      <c r="QQX747" s="1101"/>
      <c r="QQY747" s="1101"/>
      <c r="QQZ747" s="1101"/>
      <c r="QRA747" s="1101"/>
      <c r="QRB747" s="1101"/>
      <c r="QRC747" s="1101"/>
      <c r="QRD747" s="1101"/>
      <c r="QRE747" s="1101"/>
      <c r="QRF747" s="1101"/>
      <c r="QRG747" s="1101"/>
      <c r="QRH747" s="1101"/>
      <c r="QRI747" s="1101"/>
      <c r="QRJ747" s="1101"/>
      <c r="QRK747" s="1101"/>
      <c r="QRL747" s="1101"/>
      <c r="QRM747" s="1101"/>
      <c r="QRN747" s="1101"/>
      <c r="QRO747" s="1101"/>
      <c r="QRP747" s="1101"/>
      <c r="QRQ747" s="1101"/>
      <c r="QRR747" s="1101"/>
      <c r="QRS747" s="1101"/>
      <c r="QRT747" s="1101"/>
      <c r="QRU747" s="1101"/>
      <c r="QRV747" s="1101"/>
      <c r="QRW747" s="1101"/>
      <c r="QRX747" s="1101"/>
      <c r="QRY747" s="1101"/>
      <c r="QRZ747" s="1101"/>
      <c r="QSA747" s="1101"/>
      <c r="QSB747" s="1101"/>
      <c r="QSC747" s="1101"/>
      <c r="QSD747" s="1101"/>
      <c r="QSE747" s="1101"/>
      <c r="QSF747" s="1101"/>
      <c r="QSG747" s="1101"/>
      <c r="QSH747" s="1101"/>
      <c r="QSI747" s="1101"/>
      <c r="QSJ747" s="1101"/>
      <c r="QSK747" s="1101"/>
      <c r="QSL747" s="1101"/>
      <c r="QSM747" s="1101"/>
      <c r="QSN747" s="1101"/>
      <c r="QSO747" s="1101"/>
      <c r="QSP747" s="1101"/>
      <c r="QSQ747" s="1101"/>
      <c r="QSR747" s="1101"/>
      <c r="QSS747" s="1101"/>
      <c r="QST747" s="1101"/>
      <c r="QSU747" s="1101"/>
      <c r="QSV747" s="1101"/>
      <c r="QSW747" s="1101"/>
      <c r="QSX747" s="1101"/>
      <c r="QSY747" s="1101"/>
      <c r="QSZ747" s="1101"/>
      <c r="QTA747" s="1101"/>
      <c r="QTB747" s="1101"/>
      <c r="QTC747" s="1101"/>
      <c r="QTD747" s="1101"/>
      <c r="QTE747" s="1101"/>
      <c r="QTF747" s="1101"/>
      <c r="QTG747" s="1101"/>
      <c r="QTH747" s="1101"/>
      <c r="QTI747" s="1101"/>
      <c r="QTJ747" s="1101"/>
      <c r="QTK747" s="1101"/>
      <c r="QTL747" s="1101"/>
      <c r="QTM747" s="1101"/>
      <c r="QTN747" s="1101"/>
      <c r="QTO747" s="1101"/>
      <c r="QTP747" s="1101"/>
      <c r="QTQ747" s="1101"/>
      <c r="QTR747" s="1101"/>
      <c r="QTS747" s="1101"/>
      <c r="QTT747" s="1101"/>
      <c r="QTU747" s="1101"/>
      <c r="QTV747" s="1101"/>
      <c r="QTW747" s="1101"/>
      <c r="QTX747" s="1101"/>
      <c r="QTY747" s="1101"/>
      <c r="QTZ747" s="1101"/>
      <c r="QUA747" s="1101"/>
      <c r="QUB747" s="1101"/>
      <c r="QUC747" s="1101"/>
      <c r="QUD747" s="1101"/>
      <c r="QUE747" s="1101"/>
      <c r="QUF747" s="1101"/>
      <c r="QUG747" s="1101"/>
      <c r="QUH747" s="1101"/>
      <c r="QUI747" s="1101"/>
      <c r="QUJ747" s="1101"/>
      <c r="QUK747" s="1101"/>
      <c r="QUL747" s="1101"/>
      <c r="QUM747" s="1101"/>
      <c r="QUN747" s="1101"/>
      <c r="QUO747" s="1101"/>
      <c r="QUP747" s="1101"/>
      <c r="QUQ747" s="1101"/>
      <c r="QUR747" s="1101"/>
      <c r="QUS747" s="1101"/>
      <c r="QUT747" s="1101"/>
      <c r="QUU747" s="1101"/>
      <c r="QUV747" s="1101"/>
      <c r="QUW747" s="1101"/>
      <c r="QUX747" s="1101"/>
      <c r="QUY747" s="1101"/>
      <c r="QUZ747" s="1101"/>
      <c r="QVA747" s="1101"/>
      <c r="QVB747" s="1101"/>
      <c r="QVC747" s="1101"/>
      <c r="QVD747" s="1101"/>
      <c r="QVE747" s="1101"/>
      <c r="QVF747" s="1101"/>
      <c r="QVG747" s="1101"/>
      <c r="QVH747" s="1101"/>
      <c r="QVI747" s="1101"/>
      <c r="QVJ747" s="1101"/>
      <c r="QVK747" s="1101"/>
      <c r="QVL747" s="1101"/>
      <c r="QVM747" s="1101"/>
      <c r="QVN747" s="1101"/>
      <c r="QVO747" s="1101"/>
      <c r="QVP747" s="1101"/>
      <c r="QVQ747" s="1101"/>
      <c r="QVR747" s="1101"/>
      <c r="QVS747" s="1101"/>
      <c r="QVT747" s="1101"/>
      <c r="QVU747" s="1101"/>
      <c r="QVV747" s="1101"/>
      <c r="QVW747" s="1101"/>
      <c r="QVX747" s="1101"/>
      <c r="QVY747" s="1101"/>
      <c r="QVZ747" s="1101"/>
      <c r="QWA747" s="1101"/>
      <c r="QWB747" s="1101"/>
      <c r="QWC747" s="1101"/>
      <c r="QWD747" s="1101"/>
      <c r="QWE747" s="1101"/>
      <c r="QWF747" s="1101"/>
      <c r="QWG747" s="1101"/>
      <c r="QWH747" s="1101"/>
      <c r="QWI747" s="1101"/>
      <c r="QWJ747" s="1101"/>
      <c r="QWK747" s="1101"/>
      <c r="QWL747" s="1101"/>
      <c r="QWM747" s="1101"/>
      <c r="QWN747" s="1101"/>
      <c r="QWO747" s="1101"/>
      <c r="QWP747" s="1101"/>
      <c r="QWQ747" s="1101"/>
      <c r="QWR747" s="1101"/>
      <c r="QWS747" s="1101"/>
      <c r="QWT747" s="1101"/>
      <c r="QWU747" s="1101"/>
      <c r="QWV747" s="1101"/>
      <c r="QWW747" s="1101"/>
      <c r="QWX747" s="1101"/>
      <c r="QWY747" s="1101"/>
      <c r="QWZ747" s="1101"/>
      <c r="QXA747" s="1101"/>
      <c r="QXB747" s="1101"/>
      <c r="QXC747" s="1101"/>
      <c r="QXD747" s="1101"/>
      <c r="QXE747" s="1101"/>
      <c r="QXF747" s="1101"/>
      <c r="QXG747" s="1101"/>
      <c r="QXH747" s="1101"/>
      <c r="QXI747" s="1101"/>
      <c r="QXJ747" s="1101"/>
      <c r="QXK747" s="1101"/>
      <c r="QXL747" s="1101"/>
      <c r="QXM747" s="1101"/>
      <c r="QXN747" s="1101"/>
      <c r="QXO747" s="1101"/>
      <c r="QXP747" s="1101"/>
      <c r="QXQ747" s="1101"/>
      <c r="QXR747" s="1101"/>
      <c r="QXS747" s="1101"/>
      <c r="QXT747" s="1101"/>
      <c r="QXU747" s="1101"/>
      <c r="QXV747" s="1101"/>
      <c r="QXW747" s="1101"/>
      <c r="QXX747" s="1101"/>
      <c r="QXY747" s="1101"/>
      <c r="QXZ747" s="1101"/>
      <c r="QYA747" s="1101"/>
      <c r="QYB747" s="1101"/>
      <c r="QYC747" s="1101"/>
      <c r="QYD747" s="1101"/>
      <c r="QYE747" s="1101"/>
      <c r="QYF747" s="1101"/>
      <c r="QYG747" s="1101"/>
      <c r="QYH747" s="1101"/>
      <c r="QYI747" s="1101"/>
      <c r="QYJ747" s="1101"/>
      <c r="QYK747" s="1101"/>
      <c r="QYL747" s="1101"/>
      <c r="QYM747" s="1101"/>
      <c r="QYN747" s="1101"/>
      <c r="QYO747" s="1101"/>
      <c r="QYP747" s="1101"/>
      <c r="QYQ747" s="1101"/>
      <c r="QYR747" s="1101"/>
      <c r="QYS747" s="1101"/>
      <c r="QYT747" s="1101"/>
      <c r="QYU747" s="1101"/>
      <c r="QYV747" s="1101"/>
      <c r="QYW747" s="1101"/>
      <c r="QYX747" s="1101"/>
      <c r="QYY747" s="1101"/>
      <c r="QYZ747" s="1101"/>
      <c r="QZA747" s="1101"/>
      <c r="QZB747" s="1101"/>
      <c r="QZC747" s="1101"/>
      <c r="QZD747" s="1101"/>
      <c r="QZE747" s="1101"/>
      <c r="QZF747" s="1101"/>
      <c r="QZG747" s="1101"/>
      <c r="QZH747" s="1101"/>
      <c r="QZI747" s="1101"/>
      <c r="QZJ747" s="1101"/>
      <c r="QZK747" s="1101"/>
      <c r="QZL747" s="1101"/>
      <c r="QZM747" s="1101"/>
      <c r="QZN747" s="1101"/>
      <c r="QZO747" s="1101"/>
      <c r="QZP747" s="1101"/>
      <c r="QZQ747" s="1101"/>
      <c r="QZR747" s="1101"/>
      <c r="QZS747" s="1101"/>
      <c r="QZT747" s="1101"/>
      <c r="QZU747" s="1101"/>
      <c r="QZV747" s="1101"/>
      <c r="QZW747" s="1101"/>
      <c r="QZX747" s="1101"/>
      <c r="QZY747" s="1101"/>
      <c r="QZZ747" s="1101"/>
      <c r="RAA747" s="1101"/>
      <c r="RAB747" s="1101"/>
      <c r="RAC747" s="1101"/>
      <c r="RAD747" s="1101"/>
      <c r="RAE747" s="1101"/>
      <c r="RAF747" s="1101"/>
      <c r="RAG747" s="1101"/>
      <c r="RAH747" s="1101"/>
      <c r="RAI747" s="1101"/>
      <c r="RAJ747" s="1101"/>
      <c r="RAK747" s="1101"/>
      <c r="RAL747" s="1101"/>
      <c r="RAM747" s="1101"/>
      <c r="RAN747" s="1101"/>
      <c r="RAO747" s="1101"/>
      <c r="RAP747" s="1101"/>
      <c r="RAQ747" s="1101"/>
      <c r="RAR747" s="1101"/>
      <c r="RAS747" s="1101"/>
      <c r="RAT747" s="1101"/>
      <c r="RAU747" s="1101"/>
      <c r="RAV747" s="1101"/>
      <c r="RAW747" s="1101"/>
      <c r="RAX747" s="1101"/>
      <c r="RAY747" s="1101"/>
      <c r="RAZ747" s="1101"/>
      <c r="RBA747" s="1101"/>
      <c r="RBB747" s="1101"/>
      <c r="RBC747" s="1101"/>
      <c r="RBD747" s="1101"/>
      <c r="RBE747" s="1101"/>
      <c r="RBF747" s="1101"/>
      <c r="RBG747" s="1101"/>
      <c r="RBH747" s="1101"/>
      <c r="RBI747" s="1101"/>
      <c r="RBJ747" s="1101"/>
      <c r="RBK747" s="1101"/>
      <c r="RBL747" s="1101"/>
      <c r="RBM747" s="1101"/>
      <c r="RBN747" s="1101"/>
      <c r="RBO747" s="1101"/>
      <c r="RBP747" s="1101"/>
      <c r="RBQ747" s="1101"/>
      <c r="RBR747" s="1101"/>
      <c r="RBS747" s="1101"/>
      <c r="RBT747" s="1101"/>
      <c r="RBU747" s="1101"/>
      <c r="RBV747" s="1101"/>
      <c r="RBW747" s="1101"/>
      <c r="RBX747" s="1101"/>
      <c r="RBY747" s="1101"/>
      <c r="RBZ747" s="1101"/>
      <c r="RCA747" s="1101"/>
      <c r="RCB747" s="1101"/>
      <c r="RCC747" s="1101"/>
      <c r="RCD747" s="1101"/>
      <c r="RCE747" s="1101"/>
      <c r="RCF747" s="1101"/>
      <c r="RCG747" s="1101"/>
      <c r="RCH747" s="1101"/>
      <c r="RCI747" s="1101"/>
      <c r="RCJ747" s="1101"/>
      <c r="RCK747" s="1101"/>
      <c r="RCL747" s="1101"/>
      <c r="RCM747" s="1101"/>
      <c r="RCN747" s="1101"/>
      <c r="RCO747" s="1101"/>
      <c r="RCP747" s="1101"/>
      <c r="RCQ747" s="1101"/>
      <c r="RCR747" s="1101"/>
      <c r="RCS747" s="1101"/>
      <c r="RCT747" s="1101"/>
      <c r="RCU747" s="1101"/>
      <c r="RCV747" s="1101"/>
      <c r="RCW747" s="1101"/>
      <c r="RCX747" s="1101"/>
      <c r="RCY747" s="1101"/>
      <c r="RCZ747" s="1101"/>
      <c r="RDA747" s="1101"/>
      <c r="RDB747" s="1101"/>
      <c r="RDC747" s="1101"/>
      <c r="RDD747" s="1101"/>
      <c r="RDE747" s="1101"/>
      <c r="RDF747" s="1101"/>
      <c r="RDG747" s="1101"/>
      <c r="RDH747" s="1101"/>
      <c r="RDI747" s="1101"/>
      <c r="RDJ747" s="1101"/>
      <c r="RDK747" s="1101"/>
      <c r="RDL747" s="1101"/>
      <c r="RDM747" s="1101"/>
      <c r="RDN747" s="1101"/>
      <c r="RDO747" s="1101"/>
      <c r="RDP747" s="1101"/>
      <c r="RDQ747" s="1101"/>
      <c r="RDR747" s="1101"/>
      <c r="RDS747" s="1101"/>
      <c r="RDT747" s="1101"/>
      <c r="RDU747" s="1101"/>
      <c r="RDV747" s="1101"/>
      <c r="RDW747" s="1101"/>
      <c r="RDX747" s="1101"/>
      <c r="RDY747" s="1101"/>
      <c r="RDZ747" s="1101"/>
      <c r="REA747" s="1101"/>
      <c r="REB747" s="1101"/>
      <c r="REC747" s="1101"/>
      <c r="RED747" s="1101"/>
      <c r="REE747" s="1101"/>
      <c r="REF747" s="1101"/>
      <c r="REG747" s="1101"/>
      <c r="REH747" s="1101"/>
      <c r="REI747" s="1101"/>
      <c r="REJ747" s="1101"/>
      <c r="REK747" s="1101"/>
      <c r="REL747" s="1101"/>
      <c r="REM747" s="1101"/>
      <c r="REN747" s="1101"/>
      <c r="REO747" s="1101"/>
      <c r="REP747" s="1101"/>
      <c r="REQ747" s="1101"/>
      <c r="RER747" s="1101"/>
      <c r="RES747" s="1101"/>
      <c r="RET747" s="1101"/>
      <c r="REU747" s="1101"/>
      <c r="REV747" s="1101"/>
      <c r="REW747" s="1101"/>
      <c r="REX747" s="1101"/>
      <c r="REY747" s="1101"/>
      <c r="REZ747" s="1101"/>
      <c r="RFA747" s="1101"/>
      <c r="RFB747" s="1101"/>
      <c r="RFC747" s="1101"/>
      <c r="RFD747" s="1101"/>
      <c r="RFE747" s="1101"/>
      <c r="RFF747" s="1101"/>
      <c r="RFG747" s="1101"/>
      <c r="RFH747" s="1101"/>
      <c r="RFI747" s="1101"/>
      <c r="RFJ747" s="1101"/>
      <c r="RFK747" s="1101"/>
      <c r="RFL747" s="1101"/>
      <c r="RFM747" s="1101"/>
      <c r="RFN747" s="1101"/>
      <c r="RFO747" s="1101"/>
      <c r="RFP747" s="1101"/>
      <c r="RFQ747" s="1101"/>
      <c r="RFR747" s="1101"/>
      <c r="RFS747" s="1101"/>
      <c r="RFT747" s="1101"/>
      <c r="RFU747" s="1101"/>
      <c r="RFV747" s="1101"/>
      <c r="RFW747" s="1101"/>
      <c r="RFX747" s="1101"/>
      <c r="RFY747" s="1101"/>
      <c r="RFZ747" s="1101"/>
      <c r="RGA747" s="1101"/>
      <c r="RGB747" s="1101"/>
      <c r="RGC747" s="1101"/>
      <c r="RGD747" s="1101"/>
      <c r="RGE747" s="1101"/>
      <c r="RGF747" s="1101"/>
      <c r="RGG747" s="1101"/>
      <c r="RGH747" s="1101"/>
      <c r="RGI747" s="1101"/>
      <c r="RGJ747" s="1101"/>
      <c r="RGK747" s="1101"/>
      <c r="RGL747" s="1101"/>
      <c r="RGM747" s="1101"/>
      <c r="RGN747" s="1101"/>
      <c r="RGO747" s="1101"/>
      <c r="RGP747" s="1101"/>
      <c r="RGQ747" s="1101"/>
      <c r="RGR747" s="1101"/>
      <c r="RGS747" s="1101"/>
      <c r="RGT747" s="1101"/>
      <c r="RGU747" s="1101"/>
      <c r="RGV747" s="1101"/>
      <c r="RGW747" s="1101"/>
      <c r="RGX747" s="1101"/>
      <c r="RGY747" s="1101"/>
      <c r="RGZ747" s="1101"/>
      <c r="RHA747" s="1101"/>
      <c r="RHB747" s="1101"/>
      <c r="RHC747" s="1101"/>
      <c r="RHD747" s="1101"/>
      <c r="RHE747" s="1101"/>
      <c r="RHF747" s="1101"/>
      <c r="RHG747" s="1101"/>
      <c r="RHH747" s="1101"/>
      <c r="RHI747" s="1101"/>
      <c r="RHJ747" s="1101"/>
      <c r="RHK747" s="1101"/>
      <c r="RHL747" s="1101"/>
      <c r="RHM747" s="1101"/>
      <c r="RHN747" s="1101"/>
      <c r="RHO747" s="1101"/>
      <c r="RHP747" s="1101"/>
      <c r="RHQ747" s="1101"/>
      <c r="RHR747" s="1101"/>
      <c r="RHS747" s="1101"/>
      <c r="RHT747" s="1101"/>
      <c r="RHU747" s="1101"/>
      <c r="RHV747" s="1101"/>
      <c r="RHW747" s="1101"/>
      <c r="RHX747" s="1101"/>
      <c r="RHY747" s="1101"/>
      <c r="RHZ747" s="1101"/>
      <c r="RIA747" s="1101"/>
      <c r="RIB747" s="1101"/>
      <c r="RIC747" s="1101"/>
      <c r="RID747" s="1101"/>
      <c r="RIE747" s="1101"/>
      <c r="RIF747" s="1101"/>
      <c r="RIG747" s="1101"/>
      <c r="RIH747" s="1101"/>
      <c r="RII747" s="1101"/>
      <c r="RIJ747" s="1101"/>
      <c r="RIK747" s="1101"/>
      <c r="RIL747" s="1101"/>
      <c r="RIM747" s="1101"/>
      <c r="RIN747" s="1101"/>
      <c r="RIO747" s="1101"/>
      <c r="RIP747" s="1101"/>
      <c r="RIQ747" s="1101"/>
      <c r="RIR747" s="1101"/>
      <c r="RIS747" s="1101"/>
      <c r="RIT747" s="1101"/>
      <c r="RIU747" s="1101"/>
      <c r="RIV747" s="1101"/>
      <c r="RIW747" s="1101"/>
      <c r="RIX747" s="1101"/>
      <c r="RIY747" s="1101"/>
      <c r="RIZ747" s="1101"/>
      <c r="RJA747" s="1101"/>
      <c r="RJB747" s="1101"/>
      <c r="RJC747" s="1101"/>
      <c r="RJD747" s="1101"/>
      <c r="RJE747" s="1101"/>
      <c r="RJF747" s="1101"/>
      <c r="RJG747" s="1101"/>
      <c r="RJH747" s="1101"/>
      <c r="RJI747" s="1101"/>
      <c r="RJJ747" s="1101"/>
      <c r="RJK747" s="1101"/>
      <c r="RJL747" s="1101"/>
      <c r="RJM747" s="1101"/>
      <c r="RJN747" s="1101"/>
      <c r="RJO747" s="1101"/>
      <c r="RJP747" s="1101"/>
      <c r="RJQ747" s="1101"/>
      <c r="RJR747" s="1101"/>
      <c r="RJS747" s="1101"/>
      <c r="RJT747" s="1101"/>
      <c r="RJU747" s="1101"/>
      <c r="RJV747" s="1101"/>
      <c r="RJW747" s="1101"/>
      <c r="RJX747" s="1101"/>
      <c r="RJY747" s="1101"/>
      <c r="RJZ747" s="1101"/>
      <c r="RKA747" s="1101"/>
      <c r="RKB747" s="1101"/>
      <c r="RKC747" s="1101"/>
      <c r="RKD747" s="1101"/>
      <c r="RKE747" s="1101"/>
      <c r="RKF747" s="1101"/>
      <c r="RKG747" s="1101"/>
      <c r="RKH747" s="1101"/>
      <c r="RKI747" s="1101"/>
      <c r="RKJ747" s="1101"/>
      <c r="RKK747" s="1101"/>
      <c r="RKL747" s="1101"/>
      <c r="RKM747" s="1101"/>
      <c r="RKN747" s="1101"/>
      <c r="RKO747" s="1101"/>
      <c r="RKP747" s="1101"/>
      <c r="RKQ747" s="1101"/>
      <c r="RKR747" s="1101"/>
      <c r="RKS747" s="1101"/>
      <c r="RKT747" s="1101"/>
      <c r="RKU747" s="1101"/>
      <c r="RKV747" s="1101"/>
      <c r="RKW747" s="1101"/>
      <c r="RKX747" s="1101"/>
      <c r="RKY747" s="1101"/>
      <c r="RKZ747" s="1101"/>
      <c r="RLA747" s="1101"/>
      <c r="RLB747" s="1101"/>
      <c r="RLC747" s="1101"/>
      <c r="RLD747" s="1101"/>
      <c r="RLE747" s="1101"/>
      <c r="RLF747" s="1101"/>
      <c r="RLG747" s="1101"/>
      <c r="RLH747" s="1101"/>
      <c r="RLI747" s="1101"/>
      <c r="RLJ747" s="1101"/>
      <c r="RLK747" s="1101"/>
      <c r="RLL747" s="1101"/>
      <c r="RLM747" s="1101"/>
      <c r="RLN747" s="1101"/>
      <c r="RLO747" s="1101"/>
      <c r="RLP747" s="1101"/>
      <c r="RLQ747" s="1101"/>
      <c r="RLR747" s="1101"/>
      <c r="RLS747" s="1101"/>
      <c r="RLT747" s="1101"/>
      <c r="RLU747" s="1101"/>
      <c r="RLV747" s="1101"/>
      <c r="RLW747" s="1101"/>
      <c r="RLX747" s="1101"/>
      <c r="RLY747" s="1101"/>
      <c r="RLZ747" s="1101"/>
      <c r="RMA747" s="1101"/>
      <c r="RMB747" s="1101"/>
      <c r="RMC747" s="1101"/>
      <c r="RMD747" s="1101"/>
      <c r="RME747" s="1101"/>
      <c r="RMF747" s="1101"/>
      <c r="RMG747" s="1101"/>
      <c r="RMH747" s="1101"/>
      <c r="RMI747" s="1101"/>
      <c r="RMJ747" s="1101"/>
      <c r="RMK747" s="1101"/>
      <c r="RML747" s="1101"/>
      <c r="RMM747" s="1101"/>
      <c r="RMN747" s="1101"/>
      <c r="RMO747" s="1101"/>
      <c r="RMP747" s="1101"/>
      <c r="RMQ747" s="1101"/>
      <c r="RMR747" s="1101"/>
      <c r="RMS747" s="1101"/>
      <c r="RMT747" s="1101"/>
      <c r="RMU747" s="1101"/>
      <c r="RMV747" s="1101"/>
      <c r="RMW747" s="1101"/>
      <c r="RMX747" s="1101"/>
      <c r="RMY747" s="1101"/>
      <c r="RMZ747" s="1101"/>
      <c r="RNA747" s="1101"/>
      <c r="RNB747" s="1101"/>
      <c r="RNC747" s="1101"/>
      <c r="RND747" s="1101"/>
      <c r="RNE747" s="1101"/>
      <c r="RNF747" s="1101"/>
      <c r="RNG747" s="1101"/>
      <c r="RNH747" s="1101"/>
      <c r="RNI747" s="1101"/>
      <c r="RNJ747" s="1101"/>
      <c r="RNK747" s="1101"/>
      <c r="RNL747" s="1101"/>
      <c r="RNM747" s="1101"/>
      <c r="RNN747" s="1101"/>
      <c r="RNO747" s="1101"/>
      <c r="RNP747" s="1101"/>
      <c r="RNQ747" s="1101"/>
      <c r="RNR747" s="1101"/>
      <c r="RNS747" s="1101"/>
      <c r="RNT747" s="1101"/>
      <c r="RNU747" s="1101"/>
      <c r="RNV747" s="1101"/>
      <c r="RNW747" s="1101"/>
      <c r="RNX747" s="1101"/>
      <c r="RNY747" s="1101"/>
      <c r="RNZ747" s="1101"/>
      <c r="ROA747" s="1101"/>
      <c r="ROB747" s="1101"/>
      <c r="ROC747" s="1101"/>
      <c r="ROD747" s="1101"/>
      <c r="ROE747" s="1101"/>
      <c r="ROF747" s="1101"/>
      <c r="ROG747" s="1101"/>
      <c r="ROH747" s="1101"/>
      <c r="ROI747" s="1101"/>
      <c r="ROJ747" s="1101"/>
      <c r="ROK747" s="1101"/>
      <c r="ROL747" s="1101"/>
      <c r="ROM747" s="1101"/>
      <c r="RON747" s="1101"/>
      <c r="ROO747" s="1101"/>
      <c r="ROP747" s="1101"/>
      <c r="ROQ747" s="1101"/>
      <c r="ROR747" s="1101"/>
      <c r="ROS747" s="1101"/>
      <c r="ROT747" s="1101"/>
      <c r="ROU747" s="1101"/>
      <c r="ROV747" s="1101"/>
      <c r="ROW747" s="1101"/>
      <c r="ROX747" s="1101"/>
      <c r="ROY747" s="1101"/>
      <c r="ROZ747" s="1101"/>
      <c r="RPA747" s="1101"/>
      <c r="RPB747" s="1101"/>
      <c r="RPC747" s="1101"/>
      <c r="RPD747" s="1101"/>
      <c r="RPE747" s="1101"/>
      <c r="RPF747" s="1101"/>
      <c r="RPG747" s="1101"/>
      <c r="RPH747" s="1101"/>
      <c r="RPI747" s="1101"/>
      <c r="RPJ747" s="1101"/>
      <c r="RPK747" s="1101"/>
      <c r="RPL747" s="1101"/>
      <c r="RPM747" s="1101"/>
      <c r="RPN747" s="1101"/>
      <c r="RPO747" s="1101"/>
      <c r="RPP747" s="1101"/>
      <c r="RPQ747" s="1101"/>
      <c r="RPR747" s="1101"/>
      <c r="RPS747" s="1101"/>
      <c r="RPT747" s="1101"/>
      <c r="RPU747" s="1101"/>
      <c r="RPV747" s="1101"/>
      <c r="RPW747" s="1101"/>
      <c r="RPX747" s="1101"/>
      <c r="RPY747" s="1101"/>
      <c r="RPZ747" s="1101"/>
      <c r="RQA747" s="1101"/>
      <c r="RQB747" s="1101"/>
      <c r="RQC747" s="1101"/>
      <c r="RQD747" s="1101"/>
      <c r="RQE747" s="1101"/>
      <c r="RQF747" s="1101"/>
      <c r="RQG747" s="1101"/>
      <c r="RQH747" s="1101"/>
      <c r="RQI747" s="1101"/>
      <c r="RQJ747" s="1101"/>
      <c r="RQK747" s="1101"/>
      <c r="RQL747" s="1101"/>
      <c r="RQM747" s="1101"/>
      <c r="RQN747" s="1101"/>
      <c r="RQO747" s="1101"/>
      <c r="RQP747" s="1101"/>
      <c r="RQQ747" s="1101"/>
      <c r="RQR747" s="1101"/>
      <c r="RQS747" s="1101"/>
      <c r="RQT747" s="1101"/>
      <c r="RQU747" s="1101"/>
      <c r="RQV747" s="1101"/>
      <c r="RQW747" s="1101"/>
      <c r="RQX747" s="1101"/>
      <c r="RQY747" s="1101"/>
      <c r="RQZ747" s="1101"/>
      <c r="RRA747" s="1101"/>
      <c r="RRB747" s="1101"/>
      <c r="RRC747" s="1101"/>
      <c r="RRD747" s="1101"/>
      <c r="RRE747" s="1101"/>
      <c r="RRF747" s="1101"/>
      <c r="RRG747" s="1101"/>
      <c r="RRH747" s="1101"/>
      <c r="RRI747" s="1101"/>
      <c r="RRJ747" s="1101"/>
      <c r="RRK747" s="1101"/>
      <c r="RRL747" s="1101"/>
      <c r="RRM747" s="1101"/>
      <c r="RRN747" s="1101"/>
      <c r="RRO747" s="1101"/>
      <c r="RRP747" s="1101"/>
      <c r="RRQ747" s="1101"/>
      <c r="RRR747" s="1101"/>
      <c r="RRS747" s="1101"/>
      <c r="RRT747" s="1101"/>
      <c r="RRU747" s="1101"/>
      <c r="RRV747" s="1101"/>
      <c r="RRW747" s="1101"/>
      <c r="RRX747" s="1101"/>
      <c r="RRY747" s="1101"/>
      <c r="RRZ747" s="1101"/>
      <c r="RSA747" s="1101"/>
      <c r="RSB747" s="1101"/>
      <c r="RSC747" s="1101"/>
      <c r="RSD747" s="1101"/>
      <c r="RSE747" s="1101"/>
      <c r="RSF747" s="1101"/>
      <c r="RSG747" s="1101"/>
      <c r="RSH747" s="1101"/>
      <c r="RSI747" s="1101"/>
      <c r="RSJ747" s="1101"/>
      <c r="RSK747" s="1101"/>
      <c r="RSL747" s="1101"/>
      <c r="RSM747" s="1101"/>
      <c r="RSN747" s="1101"/>
      <c r="RSO747" s="1101"/>
      <c r="RSP747" s="1101"/>
      <c r="RSQ747" s="1101"/>
      <c r="RSR747" s="1101"/>
      <c r="RSS747" s="1101"/>
      <c r="RST747" s="1101"/>
      <c r="RSU747" s="1101"/>
      <c r="RSV747" s="1101"/>
      <c r="RSW747" s="1101"/>
      <c r="RSX747" s="1101"/>
      <c r="RSY747" s="1101"/>
      <c r="RSZ747" s="1101"/>
      <c r="RTA747" s="1101"/>
      <c r="RTB747" s="1101"/>
      <c r="RTC747" s="1101"/>
      <c r="RTD747" s="1101"/>
      <c r="RTE747" s="1101"/>
      <c r="RTF747" s="1101"/>
      <c r="RTG747" s="1101"/>
      <c r="RTH747" s="1101"/>
      <c r="RTI747" s="1101"/>
      <c r="RTJ747" s="1101"/>
      <c r="RTK747" s="1101"/>
      <c r="RTL747" s="1101"/>
      <c r="RTM747" s="1101"/>
      <c r="RTN747" s="1101"/>
      <c r="RTO747" s="1101"/>
      <c r="RTP747" s="1101"/>
      <c r="RTQ747" s="1101"/>
      <c r="RTR747" s="1101"/>
      <c r="RTS747" s="1101"/>
      <c r="RTT747" s="1101"/>
      <c r="RTU747" s="1101"/>
      <c r="RTV747" s="1101"/>
      <c r="RTW747" s="1101"/>
      <c r="RTX747" s="1101"/>
      <c r="RTY747" s="1101"/>
      <c r="RTZ747" s="1101"/>
      <c r="RUA747" s="1101"/>
      <c r="RUB747" s="1101"/>
      <c r="RUC747" s="1101"/>
      <c r="RUD747" s="1101"/>
      <c r="RUE747" s="1101"/>
      <c r="RUF747" s="1101"/>
      <c r="RUG747" s="1101"/>
      <c r="RUH747" s="1101"/>
      <c r="RUI747" s="1101"/>
      <c r="RUJ747" s="1101"/>
      <c r="RUK747" s="1101"/>
      <c r="RUL747" s="1101"/>
      <c r="RUM747" s="1101"/>
      <c r="RUN747" s="1101"/>
      <c r="RUO747" s="1101"/>
      <c r="RUP747" s="1101"/>
      <c r="RUQ747" s="1101"/>
      <c r="RUR747" s="1101"/>
      <c r="RUS747" s="1101"/>
      <c r="RUT747" s="1101"/>
      <c r="RUU747" s="1101"/>
      <c r="RUV747" s="1101"/>
      <c r="RUW747" s="1101"/>
      <c r="RUX747" s="1101"/>
      <c r="RUY747" s="1101"/>
      <c r="RUZ747" s="1101"/>
      <c r="RVA747" s="1101"/>
      <c r="RVB747" s="1101"/>
      <c r="RVC747" s="1101"/>
      <c r="RVD747" s="1101"/>
      <c r="RVE747" s="1101"/>
      <c r="RVF747" s="1101"/>
      <c r="RVG747" s="1101"/>
      <c r="RVH747" s="1101"/>
      <c r="RVI747" s="1101"/>
      <c r="RVJ747" s="1101"/>
      <c r="RVK747" s="1101"/>
      <c r="RVL747" s="1101"/>
      <c r="RVM747" s="1101"/>
      <c r="RVN747" s="1101"/>
      <c r="RVO747" s="1101"/>
      <c r="RVP747" s="1101"/>
      <c r="RVQ747" s="1101"/>
      <c r="RVR747" s="1101"/>
      <c r="RVS747" s="1101"/>
      <c r="RVT747" s="1101"/>
      <c r="RVU747" s="1101"/>
      <c r="RVV747" s="1101"/>
      <c r="RVW747" s="1101"/>
      <c r="RVX747" s="1101"/>
      <c r="RVY747" s="1101"/>
      <c r="RVZ747" s="1101"/>
      <c r="RWA747" s="1101"/>
      <c r="RWB747" s="1101"/>
      <c r="RWC747" s="1101"/>
      <c r="RWD747" s="1101"/>
      <c r="RWE747" s="1101"/>
      <c r="RWF747" s="1101"/>
      <c r="RWG747" s="1101"/>
      <c r="RWH747" s="1101"/>
      <c r="RWI747" s="1101"/>
      <c r="RWJ747" s="1101"/>
      <c r="RWK747" s="1101"/>
      <c r="RWL747" s="1101"/>
      <c r="RWM747" s="1101"/>
      <c r="RWN747" s="1101"/>
      <c r="RWO747" s="1101"/>
      <c r="RWP747" s="1101"/>
      <c r="RWQ747" s="1101"/>
      <c r="RWR747" s="1101"/>
      <c r="RWS747" s="1101"/>
      <c r="RWT747" s="1101"/>
      <c r="RWU747" s="1101"/>
      <c r="RWV747" s="1101"/>
      <c r="RWW747" s="1101"/>
      <c r="RWX747" s="1101"/>
      <c r="RWY747" s="1101"/>
      <c r="RWZ747" s="1101"/>
      <c r="RXA747" s="1101"/>
      <c r="RXB747" s="1101"/>
      <c r="RXC747" s="1101"/>
      <c r="RXD747" s="1101"/>
      <c r="RXE747" s="1101"/>
      <c r="RXF747" s="1101"/>
      <c r="RXG747" s="1101"/>
      <c r="RXH747" s="1101"/>
      <c r="RXI747" s="1101"/>
      <c r="RXJ747" s="1101"/>
      <c r="RXK747" s="1101"/>
      <c r="RXL747" s="1101"/>
      <c r="RXM747" s="1101"/>
      <c r="RXN747" s="1101"/>
      <c r="RXO747" s="1101"/>
      <c r="RXP747" s="1101"/>
      <c r="RXQ747" s="1101"/>
      <c r="RXR747" s="1101"/>
      <c r="RXS747" s="1101"/>
      <c r="RXT747" s="1101"/>
      <c r="RXU747" s="1101"/>
      <c r="RXV747" s="1101"/>
      <c r="RXW747" s="1101"/>
      <c r="RXX747" s="1101"/>
      <c r="RXY747" s="1101"/>
      <c r="RXZ747" s="1101"/>
      <c r="RYA747" s="1101"/>
      <c r="RYB747" s="1101"/>
      <c r="RYC747" s="1101"/>
      <c r="RYD747" s="1101"/>
      <c r="RYE747" s="1101"/>
      <c r="RYF747" s="1101"/>
      <c r="RYG747" s="1101"/>
      <c r="RYH747" s="1101"/>
      <c r="RYI747" s="1101"/>
      <c r="RYJ747" s="1101"/>
      <c r="RYK747" s="1101"/>
      <c r="RYL747" s="1101"/>
      <c r="RYM747" s="1101"/>
      <c r="RYN747" s="1101"/>
      <c r="RYO747" s="1101"/>
      <c r="RYP747" s="1101"/>
      <c r="RYQ747" s="1101"/>
      <c r="RYR747" s="1101"/>
      <c r="RYS747" s="1101"/>
      <c r="RYT747" s="1101"/>
      <c r="RYU747" s="1101"/>
      <c r="RYV747" s="1101"/>
      <c r="RYW747" s="1101"/>
      <c r="RYX747" s="1101"/>
      <c r="RYY747" s="1101"/>
      <c r="RYZ747" s="1101"/>
      <c r="RZA747" s="1101"/>
      <c r="RZB747" s="1101"/>
      <c r="RZC747" s="1101"/>
      <c r="RZD747" s="1101"/>
      <c r="RZE747" s="1101"/>
      <c r="RZF747" s="1101"/>
      <c r="RZG747" s="1101"/>
      <c r="RZH747" s="1101"/>
      <c r="RZI747" s="1101"/>
      <c r="RZJ747" s="1101"/>
      <c r="RZK747" s="1101"/>
      <c r="RZL747" s="1101"/>
      <c r="RZM747" s="1101"/>
      <c r="RZN747" s="1101"/>
      <c r="RZO747" s="1101"/>
      <c r="RZP747" s="1101"/>
      <c r="RZQ747" s="1101"/>
      <c r="RZR747" s="1101"/>
      <c r="RZS747" s="1101"/>
      <c r="RZT747" s="1101"/>
      <c r="RZU747" s="1101"/>
      <c r="RZV747" s="1101"/>
      <c r="RZW747" s="1101"/>
      <c r="RZX747" s="1101"/>
      <c r="RZY747" s="1101"/>
      <c r="RZZ747" s="1101"/>
      <c r="SAA747" s="1101"/>
      <c r="SAB747" s="1101"/>
      <c r="SAC747" s="1101"/>
      <c r="SAD747" s="1101"/>
      <c r="SAE747" s="1101"/>
      <c r="SAF747" s="1101"/>
      <c r="SAG747" s="1101"/>
      <c r="SAH747" s="1101"/>
      <c r="SAI747" s="1101"/>
      <c r="SAJ747" s="1101"/>
      <c r="SAK747" s="1101"/>
      <c r="SAL747" s="1101"/>
      <c r="SAM747" s="1101"/>
      <c r="SAN747" s="1101"/>
      <c r="SAO747" s="1101"/>
      <c r="SAP747" s="1101"/>
      <c r="SAQ747" s="1101"/>
      <c r="SAR747" s="1101"/>
      <c r="SAS747" s="1101"/>
      <c r="SAT747" s="1101"/>
      <c r="SAU747" s="1101"/>
      <c r="SAV747" s="1101"/>
      <c r="SAW747" s="1101"/>
      <c r="SAX747" s="1101"/>
      <c r="SAY747" s="1101"/>
      <c r="SAZ747" s="1101"/>
      <c r="SBA747" s="1101"/>
      <c r="SBB747" s="1101"/>
      <c r="SBC747" s="1101"/>
      <c r="SBD747" s="1101"/>
      <c r="SBE747" s="1101"/>
      <c r="SBF747" s="1101"/>
      <c r="SBG747" s="1101"/>
      <c r="SBH747" s="1101"/>
      <c r="SBI747" s="1101"/>
      <c r="SBJ747" s="1101"/>
      <c r="SBK747" s="1101"/>
      <c r="SBL747" s="1101"/>
      <c r="SBM747" s="1101"/>
      <c r="SBN747" s="1101"/>
      <c r="SBO747" s="1101"/>
      <c r="SBP747" s="1101"/>
      <c r="SBQ747" s="1101"/>
      <c r="SBR747" s="1101"/>
      <c r="SBS747" s="1101"/>
      <c r="SBT747" s="1101"/>
      <c r="SBU747" s="1101"/>
      <c r="SBV747" s="1101"/>
      <c r="SBW747" s="1101"/>
      <c r="SBX747" s="1101"/>
      <c r="SBY747" s="1101"/>
      <c r="SBZ747" s="1101"/>
      <c r="SCA747" s="1101"/>
      <c r="SCB747" s="1101"/>
      <c r="SCC747" s="1101"/>
      <c r="SCD747" s="1101"/>
      <c r="SCE747" s="1101"/>
      <c r="SCF747" s="1101"/>
      <c r="SCG747" s="1101"/>
      <c r="SCH747" s="1101"/>
      <c r="SCI747" s="1101"/>
      <c r="SCJ747" s="1101"/>
      <c r="SCK747" s="1101"/>
      <c r="SCL747" s="1101"/>
      <c r="SCM747" s="1101"/>
      <c r="SCN747" s="1101"/>
      <c r="SCO747" s="1101"/>
      <c r="SCP747" s="1101"/>
      <c r="SCQ747" s="1101"/>
      <c r="SCR747" s="1101"/>
      <c r="SCS747" s="1101"/>
      <c r="SCT747" s="1101"/>
      <c r="SCU747" s="1101"/>
      <c r="SCV747" s="1101"/>
      <c r="SCW747" s="1101"/>
      <c r="SCX747" s="1101"/>
      <c r="SCY747" s="1101"/>
      <c r="SCZ747" s="1101"/>
      <c r="SDA747" s="1101"/>
      <c r="SDB747" s="1101"/>
      <c r="SDC747" s="1101"/>
      <c r="SDD747" s="1101"/>
      <c r="SDE747" s="1101"/>
      <c r="SDF747" s="1101"/>
      <c r="SDG747" s="1101"/>
      <c r="SDH747" s="1101"/>
      <c r="SDI747" s="1101"/>
      <c r="SDJ747" s="1101"/>
      <c r="SDK747" s="1101"/>
      <c r="SDL747" s="1101"/>
      <c r="SDM747" s="1101"/>
      <c r="SDN747" s="1101"/>
      <c r="SDO747" s="1101"/>
      <c r="SDP747" s="1101"/>
      <c r="SDQ747" s="1101"/>
      <c r="SDR747" s="1101"/>
      <c r="SDS747" s="1101"/>
      <c r="SDT747" s="1101"/>
      <c r="SDU747" s="1101"/>
      <c r="SDV747" s="1101"/>
      <c r="SDW747" s="1101"/>
      <c r="SDX747" s="1101"/>
      <c r="SDY747" s="1101"/>
      <c r="SDZ747" s="1101"/>
      <c r="SEA747" s="1101"/>
      <c r="SEB747" s="1101"/>
      <c r="SEC747" s="1101"/>
      <c r="SED747" s="1101"/>
      <c r="SEE747" s="1101"/>
      <c r="SEF747" s="1101"/>
      <c r="SEG747" s="1101"/>
      <c r="SEH747" s="1101"/>
      <c r="SEI747" s="1101"/>
      <c r="SEJ747" s="1101"/>
      <c r="SEK747" s="1101"/>
      <c r="SEL747" s="1101"/>
      <c r="SEM747" s="1101"/>
      <c r="SEN747" s="1101"/>
      <c r="SEO747" s="1101"/>
      <c r="SEP747" s="1101"/>
      <c r="SEQ747" s="1101"/>
      <c r="SER747" s="1101"/>
      <c r="SES747" s="1101"/>
      <c r="SET747" s="1101"/>
      <c r="SEU747" s="1101"/>
      <c r="SEV747" s="1101"/>
      <c r="SEW747" s="1101"/>
      <c r="SEX747" s="1101"/>
      <c r="SEY747" s="1101"/>
      <c r="SEZ747" s="1101"/>
      <c r="SFA747" s="1101"/>
      <c r="SFB747" s="1101"/>
      <c r="SFC747" s="1101"/>
      <c r="SFD747" s="1101"/>
      <c r="SFE747" s="1101"/>
      <c r="SFF747" s="1101"/>
      <c r="SFG747" s="1101"/>
      <c r="SFH747" s="1101"/>
      <c r="SFI747" s="1101"/>
      <c r="SFJ747" s="1101"/>
      <c r="SFK747" s="1101"/>
      <c r="SFL747" s="1101"/>
      <c r="SFM747" s="1101"/>
      <c r="SFN747" s="1101"/>
      <c r="SFO747" s="1101"/>
      <c r="SFP747" s="1101"/>
      <c r="SFQ747" s="1101"/>
      <c r="SFR747" s="1101"/>
      <c r="SFS747" s="1101"/>
      <c r="SFT747" s="1101"/>
      <c r="SFU747" s="1101"/>
      <c r="SFV747" s="1101"/>
      <c r="SFW747" s="1101"/>
      <c r="SFX747" s="1101"/>
      <c r="SFY747" s="1101"/>
      <c r="SFZ747" s="1101"/>
      <c r="SGA747" s="1101"/>
      <c r="SGB747" s="1101"/>
      <c r="SGC747" s="1101"/>
      <c r="SGD747" s="1101"/>
      <c r="SGE747" s="1101"/>
      <c r="SGF747" s="1101"/>
      <c r="SGG747" s="1101"/>
      <c r="SGH747" s="1101"/>
      <c r="SGI747" s="1101"/>
      <c r="SGJ747" s="1101"/>
      <c r="SGK747" s="1101"/>
      <c r="SGL747" s="1101"/>
      <c r="SGM747" s="1101"/>
      <c r="SGN747" s="1101"/>
      <c r="SGO747" s="1101"/>
      <c r="SGP747" s="1101"/>
      <c r="SGQ747" s="1101"/>
      <c r="SGR747" s="1101"/>
      <c r="SGS747" s="1101"/>
      <c r="SGT747" s="1101"/>
      <c r="SGU747" s="1101"/>
      <c r="SGV747" s="1101"/>
      <c r="SGW747" s="1101"/>
      <c r="SGX747" s="1101"/>
      <c r="SGY747" s="1101"/>
      <c r="SGZ747" s="1101"/>
      <c r="SHA747" s="1101"/>
      <c r="SHB747" s="1101"/>
      <c r="SHC747" s="1101"/>
      <c r="SHD747" s="1101"/>
      <c r="SHE747" s="1101"/>
      <c r="SHF747" s="1101"/>
      <c r="SHG747" s="1101"/>
      <c r="SHH747" s="1101"/>
      <c r="SHI747" s="1101"/>
      <c r="SHJ747" s="1101"/>
      <c r="SHK747" s="1101"/>
      <c r="SHL747" s="1101"/>
      <c r="SHM747" s="1101"/>
      <c r="SHN747" s="1101"/>
      <c r="SHO747" s="1101"/>
      <c r="SHP747" s="1101"/>
      <c r="SHQ747" s="1101"/>
      <c r="SHR747" s="1101"/>
      <c r="SHS747" s="1101"/>
      <c r="SHT747" s="1101"/>
      <c r="SHU747" s="1101"/>
      <c r="SHV747" s="1101"/>
      <c r="SHW747" s="1101"/>
      <c r="SHX747" s="1101"/>
      <c r="SHY747" s="1101"/>
      <c r="SHZ747" s="1101"/>
      <c r="SIA747" s="1101"/>
      <c r="SIB747" s="1101"/>
      <c r="SIC747" s="1101"/>
      <c r="SID747" s="1101"/>
      <c r="SIE747" s="1101"/>
      <c r="SIF747" s="1101"/>
      <c r="SIG747" s="1101"/>
      <c r="SIH747" s="1101"/>
      <c r="SII747" s="1101"/>
      <c r="SIJ747" s="1101"/>
      <c r="SIK747" s="1101"/>
      <c r="SIL747" s="1101"/>
      <c r="SIM747" s="1101"/>
      <c r="SIN747" s="1101"/>
      <c r="SIO747" s="1101"/>
      <c r="SIP747" s="1101"/>
      <c r="SIQ747" s="1101"/>
      <c r="SIR747" s="1101"/>
      <c r="SIS747" s="1101"/>
      <c r="SIT747" s="1101"/>
      <c r="SIU747" s="1101"/>
      <c r="SIV747" s="1101"/>
      <c r="SIW747" s="1101"/>
      <c r="SIX747" s="1101"/>
      <c r="SIY747" s="1101"/>
      <c r="SIZ747" s="1101"/>
      <c r="SJA747" s="1101"/>
      <c r="SJB747" s="1101"/>
      <c r="SJC747" s="1101"/>
      <c r="SJD747" s="1101"/>
      <c r="SJE747" s="1101"/>
      <c r="SJF747" s="1101"/>
      <c r="SJG747" s="1101"/>
      <c r="SJH747" s="1101"/>
      <c r="SJI747" s="1101"/>
      <c r="SJJ747" s="1101"/>
      <c r="SJK747" s="1101"/>
      <c r="SJL747" s="1101"/>
      <c r="SJM747" s="1101"/>
      <c r="SJN747" s="1101"/>
      <c r="SJO747" s="1101"/>
      <c r="SJP747" s="1101"/>
      <c r="SJQ747" s="1101"/>
      <c r="SJR747" s="1101"/>
      <c r="SJS747" s="1101"/>
      <c r="SJT747" s="1101"/>
      <c r="SJU747" s="1101"/>
      <c r="SJV747" s="1101"/>
      <c r="SJW747" s="1101"/>
      <c r="SJX747" s="1101"/>
      <c r="SJY747" s="1101"/>
      <c r="SJZ747" s="1101"/>
      <c r="SKA747" s="1101"/>
      <c r="SKB747" s="1101"/>
      <c r="SKC747" s="1101"/>
      <c r="SKD747" s="1101"/>
      <c r="SKE747" s="1101"/>
      <c r="SKF747" s="1101"/>
      <c r="SKG747" s="1101"/>
      <c r="SKH747" s="1101"/>
      <c r="SKI747" s="1101"/>
      <c r="SKJ747" s="1101"/>
      <c r="SKK747" s="1101"/>
      <c r="SKL747" s="1101"/>
      <c r="SKM747" s="1101"/>
      <c r="SKN747" s="1101"/>
      <c r="SKO747" s="1101"/>
      <c r="SKP747" s="1101"/>
      <c r="SKQ747" s="1101"/>
      <c r="SKR747" s="1101"/>
      <c r="SKS747" s="1101"/>
      <c r="SKT747" s="1101"/>
      <c r="SKU747" s="1101"/>
      <c r="SKV747" s="1101"/>
      <c r="SKW747" s="1101"/>
      <c r="SKX747" s="1101"/>
      <c r="SKY747" s="1101"/>
      <c r="SKZ747" s="1101"/>
      <c r="SLA747" s="1101"/>
      <c r="SLB747" s="1101"/>
      <c r="SLC747" s="1101"/>
      <c r="SLD747" s="1101"/>
      <c r="SLE747" s="1101"/>
      <c r="SLF747" s="1101"/>
      <c r="SLG747" s="1101"/>
      <c r="SLH747" s="1101"/>
      <c r="SLI747" s="1101"/>
      <c r="SLJ747" s="1101"/>
      <c r="SLK747" s="1101"/>
      <c r="SLL747" s="1101"/>
      <c r="SLM747" s="1101"/>
      <c r="SLN747" s="1101"/>
      <c r="SLO747" s="1101"/>
      <c r="SLP747" s="1101"/>
      <c r="SLQ747" s="1101"/>
      <c r="SLR747" s="1101"/>
      <c r="SLS747" s="1101"/>
      <c r="SLT747" s="1101"/>
      <c r="SLU747" s="1101"/>
      <c r="SLV747" s="1101"/>
      <c r="SLW747" s="1101"/>
      <c r="SLX747" s="1101"/>
      <c r="SLY747" s="1101"/>
      <c r="SLZ747" s="1101"/>
      <c r="SMA747" s="1101"/>
      <c r="SMB747" s="1101"/>
      <c r="SMC747" s="1101"/>
      <c r="SMD747" s="1101"/>
      <c r="SME747" s="1101"/>
      <c r="SMF747" s="1101"/>
      <c r="SMG747" s="1101"/>
      <c r="SMH747" s="1101"/>
      <c r="SMI747" s="1101"/>
      <c r="SMJ747" s="1101"/>
      <c r="SMK747" s="1101"/>
      <c r="SML747" s="1101"/>
      <c r="SMM747" s="1101"/>
      <c r="SMN747" s="1101"/>
      <c r="SMO747" s="1101"/>
      <c r="SMP747" s="1101"/>
      <c r="SMQ747" s="1101"/>
      <c r="SMR747" s="1101"/>
      <c r="SMS747" s="1101"/>
      <c r="SMT747" s="1101"/>
      <c r="SMU747" s="1101"/>
      <c r="SMV747" s="1101"/>
      <c r="SMW747" s="1101"/>
      <c r="SMX747" s="1101"/>
      <c r="SMY747" s="1101"/>
      <c r="SMZ747" s="1101"/>
      <c r="SNA747" s="1101"/>
      <c r="SNB747" s="1101"/>
      <c r="SNC747" s="1101"/>
      <c r="SND747" s="1101"/>
      <c r="SNE747" s="1101"/>
      <c r="SNF747" s="1101"/>
      <c r="SNG747" s="1101"/>
      <c r="SNH747" s="1101"/>
      <c r="SNI747" s="1101"/>
      <c r="SNJ747" s="1101"/>
      <c r="SNK747" s="1101"/>
      <c r="SNL747" s="1101"/>
      <c r="SNM747" s="1101"/>
      <c r="SNN747" s="1101"/>
      <c r="SNO747" s="1101"/>
      <c r="SNP747" s="1101"/>
      <c r="SNQ747" s="1101"/>
      <c r="SNR747" s="1101"/>
      <c r="SNS747" s="1101"/>
      <c r="SNT747" s="1101"/>
      <c r="SNU747" s="1101"/>
      <c r="SNV747" s="1101"/>
      <c r="SNW747" s="1101"/>
      <c r="SNX747" s="1101"/>
      <c r="SNY747" s="1101"/>
      <c r="SNZ747" s="1101"/>
      <c r="SOA747" s="1101"/>
      <c r="SOB747" s="1101"/>
      <c r="SOC747" s="1101"/>
      <c r="SOD747" s="1101"/>
      <c r="SOE747" s="1101"/>
      <c r="SOF747" s="1101"/>
      <c r="SOG747" s="1101"/>
      <c r="SOH747" s="1101"/>
      <c r="SOI747" s="1101"/>
      <c r="SOJ747" s="1101"/>
      <c r="SOK747" s="1101"/>
      <c r="SOL747" s="1101"/>
      <c r="SOM747" s="1101"/>
      <c r="SON747" s="1101"/>
      <c r="SOO747" s="1101"/>
      <c r="SOP747" s="1101"/>
      <c r="SOQ747" s="1101"/>
      <c r="SOR747" s="1101"/>
      <c r="SOS747" s="1101"/>
      <c r="SOT747" s="1101"/>
      <c r="SOU747" s="1101"/>
      <c r="SOV747" s="1101"/>
      <c r="SOW747" s="1101"/>
      <c r="SOX747" s="1101"/>
      <c r="SOY747" s="1101"/>
      <c r="SOZ747" s="1101"/>
      <c r="SPA747" s="1101"/>
      <c r="SPB747" s="1101"/>
      <c r="SPC747" s="1101"/>
      <c r="SPD747" s="1101"/>
      <c r="SPE747" s="1101"/>
      <c r="SPF747" s="1101"/>
      <c r="SPG747" s="1101"/>
      <c r="SPH747" s="1101"/>
      <c r="SPI747" s="1101"/>
      <c r="SPJ747" s="1101"/>
      <c r="SPK747" s="1101"/>
      <c r="SPL747" s="1101"/>
      <c r="SPM747" s="1101"/>
      <c r="SPN747" s="1101"/>
      <c r="SPO747" s="1101"/>
      <c r="SPP747" s="1101"/>
      <c r="SPQ747" s="1101"/>
      <c r="SPR747" s="1101"/>
      <c r="SPS747" s="1101"/>
      <c r="SPT747" s="1101"/>
      <c r="SPU747" s="1101"/>
      <c r="SPV747" s="1101"/>
      <c r="SPW747" s="1101"/>
      <c r="SPX747" s="1101"/>
      <c r="SPY747" s="1101"/>
      <c r="SPZ747" s="1101"/>
      <c r="SQA747" s="1101"/>
      <c r="SQB747" s="1101"/>
      <c r="SQC747" s="1101"/>
      <c r="SQD747" s="1101"/>
      <c r="SQE747" s="1101"/>
      <c r="SQF747" s="1101"/>
      <c r="SQG747" s="1101"/>
      <c r="SQH747" s="1101"/>
      <c r="SQI747" s="1101"/>
      <c r="SQJ747" s="1101"/>
      <c r="SQK747" s="1101"/>
      <c r="SQL747" s="1101"/>
      <c r="SQM747" s="1101"/>
      <c r="SQN747" s="1101"/>
      <c r="SQO747" s="1101"/>
      <c r="SQP747" s="1101"/>
      <c r="SQQ747" s="1101"/>
      <c r="SQR747" s="1101"/>
      <c r="SQS747" s="1101"/>
      <c r="SQT747" s="1101"/>
      <c r="SQU747" s="1101"/>
      <c r="SQV747" s="1101"/>
      <c r="SQW747" s="1101"/>
      <c r="SQX747" s="1101"/>
      <c r="SQY747" s="1101"/>
      <c r="SQZ747" s="1101"/>
      <c r="SRA747" s="1101"/>
      <c r="SRB747" s="1101"/>
      <c r="SRC747" s="1101"/>
      <c r="SRD747" s="1101"/>
      <c r="SRE747" s="1101"/>
      <c r="SRF747" s="1101"/>
      <c r="SRG747" s="1101"/>
      <c r="SRH747" s="1101"/>
      <c r="SRI747" s="1101"/>
      <c r="SRJ747" s="1101"/>
      <c r="SRK747" s="1101"/>
      <c r="SRL747" s="1101"/>
      <c r="SRM747" s="1101"/>
      <c r="SRN747" s="1101"/>
      <c r="SRO747" s="1101"/>
      <c r="SRP747" s="1101"/>
      <c r="SRQ747" s="1101"/>
      <c r="SRR747" s="1101"/>
      <c r="SRS747" s="1101"/>
      <c r="SRT747" s="1101"/>
      <c r="SRU747" s="1101"/>
      <c r="SRV747" s="1101"/>
      <c r="SRW747" s="1101"/>
      <c r="SRX747" s="1101"/>
      <c r="SRY747" s="1101"/>
      <c r="SRZ747" s="1101"/>
      <c r="SSA747" s="1101"/>
      <c r="SSB747" s="1101"/>
      <c r="SSC747" s="1101"/>
      <c r="SSD747" s="1101"/>
      <c r="SSE747" s="1101"/>
      <c r="SSF747" s="1101"/>
      <c r="SSG747" s="1101"/>
      <c r="SSH747" s="1101"/>
      <c r="SSI747" s="1101"/>
      <c r="SSJ747" s="1101"/>
      <c r="SSK747" s="1101"/>
      <c r="SSL747" s="1101"/>
      <c r="SSM747" s="1101"/>
      <c r="SSN747" s="1101"/>
      <c r="SSO747" s="1101"/>
      <c r="SSP747" s="1101"/>
      <c r="SSQ747" s="1101"/>
      <c r="SSR747" s="1101"/>
      <c r="SSS747" s="1101"/>
      <c r="SST747" s="1101"/>
      <c r="SSU747" s="1101"/>
      <c r="SSV747" s="1101"/>
      <c r="SSW747" s="1101"/>
      <c r="SSX747" s="1101"/>
      <c r="SSY747" s="1101"/>
      <c r="SSZ747" s="1101"/>
      <c r="STA747" s="1101"/>
      <c r="STB747" s="1101"/>
      <c r="STC747" s="1101"/>
      <c r="STD747" s="1101"/>
      <c r="STE747" s="1101"/>
      <c r="STF747" s="1101"/>
      <c r="STG747" s="1101"/>
      <c r="STH747" s="1101"/>
      <c r="STI747" s="1101"/>
      <c r="STJ747" s="1101"/>
      <c r="STK747" s="1101"/>
      <c r="STL747" s="1101"/>
      <c r="STM747" s="1101"/>
      <c r="STN747" s="1101"/>
      <c r="STO747" s="1101"/>
      <c r="STP747" s="1101"/>
      <c r="STQ747" s="1101"/>
      <c r="STR747" s="1101"/>
      <c r="STS747" s="1101"/>
      <c r="STT747" s="1101"/>
      <c r="STU747" s="1101"/>
      <c r="STV747" s="1101"/>
      <c r="STW747" s="1101"/>
      <c r="STX747" s="1101"/>
      <c r="STY747" s="1101"/>
      <c r="STZ747" s="1101"/>
      <c r="SUA747" s="1101"/>
      <c r="SUB747" s="1101"/>
      <c r="SUC747" s="1101"/>
      <c r="SUD747" s="1101"/>
      <c r="SUE747" s="1101"/>
      <c r="SUF747" s="1101"/>
      <c r="SUG747" s="1101"/>
      <c r="SUH747" s="1101"/>
      <c r="SUI747" s="1101"/>
      <c r="SUJ747" s="1101"/>
      <c r="SUK747" s="1101"/>
      <c r="SUL747" s="1101"/>
      <c r="SUM747" s="1101"/>
      <c r="SUN747" s="1101"/>
      <c r="SUO747" s="1101"/>
      <c r="SUP747" s="1101"/>
      <c r="SUQ747" s="1101"/>
      <c r="SUR747" s="1101"/>
      <c r="SUS747" s="1101"/>
      <c r="SUT747" s="1101"/>
      <c r="SUU747" s="1101"/>
      <c r="SUV747" s="1101"/>
      <c r="SUW747" s="1101"/>
      <c r="SUX747" s="1101"/>
      <c r="SUY747" s="1101"/>
      <c r="SUZ747" s="1101"/>
      <c r="SVA747" s="1101"/>
      <c r="SVB747" s="1101"/>
      <c r="SVC747" s="1101"/>
      <c r="SVD747" s="1101"/>
      <c r="SVE747" s="1101"/>
      <c r="SVF747" s="1101"/>
      <c r="SVG747" s="1101"/>
      <c r="SVH747" s="1101"/>
      <c r="SVI747" s="1101"/>
      <c r="SVJ747" s="1101"/>
      <c r="SVK747" s="1101"/>
      <c r="SVL747" s="1101"/>
      <c r="SVM747" s="1101"/>
      <c r="SVN747" s="1101"/>
      <c r="SVO747" s="1101"/>
      <c r="SVP747" s="1101"/>
      <c r="SVQ747" s="1101"/>
      <c r="SVR747" s="1101"/>
      <c r="SVS747" s="1101"/>
      <c r="SVT747" s="1101"/>
      <c r="SVU747" s="1101"/>
      <c r="SVV747" s="1101"/>
      <c r="SVW747" s="1101"/>
      <c r="SVX747" s="1101"/>
      <c r="SVY747" s="1101"/>
      <c r="SVZ747" s="1101"/>
      <c r="SWA747" s="1101"/>
      <c r="SWB747" s="1101"/>
      <c r="SWC747" s="1101"/>
      <c r="SWD747" s="1101"/>
      <c r="SWE747" s="1101"/>
      <c r="SWF747" s="1101"/>
      <c r="SWG747" s="1101"/>
      <c r="SWH747" s="1101"/>
      <c r="SWI747" s="1101"/>
      <c r="SWJ747" s="1101"/>
      <c r="SWK747" s="1101"/>
      <c r="SWL747" s="1101"/>
      <c r="SWM747" s="1101"/>
      <c r="SWN747" s="1101"/>
      <c r="SWO747" s="1101"/>
      <c r="SWP747" s="1101"/>
      <c r="SWQ747" s="1101"/>
      <c r="SWR747" s="1101"/>
      <c r="SWS747" s="1101"/>
      <c r="SWT747" s="1101"/>
      <c r="SWU747" s="1101"/>
      <c r="SWV747" s="1101"/>
      <c r="SWW747" s="1101"/>
      <c r="SWX747" s="1101"/>
      <c r="SWY747" s="1101"/>
      <c r="SWZ747" s="1101"/>
      <c r="SXA747" s="1101"/>
      <c r="SXB747" s="1101"/>
      <c r="SXC747" s="1101"/>
      <c r="SXD747" s="1101"/>
      <c r="SXE747" s="1101"/>
      <c r="SXF747" s="1101"/>
      <c r="SXG747" s="1101"/>
      <c r="SXH747" s="1101"/>
      <c r="SXI747" s="1101"/>
      <c r="SXJ747" s="1101"/>
      <c r="SXK747" s="1101"/>
      <c r="SXL747" s="1101"/>
      <c r="SXM747" s="1101"/>
      <c r="SXN747" s="1101"/>
      <c r="SXO747" s="1101"/>
      <c r="SXP747" s="1101"/>
      <c r="SXQ747" s="1101"/>
      <c r="SXR747" s="1101"/>
      <c r="SXS747" s="1101"/>
      <c r="SXT747" s="1101"/>
      <c r="SXU747" s="1101"/>
      <c r="SXV747" s="1101"/>
      <c r="SXW747" s="1101"/>
      <c r="SXX747" s="1101"/>
      <c r="SXY747" s="1101"/>
      <c r="SXZ747" s="1101"/>
      <c r="SYA747" s="1101"/>
      <c r="SYB747" s="1101"/>
      <c r="SYC747" s="1101"/>
      <c r="SYD747" s="1101"/>
      <c r="SYE747" s="1101"/>
      <c r="SYF747" s="1101"/>
      <c r="SYG747" s="1101"/>
      <c r="SYH747" s="1101"/>
      <c r="SYI747" s="1101"/>
      <c r="SYJ747" s="1101"/>
      <c r="SYK747" s="1101"/>
      <c r="SYL747" s="1101"/>
      <c r="SYM747" s="1101"/>
      <c r="SYN747" s="1101"/>
      <c r="SYO747" s="1101"/>
      <c r="SYP747" s="1101"/>
      <c r="SYQ747" s="1101"/>
      <c r="SYR747" s="1101"/>
      <c r="SYS747" s="1101"/>
      <c r="SYT747" s="1101"/>
      <c r="SYU747" s="1101"/>
      <c r="SYV747" s="1101"/>
      <c r="SYW747" s="1101"/>
      <c r="SYX747" s="1101"/>
      <c r="SYY747" s="1101"/>
      <c r="SYZ747" s="1101"/>
      <c r="SZA747" s="1101"/>
      <c r="SZB747" s="1101"/>
      <c r="SZC747" s="1101"/>
      <c r="SZD747" s="1101"/>
      <c r="SZE747" s="1101"/>
      <c r="SZF747" s="1101"/>
      <c r="SZG747" s="1101"/>
      <c r="SZH747" s="1101"/>
      <c r="SZI747" s="1101"/>
      <c r="SZJ747" s="1101"/>
      <c r="SZK747" s="1101"/>
      <c r="SZL747" s="1101"/>
      <c r="SZM747" s="1101"/>
      <c r="SZN747" s="1101"/>
      <c r="SZO747" s="1101"/>
      <c r="SZP747" s="1101"/>
      <c r="SZQ747" s="1101"/>
      <c r="SZR747" s="1101"/>
      <c r="SZS747" s="1101"/>
      <c r="SZT747" s="1101"/>
      <c r="SZU747" s="1101"/>
      <c r="SZV747" s="1101"/>
      <c r="SZW747" s="1101"/>
      <c r="SZX747" s="1101"/>
      <c r="SZY747" s="1101"/>
      <c r="SZZ747" s="1101"/>
      <c r="TAA747" s="1101"/>
      <c r="TAB747" s="1101"/>
      <c r="TAC747" s="1101"/>
      <c r="TAD747" s="1101"/>
      <c r="TAE747" s="1101"/>
      <c r="TAF747" s="1101"/>
      <c r="TAG747" s="1101"/>
      <c r="TAH747" s="1101"/>
      <c r="TAI747" s="1101"/>
      <c r="TAJ747" s="1101"/>
      <c r="TAK747" s="1101"/>
      <c r="TAL747" s="1101"/>
      <c r="TAM747" s="1101"/>
      <c r="TAN747" s="1101"/>
      <c r="TAO747" s="1101"/>
      <c r="TAP747" s="1101"/>
      <c r="TAQ747" s="1101"/>
      <c r="TAR747" s="1101"/>
      <c r="TAS747" s="1101"/>
      <c r="TAT747" s="1101"/>
      <c r="TAU747" s="1101"/>
      <c r="TAV747" s="1101"/>
      <c r="TAW747" s="1101"/>
      <c r="TAX747" s="1101"/>
      <c r="TAY747" s="1101"/>
      <c r="TAZ747" s="1101"/>
      <c r="TBA747" s="1101"/>
      <c r="TBB747" s="1101"/>
      <c r="TBC747" s="1101"/>
      <c r="TBD747" s="1101"/>
      <c r="TBE747" s="1101"/>
      <c r="TBF747" s="1101"/>
      <c r="TBG747" s="1101"/>
      <c r="TBH747" s="1101"/>
      <c r="TBI747" s="1101"/>
      <c r="TBJ747" s="1101"/>
      <c r="TBK747" s="1101"/>
      <c r="TBL747" s="1101"/>
      <c r="TBM747" s="1101"/>
      <c r="TBN747" s="1101"/>
      <c r="TBO747" s="1101"/>
      <c r="TBP747" s="1101"/>
      <c r="TBQ747" s="1101"/>
      <c r="TBR747" s="1101"/>
      <c r="TBS747" s="1101"/>
      <c r="TBT747" s="1101"/>
      <c r="TBU747" s="1101"/>
      <c r="TBV747" s="1101"/>
      <c r="TBW747" s="1101"/>
      <c r="TBX747" s="1101"/>
      <c r="TBY747" s="1101"/>
      <c r="TBZ747" s="1101"/>
      <c r="TCA747" s="1101"/>
      <c r="TCB747" s="1101"/>
      <c r="TCC747" s="1101"/>
      <c r="TCD747" s="1101"/>
      <c r="TCE747" s="1101"/>
      <c r="TCF747" s="1101"/>
      <c r="TCG747" s="1101"/>
      <c r="TCH747" s="1101"/>
      <c r="TCI747" s="1101"/>
      <c r="TCJ747" s="1101"/>
      <c r="TCK747" s="1101"/>
      <c r="TCL747" s="1101"/>
      <c r="TCM747" s="1101"/>
      <c r="TCN747" s="1101"/>
      <c r="TCO747" s="1101"/>
      <c r="TCP747" s="1101"/>
      <c r="TCQ747" s="1101"/>
      <c r="TCR747" s="1101"/>
      <c r="TCS747" s="1101"/>
      <c r="TCT747" s="1101"/>
      <c r="TCU747" s="1101"/>
      <c r="TCV747" s="1101"/>
      <c r="TCW747" s="1101"/>
      <c r="TCX747" s="1101"/>
      <c r="TCY747" s="1101"/>
      <c r="TCZ747" s="1101"/>
      <c r="TDA747" s="1101"/>
      <c r="TDB747" s="1101"/>
      <c r="TDC747" s="1101"/>
      <c r="TDD747" s="1101"/>
      <c r="TDE747" s="1101"/>
      <c r="TDF747" s="1101"/>
      <c r="TDG747" s="1101"/>
      <c r="TDH747" s="1101"/>
      <c r="TDI747" s="1101"/>
      <c r="TDJ747" s="1101"/>
      <c r="TDK747" s="1101"/>
      <c r="TDL747" s="1101"/>
      <c r="TDM747" s="1101"/>
      <c r="TDN747" s="1101"/>
      <c r="TDO747" s="1101"/>
      <c r="TDP747" s="1101"/>
      <c r="TDQ747" s="1101"/>
      <c r="TDR747" s="1101"/>
      <c r="TDS747" s="1101"/>
      <c r="TDT747" s="1101"/>
      <c r="TDU747" s="1101"/>
      <c r="TDV747" s="1101"/>
      <c r="TDW747" s="1101"/>
      <c r="TDX747" s="1101"/>
      <c r="TDY747" s="1101"/>
      <c r="TDZ747" s="1101"/>
      <c r="TEA747" s="1101"/>
      <c r="TEB747" s="1101"/>
      <c r="TEC747" s="1101"/>
      <c r="TED747" s="1101"/>
      <c r="TEE747" s="1101"/>
      <c r="TEF747" s="1101"/>
      <c r="TEG747" s="1101"/>
      <c r="TEH747" s="1101"/>
      <c r="TEI747" s="1101"/>
      <c r="TEJ747" s="1101"/>
      <c r="TEK747" s="1101"/>
      <c r="TEL747" s="1101"/>
      <c r="TEM747" s="1101"/>
      <c r="TEN747" s="1101"/>
      <c r="TEO747" s="1101"/>
      <c r="TEP747" s="1101"/>
      <c r="TEQ747" s="1101"/>
      <c r="TER747" s="1101"/>
      <c r="TES747" s="1101"/>
      <c r="TET747" s="1101"/>
      <c r="TEU747" s="1101"/>
      <c r="TEV747" s="1101"/>
      <c r="TEW747" s="1101"/>
      <c r="TEX747" s="1101"/>
      <c r="TEY747" s="1101"/>
      <c r="TEZ747" s="1101"/>
      <c r="TFA747" s="1101"/>
      <c r="TFB747" s="1101"/>
      <c r="TFC747" s="1101"/>
      <c r="TFD747" s="1101"/>
      <c r="TFE747" s="1101"/>
      <c r="TFF747" s="1101"/>
      <c r="TFG747" s="1101"/>
      <c r="TFH747" s="1101"/>
      <c r="TFI747" s="1101"/>
      <c r="TFJ747" s="1101"/>
      <c r="TFK747" s="1101"/>
      <c r="TFL747" s="1101"/>
      <c r="TFM747" s="1101"/>
      <c r="TFN747" s="1101"/>
      <c r="TFO747" s="1101"/>
      <c r="TFP747" s="1101"/>
      <c r="TFQ747" s="1101"/>
      <c r="TFR747" s="1101"/>
      <c r="TFS747" s="1101"/>
      <c r="TFT747" s="1101"/>
      <c r="TFU747" s="1101"/>
      <c r="TFV747" s="1101"/>
      <c r="TFW747" s="1101"/>
      <c r="TFX747" s="1101"/>
      <c r="TFY747" s="1101"/>
      <c r="TFZ747" s="1101"/>
      <c r="TGA747" s="1101"/>
      <c r="TGB747" s="1101"/>
      <c r="TGC747" s="1101"/>
      <c r="TGD747" s="1101"/>
      <c r="TGE747" s="1101"/>
      <c r="TGF747" s="1101"/>
      <c r="TGG747" s="1101"/>
      <c r="TGH747" s="1101"/>
      <c r="TGI747" s="1101"/>
      <c r="TGJ747" s="1101"/>
      <c r="TGK747" s="1101"/>
      <c r="TGL747" s="1101"/>
      <c r="TGM747" s="1101"/>
      <c r="TGN747" s="1101"/>
      <c r="TGO747" s="1101"/>
      <c r="TGP747" s="1101"/>
      <c r="TGQ747" s="1101"/>
      <c r="TGR747" s="1101"/>
      <c r="TGS747" s="1101"/>
      <c r="TGT747" s="1101"/>
      <c r="TGU747" s="1101"/>
      <c r="TGV747" s="1101"/>
      <c r="TGW747" s="1101"/>
      <c r="TGX747" s="1101"/>
      <c r="TGY747" s="1101"/>
      <c r="TGZ747" s="1101"/>
      <c r="THA747" s="1101"/>
      <c r="THB747" s="1101"/>
      <c r="THC747" s="1101"/>
      <c r="THD747" s="1101"/>
      <c r="THE747" s="1101"/>
      <c r="THF747" s="1101"/>
      <c r="THG747" s="1101"/>
      <c r="THH747" s="1101"/>
      <c r="THI747" s="1101"/>
      <c r="THJ747" s="1101"/>
      <c r="THK747" s="1101"/>
      <c r="THL747" s="1101"/>
      <c r="THM747" s="1101"/>
      <c r="THN747" s="1101"/>
      <c r="THO747" s="1101"/>
      <c r="THP747" s="1101"/>
      <c r="THQ747" s="1101"/>
      <c r="THR747" s="1101"/>
      <c r="THS747" s="1101"/>
      <c r="THT747" s="1101"/>
      <c r="THU747" s="1101"/>
      <c r="THV747" s="1101"/>
      <c r="THW747" s="1101"/>
      <c r="THX747" s="1101"/>
      <c r="THY747" s="1101"/>
      <c r="THZ747" s="1101"/>
      <c r="TIA747" s="1101"/>
      <c r="TIB747" s="1101"/>
      <c r="TIC747" s="1101"/>
      <c r="TID747" s="1101"/>
      <c r="TIE747" s="1101"/>
      <c r="TIF747" s="1101"/>
      <c r="TIG747" s="1101"/>
      <c r="TIH747" s="1101"/>
      <c r="TII747" s="1101"/>
      <c r="TIJ747" s="1101"/>
      <c r="TIK747" s="1101"/>
      <c r="TIL747" s="1101"/>
      <c r="TIM747" s="1101"/>
      <c r="TIN747" s="1101"/>
      <c r="TIO747" s="1101"/>
      <c r="TIP747" s="1101"/>
      <c r="TIQ747" s="1101"/>
      <c r="TIR747" s="1101"/>
      <c r="TIS747" s="1101"/>
      <c r="TIT747" s="1101"/>
      <c r="TIU747" s="1101"/>
      <c r="TIV747" s="1101"/>
      <c r="TIW747" s="1101"/>
      <c r="TIX747" s="1101"/>
      <c r="TIY747" s="1101"/>
      <c r="TIZ747" s="1101"/>
      <c r="TJA747" s="1101"/>
      <c r="TJB747" s="1101"/>
      <c r="TJC747" s="1101"/>
      <c r="TJD747" s="1101"/>
      <c r="TJE747" s="1101"/>
      <c r="TJF747" s="1101"/>
      <c r="TJG747" s="1101"/>
      <c r="TJH747" s="1101"/>
      <c r="TJI747" s="1101"/>
      <c r="TJJ747" s="1101"/>
      <c r="TJK747" s="1101"/>
      <c r="TJL747" s="1101"/>
      <c r="TJM747" s="1101"/>
      <c r="TJN747" s="1101"/>
      <c r="TJO747" s="1101"/>
      <c r="TJP747" s="1101"/>
      <c r="TJQ747" s="1101"/>
      <c r="TJR747" s="1101"/>
      <c r="TJS747" s="1101"/>
      <c r="TJT747" s="1101"/>
      <c r="TJU747" s="1101"/>
      <c r="TJV747" s="1101"/>
      <c r="TJW747" s="1101"/>
      <c r="TJX747" s="1101"/>
      <c r="TJY747" s="1101"/>
      <c r="TJZ747" s="1101"/>
      <c r="TKA747" s="1101"/>
      <c r="TKB747" s="1101"/>
      <c r="TKC747" s="1101"/>
      <c r="TKD747" s="1101"/>
      <c r="TKE747" s="1101"/>
      <c r="TKF747" s="1101"/>
      <c r="TKG747" s="1101"/>
      <c r="TKH747" s="1101"/>
      <c r="TKI747" s="1101"/>
      <c r="TKJ747" s="1101"/>
      <c r="TKK747" s="1101"/>
      <c r="TKL747" s="1101"/>
      <c r="TKM747" s="1101"/>
      <c r="TKN747" s="1101"/>
      <c r="TKO747" s="1101"/>
      <c r="TKP747" s="1101"/>
      <c r="TKQ747" s="1101"/>
      <c r="TKR747" s="1101"/>
      <c r="TKS747" s="1101"/>
      <c r="TKT747" s="1101"/>
      <c r="TKU747" s="1101"/>
      <c r="TKV747" s="1101"/>
      <c r="TKW747" s="1101"/>
      <c r="TKX747" s="1101"/>
      <c r="TKY747" s="1101"/>
      <c r="TKZ747" s="1101"/>
      <c r="TLA747" s="1101"/>
      <c r="TLB747" s="1101"/>
      <c r="TLC747" s="1101"/>
      <c r="TLD747" s="1101"/>
      <c r="TLE747" s="1101"/>
      <c r="TLF747" s="1101"/>
      <c r="TLG747" s="1101"/>
      <c r="TLH747" s="1101"/>
      <c r="TLI747" s="1101"/>
      <c r="TLJ747" s="1101"/>
      <c r="TLK747" s="1101"/>
      <c r="TLL747" s="1101"/>
      <c r="TLM747" s="1101"/>
      <c r="TLN747" s="1101"/>
      <c r="TLO747" s="1101"/>
      <c r="TLP747" s="1101"/>
      <c r="TLQ747" s="1101"/>
      <c r="TLR747" s="1101"/>
      <c r="TLS747" s="1101"/>
      <c r="TLT747" s="1101"/>
      <c r="TLU747" s="1101"/>
      <c r="TLV747" s="1101"/>
      <c r="TLW747" s="1101"/>
      <c r="TLX747" s="1101"/>
      <c r="TLY747" s="1101"/>
      <c r="TLZ747" s="1101"/>
      <c r="TMA747" s="1101"/>
      <c r="TMB747" s="1101"/>
      <c r="TMC747" s="1101"/>
      <c r="TMD747" s="1101"/>
      <c r="TME747" s="1101"/>
      <c r="TMF747" s="1101"/>
      <c r="TMG747" s="1101"/>
      <c r="TMH747" s="1101"/>
      <c r="TMI747" s="1101"/>
      <c r="TMJ747" s="1101"/>
      <c r="TMK747" s="1101"/>
      <c r="TML747" s="1101"/>
      <c r="TMM747" s="1101"/>
      <c r="TMN747" s="1101"/>
      <c r="TMO747" s="1101"/>
      <c r="TMP747" s="1101"/>
      <c r="TMQ747" s="1101"/>
      <c r="TMR747" s="1101"/>
      <c r="TMS747" s="1101"/>
      <c r="TMT747" s="1101"/>
      <c r="TMU747" s="1101"/>
      <c r="TMV747" s="1101"/>
      <c r="TMW747" s="1101"/>
      <c r="TMX747" s="1101"/>
      <c r="TMY747" s="1101"/>
      <c r="TMZ747" s="1101"/>
      <c r="TNA747" s="1101"/>
      <c r="TNB747" s="1101"/>
      <c r="TNC747" s="1101"/>
      <c r="TND747" s="1101"/>
      <c r="TNE747" s="1101"/>
      <c r="TNF747" s="1101"/>
      <c r="TNG747" s="1101"/>
      <c r="TNH747" s="1101"/>
      <c r="TNI747" s="1101"/>
      <c r="TNJ747" s="1101"/>
      <c r="TNK747" s="1101"/>
      <c r="TNL747" s="1101"/>
      <c r="TNM747" s="1101"/>
      <c r="TNN747" s="1101"/>
      <c r="TNO747" s="1101"/>
      <c r="TNP747" s="1101"/>
      <c r="TNQ747" s="1101"/>
      <c r="TNR747" s="1101"/>
      <c r="TNS747" s="1101"/>
      <c r="TNT747" s="1101"/>
      <c r="TNU747" s="1101"/>
      <c r="TNV747" s="1101"/>
      <c r="TNW747" s="1101"/>
      <c r="TNX747" s="1101"/>
      <c r="TNY747" s="1101"/>
      <c r="TNZ747" s="1101"/>
      <c r="TOA747" s="1101"/>
      <c r="TOB747" s="1101"/>
      <c r="TOC747" s="1101"/>
      <c r="TOD747" s="1101"/>
      <c r="TOE747" s="1101"/>
      <c r="TOF747" s="1101"/>
      <c r="TOG747" s="1101"/>
      <c r="TOH747" s="1101"/>
      <c r="TOI747" s="1101"/>
      <c r="TOJ747" s="1101"/>
      <c r="TOK747" s="1101"/>
      <c r="TOL747" s="1101"/>
      <c r="TOM747" s="1101"/>
      <c r="TON747" s="1101"/>
      <c r="TOO747" s="1101"/>
      <c r="TOP747" s="1101"/>
      <c r="TOQ747" s="1101"/>
      <c r="TOR747" s="1101"/>
      <c r="TOS747" s="1101"/>
      <c r="TOT747" s="1101"/>
      <c r="TOU747" s="1101"/>
      <c r="TOV747" s="1101"/>
      <c r="TOW747" s="1101"/>
      <c r="TOX747" s="1101"/>
      <c r="TOY747" s="1101"/>
      <c r="TOZ747" s="1101"/>
      <c r="TPA747" s="1101"/>
      <c r="TPB747" s="1101"/>
      <c r="TPC747" s="1101"/>
      <c r="TPD747" s="1101"/>
      <c r="TPE747" s="1101"/>
      <c r="TPF747" s="1101"/>
      <c r="TPG747" s="1101"/>
      <c r="TPH747" s="1101"/>
      <c r="TPI747" s="1101"/>
      <c r="TPJ747" s="1101"/>
      <c r="TPK747" s="1101"/>
      <c r="TPL747" s="1101"/>
      <c r="TPM747" s="1101"/>
      <c r="TPN747" s="1101"/>
      <c r="TPO747" s="1101"/>
      <c r="TPP747" s="1101"/>
      <c r="TPQ747" s="1101"/>
      <c r="TPR747" s="1101"/>
      <c r="TPS747" s="1101"/>
      <c r="TPT747" s="1101"/>
      <c r="TPU747" s="1101"/>
      <c r="TPV747" s="1101"/>
      <c r="TPW747" s="1101"/>
      <c r="TPX747" s="1101"/>
      <c r="TPY747" s="1101"/>
      <c r="TPZ747" s="1101"/>
      <c r="TQA747" s="1101"/>
      <c r="TQB747" s="1101"/>
      <c r="TQC747" s="1101"/>
      <c r="TQD747" s="1101"/>
      <c r="TQE747" s="1101"/>
      <c r="TQF747" s="1101"/>
      <c r="TQG747" s="1101"/>
      <c r="TQH747" s="1101"/>
      <c r="TQI747" s="1101"/>
      <c r="TQJ747" s="1101"/>
      <c r="TQK747" s="1101"/>
      <c r="TQL747" s="1101"/>
      <c r="TQM747" s="1101"/>
      <c r="TQN747" s="1101"/>
      <c r="TQO747" s="1101"/>
      <c r="TQP747" s="1101"/>
      <c r="TQQ747" s="1101"/>
      <c r="TQR747" s="1101"/>
      <c r="TQS747" s="1101"/>
      <c r="TQT747" s="1101"/>
      <c r="TQU747" s="1101"/>
      <c r="TQV747" s="1101"/>
      <c r="TQW747" s="1101"/>
      <c r="TQX747" s="1101"/>
      <c r="TQY747" s="1101"/>
      <c r="TQZ747" s="1101"/>
      <c r="TRA747" s="1101"/>
      <c r="TRB747" s="1101"/>
      <c r="TRC747" s="1101"/>
      <c r="TRD747" s="1101"/>
      <c r="TRE747" s="1101"/>
      <c r="TRF747" s="1101"/>
      <c r="TRG747" s="1101"/>
      <c r="TRH747" s="1101"/>
      <c r="TRI747" s="1101"/>
      <c r="TRJ747" s="1101"/>
      <c r="TRK747" s="1101"/>
      <c r="TRL747" s="1101"/>
      <c r="TRM747" s="1101"/>
      <c r="TRN747" s="1101"/>
      <c r="TRO747" s="1101"/>
      <c r="TRP747" s="1101"/>
      <c r="TRQ747" s="1101"/>
      <c r="TRR747" s="1101"/>
      <c r="TRS747" s="1101"/>
      <c r="TRT747" s="1101"/>
      <c r="TRU747" s="1101"/>
      <c r="TRV747" s="1101"/>
      <c r="TRW747" s="1101"/>
      <c r="TRX747" s="1101"/>
      <c r="TRY747" s="1101"/>
      <c r="TRZ747" s="1101"/>
      <c r="TSA747" s="1101"/>
      <c r="TSB747" s="1101"/>
      <c r="TSC747" s="1101"/>
      <c r="TSD747" s="1101"/>
      <c r="TSE747" s="1101"/>
      <c r="TSF747" s="1101"/>
      <c r="TSG747" s="1101"/>
      <c r="TSH747" s="1101"/>
      <c r="TSI747" s="1101"/>
      <c r="TSJ747" s="1101"/>
      <c r="TSK747" s="1101"/>
      <c r="TSL747" s="1101"/>
      <c r="TSM747" s="1101"/>
      <c r="TSN747" s="1101"/>
      <c r="TSO747" s="1101"/>
      <c r="TSP747" s="1101"/>
      <c r="TSQ747" s="1101"/>
      <c r="TSR747" s="1101"/>
      <c r="TSS747" s="1101"/>
      <c r="TST747" s="1101"/>
      <c r="TSU747" s="1101"/>
      <c r="TSV747" s="1101"/>
      <c r="TSW747" s="1101"/>
      <c r="TSX747" s="1101"/>
      <c r="TSY747" s="1101"/>
      <c r="TSZ747" s="1101"/>
      <c r="TTA747" s="1101"/>
      <c r="TTB747" s="1101"/>
      <c r="TTC747" s="1101"/>
      <c r="TTD747" s="1101"/>
      <c r="TTE747" s="1101"/>
      <c r="TTF747" s="1101"/>
      <c r="TTG747" s="1101"/>
      <c r="TTH747" s="1101"/>
      <c r="TTI747" s="1101"/>
      <c r="TTJ747" s="1101"/>
      <c r="TTK747" s="1101"/>
      <c r="TTL747" s="1101"/>
      <c r="TTM747" s="1101"/>
      <c r="TTN747" s="1101"/>
      <c r="TTO747" s="1101"/>
      <c r="TTP747" s="1101"/>
      <c r="TTQ747" s="1101"/>
      <c r="TTR747" s="1101"/>
      <c r="TTS747" s="1101"/>
      <c r="TTT747" s="1101"/>
      <c r="TTU747" s="1101"/>
      <c r="TTV747" s="1101"/>
      <c r="TTW747" s="1101"/>
      <c r="TTX747" s="1101"/>
      <c r="TTY747" s="1101"/>
      <c r="TTZ747" s="1101"/>
      <c r="TUA747" s="1101"/>
      <c r="TUB747" s="1101"/>
      <c r="TUC747" s="1101"/>
      <c r="TUD747" s="1101"/>
      <c r="TUE747" s="1101"/>
      <c r="TUF747" s="1101"/>
      <c r="TUG747" s="1101"/>
      <c r="TUH747" s="1101"/>
      <c r="TUI747" s="1101"/>
      <c r="TUJ747" s="1101"/>
      <c r="TUK747" s="1101"/>
      <c r="TUL747" s="1101"/>
      <c r="TUM747" s="1101"/>
      <c r="TUN747" s="1101"/>
      <c r="TUO747" s="1101"/>
      <c r="TUP747" s="1101"/>
      <c r="TUQ747" s="1101"/>
      <c r="TUR747" s="1101"/>
      <c r="TUS747" s="1101"/>
      <c r="TUT747" s="1101"/>
      <c r="TUU747" s="1101"/>
      <c r="TUV747" s="1101"/>
      <c r="TUW747" s="1101"/>
      <c r="TUX747" s="1101"/>
      <c r="TUY747" s="1101"/>
      <c r="TUZ747" s="1101"/>
      <c r="TVA747" s="1101"/>
      <c r="TVB747" s="1101"/>
      <c r="TVC747" s="1101"/>
      <c r="TVD747" s="1101"/>
      <c r="TVE747" s="1101"/>
      <c r="TVF747" s="1101"/>
      <c r="TVG747" s="1101"/>
      <c r="TVH747" s="1101"/>
      <c r="TVI747" s="1101"/>
      <c r="TVJ747" s="1101"/>
      <c r="TVK747" s="1101"/>
      <c r="TVL747" s="1101"/>
      <c r="TVM747" s="1101"/>
      <c r="TVN747" s="1101"/>
      <c r="TVO747" s="1101"/>
      <c r="TVP747" s="1101"/>
      <c r="TVQ747" s="1101"/>
      <c r="TVR747" s="1101"/>
      <c r="TVS747" s="1101"/>
      <c r="TVT747" s="1101"/>
      <c r="TVU747" s="1101"/>
      <c r="TVV747" s="1101"/>
      <c r="TVW747" s="1101"/>
      <c r="TVX747" s="1101"/>
      <c r="TVY747" s="1101"/>
      <c r="TVZ747" s="1101"/>
      <c r="TWA747" s="1101"/>
      <c r="TWB747" s="1101"/>
      <c r="TWC747" s="1101"/>
      <c r="TWD747" s="1101"/>
      <c r="TWE747" s="1101"/>
      <c r="TWF747" s="1101"/>
      <c r="TWG747" s="1101"/>
      <c r="TWH747" s="1101"/>
      <c r="TWI747" s="1101"/>
      <c r="TWJ747" s="1101"/>
      <c r="TWK747" s="1101"/>
      <c r="TWL747" s="1101"/>
      <c r="TWM747" s="1101"/>
      <c r="TWN747" s="1101"/>
      <c r="TWO747" s="1101"/>
      <c r="TWP747" s="1101"/>
      <c r="TWQ747" s="1101"/>
      <c r="TWR747" s="1101"/>
      <c r="TWS747" s="1101"/>
      <c r="TWT747" s="1101"/>
      <c r="TWU747" s="1101"/>
      <c r="TWV747" s="1101"/>
      <c r="TWW747" s="1101"/>
      <c r="TWX747" s="1101"/>
      <c r="TWY747" s="1101"/>
      <c r="TWZ747" s="1101"/>
      <c r="TXA747" s="1101"/>
      <c r="TXB747" s="1101"/>
      <c r="TXC747" s="1101"/>
      <c r="TXD747" s="1101"/>
      <c r="TXE747" s="1101"/>
      <c r="TXF747" s="1101"/>
      <c r="TXG747" s="1101"/>
      <c r="TXH747" s="1101"/>
      <c r="TXI747" s="1101"/>
      <c r="TXJ747" s="1101"/>
      <c r="TXK747" s="1101"/>
      <c r="TXL747" s="1101"/>
      <c r="TXM747" s="1101"/>
      <c r="TXN747" s="1101"/>
      <c r="TXO747" s="1101"/>
      <c r="TXP747" s="1101"/>
      <c r="TXQ747" s="1101"/>
      <c r="TXR747" s="1101"/>
      <c r="TXS747" s="1101"/>
      <c r="TXT747" s="1101"/>
      <c r="TXU747" s="1101"/>
      <c r="TXV747" s="1101"/>
      <c r="TXW747" s="1101"/>
      <c r="TXX747" s="1101"/>
      <c r="TXY747" s="1101"/>
      <c r="TXZ747" s="1101"/>
      <c r="TYA747" s="1101"/>
      <c r="TYB747" s="1101"/>
      <c r="TYC747" s="1101"/>
      <c r="TYD747" s="1101"/>
      <c r="TYE747" s="1101"/>
      <c r="TYF747" s="1101"/>
      <c r="TYG747" s="1101"/>
      <c r="TYH747" s="1101"/>
      <c r="TYI747" s="1101"/>
      <c r="TYJ747" s="1101"/>
      <c r="TYK747" s="1101"/>
      <c r="TYL747" s="1101"/>
      <c r="TYM747" s="1101"/>
      <c r="TYN747" s="1101"/>
      <c r="TYO747" s="1101"/>
      <c r="TYP747" s="1101"/>
      <c r="TYQ747" s="1101"/>
      <c r="TYR747" s="1101"/>
      <c r="TYS747" s="1101"/>
      <c r="TYT747" s="1101"/>
      <c r="TYU747" s="1101"/>
      <c r="TYV747" s="1101"/>
      <c r="TYW747" s="1101"/>
      <c r="TYX747" s="1101"/>
      <c r="TYY747" s="1101"/>
      <c r="TYZ747" s="1101"/>
      <c r="TZA747" s="1101"/>
      <c r="TZB747" s="1101"/>
      <c r="TZC747" s="1101"/>
      <c r="TZD747" s="1101"/>
      <c r="TZE747" s="1101"/>
      <c r="TZF747" s="1101"/>
      <c r="TZG747" s="1101"/>
      <c r="TZH747" s="1101"/>
      <c r="TZI747" s="1101"/>
      <c r="TZJ747" s="1101"/>
      <c r="TZK747" s="1101"/>
      <c r="TZL747" s="1101"/>
      <c r="TZM747" s="1101"/>
      <c r="TZN747" s="1101"/>
      <c r="TZO747" s="1101"/>
      <c r="TZP747" s="1101"/>
      <c r="TZQ747" s="1101"/>
      <c r="TZR747" s="1101"/>
      <c r="TZS747" s="1101"/>
      <c r="TZT747" s="1101"/>
      <c r="TZU747" s="1101"/>
      <c r="TZV747" s="1101"/>
      <c r="TZW747" s="1101"/>
      <c r="TZX747" s="1101"/>
      <c r="TZY747" s="1101"/>
      <c r="TZZ747" s="1101"/>
      <c r="UAA747" s="1101"/>
      <c r="UAB747" s="1101"/>
      <c r="UAC747" s="1101"/>
      <c r="UAD747" s="1101"/>
      <c r="UAE747" s="1101"/>
      <c r="UAF747" s="1101"/>
      <c r="UAG747" s="1101"/>
      <c r="UAH747" s="1101"/>
      <c r="UAI747" s="1101"/>
      <c r="UAJ747" s="1101"/>
      <c r="UAK747" s="1101"/>
      <c r="UAL747" s="1101"/>
      <c r="UAM747" s="1101"/>
      <c r="UAN747" s="1101"/>
      <c r="UAO747" s="1101"/>
      <c r="UAP747" s="1101"/>
      <c r="UAQ747" s="1101"/>
      <c r="UAR747" s="1101"/>
      <c r="UAS747" s="1101"/>
      <c r="UAT747" s="1101"/>
      <c r="UAU747" s="1101"/>
      <c r="UAV747" s="1101"/>
      <c r="UAW747" s="1101"/>
      <c r="UAX747" s="1101"/>
      <c r="UAY747" s="1101"/>
      <c r="UAZ747" s="1101"/>
      <c r="UBA747" s="1101"/>
      <c r="UBB747" s="1101"/>
      <c r="UBC747" s="1101"/>
      <c r="UBD747" s="1101"/>
      <c r="UBE747" s="1101"/>
      <c r="UBF747" s="1101"/>
      <c r="UBG747" s="1101"/>
      <c r="UBH747" s="1101"/>
      <c r="UBI747" s="1101"/>
      <c r="UBJ747" s="1101"/>
      <c r="UBK747" s="1101"/>
      <c r="UBL747" s="1101"/>
      <c r="UBM747" s="1101"/>
      <c r="UBN747" s="1101"/>
      <c r="UBO747" s="1101"/>
      <c r="UBP747" s="1101"/>
      <c r="UBQ747" s="1101"/>
      <c r="UBR747" s="1101"/>
      <c r="UBS747" s="1101"/>
      <c r="UBT747" s="1101"/>
      <c r="UBU747" s="1101"/>
      <c r="UBV747" s="1101"/>
      <c r="UBW747" s="1101"/>
      <c r="UBX747" s="1101"/>
      <c r="UBY747" s="1101"/>
      <c r="UBZ747" s="1101"/>
      <c r="UCA747" s="1101"/>
      <c r="UCB747" s="1101"/>
      <c r="UCC747" s="1101"/>
      <c r="UCD747" s="1101"/>
      <c r="UCE747" s="1101"/>
      <c r="UCF747" s="1101"/>
      <c r="UCG747" s="1101"/>
      <c r="UCH747" s="1101"/>
      <c r="UCI747" s="1101"/>
      <c r="UCJ747" s="1101"/>
      <c r="UCK747" s="1101"/>
      <c r="UCL747" s="1101"/>
      <c r="UCM747" s="1101"/>
      <c r="UCN747" s="1101"/>
      <c r="UCO747" s="1101"/>
      <c r="UCP747" s="1101"/>
      <c r="UCQ747" s="1101"/>
      <c r="UCR747" s="1101"/>
      <c r="UCS747" s="1101"/>
      <c r="UCT747" s="1101"/>
      <c r="UCU747" s="1101"/>
      <c r="UCV747" s="1101"/>
      <c r="UCW747" s="1101"/>
      <c r="UCX747" s="1101"/>
      <c r="UCY747" s="1101"/>
      <c r="UCZ747" s="1101"/>
      <c r="UDA747" s="1101"/>
      <c r="UDB747" s="1101"/>
      <c r="UDC747" s="1101"/>
      <c r="UDD747" s="1101"/>
      <c r="UDE747" s="1101"/>
      <c r="UDF747" s="1101"/>
      <c r="UDG747" s="1101"/>
      <c r="UDH747" s="1101"/>
      <c r="UDI747" s="1101"/>
      <c r="UDJ747" s="1101"/>
      <c r="UDK747" s="1101"/>
      <c r="UDL747" s="1101"/>
      <c r="UDM747" s="1101"/>
      <c r="UDN747" s="1101"/>
      <c r="UDO747" s="1101"/>
      <c r="UDP747" s="1101"/>
      <c r="UDQ747" s="1101"/>
      <c r="UDR747" s="1101"/>
      <c r="UDS747" s="1101"/>
      <c r="UDT747" s="1101"/>
      <c r="UDU747" s="1101"/>
      <c r="UDV747" s="1101"/>
      <c r="UDW747" s="1101"/>
      <c r="UDX747" s="1101"/>
      <c r="UDY747" s="1101"/>
      <c r="UDZ747" s="1101"/>
      <c r="UEA747" s="1101"/>
      <c r="UEB747" s="1101"/>
      <c r="UEC747" s="1101"/>
      <c r="UED747" s="1101"/>
      <c r="UEE747" s="1101"/>
      <c r="UEF747" s="1101"/>
      <c r="UEG747" s="1101"/>
      <c r="UEH747" s="1101"/>
      <c r="UEI747" s="1101"/>
      <c r="UEJ747" s="1101"/>
      <c r="UEK747" s="1101"/>
      <c r="UEL747" s="1101"/>
      <c r="UEM747" s="1101"/>
      <c r="UEN747" s="1101"/>
      <c r="UEO747" s="1101"/>
      <c r="UEP747" s="1101"/>
      <c r="UEQ747" s="1101"/>
      <c r="UER747" s="1101"/>
      <c r="UES747" s="1101"/>
      <c r="UET747" s="1101"/>
      <c r="UEU747" s="1101"/>
      <c r="UEV747" s="1101"/>
      <c r="UEW747" s="1101"/>
      <c r="UEX747" s="1101"/>
      <c r="UEY747" s="1101"/>
      <c r="UEZ747" s="1101"/>
      <c r="UFA747" s="1101"/>
      <c r="UFB747" s="1101"/>
      <c r="UFC747" s="1101"/>
      <c r="UFD747" s="1101"/>
      <c r="UFE747" s="1101"/>
      <c r="UFF747" s="1101"/>
      <c r="UFG747" s="1101"/>
      <c r="UFH747" s="1101"/>
      <c r="UFI747" s="1101"/>
      <c r="UFJ747" s="1101"/>
      <c r="UFK747" s="1101"/>
      <c r="UFL747" s="1101"/>
      <c r="UFM747" s="1101"/>
      <c r="UFN747" s="1101"/>
      <c r="UFO747" s="1101"/>
      <c r="UFP747" s="1101"/>
      <c r="UFQ747" s="1101"/>
      <c r="UFR747" s="1101"/>
      <c r="UFS747" s="1101"/>
      <c r="UFT747" s="1101"/>
      <c r="UFU747" s="1101"/>
      <c r="UFV747" s="1101"/>
      <c r="UFW747" s="1101"/>
      <c r="UFX747" s="1101"/>
      <c r="UFY747" s="1101"/>
      <c r="UFZ747" s="1101"/>
      <c r="UGA747" s="1101"/>
      <c r="UGB747" s="1101"/>
      <c r="UGC747" s="1101"/>
      <c r="UGD747" s="1101"/>
      <c r="UGE747" s="1101"/>
      <c r="UGF747" s="1101"/>
      <c r="UGG747" s="1101"/>
      <c r="UGH747" s="1101"/>
      <c r="UGI747" s="1101"/>
      <c r="UGJ747" s="1101"/>
      <c r="UGK747" s="1101"/>
      <c r="UGL747" s="1101"/>
      <c r="UGM747" s="1101"/>
      <c r="UGN747" s="1101"/>
      <c r="UGO747" s="1101"/>
      <c r="UGP747" s="1101"/>
      <c r="UGQ747" s="1101"/>
      <c r="UGR747" s="1101"/>
      <c r="UGS747" s="1101"/>
      <c r="UGT747" s="1101"/>
      <c r="UGU747" s="1101"/>
      <c r="UGV747" s="1101"/>
      <c r="UGW747" s="1101"/>
      <c r="UGX747" s="1101"/>
      <c r="UGY747" s="1101"/>
      <c r="UGZ747" s="1101"/>
      <c r="UHA747" s="1101"/>
      <c r="UHB747" s="1101"/>
      <c r="UHC747" s="1101"/>
      <c r="UHD747" s="1101"/>
      <c r="UHE747" s="1101"/>
      <c r="UHF747" s="1101"/>
      <c r="UHG747" s="1101"/>
      <c r="UHH747" s="1101"/>
      <c r="UHI747" s="1101"/>
      <c r="UHJ747" s="1101"/>
      <c r="UHK747" s="1101"/>
      <c r="UHL747" s="1101"/>
      <c r="UHM747" s="1101"/>
      <c r="UHN747" s="1101"/>
      <c r="UHO747" s="1101"/>
      <c r="UHP747" s="1101"/>
      <c r="UHQ747" s="1101"/>
      <c r="UHR747" s="1101"/>
      <c r="UHS747" s="1101"/>
      <c r="UHT747" s="1101"/>
      <c r="UHU747" s="1101"/>
      <c r="UHV747" s="1101"/>
      <c r="UHW747" s="1101"/>
      <c r="UHX747" s="1101"/>
      <c r="UHY747" s="1101"/>
      <c r="UHZ747" s="1101"/>
      <c r="UIA747" s="1101"/>
      <c r="UIB747" s="1101"/>
      <c r="UIC747" s="1101"/>
      <c r="UID747" s="1101"/>
      <c r="UIE747" s="1101"/>
      <c r="UIF747" s="1101"/>
      <c r="UIG747" s="1101"/>
      <c r="UIH747" s="1101"/>
      <c r="UII747" s="1101"/>
      <c r="UIJ747" s="1101"/>
      <c r="UIK747" s="1101"/>
      <c r="UIL747" s="1101"/>
      <c r="UIM747" s="1101"/>
      <c r="UIN747" s="1101"/>
      <c r="UIO747" s="1101"/>
      <c r="UIP747" s="1101"/>
      <c r="UIQ747" s="1101"/>
      <c r="UIR747" s="1101"/>
      <c r="UIS747" s="1101"/>
      <c r="UIT747" s="1101"/>
      <c r="UIU747" s="1101"/>
      <c r="UIV747" s="1101"/>
      <c r="UIW747" s="1101"/>
      <c r="UIX747" s="1101"/>
      <c r="UIY747" s="1101"/>
      <c r="UIZ747" s="1101"/>
      <c r="UJA747" s="1101"/>
      <c r="UJB747" s="1101"/>
      <c r="UJC747" s="1101"/>
      <c r="UJD747" s="1101"/>
      <c r="UJE747" s="1101"/>
      <c r="UJF747" s="1101"/>
      <c r="UJG747" s="1101"/>
      <c r="UJH747" s="1101"/>
      <c r="UJI747" s="1101"/>
      <c r="UJJ747" s="1101"/>
      <c r="UJK747" s="1101"/>
      <c r="UJL747" s="1101"/>
      <c r="UJM747" s="1101"/>
      <c r="UJN747" s="1101"/>
      <c r="UJO747" s="1101"/>
      <c r="UJP747" s="1101"/>
      <c r="UJQ747" s="1101"/>
      <c r="UJR747" s="1101"/>
      <c r="UJS747" s="1101"/>
      <c r="UJT747" s="1101"/>
      <c r="UJU747" s="1101"/>
      <c r="UJV747" s="1101"/>
      <c r="UJW747" s="1101"/>
      <c r="UJX747" s="1101"/>
      <c r="UJY747" s="1101"/>
      <c r="UJZ747" s="1101"/>
      <c r="UKA747" s="1101"/>
      <c r="UKB747" s="1101"/>
      <c r="UKC747" s="1101"/>
      <c r="UKD747" s="1101"/>
      <c r="UKE747" s="1101"/>
      <c r="UKF747" s="1101"/>
      <c r="UKG747" s="1101"/>
      <c r="UKH747" s="1101"/>
      <c r="UKI747" s="1101"/>
      <c r="UKJ747" s="1101"/>
      <c r="UKK747" s="1101"/>
      <c r="UKL747" s="1101"/>
      <c r="UKM747" s="1101"/>
      <c r="UKN747" s="1101"/>
      <c r="UKO747" s="1101"/>
      <c r="UKP747" s="1101"/>
      <c r="UKQ747" s="1101"/>
      <c r="UKR747" s="1101"/>
      <c r="UKS747" s="1101"/>
      <c r="UKT747" s="1101"/>
      <c r="UKU747" s="1101"/>
      <c r="UKV747" s="1101"/>
      <c r="UKW747" s="1101"/>
      <c r="UKX747" s="1101"/>
      <c r="UKY747" s="1101"/>
      <c r="UKZ747" s="1101"/>
      <c r="ULA747" s="1101"/>
      <c r="ULB747" s="1101"/>
      <c r="ULC747" s="1101"/>
      <c r="ULD747" s="1101"/>
      <c r="ULE747" s="1101"/>
      <c r="ULF747" s="1101"/>
      <c r="ULG747" s="1101"/>
      <c r="ULH747" s="1101"/>
      <c r="ULI747" s="1101"/>
      <c r="ULJ747" s="1101"/>
      <c r="ULK747" s="1101"/>
      <c r="ULL747" s="1101"/>
      <c r="ULM747" s="1101"/>
      <c r="ULN747" s="1101"/>
      <c r="ULO747" s="1101"/>
      <c r="ULP747" s="1101"/>
      <c r="ULQ747" s="1101"/>
      <c r="ULR747" s="1101"/>
      <c r="ULS747" s="1101"/>
      <c r="ULT747" s="1101"/>
      <c r="ULU747" s="1101"/>
      <c r="ULV747" s="1101"/>
      <c r="ULW747" s="1101"/>
      <c r="ULX747" s="1101"/>
      <c r="ULY747" s="1101"/>
      <c r="ULZ747" s="1101"/>
      <c r="UMA747" s="1101"/>
      <c r="UMB747" s="1101"/>
      <c r="UMC747" s="1101"/>
      <c r="UMD747" s="1101"/>
      <c r="UME747" s="1101"/>
      <c r="UMF747" s="1101"/>
      <c r="UMG747" s="1101"/>
      <c r="UMH747" s="1101"/>
      <c r="UMI747" s="1101"/>
      <c r="UMJ747" s="1101"/>
      <c r="UMK747" s="1101"/>
      <c r="UML747" s="1101"/>
      <c r="UMM747" s="1101"/>
      <c r="UMN747" s="1101"/>
      <c r="UMO747" s="1101"/>
      <c r="UMP747" s="1101"/>
      <c r="UMQ747" s="1101"/>
      <c r="UMR747" s="1101"/>
      <c r="UMS747" s="1101"/>
      <c r="UMT747" s="1101"/>
      <c r="UMU747" s="1101"/>
      <c r="UMV747" s="1101"/>
      <c r="UMW747" s="1101"/>
      <c r="UMX747" s="1101"/>
      <c r="UMY747" s="1101"/>
      <c r="UMZ747" s="1101"/>
      <c r="UNA747" s="1101"/>
      <c r="UNB747" s="1101"/>
      <c r="UNC747" s="1101"/>
      <c r="UND747" s="1101"/>
      <c r="UNE747" s="1101"/>
      <c r="UNF747" s="1101"/>
      <c r="UNG747" s="1101"/>
      <c r="UNH747" s="1101"/>
      <c r="UNI747" s="1101"/>
      <c r="UNJ747" s="1101"/>
      <c r="UNK747" s="1101"/>
      <c r="UNL747" s="1101"/>
      <c r="UNM747" s="1101"/>
      <c r="UNN747" s="1101"/>
      <c r="UNO747" s="1101"/>
      <c r="UNP747" s="1101"/>
      <c r="UNQ747" s="1101"/>
      <c r="UNR747" s="1101"/>
      <c r="UNS747" s="1101"/>
      <c r="UNT747" s="1101"/>
      <c r="UNU747" s="1101"/>
      <c r="UNV747" s="1101"/>
      <c r="UNW747" s="1101"/>
      <c r="UNX747" s="1101"/>
      <c r="UNY747" s="1101"/>
      <c r="UNZ747" s="1101"/>
      <c r="UOA747" s="1101"/>
      <c r="UOB747" s="1101"/>
      <c r="UOC747" s="1101"/>
      <c r="UOD747" s="1101"/>
      <c r="UOE747" s="1101"/>
      <c r="UOF747" s="1101"/>
      <c r="UOG747" s="1101"/>
      <c r="UOH747" s="1101"/>
      <c r="UOI747" s="1101"/>
      <c r="UOJ747" s="1101"/>
      <c r="UOK747" s="1101"/>
      <c r="UOL747" s="1101"/>
      <c r="UOM747" s="1101"/>
      <c r="UON747" s="1101"/>
      <c r="UOO747" s="1101"/>
      <c r="UOP747" s="1101"/>
      <c r="UOQ747" s="1101"/>
      <c r="UOR747" s="1101"/>
      <c r="UOS747" s="1101"/>
      <c r="UOT747" s="1101"/>
      <c r="UOU747" s="1101"/>
      <c r="UOV747" s="1101"/>
      <c r="UOW747" s="1101"/>
      <c r="UOX747" s="1101"/>
      <c r="UOY747" s="1101"/>
      <c r="UOZ747" s="1101"/>
      <c r="UPA747" s="1101"/>
      <c r="UPB747" s="1101"/>
      <c r="UPC747" s="1101"/>
      <c r="UPD747" s="1101"/>
      <c r="UPE747" s="1101"/>
      <c r="UPF747" s="1101"/>
      <c r="UPG747" s="1101"/>
      <c r="UPH747" s="1101"/>
      <c r="UPI747" s="1101"/>
      <c r="UPJ747" s="1101"/>
      <c r="UPK747" s="1101"/>
      <c r="UPL747" s="1101"/>
      <c r="UPM747" s="1101"/>
      <c r="UPN747" s="1101"/>
      <c r="UPO747" s="1101"/>
      <c r="UPP747" s="1101"/>
      <c r="UPQ747" s="1101"/>
      <c r="UPR747" s="1101"/>
      <c r="UPS747" s="1101"/>
      <c r="UPT747" s="1101"/>
      <c r="UPU747" s="1101"/>
      <c r="UPV747" s="1101"/>
      <c r="UPW747" s="1101"/>
      <c r="UPX747" s="1101"/>
      <c r="UPY747" s="1101"/>
      <c r="UPZ747" s="1101"/>
      <c r="UQA747" s="1101"/>
      <c r="UQB747" s="1101"/>
      <c r="UQC747" s="1101"/>
      <c r="UQD747" s="1101"/>
      <c r="UQE747" s="1101"/>
      <c r="UQF747" s="1101"/>
      <c r="UQG747" s="1101"/>
      <c r="UQH747" s="1101"/>
      <c r="UQI747" s="1101"/>
      <c r="UQJ747" s="1101"/>
      <c r="UQK747" s="1101"/>
      <c r="UQL747" s="1101"/>
      <c r="UQM747" s="1101"/>
      <c r="UQN747" s="1101"/>
      <c r="UQO747" s="1101"/>
      <c r="UQP747" s="1101"/>
      <c r="UQQ747" s="1101"/>
      <c r="UQR747" s="1101"/>
      <c r="UQS747" s="1101"/>
      <c r="UQT747" s="1101"/>
      <c r="UQU747" s="1101"/>
      <c r="UQV747" s="1101"/>
      <c r="UQW747" s="1101"/>
      <c r="UQX747" s="1101"/>
      <c r="UQY747" s="1101"/>
      <c r="UQZ747" s="1101"/>
      <c r="URA747" s="1101"/>
      <c r="URB747" s="1101"/>
      <c r="URC747" s="1101"/>
      <c r="URD747" s="1101"/>
      <c r="URE747" s="1101"/>
      <c r="URF747" s="1101"/>
      <c r="URG747" s="1101"/>
      <c r="URH747" s="1101"/>
      <c r="URI747" s="1101"/>
      <c r="URJ747" s="1101"/>
      <c r="URK747" s="1101"/>
      <c r="URL747" s="1101"/>
      <c r="URM747" s="1101"/>
      <c r="URN747" s="1101"/>
      <c r="URO747" s="1101"/>
      <c r="URP747" s="1101"/>
      <c r="URQ747" s="1101"/>
      <c r="URR747" s="1101"/>
      <c r="URS747" s="1101"/>
      <c r="URT747" s="1101"/>
      <c r="URU747" s="1101"/>
      <c r="URV747" s="1101"/>
      <c r="URW747" s="1101"/>
      <c r="URX747" s="1101"/>
      <c r="URY747" s="1101"/>
      <c r="URZ747" s="1101"/>
      <c r="USA747" s="1101"/>
      <c r="USB747" s="1101"/>
      <c r="USC747" s="1101"/>
      <c r="USD747" s="1101"/>
      <c r="USE747" s="1101"/>
      <c r="USF747" s="1101"/>
      <c r="USG747" s="1101"/>
      <c r="USH747" s="1101"/>
      <c r="USI747" s="1101"/>
      <c r="USJ747" s="1101"/>
      <c r="USK747" s="1101"/>
      <c r="USL747" s="1101"/>
      <c r="USM747" s="1101"/>
      <c r="USN747" s="1101"/>
      <c r="USO747" s="1101"/>
      <c r="USP747" s="1101"/>
      <c r="USQ747" s="1101"/>
      <c r="USR747" s="1101"/>
      <c r="USS747" s="1101"/>
      <c r="UST747" s="1101"/>
      <c r="USU747" s="1101"/>
      <c r="USV747" s="1101"/>
      <c r="USW747" s="1101"/>
      <c r="USX747" s="1101"/>
      <c r="USY747" s="1101"/>
      <c r="USZ747" s="1101"/>
      <c r="UTA747" s="1101"/>
      <c r="UTB747" s="1101"/>
      <c r="UTC747" s="1101"/>
      <c r="UTD747" s="1101"/>
      <c r="UTE747" s="1101"/>
      <c r="UTF747" s="1101"/>
      <c r="UTG747" s="1101"/>
      <c r="UTH747" s="1101"/>
      <c r="UTI747" s="1101"/>
      <c r="UTJ747" s="1101"/>
      <c r="UTK747" s="1101"/>
      <c r="UTL747" s="1101"/>
      <c r="UTM747" s="1101"/>
      <c r="UTN747" s="1101"/>
      <c r="UTO747" s="1101"/>
      <c r="UTP747" s="1101"/>
      <c r="UTQ747" s="1101"/>
      <c r="UTR747" s="1101"/>
      <c r="UTS747" s="1101"/>
      <c r="UTT747" s="1101"/>
      <c r="UTU747" s="1101"/>
      <c r="UTV747" s="1101"/>
      <c r="UTW747" s="1101"/>
      <c r="UTX747" s="1101"/>
      <c r="UTY747" s="1101"/>
      <c r="UTZ747" s="1101"/>
      <c r="UUA747" s="1101"/>
      <c r="UUB747" s="1101"/>
      <c r="UUC747" s="1101"/>
      <c r="UUD747" s="1101"/>
      <c r="UUE747" s="1101"/>
      <c r="UUF747" s="1101"/>
      <c r="UUG747" s="1101"/>
      <c r="UUH747" s="1101"/>
      <c r="UUI747" s="1101"/>
      <c r="UUJ747" s="1101"/>
      <c r="UUK747" s="1101"/>
      <c r="UUL747" s="1101"/>
      <c r="UUM747" s="1101"/>
      <c r="UUN747" s="1101"/>
      <c r="UUO747" s="1101"/>
      <c r="UUP747" s="1101"/>
      <c r="UUQ747" s="1101"/>
      <c r="UUR747" s="1101"/>
      <c r="UUS747" s="1101"/>
      <c r="UUT747" s="1101"/>
      <c r="UUU747" s="1101"/>
      <c r="UUV747" s="1101"/>
      <c r="UUW747" s="1101"/>
      <c r="UUX747" s="1101"/>
      <c r="UUY747" s="1101"/>
      <c r="UUZ747" s="1101"/>
      <c r="UVA747" s="1101"/>
      <c r="UVB747" s="1101"/>
      <c r="UVC747" s="1101"/>
      <c r="UVD747" s="1101"/>
      <c r="UVE747" s="1101"/>
      <c r="UVF747" s="1101"/>
      <c r="UVG747" s="1101"/>
      <c r="UVH747" s="1101"/>
      <c r="UVI747" s="1101"/>
      <c r="UVJ747" s="1101"/>
      <c r="UVK747" s="1101"/>
      <c r="UVL747" s="1101"/>
      <c r="UVM747" s="1101"/>
      <c r="UVN747" s="1101"/>
      <c r="UVO747" s="1101"/>
      <c r="UVP747" s="1101"/>
      <c r="UVQ747" s="1101"/>
      <c r="UVR747" s="1101"/>
      <c r="UVS747" s="1101"/>
      <c r="UVT747" s="1101"/>
      <c r="UVU747" s="1101"/>
      <c r="UVV747" s="1101"/>
      <c r="UVW747" s="1101"/>
      <c r="UVX747" s="1101"/>
      <c r="UVY747" s="1101"/>
      <c r="UVZ747" s="1101"/>
      <c r="UWA747" s="1101"/>
      <c r="UWB747" s="1101"/>
      <c r="UWC747" s="1101"/>
      <c r="UWD747" s="1101"/>
      <c r="UWE747" s="1101"/>
      <c r="UWF747" s="1101"/>
      <c r="UWG747" s="1101"/>
      <c r="UWH747" s="1101"/>
      <c r="UWI747" s="1101"/>
      <c r="UWJ747" s="1101"/>
      <c r="UWK747" s="1101"/>
      <c r="UWL747" s="1101"/>
      <c r="UWM747" s="1101"/>
      <c r="UWN747" s="1101"/>
      <c r="UWO747" s="1101"/>
      <c r="UWP747" s="1101"/>
      <c r="UWQ747" s="1101"/>
      <c r="UWR747" s="1101"/>
      <c r="UWS747" s="1101"/>
      <c r="UWT747" s="1101"/>
      <c r="UWU747" s="1101"/>
      <c r="UWV747" s="1101"/>
      <c r="UWW747" s="1101"/>
      <c r="UWX747" s="1101"/>
      <c r="UWY747" s="1101"/>
      <c r="UWZ747" s="1101"/>
      <c r="UXA747" s="1101"/>
      <c r="UXB747" s="1101"/>
      <c r="UXC747" s="1101"/>
      <c r="UXD747" s="1101"/>
      <c r="UXE747" s="1101"/>
      <c r="UXF747" s="1101"/>
      <c r="UXG747" s="1101"/>
      <c r="UXH747" s="1101"/>
      <c r="UXI747" s="1101"/>
      <c r="UXJ747" s="1101"/>
      <c r="UXK747" s="1101"/>
      <c r="UXL747" s="1101"/>
      <c r="UXM747" s="1101"/>
      <c r="UXN747" s="1101"/>
      <c r="UXO747" s="1101"/>
      <c r="UXP747" s="1101"/>
      <c r="UXQ747" s="1101"/>
      <c r="UXR747" s="1101"/>
      <c r="UXS747" s="1101"/>
      <c r="UXT747" s="1101"/>
      <c r="UXU747" s="1101"/>
      <c r="UXV747" s="1101"/>
      <c r="UXW747" s="1101"/>
      <c r="UXX747" s="1101"/>
      <c r="UXY747" s="1101"/>
      <c r="UXZ747" s="1101"/>
      <c r="UYA747" s="1101"/>
      <c r="UYB747" s="1101"/>
      <c r="UYC747" s="1101"/>
      <c r="UYD747" s="1101"/>
      <c r="UYE747" s="1101"/>
      <c r="UYF747" s="1101"/>
      <c r="UYG747" s="1101"/>
      <c r="UYH747" s="1101"/>
      <c r="UYI747" s="1101"/>
      <c r="UYJ747" s="1101"/>
      <c r="UYK747" s="1101"/>
      <c r="UYL747" s="1101"/>
      <c r="UYM747" s="1101"/>
      <c r="UYN747" s="1101"/>
      <c r="UYO747" s="1101"/>
      <c r="UYP747" s="1101"/>
      <c r="UYQ747" s="1101"/>
      <c r="UYR747" s="1101"/>
      <c r="UYS747" s="1101"/>
      <c r="UYT747" s="1101"/>
      <c r="UYU747" s="1101"/>
      <c r="UYV747" s="1101"/>
      <c r="UYW747" s="1101"/>
      <c r="UYX747" s="1101"/>
      <c r="UYY747" s="1101"/>
      <c r="UYZ747" s="1101"/>
      <c r="UZA747" s="1101"/>
      <c r="UZB747" s="1101"/>
      <c r="UZC747" s="1101"/>
      <c r="UZD747" s="1101"/>
      <c r="UZE747" s="1101"/>
      <c r="UZF747" s="1101"/>
      <c r="UZG747" s="1101"/>
      <c r="UZH747" s="1101"/>
      <c r="UZI747" s="1101"/>
      <c r="UZJ747" s="1101"/>
      <c r="UZK747" s="1101"/>
      <c r="UZL747" s="1101"/>
      <c r="UZM747" s="1101"/>
      <c r="UZN747" s="1101"/>
      <c r="UZO747" s="1101"/>
      <c r="UZP747" s="1101"/>
      <c r="UZQ747" s="1101"/>
      <c r="UZR747" s="1101"/>
      <c r="UZS747" s="1101"/>
      <c r="UZT747" s="1101"/>
      <c r="UZU747" s="1101"/>
      <c r="UZV747" s="1101"/>
      <c r="UZW747" s="1101"/>
      <c r="UZX747" s="1101"/>
      <c r="UZY747" s="1101"/>
      <c r="UZZ747" s="1101"/>
      <c r="VAA747" s="1101"/>
      <c r="VAB747" s="1101"/>
      <c r="VAC747" s="1101"/>
      <c r="VAD747" s="1101"/>
      <c r="VAE747" s="1101"/>
      <c r="VAF747" s="1101"/>
      <c r="VAG747" s="1101"/>
      <c r="VAH747" s="1101"/>
      <c r="VAI747" s="1101"/>
      <c r="VAJ747" s="1101"/>
      <c r="VAK747" s="1101"/>
      <c r="VAL747" s="1101"/>
      <c r="VAM747" s="1101"/>
      <c r="VAN747" s="1101"/>
      <c r="VAO747" s="1101"/>
      <c r="VAP747" s="1101"/>
      <c r="VAQ747" s="1101"/>
      <c r="VAR747" s="1101"/>
      <c r="VAS747" s="1101"/>
      <c r="VAT747" s="1101"/>
      <c r="VAU747" s="1101"/>
      <c r="VAV747" s="1101"/>
      <c r="VAW747" s="1101"/>
      <c r="VAX747" s="1101"/>
      <c r="VAY747" s="1101"/>
      <c r="VAZ747" s="1101"/>
      <c r="VBA747" s="1101"/>
      <c r="VBB747" s="1101"/>
      <c r="VBC747" s="1101"/>
      <c r="VBD747" s="1101"/>
      <c r="VBE747" s="1101"/>
      <c r="VBF747" s="1101"/>
      <c r="VBG747" s="1101"/>
      <c r="VBH747" s="1101"/>
      <c r="VBI747" s="1101"/>
      <c r="VBJ747" s="1101"/>
      <c r="VBK747" s="1101"/>
      <c r="VBL747" s="1101"/>
      <c r="VBM747" s="1101"/>
      <c r="VBN747" s="1101"/>
      <c r="VBO747" s="1101"/>
      <c r="VBP747" s="1101"/>
      <c r="VBQ747" s="1101"/>
      <c r="VBR747" s="1101"/>
      <c r="VBS747" s="1101"/>
      <c r="VBT747" s="1101"/>
      <c r="VBU747" s="1101"/>
      <c r="VBV747" s="1101"/>
      <c r="VBW747" s="1101"/>
      <c r="VBX747" s="1101"/>
      <c r="VBY747" s="1101"/>
      <c r="VBZ747" s="1101"/>
      <c r="VCA747" s="1101"/>
      <c r="VCB747" s="1101"/>
      <c r="VCC747" s="1101"/>
      <c r="VCD747" s="1101"/>
      <c r="VCE747" s="1101"/>
      <c r="VCF747" s="1101"/>
      <c r="VCG747" s="1101"/>
      <c r="VCH747" s="1101"/>
      <c r="VCI747" s="1101"/>
      <c r="VCJ747" s="1101"/>
      <c r="VCK747" s="1101"/>
      <c r="VCL747" s="1101"/>
      <c r="VCM747" s="1101"/>
      <c r="VCN747" s="1101"/>
      <c r="VCO747" s="1101"/>
      <c r="VCP747" s="1101"/>
      <c r="VCQ747" s="1101"/>
      <c r="VCR747" s="1101"/>
      <c r="VCS747" s="1101"/>
      <c r="VCT747" s="1101"/>
      <c r="VCU747" s="1101"/>
      <c r="VCV747" s="1101"/>
      <c r="VCW747" s="1101"/>
      <c r="VCX747" s="1101"/>
      <c r="VCY747" s="1101"/>
      <c r="VCZ747" s="1101"/>
      <c r="VDA747" s="1101"/>
      <c r="VDB747" s="1101"/>
      <c r="VDC747" s="1101"/>
      <c r="VDD747" s="1101"/>
      <c r="VDE747" s="1101"/>
      <c r="VDF747" s="1101"/>
      <c r="VDG747" s="1101"/>
      <c r="VDH747" s="1101"/>
      <c r="VDI747" s="1101"/>
      <c r="VDJ747" s="1101"/>
      <c r="VDK747" s="1101"/>
      <c r="VDL747" s="1101"/>
      <c r="VDM747" s="1101"/>
      <c r="VDN747" s="1101"/>
      <c r="VDO747" s="1101"/>
      <c r="VDP747" s="1101"/>
      <c r="VDQ747" s="1101"/>
      <c r="VDR747" s="1101"/>
      <c r="VDS747" s="1101"/>
      <c r="VDT747" s="1101"/>
      <c r="VDU747" s="1101"/>
      <c r="VDV747" s="1101"/>
      <c r="VDW747" s="1101"/>
      <c r="VDX747" s="1101"/>
      <c r="VDY747" s="1101"/>
      <c r="VDZ747" s="1101"/>
      <c r="VEA747" s="1101"/>
      <c r="VEB747" s="1101"/>
      <c r="VEC747" s="1101"/>
      <c r="VED747" s="1101"/>
      <c r="VEE747" s="1101"/>
      <c r="VEF747" s="1101"/>
      <c r="VEG747" s="1101"/>
      <c r="VEH747" s="1101"/>
      <c r="VEI747" s="1101"/>
      <c r="VEJ747" s="1101"/>
      <c r="VEK747" s="1101"/>
      <c r="VEL747" s="1101"/>
      <c r="VEM747" s="1101"/>
      <c r="VEN747" s="1101"/>
      <c r="VEO747" s="1101"/>
      <c r="VEP747" s="1101"/>
      <c r="VEQ747" s="1101"/>
      <c r="VER747" s="1101"/>
      <c r="VES747" s="1101"/>
      <c r="VET747" s="1101"/>
      <c r="VEU747" s="1101"/>
      <c r="VEV747" s="1101"/>
      <c r="VEW747" s="1101"/>
      <c r="VEX747" s="1101"/>
      <c r="VEY747" s="1101"/>
      <c r="VEZ747" s="1101"/>
      <c r="VFA747" s="1101"/>
      <c r="VFB747" s="1101"/>
      <c r="VFC747" s="1101"/>
      <c r="VFD747" s="1101"/>
      <c r="VFE747" s="1101"/>
      <c r="VFF747" s="1101"/>
      <c r="VFG747" s="1101"/>
      <c r="VFH747" s="1101"/>
      <c r="VFI747" s="1101"/>
      <c r="VFJ747" s="1101"/>
      <c r="VFK747" s="1101"/>
      <c r="VFL747" s="1101"/>
      <c r="VFM747" s="1101"/>
      <c r="VFN747" s="1101"/>
      <c r="VFO747" s="1101"/>
      <c r="VFP747" s="1101"/>
      <c r="VFQ747" s="1101"/>
      <c r="VFR747" s="1101"/>
      <c r="VFS747" s="1101"/>
      <c r="VFT747" s="1101"/>
      <c r="VFU747" s="1101"/>
      <c r="VFV747" s="1101"/>
      <c r="VFW747" s="1101"/>
      <c r="VFX747" s="1101"/>
      <c r="VFY747" s="1101"/>
      <c r="VFZ747" s="1101"/>
      <c r="VGA747" s="1101"/>
      <c r="VGB747" s="1101"/>
      <c r="VGC747" s="1101"/>
      <c r="VGD747" s="1101"/>
      <c r="VGE747" s="1101"/>
      <c r="VGF747" s="1101"/>
      <c r="VGG747" s="1101"/>
      <c r="VGH747" s="1101"/>
      <c r="VGI747" s="1101"/>
      <c r="VGJ747" s="1101"/>
      <c r="VGK747" s="1101"/>
      <c r="VGL747" s="1101"/>
      <c r="VGM747" s="1101"/>
      <c r="VGN747" s="1101"/>
      <c r="VGO747" s="1101"/>
      <c r="VGP747" s="1101"/>
      <c r="VGQ747" s="1101"/>
      <c r="VGR747" s="1101"/>
      <c r="VGS747" s="1101"/>
      <c r="VGT747" s="1101"/>
      <c r="VGU747" s="1101"/>
      <c r="VGV747" s="1101"/>
      <c r="VGW747" s="1101"/>
      <c r="VGX747" s="1101"/>
      <c r="VGY747" s="1101"/>
      <c r="VGZ747" s="1101"/>
      <c r="VHA747" s="1101"/>
      <c r="VHB747" s="1101"/>
      <c r="VHC747" s="1101"/>
      <c r="VHD747" s="1101"/>
      <c r="VHE747" s="1101"/>
      <c r="VHF747" s="1101"/>
      <c r="VHG747" s="1101"/>
      <c r="VHH747" s="1101"/>
      <c r="VHI747" s="1101"/>
      <c r="VHJ747" s="1101"/>
      <c r="VHK747" s="1101"/>
      <c r="VHL747" s="1101"/>
      <c r="VHM747" s="1101"/>
      <c r="VHN747" s="1101"/>
      <c r="VHO747" s="1101"/>
      <c r="VHP747" s="1101"/>
      <c r="VHQ747" s="1101"/>
      <c r="VHR747" s="1101"/>
      <c r="VHS747" s="1101"/>
      <c r="VHT747" s="1101"/>
      <c r="VHU747" s="1101"/>
      <c r="VHV747" s="1101"/>
      <c r="VHW747" s="1101"/>
      <c r="VHX747" s="1101"/>
      <c r="VHY747" s="1101"/>
      <c r="VHZ747" s="1101"/>
      <c r="VIA747" s="1101"/>
      <c r="VIB747" s="1101"/>
      <c r="VIC747" s="1101"/>
      <c r="VID747" s="1101"/>
      <c r="VIE747" s="1101"/>
      <c r="VIF747" s="1101"/>
      <c r="VIG747" s="1101"/>
      <c r="VIH747" s="1101"/>
      <c r="VII747" s="1101"/>
      <c r="VIJ747" s="1101"/>
      <c r="VIK747" s="1101"/>
      <c r="VIL747" s="1101"/>
      <c r="VIM747" s="1101"/>
      <c r="VIN747" s="1101"/>
      <c r="VIO747" s="1101"/>
      <c r="VIP747" s="1101"/>
      <c r="VIQ747" s="1101"/>
      <c r="VIR747" s="1101"/>
      <c r="VIS747" s="1101"/>
      <c r="VIT747" s="1101"/>
      <c r="VIU747" s="1101"/>
      <c r="VIV747" s="1101"/>
      <c r="VIW747" s="1101"/>
      <c r="VIX747" s="1101"/>
      <c r="VIY747" s="1101"/>
      <c r="VIZ747" s="1101"/>
      <c r="VJA747" s="1101"/>
      <c r="VJB747" s="1101"/>
      <c r="VJC747" s="1101"/>
      <c r="VJD747" s="1101"/>
      <c r="VJE747" s="1101"/>
      <c r="VJF747" s="1101"/>
      <c r="VJG747" s="1101"/>
      <c r="VJH747" s="1101"/>
      <c r="VJI747" s="1101"/>
      <c r="VJJ747" s="1101"/>
      <c r="VJK747" s="1101"/>
      <c r="VJL747" s="1101"/>
      <c r="VJM747" s="1101"/>
      <c r="VJN747" s="1101"/>
      <c r="VJO747" s="1101"/>
      <c r="VJP747" s="1101"/>
      <c r="VJQ747" s="1101"/>
      <c r="VJR747" s="1101"/>
      <c r="VJS747" s="1101"/>
      <c r="VJT747" s="1101"/>
      <c r="VJU747" s="1101"/>
      <c r="VJV747" s="1101"/>
      <c r="VJW747" s="1101"/>
      <c r="VJX747" s="1101"/>
      <c r="VJY747" s="1101"/>
      <c r="VJZ747" s="1101"/>
      <c r="VKA747" s="1101"/>
      <c r="VKB747" s="1101"/>
      <c r="VKC747" s="1101"/>
      <c r="VKD747" s="1101"/>
      <c r="VKE747" s="1101"/>
      <c r="VKF747" s="1101"/>
      <c r="VKG747" s="1101"/>
      <c r="VKH747" s="1101"/>
      <c r="VKI747" s="1101"/>
      <c r="VKJ747" s="1101"/>
      <c r="VKK747" s="1101"/>
      <c r="VKL747" s="1101"/>
      <c r="VKM747" s="1101"/>
      <c r="VKN747" s="1101"/>
      <c r="VKO747" s="1101"/>
      <c r="VKP747" s="1101"/>
      <c r="VKQ747" s="1101"/>
      <c r="VKR747" s="1101"/>
      <c r="VKS747" s="1101"/>
      <c r="VKT747" s="1101"/>
      <c r="VKU747" s="1101"/>
      <c r="VKV747" s="1101"/>
      <c r="VKW747" s="1101"/>
      <c r="VKX747" s="1101"/>
      <c r="VKY747" s="1101"/>
      <c r="VKZ747" s="1101"/>
      <c r="VLA747" s="1101"/>
      <c r="VLB747" s="1101"/>
      <c r="VLC747" s="1101"/>
      <c r="VLD747" s="1101"/>
      <c r="VLE747" s="1101"/>
      <c r="VLF747" s="1101"/>
      <c r="VLG747" s="1101"/>
      <c r="VLH747" s="1101"/>
      <c r="VLI747" s="1101"/>
      <c r="VLJ747" s="1101"/>
      <c r="VLK747" s="1101"/>
      <c r="VLL747" s="1101"/>
      <c r="VLM747" s="1101"/>
      <c r="VLN747" s="1101"/>
      <c r="VLO747" s="1101"/>
      <c r="VLP747" s="1101"/>
      <c r="VLQ747" s="1101"/>
      <c r="VLR747" s="1101"/>
      <c r="VLS747" s="1101"/>
      <c r="VLT747" s="1101"/>
      <c r="VLU747" s="1101"/>
      <c r="VLV747" s="1101"/>
      <c r="VLW747" s="1101"/>
      <c r="VLX747" s="1101"/>
      <c r="VLY747" s="1101"/>
      <c r="VLZ747" s="1101"/>
      <c r="VMA747" s="1101"/>
      <c r="VMB747" s="1101"/>
      <c r="VMC747" s="1101"/>
      <c r="VMD747" s="1101"/>
      <c r="VME747" s="1101"/>
      <c r="VMF747" s="1101"/>
      <c r="VMG747" s="1101"/>
      <c r="VMH747" s="1101"/>
      <c r="VMI747" s="1101"/>
      <c r="VMJ747" s="1101"/>
      <c r="VMK747" s="1101"/>
      <c r="VML747" s="1101"/>
      <c r="VMM747" s="1101"/>
      <c r="VMN747" s="1101"/>
      <c r="VMO747" s="1101"/>
      <c r="VMP747" s="1101"/>
      <c r="VMQ747" s="1101"/>
      <c r="VMR747" s="1101"/>
      <c r="VMS747" s="1101"/>
      <c r="VMT747" s="1101"/>
      <c r="VMU747" s="1101"/>
      <c r="VMV747" s="1101"/>
      <c r="VMW747" s="1101"/>
      <c r="VMX747" s="1101"/>
      <c r="VMY747" s="1101"/>
      <c r="VMZ747" s="1101"/>
      <c r="VNA747" s="1101"/>
      <c r="VNB747" s="1101"/>
      <c r="VNC747" s="1101"/>
      <c r="VND747" s="1101"/>
      <c r="VNE747" s="1101"/>
      <c r="VNF747" s="1101"/>
      <c r="VNG747" s="1101"/>
      <c r="VNH747" s="1101"/>
      <c r="VNI747" s="1101"/>
      <c r="VNJ747" s="1101"/>
      <c r="VNK747" s="1101"/>
      <c r="VNL747" s="1101"/>
      <c r="VNM747" s="1101"/>
      <c r="VNN747" s="1101"/>
      <c r="VNO747" s="1101"/>
      <c r="VNP747" s="1101"/>
      <c r="VNQ747" s="1101"/>
      <c r="VNR747" s="1101"/>
      <c r="VNS747" s="1101"/>
      <c r="VNT747" s="1101"/>
      <c r="VNU747" s="1101"/>
      <c r="VNV747" s="1101"/>
      <c r="VNW747" s="1101"/>
      <c r="VNX747" s="1101"/>
      <c r="VNY747" s="1101"/>
      <c r="VNZ747" s="1101"/>
      <c r="VOA747" s="1101"/>
      <c r="VOB747" s="1101"/>
      <c r="VOC747" s="1101"/>
      <c r="VOD747" s="1101"/>
      <c r="VOE747" s="1101"/>
      <c r="VOF747" s="1101"/>
      <c r="VOG747" s="1101"/>
      <c r="VOH747" s="1101"/>
      <c r="VOI747" s="1101"/>
      <c r="VOJ747" s="1101"/>
      <c r="VOK747" s="1101"/>
      <c r="VOL747" s="1101"/>
      <c r="VOM747" s="1101"/>
      <c r="VON747" s="1101"/>
      <c r="VOO747" s="1101"/>
      <c r="VOP747" s="1101"/>
      <c r="VOQ747" s="1101"/>
      <c r="VOR747" s="1101"/>
      <c r="VOS747" s="1101"/>
      <c r="VOT747" s="1101"/>
      <c r="VOU747" s="1101"/>
      <c r="VOV747" s="1101"/>
      <c r="VOW747" s="1101"/>
      <c r="VOX747" s="1101"/>
      <c r="VOY747" s="1101"/>
      <c r="VOZ747" s="1101"/>
      <c r="VPA747" s="1101"/>
      <c r="VPB747" s="1101"/>
      <c r="VPC747" s="1101"/>
      <c r="VPD747" s="1101"/>
      <c r="VPE747" s="1101"/>
      <c r="VPF747" s="1101"/>
      <c r="VPG747" s="1101"/>
      <c r="VPH747" s="1101"/>
      <c r="VPI747" s="1101"/>
      <c r="VPJ747" s="1101"/>
      <c r="VPK747" s="1101"/>
      <c r="VPL747" s="1101"/>
      <c r="VPM747" s="1101"/>
      <c r="VPN747" s="1101"/>
      <c r="VPO747" s="1101"/>
      <c r="VPP747" s="1101"/>
      <c r="VPQ747" s="1101"/>
      <c r="VPR747" s="1101"/>
      <c r="VPS747" s="1101"/>
      <c r="VPT747" s="1101"/>
      <c r="VPU747" s="1101"/>
      <c r="VPV747" s="1101"/>
      <c r="VPW747" s="1101"/>
      <c r="VPX747" s="1101"/>
      <c r="VPY747" s="1101"/>
      <c r="VPZ747" s="1101"/>
      <c r="VQA747" s="1101"/>
      <c r="VQB747" s="1101"/>
      <c r="VQC747" s="1101"/>
      <c r="VQD747" s="1101"/>
      <c r="VQE747" s="1101"/>
      <c r="VQF747" s="1101"/>
      <c r="VQG747" s="1101"/>
      <c r="VQH747" s="1101"/>
      <c r="VQI747" s="1101"/>
      <c r="VQJ747" s="1101"/>
      <c r="VQK747" s="1101"/>
      <c r="VQL747" s="1101"/>
      <c r="VQM747" s="1101"/>
      <c r="VQN747" s="1101"/>
      <c r="VQO747" s="1101"/>
      <c r="VQP747" s="1101"/>
      <c r="VQQ747" s="1101"/>
      <c r="VQR747" s="1101"/>
      <c r="VQS747" s="1101"/>
      <c r="VQT747" s="1101"/>
      <c r="VQU747" s="1101"/>
      <c r="VQV747" s="1101"/>
      <c r="VQW747" s="1101"/>
      <c r="VQX747" s="1101"/>
      <c r="VQY747" s="1101"/>
      <c r="VQZ747" s="1101"/>
      <c r="VRA747" s="1101"/>
      <c r="VRB747" s="1101"/>
      <c r="VRC747" s="1101"/>
      <c r="VRD747" s="1101"/>
      <c r="VRE747" s="1101"/>
      <c r="VRF747" s="1101"/>
      <c r="VRG747" s="1101"/>
      <c r="VRH747" s="1101"/>
      <c r="VRI747" s="1101"/>
      <c r="VRJ747" s="1101"/>
      <c r="VRK747" s="1101"/>
      <c r="VRL747" s="1101"/>
      <c r="VRM747" s="1101"/>
      <c r="VRN747" s="1101"/>
      <c r="VRO747" s="1101"/>
      <c r="VRP747" s="1101"/>
      <c r="VRQ747" s="1101"/>
      <c r="VRR747" s="1101"/>
      <c r="VRS747" s="1101"/>
      <c r="VRT747" s="1101"/>
      <c r="VRU747" s="1101"/>
      <c r="VRV747" s="1101"/>
      <c r="VRW747" s="1101"/>
      <c r="VRX747" s="1101"/>
      <c r="VRY747" s="1101"/>
      <c r="VRZ747" s="1101"/>
      <c r="VSA747" s="1101"/>
      <c r="VSB747" s="1101"/>
      <c r="VSC747" s="1101"/>
      <c r="VSD747" s="1101"/>
      <c r="VSE747" s="1101"/>
      <c r="VSF747" s="1101"/>
      <c r="VSG747" s="1101"/>
      <c r="VSH747" s="1101"/>
      <c r="VSI747" s="1101"/>
      <c r="VSJ747" s="1101"/>
      <c r="VSK747" s="1101"/>
      <c r="VSL747" s="1101"/>
      <c r="VSM747" s="1101"/>
      <c r="VSN747" s="1101"/>
      <c r="VSO747" s="1101"/>
      <c r="VSP747" s="1101"/>
      <c r="VSQ747" s="1101"/>
      <c r="VSR747" s="1101"/>
      <c r="VSS747" s="1101"/>
      <c r="VST747" s="1101"/>
      <c r="VSU747" s="1101"/>
      <c r="VSV747" s="1101"/>
      <c r="VSW747" s="1101"/>
      <c r="VSX747" s="1101"/>
      <c r="VSY747" s="1101"/>
      <c r="VSZ747" s="1101"/>
      <c r="VTA747" s="1101"/>
      <c r="VTB747" s="1101"/>
      <c r="VTC747" s="1101"/>
      <c r="VTD747" s="1101"/>
      <c r="VTE747" s="1101"/>
      <c r="VTF747" s="1101"/>
      <c r="VTG747" s="1101"/>
      <c r="VTH747" s="1101"/>
      <c r="VTI747" s="1101"/>
      <c r="VTJ747" s="1101"/>
      <c r="VTK747" s="1101"/>
      <c r="VTL747" s="1101"/>
      <c r="VTM747" s="1101"/>
      <c r="VTN747" s="1101"/>
      <c r="VTO747" s="1101"/>
      <c r="VTP747" s="1101"/>
      <c r="VTQ747" s="1101"/>
      <c r="VTR747" s="1101"/>
      <c r="VTS747" s="1101"/>
      <c r="VTT747" s="1101"/>
      <c r="VTU747" s="1101"/>
      <c r="VTV747" s="1101"/>
      <c r="VTW747" s="1101"/>
      <c r="VTX747" s="1101"/>
      <c r="VTY747" s="1101"/>
      <c r="VTZ747" s="1101"/>
      <c r="VUA747" s="1101"/>
      <c r="VUB747" s="1101"/>
      <c r="VUC747" s="1101"/>
      <c r="VUD747" s="1101"/>
      <c r="VUE747" s="1101"/>
      <c r="VUF747" s="1101"/>
      <c r="VUG747" s="1101"/>
      <c r="VUH747" s="1101"/>
      <c r="VUI747" s="1101"/>
      <c r="VUJ747" s="1101"/>
      <c r="VUK747" s="1101"/>
      <c r="VUL747" s="1101"/>
      <c r="VUM747" s="1101"/>
      <c r="VUN747" s="1101"/>
      <c r="VUO747" s="1101"/>
      <c r="VUP747" s="1101"/>
      <c r="VUQ747" s="1101"/>
      <c r="VUR747" s="1101"/>
      <c r="VUS747" s="1101"/>
      <c r="VUT747" s="1101"/>
      <c r="VUU747" s="1101"/>
      <c r="VUV747" s="1101"/>
      <c r="VUW747" s="1101"/>
      <c r="VUX747" s="1101"/>
      <c r="VUY747" s="1101"/>
      <c r="VUZ747" s="1101"/>
      <c r="VVA747" s="1101"/>
      <c r="VVB747" s="1101"/>
      <c r="VVC747" s="1101"/>
      <c r="VVD747" s="1101"/>
      <c r="VVE747" s="1101"/>
      <c r="VVF747" s="1101"/>
      <c r="VVG747" s="1101"/>
      <c r="VVH747" s="1101"/>
      <c r="VVI747" s="1101"/>
      <c r="VVJ747" s="1101"/>
      <c r="VVK747" s="1101"/>
      <c r="VVL747" s="1101"/>
      <c r="VVM747" s="1101"/>
      <c r="VVN747" s="1101"/>
      <c r="VVO747" s="1101"/>
      <c r="VVP747" s="1101"/>
      <c r="VVQ747" s="1101"/>
      <c r="VVR747" s="1101"/>
      <c r="VVS747" s="1101"/>
      <c r="VVT747" s="1101"/>
      <c r="VVU747" s="1101"/>
      <c r="VVV747" s="1101"/>
      <c r="VVW747" s="1101"/>
      <c r="VVX747" s="1101"/>
      <c r="VVY747" s="1101"/>
      <c r="VVZ747" s="1101"/>
      <c r="VWA747" s="1101"/>
      <c r="VWB747" s="1101"/>
      <c r="VWC747" s="1101"/>
      <c r="VWD747" s="1101"/>
      <c r="VWE747" s="1101"/>
      <c r="VWF747" s="1101"/>
      <c r="VWG747" s="1101"/>
      <c r="VWH747" s="1101"/>
      <c r="VWI747" s="1101"/>
      <c r="VWJ747" s="1101"/>
      <c r="VWK747" s="1101"/>
      <c r="VWL747" s="1101"/>
      <c r="VWM747" s="1101"/>
      <c r="VWN747" s="1101"/>
      <c r="VWO747" s="1101"/>
      <c r="VWP747" s="1101"/>
      <c r="VWQ747" s="1101"/>
      <c r="VWR747" s="1101"/>
      <c r="VWS747" s="1101"/>
      <c r="VWT747" s="1101"/>
      <c r="VWU747" s="1101"/>
      <c r="VWV747" s="1101"/>
      <c r="VWW747" s="1101"/>
      <c r="VWX747" s="1101"/>
      <c r="VWY747" s="1101"/>
      <c r="VWZ747" s="1101"/>
      <c r="VXA747" s="1101"/>
      <c r="VXB747" s="1101"/>
      <c r="VXC747" s="1101"/>
      <c r="VXD747" s="1101"/>
      <c r="VXE747" s="1101"/>
      <c r="VXF747" s="1101"/>
      <c r="VXG747" s="1101"/>
      <c r="VXH747" s="1101"/>
      <c r="VXI747" s="1101"/>
      <c r="VXJ747" s="1101"/>
      <c r="VXK747" s="1101"/>
      <c r="VXL747" s="1101"/>
      <c r="VXM747" s="1101"/>
      <c r="VXN747" s="1101"/>
      <c r="VXO747" s="1101"/>
      <c r="VXP747" s="1101"/>
      <c r="VXQ747" s="1101"/>
      <c r="VXR747" s="1101"/>
      <c r="VXS747" s="1101"/>
      <c r="VXT747" s="1101"/>
      <c r="VXU747" s="1101"/>
      <c r="VXV747" s="1101"/>
      <c r="VXW747" s="1101"/>
      <c r="VXX747" s="1101"/>
      <c r="VXY747" s="1101"/>
      <c r="VXZ747" s="1101"/>
      <c r="VYA747" s="1101"/>
      <c r="VYB747" s="1101"/>
      <c r="VYC747" s="1101"/>
      <c r="VYD747" s="1101"/>
      <c r="VYE747" s="1101"/>
      <c r="VYF747" s="1101"/>
      <c r="VYG747" s="1101"/>
      <c r="VYH747" s="1101"/>
      <c r="VYI747" s="1101"/>
      <c r="VYJ747" s="1101"/>
      <c r="VYK747" s="1101"/>
      <c r="VYL747" s="1101"/>
      <c r="VYM747" s="1101"/>
      <c r="VYN747" s="1101"/>
      <c r="VYO747" s="1101"/>
      <c r="VYP747" s="1101"/>
      <c r="VYQ747" s="1101"/>
      <c r="VYR747" s="1101"/>
      <c r="VYS747" s="1101"/>
      <c r="VYT747" s="1101"/>
      <c r="VYU747" s="1101"/>
      <c r="VYV747" s="1101"/>
      <c r="VYW747" s="1101"/>
      <c r="VYX747" s="1101"/>
      <c r="VYY747" s="1101"/>
      <c r="VYZ747" s="1101"/>
      <c r="VZA747" s="1101"/>
      <c r="VZB747" s="1101"/>
      <c r="VZC747" s="1101"/>
      <c r="VZD747" s="1101"/>
      <c r="VZE747" s="1101"/>
      <c r="VZF747" s="1101"/>
      <c r="VZG747" s="1101"/>
      <c r="VZH747" s="1101"/>
      <c r="VZI747" s="1101"/>
      <c r="VZJ747" s="1101"/>
      <c r="VZK747" s="1101"/>
      <c r="VZL747" s="1101"/>
      <c r="VZM747" s="1101"/>
      <c r="VZN747" s="1101"/>
      <c r="VZO747" s="1101"/>
      <c r="VZP747" s="1101"/>
      <c r="VZQ747" s="1101"/>
      <c r="VZR747" s="1101"/>
      <c r="VZS747" s="1101"/>
      <c r="VZT747" s="1101"/>
      <c r="VZU747" s="1101"/>
      <c r="VZV747" s="1101"/>
      <c r="VZW747" s="1101"/>
      <c r="VZX747" s="1101"/>
      <c r="VZY747" s="1101"/>
      <c r="VZZ747" s="1101"/>
      <c r="WAA747" s="1101"/>
      <c r="WAB747" s="1101"/>
      <c r="WAC747" s="1101"/>
      <c r="WAD747" s="1101"/>
      <c r="WAE747" s="1101"/>
      <c r="WAF747" s="1101"/>
      <c r="WAG747" s="1101"/>
      <c r="WAH747" s="1101"/>
      <c r="WAI747" s="1101"/>
      <c r="WAJ747" s="1101"/>
      <c r="WAK747" s="1101"/>
      <c r="WAL747" s="1101"/>
      <c r="WAM747" s="1101"/>
      <c r="WAN747" s="1101"/>
      <c r="WAO747" s="1101"/>
      <c r="WAP747" s="1101"/>
      <c r="WAQ747" s="1101"/>
      <c r="WAR747" s="1101"/>
      <c r="WAS747" s="1101"/>
      <c r="WAT747" s="1101"/>
      <c r="WAU747" s="1101"/>
      <c r="WAV747" s="1101"/>
      <c r="WAW747" s="1101"/>
      <c r="WAX747" s="1101"/>
      <c r="WAY747" s="1101"/>
      <c r="WAZ747" s="1101"/>
      <c r="WBA747" s="1101"/>
      <c r="WBB747" s="1101"/>
      <c r="WBC747" s="1101"/>
      <c r="WBD747" s="1101"/>
      <c r="WBE747" s="1101"/>
      <c r="WBF747" s="1101"/>
      <c r="WBG747" s="1101"/>
      <c r="WBH747" s="1101"/>
      <c r="WBI747" s="1101"/>
      <c r="WBJ747" s="1101"/>
      <c r="WBK747" s="1101"/>
      <c r="WBL747" s="1101"/>
      <c r="WBM747" s="1101"/>
      <c r="WBN747" s="1101"/>
      <c r="WBO747" s="1101"/>
      <c r="WBP747" s="1101"/>
      <c r="WBQ747" s="1101"/>
      <c r="WBR747" s="1101"/>
      <c r="WBS747" s="1101"/>
      <c r="WBT747" s="1101"/>
      <c r="WBU747" s="1101"/>
      <c r="WBV747" s="1101"/>
      <c r="WBW747" s="1101"/>
      <c r="WBX747" s="1101"/>
      <c r="WBY747" s="1101"/>
      <c r="WBZ747" s="1101"/>
      <c r="WCA747" s="1101"/>
      <c r="WCB747" s="1101"/>
      <c r="WCC747" s="1101"/>
      <c r="WCD747" s="1101"/>
      <c r="WCE747" s="1101"/>
      <c r="WCF747" s="1101"/>
      <c r="WCG747" s="1101"/>
      <c r="WCH747" s="1101"/>
      <c r="WCI747" s="1101"/>
      <c r="WCJ747" s="1101"/>
      <c r="WCK747" s="1101"/>
      <c r="WCL747" s="1101"/>
      <c r="WCM747" s="1101"/>
      <c r="WCN747" s="1101"/>
      <c r="WCO747" s="1101"/>
      <c r="WCP747" s="1101"/>
      <c r="WCQ747" s="1101"/>
      <c r="WCR747" s="1101"/>
      <c r="WCS747" s="1101"/>
      <c r="WCT747" s="1101"/>
      <c r="WCU747" s="1101"/>
      <c r="WCV747" s="1101"/>
      <c r="WCW747" s="1101"/>
      <c r="WCX747" s="1101"/>
      <c r="WCY747" s="1101"/>
      <c r="WCZ747" s="1101"/>
      <c r="WDA747" s="1101"/>
      <c r="WDB747" s="1101"/>
      <c r="WDC747" s="1101"/>
      <c r="WDD747" s="1101"/>
      <c r="WDE747" s="1101"/>
      <c r="WDF747" s="1101"/>
      <c r="WDG747" s="1101"/>
      <c r="WDH747" s="1101"/>
      <c r="WDI747" s="1101"/>
      <c r="WDJ747" s="1101"/>
      <c r="WDK747" s="1101"/>
      <c r="WDL747" s="1101"/>
      <c r="WDM747" s="1101"/>
      <c r="WDN747" s="1101"/>
      <c r="WDO747" s="1101"/>
      <c r="WDP747" s="1101"/>
      <c r="WDQ747" s="1101"/>
      <c r="WDR747" s="1101"/>
      <c r="WDS747" s="1101"/>
      <c r="WDT747" s="1101"/>
      <c r="WDU747" s="1101"/>
      <c r="WDV747" s="1101"/>
      <c r="WDW747" s="1101"/>
      <c r="WDX747" s="1101"/>
      <c r="WDY747" s="1101"/>
      <c r="WDZ747" s="1101"/>
      <c r="WEA747" s="1101"/>
      <c r="WEB747" s="1101"/>
      <c r="WEC747" s="1101"/>
      <c r="WED747" s="1101"/>
      <c r="WEE747" s="1101"/>
      <c r="WEF747" s="1101"/>
      <c r="WEG747" s="1101"/>
      <c r="WEH747" s="1101"/>
      <c r="WEI747" s="1101"/>
      <c r="WEJ747" s="1101"/>
      <c r="WEK747" s="1101"/>
      <c r="WEL747" s="1101"/>
      <c r="WEM747" s="1101"/>
      <c r="WEN747" s="1101"/>
      <c r="WEO747" s="1101"/>
      <c r="WEP747" s="1101"/>
      <c r="WEQ747" s="1101"/>
      <c r="WER747" s="1101"/>
      <c r="WES747" s="1101"/>
      <c r="WET747" s="1101"/>
      <c r="WEU747" s="1101"/>
      <c r="WEV747" s="1101"/>
      <c r="WEW747" s="1101"/>
      <c r="WEX747" s="1101"/>
      <c r="WEY747" s="1101"/>
      <c r="WEZ747" s="1101"/>
      <c r="WFA747" s="1101"/>
      <c r="WFB747" s="1101"/>
      <c r="WFC747" s="1101"/>
      <c r="WFD747" s="1101"/>
      <c r="WFE747" s="1101"/>
      <c r="WFF747" s="1101"/>
      <c r="WFG747" s="1101"/>
      <c r="WFH747" s="1101"/>
      <c r="WFI747" s="1101"/>
      <c r="WFJ747" s="1101"/>
      <c r="WFK747" s="1101"/>
      <c r="WFL747" s="1101"/>
      <c r="WFM747" s="1101"/>
      <c r="WFN747" s="1101"/>
      <c r="WFO747" s="1101"/>
      <c r="WFP747" s="1101"/>
      <c r="WFQ747" s="1101"/>
      <c r="WFR747" s="1101"/>
      <c r="WFS747" s="1101"/>
      <c r="WFT747" s="1101"/>
      <c r="WFU747" s="1101"/>
      <c r="WFV747" s="1101"/>
      <c r="WFW747" s="1101"/>
      <c r="WFX747" s="1101"/>
      <c r="WFY747" s="1101"/>
      <c r="WFZ747" s="1101"/>
      <c r="WGA747" s="1101"/>
      <c r="WGB747" s="1101"/>
      <c r="WGC747" s="1101"/>
      <c r="WGD747" s="1101"/>
      <c r="WGE747" s="1101"/>
      <c r="WGF747" s="1101"/>
      <c r="WGG747" s="1101"/>
      <c r="WGH747" s="1101"/>
      <c r="WGI747" s="1101"/>
      <c r="WGJ747" s="1101"/>
      <c r="WGK747" s="1101"/>
      <c r="WGL747" s="1101"/>
      <c r="WGM747" s="1101"/>
      <c r="WGN747" s="1101"/>
      <c r="WGO747" s="1101"/>
      <c r="WGP747" s="1101"/>
      <c r="WGQ747" s="1101"/>
      <c r="WGR747" s="1101"/>
      <c r="WGS747" s="1101"/>
      <c r="WGT747" s="1101"/>
      <c r="WGU747" s="1101"/>
      <c r="WGV747" s="1101"/>
      <c r="WGW747" s="1101"/>
      <c r="WGX747" s="1101"/>
      <c r="WGY747" s="1101"/>
      <c r="WGZ747" s="1101"/>
      <c r="WHA747" s="1101"/>
      <c r="WHB747" s="1101"/>
      <c r="WHC747" s="1101"/>
      <c r="WHD747" s="1101"/>
      <c r="WHE747" s="1101"/>
      <c r="WHF747" s="1101"/>
      <c r="WHG747" s="1101"/>
      <c r="WHH747" s="1101"/>
      <c r="WHI747" s="1101"/>
      <c r="WHJ747" s="1101"/>
      <c r="WHK747" s="1101"/>
      <c r="WHL747" s="1101"/>
      <c r="WHM747" s="1101"/>
      <c r="WHN747" s="1101"/>
      <c r="WHO747" s="1101"/>
      <c r="WHP747" s="1101"/>
      <c r="WHQ747" s="1101"/>
      <c r="WHR747" s="1101"/>
      <c r="WHS747" s="1101"/>
      <c r="WHT747" s="1101"/>
      <c r="WHU747" s="1101"/>
      <c r="WHV747" s="1101"/>
      <c r="WHW747" s="1101"/>
      <c r="WHX747" s="1101"/>
      <c r="WHY747" s="1101"/>
      <c r="WHZ747" s="1101"/>
      <c r="WIA747" s="1101"/>
      <c r="WIB747" s="1101"/>
      <c r="WIC747" s="1101"/>
      <c r="WID747" s="1101"/>
      <c r="WIE747" s="1101"/>
      <c r="WIF747" s="1101"/>
      <c r="WIG747" s="1101"/>
      <c r="WIH747" s="1101"/>
      <c r="WII747" s="1101"/>
      <c r="WIJ747" s="1101"/>
      <c r="WIK747" s="1101"/>
      <c r="WIL747" s="1101"/>
      <c r="WIM747" s="1101"/>
      <c r="WIN747" s="1101"/>
      <c r="WIO747" s="1101"/>
      <c r="WIP747" s="1101"/>
      <c r="WIQ747" s="1101"/>
      <c r="WIR747" s="1101"/>
      <c r="WIS747" s="1101"/>
      <c r="WIT747" s="1101"/>
      <c r="WIU747" s="1101"/>
      <c r="WIV747" s="1101"/>
      <c r="WIW747" s="1101"/>
      <c r="WIX747" s="1101"/>
      <c r="WIY747" s="1101"/>
      <c r="WIZ747" s="1101"/>
      <c r="WJA747" s="1101"/>
      <c r="WJB747" s="1101"/>
      <c r="WJC747" s="1101"/>
      <c r="WJD747" s="1101"/>
      <c r="WJE747" s="1101"/>
      <c r="WJF747" s="1101"/>
      <c r="WJG747" s="1101"/>
      <c r="WJH747" s="1101"/>
      <c r="WJI747" s="1101"/>
      <c r="WJJ747" s="1101"/>
      <c r="WJK747" s="1101"/>
      <c r="WJL747" s="1101"/>
      <c r="WJM747" s="1101"/>
      <c r="WJN747" s="1101"/>
      <c r="WJO747" s="1101"/>
      <c r="WJP747" s="1101"/>
      <c r="WJQ747" s="1101"/>
      <c r="WJR747" s="1101"/>
      <c r="WJS747" s="1101"/>
      <c r="WJT747" s="1101"/>
      <c r="WJU747" s="1101"/>
      <c r="WJV747" s="1101"/>
      <c r="WJW747" s="1101"/>
      <c r="WJX747" s="1101"/>
      <c r="WJY747" s="1101"/>
      <c r="WJZ747" s="1101"/>
      <c r="WKA747" s="1101"/>
      <c r="WKB747" s="1101"/>
      <c r="WKC747" s="1101"/>
      <c r="WKD747" s="1101"/>
      <c r="WKE747" s="1101"/>
      <c r="WKF747" s="1101"/>
      <c r="WKG747" s="1101"/>
      <c r="WKH747" s="1101"/>
      <c r="WKI747" s="1101"/>
      <c r="WKJ747" s="1101"/>
      <c r="WKK747" s="1101"/>
      <c r="WKL747" s="1101"/>
      <c r="WKM747" s="1101"/>
      <c r="WKN747" s="1101"/>
      <c r="WKO747" s="1101"/>
      <c r="WKP747" s="1101"/>
      <c r="WKQ747" s="1101"/>
      <c r="WKR747" s="1101"/>
      <c r="WKS747" s="1101"/>
      <c r="WKT747" s="1101"/>
      <c r="WKU747" s="1101"/>
      <c r="WKV747" s="1101"/>
      <c r="WKW747" s="1101"/>
      <c r="WKX747" s="1101"/>
      <c r="WKY747" s="1101"/>
      <c r="WKZ747" s="1101"/>
      <c r="WLA747" s="1101"/>
      <c r="WLB747" s="1101"/>
      <c r="WLC747" s="1101"/>
      <c r="WLD747" s="1101"/>
      <c r="WLE747" s="1101"/>
      <c r="WLF747" s="1101"/>
      <c r="WLG747" s="1101"/>
      <c r="WLH747" s="1101"/>
      <c r="WLI747" s="1101"/>
      <c r="WLJ747" s="1101"/>
      <c r="WLK747" s="1101"/>
      <c r="WLL747" s="1101"/>
      <c r="WLM747" s="1101"/>
      <c r="WLN747" s="1101"/>
      <c r="WLO747" s="1101"/>
      <c r="WLP747" s="1101"/>
      <c r="WLQ747" s="1101"/>
      <c r="WLR747" s="1101"/>
      <c r="WLS747" s="1101"/>
      <c r="WLT747" s="1101"/>
      <c r="WLU747" s="1101"/>
      <c r="WLV747" s="1101"/>
      <c r="WLW747" s="1101"/>
      <c r="WLX747" s="1101"/>
      <c r="WLY747" s="1101"/>
      <c r="WLZ747" s="1101"/>
      <c r="WMA747" s="1101"/>
      <c r="WMB747" s="1101"/>
      <c r="WMC747" s="1101"/>
      <c r="WMD747" s="1101"/>
      <c r="WME747" s="1101"/>
      <c r="WMF747" s="1101"/>
      <c r="WMG747" s="1101"/>
      <c r="WMH747" s="1101"/>
      <c r="WMI747" s="1101"/>
      <c r="WMJ747" s="1101"/>
      <c r="WMK747" s="1101"/>
      <c r="WML747" s="1101"/>
      <c r="WMM747" s="1101"/>
      <c r="WMN747" s="1101"/>
      <c r="WMO747" s="1101"/>
      <c r="WMP747" s="1101"/>
      <c r="WMQ747" s="1101"/>
      <c r="WMR747" s="1101"/>
      <c r="WMS747" s="1101"/>
      <c r="WMT747" s="1101"/>
      <c r="WMU747" s="1101"/>
      <c r="WMV747" s="1101"/>
      <c r="WMW747" s="1101"/>
      <c r="WMX747" s="1101"/>
      <c r="WMY747" s="1101"/>
      <c r="WMZ747" s="1101"/>
      <c r="WNA747" s="1101"/>
      <c r="WNB747" s="1101"/>
      <c r="WNC747" s="1101"/>
      <c r="WND747" s="1101"/>
      <c r="WNE747" s="1101"/>
      <c r="WNF747" s="1101"/>
      <c r="WNG747" s="1101"/>
      <c r="WNH747" s="1101"/>
      <c r="WNI747" s="1101"/>
      <c r="WNJ747" s="1101"/>
      <c r="WNK747" s="1101"/>
      <c r="WNL747" s="1101"/>
      <c r="WNM747" s="1101"/>
      <c r="WNN747" s="1101"/>
      <c r="WNO747" s="1101"/>
      <c r="WNP747" s="1101"/>
      <c r="WNQ747" s="1101"/>
      <c r="WNR747" s="1101"/>
      <c r="WNS747" s="1101"/>
      <c r="WNT747" s="1101"/>
      <c r="WNU747" s="1101"/>
      <c r="WNV747" s="1101"/>
      <c r="WNW747" s="1101"/>
      <c r="WNX747" s="1101"/>
      <c r="WNY747" s="1101"/>
      <c r="WNZ747" s="1101"/>
      <c r="WOA747" s="1101"/>
      <c r="WOB747" s="1101"/>
      <c r="WOC747" s="1101"/>
      <c r="WOD747" s="1101"/>
      <c r="WOE747" s="1101"/>
      <c r="WOF747" s="1101"/>
      <c r="WOG747" s="1101"/>
      <c r="WOH747" s="1101"/>
      <c r="WOI747" s="1101"/>
      <c r="WOJ747" s="1101"/>
      <c r="WOK747" s="1101"/>
      <c r="WOL747" s="1101"/>
      <c r="WOM747" s="1101"/>
      <c r="WON747" s="1101"/>
      <c r="WOO747" s="1101"/>
      <c r="WOP747" s="1101"/>
      <c r="WOQ747" s="1101"/>
      <c r="WOR747" s="1101"/>
      <c r="WOS747" s="1101"/>
      <c r="WOT747" s="1101"/>
      <c r="WOU747" s="1101"/>
      <c r="WOV747" s="1101"/>
      <c r="WOW747" s="1101"/>
      <c r="WOX747" s="1101"/>
      <c r="WOY747" s="1101"/>
      <c r="WOZ747" s="1101"/>
      <c r="WPA747" s="1101"/>
      <c r="WPB747" s="1101"/>
      <c r="WPC747" s="1101"/>
      <c r="WPD747" s="1101"/>
      <c r="WPE747" s="1101"/>
      <c r="WPF747" s="1101"/>
      <c r="WPG747" s="1101"/>
      <c r="WPH747" s="1101"/>
      <c r="WPI747" s="1101"/>
      <c r="WPJ747" s="1101"/>
      <c r="WPK747" s="1101"/>
      <c r="WPL747" s="1101"/>
      <c r="WPM747" s="1101"/>
      <c r="WPN747" s="1101"/>
      <c r="WPO747" s="1101"/>
      <c r="WPP747" s="1101"/>
      <c r="WPQ747" s="1101"/>
      <c r="WPR747" s="1101"/>
      <c r="WPS747" s="1101"/>
      <c r="WPT747" s="1101"/>
      <c r="WPU747" s="1101"/>
      <c r="WPV747" s="1101"/>
      <c r="WPW747" s="1101"/>
      <c r="WPX747" s="1101"/>
      <c r="WPY747" s="1101"/>
      <c r="WPZ747" s="1101"/>
      <c r="WQA747" s="1101"/>
      <c r="WQB747" s="1101"/>
      <c r="WQC747" s="1101"/>
      <c r="WQD747" s="1101"/>
      <c r="WQE747" s="1101"/>
      <c r="WQF747" s="1101"/>
      <c r="WQG747" s="1101"/>
      <c r="WQH747" s="1101"/>
      <c r="WQI747" s="1101"/>
      <c r="WQJ747" s="1101"/>
      <c r="WQK747" s="1101"/>
      <c r="WQL747" s="1101"/>
      <c r="WQM747" s="1101"/>
      <c r="WQN747" s="1101"/>
      <c r="WQO747" s="1101"/>
      <c r="WQP747" s="1101"/>
      <c r="WQQ747" s="1101"/>
      <c r="WQR747" s="1101"/>
      <c r="WQS747" s="1101"/>
      <c r="WQT747" s="1101"/>
      <c r="WQU747" s="1101"/>
      <c r="WQV747" s="1101"/>
      <c r="WQW747" s="1101"/>
      <c r="WQX747" s="1101"/>
      <c r="WQY747" s="1101"/>
      <c r="WQZ747" s="1101"/>
      <c r="WRA747" s="1101"/>
      <c r="WRB747" s="1101"/>
      <c r="WRC747" s="1101"/>
      <c r="WRD747" s="1101"/>
      <c r="WRE747" s="1101"/>
      <c r="WRF747" s="1101"/>
      <c r="WRG747" s="1101"/>
      <c r="WRH747" s="1101"/>
      <c r="WRI747" s="1101"/>
      <c r="WRJ747" s="1101"/>
      <c r="WRK747" s="1101"/>
      <c r="WRL747" s="1101"/>
      <c r="WRM747" s="1101"/>
      <c r="WRN747" s="1101"/>
      <c r="WRO747" s="1101"/>
      <c r="WRP747" s="1101"/>
      <c r="WRQ747" s="1101"/>
      <c r="WRR747" s="1101"/>
      <c r="WRS747" s="1101"/>
      <c r="WRT747" s="1101"/>
      <c r="WRU747" s="1101"/>
      <c r="WRV747" s="1101"/>
      <c r="WRW747" s="1101"/>
      <c r="WRX747" s="1101"/>
      <c r="WRY747" s="1101"/>
      <c r="WRZ747" s="1101"/>
      <c r="WSA747" s="1101"/>
      <c r="WSB747" s="1101"/>
      <c r="WSC747" s="1101"/>
      <c r="WSD747" s="1101"/>
      <c r="WSE747" s="1101"/>
      <c r="WSF747" s="1101"/>
      <c r="WSG747" s="1101"/>
      <c r="WSH747" s="1101"/>
      <c r="WSI747" s="1101"/>
      <c r="WSJ747" s="1101"/>
      <c r="WSK747" s="1101"/>
      <c r="WSL747" s="1101"/>
      <c r="WSM747" s="1101"/>
      <c r="WSN747" s="1101"/>
      <c r="WSO747" s="1101"/>
      <c r="WSP747" s="1101"/>
      <c r="WSQ747" s="1101"/>
      <c r="WSR747" s="1101"/>
      <c r="WSS747" s="1101"/>
      <c r="WST747" s="1101"/>
      <c r="WSU747" s="1101"/>
      <c r="WSV747" s="1101"/>
      <c r="WSW747" s="1101"/>
      <c r="WSX747" s="1101"/>
      <c r="WSY747" s="1101"/>
      <c r="WSZ747" s="1101"/>
      <c r="WTA747" s="1101"/>
      <c r="WTB747" s="1101"/>
      <c r="WTC747" s="1101"/>
      <c r="WTD747" s="1101"/>
      <c r="WTE747" s="1101"/>
      <c r="WTF747" s="1101"/>
      <c r="WTG747" s="1101"/>
      <c r="WTH747" s="1101"/>
      <c r="WTI747" s="1101"/>
      <c r="WTJ747" s="1101"/>
      <c r="WTK747" s="1101"/>
      <c r="WTL747" s="1101"/>
      <c r="WTM747" s="1101"/>
      <c r="WTN747" s="1101"/>
      <c r="WTO747" s="1101"/>
      <c r="WTP747" s="1101"/>
      <c r="WTQ747" s="1101"/>
      <c r="WTR747" s="1101"/>
      <c r="WTS747" s="1101"/>
      <c r="WTT747" s="1101"/>
      <c r="WTU747" s="1101"/>
      <c r="WTV747" s="1101"/>
      <c r="WTW747" s="1101"/>
      <c r="WTX747" s="1101"/>
      <c r="WTY747" s="1101"/>
      <c r="WTZ747" s="1101"/>
      <c r="WUA747" s="1101"/>
      <c r="WUB747" s="1101"/>
      <c r="WUC747" s="1101"/>
      <c r="WUD747" s="1101"/>
      <c r="WUE747" s="1101"/>
      <c r="WUF747" s="1101"/>
      <c r="WUG747" s="1101"/>
      <c r="WUH747" s="1101"/>
      <c r="WUI747" s="1101"/>
      <c r="WUJ747" s="1101"/>
      <c r="WUK747" s="1101"/>
      <c r="WUL747" s="1101"/>
      <c r="WUM747" s="1101"/>
      <c r="WUN747" s="1101"/>
      <c r="WUO747" s="1101"/>
      <c r="WUP747" s="1101"/>
      <c r="WUQ747" s="1101"/>
      <c r="WUR747" s="1101"/>
      <c r="WUS747" s="1101"/>
      <c r="WUT747" s="1101"/>
      <c r="WUU747" s="1101"/>
      <c r="WUV747" s="1101"/>
      <c r="WUW747" s="1101"/>
      <c r="WUX747" s="1101"/>
      <c r="WUY747" s="1101"/>
      <c r="WUZ747" s="1101"/>
      <c r="WVA747" s="1101"/>
      <c r="WVB747" s="1101"/>
      <c r="WVC747" s="1101"/>
      <c r="WVD747" s="1101"/>
      <c r="WVE747" s="1101"/>
      <c r="WVF747" s="1101"/>
      <c r="WVG747" s="1101"/>
      <c r="WVH747" s="1101"/>
      <c r="WVI747" s="1101"/>
      <c r="WVJ747" s="1101"/>
      <c r="WVK747" s="1101"/>
      <c r="WVL747" s="1101"/>
      <c r="WVM747" s="1101"/>
      <c r="WVN747" s="1101"/>
      <c r="WVO747" s="1101"/>
      <c r="WVP747" s="1101"/>
      <c r="WVQ747" s="1101"/>
      <c r="WVR747" s="1101"/>
      <c r="WVS747" s="1101"/>
      <c r="WVT747" s="1101"/>
      <c r="WVU747" s="1101"/>
      <c r="WVV747" s="1101"/>
      <c r="WVW747" s="1101"/>
      <c r="WVX747" s="1101"/>
      <c r="WVY747" s="1101"/>
      <c r="WVZ747" s="1101"/>
      <c r="WWA747" s="1101"/>
      <c r="WWB747" s="1101"/>
      <c r="WWC747" s="1101"/>
      <c r="WWD747" s="1101"/>
      <c r="WWE747" s="1101"/>
      <c r="WWF747" s="1101"/>
      <c r="WWG747" s="1101"/>
      <c r="WWH747" s="1101"/>
      <c r="WWI747" s="1101"/>
      <c r="WWJ747" s="1101"/>
      <c r="WWK747" s="1101"/>
      <c r="WWL747" s="1101"/>
      <c r="WWM747" s="1101"/>
      <c r="WWN747" s="1101"/>
      <c r="WWO747" s="1101"/>
      <c r="WWP747" s="1101"/>
      <c r="WWQ747" s="1101"/>
      <c r="WWR747" s="1101"/>
      <c r="WWS747" s="1101"/>
      <c r="WWT747" s="1101"/>
      <c r="WWU747" s="1101"/>
      <c r="WWV747" s="1101"/>
      <c r="WWW747" s="1101"/>
      <c r="WWX747" s="1101"/>
      <c r="WWY747" s="1101"/>
      <c r="WWZ747" s="1101"/>
      <c r="WXA747" s="1101"/>
      <c r="WXB747" s="1101"/>
      <c r="WXC747" s="1101"/>
      <c r="WXD747" s="1101"/>
      <c r="WXE747" s="1101"/>
      <c r="WXF747" s="1101"/>
      <c r="WXG747" s="1101"/>
      <c r="WXH747" s="1101"/>
      <c r="WXI747" s="1101"/>
      <c r="WXJ747" s="1101"/>
      <c r="WXK747" s="1101"/>
      <c r="WXL747" s="1101"/>
      <c r="WXM747" s="1101"/>
      <c r="WXN747" s="1101"/>
      <c r="WXO747" s="1101"/>
      <c r="WXP747" s="1101"/>
      <c r="WXQ747" s="1101"/>
      <c r="WXR747" s="1101"/>
      <c r="WXS747" s="1101"/>
      <c r="WXT747" s="1101"/>
      <c r="WXU747" s="1101"/>
      <c r="WXV747" s="1101"/>
      <c r="WXW747" s="1101"/>
      <c r="WXX747" s="1101"/>
      <c r="WXY747" s="1101"/>
      <c r="WXZ747" s="1101"/>
      <c r="WYA747" s="1101"/>
      <c r="WYB747" s="1101"/>
      <c r="WYC747" s="1101"/>
      <c r="WYD747" s="1101"/>
      <c r="WYE747" s="1101"/>
      <c r="WYF747" s="1101"/>
      <c r="WYG747" s="1101"/>
      <c r="WYH747" s="1101"/>
      <c r="WYI747" s="1101"/>
      <c r="WYJ747" s="1101"/>
      <c r="WYK747" s="1101"/>
      <c r="WYL747" s="1101"/>
      <c r="WYM747" s="1101"/>
      <c r="WYN747" s="1101"/>
      <c r="WYO747" s="1101"/>
      <c r="WYP747" s="1101"/>
      <c r="WYQ747" s="1101"/>
      <c r="WYR747" s="1101"/>
      <c r="WYS747" s="1101"/>
      <c r="WYT747" s="1101"/>
      <c r="WYU747" s="1101"/>
      <c r="WYV747" s="1101"/>
      <c r="WYW747" s="1101"/>
      <c r="WYX747" s="1101"/>
      <c r="WYY747" s="1101"/>
      <c r="WYZ747" s="1101"/>
      <c r="WZA747" s="1101"/>
      <c r="WZB747" s="1101"/>
      <c r="WZC747" s="1101"/>
      <c r="WZD747" s="1101"/>
      <c r="WZE747" s="1101"/>
      <c r="WZF747" s="1101"/>
      <c r="WZG747" s="1101"/>
      <c r="WZH747" s="1101"/>
      <c r="WZI747" s="1101"/>
      <c r="WZJ747" s="1101"/>
      <c r="WZK747" s="1101"/>
      <c r="WZL747" s="1101"/>
      <c r="WZM747" s="1101"/>
      <c r="WZN747" s="1101"/>
      <c r="WZO747" s="1101"/>
      <c r="WZP747" s="1101"/>
      <c r="WZQ747" s="1101"/>
      <c r="WZR747" s="1101"/>
      <c r="WZS747" s="1101"/>
      <c r="WZT747" s="1101"/>
      <c r="WZU747" s="1101"/>
      <c r="WZV747" s="1101"/>
      <c r="WZW747" s="1101"/>
      <c r="WZX747" s="1101"/>
      <c r="WZY747" s="1101"/>
      <c r="WZZ747" s="1101"/>
      <c r="XAA747" s="1101"/>
      <c r="XAB747" s="1101"/>
      <c r="XAC747" s="1101"/>
      <c r="XAD747" s="1101"/>
      <c r="XAE747" s="1101"/>
      <c r="XAF747" s="1101"/>
      <c r="XAG747" s="1101"/>
      <c r="XAH747" s="1101"/>
      <c r="XAI747" s="1101"/>
      <c r="XAJ747" s="1101"/>
      <c r="XAK747" s="1101"/>
      <c r="XAL747" s="1101"/>
      <c r="XAM747" s="1101"/>
      <c r="XAN747" s="1101"/>
      <c r="XAO747" s="1101"/>
      <c r="XAP747" s="1101"/>
      <c r="XAQ747" s="1101"/>
      <c r="XAR747" s="1101"/>
      <c r="XAS747" s="1101"/>
      <c r="XAT747" s="1101"/>
      <c r="XAU747" s="1101"/>
      <c r="XAV747" s="1101"/>
      <c r="XAW747" s="1101"/>
      <c r="XAX747" s="1101"/>
      <c r="XAY747" s="1101"/>
      <c r="XAZ747" s="1101"/>
      <c r="XBA747" s="1101"/>
      <c r="XBB747" s="1101"/>
      <c r="XBC747" s="1101"/>
      <c r="XBD747" s="1101"/>
      <c r="XBE747" s="1101"/>
      <c r="XBF747" s="1101"/>
      <c r="XBG747" s="1101"/>
      <c r="XBH747" s="1101"/>
      <c r="XBI747" s="1101"/>
      <c r="XBJ747" s="1101"/>
      <c r="XBK747" s="1101"/>
      <c r="XBL747" s="1101"/>
      <c r="XBM747" s="1101"/>
      <c r="XBN747" s="1101"/>
      <c r="XBO747" s="1101"/>
      <c r="XBP747" s="1101"/>
      <c r="XBQ747" s="1101"/>
      <c r="XBR747" s="1101"/>
      <c r="XBS747" s="1101"/>
      <c r="XBT747" s="1101"/>
      <c r="XBU747" s="1101"/>
      <c r="XBV747" s="1101"/>
      <c r="XBW747" s="1101"/>
      <c r="XBX747" s="1101"/>
      <c r="XBY747" s="1101"/>
      <c r="XBZ747" s="1101"/>
      <c r="XCA747" s="1101"/>
      <c r="XCB747" s="1101"/>
      <c r="XCC747" s="1101"/>
      <c r="XCD747" s="1101"/>
      <c r="XCE747" s="1101"/>
      <c r="XCF747" s="1101"/>
      <c r="XCG747" s="1101"/>
      <c r="XCH747" s="1101"/>
      <c r="XCI747" s="1101"/>
      <c r="XCJ747" s="1101"/>
      <c r="XCK747" s="1101"/>
      <c r="XCL747" s="1101"/>
      <c r="XCM747" s="1101"/>
      <c r="XCN747" s="1101"/>
      <c r="XCO747" s="1101"/>
      <c r="XCP747" s="1101"/>
      <c r="XCQ747" s="1101"/>
      <c r="XCR747" s="1101"/>
      <c r="XCS747" s="1101"/>
      <c r="XCT747" s="1101"/>
      <c r="XCU747" s="1101"/>
      <c r="XCV747" s="1101"/>
      <c r="XCW747" s="1101"/>
      <c r="XCX747" s="1101"/>
      <c r="XCY747" s="1101"/>
      <c r="XCZ747" s="1101"/>
      <c r="XDA747" s="1101"/>
      <c r="XDB747" s="1101"/>
      <c r="XDC747" s="1101"/>
      <c r="XDD747" s="1101"/>
      <c r="XDE747" s="1101"/>
      <c r="XDF747" s="1101"/>
      <c r="XDG747" s="1101"/>
      <c r="XDH747" s="1101"/>
      <c r="XDI747" s="1101"/>
      <c r="XDJ747" s="1101"/>
      <c r="XDK747" s="1101"/>
      <c r="XDL747" s="1101"/>
      <c r="XDM747" s="1101"/>
      <c r="XDN747" s="1101"/>
      <c r="XDO747" s="1101"/>
      <c r="XDP747" s="1101"/>
      <c r="XDQ747" s="1101"/>
      <c r="XDR747" s="1101"/>
      <c r="XDS747" s="1101"/>
      <c r="XDT747" s="1101"/>
      <c r="XDU747" s="1101"/>
      <c r="XDV747" s="1101"/>
      <c r="XDW747" s="1101"/>
      <c r="XDX747" s="1101"/>
      <c r="XDY747" s="1101"/>
      <c r="XDZ747" s="1101"/>
      <c r="XEA747" s="1101"/>
      <c r="XEB747" s="1101"/>
      <c r="XEC747" s="1101"/>
      <c r="XED747" s="1101"/>
      <c r="XEE747" s="1101"/>
      <c r="XEF747" s="1101"/>
      <c r="XEG747" s="1101"/>
      <c r="XEH747" s="1101"/>
      <c r="XEI747" s="1101"/>
      <c r="XEJ747" s="1101"/>
      <c r="XEK747" s="1101"/>
      <c r="XEL747" s="1101"/>
      <c r="XEM747" s="1101"/>
      <c r="XEN747" s="1101"/>
      <c r="XEO747" s="1101"/>
      <c r="XEP747" s="1101"/>
      <c r="XEQ747" s="1101"/>
      <c r="XER747" s="1101"/>
      <c r="XES747" s="1101"/>
      <c r="XET747" s="1101"/>
      <c r="XEU747" s="1101"/>
      <c r="XEV747" s="1101"/>
      <c r="XEW747" s="1101"/>
      <c r="XEX747" s="1101"/>
      <c r="XEY747" s="1101"/>
      <c r="XEZ747" s="1101"/>
      <c r="XFA747" s="1101"/>
      <c r="XFB747" s="1101"/>
      <c r="XFC747" s="1101"/>
    </row>
    <row r="748" spans="1:16383" s="2" customFormat="1" ht="12.95" customHeight="1">
      <c r="A748" s="1101"/>
      <c r="B748" s="1313"/>
      <c r="C748" s="1314"/>
      <c r="D748" s="1314"/>
      <c r="E748" s="1314"/>
      <c r="F748" s="1315"/>
      <c r="G748" s="1322"/>
      <c r="H748" s="1323"/>
      <c r="I748" s="1323"/>
      <c r="J748" s="1324"/>
      <c r="K748" s="1513"/>
      <c r="L748" s="1514"/>
      <c r="M748" s="1514"/>
      <c r="N748" s="1515"/>
      <c r="O748" s="1334"/>
      <c r="P748" s="1335"/>
      <c r="Q748" s="1335"/>
      <c r="R748" s="1335"/>
      <c r="S748" s="1336"/>
      <c r="T748" s="1334"/>
      <c r="U748" s="1335"/>
      <c r="V748" s="1335"/>
      <c r="W748" s="1336"/>
      <c r="X748" s="1316">
        <f t="shared" si="61"/>
        <v>0</v>
      </c>
      <c r="Y748" s="1317"/>
      <c r="Z748" s="1317"/>
      <c r="AA748" s="1317"/>
      <c r="AB748" s="1318"/>
      <c r="AC748" s="1337"/>
      <c r="AD748" s="1338"/>
      <c r="AE748" s="1338"/>
      <c r="AF748" s="1338"/>
      <c r="AG748" s="1339"/>
      <c r="AH748" s="1319" t="str">
        <f t="shared" si="60"/>
        <v/>
      </c>
      <c r="AI748" s="1320"/>
      <c r="AJ748" s="1321"/>
      <c r="AK748" s="1313" t="s">
        <v>299</v>
      </c>
      <c r="AL748" s="1314"/>
      <c r="AM748" s="1314"/>
      <c r="AN748" s="1314"/>
      <c r="AO748" s="1315"/>
      <c r="AT748" s="1101"/>
      <c r="AU748" s="1101"/>
      <c r="AV748" s="1101"/>
      <c r="AW748" s="1101"/>
      <c r="AX748" s="1101"/>
      <c r="AY748" s="784"/>
      <c r="AZ748" s="784"/>
      <c r="BA748" s="784"/>
      <c r="BB748" s="784"/>
      <c r="BC748" s="784"/>
      <c r="CD748" s="1101"/>
      <c r="DG748" s="1101"/>
      <c r="DH748" s="1101"/>
      <c r="DI748" s="1101"/>
      <c r="DJ748" s="1101"/>
      <c r="DK748" s="1101"/>
      <c r="DL748" s="1101"/>
      <c r="DM748" s="1101"/>
      <c r="DN748" s="1101"/>
      <c r="DO748" s="1101"/>
      <c r="DP748" s="1101"/>
      <c r="DQ748" s="1101"/>
      <c r="DR748" s="1101"/>
      <c r="DS748" s="1101"/>
      <c r="DT748" s="1101"/>
      <c r="DU748" s="1101"/>
      <c r="DV748" s="1101"/>
      <c r="DW748" s="1101"/>
      <c r="DX748" s="1101"/>
      <c r="DY748" s="1101"/>
      <c r="DZ748" s="1101"/>
      <c r="EA748" s="1101"/>
      <c r="EB748" s="1101"/>
      <c r="EC748" s="1101"/>
      <c r="ED748" s="1101"/>
      <c r="EE748" s="1101"/>
      <c r="EF748" s="1101"/>
      <c r="EG748" s="1101"/>
      <c r="EH748" s="1101"/>
      <c r="EI748" s="1101"/>
      <c r="EJ748" s="1101"/>
      <c r="EK748" s="1101"/>
      <c r="EL748" s="1101"/>
      <c r="EM748" s="1101"/>
      <c r="EN748" s="1101"/>
      <c r="EO748" s="1101"/>
      <c r="EP748" s="1101"/>
      <c r="EQ748" s="1101"/>
      <c r="ER748" s="1101"/>
      <c r="ES748" s="1101"/>
      <c r="ET748" s="1101"/>
      <c r="EU748" s="1101"/>
      <c r="EV748" s="1101"/>
      <c r="EW748" s="1101"/>
      <c r="EX748" s="1101"/>
      <c r="EY748" s="1101"/>
      <c r="EZ748" s="1101"/>
      <c r="FA748" s="1101"/>
      <c r="FB748" s="1101"/>
      <c r="FC748" s="1101"/>
    </row>
    <row r="749" spans="1:16383" s="2" customFormat="1" ht="12.95" customHeight="1">
      <c r="A749" s="1101"/>
      <c r="B749" s="1313"/>
      <c r="C749" s="1314"/>
      <c r="D749" s="1314"/>
      <c r="E749" s="1314"/>
      <c r="F749" s="1315"/>
      <c r="G749" s="1322"/>
      <c r="H749" s="1323"/>
      <c r="I749" s="1323"/>
      <c r="J749" s="1324"/>
      <c r="K749" s="1513"/>
      <c r="L749" s="1514"/>
      <c r="M749" s="1514"/>
      <c r="N749" s="1515"/>
      <c r="O749" s="1334"/>
      <c r="P749" s="1335"/>
      <c r="Q749" s="1335"/>
      <c r="R749" s="1335"/>
      <c r="S749" s="1336"/>
      <c r="T749" s="1334"/>
      <c r="U749" s="1335"/>
      <c r="V749" s="1335"/>
      <c r="W749" s="1336"/>
      <c r="X749" s="1316">
        <f t="shared" si="61"/>
        <v>0</v>
      </c>
      <c r="Y749" s="1317"/>
      <c r="Z749" s="1317"/>
      <c r="AA749" s="1317"/>
      <c r="AB749" s="1318"/>
      <c r="AC749" s="1337"/>
      <c r="AD749" s="1338"/>
      <c r="AE749" s="1338"/>
      <c r="AF749" s="1338"/>
      <c r="AG749" s="1339"/>
      <c r="AH749" s="1319" t="str">
        <f t="shared" si="60"/>
        <v/>
      </c>
      <c r="AI749" s="1320"/>
      <c r="AJ749" s="1321"/>
      <c r="AK749" s="1313" t="s">
        <v>299</v>
      </c>
      <c r="AL749" s="1314"/>
      <c r="AM749" s="1314"/>
      <c r="AN749" s="1314"/>
      <c r="AO749" s="1315"/>
      <c r="AT749" s="1101"/>
      <c r="AU749" s="1101"/>
      <c r="AV749" s="1101"/>
      <c r="AW749" s="1101"/>
      <c r="AX749" s="1101"/>
      <c r="AY749" s="784"/>
      <c r="AZ749" s="784"/>
      <c r="BA749" s="784"/>
      <c r="BB749" s="784"/>
      <c r="BC749" s="784"/>
      <c r="CD749" s="1101"/>
      <c r="DG749" s="1101"/>
      <c r="DH749" s="1101"/>
      <c r="DI749" s="1101"/>
      <c r="DJ749" s="1101"/>
      <c r="DK749" s="1101"/>
      <c r="DL749" s="1101"/>
      <c r="DM749" s="1101"/>
      <c r="DN749" s="1101"/>
      <c r="DO749" s="1101"/>
      <c r="DP749" s="1101"/>
      <c r="DQ749" s="1101"/>
      <c r="DR749" s="1101"/>
      <c r="DS749" s="1101"/>
      <c r="DT749" s="1101"/>
      <c r="DU749" s="1101"/>
      <c r="DV749" s="1101"/>
      <c r="DW749" s="1101"/>
      <c r="DX749" s="1101"/>
      <c r="DY749" s="1101"/>
      <c r="DZ749" s="1101"/>
      <c r="EA749" s="1101"/>
      <c r="EB749" s="1101"/>
      <c r="EC749" s="1101"/>
      <c r="ED749" s="1101"/>
      <c r="EE749" s="1101"/>
      <c r="EF749" s="1101"/>
      <c r="EG749" s="1101"/>
      <c r="EH749" s="1101"/>
      <c r="EI749" s="1101"/>
      <c r="EJ749" s="1101"/>
      <c r="EK749" s="1101"/>
      <c r="EL749" s="1101"/>
      <c r="EM749" s="1101"/>
      <c r="EN749" s="1101"/>
      <c r="EO749" s="1101"/>
      <c r="EP749" s="1101"/>
      <c r="EQ749" s="1101"/>
      <c r="ER749" s="1101"/>
      <c r="ES749" s="1101"/>
      <c r="ET749" s="1101"/>
      <c r="EU749" s="1101"/>
      <c r="EV749" s="1101"/>
      <c r="EW749" s="1101"/>
      <c r="EX749" s="1101"/>
      <c r="EY749" s="1101"/>
      <c r="EZ749" s="1101"/>
      <c r="FA749" s="1101"/>
      <c r="FB749" s="1101"/>
      <c r="FC749" s="1101"/>
    </row>
    <row r="750" spans="1:16383" s="2" customFormat="1" ht="12.95" customHeight="1">
      <c r="A750" s="1101"/>
      <c r="B750" s="1313"/>
      <c r="C750" s="1314"/>
      <c r="D750" s="1314"/>
      <c r="E750" s="1314"/>
      <c r="F750" s="1315"/>
      <c r="G750" s="1322"/>
      <c r="H750" s="1323"/>
      <c r="I750" s="1323"/>
      <c r="J750" s="1324"/>
      <c r="K750" s="1513"/>
      <c r="L750" s="1514"/>
      <c r="M750" s="1514"/>
      <c r="N750" s="1515"/>
      <c r="O750" s="1334"/>
      <c r="P750" s="1335"/>
      <c r="Q750" s="1335"/>
      <c r="R750" s="1335"/>
      <c r="S750" s="1336"/>
      <c r="T750" s="1334"/>
      <c r="U750" s="1335"/>
      <c r="V750" s="1335"/>
      <c r="W750" s="1336"/>
      <c r="X750" s="1316">
        <f t="shared" si="61"/>
        <v>0</v>
      </c>
      <c r="Y750" s="1317"/>
      <c r="Z750" s="1317"/>
      <c r="AA750" s="1317"/>
      <c r="AB750" s="1318"/>
      <c r="AC750" s="1337"/>
      <c r="AD750" s="1338"/>
      <c r="AE750" s="1338"/>
      <c r="AF750" s="1338"/>
      <c r="AG750" s="1339"/>
      <c r="AH750" s="1319" t="str">
        <f t="shared" si="60"/>
        <v/>
      </c>
      <c r="AI750" s="1320"/>
      <c r="AJ750" s="1321"/>
      <c r="AK750" s="1313" t="s">
        <v>299</v>
      </c>
      <c r="AL750" s="1314"/>
      <c r="AM750" s="1314"/>
      <c r="AN750" s="1314"/>
      <c r="AO750" s="1315"/>
      <c r="AT750" s="1101"/>
      <c r="AU750" s="1101"/>
      <c r="AV750" s="1101"/>
      <c r="AW750" s="1101"/>
      <c r="AX750" s="1101"/>
      <c r="AY750" s="1101"/>
      <c r="AZ750" s="1101"/>
      <c r="BA750" s="1101"/>
      <c r="BB750" s="1101"/>
      <c r="BC750" s="1101"/>
      <c r="CD750" s="1101"/>
      <c r="DG750" s="1101"/>
      <c r="DH750" s="1101"/>
      <c r="DI750" s="1101"/>
      <c r="DJ750" s="1101"/>
      <c r="DK750" s="1101"/>
      <c r="DL750" s="1101"/>
      <c r="DM750" s="1101"/>
      <c r="DN750" s="1101"/>
      <c r="DO750" s="1101"/>
      <c r="DP750" s="1101"/>
      <c r="DQ750" s="1101"/>
      <c r="DR750" s="1101"/>
      <c r="DS750" s="1101"/>
      <c r="DT750" s="1101"/>
      <c r="DU750" s="1101"/>
      <c r="DV750" s="1101"/>
      <c r="DW750" s="1101"/>
      <c r="DX750" s="1101"/>
      <c r="DY750" s="1101"/>
      <c r="DZ750" s="1101"/>
      <c r="EA750" s="1101"/>
      <c r="EB750" s="1101"/>
      <c r="EC750" s="1101"/>
      <c r="ED750" s="1101"/>
      <c r="EE750" s="1101"/>
      <c r="EF750" s="1101"/>
      <c r="EG750" s="1101"/>
      <c r="EH750" s="1101"/>
      <c r="EI750" s="1101"/>
      <c r="EJ750" s="1101"/>
      <c r="EK750" s="1101"/>
      <c r="EL750" s="1101"/>
      <c r="EM750" s="1101"/>
      <c r="EN750" s="1101"/>
      <c r="EO750" s="1101"/>
      <c r="EP750" s="1101"/>
      <c r="EQ750" s="1101"/>
      <c r="ER750" s="1101"/>
      <c r="ES750" s="1101"/>
      <c r="ET750" s="1101"/>
      <c r="EU750" s="1101"/>
      <c r="EV750" s="1101"/>
      <c r="EW750" s="1101"/>
      <c r="EX750" s="1101"/>
      <c r="EY750" s="1101"/>
      <c r="EZ750" s="1101"/>
      <c r="FA750" s="1101"/>
      <c r="FB750" s="1101"/>
      <c r="FC750" s="1101"/>
    </row>
    <row r="751" spans="1:16383" s="2" customFormat="1" ht="12.95" customHeight="1">
      <c r="A751" s="1101"/>
      <c r="B751" s="1313"/>
      <c r="C751" s="1314"/>
      <c r="D751" s="1314"/>
      <c r="E751" s="1314"/>
      <c r="F751" s="1315"/>
      <c r="G751" s="1322"/>
      <c r="H751" s="1323"/>
      <c r="I751" s="1323"/>
      <c r="J751" s="1324"/>
      <c r="K751" s="1513"/>
      <c r="L751" s="1514"/>
      <c r="M751" s="1514"/>
      <c r="N751" s="1515"/>
      <c r="O751" s="1334"/>
      <c r="P751" s="1335"/>
      <c r="Q751" s="1335"/>
      <c r="R751" s="1335"/>
      <c r="S751" s="1336"/>
      <c r="T751" s="1334"/>
      <c r="U751" s="1335"/>
      <c r="V751" s="1335"/>
      <c r="W751" s="1336"/>
      <c r="X751" s="1316">
        <f t="shared" si="61"/>
        <v>0</v>
      </c>
      <c r="Y751" s="1317"/>
      <c r="Z751" s="1317"/>
      <c r="AA751" s="1317"/>
      <c r="AB751" s="1318"/>
      <c r="AC751" s="1337"/>
      <c r="AD751" s="1338"/>
      <c r="AE751" s="1338"/>
      <c r="AF751" s="1338"/>
      <c r="AG751" s="1339"/>
      <c r="AH751" s="1319" t="str">
        <f t="shared" si="60"/>
        <v/>
      </c>
      <c r="AI751" s="1320"/>
      <c r="AJ751" s="1321"/>
      <c r="AK751" s="1313" t="s">
        <v>299</v>
      </c>
      <c r="AL751" s="1314"/>
      <c r="AM751" s="1314"/>
      <c r="AN751" s="1314"/>
      <c r="AO751" s="1315"/>
      <c r="AT751" s="1101"/>
      <c r="AU751" s="1101"/>
      <c r="AV751" s="1101"/>
      <c r="AW751" s="1101"/>
      <c r="AX751" s="1101"/>
      <c r="AY751" s="1101"/>
      <c r="CD751" s="1101"/>
      <c r="DG751" s="1101"/>
      <c r="DH751" s="1101"/>
      <c r="DI751" s="1101"/>
      <c r="DJ751" s="1101"/>
      <c r="DK751" s="1101"/>
      <c r="DL751" s="1101"/>
      <c r="DM751" s="1101"/>
      <c r="DN751" s="1101"/>
      <c r="DO751" s="1101"/>
      <c r="DP751" s="1101"/>
      <c r="DQ751" s="1101"/>
      <c r="DR751" s="1101"/>
      <c r="DS751" s="1101"/>
      <c r="DT751" s="1101"/>
      <c r="DU751" s="1101"/>
      <c r="DV751" s="1101"/>
      <c r="DW751" s="1101"/>
      <c r="DX751" s="1101"/>
      <c r="DY751" s="1101"/>
      <c r="DZ751" s="1101"/>
      <c r="EA751" s="1101"/>
      <c r="EB751" s="1101"/>
      <c r="EC751" s="1101"/>
      <c r="ED751" s="1101"/>
      <c r="EE751" s="1101"/>
      <c r="EF751" s="1101"/>
      <c r="EG751" s="1101"/>
      <c r="EH751" s="1101"/>
      <c r="EI751" s="1101"/>
      <c r="EJ751" s="1101"/>
      <c r="EK751" s="1101"/>
      <c r="EL751" s="1101"/>
      <c r="EM751" s="1101"/>
      <c r="EN751" s="1101"/>
      <c r="EO751" s="1101"/>
      <c r="EP751" s="1101"/>
      <c r="EQ751" s="1101"/>
      <c r="ER751" s="1101"/>
      <c r="ES751" s="1101"/>
      <c r="ET751" s="1101"/>
      <c r="EU751" s="1101"/>
      <c r="EV751" s="1101"/>
      <c r="EW751" s="1101"/>
      <c r="EX751" s="1101"/>
      <c r="EY751" s="1101"/>
      <c r="EZ751" s="1101"/>
      <c r="FA751" s="1101"/>
      <c r="FB751" s="1101"/>
      <c r="FC751" s="1101"/>
    </row>
    <row r="752" spans="1:16383" s="2" customFormat="1" ht="12.95" customHeight="1">
      <c r="A752" s="1101"/>
      <c r="B752" s="1313"/>
      <c r="C752" s="1314"/>
      <c r="D752" s="1314"/>
      <c r="E752" s="1314"/>
      <c r="F752" s="1315"/>
      <c r="G752" s="1322"/>
      <c r="H752" s="1323"/>
      <c r="I752" s="1323"/>
      <c r="J752" s="1324"/>
      <c r="K752" s="1513"/>
      <c r="L752" s="1514"/>
      <c r="M752" s="1514"/>
      <c r="N752" s="1515"/>
      <c r="O752" s="1334"/>
      <c r="P752" s="1335"/>
      <c r="Q752" s="1335"/>
      <c r="R752" s="1335"/>
      <c r="S752" s="1336"/>
      <c r="T752" s="1334"/>
      <c r="U752" s="1335"/>
      <c r="V752" s="1335"/>
      <c r="W752" s="1336"/>
      <c r="X752" s="1316">
        <f>O752+T752</f>
        <v>0</v>
      </c>
      <c r="Y752" s="1317"/>
      <c r="Z752" s="1317"/>
      <c r="AA752" s="1317"/>
      <c r="AB752" s="1318"/>
      <c r="AC752" s="1337"/>
      <c r="AD752" s="1338"/>
      <c r="AE752" s="1338"/>
      <c r="AF752" s="1338"/>
      <c r="AG752" s="1339"/>
      <c r="AH752" s="1319" t="str">
        <f>IF($AC752&gt;0,($X752/$BA701), "")</f>
        <v/>
      </c>
      <c r="AI752" s="1320"/>
      <c r="AJ752" s="1321"/>
      <c r="AK752" s="1313" t="s">
        <v>299</v>
      </c>
      <c r="AL752" s="1314"/>
      <c r="AM752" s="1314"/>
      <c r="AN752" s="1314"/>
      <c r="AO752" s="1315"/>
      <c r="AT752" s="1101"/>
      <c r="AU752" s="1101"/>
      <c r="AV752" s="1101"/>
      <c r="AW752" s="1101"/>
      <c r="AX752" s="1101"/>
      <c r="AY752" s="1101"/>
      <c r="CD752" s="1101"/>
      <c r="DG752" s="1101"/>
      <c r="DH752" s="1101"/>
      <c r="DI752" s="1101"/>
      <c r="DJ752" s="1101"/>
      <c r="DK752" s="1101"/>
      <c r="DL752" s="1101"/>
      <c r="DM752" s="1101"/>
      <c r="DN752" s="1101"/>
      <c r="DO752" s="1101"/>
      <c r="DP752" s="1101"/>
      <c r="DQ752" s="1101"/>
      <c r="DR752" s="1101"/>
      <c r="DS752" s="1101"/>
      <c r="DT752" s="1101"/>
      <c r="DU752" s="1101"/>
      <c r="DV752" s="1101"/>
      <c r="DW752" s="1101"/>
      <c r="DX752" s="1101"/>
      <c r="DY752" s="1101"/>
      <c r="DZ752" s="1101"/>
      <c r="EA752" s="1101"/>
      <c r="EB752" s="1101"/>
      <c r="EC752" s="1101"/>
      <c r="ED752" s="1101"/>
      <c r="EE752" s="1101"/>
      <c r="EF752" s="1101"/>
      <c r="EG752" s="1101"/>
      <c r="EH752" s="1101"/>
      <c r="EI752" s="1101"/>
      <c r="EJ752" s="1101"/>
      <c r="EK752" s="1101"/>
      <c r="EL752" s="1101"/>
      <c r="EM752" s="1101"/>
      <c r="EN752" s="1101"/>
      <c r="EO752" s="1101"/>
      <c r="EP752" s="1101"/>
      <c r="EQ752" s="1101"/>
      <c r="ER752" s="1101"/>
      <c r="ES752" s="1101"/>
      <c r="ET752" s="1101"/>
      <c r="EU752" s="1101"/>
      <c r="EV752" s="1101"/>
      <c r="EW752" s="1101"/>
      <c r="EX752" s="1101"/>
      <c r="EY752" s="1101"/>
      <c r="EZ752" s="1101"/>
      <c r="FA752" s="1101"/>
      <c r="FB752" s="1101"/>
      <c r="FC752" s="1101"/>
    </row>
    <row r="753" spans="1:159" s="2" customFormat="1" ht="12.95" customHeight="1">
      <c r="A753" s="1101"/>
      <c r="B753" s="1539" t="s">
        <v>1557</v>
      </c>
      <c r="C753" s="1540"/>
      <c r="D753" s="1540"/>
      <c r="E753" s="1540"/>
      <c r="F753" s="1541"/>
      <c r="G753" s="1714">
        <f>SUM(G718:G752)</f>
        <v>50</v>
      </c>
      <c r="H753" s="1715"/>
      <c r="I753" s="1715"/>
      <c r="J753" s="1716"/>
      <c r="K753" s="732" t="s">
        <v>1558</v>
      </c>
      <c r="L753" s="1108"/>
      <c r="M753" s="1108"/>
      <c r="N753" s="1109"/>
      <c r="O753" s="1316">
        <f>SUMPRODUCT(G718:G752,O718:O752)</f>
        <v>87666</v>
      </c>
      <c r="P753" s="1317"/>
      <c r="Q753" s="1317"/>
      <c r="R753" s="1317"/>
      <c r="S753" s="1318"/>
      <c r="T753" s="1101"/>
      <c r="U753" s="1101"/>
      <c r="V753" s="1101"/>
      <c r="W753" s="1101"/>
      <c r="X753" s="734" t="s">
        <v>1559</v>
      </c>
      <c r="Y753" s="733"/>
      <c r="Z753" s="733"/>
      <c r="AA753" s="733"/>
      <c r="AB753" s="735"/>
      <c r="AC753" s="1665">
        <f>BI703</f>
        <v>0.5</v>
      </c>
      <c r="AD753" s="1666"/>
      <c r="AE753" s="1666"/>
      <c r="AF753" s="1666"/>
      <c r="AG753" s="1667"/>
      <c r="AH753" s="1665">
        <f>IFERROR(BV703,"")</f>
        <v>0.5</v>
      </c>
      <c r="AI753" s="1666"/>
      <c r="AJ753" s="1667"/>
      <c r="AK753" s="1101"/>
      <c r="AL753" s="1101"/>
      <c r="AM753" s="1101"/>
      <c r="AN753" s="1101"/>
      <c r="AO753" s="1101"/>
      <c r="AP753" s="119"/>
      <c r="AQ753" s="119"/>
      <c r="AR753" s="119"/>
      <c r="AS753" s="119"/>
      <c r="AT753" s="1101"/>
      <c r="AU753" s="1101"/>
      <c r="AV753" s="1101"/>
      <c r="AW753" s="1101"/>
      <c r="AX753" s="1101"/>
      <c r="AY753" s="1101"/>
      <c r="DX753" s="1101"/>
      <c r="DY753" s="1101"/>
      <c r="DZ753" s="1101"/>
      <c r="EA753" s="1101"/>
      <c r="EB753" s="1101"/>
      <c r="EC753" s="1101"/>
      <c r="ED753" s="1101"/>
      <c r="EE753" s="1101"/>
      <c r="EF753" s="1101"/>
      <c r="EG753" s="1101"/>
      <c r="EH753" s="1101"/>
      <c r="EI753" s="1101"/>
      <c r="EJ753" s="1101"/>
      <c r="EK753" s="1101"/>
      <c r="EL753" s="1101"/>
      <c r="EM753" s="1101"/>
      <c r="EN753" s="1101"/>
      <c r="EO753" s="1101"/>
      <c r="EP753" s="1101"/>
      <c r="EQ753" s="1101"/>
      <c r="ER753" s="1101"/>
      <c r="ES753" s="1101"/>
      <c r="ET753" s="1101"/>
      <c r="EU753" s="1101"/>
      <c r="EV753" s="1101"/>
      <c r="EW753" s="1101"/>
      <c r="EX753" s="1101"/>
      <c r="EY753" s="1101"/>
      <c r="EZ753" s="1101"/>
      <c r="FA753" s="1101"/>
    </row>
    <row r="754" spans="1:159" s="2" customFormat="1" ht="12.95" customHeight="1">
      <c r="A754" s="1101"/>
      <c r="B754" s="1796" t="s">
        <v>1560</v>
      </c>
      <c r="C754" s="1796"/>
      <c r="D754" s="1796"/>
      <c r="E754" s="1796"/>
      <c r="F754" s="1796"/>
      <c r="G754" s="1796"/>
      <c r="H754" s="1796"/>
      <c r="I754" s="1796"/>
      <c r="J754" s="1796"/>
      <c r="K754" s="1796"/>
      <c r="L754" s="1796"/>
      <c r="M754" s="1796"/>
      <c r="N754" s="1796"/>
      <c r="O754" s="1796"/>
      <c r="P754" s="1796"/>
      <c r="Q754" s="1796"/>
      <c r="R754" s="1796"/>
      <c r="S754" s="1796"/>
      <c r="T754" s="1796"/>
      <c r="U754" s="1796"/>
      <c r="V754" s="1796"/>
      <c r="W754" s="1796"/>
      <c r="X754" s="1796"/>
      <c r="Y754" s="1796"/>
      <c r="Z754" s="1796"/>
      <c r="AA754" s="1796"/>
      <c r="AB754" s="1796"/>
      <c r="AC754" s="1796"/>
      <c r="AD754" s="1796"/>
      <c r="AE754" s="1796"/>
      <c r="AF754" s="1796"/>
      <c r="AG754" s="1796"/>
      <c r="AH754" s="1796"/>
      <c r="AI754" s="1101"/>
      <c r="AJ754" s="1101"/>
      <c r="AK754" s="1101"/>
      <c r="AT754" s="1101"/>
      <c r="AU754" s="1101"/>
      <c r="AV754" s="1101"/>
      <c r="AW754" s="1101"/>
      <c r="AX754" s="1101"/>
      <c r="AY754" s="1101"/>
      <c r="CD754" s="1101"/>
      <c r="DG754" s="1101"/>
      <c r="DH754" s="1101"/>
      <c r="DI754" s="1101"/>
      <c r="DJ754" s="1101"/>
      <c r="DK754" s="1101"/>
      <c r="DL754" s="1101"/>
      <c r="DM754" s="1101"/>
      <c r="DN754" s="1101"/>
      <c r="DO754" s="1101"/>
      <c r="DP754" s="1101"/>
      <c r="DQ754" s="1101"/>
      <c r="DR754" s="1101"/>
      <c r="DS754" s="1101"/>
      <c r="DT754" s="1101"/>
      <c r="DU754" s="1101"/>
      <c r="DV754" s="1101"/>
      <c r="DW754" s="1101"/>
      <c r="DX754" s="1101"/>
      <c r="DY754" s="1101"/>
      <c r="DZ754" s="1101"/>
      <c r="EA754" s="1101"/>
      <c r="EB754" s="1101"/>
      <c r="EC754" s="1101"/>
      <c r="ED754" s="1101"/>
      <c r="EE754" s="1101"/>
      <c r="EF754" s="1101"/>
      <c r="EG754" s="1101"/>
      <c r="EH754" s="1101"/>
      <c r="EI754" s="1101"/>
      <c r="EJ754" s="1101"/>
      <c r="EK754" s="1101"/>
      <c r="EL754" s="1101"/>
      <c r="EM754" s="1101"/>
      <c r="EN754" s="1101"/>
      <c r="EO754" s="1101"/>
      <c r="EP754" s="1101"/>
      <c r="EQ754" s="1101"/>
      <c r="ER754" s="1101"/>
      <c r="ES754" s="1101"/>
      <c r="ET754" s="1101"/>
      <c r="EU754" s="1101"/>
      <c r="EV754" s="1101"/>
      <c r="EW754" s="1101"/>
      <c r="EX754" s="1101"/>
      <c r="EY754" s="1101"/>
      <c r="EZ754" s="1101"/>
      <c r="FA754" s="1101"/>
      <c r="FB754" s="1101"/>
      <c r="FC754" s="1101"/>
    </row>
    <row r="755" spans="1:159" ht="12.95" customHeight="1">
      <c r="A755" s="1101"/>
      <c r="B755" s="1796"/>
      <c r="C755" s="1796"/>
      <c r="D755" s="1796"/>
      <c r="E755" s="1796"/>
      <c r="F755" s="1796"/>
      <c r="G755" s="1796"/>
      <c r="H755" s="1796"/>
      <c r="I755" s="1796"/>
      <c r="J755" s="1796"/>
      <c r="K755" s="1796"/>
      <c r="L755" s="1796"/>
      <c r="M755" s="1796"/>
      <c r="N755" s="1796"/>
      <c r="O755" s="1796"/>
      <c r="P755" s="1796"/>
      <c r="Q755" s="1796"/>
      <c r="R755" s="1796"/>
      <c r="S755" s="1796"/>
      <c r="T755" s="1796"/>
      <c r="U755" s="1796"/>
      <c r="V755" s="1796"/>
      <c r="W755" s="1796"/>
      <c r="X755" s="1796"/>
      <c r="Y755" s="1796"/>
      <c r="Z755" s="1796"/>
      <c r="AA755" s="1796"/>
      <c r="AB755" s="1796"/>
      <c r="AC755" s="1796"/>
      <c r="AD755" s="1796"/>
      <c r="AE755" s="1796"/>
      <c r="AF755" s="1796"/>
      <c r="AG755" s="1796"/>
      <c r="AH755" s="1796"/>
      <c r="AI755" s="1101"/>
      <c r="AJ755" s="1101"/>
      <c r="AK755" s="1101"/>
      <c r="AL755" s="2"/>
      <c r="AM755" s="2"/>
      <c r="AN755" s="2"/>
      <c r="AO755" s="2"/>
      <c r="AP755" s="2"/>
      <c r="AQ755" s="2"/>
      <c r="AR755" s="2"/>
      <c r="AS755" s="2"/>
      <c r="AT755" s="1101"/>
      <c r="AU755" s="1101"/>
      <c r="AV755" s="1101"/>
      <c r="AW755" s="1101"/>
      <c r="AX755" s="1101"/>
      <c r="AY755" s="1101"/>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1101"/>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1101"/>
      <c r="DH755" s="1101"/>
      <c r="DI755" s="1101"/>
      <c r="DJ755" s="1101"/>
      <c r="DK755" s="1101"/>
      <c r="DL755" s="1101"/>
      <c r="DM755" s="1101"/>
      <c r="DN755" s="1101"/>
      <c r="DO755" s="1101"/>
      <c r="DP755" s="1101"/>
      <c r="DQ755" s="1101"/>
      <c r="DR755" s="1101"/>
      <c r="DS755" s="1101"/>
      <c r="DT755" s="1101"/>
      <c r="DU755" s="1101"/>
      <c r="DV755" s="1101"/>
      <c r="DW755" s="1101"/>
      <c r="DX755" s="1101"/>
      <c r="DY755" s="1101"/>
      <c r="DZ755" s="1101"/>
      <c r="EA755" s="1101"/>
      <c r="EB755" s="1101"/>
      <c r="EC755" s="1101"/>
      <c r="ED755" s="1101"/>
      <c r="EE755" s="1101"/>
      <c r="EF755" s="1101"/>
      <c r="EG755" s="1101"/>
      <c r="EH755" s="1101"/>
      <c r="EI755" s="1101"/>
      <c r="EJ755" s="1101"/>
      <c r="EK755" s="1101"/>
      <c r="EL755" s="1101"/>
      <c r="EM755" s="1101"/>
      <c r="EN755" s="1101"/>
      <c r="EO755" s="1101"/>
      <c r="EP755" s="1101"/>
      <c r="EQ755" s="1101"/>
      <c r="ER755" s="1101"/>
      <c r="ES755" s="1101"/>
      <c r="ET755" s="1101"/>
      <c r="EU755" s="1101"/>
      <c r="EV755" s="1101"/>
      <c r="EW755" s="1101"/>
      <c r="EX755" s="1101"/>
      <c r="EY755" s="1101"/>
      <c r="EZ755" s="1101"/>
      <c r="FA755" s="1101"/>
      <c r="FB755" s="1101"/>
      <c r="FC755" s="1101"/>
    </row>
    <row r="756" spans="1:159" ht="12.95" customHeight="1">
      <c r="A756" s="2"/>
      <c r="B756" s="2"/>
      <c r="C756" s="1120" t="s">
        <v>1561</v>
      </c>
      <c r="D756" s="840"/>
      <c r="E756" s="840"/>
      <c r="F756" s="840"/>
      <c r="G756" s="841"/>
      <c r="H756" s="841"/>
      <c r="I756" s="841"/>
      <c r="J756" s="841"/>
      <c r="K756" s="840"/>
      <c r="L756" s="840"/>
      <c r="M756" s="840"/>
      <c r="N756" s="840"/>
      <c r="O756" s="1351">
        <f>CS634</f>
        <v>114</v>
      </c>
      <c r="P756" s="1351"/>
      <c r="Q756" s="1351"/>
      <c r="R756" s="1351"/>
      <c r="S756" s="791"/>
      <c r="T756" s="791"/>
      <c r="U756" s="1120" t="s">
        <v>1562</v>
      </c>
      <c r="V756" s="840"/>
      <c r="W756" s="840"/>
      <c r="X756" s="840"/>
      <c r="Y756" s="841"/>
      <c r="Z756" s="841"/>
      <c r="AA756" s="841"/>
      <c r="AB756" s="841"/>
      <c r="AC756" s="840"/>
      <c r="AD756" s="840"/>
      <c r="AE756" s="840"/>
      <c r="AF756" s="840"/>
      <c r="AG756" s="1544"/>
      <c r="AH756" s="1544"/>
      <c r="AI756" s="1544"/>
      <c r="AJ756" s="1544"/>
      <c r="AK756" s="2"/>
      <c r="AL756" s="2"/>
      <c r="AM756" s="2"/>
      <c r="AN756" s="2"/>
      <c r="AO756" s="2"/>
      <c r="AP756" s="2"/>
      <c r="AQ756" s="2"/>
      <c r="AR756" s="2"/>
      <c r="AS756" s="2"/>
      <c r="AT756" s="1101"/>
      <c r="AU756" s="1101"/>
      <c r="AV756" s="1101"/>
      <c r="AW756" s="1101"/>
      <c r="AX756" s="1101"/>
      <c r="AY756" s="1101"/>
      <c r="AZ756" s="2"/>
      <c r="BA756" s="2"/>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D756" s="1101"/>
      <c r="CE756" s="2"/>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87"/>
      <c r="DW756" s="187"/>
      <c r="DX756" s="1101"/>
      <c r="DY756" s="1101"/>
      <c r="DZ756" s="1101"/>
      <c r="EA756" s="1101"/>
      <c r="EB756" s="1101"/>
      <c r="EC756" s="1101"/>
      <c r="ED756" s="1101"/>
      <c r="EE756" s="1101"/>
      <c r="EF756" s="1101"/>
      <c r="EG756" s="1101"/>
      <c r="EH756" s="1101"/>
      <c r="EI756" s="1101"/>
      <c r="EJ756" s="1101"/>
      <c r="EK756" s="1101"/>
      <c r="EL756" s="1101"/>
      <c r="EM756" s="1101"/>
      <c r="EN756" s="1101"/>
      <c r="EO756" s="1101"/>
      <c r="EP756" s="1101"/>
      <c r="EQ756" s="1101"/>
      <c r="ER756" s="1101"/>
      <c r="ES756" s="1101"/>
      <c r="ET756" s="1101"/>
      <c r="EU756" s="1101"/>
      <c r="EV756" s="1101"/>
      <c r="EW756" s="1101"/>
      <c r="EX756" s="1101"/>
      <c r="EY756" s="1101"/>
      <c r="EZ756" s="1101"/>
      <c r="FA756" s="1101"/>
      <c r="FB756" s="187"/>
      <c r="FC756" s="187"/>
    </row>
    <row r="757" spans="1:159" ht="12.95" customHeight="1">
      <c r="A757" s="1101"/>
      <c r="B757" s="1124"/>
      <c r="C757" s="1794" t="str">
        <f>IF(G753&lt;&gt;AG440,"! Total Low-Income Units in the Unit Mix Table above does not match the number of Total Low-Income Units on row #"&amp;TEXT(ROW(D440),"#"),"")</f>
        <v/>
      </c>
      <c r="D757" s="1794"/>
      <c r="E757" s="1794"/>
      <c r="F757" s="1794"/>
      <c r="G757" s="1794"/>
      <c r="H757" s="1794"/>
      <c r="I757" s="1794"/>
      <c r="J757" s="1794"/>
      <c r="K757" s="1794"/>
      <c r="L757" s="1794"/>
      <c r="M757" s="1794"/>
      <c r="N757" s="1794"/>
      <c r="O757" s="1794"/>
      <c r="P757" s="1794"/>
      <c r="Q757" s="1794"/>
      <c r="R757" s="1794"/>
      <c r="S757" s="1794"/>
      <c r="T757" s="1794"/>
      <c r="U757" s="1794"/>
      <c r="V757" s="1794"/>
      <c r="W757" s="1794"/>
      <c r="X757" s="1794"/>
      <c r="Y757" s="1794"/>
      <c r="Z757" s="1794"/>
      <c r="AA757" s="1794"/>
      <c r="AB757" s="1794"/>
      <c r="AC757" s="1794"/>
      <c r="AD757" s="1794"/>
      <c r="AE757" s="1794"/>
      <c r="AF757" s="1794"/>
      <c r="AG757" s="1794"/>
      <c r="AH757" s="1794"/>
      <c r="AI757" s="1794"/>
      <c r="AJ757" s="1794"/>
      <c r="AK757" s="1794"/>
      <c r="AL757" s="1794"/>
      <c r="AM757" s="1794"/>
      <c r="AN757" s="1101"/>
      <c r="AO757" s="1101"/>
      <c r="AP757" s="187"/>
      <c r="AQ757" s="187"/>
      <c r="AR757" s="187"/>
      <c r="AS757" s="187"/>
      <c r="AT757" s="1101"/>
      <c r="AU757" s="1101"/>
      <c r="AV757" s="1101"/>
      <c r="AW757" s="1101"/>
      <c r="AX757" s="1101"/>
      <c r="AY757" s="1101"/>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1101"/>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1101"/>
      <c r="DH757" s="1101"/>
      <c r="DI757" s="1101"/>
      <c r="DJ757" s="1101"/>
      <c r="DK757" s="1101"/>
      <c r="DL757" s="1101"/>
      <c r="DM757" s="1101"/>
      <c r="DN757" s="1101"/>
      <c r="DO757" s="1101"/>
      <c r="DP757" s="1101"/>
      <c r="DQ757" s="1101"/>
      <c r="DR757" s="1101"/>
      <c r="DS757" s="1101"/>
      <c r="DT757" s="1101"/>
      <c r="DU757" s="1101"/>
      <c r="DV757" s="1101"/>
      <c r="DW757" s="1101"/>
      <c r="DX757" s="1101"/>
      <c r="DY757" s="1101"/>
      <c r="DZ757" s="1101"/>
      <c r="EA757" s="1101"/>
      <c r="EB757" s="1101"/>
      <c r="EC757" s="1101"/>
      <c r="ED757" s="1101"/>
      <c r="EE757" s="1101"/>
      <c r="EF757" s="1101"/>
      <c r="EG757" s="1101"/>
      <c r="EH757" s="1101"/>
      <c r="EI757" s="1101"/>
      <c r="EJ757" s="1101"/>
      <c r="EK757" s="1101"/>
      <c r="EL757" s="1101"/>
      <c r="EM757" s="1101"/>
      <c r="EN757" s="1101"/>
      <c r="EO757" s="1101"/>
      <c r="EP757" s="1101"/>
      <c r="EQ757" s="1101"/>
      <c r="ER757" s="1101"/>
      <c r="ES757" s="1101"/>
      <c r="ET757" s="1101"/>
      <c r="EU757" s="1101"/>
      <c r="EV757" s="1101"/>
      <c r="EW757" s="1101"/>
      <c r="EX757" s="1101"/>
      <c r="EY757" s="1101"/>
      <c r="EZ757" s="1101"/>
      <c r="FA757" s="1101"/>
      <c r="FB757" s="1101"/>
      <c r="FC757" s="1101"/>
    </row>
    <row r="758" spans="1:159" ht="12.95" customHeight="1">
      <c r="A758" s="1101"/>
      <c r="B758" s="1124"/>
      <c r="C758" s="1794"/>
      <c r="D758" s="1794"/>
      <c r="E758" s="1794"/>
      <c r="F758" s="1794"/>
      <c r="G758" s="1794"/>
      <c r="H758" s="1794"/>
      <c r="I758" s="1794"/>
      <c r="J758" s="1794"/>
      <c r="K758" s="1794"/>
      <c r="L758" s="1794"/>
      <c r="M758" s="1794"/>
      <c r="N758" s="1794"/>
      <c r="O758" s="1794"/>
      <c r="P758" s="1794"/>
      <c r="Q758" s="1794"/>
      <c r="R758" s="1794"/>
      <c r="S758" s="1794"/>
      <c r="T758" s="1794"/>
      <c r="U758" s="1794"/>
      <c r="V758" s="1794"/>
      <c r="W758" s="1794"/>
      <c r="X758" s="1794"/>
      <c r="Y758" s="1794"/>
      <c r="Z758" s="1794"/>
      <c r="AA758" s="1794"/>
      <c r="AB758" s="1794"/>
      <c r="AC758" s="1794"/>
      <c r="AD758" s="1794"/>
      <c r="AE758" s="1794"/>
      <c r="AF758" s="1794"/>
      <c r="AG758" s="1794"/>
      <c r="AH758" s="1794"/>
      <c r="AI758" s="1794"/>
      <c r="AJ758" s="1794"/>
      <c r="AK758" s="1794"/>
      <c r="AL758" s="1794"/>
      <c r="AM758" s="1794"/>
      <c r="AN758" s="1101"/>
      <c r="AO758" s="1101"/>
      <c r="AP758" s="187"/>
      <c r="AQ758" s="187"/>
      <c r="AR758" s="187"/>
      <c r="AS758" s="187"/>
      <c r="AT758" s="1101"/>
      <c r="AU758" s="1101"/>
      <c r="AV758" s="1101"/>
      <c r="AW758" s="1101"/>
      <c r="AX758" s="1101"/>
      <c r="AY758" s="1101"/>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1101"/>
      <c r="DY758" s="1101"/>
      <c r="DZ758" s="1101"/>
      <c r="EA758" s="1101"/>
      <c r="EB758" s="1101"/>
      <c r="EC758" s="1101"/>
      <c r="ED758" s="1101"/>
      <c r="EE758" s="1101"/>
      <c r="EF758" s="1101"/>
      <c r="EG758" s="1101"/>
      <c r="EH758" s="1101"/>
      <c r="EI758" s="1101"/>
      <c r="EJ758" s="1101"/>
      <c r="EK758" s="1101"/>
      <c r="EL758" s="1101"/>
      <c r="EM758" s="1101"/>
      <c r="EN758" s="1101"/>
      <c r="EO758" s="1101"/>
      <c r="EP758" s="1101"/>
      <c r="EQ758" s="1101"/>
      <c r="ER758" s="1101"/>
      <c r="ES758" s="1101"/>
      <c r="ET758" s="1101"/>
      <c r="EU758" s="1101"/>
      <c r="EV758" s="1101"/>
      <c r="EW758" s="1101"/>
      <c r="EX758" s="1101"/>
      <c r="EY758" s="1101"/>
      <c r="EZ758" s="1101"/>
      <c r="FA758" s="1101"/>
      <c r="FB758" s="2"/>
      <c r="FC758" s="2"/>
    </row>
    <row r="759" spans="1:159" ht="12.95" customHeight="1">
      <c r="A759" s="1101"/>
      <c r="B759" s="2"/>
      <c r="C759" s="1120" t="s">
        <v>1563</v>
      </c>
      <c r="D759" s="842"/>
      <c r="E759" s="842"/>
      <c r="F759" s="842"/>
      <c r="G759" s="842"/>
      <c r="H759" s="842"/>
      <c r="I759" s="842"/>
      <c r="J759" s="842"/>
      <c r="K759" s="842"/>
      <c r="L759" s="842"/>
      <c r="M759" s="842"/>
      <c r="N759" s="842"/>
      <c r="O759" s="842"/>
      <c r="P759" s="842"/>
      <c r="Q759" s="842"/>
      <c r="R759" s="842"/>
      <c r="S759" s="842"/>
      <c r="T759" s="842"/>
      <c r="U759" s="842"/>
      <c r="V759" s="842"/>
      <c r="W759" s="842"/>
      <c r="X759" s="842"/>
      <c r="Y759" s="842"/>
      <c r="Z759" s="842"/>
      <c r="AA759" s="842"/>
      <c r="AB759" s="842"/>
      <c r="AC759" s="842"/>
      <c r="AD759" s="1717" t="s">
        <v>299</v>
      </c>
      <c r="AE759" s="1717"/>
      <c r="AF759" s="1717"/>
      <c r="AG759" s="842"/>
      <c r="AH759" s="842"/>
      <c r="AI759" s="842"/>
      <c r="AJ759" s="842"/>
      <c r="AK759" s="842"/>
      <c r="AL759" s="842"/>
      <c r="AM759" s="842"/>
      <c r="AN759" s="842"/>
      <c r="AO759" s="842"/>
      <c r="AP759" s="842"/>
      <c r="AQ759" s="842"/>
      <c r="AR759" s="842"/>
      <c r="AS759" s="1101"/>
      <c r="AT759" s="1101"/>
      <c r="AU759" s="1101"/>
      <c r="AV759" s="1101"/>
      <c r="AW759" s="1101"/>
      <c r="AX759" s="1101"/>
      <c r="AY759" s="1101"/>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1101"/>
      <c r="DY759" s="1101"/>
      <c r="DZ759" s="1101"/>
      <c r="EA759" s="1101"/>
      <c r="EB759" s="1101"/>
      <c r="EC759" s="1101"/>
      <c r="ED759" s="1101"/>
      <c r="EE759" s="1101"/>
      <c r="EF759" s="1101"/>
      <c r="EG759" s="1101"/>
      <c r="EH759" s="1101"/>
      <c r="EI759" s="1101"/>
      <c r="EJ759" s="1101"/>
      <c r="EK759" s="1101"/>
      <c r="EL759" s="1101"/>
      <c r="EM759" s="1101"/>
      <c r="EN759" s="1101"/>
      <c r="EO759" s="1101"/>
      <c r="EP759" s="1101"/>
      <c r="EQ759" s="1101"/>
      <c r="ER759" s="1101"/>
      <c r="ES759" s="1101"/>
      <c r="ET759" s="1101"/>
      <c r="EU759" s="1101"/>
      <c r="EV759" s="1101"/>
      <c r="EW759" s="1101"/>
      <c r="EX759" s="1101"/>
      <c r="EY759" s="1101"/>
      <c r="EZ759" s="1101"/>
      <c r="FA759" s="1101"/>
      <c r="FB759" s="2"/>
      <c r="FC759" s="2"/>
    </row>
    <row r="760" spans="1:159" ht="12.95" customHeight="1">
      <c r="A760" s="1101"/>
      <c r="B760" s="1101"/>
      <c r="C760" s="843" t="s">
        <v>1564</v>
      </c>
      <c r="D760" s="842"/>
      <c r="E760" s="842"/>
      <c r="F760" s="842"/>
      <c r="G760" s="842"/>
      <c r="H760" s="842"/>
      <c r="I760" s="842"/>
      <c r="J760" s="842"/>
      <c r="K760" s="842"/>
      <c r="L760" s="842"/>
      <c r="M760" s="842"/>
      <c r="N760" s="842"/>
      <c r="O760" s="842"/>
      <c r="P760" s="842"/>
      <c r="Q760" s="842"/>
      <c r="R760" s="842"/>
      <c r="S760" s="842"/>
      <c r="T760" s="842"/>
      <c r="U760" s="842"/>
      <c r="V760" s="842"/>
      <c r="W760" s="842"/>
      <c r="X760" s="842"/>
      <c r="Y760" s="842"/>
      <c r="Z760" s="842"/>
      <c r="AA760" s="842"/>
      <c r="AB760" s="842"/>
      <c r="AC760" s="842"/>
      <c r="AD760" s="842"/>
      <c r="AE760" s="842"/>
      <c r="AF760" s="842"/>
      <c r="AG760" s="842"/>
      <c r="AH760" s="842"/>
      <c r="AI760" s="842"/>
      <c r="AJ760" s="842"/>
      <c r="AK760" s="842"/>
      <c r="AL760" s="842"/>
      <c r="AM760" s="842"/>
      <c r="AN760" s="842"/>
      <c r="AO760" s="842"/>
      <c r="AP760" s="842"/>
      <c r="AQ760" s="842"/>
      <c r="AR760" s="842"/>
      <c r="AS760" s="1101"/>
      <c r="AT760" s="1101"/>
      <c r="AU760" s="1101"/>
      <c r="AV760" s="1101"/>
      <c r="AW760" s="1101"/>
      <c r="AX760" s="1101"/>
      <c r="AY760" s="1101"/>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1101"/>
      <c r="DY760" s="1101"/>
      <c r="DZ760" s="1101"/>
      <c r="EA760" s="1101"/>
      <c r="EB760" s="1101"/>
      <c r="EC760" s="1101"/>
      <c r="ED760" s="1101"/>
      <c r="EE760" s="1101"/>
      <c r="EF760" s="1101"/>
      <c r="EG760" s="1101"/>
      <c r="EH760" s="1101"/>
      <c r="EI760" s="1101"/>
      <c r="EJ760" s="1101"/>
      <c r="EK760" s="1101"/>
      <c r="EL760" s="1101"/>
      <c r="EM760" s="1101"/>
      <c r="EN760" s="1101"/>
      <c r="EO760" s="1101"/>
      <c r="EP760" s="1101"/>
      <c r="EQ760" s="1101"/>
      <c r="ER760" s="1101"/>
      <c r="ES760" s="1101"/>
      <c r="ET760" s="1101"/>
      <c r="EU760" s="1101"/>
      <c r="EV760" s="1101"/>
      <c r="EW760" s="1101"/>
      <c r="EX760" s="1101"/>
      <c r="EY760" s="1101"/>
      <c r="EZ760" s="1101"/>
      <c r="FA760" s="1101"/>
      <c r="FB760" s="2"/>
      <c r="FC760" s="2"/>
    </row>
    <row r="761" spans="1:159" ht="12.95" customHeight="1">
      <c r="A761" s="1" t="s">
        <v>960</v>
      </c>
      <c r="B761" s="38"/>
      <c r="C761" s="1124" t="s">
        <v>1565</v>
      </c>
      <c r="D761" s="38"/>
      <c r="E761" s="38"/>
      <c r="F761" s="38"/>
      <c r="G761" s="1157"/>
      <c r="H761" s="1157"/>
      <c r="I761" s="1157"/>
      <c r="J761" s="1157"/>
      <c r="K761" s="1157"/>
      <c r="L761" s="38"/>
      <c r="M761" s="38"/>
      <c r="N761" s="38"/>
      <c r="O761" s="38"/>
      <c r="P761" s="38"/>
      <c r="Q761" s="1157"/>
      <c r="R761" s="1157"/>
      <c r="S761" s="1157"/>
      <c r="T761" s="1157"/>
      <c r="U761" s="1157"/>
      <c r="V761" s="1101"/>
      <c r="W761" s="1101"/>
      <c r="X761" s="1101"/>
      <c r="Y761" s="1101"/>
      <c r="Z761" s="1101"/>
      <c r="AA761" s="1101"/>
      <c r="AB761" s="1101"/>
      <c r="AC761" s="1101"/>
      <c r="AD761" s="1101"/>
      <c r="AE761" s="1101"/>
      <c r="AF761" s="1101"/>
      <c r="AG761" s="1101"/>
      <c r="AH761" s="1101"/>
      <c r="AI761" s="1101"/>
      <c r="AJ761" s="1101"/>
      <c r="AK761" s="1101"/>
      <c r="AL761" s="1101"/>
      <c r="AM761" s="1101"/>
      <c r="AN761" s="1101"/>
      <c r="AO761" s="1101"/>
      <c r="AP761" s="1101"/>
      <c r="AQ761" s="1101"/>
      <c r="AR761" s="1101"/>
      <c r="AS761" s="1101"/>
      <c r="AT761" s="1101"/>
      <c r="AU761" s="1101"/>
      <c r="AV761" s="1101"/>
      <c r="AW761" s="1101"/>
      <c r="AX761" s="1101"/>
      <c r="AY761" s="1101"/>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1101"/>
      <c r="DY761" s="1101"/>
      <c r="DZ761" s="1101"/>
      <c r="EA761" s="1101"/>
      <c r="EB761" s="1101"/>
      <c r="EC761" s="1101"/>
      <c r="ED761" s="1101"/>
      <c r="EE761" s="1101"/>
      <c r="EF761" s="1101"/>
      <c r="EG761" s="1101"/>
      <c r="EH761" s="1101"/>
      <c r="EI761" s="1101"/>
      <c r="EJ761" s="1101"/>
      <c r="EK761" s="1101"/>
      <c r="EL761" s="1101"/>
      <c r="EM761" s="1101"/>
      <c r="EN761" s="1101"/>
      <c r="EO761" s="1101"/>
      <c r="EP761" s="1101"/>
      <c r="EQ761" s="1101"/>
      <c r="ER761" s="1101"/>
      <c r="ES761" s="1101"/>
      <c r="ET761" s="1101"/>
      <c r="EU761" s="1101"/>
      <c r="EV761" s="1101"/>
      <c r="EW761" s="1101"/>
      <c r="EX761" s="1101"/>
      <c r="EY761" s="1101"/>
      <c r="EZ761" s="1101"/>
      <c r="FA761" s="1101"/>
      <c r="FB761" s="2"/>
      <c r="FC761" s="2"/>
    </row>
    <row r="762" spans="1:159" ht="12.95" customHeight="1">
      <c r="A762" s="2"/>
      <c r="B762" s="840"/>
      <c r="C762" s="1120" t="s">
        <v>1566</v>
      </c>
      <c r="D762" s="840"/>
      <c r="E762" s="840"/>
      <c r="F762" s="840"/>
      <c r="G762" s="1157"/>
      <c r="H762" s="1157"/>
      <c r="I762" s="1157"/>
      <c r="J762" s="1157"/>
      <c r="K762" s="1157"/>
      <c r="L762" s="840"/>
      <c r="M762" s="840"/>
      <c r="N762" s="840"/>
      <c r="O762" s="840"/>
      <c r="P762" s="840"/>
      <c r="Q762" s="1157"/>
      <c r="R762" s="1157"/>
      <c r="S762" s="1157"/>
      <c r="T762" s="1157"/>
      <c r="U762" s="1157"/>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1101"/>
      <c r="AU762" s="1101"/>
      <c r="AV762" s="1101"/>
      <c r="AW762" s="1101"/>
      <c r="AX762" s="1101"/>
      <c r="AY762" s="1101"/>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1101"/>
      <c r="DY762" s="1101"/>
      <c r="DZ762" s="1101"/>
      <c r="EA762" s="1101"/>
      <c r="EB762" s="1101"/>
      <c r="EC762" s="1101"/>
      <c r="ED762" s="1101"/>
      <c r="EE762" s="1101"/>
      <c r="EF762" s="1101"/>
      <c r="EG762" s="1101"/>
      <c r="EH762" s="1101"/>
      <c r="EI762" s="1101"/>
      <c r="EJ762" s="1101"/>
      <c r="EK762" s="1101"/>
      <c r="EL762" s="1101"/>
      <c r="EM762" s="1101"/>
      <c r="EN762" s="1101"/>
      <c r="EO762" s="1101"/>
      <c r="EP762" s="1101"/>
      <c r="EQ762" s="1101"/>
      <c r="ER762" s="1101"/>
      <c r="ES762" s="1101"/>
      <c r="ET762" s="1101"/>
      <c r="EU762" s="1101"/>
      <c r="EV762" s="1101"/>
      <c r="EW762" s="1101"/>
      <c r="EX762" s="1101"/>
      <c r="EY762" s="1101"/>
      <c r="EZ762" s="1101"/>
      <c r="FA762" s="1101"/>
      <c r="FB762" s="2"/>
      <c r="FC762" s="2"/>
    </row>
    <row r="763" spans="1:159" ht="12.95" customHeight="1">
      <c r="A763" s="2"/>
      <c r="B763" s="840"/>
      <c r="C763" s="1232" t="s">
        <v>1567</v>
      </c>
      <c r="D763" s="1232"/>
      <c r="E763" s="1232"/>
      <c r="F763" s="1232"/>
      <c r="G763" s="1232"/>
      <c r="H763" s="1232"/>
      <c r="I763" s="1232"/>
      <c r="J763" s="1232"/>
      <c r="K763" s="1232"/>
      <c r="L763" s="1232"/>
      <c r="M763" s="1232"/>
      <c r="N763" s="1232"/>
      <c r="O763" s="1232"/>
      <c r="P763" s="1232"/>
      <c r="Q763" s="1232"/>
      <c r="R763" s="1232"/>
      <c r="S763" s="1232"/>
      <c r="T763" s="1232"/>
      <c r="U763" s="1232"/>
      <c r="V763" s="1232"/>
      <c r="W763" s="1232"/>
      <c r="X763" s="1232"/>
      <c r="Y763" s="1232"/>
      <c r="Z763" s="1232"/>
      <c r="AA763" s="1232"/>
      <c r="AB763" s="1232"/>
      <c r="AC763" s="1232"/>
      <c r="AD763" s="1232"/>
      <c r="AE763" s="1232"/>
      <c r="AF763" s="1232"/>
      <c r="AG763" s="1232"/>
      <c r="AH763" s="1232"/>
      <c r="AI763" s="1232"/>
      <c r="AJ763" s="1232"/>
      <c r="AK763" s="1232"/>
      <c r="AL763" s="1232"/>
      <c r="AM763" s="1232"/>
      <c r="AN763" s="1232"/>
      <c r="AO763" s="1232"/>
      <c r="AP763" s="1232"/>
      <c r="AQ763" s="1232"/>
      <c r="AR763" s="1232"/>
      <c r="AS763" s="2"/>
      <c r="AT763" s="1101"/>
      <c r="AU763" s="1101"/>
      <c r="AV763" s="1101"/>
      <c r="AW763" s="1101"/>
      <c r="AX763" s="1101"/>
      <c r="AY763" s="1101"/>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2.95" customHeight="1">
      <c r="A764" s="2"/>
      <c r="B764" s="840"/>
      <c r="C764" s="1232"/>
      <c r="D764" s="1232"/>
      <c r="E764" s="1232"/>
      <c r="F764" s="1232"/>
      <c r="G764" s="1232"/>
      <c r="H764" s="1232"/>
      <c r="I764" s="1232"/>
      <c r="J764" s="1232"/>
      <c r="K764" s="1232"/>
      <c r="L764" s="1232"/>
      <c r="M764" s="1232"/>
      <c r="N764" s="1232"/>
      <c r="O764" s="1232"/>
      <c r="P764" s="1232"/>
      <c r="Q764" s="1232"/>
      <c r="R764" s="1232"/>
      <c r="S764" s="1232"/>
      <c r="T764" s="1232"/>
      <c r="U764" s="1232"/>
      <c r="V764" s="1232"/>
      <c r="W764" s="1232"/>
      <c r="X764" s="1232"/>
      <c r="Y764" s="1232"/>
      <c r="Z764" s="1232"/>
      <c r="AA764" s="1232"/>
      <c r="AB764" s="1232"/>
      <c r="AC764" s="1232"/>
      <c r="AD764" s="1232"/>
      <c r="AE764" s="1232"/>
      <c r="AF764" s="1232"/>
      <c r="AG764" s="1232"/>
      <c r="AH764" s="1232"/>
      <c r="AI764" s="1232"/>
      <c r="AJ764" s="1232"/>
      <c r="AK764" s="1232"/>
      <c r="AL764" s="1232"/>
      <c r="AM764" s="1232"/>
      <c r="AN764" s="1232"/>
      <c r="AO764" s="1232"/>
      <c r="AP764" s="1232"/>
      <c r="AQ764" s="1232"/>
      <c r="AR764" s="1232"/>
      <c r="AS764" s="2"/>
      <c r="AT764" s="1101"/>
      <c r="AU764" s="1101"/>
      <c r="AV764" s="1101"/>
      <c r="AW764" s="1101"/>
      <c r="AX764" s="1101"/>
      <c r="AY764" s="1101"/>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1101"/>
      <c r="DY764" s="1101"/>
      <c r="DZ764" s="1101"/>
      <c r="EA764" s="1101"/>
      <c r="EB764" s="1101"/>
      <c r="EC764" s="1101"/>
      <c r="ED764" s="1101"/>
      <c r="EE764" s="1101"/>
      <c r="EF764" s="1101"/>
      <c r="EG764" s="1101"/>
      <c r="EH764" s="1101"/>
      <c r="EI764" s="1101"/>
      <c r="EJ764" s="1101"/>
      <c r="EK764" s="1101"/>
      <c r="EL764" s="1101"/>
      <c r="EM764" s="1101"/>
      <c r="EN764" s="1101"/>
      <c r="EO764" s="1101"/>
      <c r="EP764" s="1101"/>
      <c r="EQ764" s="1101"/>
      <c r="ER764" s="1101"/>
      <c r="ES764" s="1101"/>
      <c r="ET764" s="1101"/>
      <c r="EU764" s="1101"/>
      <c r="EV764" s="1101"/>
      <c r="EW764" s="1101"/>
      <c r="EX764" s="1101"/>
      <c r="EY764" s="1101"/>
      <c r="EZ764" s="1101"/>
      <c r="FA764" s="1101"/>
      <c r="FB764" s="2"/>
      <c r="FC764" s="2"/>
    </row>
    <row r="765" spans="1:159" ht="12.95" customHeight="1">
      <c r="A765" s="2"/>
      <c r="B765" s="840"/>
      <c r="C765" s="1232"/>
      <c r="D765" s="1232"/>
      <c r="E765" s="1232"/>
      <c r="F765" s="1232"/>
      <c r="G765" s="1232"/>
      <c r="H765" s="1232"/>
      <c r="I765" s="1232"/>
      <c r="J765" s="1232"/>
      <c r="K765" s="1232"/>
      <c r="L765" s="1232"/>
      <c r="M765" s="1232"/>
      <c r="N765" s="1232"/>
      <c r="O765" s="1232"/>
      <c r="P765" s="1232"/>
      <c r="Q765" s="1232"/>
      <c r="R765" s="1232"/>
      <c r="S765" s="1232"/>
      <c r="T765" s="1232"/>
      <c r="U765" s="1232"/>
      <c r="V765" s="1232"/>
      <c r="W765" s="1232"/>
      <c r="X765" s="1232"/>
      <c r="Y765" s="1232"/>
      <c r="Z765" s="1232"/>
      <c r="AA765" s="1232"/>
      <c r="AB765" s="1232"/>
      <c r="AC765" s="1232"/>
      <c r="AD765" s="1232"/>
      <c r="AE765" s="1232"/>
      <c r="AF765" s="1232"/>
      <c r="AG765" s="1232"/>
      <c r="AH765" s="1232"/>
      <c r="AI765" s="1232"/>
      <c r="AJ765" s="1232"/>
      <c r="AK765" s="1232"/>
      <c r="AL765" s="1232"/>
      <c r="AM765" s="1232"/>
      <c r="AN765" s="1232"/>
      <c r="AO765" s="1232"/>
      <c r="AP765" s="1232"/>
      <c r="AQ765" s="1232"/>
      <c r="AR765" s="1232"/>
      <c r="AS765" s="2"/>
      <c r="AT765" s="1101"/>
      <c r="AU765" s="1101"/>
      <c r="AV765" s="1101"/>
      <c r="AW765" s="1101"/>
      <c r="AX765" s="1101"/>
      <c r="AY765" s="1101"/>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1101"/>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1101"/>
      <c r="DH765" s="1101"/>
      <c r="DI765" s="1101"/>
      <c r="DJ765" s="1101"/>
      <c r="DK765" s="1101"/>
      <c r="DL765" s="1101"/>
      <c r="DM765" s="1101"/>
      <c r="DN765" s="1101"/>
      <c r="DO765" s="1101"/>
      <c r="DP765" s="1101"/>
      <c r="DQ765" s="1101"/>
      <c r="DR765" s="1101"/>
      <c r="DS765" s="1101"/>
      <c r="DT765" s="1101"/>
      <c r="DU765" s="1101"/>
      <c r="DV765" s="1101"/>
      <c r="DW765" s="1101"/>
      <c r="DX765" s="1101"/>
      <c r="DY765" s="1101"/>
      <c r="DZ765" s="1101"/>
      <c r="EA765" s="1101"/>
      <c r="EB765" s="1101"/>
      <c r="EC765" s="1101"/>
      <c r="ED765" s="1101"/>
      <c r="EE765" s="1101"/>
      <c r="EF765" s="1101"/>
      <c r="EG765" s="1101"/>
      <c r="EH765" s="1101"/>
      <c r="EI765" s="1101"/>
      <c r="EJ765" s="1101"/>
      <c r="EK765" s="1101"/>
      <c r="EL765" s="1101"/>
      <c r="EM765" s="1101"/>
      <c r="EN765" s="1101"/>
      <c r="EO765" s="1101"/>
      <c r="EP765" s="1101"/>
      <c r="EQ765" s="1101"/>
      <c r="ER765" s="1101"/>
      <c r="ES765" s="1101"/>
      <c r="ET765" s="1101"/>
      <c r="EU765" s="1101"/>
      <c r="EV765" s="1101"/>
      <c r="EW765" s="1101"/>
      <c r="EX765" s="1101"/>
      <c r="EY765" s="1101"/>
      <c r="EZ765" s="1101"/>
      <c r="FA765" s="1101"/>
      <c r="FB765" s="1101"/>
      <c r="FC765" s="1101"/>
    </row>
    <row r="766" spans="1:159" ht="12.95" customHeight="1">
      <c r="A766" s="2"/>
      <c r="B766" s="840"/>
      <c r="C766" s="1232" t="s">
        <v>1568</v>
      </c>
      <c r="D766" s="1232"/>
      <c r="E766" s="1232"/>
      <c r="F766" s="1232"/>
      <c r="G766" s="1232"/>
      <c r="H766" s="1232"/>
      <c r="I766" s="1232"/>
      <c r="J766" s="1232"/>
      <c r="K766" s="1232"/>
      <c r="L766" s="1232"/>
      <c r="M766" s="1232"/>
      <c r="N766" s="1232"/>
      <c r="O766" s="1232"/>
      <c r="P766" s="1232"/>
      <c r="Q766" s="1232"/>
      <c r="R766" s="1232"/>
      <c r="S766" s="1232"/>
      <c r="T766" s="1232"/>
      <c r="U766" s="1232"/>
      <c r="V766" s="1232"/>
      <c r="W766" s="1232"/>
      <c r="X766" s="1232"/>
      <c r="Y766" s="1232"/>
      <c r="Z766" s="1232"/>
      <c r="AA766" s="1232"/>
      <c r="AB766" s="1232"/>
      <c r="AC766" s="1232"/>
      <c r="AD766" s="1232"/>
      <c r="AE766" s="1232"/>
      <c r="AF766" s="1232"/>
      <c r="AG766" s="1232"/>
      <c r="AH766" s="1232"/>
      <c r="AI766" s="1232"/>
      <c r="AJ766" s="1232"/>
      <c r="AK766" s="1232"/>
      <c r="AL766" s="1232"/>
      <c r="AM766" s="1232"/>
      <c r="AN766" s="1232"/>
      <c r="AO766" s="1232"/>
      <c r="AP766" s="1232"/>
      <c r="AQ766" s="1232"/>
      <c r="AR766" s="1232"/>
      <c r="AS766" s="2"/>
      <c r="AT766" s="1101"/>
      <c r="AU766" s="1101"/>
      <c r="AV766" s="1101"/>
      <c r="AW766" s="1101"/>
      <c r="AX766" s="1101"/>
      <c r="AY766" s="1101"/>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1101"/>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1101"/>
      <c r="DH766" s="1101"/>
      <c r="DI766" s="1101"/>
      <c r="DJ766" s="1101"/>
      <c r="DK766" s="1101"/>
      <c r="DL766" s="1101"/>
      <c r="DM766" s="1101"/>
      <c r="DN766" s="1101"/>
      <c r="DO766" s="1101"/>
      <c r="DP766" s="1101"/>
      <c r="DQ766" s="1101"/>
      <c r="DR766" s="1101"/>
      <c r="DS766" s="1101"/>
      <c r="DT766" s="1101"/>
      <c r="DU766" s="1101"/>
      <c r="DV766" s="1101"/>
      <c r="DW766" s="1101"/>
      <c r="DX766" s="187"/>
      <c r="DY766" s="187"/>
      <c r="DZ766" s="187"/>
      <c r="EA766" s="187"/>
      <c r="EB766" s="187"/>
      <c r="EC766" s="187"/>
      <c r="ED766" s="187"/>
      <c r="EE766" s="187"/>
      <c r="EF766" s="187"/>
      <c r="EG766" s="187"/>
      <c r="EH766" s="187"/>
      <c r="EI766" s="187"/>
      <c r="EJ766" s="187"/>
      <c r="EK766" s="187"/>
      <c r="EL766" s="187"/>
      <c r="EM766" s="187"/>
      <c r="EN766" s="187"/>
      <c r="EO766" s="187"/>
      <c r="EP766" s="187"/>
      <c r="EQ766" s="187"/>
      <c r="ER766" s="187"/>
      <c r="ES766" s="187"/>
      <c r="ET766" s="187"/>
      <c r="EU766" s="187"/>
      <c r="EV766" s="187"/>
      <c r="EW766" s="187"/>
      <c r="EX766" s="187"/>
      <c r="EY766" s="187"/>
      <c r="EZ766" s="187"/>
      <c r="FA766" s="187"/>
      <c r="FB766" s="1101"/>
      <c r="FC766" s="1101"/>
    </row>
    <row r="767" spans="1:159" ht="12.95" customHeight="1">
      <c r="A767" s="2"/>
      <c r="B767" s="840"/>
      <c r="C767" s="1232"/>
      <c r="D767" s="1232"/>
      <c r="E767" s="1232"/>
      <c r="F767" s="1232"/>
      <c r="G767" s="1232"/>
      <c r="H767" s="1232"/>
      <c r="I767" s="1232"/>
      <c r="J767" s="1232"/>
      <c r="K767" s="1232"/>
      <c r="L767" s="1232"/>
      <c r="M767" s="1232"/>
      <c r="N767" s="1232"/>
      <c r="O767" s="1232"/>
      <c r="P767" s="1232"/>
      <c r="Q767" s="1232"/>
      <c r="R767" s="1232"/>
      <c r="S767" s="1232"/>
      <c r="T767" s="1232"/>
      <c r="U767" s="1232"/>
      <c r="V767" s="1232"/>
      <c r="W767" s="1232"/>
      <c r="X767" s="1232"/>
      <c r="Y767" s="1232"/>
      <c r="Z767" s="1232"/>
      <c r="AA767" s="1232"/>
      <c r="AB767" s="1232"/>
      <c r="AC767" s="1232"/>
      <c r="AD767" s="1232"/>
      <c r="AE767" s="1232"/>
      <c r="AF767" s="1232"/>
      <c r="AG767" s="1232"/>
      <c r="AH767" s="1232"/>
      <c r="AI767" s="1232"/>
      <c r="AJ767" s="1232"/>
      <c r="AK767" s="1232"/>
      <c r="AL767" s="1232"/>
      <c r="AM767" s="1232"/>
      <c r="AN767" s="1232"/>
      <c r="AO767" s="1232"/>
      <c r="AP767" s="1232"/>
      <c r="AQ767" s="1232"/>
      <c r="AR767" s="1232"/>
      <c r="AS767" s="2"/>
      <c r="AT767" s="1101"/>
      <c r="AU767" s="1101"/>
      <c r="AV767" s="1101"/>
      <c r="AW767" s="1101"/>
      <c r="AX767" s="1101"/>
      <c r="AY767" s="1101"/>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1101"/>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1101"/>
      <c r="DH767" s="1101"/>
      <c r="DI767" s="1101"/>
      <c r="DJ767" s="1101"/>
      <c r="DK767" s="1101"/>
      <c r="DL767" s="1101"/>
      <c r="DM767" s="1101"/>
      <c r="DN767" s="1101"/>
      <c r="DO767" s="1101"/>
      <c r="DP767" s="1101"/>
      <c r="DQ767" s="1101"/>
      <c r="DR767" s="1101"/>
      <c r="DS767" s="1101"/>
      <c r="DT767" s="1101"/>
      <c r="DU767" s="1101"/>
      <c r="DV767" s="1101"/>
      <c r="DW767" s="1101"/>
      <c r="DX767" s="1101"/>
      <c r="DY767" s="1101"/>
      <c r="DZ767" s="1101"/>
      <c r="EA767" s="1101"/>
      <c r="EB767" s="1101"/>
      <c r="EC767" s="1101"/>
      <c r="ED767" s="1101"/>
      <c r="EE767" s="1101"/>
      <c r="EF767" s="1101"/>
      <c r="EG767" s="1101"/>
      <c r="EH767" s="1101"/>
      <c r="EI767" s="1101"/>
      <c r="EJ767" s="1101"/>
      <c r="EK767" s="1101"/>
      <c r="EL767" s="1101"/>
      <c r="EM767" s="1101"/>
      <c r="EN767" s="1101"/>
      <c r="EO767" s="1101"/>
      <c r="EP767" s="1101"/>
      <c r="EQ767" s="1101"/>
      <c r="ER767" s="1101"/>
      <c r="ES767" s="1101"/>
      <c r="ET767" s="1101"/>
      <c r="EU767" s="1101"/>
      <c r="EV767" s="1101"/>
      <c r="EW767" s="1101"/>
      <c r="EX767" s="1101"/>
      <c r="EY767" s="1101"/>
      <c r="EZ767" s="1101"/>
      <c r="FA767" s="1101"/>
      <c r="FB767" s="1101"/>
      <c r="FC767" s="1101"/>
    </row>
    <row r="768" spans="1:159" ht="12.95" customHeight="1">
      <c r="A768" s="2"/>
      <c r="B768" s="840"/>
      <c r="C768" s="1232"/>
      <c r="D768" s="1232"/>
      <c r="E768" s="1232"/>
      <c r="F768" s="1232"/>
      <c r="G768" s="1232"/>
      <c r="H768" s="1232"/>
      <c r="I768" s="1232"/>
      <c r="J768" s="1232"/>
      <c r="K768" s="1232"/>
      <c r="L768" s="1232"/>
      <c r="M768" s="1232"/>
      <c r="N768" s="1232"/>
      <c r="O768" s="1232"/>
      <c r="P768" s="1232"/>
      <c r="Q768" s="1232"/>
      <c r="R768" s="1232"/>
      <c r="S768" s="1232"/>
      <c r="T768" s="1232"/>
      <c r="U768" s="1232"/>
      <c r="V768" s="1232"/>
      <c r="W768" s="1232"/>
      <c r="X768" s="1232"/>
      <c r="Y768" s="1232"/>
      <c r="Z768" s="1232"/>
      <c r="AA768" s="1232"/>
      <c r="AB768" s="1232"/>
      <c r="AC768" s="1232"/>
      <c r="AD768" s="1232"/>
      <c r="AE768" s="1232"/>
      <c r="AF768" s="1232"/>
      <c r="AG768" s="1232"/>
      <c r="AH768" s="1232"/>
      <c r="AI768" s="1232"/>
      <c r="AJ768" s="1232"/>
      <c r="AK768" s="1232"/>
      <c r="AL768" s="1232"/>
      <c r="AM768" s="1232"/>
      <c r="AN768" s="1232"/>
      <c r="AO768" s="1232"/>
      <c r="AP768" s="1232"/>
      <c r="AQ768" s="1232"/>
      <c r="AR768" s="1232"/>
      <c r="AS768" s="2"/>
      <c r="AT768" s="1101"/>
      <c r="AU768" s="1101"/>
      <c r="AV768" s="1101"/>
      <c r="AW768" s="1101"/>
      <c r="AX768" s="1101"/>
      <c r="AY768" s="1101"/>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1101"/>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1101"/>
      <c r="DH768" s="1101"/>
      <c r="DI768" s="1101"/>
      <c r="DJ768" s="1101"/>
      <c r="DK768" s="1101"/>
      <c r="DL768" s="1101"/>
      <c r="DM768" s="1101"/>
      <c r="DN768" s="1101"/>
      <c r="DO768" s="1101"/>
      <c r="DP768" s="1101"/>
      <c r="DQ768" s="1101"/>
      <c r="DR768" s="1101"/>
      <c r="DS768" s="1101"/>
      <c r="DT768" s="1101"/>
      <c r="DU768" s="1101"/>
      <c r="DV768" s="1101"/>
      <c r="DW768" s="1101"/>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1101"/>
      <c r="FC768" s="1101"/>
    </row>
    <row r="769" spans="1:157" ht="12.95" customHeight="1">
      <c r="A769" s="1101"/>
      <c r="B769" s="1101"/>
      <c r="C769" s="1101"/>
      <c r="D769" s="1101"/>
      <c r="E769" s="1101"/>
      <c r="F769" s="1101"/>
      <c r="G769" s="1101"/>
      <c r="H769" s="1101"/>
      <c r="I769" s="1101"/>
      <c r="J769" s="1325" t="s">
        <v>1548</v>
      </c>
      <c r="K769" s="1326"/>
      <c r="L769" s="1326"/>
      <c r="M769" s="1326"/>
      <c r="N769" s="1327"/>
      <c r="O769" s="1712" t="s">
        <v>1549</v>
      </c>
      <c r="P769" s="1712"/>
      <c r="Q769" s="1712"/>
      <c r="R769" s="1712"/>
      <c r="S769" s="1712"/>
      <c r="T769" s="1340" t="s">
        <v>1550</v>
      </c>
      <c r="U769" s="1341"/>
      <c r="V769" s="1341"/>
      <c r="W769" s="1342"/>
      <c r="X769" s="1325" t="s">
        <v>1551</v>
      </c>
      <c r="Y769" s="1326"/>
      <c r="Z769" s="1326"/>
      <c r="AA769" s="1326"/>
      <c r="AB769" s="1327"/>
      <c r="AC769" s="1325" t="s">
        <v>1569</v>
      </c>
      <c r="AD769" s="1326"/>
      <c r="AE769" s="1326"/>
      <c r="AF769" s="1326"/>
      <c r="AG769" s="1327"/>
      <c r="AH769" s="69"/>
      <c r="AI769" s="69"/>
      <c r="AJ769" s="69"/>
      <c r="AK769" s="69"/>
      <c r="AL769" s="69"/>
      <c r="AM769" s="1101"/>
      <c r="AN769" s="1101"/>
      <c r="AO769" s="1101"/>
      <c r="AP769" s="1101"/>
      <c r="AQ769" s="1101"/>
      <c r="AR769" s="1101"/>
      <c r="AS769" s="1101"/>
      <c r="AT769" s="1101"/>
      <c r="AU769" s="1101"/>
      <c r="AV769" s="1101"/>
      <c r="AW769" s="1101"/>
      <c r="AX769" s="1101"/>
      <c r="AY769" s="1101"/>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1101"/>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1101"/>
      <c r="DH769" s="1101"/>
      <c r="DI769" s="1101"/>
      <c r="DJ769" s="1101"/>
      <c r="DK769" s="1101"/>
      <c r="DL769" s="1101"/>
      <c r="DM769" s="1101"/>
      <c r="DN769" s="1101"/>
      <c r="DO769" s="1101"/>
      <c r="DP769" s="1101"/>
      <c r="DQ769" s="1101"/>
      <c r="DR769" s="1101"/>
      <c r="DS769" s="1101"/>
      <c r="DT769" s="1101"/>
      <c r="DU769" s="1101"/>
      <c r="DV769" s="1101"/>
      <c r="DW769" s="1101"/>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2.95" customHeight="1">
      <c r="A770" s="1101"/>
      <c r="B770" s="1101"/>
      <c r="C770" s="1101"/>
      <c r="D770" s="1101"/>
      <c r="E770" s="1101"/>
      <c r="F770" s="1101"/>
      <c r="G770" s="1101"/>
      <c r="H770" s="1101"/>
      <c r="I770" s="1101"/>
      <c r="J770" s="1328"/>
      <c r="K770" s="1329"/>
      <c r="L770" s="1329"/>
      <c r="M770" s="1329"/>
      <c r="N770" s="1330"/>
      <c r="O770" s="1712"/>
      <c r="P770" s="1712"/>
      <c r="Q770" s="1712"/>
      <c r="R770" s="1712"/>
      <c r="S770" s="1712"/>
      <c r="T770" s="1343"/>
      <c r="U770" s="1344"/>
      <c r="V770" s="1344"/>
      <c r="W770" s="1345"/>
      <c r="X770" s="1328"/>
      <c r="Y770" s="1329"/>
      <c r="Z770" s="1329"/>
      <c r="AA770" s="1329"/>
      <c r="AB770" s="1330"/>
      <c r="AC770" s="1328"/>
      <c r="AD770" s="1329"/>
      <c r="AE770" s="1329"/>
      <c r="AF770" s="1329"/>
      <c r="AG770" s="1330"/>
      <c r="AH770" s="69"/>
      <c r="AI770" s="69"/>
      <c r="AJ770" s="69"/>
      <c r="AK770" s="69"/>
      <c r="AL770" s="69"/>
      <c r="AM770" s="1101"/>
      <c r="AN770" s="1101"/>
      <c r="AO770" s="1101"/>
      <c r="AP770" s="1101"/>
      <c r="AQ770" s="1101"/>
      <c r="AR770" s="1101"/>
      <c r="AS770" s="1101"/>
      <c r="AT770" s="1101"/>
      <c r="AU770" s="1101"/>
      <c r="AV770" s="1101"/>
      <c r="AW770" s="1101"/>
      <c r="AX770" s="1101"/>
      <c r="AY770" s="1101"/>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1101"/>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1101"/>
      <c r="DH770" s="1101"/>
      <c r="DI770" s="1101"/>
      <c r="DJ770" s="1101"/>
      <c r="DK770" s="1101"/>
      <c r="DL770" s="1101"/>
      <c r="DM770" s="1101"/>
      <c r="DN770" s="1101"/>
      <c r="DO770" s="1101"/>
      <c r="DP770" s="1101"/>
      <c r="DQ770" s="1101"/>
      <c r="DR770" s="1101"/>
      <c r="DS770" s="1101"/>
      <c r="DT770" s="1101"/>
      <c r="DU770" s="1101"/>
      <c r="DV770" s="1101"/>
      <c r="DW770" s="1101"/>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2.95" customHeight="1">
      <c r="A771" s="1101"/>
      <c r="B771" s="1101"/>
      <c r="C771" s="1101"/>
      <c r="D771" s="1101"/>
      <c r="E771" s="1101"/>
      <c r="F771" s="1101"/>
      <c r="G771" s="1101"/>
      <c r="H771" s="1101"/>
      <c r="I771" s="1101"/>
      <c r="J771" s="1328"/>
      <c r="K771" s="1329"/>
      <c r="L771" s="1329"/>
      <c r="M771" s="1329"/>
      <c r="N771" s="1330"/>
      <c r="O771" s="1712"/>
      <c r="P771" s="1712"/>
      <c r="Q771" s="1712"/>
      <c r="R771" s="1712"/>
      <c r="S771" s="1712"/>
      <c r="T771" s="1343"/>
      <c r="U771" s="1344"/>
      <c r="V771" s="1344"/>
      <c r="W771" s="1345"/>
      <c r="X771" s="1328"/>
      <c r="Y771" s="1329"/>
      <c r="Z771" s="1329"/>
      <c r="AA771" s="1329"/>
      <c r="AB771" s="1330"/>
      <c r="AC771" s="1328"/>
      <c r="AD771" s="1329"/>
      <c r="AE771" s="1329"/>
      <c r="AF771" s="1329"/>
      <c r="AG771" s="1330"/>
      <c r="AH771" s="69"/>
      <c r="AI771" s="1101"/>
      <c r="AJ771" s="1101"/>
      <c r="AK771" s="69"/>
      <c r="AL771" s="69"/>
      <c r="AM771" s="1101"/>
      <c r="AN771" s="1101"/>
      <c r="AO771" s="1101"/>
      <c r="AP771" s="1101"/>
      <c r="AQ771" s="1101"/>
      <c r="AR771" s="1101"/>
      <c r="AS771" s="1101"/>
      <c r="AT771" s="1101"/>
      <c r="AU771" s="1101"/>
      <c r="AV771" s="1101"/>
      <c r="AW771" s="1101"/>
      <c r="AX771" s="1101"/>
      <c r="AY771" s="1101"/>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1101"/>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1101"/>
      <c r="DH771" s="1101"/>
      <c r="DI771" s="1101"/>
      <c r="DJ771" s="1101"/>
      <c r="DK771" s="1101"/>
      <c r="DL771" s="1101"/>
      <c r="DM771" s="1101"/>
      <c r="DN771" s="1101"/>
      <c r="DO771" s="1101"/>
      <c r="DP771" s="1101"/>
      <c r="DQ771" s="1101"/>
      <c r="DR771" s="1101"/>
      <c r="DS771" s="1101"/>
      <c r="DT771" s="1101"/>
      <c r="DU771" s="1101"/>
      <c r="DV771" s="1101"/>
      <c r="DW771" s="1101"/>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2.95" customHeight="1">
      <c r="A772" s="1101"/>
      <c r="B772" s="1101"/>
      <c r="C772" s="1101"/>
      <c r="D772" s="1101"/>
      <c r="E772" s="1101"/>
      <c r="F772" s="1101"/>
      <c r="G772" s="1101"/>
      <c r="H772" s="1101"/>
      <c r="I772" s="1101"/>
      <c r="J772" s="1331"/>
      <c r="K772" s="1332"/>
      <c r="L772" s="1332"/>
      <c r="M772" s="1332"/>
      <c r="N772" s="1333"/>
      <c r="O772" s="1712"/>
      <c r="P772" s="1712"/>
      <c r="Q772" s="1712"/>
      <c r="R772" s="1712"/>
      <c r="S772" s="1712"/>
      <c r="T772" s="1535"/>
      <c r="U772" s="1536"/>
      <c r="V772" s="1536"/>
      <c r="W772" s="1537"/>
      <c r="X772" s="1331"/>
      <c r="Y772" s="1332"/>
      <c r="Z772" s="1332"/>
      <c r="AA772" s="1332"/>
      <c r="AB772" s="1333"/>
      <c r="AC772" s="1331"/>
      <c r="AD772" s="1332"/>
      <c r="AE772" s="1332"/>
      <c r="AF772" s="1332"/>
      <c r="AG772" s="1333"/>
      <c r="AH772" s="69"/>
      <c r="AI772" s="69"/>
      <c r="AJ772" s="69"/>
      <c r="AK772" s="69"/>
      <c r="AL772" s="69"/>
      <c r="AM772" s="1101"/>
      <c r="AN772" s="1101"/>
      <c r="AO772" s="1101"/>
      <c r="AP772" s="1101"/>
      <c r="AQ772" s="1101"/>
      <c r="AR772" s="1101"/>
      <c r="AS772" s="1101"/>
      <c r="AT772" s="1101"/>
      <c r="AU772" s="1101"/>
      <c r="AV772" s="1101"/>
      <c r="AW772" s="1101"/>
      <c r="AX772" s="1101"/>
      <c r="AY772" s="1101"/>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1101"/>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1101"/>
      <c r="DH772" s="1101"/>
      <c r="DI772" s="1101"/>
      <c r="DJ772" s="1101"/>
      <c r="DK772" s="1101"/>
      <c r="DL772" s="1101"/>
      <c r="DM772" s="1101"/>
      <c r="DN772" s="1101"/>
      <c r="DO772" s="1101"/>
      <c r="DP772" s="1101"/>
      <c r="DQ772" s="1101"/>
      <c r="DR772" s="1101"/>
      <c r="DS772" s="1101"/>
      <c r="DT772" s="1101"/>
      <c r="DU772" s="1101"/>
      <c r="DV772" s="1101"/>
      <c r="DW772" s="1101"/>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2.95" customHeight="1">
      <c r="A773" s="1101"/>
      <c r="B773" s="1101"/>
      <c r="C773" s="1101"/>
      <c r="D773" s="1101"/>
      <c r="E773" s="1101"/>
      <c r="F773" s="1101"/>
      <c r="G773" s="1101"/>
      <c r="H773" s="1101"/>
      <c r="I773" s="1101"/>
      <c r="J773" s="1313" t="s">
        <v>1384</v>
      </c>
      <c r="K773" s="1314"/>
      <c r="L773" s="1314"/>
      <c r="M773" s="1314"/>
      <c r="N773" s="1315"/>
      <c r="O773" s="1401">
        <v>1</v>
      </c>
      <c r="P773" s="1401"/>
      <c r="Q773" s="1401"/>
      <c r="R773" s="1401"/>
      <c r="S773" s="1401"/>
      <c r="T773" s="1513">
        <v>1008</v>
      </c>
      <c r="U773" s="1514"/>
      <c r="V773" s="1514"/>
      <c r="W773" s="1515"/>
      <c r="X773" s="1334">
        <v>0</v>
      </c>
      <c r="Y773" s="1335"/>
      <c r="Z773" s="1335"/>
      <c r="AA773" s="1335"/>
      <c r="AB773" s="1336"/>
      <c r="AC773" s="1316">
        <f>X773*O773</f>
        <v>0</v>
      </c>
      <c r="AD773" s="1317"/>
      <c r="AE773" s="1317"/>
      <c r="AF773" s="1317"/>
      <c r="AG773" s="1318"/>
      <c r="AH773" s="1050"/>
      <c r="AI773" s="69"/>
      <c r="AJ773" s="69"/>
      <c r="AK773" s="1050"/>
      <c r="AL773" s="1050"/>
      <c r="AM773" s="1101"/>
      <c r="AN773" s="1101"/>
      <c r="AO773" s="1101"/>
      <c r="AP773" s="1101"/>
      <c r="AQ773" s="1101"/>
      <c r="AR773" s="1101"/>
      <c r="AS773" s="1101"/>
      <c r="AT773" s="1101"/>
      <c r="AU773" s="1101"/>
      <c r="AV773" s="1101"/>
      <c r="AW773" s="1101"/>
      <c r="AX773" s="1101"/>
      <c r="AY773" s="1101"/>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1101"/>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1101"/>
      <c r="DH773" s="1101"/>
      <c r="DI773" s="1101"/>
      <c r="DJ773" s="1101"/>
      <c r="DK773" s="1101"/>
      <c r="DL773" s="1101"/>
      <c r="DM773" s="1101"/>
      <c r="DN773" s="1101"/>
      <c r="DO773" s="1101"/>
      <c r="DP773" s="1101"/>
      <c r="DQ773" s="1101"/>
      <c r="DR773" s="1101"/>
      <c r="DS773" s="1101"/>
      <c r="DT773" s="1101"/>
      <c r="DU773" s="1101"/>
      <c r="DV773" s="1101"/>
      <c r="DW773" s="1101"/>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2.95" customHeight="1">
      <c r="A774" s="1101"/>
      <c r="B774" s="1101"/>
      <c r="C774" s="1101"/>
      <c r="D774" s="1101"/>
      <c r="E774" s="1101"/>
      <c r="F774" s="1101"/>
      <c r="G774" s="1101"/>
      <c r="H774" s="1101"/>
      <c r="I774" s="1101"/>
      <c r="J774" s="1313"/>
      <c r="K774" s="1314"/>
      <c r="L774" s="1314"/>
      <c r="M774" s="1314"/>
      <c r="N774" s="1315"/>
      <c r="O774" s="1401"/>
      <c r="P774" s="1401"/>
      <c r="Q774" s="1401"/>
      <c r="R774" s="1401"/>
      <c r="S774" s="1401"/>
      <c r="T774" s="1513"/>
      <c r="U774" s="1514"/>
      <c r="V774" s="1514"/>
      <c r="W774" s="1515"/>
      <c r="X774" s="1334"/>
      <c r="Y774" s="1335"/>
      <c r="Z774" s="1335"/>
      <c r="AA774" s="1335"/>
      <c r="AB774" s="1336"/>
      <c r="AC774" s="1316">
        <f>X774*O774</f>
        <v>0</v>
      </c>
      <c r="AD774" s="1317"/>
      <c r="AE774" s="1317"/>
      <c r="AF774" s="1317"/>
      <c r="AG774" s="1318"/>
      <c r="AH774" s="1050"/>
      <c r="AI774" s="1050"/>
      <c r="AJ774" s="1050"/>
      <c r="AK774" s="1050"/>
      <c r="AL774" s="1050"/>
      <c r="AM774" s="1101"/>
      <c r="AN774" s="1101"/>
      <c r="AO774" s="1101"/>
      <c r="AP774" s="1101"/>
      <c r="AQ774" s="1101"/>
      <c r="AR774" s="1101"/>
      <c r="AS774" s="1101"/>
      <c r="AT774" s="1101"/>
      <c r="AU774" s="1101"/>
      <c r="AV774" s="1101"/>
      <c r="AW774" s="1101"/>
      <c r="AX774" s="1101"/>
      <c r="AY774" s="1101"/>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1101"/>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1101"/>
      <c r="DH774" s="1101"/>
      <c r="DI774" s="1101"/>
      <c r="DJ774" s="1101"/>
      <c r="DK774" s="1101"/>
      <c r="DL774" s="1101"/>
      <c r="DM774" s="1101"/>
      <c r="DN774" s="1101"/>
      <c r="DO774" s="1101"/>
      <c r="DP774" s="1101"/>
      <c r="DQ774" s="1101"/>
      <c r="DR774" s="1101"/>
      <c r="DS774" s="1101"/>
      <c r="DT774" s="1101"/>
      <c r="DU774" s="1101"/>
      <c r="DV774" s="1101"/>
      <c r="DW774" s="1101"/>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2.95" customHeight="1">
      <c r="A775" s="1101"/>
      <c r="B775" s="1101"/>
      <c r="C775" s="1101"/>
      <c r="D775" s="1101"/>
      <c r="E775" s="1101"/>
      <c r="F775" s="1101"/>
      <c r="G775" s="1101"/>
      <c r="H775" s="1101"/>
      <c r="I775" s="1101"/>
      <c r="J775" s="1313"/>
      <c r="K775" s="1314"/>
      <c r="L775" s="1314"/>
      <c r="M775" s="1314"/>
      <c r="N775" s="1315"/>
      <c r="O775" s="1401"/>
      <c r="P775" s="1401"/>
      <c r="Q775" s="1401"/>
      <c r="R775" s="1401"/>
      <c r="S775" s="1401"/>
      <c r="T775" s="1513"/>
      <c r="U775" s="1514"/>
      <c r="V775" s="1514"/>
      <c r="W775" s="1515"/>
      <c r="X775" s="1334"/>
      <c r="Y775" s="1335"/>
      <c r="Z775" s="1335"/>
      <c r="AA775" s="1335"/>
      <c r="AB775" s="1336"/>
      <c r="AC775" s="1316">
        <f>X775*O775</f>
        <v>0</v>
      </c>
      <c r="AD775" s="1317"/>
      <c r="AE775" s="1317"/>
      <c r="AF775" s="1317"/>
      <c r="AG775" s="1318"/>
      <c r="AH775" s="1050"/>
      <c r="AI775" s="1050"/>
      <c r="AJ775" s="1050"/>
      <c r="AK775" s="1050"/>
      <c r="AL775" s="1050"/>
      <c r="AM775" s="1101"/>
      <c r="AN775" s="1101"/>
      <c r="AO775" s="1101"/>
      <c r="AP775" s="1101"/>
      <c r="AQ775" s="1101"/>
      <c r="AR775" s="1101"/>
      <c r="AS775" s="1101"/>
      <c r="AT775" s="1101"/>
      <c r="AU775" s="1101"/>
      <c r="AV775" s="1101">
        <f>SUM(AW751:AW774)</f>
        <v>0</v>
      </c>
      <c r="AW775" s="1101"/>
      <c r="AX775" s="1101"/>
      <c r="AY775" s="1101"/>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1101"/>
      <c r="DH775" s="1101"/>
      <c r="DI775" s="1101"/>
      <c r="DJ775" s="1101"/>
      <c r="DK775" s="1101"/>
      <c r="DL775" s="1101"/>
      <c r="DM775" s="1101"/>
      <c r="DN775" s="1101"/>
      <c r="DO775" s="1101"/>
      <c r="DP775" s="1101"/>
      <c r="DQ775" s="1101"/>
      <c r="DR775" s="1101"/>
      <c r="DS775" s="1101"/>
      <c r="DT775" s="1101"/>
      <c r="DU775" s="1101"/>
      <c r="DV775" s="1101"/>
      <c r="DW775" s="1101"/>
      <c r="DX775" s="1101"/>
      <c r="DY775" s="1101"/>
      <c r="DZ775" s="1101"/>
      <c r="EA775" s="1101"/>
      <c r="EB775" s="1101"/>
      <c r="EC775" s="1101"/>
      <c r="ED775" s="1101"/>
      <c r="EE775" s="1101"/>
      <c r="EF775" s="1101"/>
      <c r="EG775" s="1101"/>
      <c r="EH775" s="1101"/>
      <c r="EI775" s="1101"/>
      <c r="EJ775" s="1101"/>
      <c r="EK775" s="1101"/>
      <c r="EL775" s="1101"/>
      <c r="EM775" s="1101"/>
      <c r="EN775" s="1101"/>
      <c r="EO775" s="1101"/>
      <c r="EP775" s="1101"/>
      <c r="EQ775" s="1101"/>
      <c r="ER775" s="1101"/>
      <c r="ES775" s="1101"/>
      <c r="ET775" s="1101"/>
      <c r="EU775" s="1101"/>
      <c r="EV775" s="1101"/>
      <c r="EW775" s="1101"/>
      <c r="EX775" s="1101"/>
      <c r="EY775" s="1101"/>
      <c r="EZ775" s="1101"/>
      <c r="FA775" s="1101"/>
    </row>
    <row r="776" spans="1:157" ht="12.95" customHeight="1">
      <c r="A776" s="1101"/>
      <c r="B776" s="1101"/>
      <c r="C776" s="1101"/>
      <c r="D776" s="1101"/>
      <c r="E776" s="1101"/>
      <c r="F776" s="1101"/>
      <c r="G776" s="1101"/>
      <c r="H776" s="1101"/>
      <c r="I776" s="1101"/>
      <c r="J776" s="1313"/>
      <c r="K776" s="1314"/>
      <c r="L776" s="1314"/>
      <c r="M776" s="1314"/>
      <c r="N776" s="1315"/>
      <c r="O776" s="1401"/>
      <c r="P776" s="1401"/>
      <c r="Q776" s="1401"/>
      <c r="R776" s="1401"/>
      <c r="S776" s="1401"/>
      <c r="T776" s="1513"/>
      <c r="U776" s="1514"/>
      <c r="V776" s="1514"/>
      <c r="W776" s="1515"/>
      <c r="X776" s="1334"/>
      <c r="Y776" s="1335"/>
      <c r="Z776" s="1335"/>
      <c r="AA776" s="1335"/>
      <c r="AB776" s="1336"/>
      <c r="AC776" s="1316">
        <f>X776*O776</f>
        <v>0</v>
      </c>
      <c r="AD776" s="1317"/>
      <c r="AE776" s="1317"/>
      <c r="AF776" s="1317"/>
      <c r="AG776" s="1318"/>
      <c r="AH776" s="1050"/>
      <c r="AI776" s="1050"/>
      <c r="AJ776" s="1050"/>
      <c r="AK776" s="1050"/>
      <c r="AL776" s="1050"/>
      <c r="AM776" s="1101"/>
      <c r="AN776" s="1101"/>
      <c r="AO776" s="1101"/>
      <c r="AP776" s="1101"/>
      <c r="AQ776" s="1101"/>
      <c r="AR776" s="1101"/>
      <c r="AS776" s="1101"/>
      <c r="AT776" s="1101"/>
      <c r="AU776" s="1101"/>
      <c r="AV776" s="1101"/>
      <c r="AW776" s="1101"/>
      <c r="AX776" s="1101"/>
      <c r="AY776" s="1101"/>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1101"/>
      <c r="DH776" s="1101"/>
      <c r="DI776" s="1101"/>
      <c r="DJ776" s="1101"/>
      <c r="DK776" s="1101"/>
      <c r="DL776" s="1101"/>
      <c r="DM776" s="1101"/>
      <c r="DN776" s="1101"/>
      <c r="DO776" s="1101"/>
      <c r="DP776" s="1101"/>
      <c r="DQ776" s="1101"/>
      <c r="DR776" s="1101"/>
      <c r="DS776" s="1101"/>
      <c r="DT776" s="1101"/>
      <c r="DU776" s="1101"/>
      <c r="DV776" s="1101"/>
      <c r="DW776" s="1101"/>
      <c r="DX776" s="1101"/>
      <c r="DY776" s="1101"/>
      <c r="DZ776" s="1101"/>
      <c r="EA776" s="1101"/>
      <c r="EB776" s="1101"/>
      <c r="EC776" s="1101"/>
      <c r="ED776" s="1101"/>
      <c r="EE776" s="1101"/>
      <c r="EF776" s="1101"/>
      <c r="EG776" s="1101"/>
      <c r="EH776" s="1101"/>
      <c r="EI776" s="1101"/>
      <c r="EJ776" s="1101"/>
      <c r="EK776" s="1101"/>
      <c r="EL776" s="1101"/>
      <c r="EM776" s="1101"/>
      <c r="EN776" s="1101"/>
      <c r="EO776" s="1101"/>
      <c r="EP776" s="1101"/>
      <c r="EQ776" s="1101"/>
      <c r="ER776" s="1101"/>
      <c r="ES776" s="1101"/>
      <c r="ET776" s="1101"/>
      <c r="EU776" s="1101"/>
      <c r="EV776" s="1101"/>
      <c r="EW776" s="1101"/>
      <c r="EX776" s="1101"/>
      <c r="EY776" s="1101"/>
      <c r="EZ776" s="1101"/>
      <c r="FA776" s="1101"/>
    </row>
    <row r="777" spans="1:157" ht="12.95" customHeight="1">
      <c r="A777" s="1101"/>
      <c r="B777" s="1101"/>
      <c r="C777" s="1101"/>
      <c r="D777" s="1101"/>
      <c r="E777" s="1101"/>
      <c r="F777" s="1101"/>
      <c r="G777" s="1101"/>
      <c r="H777" s="1101"/>
      <c r="I777" s="1101"/>
      <c r="J777" s="1539" t="s">
        <v>1557</v>
      </c>
      <c r="K777" s="1540"/>
      <c r="L777" s="1540"/>
      <c r="M777" s="1540"/>
      <c r="N777" s="1541"/>
      <c r="O777" s="1347">
        <f>SUM(O773:S776)</f>
        <v>1</v>
      </c>
      <c r="P777" s="1348"/>
      <c r="Q777" s="1348"/>
      <c r="R777" s="1348"/>
      <c r="S777" s="1349"/>
      <c r="T777" s="1101"/>
      <c r="U777" s="1101"/>
      <c r="V777" s="1101"/>
      <c r="W777" s="1101"/>
      <c r="X777" s="1539" t="s">
        <v>1558</v>
      </c>
      <c r="Y777" s="1540"/>
      <c r="Z777" s="1540"/>
      <c r="AA777" s="1540"/>
      <c r="AB777" s="1541"/>
      <c r="AC777" s="1316">
        <f>SUM(AC773:AG776)</f>
        <v>0</v>
      </c>
      <c r="AD777" s="1317"/>
      <c r="AE777" s="1317"/>
      <c r="AF777" s="1317"/>
      <c r="AG777" s="1318"/>
      <c r="AH777" s="1101"/>
      <c r="AI777" s="1050"/>
      <c r="AJ777" s="1050"/>
      <c r="AK777" s="1101"/>
      <c r="AL777" s="1101"/>
      <c r="AM777" s="1101"/>
      <c r="AN777" s="1101"/>
      <c r="AO777" s="1101"/>
      <c r="AP777" s="1101"/>
      <c r="AQ777" s="1101"/>
      <c r="AR777" s="1101"/>
      <c r="AS777" s="1101"/>
      <c r="AT777" s="1101"/>
      <c r="AU777" s="1101"/>
      <c r="AV777" s="1101"/>
      <c r="AW777" s="1101"/>
      <c r="AX777" s="1101"/>
      <c r="AY777" s="1101"/>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1101"/>
      <c r="DH777" s="1101"/>
      <c r="DI777" s="1101"/>
      <c r="DJ777" s="1101"/>
      <c r="DK777" s="1101"/>
      <c r="DL777" s="1101"/>
      <c r="DM777" s="1101"/>
      <c r="DN777" s="1101"/>
      <c r="DO777" s="1101"/>
      <c r="DP777" s="1101"/>
      <c r="DQ777" s="1101"/>
      <c r="DR777" s="1101"/>
      <c r="DS777" s="1101"/>
      <c r="DT777" s="1101"/>
      <c r="DU777" s="1101"/>
      <c r="DV777" s="1101"/>
      <c r="DW777" s="1101"/>
      <c r="DX777" s="1101"/>
      <c r="DY777" s="1101"/>
      <c r="DZ777" s="1101"/>
      <c r="EA777" s="1101"/>
      <c r="EB777" s="1101"/>
      <c r="EC777" s="1101"/>
      <c r="ED777" s="1101"/>
      <c r="EE777" s="1101"/>
      <c r="EF777" s="1101"/>
      <c r="EG777" s="1101"/>
      <c r="EH777" s="1101"/>
      <c r="EI777" s="1101"/>
      <c r="EJ777" s="1101"/>
      <c r="EK777" s="1101"/>
      <c r="EL777" s="1101"/>
      <c r="EM777" s="1101"/>
      <c r="EN777" s="1101"/>
      <c r="EO777" s="1101"/>
      <c r="EP777" s="1101"/>
      <c r="EQ777" s="1101"/>
      <c r="ER777" s="1101"/>
      <c r="ES777" s="1101"/>
      <c r="ET777" s="1101"/>
      <c r="EU777" s="1101"/>
      <c r="EV777" s="1101"/>
      <c r="EW777" s="1101"/>
      <c r="EX777" s="1101"/>
      <c r="EY777" s="1101"/>
      <c r="EZ777" s="1101"/>
      <c r="FA777" s="1101"/>
    </row>
    <row r="778" spans="1:157" ht="12.95" customHeight="1">
      <c r="A778" s="1101"/>
      <c r="B778" s="1101"/>
      <c r="C778" s="1101"/>
      <c r="D778" s="1101"/>
      <c r="E778" s="1101"/>
      <c r="F778" s="1101"/>
      <c r="G778" s="1101"/>
      <c r="H778" s="1101"/>
      <c r="I778" s="1101"/>
      <c r="J778" s="38"/>
      <c r="K778" s="38"/>
      <c r="L778" s="38"/>
      <c r="M778" s="38"/>
      <c r="N778" s="38"/>
      <c r="O778" s="1157"/>
      <c r="P778" s="1157"/>
      <c r="Q778" s="1157"/>
      <c r="R778" s="1157"/>
      <c r="S778" s="1157"/>
      <c r="T778" s="38"/>
      <c r="U778" s="38"/>
      <c r="V778" s="38"/>
      <c r="W778" s="38"/>
      <c r="X778" s="38"/>
      <c r="Y778" s="791"/>
      <c r="Z778" s="1132"/>
      <c r="AA778" s="1132"/>
      <c r="AB778" s="1132"/>
      <c r="AC778" s="1132"/>
      <c r="AD778" s="1101"/>
      <c r="AE778" s="1101"/>
      <c r="AF778" s="1101"/>
      <c r="AG778" s="1101"/>
      <c r="AH778" s="1101"/>
      <c r="AI778" s="1101"/>
      <c r="AJ778" s="1101"/>
      <c r="AK778" s="1101"/>
      <c r="AL778" s="1101"/>
      <c r="AM778" s="1101"/>
      <c r="AN778" s="1101"/>
      <c r="AO778" s="1101"/>
      <c r="AP778" s="1101"/>
      <c r="AQ778" s="1101"/>
      <c r="AR778" s="1101"/>
      <c r="AS778" s="1101"/>
      <c r="AT778" s="1101"/>
      <c r="AU778" s="1101"/>
      <c r="AV778" s="1101"/>
      <c r="AW778" s="1101"/>
      <c r="AX778" s="1101"/>
      <c r="AY778" s="1101"/>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1101"/>
      <c r="DH778" s="1101"/>
      <c r="DI778" s="1101"/>
      <c r="DJ778" s="1101"/>
      <c r="DK778" s="1101"/>
      <c r="DL778" s="1101"/>
      <c r="DM778" s="1101"/>
      <c r="DN778" s="1101"/>
      <c r="DO778" s="1101"/>
      <c r="DP778" s="1101"/>
      <c r="DQ778" s="1101"/>
      <c r="DR778" s="1101"/>
      <c r="DS778" s="1101"/>
      <c r="DT778" s="1101"/>
      <c r="DU778" s="1101"/>
      <c r="DV778" s="1101"/>
      <c r="DW778" s="1101"/>
      <c r="DX778" s="1101"/>
      <c r="DY778" s="1101"/>
      <c r="DZ778" s="1101"/>
      <c r="EA778" s="1101"/>
      <c r="EB778" s="1101"/>
      <c r="EC778" s="1101"/>
      <c r="ED778" s="1101"/>
      <c r="EE778" s="1101"/>
      <c r="EF778" s="1101"/>
      <c r="EG778" s="1101"/>
      <c r="EH778" s="1101"/>
      <c r="EI778" s="1101"/>
      <c r="EJ778" s="1101"/>
      <c r="EK778" s="1101"/>
      <c r="EL778" s="1101"/>
      <c r="EM778" s="1101"/>
      <c r="EN778" s="1101"/>
      <c r="EO778" s="1101"/>
      <c r="EP778" s="1101"/>
      <c r="EQ778" s="1101"/>
      <c r="ER778" s="1101"/>
      <c r="ES778" s="1101"/>
      <c r="ET778" s="1101"/>
      <c r="EU778" s="1101"/>
      <c r="EV778" s="1101"/>
      <c r="EW778" s="1101"/>
      <c r="EX778" s="1101"/>
      <c r="EY778" s="1101"/>
      <c r="EZ778" s="1101"/>
      <c r="FA778" s="1101"/>
    </row>
    <row r="779" spans="1:157" ht="12.95" customHeight="1">
      <c r="A779" s="1101"/>
      <c r="B779" s="38"/>
      <c r="C779" s="38"/>
      <c r="D779" s="38"/>
      <c r="E779" s="38"/>
      <c r="F779" s="38"/>
      <c r="G779" s="1157"/>
      <c r="H779" s="1157"/>
      <c r="I779" s="1157"/>
      <c r="J779" s="1375" t="s">
        <v>837</v>
      </c>
      <c r="K779" s="1375"/>
      <c r="L779" s="38"/>
      <c r="M779" s="1120" t="s">
        <v>1570</v>
      </c>
      <c r="N779" s="38"/>
      <c r="O779" s="38"/>
      <c r="P779" s="38"/>
      <c r="Q779" s="1157"/>
      <c r="R779" s="1157"/>
      <c r="S779" s="1157"/>
      <c r="T779" s="1157"/>
      <c r="U779" s="1157"/>
      <c r="V779" s="1101"/>
      <c r="W779" s="1101"/>
      <c r="X779" s="1101"/>
      <c r="Y779" s="1101"/>
      <c r="Z779" s="1101"/>
      <c r="AA779" s="1101"/>
      <c r="AB779" s="1101"/>
      <c r="AC779" s="1101"/>
      <c r="AD779" s="1101"/>
      <c r="AE779" s="1101"/>
      <c r="AF779" s="1101"/>
      <c r="AG779" s="1101"/>
      <c r="AH779" s="1101"/>
      <c r="AI779" s="1101"/>
      <c r="AJ779" s="1101"/>
      <c r="AK779" s="1101"/>
      <c r="AL779" s="1101"/>
      <c r="AM779" s="1101"/>
      <c r="AN779" s="1101"/>
      <c r="AO779" s="1101"/>
      <c r="AP779" s="1101"/>
      <c r="AQ779" s="1101"/>
      <c r="AR779" s="1101"/>
      <c r="AS779" s="1101"/>
      <c r="AT779" s="1101"/>
      <c r="AU779" s="1101"/>
      <c r="AV779" s="1101"/>
      <c r="AW779" s="1101"/>
      <c r="AX779" s="1101"/>
      <c r="AY779" s="1101"/>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1101"/>
      <c r="DH779" s="1101"/>
      <c r="DI779" s="1101"/>
      <c r="DJ779" s="1101"/>
      <c r="DK779" s="1101"/>
      <c r="DL779" s="1101"/>
      <c r="DM779" s="1101"/>
      <c r="DN779" s="1101"/>
      <c r="DO779" s="1101"/>
      <c r="DP779" s="1101"/>
      <c r="DQ779" s="1101"/>
      <c r="DR779" s="1101"/>
      <c r="DS779" s="1101"/>
      <c r="DT779" s="1101"/>
      <c r="DU779" s="1101"/>
      <c r="DV779" s="1101"/>
      <c r="DW779" s="1101"/>
      <c r="DX779" s="1101"/>
      <c r="DY779" s="1101"/>
      <c r="DZ779" s="1101"/>
      <c r="EA779" s="1101"/>
      <c r="EB779" s="1101"/>
      <c r="EC779" s="1101"/>
      <c r="ED779" s="1101"/>
      <c r="EE779" s="1101"/>
      <c r="EF779" s="1101"/>
      <c r="EG779" s="1101"/>
      <c r="EH779" s="1101"/>
      <c r="EI779" s="1101"/>
      <c r="EJ779" s="1101"/>
      <c r="EK779" s="1101"/>
      <c r="EL779" s="1101"/>
      <c r="EM779" s="1101"/>
      <c r="EN779" s="1101"/>
      <c r="EO779" s="1101"/>
      <c r="EP779" s="1101"/>
      <c r="EQ779" s="1101"/>
      <c r="ER779" s="1101"/>
      <c r="ES779" s="1101"/>
      <c r="ET779" s="1101"/>
      <c r="EU779" s="1101"/>
      <c r="EV779" s="1101"/>
      <c r="EW779" s="1101"/>
      <c r="EX779" s="1101"/>
      <c r="EY779" s="1101"/>
      <c r="EZ779" s="1101"/>
      <c r="FA779" s="1101"/>
    </row>
    <row r="780" spans="1:157" ht="12.95" customHeight="1">
      <c r="A780" s="1101"/>
      <c r="B780" s="38"/>
      <c r="C780" s="38"/>
      <c r="D780" s="38"/>
      <c r="E780" s="38"/>
      <c r="F780" s="38"/>
      <c r="G780" s="1157"/>
      <c r="H780" s="1157"/>
      <c r="I780" s="1157"/>
      <c r="J780" s="1157"/>
      <c r="K780" s="1157"/>
      <c r="L780" s="38"/>
      <c r="M780" s="1120" t="s">
        <v>1571</v>
      </c>
      <c r="N780" s="38"/>
      <c r="O780" s="38"/>
      <c r="P780" s="38"/>
      <c r="Q780" s="1157"/>
      <c r="R780" s="1157"/>
      <c r="S780" s="1157"/>
      <c r="T780" s="1157"/>
      <c r="U780" s="1157"/>
      <c r="V780" s="1101"/>
      <c r="W780" s="1101"/>
      <c r="X780" s="1101"/>
      <c r="Y780" s="1101"/>
      <c r="Z780" s="1101"/>
      <c r="AA780" s="1101"/>
      <c r="AB780" s="1101"/>
      <c r="AC780" s="1101"/>
      <c r="AD780" s="1101"/>
      <c r="AE780" s="1101"/>
      <c r="AF780" s="1101"/>
      <c r="AG780" s="1101"/>
      <c r="AH780" s="1101"/>
      <c r="AI780" s="1101"/>
      <c r="AJ780" s="1101"/>
      <c r="AK780" s="1101"/>
      <c r="AL780" s="1101"/>
      <c r="AM780" s="1101"/>
      <c r="AN780" s="1101"/>
      <c r="AO780" s="1101"/>
      <c r="AP780" s="1101"/>
      <c r="AQ780" s="1101"/>
      <c r="AR780" s="1101"/>
      <c r="AS780" s="1101"/>
      <c r="AT780" s="1101"/>
      <c r="AU780" s="1101"/>
      <c r="AV780" s="1101"/>
      <c r="AW780" s="1101"/>
      <c r="AX780" s="1101"/>
      <c r="AY780" s="1101"/>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1101"/>
      <c r="DH780" s="1101"/>
      <c r="DI780" s="1101"/>
      <c r="DJ780" s="1101"/>
      <c r="DK780" s="1101"/>
      <c r="DL780" s="1101"/>
      <c r="DM780" s="1101"/>
      <c r="DN780" s="1101"/>
      <c r="DO780" s="1101"/>
      <c r="DP780" s="1101"/>
      <c r="DQ780" s="1101"/>
      <c r="DR780" s="1101"/>
      <c r="DS780" s="1101"/>
      <c r="DT780" s="1101"/>
      <c r="DU780" s="1101"/>
      <c r="DV780" s="1101"/>
      <c r="DW780" s="1101"/>
      <c r="DX780" s="1101"/>
      <c r="DY780" s="1101"/>
      <c r="DZ780" s="1101"/>
      <c r="EA780" s="1101"/>
      <c r="EB780" s="1101"/>
      <c r="EC780" s="1101"/>
      <c r="ED780" s="1101"/>
      <c r="EE780" s="1101"/>
      <c r="EF780" s="1101"/>
      <c r="EG780" s="1101"/>
      <c r="EH780" s="1101"/>
      <c r="EI780" s="1101"/>
      <c r="EJ780" s="1101"/>
      <c r="EK780" s="1101"/>
      <c r="EL780" s="1101"/>
      <c r="EM780" s="1101"/>
      <c r="EN780" s="1101"/>
      <c r="EO780" s="1101"/>
      <c r="EP780" s="1101"/>
      <c r="EQ780" s="1101"/>
      <c r="ER780" s="1101"/>
      <c r="ES780" s="1101"/>
      <c r="ET780" s="1101"/>
      <c r="EU780" s="1101"/>
      <c r="EV780" s="1101"/>
      <c r="EW780" s="1101"/>
      <c r="EX780" s="1101"/>
      <c r="EY780" s="1101"/>
      <c r="EZ780" s="1101"/>
      <c r="FA780" s="1101"/>
    </row>
    <row r="781" spans="1:157" ht="12.95" customHeight="1">
      <c r="A781" s="1" t="s">
        <v>1038</v>
      </c>
      <c r="B781" s="1124"/>
      <c r="C781" s="1124" t="s">
        <v>208</v>
      </c>
      <c r="D781" s="38"/>
      <c r="E781" s="38"/>
      <c r="F781" s="38"/>
      <c r="G781" s="1157"/>
      <c r="H781" s="1157"/>
      <c r="I781" s="1157"/>
      <c r="J781" s="1157"/>
      <c r="K781" s="1157"/>
      <c r="L781" s="38"/>
      <c r="M781" s="38"/>
      <c r="N781" s="38"/>
      <c r="O781" s="38"/>
      <c r="P781" s="38"/>
      <c r="Q781" s="1157"/>
      <c r="R781" s="1157"/>
      <c r="S781" s="1157"/>
      <c r="T781" s="1157"/>
      <c r="U781" s="1157"/>
      <c r="V781" s="1101"/>
      <c r="W781" s="1101"/>
      <c r="X781" s="1101"/>
      <c r="Y781" s="1101"/>
      <c r="Z781" s="1101"/>
      <c r="AA781" s="1101"/>
      <c r="AB781" s="1101"/>
      <c r="AC781" s="1101"/>
      <c r="AD781" s="1101"/>
      <c r="AE781" s="1101"/>
      <c r="AF781" s="1101"/>
      <c r="AG781" s="1101"/>
      <c r="AH781" s="1101"/>
      <c r="AI781" s="1101"/>
      <c r="AJ781" s="1101"/>
      <c r="AK781" s="1101"/>
      <c r="AL781" s="1101"/>
      <c r="AM781" s="1101"/>
      <c r="AN781" s="1101"/>
      <c r="AO781" s="1101"/>
      <c r="AP781" s="1101"/>
      <c r="AQ781" s="1101"/>
      <c r="AR781" s="1101"/>
      <c r="AS781" s="1101"/>
      <c r="AT781" s="1101"/>
      <c r="AU781" s="1101"/>
      <c r="AV781" s="1101"/>
      <c r="AW781" s="1101"/>
      <c r="AX781" s="1101"/>
      <c r="AY781" s="1101"/>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1101"/>
      <c r="DH781" s="1101"/>
      <c r="DI781" s="1101"/>
      <c r="DJ781" s="1101"/>
      <c r="DK781" s="1101"/>
      <c r="DL781" s="1101"/>
      <c r="DM781" s="1101"/>
      <c r="DN781" s="1101"/>
      <c r="DO781" s="1101"/>
      <c r="DP781" s="1101"/>
      <c r="DQ781" s="1101"/>
      <c r="DR781" s="1101"/>
      <c r="DS781" s="1101"/>
      <c r="DT781" s="1101"/>
      <c r="DU781" s="1101"/>
      <c r="DV781" s="1101"/>
      <c r="DW781" s="1101"/>
      <c r="DX781" s="1101"/>
      <c r="DY781" s="1101"/>
      <c r="DZ781" s="1101"/>
      <c r="EA781" s="1101"/>
      <c r="EB781" s="1101"/>
      <c r="EC781" s="1101"/>
      <c r="ED781" s="1101"/>
      <c r="EE781" s="1101"/>
      <c r="EF781" s="1101"/>
      <c r="EG781" s="1101"/>
      <c r="EH781" s="1101"/>
      <c r="EI781" s="1101"/>
      <c r="EJ781" s="1101"/>
      <c r="EK781" s="1101"/>
      <c r="EL781" s="1101"/>
      <c r="EM781" s="1101"/>
      <c r="EN781" s="1101"/>
      <c r="EO781" s="1101"/>
      <c r="EP781" s="1101"/>
      <c r="EQ781" s="1101"/>
      <c r="ER781" s="1101"/>
      <c r="ES781" s="1101"/>
      <c r="ET781" s="1101"/>
      <c r="EU781" s="1101"/>
      <c r="EV781" s="1101"/>
      <c r="EW781" s="1101"/>
      <c r="EX781" s="1101"/>
      <c r="EY781" s="1101"/>
      <c r="EZ781" s="1101"/>
      <c r="FA781" s="1101"/>
    </row>
    <row r="782" spans="1:157" ht="12.95" customHeight="1">
      <c r="A782" s="1101"/>
      <c r="B782" s="38"/>
      <c r="C782" s="38"/>
      <c r="D782" s="38"/>
      <c r="E782" s="38"/>
      <c r="F782" s="38"/>
      <c r="G782" s="1157"/>
      <c r="H782" s="1157"/>
      <c r="I782" s="1157"/>
      <c r="J782" s="383"/>
      <c r="K782" s="1157"/>
      <c r="L782" s="38"/>
      <c r="M782" s="38"/>
      <c r="N782" s="38"/>
      <c r="O782" s="38"/>
      <c r="P782" s="38"/>
      <c r="Q782" s="1157"/>
      <c r="R782" s="1157"/>
      <c r="S782" s="1157"/>
      <c r="T782" s="1157"/>
      <c r="U782" s="1157"/>
      <c r="V782" s="1101"/>
      <c r="W782" s="1101"/>
      <c r="X782" s="1101"/>
      <c r="Y782" s="1101"/>
      <c r="Z782" s="1101"/>
      <c r="AA782" s="1101"/>
      <c r="AB782" s="1101"/>
      <c r="AC782" s="1101"/>
      <c r="AD782" s="1101"/>
      <c r="AE782" s="1101"/>
      <c r="AF782" s="1101"/>
      <c r="AG782" s="1101"/>
      <c r="AH782" s="1101"/>
      <c r="AI782" s="1101"/>
      <c r="AJ782" s="1101"/>
      <c r="AK782" s="1101"/>
      <c r="AL782" s="1101"/>
      <c r="AM782" s="1101"/>
      <c r="AN782" s="1101"/>
      <c r="AO782" s="1101"/>
      <c r="AP782" s="1101"/>
      <c r="AQ782" s="1101"/>
      <c r="AR782" s="1101"/>
      <c r="AS782" s="1101"/>
      <c r="AT782" s="1101"/>
      <c r="AU782" s="1101"/>
      <c r="AV782" s="1101"/>
      <c r="AW782" s="1101"/>
      <c r="AX782" s="1101"/>
      <c r="AY782" s="1101"/>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1101"/>
      <c r="DH782" s="1101"/>
      <c r="DI782" s="1101"/>
      <c r="DJ782" s="1101"/>
      <c r="DK782" s="1101"/>
      <c r="DL782" s="1101"/>
      <c r="DM782" s="1101"/>
      <c r="DN782" s="1101"/>
      <c r="DO782" s="1101"/>
      <c r="DP782" s="1101"/>
      <c r="DQ782" s="1101"/>
      <c r="DR782" s="1101"/>
      <c r="DS782" s="1101"/>
      <c r="DT782" s="1101"/>
      <c r="DU782" s="1101"/>
      <c r="DV782" s="1101"/>
      <c r="DW782" s="1101"/>
      <c r="DX782" s="1101"/>
      <c r="DY782" s="1101"/>
      <c r="DZ782" s="1101"/>
      <c r="EA782" s="1101"/>
      <c r="EB782" s="1101"/>
      <c r="EC782" s="1101"/>
      <c r="ED782" s="1101"/>
      <c r="EE782" s="1101"/>
      <c r="EF782" s="1101"/>
      <c r="EG782" s="1101"/>
      <c r="EH782" s="1101"/>
      <c r="EI782" s="1101"/>
      <c r="EJ782" s="1101"/>
      <c r="EK782" s="1101"/>
      <c r="EL782" s="1101"/>
      <c r="EM782" s="1101"/>
      <c r="EN782" s="1101"/>
      <c r="EO782" s="1101"/>
      <c r="EP782" s="1101"/>
      <c r="EQ782" s="1101"/>
      <c r="ER782" s="1101"/>
      <c r="ES782" s="1101"/>
      <c r="ET782" s="1101"/>
      <c r="EU782" s="1101"/>
      <c r="EV782" s="1101"/>
      <c r="EW782" s="1101"/>
      <c r="EX782" s="1101"/>
      <c r="EY782" s="1101"/>
      <c r="EZ782" s="1101"/>
      <c r="FA782" s="1101"/>
    </row>
    <row r="783" spans="1:157" ht="12.95" customHeight="1">
      <c r="A783" s="1101"/>
      <c r="B783" s="1101"/>
      <c r="C783" s="1101"/>
      <c r="D783" s="1101"/>
      <c r="E783" s="1101"/>
      <c r="F783" s="1101"/>
      <c r="G783" s="1101"/>
      <c r="H783" s="1101"/>
      <c r="I783" s="1101"/>
      <c r="J783" s="1325" t="s">
        <v>1548</v>
      </c>
      <c r="K783" s="1326"/>
      <c r="L783" s="1326"/>
      <c r="M783" s="1326"/>
      <c r="N783" s="1327"/>
      <c r="O783" s="1712" t="s">
        <v>1549</v>
      </c>
      <c r="P783" s="1712"/>
      <c r="Q783" s="1712"/>
      <c r="R783" s="1712"/>
      <c r="S783" s="1712"/>
      <c r="T783" s="1340" t="s">
        <v>1550</v>
      </c>
      <c r="U783" s="1341"/>
      <c r="V783" s="1341"/>
      <c r="W783" s="1342"/>
      <c r="X783" s="1325" t="s">
        <v>1551</v>
      </c>
      <c r="Y783" s="1326"/>
      <c r="Z783" s="1326"/>
      <c r="AA783" s="1326"/>
      <c r="AB783" s="1327"/>
      <c r="AC783" s="1325" t="s">
        <v>1569</v>
      </c>
      <c r="AD783" s="1326"/>
      <c r="AE783" s="1326"/>
      <c r="AF783" s="1326"/>
      <c r="AG783" s="1327"/>
      <c r="AH783" s="1101"/>
      <c r="AI783" s="1101"/>
      <c r="AJ783" s="1101"/>
      <c r="AK783" s="1101"/>
      <c r="AL783" s="1101"/>
      <c r="AM783" s="1101"/>
      <c r="AN783" s="1101"/>
      <c r="AO783" s="1101"/>
      <c r="AP783" s="1101"/>
      <c r="AQ783" s="1101"/>
      <c r="AR783" s="1101"/>
      <c r="AS783" s="1101"/>
      <c r="AT783" s="1101"/>
      <c r="AU783" s="1101"/>
      <c r="AV783" s="1101"/>
      <c r="AW783" s="1101"/>
      <c r="AX783" s="1101"/>
      <c r="AY783" s="1101"/>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1101"/>
      <c r="DH783" s="1101"/>
      <c r="DI783" s="1101"/>
      <c r="DJ783" s="1101"/>
      <c r="DK783" s="1101"/>
      <c r="DL783" s="1101"/>
      <c r="DM783" s="1101"/>
      <c r="DN783" s="1101"/>
      <c r="DO783" s="1101"/>
      <c r="DP783" s="1101"/>
      <c r="DQ783" s="1101"/>
      <c r="DR783" s="1101"/>
      <c r="DS783" s="1101"/>
      <c r="DT783" s="1101"/>
      <c r="DU783" s="1101"/>
      <c r="DV783" s="1101"/>
      <c r="DW783" s="1101"/>
      <c r="DX783" s="1101"/>
      <c r="DY783" s="1101"/>
      <c r="DZ783" s="1101"/>
      <c r="EA783" s="1101"/>
      <c r="EB783" s="1101"/>
      <c r="EC783" s="1101"/>
      <c r="ED783" s="1101"/>
      <c r="EE783" s="1101"/>
      <c r="EF783" s="1101"/>
      <c r="EG783" s="1101"/>
      <c r="EH783" s="1101"/>
      <c r="EI783" s="1101"/>
      <c r="EJ783" s="1101"/>
      <c r="EK783" s="1101"/>
      <c r="EL783" s="1101"/>
      <c r="EM783" s="1101"/>
      <c r="EN783" s="1101"/>
      <c r="EO783" s="1101"/>
      <c r="EP783" s="1101"/>
      <c r="EQ783" s="1101"/>
      <c r="ER783" s="1101"/>
      <c r="ES783" s="1101"/>
      <c r="ET783" s="1101"/>
      <c r="EU783" s="1101"/>
      <c r="EV783" s="1101"/>
      <c r="EW783" s="1101"/>
      <c r="EX783" s="1101"/>
      <c r="EY783" s="1101"/>
      <c r="EZ783" s="1101"/>
      <c r="FA783" s="1101"/>
    </row>
    <row r="784" spans="1:157" ht="12.95" customHeight="1">
      <c r="A784" s="1101"/>
      <c r="B784" s="1101"/>
      <c r="C784" s="1101"/>
      <c r="D784" s="1101"/>
      <c r="E784" s="1101"/>
      <c r="F784" s="1101"/>
      <c r="G784" s="1101"/>
      <c r="H784" s="1101"/>
      <c r="I784" s="1101"/>
      <c r="J784" s="1328"/>
      <c r="K784" s="1329"/>
      <c r="L784" s="1329"/>
      <c r="M784" s="1329"/>
      <c r="N784" s="1330"/>
      <c r="O784" s="1712"/>
      <c r="P784" s="1712"/>
      <c r="Q784" s="1712"/>
      <c r="R784" s="1712"/>
      <c r="S784" s="1712"/>
      <c r="T784" s="1343"/>
      <c r="U784" s="1344"/>
      <c r="V784" s="1344"/>
      <c r="W784" s="1345"/>
      <c r="X784" s="1328"/>
      <c r="Y784" s="1329"/>
      <c r="Z784" s="1329"/>
      <c r="AA784" s="1329"/>
      <c r="AB784" s="1330"/>
      <c r="AC784" s="1328"/>
      <c r="AD784" s="1329"/>
      <c r="AE784" s="1329"/>
      <c r="AF784" s="1329"/>
      <c r="AG784" s="1330"/>
      <c r="AH784" s="1101"/>
      <c r="AI784" s="1101"/>
      <c r="AJ784" s="1101"/>
      <c r="AK784" s="1101"/>
      <c r="AL784" s="1101"/>
      <c r="AM784" s="1101"/>
      <c r="AN784" s="1101"/>
      <c r="AO784" s="1101"/>
      <c r="AP784" s="1101"/>
      <c r="AQ784" s="1101"/>
      <c r="AR784" s="1101"/>
      <c r="AS784" s="1101"/>
      <c r="AT784" s="1101"/>
      <c r="AU784" s="1101"/>
      <c r="AV784" s="1101"/>
      <c r="AW784" s="1101"/>
      <c r="AX784" s="1101"/>
      <c r="AY784" s="1101"/>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1101"/>
      <c r="DH784" s="1101"/>
      <c r="DI784" s="1101"/>
      <c r="DJ784" s="1101"/>
      <c r="DK784" s="1101"/>
      <c r="DL784" s="1101"/>
      <c r="DM784" s="1101"/>
      <c r="DN784" s="1101"/>
      <c r="DO784" s="1101"/>
      <c r="DP784" s="1101"/>
      <c r="DQ784" s="1101"/>
      <c r="DR784" s="1101"/>
      <c r="DS784" s="1101"/>
      <c r="DT784" s="1101"/>
      <c r="DU784" s="1101"/>
      <c r="DV784" s="1101"/>
      <c r="DW784" s="1101"/>
      <c r="DX784" s="1101"/>
      <c r="DY784" s="1101"/>
      <c r="DZ784" s="1101"/>
      <c r="EA784" s="1101"/>
      <c r="EB784" s="1101"/>
      <c r="EC784" s="1101"/>
      <c r="ED784" s="1101"/>
      <c r="EE784" s="1101"/>
      <c r="EF784" s="1101"/>
      <c r="EG784" s="1101"/>
      <c r="EH784" s="1101"/>
      <c r="EI784" s="1101"/>
      <c r="EJ784" s="1101"/>
      <c r="EK784" s="1101"/>
      <c r="EL784" s="1101"/>
      <c r="EM784" s="1101"/>
      <c r="EN784" s="1101"/>
      <c r="EO784" s="1101"/>
      <c r="EP784" s="1101"/>
      <c r="EQ784" s="1101"/>
      <c r="ER784" s="1101"/>
      <c r="ES784" s="1101"/>
      <c r="ET784" s="1101"/>
      <c r="EU784" s="1101"/>
      <c r="EV784" s="1101"/>
      <c r="EW784" s="1101"/>
      <c r="EX784" s="1101"/>
      <c r="EY784" s="1101"/>
      <c r="EZ784" s="1101"/>
      <c r="FA784" s="1101"/>
    </row>
    <row r="785" spans="1:159" ht="12.95" customHeight="1">
      <c r="A785" s="1101"/>
      <c r="B785" s="1101"/>
      <c r="C785" s="1101"/>
      <c r="D785" s="1101"/>
      <c r="E785" s="1101"/>
      <c r="F785" s="1101"/>
      <c r="G785" s="1101"/>
      <c r="H785" s="1101"/>
      <c r="I785" s="1101"/>
      <c r="J785" s="1328"/>
      <c r="K785" s="1329"/>
      <c r="L785" s="1329"/>
      <c r="M785" s="1329"/>
      <c r="N785" s="1330"/>
      <c r="O785" s="1712"/>
      <c r="P785" s="1712"/>
      <c r="Q785" s="1712"/>
      <c r="R785" s="1712"/>
      <c r="S785" s="1712"/>
      <c r="T785" s="1343"/>
      <c r="U785" s="1344"/>
      <c r="V785" s="1344"/>
      <c r="W785" s="1345"/>
      <c r="X785" s="1328"/>
      <c r="Y785" s="1329"/>
      <c r="Z785" s="1329"/>
      <c r="AA785" s="1329"/>
      <c r="AB785" s="1330"/>
      <c r="AC785" s="1328"/>
      <c r="AD785" s="1329"/>
      <c r="AE785" s="1329"/>
      <c r="AF785" s="1329"/>
      <c r="AG785" s="1330"/>
      <c r="AH785" s="1101"/>
      <c r="AI785" s="1101"/>
      <c r="AJ785" s="1101"/>
      <c r="AK785" s="1101"/>
      <c r="AL785" s="1101"/>
      <c r="AM785" s="1101"/>
      <c r="AN785" s="1101"/>
      <c r="AO785" s="1101"/>
      <c r="AP785" s="1101"/>
      <c r="AQ785" s="1101"/>
      <c r="AR785" s="1101"/>
      <c r="AS785" s="1101"/>
      <c r="AT785" s="1101"/>
      <c r="AU785" s="1101"/>
      <c r="AV785" s="1101"/>
      <c r="AW785" s="1101"/>
      <c r="AX785" s="1101"/>
      <c r="AY785" s="1101"/>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1101"/>
      <c r="DH785" s="1101"/>
      <c r="DI785" s="1101"/>
      <c r="DJ785" s="1101"/>
      <c r="DK785" s="1101"/>
      <c r="DL785" s="1101"/>
      <c r="DM785" s="1101"/>
      <c r="DN785" s="1101"/>
      <c r="DO785" s="1101"/>
      <c r="DP785" s="1101"/>
      <c r="DQ785" s="1101"/>
      <c r="DR785" s="1101"/>
      <c r="DS785" s="1101"/>
      <c r="DT785" s="1101"/>
      <c r="DU785" s="1101"/>
      <c r="DV785" s="1101"/>
      <c r="DW785" s="1101"/>
      <c r="DX785" s="1101"/>
      <c r="DY785" s="1101"/>
      <c r="DZ785" s="1101"/>
      <c r="EA785" s="1101"/>
      <c r="EB785" s="1101"/>
      <c r="EC785" s="1101"/>
      <c r="ED785" s="1101"/>
      <c r="EE785" s="1101"/>
      <c r="EF785" s="1101"/>
      <c r="EG785" s="1101"/>
      <c r="EH785" s="1101"/>
      <c r="EI785" s="1101"/>
      <c r="EJ785" s="1101"/>
      <c r="EK785" s="1101"/>
      <c r="EL785" s="1101"/>
      <c r="EM785" s="1101"/>
      <c r="EN785" s="1101"/>
      <c r="EO785" s="1101"/>
      <c r="EP785" s="1101"/>
      <c r="EQ785" s="1101"/>
      <c r="ER785" s="1101"/>
      <c r="ES785" s="1101"/>
      <c r="ET785" s="1101"/>
      <c r="EU785" s="1101"/>
      <c r="EV785" s="1101"/>
      <c r="EW785" s="1101"/>
      <c r="EX785" s="1101"/>
      <c r="EY785" s="1101"/>
      <c r="EZ785" s="1101"/>
      <c r="FA785" s="1101"/>
      <c r="FB785" s="1101"/>
      <c r="FC785" s="1101"/>
    </row>
    <row r="786" spans="1:159" ht="12.95" customHeight="1">
      <c r="A786" s="1101"/>
      <c r="B786" s="1101"/>
      <c r="C786" s="1101"/>
      <c r="D786" s="1101"/>
      <c r="E786" s="1101"/>
      <c r="F786" s="1101"/>
      <c r="G786" s="1101"/>
      <c r="H786" s="1101"/>
      <c r="I786" s="1101"/>
      <c r="J786" s="1331"/>
      <c r="K786" s="1332"/>
      <c r="L786" s="1332"/>
      <c r="M786" s="1332"/>
      <c r="N786" s="1333"/>
      <c r="O786" s="1712"/>
      <c r="P786" s="1712"/>
      <c r="Q786" s="1712"/>
      <c r="R786" s="1712"/>
      <c r="S786" s="1712"/>
      <c r="T786" s="1535"/>
      <c r="U786" s="1536"/>
      <c r="V786" s="1536"/>
      <c r="W786" s="1537"/>
      <c r="X786" s="1331"/>
      <c r="Y786" s="1332"/>
      <c r="Z786" s="1332"/>
      <c r="AA786" s="1332"/>
      <c r="AB786" s="1333"/>
      <c r="AC786" s="1331"/>
      <c r="AD786" s="1332"/>
      <c r="AE786" s="1332"/>
      <c r="AF786" s="1332"/>
      <c r="AG786" s="1333"/>
      <c r="AH786" s="1101"/>
      <c r="AI786" s="1101"/>
      <c r="AJ786" s="1101"/>
      <c r="AK786" s="1101"/>
      <c r="AL786" s="1101"/>
      <c r="AM786" s="1101"/>
      <c r="AN786" s="1101"/>
      <c r="AO786" s="1101"/>
      <c r="AP786" s="1101"/>
      <c r="AQ786" s="1101"/>
      <c r="AR786" s="1101"/>
      <c r="AS786" s="1101"/>
      <c r="AT786" s="1101"/>
      <c r="AU786" s="1101"/>
      <c r="AV786" s="1101"/>
      <c r="AW786" s="1101"/>
      <c r="AX786" s="1101"/>
      <c r="AY786" s="1101"/>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1101"/>
      <c r="DH786" s="1101"/>
      <c r="DI786" s="1101"/>
      <c r="DJ786" s="1101"/>
      <c r="DK786" s="1101"/>
      <c r="DL786" s="1101"/>
      <c r="DM786" s="1101"/>
      <c r="DN786" s="1101"/>
      <c r="DO786" s="1101"/>
      <c r="DP786" s="1101"/>
      <c r="DQ786" s="1101"/>
      <c r="DR786" s="1101"/>
      <c r="DS786" s="1101"/>
      <c r="DT786" s="1101"/>
      <c r="DU786" s="1101"/>
      <c r="DV786" s="1101"/>
      <c r="DW786" s="1101"/>
      <c r="DX786" s="1101"/>
      <c r="DY786" s="1101"/>
      <c r="DZ786" s="1101"/>
      <c r="EA786" s="1101"/>
      <c r="EB786" s="1101"/>
      <c r="EC786" s="1101"/>
      <c r="ED786" s="1101"/>
      <c r="EE786" s="1101"/>
      <c r="EF786" s="1101"/>
      <c r="EG786" s="1101"/>
      <c r="EH786" s="1101"/>
      <c r="EI786" s="1101"/>
      <c r="EJ786" s="1101"/>
      <c r="EK786" s="1101"/>
      <c r="EL786" s="1101"/>
      <c r="EM786" s="1101"/>
      <c r="EN786" s="1101"/>
      <c r="EO786" s="1101"/>
      <c r="EP786" s="1101"/>
      <c r="EQ786" s="1101"/>
      <c r="ER786" s="1101"/>
      <c r="ES786" s="1101"/>
      <c r="ET786" s="1101"/>
      <c r="EU786" s="1101"/>
      <c r="EV786" s="1101"/>
      <c r="EW786" s="1101"/>
      <c r="EX786" s="1101"/>
      <c r="EY786" s="1101"/>
      <c r="EZ786" s="1101"/>
      <c r="FA786" s="1101"/>
      <c r="FB786" s="1101"/>
      <c r="FC786" s="1101"/>
    </row>
    <row r="787" spans="1:159" ht="12.95" customHeight="1">
      <c r="A787" s="1101"/>
      <c r="B787" s="1101"/>
      <c r="C787" s="1101"/>
      <c r="D787" s="1101"/>
      <c r="E787" s="1101"/>
      <c r="F787" s="1101"/>
      <c r="G787" s="1101"/>
      <c r="H787" s="1101"/>
      <c r="I787" s="1101"/>
      <c r="J787" s="1313"/>
      <c r="K787" s="1314"/>
      <c r="L787" s="1314"/>
      <c r="M787" s="1314"/>
      <c r="N787" s="1315"/>
      <c r="O787" s="1401"/>
      <c r="P787" s="1401"/>
      <c r="Q787" s="1401"/>
      <c r="R787" s="1401"/>
      <c r="S787" s="1401"/>
      <c r="T787" s="1513"/>
      <c r="U787" s="1514"/>
      <c r="V787" s="1514"/>
      <c r="W787" s="1515"/>
      <c r="X787" s="1334"/>
      <c r="Y787" s="1335"/>
      <c r="Z787" s="1335"/>
      <c r="AA787" s="1335"/>
      <c r="AB787" s="1336"/>
      <c r="AC787" s="1316">
        <f t="shared" ref="AC787:AC796" si="62">X787*O787</f>
        <v>0</v>
      </c>
      <c r="AD787" s="1317"/>
      <c r="AE787" s="1317"/>
      <c r="AF787" s="1317"/>
      <c r="AG787" s="1318"/>
      <c r="AH787" s="1101"/>
      <c r="AI787" s="1101"/>
      <c r="AJ787" s="1101"/>
      <c r="AK787" s="1101"/>
      <c r="AL787" s="1101"/>
      <c r="AM787" s="1101"/>
      <c r="AN787" s="1101"/>
      <c r="AO787" s="1101"/>
      <c r="AP787" s="1101"/>
      <c r="AQ787" s="1101"/>
      <c r="AR787" s="1101"/>
      <c r="AS787" s="1101"/>
      <c r="AT787" s="1101"/>
      <c r="AU787" s="1101"/>
      <c r="AV787" s="1101"/>
      <c r="AW787" s="1101"/>
      <c r="AX787" s="1101"/>
      <c r="AY787" s="1101"/>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1101"/>
      <c r="DH787" s="1101"/>
      <c r="DI787" s="1101"/>
      <c r="DJ787" s="1101"/>
      <c r="DK787" s="1101"/>
      <c r="DL787" s="1101"/>
      <c r="DM787" s="1101"/>
      <c r="DN787" s="1101"/>
      <c r="DO787" s="1101"/>
      <c r="DP787" s="1101"/>
      <c r="DQ787" s="1101"/>
      <c r="DR787" s="1101"/>
      <c r="DS787" s="1101"/>
      <c r="DT787" s="1101"/>
      <c r="DU787" s="1101"/>
      <c r="DV787" s="1101"/>
      <c r="DW787" s="1101"/>
      <c r="DX787" s="1101"/>
      <c r="DY787" s="1101"/>
      <c r="DZ787" s="1101"/>
      <c r="EA787" s="1101"/>
      <c r="EB787" s="1101"/>
      <c r="EC787" s="1101"/>
      <c r="ED787" s="1101"/>
      <c r="EE787" s="1101"/>
      <c r="EF787" s="1101"/>
      <c r="EG787" s="1101"/>
      <c r="EH787" s="1101"/>
      <c r="EI787" s="1101"/>
      <c r="EJ787" s="1101"/>
      <c r="EK787" s="1101"/>
      <c r="EL787" s="1101"/>
      <c r="EM787" s="1101"/>
      <c r="EN787" s="1101"/>
      <c r="EO787" s="1101"/>
      <c r="EP787" s="1101"/>
      <c r="EQ787" s="1101"/>
      <c r="ER787" s="1101"/>
      <c r="ES787" s="1101"/>
      <c r="ET787" s="1101"/>
      <c r="EU787" s="1101"/>
      <c r="EV787" s="1101"/>
      <c r="EW787" s="1101"/>
      <c r="EX787" s="1101"/>
      <c r="EY787" s="1101"/>
      <c r="EZ787" s="1101"/>
      <c r="FA787" s="1101"/>
      <c r="FB787" s="1101"/>
      <c r="FC787" s="1101"/>
    </row>
    <row r="788" spans="1:159" s="12" customFormat="1" ht="12.95" customHeight="1">
      <c r="A788" s="1101"/>
      <c r="B788" s="1101"/>
      <c r="C788" s="1101"/>
      <c r="D788" s="1101"/>
      <c r="E788" s="1101"/>
      <c r="F788" s="1101"/>
      <c r="G788" s="1101"/>
      <c r="H788" s="1101"/>
      <c r="I788" s="1101"/>
      <c r="J788" s="1313"/>
      <c r="K788" s="1314"/>
      <c r="L788" s="1314"/>
      <c r="M788" s="1314"/>
      <c r="N788" s="1315"/>
      <c r="O788" s="1401"/>
      <c r="P788" s="1401"/>
      <c r="Q788" s="1401"/>
      <c r="R788" s="1401"/>
      <c r="S788" s="1401"/>
      <c r="T788" s="1513"/>
      <c r="U788" s="1514"/>
      <c r="V788" s="1514"/>
      <c r="W788" s="1515"/>
      <c r="X788" s="1334"/>
      <c r="Y788" s="1335"/>
      <c r="Z788" s="1335"/>
      <c r="AA788" s="1335"/>
      <c r="AB788" s="1336"/>
      <c r="AC788" s="1316">
        <f t="shared" si="62"/>
        <v>0</v>
      </c>
      <c r="AD788" s="1317"/>
      <c r="AE788" s="1317"/>
      <c r="AF788" s="1317"/>
      <c r="AG788" s="1318"/>
      <c r="AH788" s="1101"/>
      <c r="AI788" s="1101"/>
      <c r="AJ788" s="1101"/>
      <c r="AK788" s="1101"/>
      <c r="AL788" s="1101"/>
      <c r="AM788" s="1101"/>
      <c r="AN788" s="1101"/>
      <c r="AO788" s="1101"/>
      <c r="AP788" s="1101"/>
      <c r="AQ788" s="1101"/>
      <c r="AR788" s="1101"/>
      <c r="AS788" s="1101"/>
      <c r="AT788" s="1101"/>
      <c r="AU788" s="1101"/>
      <c r="AV788" s="1101"/>
      <c r="AW788" s="1101"/>
      <c r="AX788" s="1101"/>
      <c r="AY788" s="1101"/>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1101"/>
      <c r="DH788" s="1101"/>
      <c r="DI788" s="1101"/>
      <c r="DJ788" s="1101"/>
      <c r="DK788" s="1101"/>
      <c r="DL788" s="1101"/>
      <c r="DM788" s="1101"/>
      <c r="DN788" s="1101"/>
      <c r="DO788" s="1101"/>
      <c r="DP788" s="1101"/>
      <c r="DQ788" s="1101"/>
      <c r="DR788" s="1101"/>
      <c r="DS788" s="1101"/>
      <c r="DT788" s="1101"/>
      <c r="DU788" s="1101"/>
      <c r="DV788" s="1101"/>
      <c r="DW788" s="1101"/>
      <c r="DX788" s="1101"/>
      <c r="DY788" s="1101"/>
      <c r="DZ788" s="1101"/>
      <c r="EA788" s="1101"/>
      <c r="EB788" s="1101"/>
      <c r="EC788" s="1101"/>
      <c r="ED788" s="1101"/>
      <c r="EE788" s="1101"/>
      <c r="EF788" s="1101"/>
      <c r="EG788" s="1101"/>
      <c r="EH788" s="1101"/>
      <c r="EI788" s="1101"/>
      <c r="EJ788" s="1101"/>
      <c r="EK788" s="1101"/>
      <c r="EL788" s="1101"/>
      <c r="EM788" s="1101"/>
      <c r="EN788" s="1101"/>
      <c r="EO788" s="1101"/>
      <c r="EP788" s="1101"/>
      <c r="EQ788" s="1101"/>
      <c r="ER788" s="1101"/>
      <c r="ES788" s="1101"/>
      <c r="ET788" s="1101"/>
      <c r="EU788" s="1101"/>
      <c r="EV788" s="1101"/>
      <c r="EW788" s="1101"/>
      <c r="EX788" s="1101"/>
      <c r="EY788" s="1101"/>
      <c r="EZ788" s="1101"/>
      <c r="FA788" s="1101"/>
      <c r="FB788" s="1101"/>
      <c r="FC788" s="1101"/>
    </row>
    <row r="789" spans="1:159" s="12" customFormat="1" ht="12.95" customHeight="1">
      <c r="A789" s="1101"/>
      <c r="B789" s="1101"/>
      <c r="C789" s="1101"/>
      <c r="D789" s="1101"/>
      <c r="E789" s="1101"/>
      <c r="F789" s="1101"/>
      <c r="G789" s="1101"/>
      <c r="H789" s="1101"/>
      <c r="I789" s="1101"/>
      <c r="J789" s="1313"/>
      <c r="K789" s="1314"/>
      <c r="L789" s="1314"/>
      <c r="M789" s="1314"/>
      <c r="N789" s="1315"/>
      <c r="O789" s="1401"/>
      <c r="P789" s="1401"/>
      <c r="Q789" s="1401"/>
      <c r="R789" s="1401"/>
      <c r="S789" s="1401"/>
      <c r="T789" s="1513"/>
      <c r="U789" s="1514"/>
      <c r="V789" s="1514"/>
      <c r="W789" s="1515"/>
      <c r="X789" s="1334"/>
      <c r="Y789" s="1335"/>
      <c r="Z789" s="1335"/>
      <c r="AA789" s="1335"/>
      <c r="AB789" s="1336"/>
      <c r="AC789" s="1316">
        <f t="shared" si="62"/>
        <v>0</v>
      </c>
      <c r="AD789" s="1317"/>
      <c r="AE789" s="1317"/>
      <c r="AF789" s="1317"/>
      <c r="AG789" s="1318"/>
      <c r="AH789" s="1101"/>
      <c r="AI789" s="1101"/>
      <c r="AJ789" s="1101"/>
      <c r="AK789" s="1101"/>
      <c r="AL789" s="1101"/>
      <c r="AM789" s="1101"/>
      <c r="AN789" s="1101"/>
      <c r="AO789" s="1101"/>
      <c r="AP789" s="1101"/>
      <c r="AQ789" s="1101"/>
      <c r="AR789" s="1101"/>
      <c r="AS789" s="1101"/>
      <c r="AT789" s="1101"/>
      <c r="AU789" s="1101"/>
      <c r="AV789" s="1101"/>
      <c r="AW789" s="1101"/>
      <c r="AX789" s="1101"/>
      <c r="AY789" s="1101"/>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1101"/>
      <c r="DH789" s="1101"/>
      <c r="DI789" s="1101"/>
      <c r="DJ789" s="1101"/>
      <c r="DK789" s="1101"/>
      <c r="DL789" s="1101"/>
      <c r="DM789" s="1101"/>
      <c r="DN789" s="1101"/>
      <c r="DO789" s="1101"/>
      <c r="DP789" s="1101"/>
      <c r="DQ789" s="1101"/>
      <c r="DR789" s="1101"/>
      <c r="DS789" s="1101"/>
      <c r="DT789" s="1101"/>
      <c r="DU789" s="1101"/>
      <c r="DV789" s="1101"/>
      <c r="DW789" s="1101"/>
      <c r="DX789" s="1101"/>
      <c r="DY789" s="1101"/>
      <c r="DZ789" s="1101"/>
      <c r="EA789" s="1101"/>
      <c r="EB789" s="1101"/>
      <c r="EC789" s="1101"/>
      <c r="ED789" s="1101"/>
      <c r="EE789" s="1101"/>
      <c r="EF789" s="1101"/>
      <c r="EG789" s="1101"/>
      <c r="EH789" s="1101"/>
      <c r="EI789" s="1101"/>
      <c r="EJ789" s="1101"/>
      <c r="EK789" s="1101"/>
      <c r="EL789" s="1101"/>
      <c r="EM789" s="1101"/>
      <c r="EN789" s="1101"/>
      <c r="EO789" s="1101"/>
      <c r="EP789" s="1101"/>
      <c r="EQ789" s="1101"/>
      <c r="ER789" s="1101"/>
      <c r="ES789" s="1101"/>
      <c r="ET789" s="1101"/>
      <c r="EU789" s="1101"/>
      <c r="EV789" s="1101"/>
      <c r="EW789" s="1101"/>
      <c r="EX789" s="1101"/>
      <c r="EY789" s="1101"/>
      <c r="EZ789" s="1101"/>
      <c r="FA789" s="1101"/>
      <c r="FB789" s="1101"/>
      <c r="FC789" s="1101"/>
    </row>
    <row r="790" spans="1:159" s="12" customFormat="1" ht="12.95" customHeight="1">
      <c r="A790" s="1101"/>
      <c r="B790" s="1101"/>
      <c r="C790" s="1101"/>
      <c r="D790" s="1101"/>
      <c r="E790" s="1101"/>
      <c r="F790" s="1101"/>
      <c r="G790" s="1101"/>
      <c r="H790" s="1101"/>
      <c r="I790" s="1101"/>
      <c r="J790" s="1313"/>
      <c r="K790" s="1314"/>
      <c r="L790" s="1314"/>
      <c r="M790" s="1314"/>
      <c r="N790" s="1315"/>
      <c r="O790" s="1401"/>
      <c r="P790" s="1401"/>
      <c r="Q790" s="1401"/>
      <c r="R790" s="1401"/>
      <c r="S790" s="1401"/>
      <c r="T790" s="1513"/>
      <c r="U790" s="1514"/>
      <c r="V790" s="1514"/>
      <c r="W790" s="1515"/>
      <c r="X790" s="1334"/>
      <c r="Y790" s="1335"/>
      <c r="Z790" s="1335"/>
      <c r="AA790" s="1335"/>
      <c r="AB790" s="1336"/>
      <c r="AC790" s="1316">
        <f t="shared" si="62"/>
        <v>0</v>
      </c>
      <c r="AD790" s="1317"/>
      <c r="AE790" s="1317"/>
      <c r="AF790" s="1317"/>
      <c r="AG790" s="1318"/>
      <c r="AH790" s="1101"/>
      <c r="AI790" s="1101"/>
      <c r="AJ790" s="1101"/>
      <c r="AK790" s="1101"/>
      <c r="AL790" s="1101"/>
      <c r="AM790" s="1101"/>
      <c r="AN790" s="1101"/>
      <c r="AO790" s="1101"/>
      <c r="AP790" s="1101"/>
      <c r="AQ790" s="1101"/>
      <c r="AR790" s="1101"/>
      <c r="AS790" s="1101"/>
      <c r="AT790" s="1101"/>
      <c r="AU790" s="1101"/>
      <c r="AV790" s="1101"/>
      <c r="AW790" s="1101"/>
      <c r="AX790" s="1101"/>
      <c r="AY790" s="1101"/>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1101"/>
      <c r="DH790" s="1101"/>
      <c r="DI790" s="1101"/>
      <c r="DJ790" s="1101"/>
      <c r="DK790" s="1101"/>
      <c r="DL790" s="1101"/>
      <c r="DM790" s="1101"/>
      <c r="DN790" s="1101"/>
      <c r="DO790" s="1101"/>
      <c r="DP790" s="1101"/>
      <c r="DQ790" s="1101"/>
      <c r="DR790" s="1101"/>
      <c r="DS790" s="1101"/>
      <c r="DT790" s="1101"/>
      <c r="DU790" s="1101"/>
      <c r="DV790" s="1101"/>
      <c r="DW790" s="1101"/>
      <c r="DX790" s="1101"/>
      <c r="DY790" s="1101"/>
      <c r="DZ790" s="1101"/>
      <c r="EA790" s="1101"/>
      <c r="EB790" s="1101"/>
      <c r="EC790" s="1101"/>
      <c r="ED790" s="1101"/>
      <c r="EE790" s="1101"/>
      <c r="EF790" s="1101"/>
      <c r="EG790" s="1101"/>
      <c r="EH790" s="1101"/>
      <c r="EI790" s="1101"/>
      <c r="EJ790" s="1101"/>
      <c r="EK790" s="1101"/>
      <c r="EL790" s="1101"/>
      <c r="EM790" s="1101"/>
      <c r="EN790" s="1101"/>
      <c r="EO790" s="1101"/>
      <c r="EP790" s="1101"/>
      <c r="EQ790" s="1101"/>
      <c r="ER790" s="1101"/>
      <c r="ES790" s="1101"/>
      <c r="ET790" s="1101"/>
      <c r="EU790" s="1101"/>
      <c r="EV790" s="1101"/>
      <c r="EW790" s="1101"/>
      <c r="EX790" s="1101"/>
      <c r="EY790" s="1101"/>
      <c r="EZ790" s="1101"/>
      <c r="FA790" s="1101"/>
      <c r="FB790" s="1101"/>
      <c r="FC790" s="1101"/>
    </row>
    <row r="791" spans="1:159" s="12" customFormat="1" ht="12.95" customHeight="1">
      <c r="A791" s="1101"/>
      <c r="B791" s="1101"/>
      <c r="C791" s="1101"/>
      <c r="D791" s="1101"/>
      <c r="E791" s="1101"/>
      <c r="F791" s="1101"/>
      <c r="G791" s="1101"/>
      <c r="H791" s="1101"/>
      <c r="I791" s="1101"/>
      <c r="J791" s="1313"/>
      <c r="K791" s="1314"/>
      <c r="L791" s="1314"/>
      <c r="M791" s="1314"/>
      <c r="N791" s="1315"/>
      <c r="O791" s="1401"/>
      <c r="P791" s="1401"/>
      <c r="Q791" s="1401"/>
      <c r="R791" s="1401"/>
      <c r="S791" s="1401"/>
      <c r="T791" s="1513"/>
      <c r="U791" s="1514"/>
      <c r="V791" s="1514"/>
      <c r="W791" s="1515"/>
      <c r="X791" s="1334"/>
      <c r="Y791" s="1335"/>
      <c r="Z791" s="1335"/>
      <c r="AA791" s="1335"/>
      <c r="AB791" s="1336"/>
      <c r="AC791" s="1316">
        <f t="shared" si="62"/>
        <v>0</v>
      </c>
      <c r="AD791" s="1317"/>
      <c r="AE791" s="1317"/>
      <c r="AF791" s="1317"/>
      <c r="AG791" s="1318"/>
      <c r="AH791" s="1101"/>
      <c r="AI791" s="1101"/>
      <c r="AJ791" s="1101"/>
      <c r="AK791" s="1101"/>
      <c r="AL791" s="1101"/>
      <c r="AM791" s="1101"/>
      <c r="AN791" s="1101"/>
      <c r="AO791" s="1101"/>
      <c r="AP791" s="1101"/>
      <c r="AQ791" s="1101"/>
      <c r="AR791" s="1101"/>
      <c r="AS791" s="1101"/>
      <c r="AT791" s="1101"/>
      <c r="AU791" s="1101"/>
      <c r="AV791" s="1101"/>
      <c r="AW791" s="1101"/>
      <c r="AX791" s="1101"/>
      <c r="AY791" s="110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1101"/>
      <c r="DH791" s="1101"/>
      <c r="DI791" s="1101"/>
      <c r="DJ791" s="1101"/>
      <c r="DK791" s="1101"/>
      <c r="DL791" s="1101"/>
      <c r="DM791" s="1101"/>
      <c r="DN791" s="1101"/>
      <c r="DO791" s="1101"/>
      <c r="DP791" s="1101"/>
      <c r="DQ791" s="1101"/>
      <c r="DR791" s="1101"/>
      <c r="DS791" s="1101"/>
      <c r="DT791" s="1101"/>
      <c r="DU791" s="1101"/>
      <c r="DV791" s="1101"/>
      <c r="DW791" s="1101"/>
      <c r="DX791" s="1101"/>
      <c r="DY791" s="1101"/>
      <c r="DZ791" s="1101"/>
      <c r="EA791" s="1101"/>
      <c r="EB791" s="1101"/>
      <c r="EC791" s="1101"/>
      <c r="ED791" s="1101"/>
      <c r="EE791" s="1101"/>
      <c r="EF791" s="1101"/>
      <c r="EG791" s="1101"/>
      <c r="EH791" s="1101"/>
      <c r="EI791" s="1101"/>
      <c r="EJ791" s="1101"/>
      <c r="EK791" s="1101"/>
      <c r="EL791" s="1101"/>
      <c r="EM791" s="1101"/>
      <c r="EN791" s="1101"/>
      <c r="EO791" s="1101"/>
      <c r="EP791" s="1101"/>
      <c r="EQ791" s="1101"/>
      <c r="ER791" s="1101"/>
      <c r="ES791" s="1101"/>
      <c r="ET791" s="1101"/>
      <c r="EU791" s="1101"/>
      <c r="EV791" s="1101"/>
      <c r="EW791" s="1101"/>
      <c r="EX791" s="1101"/>
      <c r="EY791" s="1101"/>
      <c r="EZ791" s="1101"/>
      <c r="FA791" s="1101"/>
      <c r="FB791" s="1101"/>
      <c r="FC791" s="1101"/>
    </row>
    <row r="792" spans="1:159" s="12" customFormat="1" ht="12.95" customHeight="1">
      <c r="A792" s="1101"/>
      <c r="B792" s="1101"/>
      <c r="C792" s="1101"/>
      <c r="D792" s="1101"/>
      <c r="E792" s="1101"/>
      <c r="F792" s="1101"/>
      <c r="G792" s="1101"/>
      <c r="H792" s="1101"/>
      <c r="I792" s="1101"/>
      <c r="J792" s="1313"/>
      <c r="K792" s="1314"/>
      <c r="L792" s="1314"/>
      <c r="M792" s="1314"/>
      <c r="N792" s="1315"/>
      <c r="O792" s="1401"/>
      <c r="P792" s="1401"/>
      <c r="Q792" s="1401"/>
      <c r="R792" s="1401"/>
      <c r="S792" s="1401"/>
      <c r="T792" s="1513"/>
      <c r="U792" s="1514"/>
      <c r="V792" s="1514"/>
      <c r="W792" s="1515"/>
      <c r="X792" s="1334"/>
      <c r="Y792" s="1335"/>
      <c r="Z792" s="1335"/>
      <c r="AA792" s="1335"/>
      <c r="AB792" s="1336"/>
      <c r="AC792" s="1316">
        <f t="shared" si="62"/>
        <v>0</v>
      </c>
      <c r="AD792" s="1317"/>
      <c r="AE792" s="1317"/>
      <c r="AF792" s="1317"/>
      <c r="AG792" s="1318"/>
      <c r="AH792" s="1101"/>
      <c r="AI792" s="1101"/>
      <c r="AJ792" s="1101"/>
      <c r="AK792" s="1101"/>
      <c r="AL792" s="1101"/>
      <c r="AM792" s="1101"/>
      <c r="AN792" s="1101"/>
      <c r="AO792" s="1101"/>
      <c r="AP792" s="1101"/>
      <c r="AQ792" s="1101"/>
      <c r="AR792" s="1101"/>
      <c r="AS792" s="1101"/>
      <c r="AT792" s="1101"/>
      <c r="AU792" s="1101"/>
      <c r="AV792" s="1101"/>
      <c r="AW792" s="1101"/>
      <c r="AX792" s="1101"/>
      <c r="AY792" s="1101"/>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1101"/>
      <c r="DH792" s="1101"/>
      <c r="DI792" s="1101"/>
      <c r="DJ792" s="1101"/>
      <c r="DK792" s="1101"/>
      <c r="DL792" s="1101"/>
      <c r="DM792" s="1101"/>
      <c r="DN792" s="1101"/>
      <c r="DO792" s="1101"/>
      <c r="DP792" s="1101"/>
      <c r="DQ792" s="1101"/>
      <c r="DR792" s="1101"/>
      <c r="DS792" s="1101"/>
      <c r="DT792" s="1101"/>
      <c r="DU792" s="1101"/>
      <c r="DV792" s="1101"/>
      <c r="DW792" s="1101"/>
      <c r="DX792" s="1101"/>
      <c r="DY792" s="1101"/>
      <c r="DZ792" s="1101"/>
      <c r="EA792" s="1101"/>
      <c r="EB792" s="1101"/>
      <c r="EC792" s="1101"/>
      <c r="ED792" s="1101"/>
      <c r="EE792" s="1101"/>
      <c r="EF792" s="1101"/>
      <c r="EG792" s="1101"/>
      <c r="EH792" s="1101"/>
      <c r="EI792" s="1101"/>
      <c r="EJ792" s="1101"/>
      <c r="EK792" s="1101"/>
      <c r="EL792" s="1101"/>
      <c r="EM792" s="1101"/>
      <c r="EN792" s="1101"/>
      <c r="EO792" s="1101"/>
      <c r="EP792" s="1101"/>
      <c r="EQ792" s="1101"/>
      <c r="ER792" s="1101"/>
      <c r="ES792" s="1101"/>
      <c r="ET792" s="1101"/>
      <c r="EU792" s="1101"/>
      <c r="EV792" s="1101"/>
      <c r="EW792" s="1101"/>
      <c r="EX792" s="1101"/>
      <c r="EY792" s="1101"/>
      <c r="EZ792" s="1101"/>
      <c r="FA792" s="1101"/>
      <c r="FB792" s="1101"/>
      <c r="FC792" s="1101"/>
    </row>
    <row r="793" spans="1:159" s="12" customFormat="1" ht="12.95" customHeight="1">
      <c r="A793" s="1101"/>
      <c r="B793" s="1101"/>
      <c r="C793" s="1101"/>
      <c r="D793" s="1101"/>
      <c r="E793" s="1101"/>
      <c r="F793" s="1101"/>
      <c r="G793" s="1101"/>
      <c r="H793" s="1101"/>
      <c r="I793" s="1101"/>
      <c r="J793" s="1313"/>
      <c r="K793" s="1314"/>
      <c r="L793" s="1314"/>
      <c r="M793" s="1314"/>
      <c r="N793" s="1315"/>
      <c r="O793" s="1401"/>
      <c r="P793" s="1401"/>
      <c r="Q793" s="1401"/>
      <c r="R793" s="1401"/>
      <c r="S793" s="1401"/>
      <c r="T793" s="1513"/>
      <c r="U793" s="1514"/>
      <c r="V793" s="1514"/>
      <c r="W793" s="1515"/>
      <c r="X793" s="1334"/>
      <c r="Y793" s="1335"/>
      <c r="Z793" s="1335"/>
      <c r="AA793" s="1335"/>
      <c r="AB793" s="1336"/>
      <c r="AC793" s="1316">
        <f t="shared" si="62"/>
        <v>0</v>
      </c>
      <c r="AD793" s="1317"/>
      <c r="AE793" s="1317"/>
      <c r="AF793" s="1317"/>
      <c r="AG793" s="1318"/>
      <c r="AH793" s="1101"/>
      <c r="AI793" s="1101"/>
      <c r="AJ793" s="1101"/>
      <c r="AK793" s="1101"/>
      <c r="AL793" s="1101"/>
      <c r="AM793" s="1101"/>
      <c r="AN793" s="1101"/>
      <c r="AO793" s="1101"/>
      <c r="AP793" s="1101"/>
      <c r="AQ793" s="1101"/>
      <c r="AR793" s="1101"/>
      <c r="AS793" s="1101"/>
      <c r="AT793" s="1101"/>
      <c r="AU793" s="1101"/>
      <c r="AV793" s="1101"/>
      <c r="AW793" s="1101"/>
      <c r="AX793" s="1101"/>
      <c r="AY793" s="1101"/>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1101"/>
      <c r="DH793" s="1101"/>
      <c r="DI793" s="1101"/>
      <c r="DJ793" s="1101"/>
      <c r="DK793" s="1101"/>
      <c r="DL793" s="1101"/>
      <c r="DM793" s="1101"/>
      <c r="DN793" s="1101"/>
      <c r="DO793" s="1101"/>
      <c r="DP793" s="1101"/>
      <c r="DQ793" s="1101"/>
      <c r="DR793" s="1101"/>
      <c r="DS793" s="1101"/>
      <c r="DT793" s="1101"/>
      <c r="DU793" s="1101"/>
      <c r="DV793" s="1101"/>
      <c r="DW793" s="1101"/>
      <c r="DX793" s="1101"/>
      <c r="DY793" s="1101"/>
      <c r="DZ793" s="1101"/>
      <c r="EA793" s="1101"/>
      <c r="EB793" s="1101"/>
      <c r="EC793" s="1101"/>
      <c r="ED793" s="1101"/>
      <c r="EE793" s="1101"/>
      <c r="EF793" s="1101"/>
      <c r="EG793" s="1101"/>
      <c r="EH793" s="1101"/>
      <c r="EI793" s="1101"/>
      <c r="EJ793" s="1101"/>
      <c r="EK793" s="1101"/>
      <c r="EL793" s="1101"/>
      <c r="EM793" s="1101"/>
      <c r="EN793" s="1101"/>
      <c r="EO793" s="1101"/>
      <c r="EP793" s="1101"/>
      <c r="EQ793" s="1101"/>
      <c r="ER793" s="1101"/>
      <c r="ES793" s="1101"/>
      <c r="ET793" s="1101"/>
      <c r="EU793" s="1101"/>
      <c r="EV793" s="1101"/>
      <c r="EW793" s="1101"/>
      <c r="EX793" s="1101"/>
      <c r="EY793" s="1101"/>
      <c r="EZ793" s="1101"/>
      <c r="FA793" s="1101"/>
      <c r="FB793" s="1101"/>
      <c r="FC793" s="1101"/>
    </row>
    <row r="794" spans="1:159" s="12" customFormat="1" ht="12.95" customHeight="1">
      <c r="A794" s="1101"/>
      <c r="B794" s="1101"/>
      <c r="C794" s="1101"/>
      <c r="D794" s="1101"/>
      <c r="E794" s="1101"/>
      <c r="F794" s="1101"/>
      <c r="G794" s="1101"/>
      <c r="H794" s="1101"/>
      <c r="I794" s="1101"/>
      <c r="J794" s="1313"/>
      <c r="K794" s="1314"/>
      <c r="L794" s="1314"/>
      <c r="M794" s="1314"/>
      <c r="N794" s="1315"/>
      <c r="O794" s="1401"/>
      <c r="P794" s="1401"/>
      <c r="Q794" s="1401"/>
      <c r="R794" s="1401"/>
      <c r="S794" s="1401"/>
      <c r="T794" s="1513"/>
      <c r="U794" s="1514"/>
      <c r="V794" s="1514"/>
      <c r="W794" s="1515"/>
      <c r="X794" s="1334"/>
      <c r="Y794" s="1335"/>
      <c r="Z794" s="1335"/>
      <c r="AA794" s="1335"/>
      <c r="AB794" s="1336"/>
      <c r="AC794" s="1316">
        <f t="shared" si="62"/>
        <v>0</v>
      </c>
      <c r="AD794" s="1317"/>
      <c r="AE794" s="1317"/>
      <c r="AF794" s="1317"/>
      <c r="AG794" s="1318"/>
      <c r="AH794" s="1101"/>
      <c r="AI794" s="1101"/>
      <c r="AJ794" s="1101"/>
      <c r="AK794" s="1101"/>
      <c r="AL794" s="1101"/>
      <c r="AM794" s="1101"/>
      <c r="AN794" s="1101"/>
      <c r="AO794" s="1101"/>
      <c r="AP794" s="1101"/>
      <c r="AQ794" s="1101"/>
      <c r="AR794" s="1101"/>
      <c r="AS794" s="1101"/>
      <c r="AT794" s="1101"/>
      <c r="AU794" s="1101"/>
      <c r="AV794" s="1101"/>
      <c r="AW794" s="1101"/>
      <c r="AX794" s="1101"/>
      <c r="AY794" s="1101"/>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1101"/>
      <c r="DH794" s="1101"/>
      <c r="DI794" s="1101"/>
      <c r="DJ794" s="1101"/>
      <c r="DK794" s="1101"/>
      <c r="DL794" s="1101"/>
      <c r="DM794" s="1101"/>
      <c r="DN794" s="1101"/>
      <c r="DO794" s="1101"/>
      <c r="DP794" s="1101"/>
      <c r="DQ794" s="1101"/>
      <c r="DR794" s="1101"/>
      <c r="DS794" s="1101"/>
      <c r="DT794" s="1101"/>
      <c r="DU794" s="1101"/>
      <c r="DV794" s="1101"/>
      <c r="DW794" s="1101"/>
      <c r="DX794" s="1101"/>
      <c r="DY794" s="1101"/>
      <c r="DZ794" s="1101"/>
      <c r="EA794" s="1101"/>
      <c r="EB794" s="1101"/>
      <c r="EC794" s="1101"/>
      <c r="ED794" s="1101"/>
      <c r="EE794" s="1101"/>
      <c r="EF794" s="1101"/>
      <c r="EG794" s="1101"/>
      <c r="EH794" s="1101"/>
      <c r="EI794" s="1101"/>
      <c r="EJ794" s="1101"/>
      <c r="EK794" s="1101"/>
      <c r="EL794" s="1101"/>
      <c r="EM794" s="1101"/>
      <c r="EN794" s="1101"/>
      <c r="EO794" s="1101"/>
      <c r="EP794" s="1101"/>
      <c r="EQ794" s="1101"/>
      <c r="ER794" s="1101"/>
      <c r="ES794" s="1101"/>
      <c r="ET794" s="1101"/>
      <c r="EU794" s="1101"/>
      <c r="EV794" s="1101"/>
      <c r="EW794" s="1101"/>
      <c r="EX794" s="1101"/>
      <c r="EY794" s="1101"/>
      <c r="EZ794" s="1101"/>
      <c r="FA794" s="1101"/>
      <c r="FB794" s="1101"/>
      <c r="FC794" s="1101"/>
    </row>
    <row r="795" spans="1:159" s="12" customFormat="1" ht="12.95" customHeight="1">
      <c r="A795" s="1101"/>
      <c r="B795" s="1101"/>
      <c r="C795" s="1101"/>
      <c r="D795" s="1101"/>
      <c r="E795" s="1101"/>
      <c r="F795" s="1101"/>
      <c r="G795" s="1101"/>
      <c r="H795" s="1101"/>
      <c r="I795" s="1101"/>
      <c r="J795" s="1313"/>
      <c r="K795" s="1314"/>
      <c r="L795" s="1314"/>
      <c r="M795" s="1314"/>
      <c r="N795" s="1315"/>
      <c r="O795" s="1401"/>
      <c r="P795" s="1401"/>
      <c r="Q795" s="1401"/>
      <c r="R795" s="1401"/>
      <c r="S795" s="1401"/>
      <c r="T795" s="1513"/>
      <c r="U795" s="1514"/>
      <c r="V795" s="1514"/>
      <c r="W795" s="1515"/>
      <c r="X795" s="1334"/>
      <c r="Y795" s="1335"/>
      <c r="Z795" s="1335"/>
      <c r="AA795" s="1335"/>
      <c r="AB795" s="1336"/>
      <c r="AC795" s="1316">
        <f t="shared" si="62"/>
        <v>0</v>
      </c>
      <c r="AD795" s="1317"/>
      <c r="AE795" s="1317"/>
      <c r="AF795" s="1317"/>
      <c r="AG795" s="1318"/>
      <c r="AH795" s="1101"/>
      <c r="AI795" s="1101"/>
      <c r="AJ795" s="1101"/>
      <c r="AK795" s="1101"/>
      <c r="AL795" s="1101"/>
      <c r="AM795" s="1101"/>
      <c r="AN795" s="1101"/>
      <c r="AO795" s="1101"/>
      <c r="AP795" s="1101"/>
      <c r="AQ795" s="1101"/>
      <c r="AR795" s="1101"/>
      <c r="AS795" s="1101"/>
      <c r="AT795" s="1101"/>
      <c r="AU795" s="1101"/>
      <c r="AV795" s="1101"/>
      <c r="AW795" s="1101"/>
      <c r="AX795" s="1101"/>
      <c r="AY795" s="1101"/>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1101"/>
      <c r="DH795" s="1101"/>
      <c r="DI795" s="1101"/>
      <c r="DJ795" s="1101"/>
      <c r="DK795" s="1101"/>
      <c r="DL795" s="1101"/>
      <c r="DM795" s="1101"/>
      <c r="DN795" s="1101"/>
      <c r="DO795" s="1101"/>
      <c r="DP795" s="1101"/>
      <c r="DQ795" s="1101"/>
      <c r="DR795" s="1101"/>
      <c r="DS795" s="1101"/>
      <c r="DT795" s="1101"/>
      <c r="DU795" s="1101"/>
      <c r="DV795" s="1101"/>
      <c r="DW795" s="1101"/>
      <c r="DX795" s="1101"/>
      <c r="DY795" s="1101"/>
      <c r="DZ795" s="1101"/>
      <c r="EA795" s="1101"/>
      <c r="EB795" s="1101"/>
      <c r="EC795" s="1101"/>
      <c r="ED795" s="1101"/>
      <c r="EE795" s="1101"/>
      <c r="EF795" s="1101"/>
      <c r="EG795" s="1101"/>
      <c r="EH795" s="1101"/>
      <c r="EI795" s="1101"/>
      <c r="EJ795" s="1101"/>
      <c r="EK795" s="1101"/>
      <c r="EL795" s="1101"/>
      <c r="EM795" s="1101"/>
      <c r="EN795" s="1101"/>
      <c r="EO795" s="1101"/>
      <c r="EP795" s="1101"/>
      <c r="EQ795" s="1101"/>
      <c r="ER795" s="1101"/>
      <c r="ES795" s="1101"/>
      <c r="ET795" s="1101"/>
      <c r="EU795" s="1101"/>
      <c r="EV795" s="1101"/>
      <c r="EW795" s="1101"/>
      <c r="EX795" s="1101"/>
      <c r="EY795" s="1101"/>
      <c r="EZ795" s="1101"/>
      <c r="FA795" s="1101"/>
      <c r="FB795" s="1101"/>
      <c r="FC795" s="1101"/>
    </row>
    <row r="796" spans="1:159" s="3" customFormat="1" ht="12.95" customHeight="1">
      <c r="A796" s="1101"/>
      <c r="B796" s="1101"/>
      <c r="C796" s="1101"/>
      <c r="D796" s="1101"/>
      <c r="E796" s="1101"/>
      <c r="F796" s="1101"/>
      <c r="G796" s="1101"/>
      <c r="H796" s="1101"/>
      <c r="I796" s="1101"/>
      <c r="J796" s="1313"/>
      <c r="K796" s="1314"/>
      <c r="L796" s="1314"/>
      <c r="M796" s="1314"/>
      <c r="N796" s="1315"/>
      <c r="O796" s="1401"/>
      <c r="P796" s="1401"/>
      <c r="Q796" s="1401"/>
      <c r="R796" s="1401"/>
      <c r="S796" s="1401"/>
      <c r="T796" s="1513"/>
      <c r="U796" s="1514"/>
      <c r="V796" s="1514"/>
      <c r="W796" s="1515"/>
      <c r="X796" s="1334"/>
      <c r="Y796" s="1335"/>
      <c r="Z796" s="1335"/>
      <c r="AA796" s="1335"/>
      <c r="AB796" s="1336"/>
      <c r="AC796" s="1316">
        <f t="shared" si="62"/>
        <v>0</v>
      </c>
      <c r="AD796" s="1317"/>
      <c r="AE796" s="1317"/>
      <c r="AF796" s="1317"/>
      <c r="AG796" s="1318"/>
      <c r="AH796" s="1101"/>
      <c r="AI796" s="1101"/>
      <c r="AJ796" s="1101"/>
      <c r="AK796" s="1101"/>
      <c r="AL796" s="1101"/>
      <c r="AM796" s="1101"/>
      <c r="AN796" s="1101"/>
      <c r="AO796" s="1101"/>
      <c r="AP796" s="1101"/>
      <c r="AQ796" s="1101"/>
      <c r="AR796" s="1101"/>
      <c r="AS796" s="1101"/>
      <c r="AT796" s="1101"/>
      <c r="AU796" s="1101"/>
      <c r="AV796" s="1101"/>
      <c r="AW796" s="1101"/>
      <c r="AX796" s="1101"/>
      <c r="AY796" s="1101"/>
      <c r="AZ796" s="2"/>
      <c r="BA796" s="2"/>
      <c r="BB796" s="12" t="s">
        <v>1572</v>
      </c>
      <c r="BC796" s="12"/>
      <c r="BD796" s="12"/>
      <c r="BE796" s="12"/>
      <c r="BF796" s="12"/>
      <c r="BG796" s="12"/>
      <c r="BH796" s="12"/>
      <c r="BI796" s="12"/>
      <c r="BJ796" s="12"/>
      <c r="BK796" s="12"/>
      <c r="BL796" s="12"/>
      <c r="BM796" s="12"/>
      <c r="BN796" s="1671" t="s">
        <v>1573</v>
      </c>
      <c r="BO796" s="1672"/>
      <c r="BP796" s="2"/>
      <c r="BQ796" s="2"/>
      <c r="BR796" s="2"/>
      <c r="BS796" s="12" t="s">
        <v>1574</v>
      </c>
      <c r="BT796" s="12"/>
      <c r="BU796" s="12"/>
      <c r="BV796" s="12"/>
      <c r="BW796" s="12"/>
      <c r="BX796" s="12"/>
      <c r="BY796" s="12"/>
      <c r="BZ796" s="12"/>
      <c r="CA796" s="12"/>
      <c r="CB796" s="1668" t="str">
        <f>T189</f>
        <v>Orange</v>
      </c>
      <c r="CC796" s="1669"/>
      <c r="CD796" s="1669"/>
      <c r="CE796" s="1669"/>
      <c r="CF796" s="1669"/>
      <c r="CG796" s="1669"/>
      <c r="CH796" s="1670"/>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1101"/>
      <c r="DH796" s="1101"/>
      <c r="DI796" s="1101"/>
      <c r="DJ796" s="1101"/>
      <c r="DK796" s="1101"/>
      <c r="DL796" s="1101"/>
      <c r="DM796" s="1101"/>
      <c r="DN796" s="1101"/>
      <c r="DO796" s="1101"/>
      <c r="DP796" s="1101"/>
      <c r="DQ796" s="1101"/>
      <c r="DR796" s="1101"/>
      <c r="DS796" s="1101"/>
      <c r="DT796" s="1101"/>
      <c r="DU796" s="1101"/>
      <c r="DV796" s="1101"/>
      <c r="DW796" s="1101"/>
      <c r="DX796" s="1101"/>
      <c r="DY796" s="1101"/>
      <c r="DZ796" s="1101"/>
      <c r="EA796" s="1101"/>
      <c r="EB796" s="1101"/>
      <c r="EC796" s="1101"/>
      <c r="ED796" s="1101"/>
      <c r="EE796" s="1101"/>
      <c r="EF796" s="1101"/>
      <c r="EG796" s="1101"/>
      <c r="EH796" s="1101"/>
      <c r="EI796" s="1101"/>
      <c r="EJ796" s="1101"/>
      <c r="EK796" s="1101"/>
      <c r="EL796" s="1101"/>
      <c r="EM796" s="1101"/>
      <c r="EN796" s="1101"/>
      <c r="EO796" s="1101"/>
      <c r="EP796" s="1101"/>
      <c r="EQ796" s="1101"/>
      <c r="ER796" s="1101"/>
      <c r="ES796" s="1101"/>
      <c r="ET796" s="1101"/>
      <c r="EU796" s="1101"/>
      <c r="EV796" s="1101"/>
      <c r="EW796" s="1101"/>
      <c r="EX796" s="1101"/>
      <c r="EY796" s="1101"/>
      <c r="EZ796" s="1101"/>
      <c r="FA796" s="1101"/>
      <c r="FB796" s="1101"/>
      <c r="FC796" s="1101"/>
    </row>
    <row r="797" spans="1:159" s="3" customFormat="1" ht="12.95" customHeight="1">
      <c r="A797" s="1101"/>
      <c r="B797" s="1101"/>
      <c r="C797" s="1101"/>
      <c r="D797" s="1101"/>
      <c r="E797" s="1101"/>
      <c r="F797" s="1101"/>
      <c r="G797" s="1101"/>
      <c r="H797" s="1101"/>
      <c r="I797" s="1101"/>
      <c r="J797" s="1539" t="s">
        <v>1557</v>
      </c>
      <c r="K797" s="1540"/>
      <c r="L797" s="1540"/>
      <c r="M797" s="1540"/>
      <c r="N797" s="1541"/>
      <c r="O797" s="1351">
        <f>SUM(O787:S796)</f>
        <v>0</v>
      </c>
      <c r="P797" s="1351"/>
      <c r="Q797" s="1351"/>
      <c r="R797" s="1351"/>
      <c r="S797" s="1351"/>
      <c r="T797" s="1101"/>
      <c r="U797" s="1101"/>
      <c r="V797" s="1101"/>
      <c r="W797" s="1101"/>
      <c r="X797" s="732" t="s">
        <v>1558</v>
      </c>
      <c r="Y797" s="10"/>
      <c r="Z797" s="10"/>
      <c r="AA797" s="10"/>
      <c r="AB797" s="736"/>
      <c r="AC797" s="1316">
        <f>SUM(AC787:AG796)</f>
        <v>0</v>
      </c>
      <c r="AD797" s="1317"/>
      <c r="AE797" s="1317"/>
      <c r="AF797" s="1317"/>
      <c r="AG797" s="1318"/>
      <c r="AH797" s="1101"/>
      <c r="AI797" s="1101"/>
      <c r="AJ797" s="1101"/>
      <c r="AK797" s="1101"/>
      <c r="AL797" s="1101"/>
      <c r="AM797" s="1101"/>
      <c r="AN797" s="1101"/>
      <c r="AO797" s="1101"/>
      <c r="AP797" s="1101"/>
      <c r="AQ797" s="1101"/>
      <c r="AR797" s="1101"/>
      <c r="AS797" s="1101"/>
      <c r="AT797" s="1101"/>
      <c r="AU797" s="1101"/>
      <c r="AV797" s="1101"/>
      <c r="AW797" s="1101"/>
      <c r="AX797" s="1101"/>
      <c r="AY797" s="1101"/>
      <c r="AZ797" s="2"/>
      <c r="BA797" s="1101"/>
      <c r="BB797" s="1101"/>
      <c r="BC797" s="1101"/>
      <c r="BD797" s="1101"/>
      <c r="BE797" s="1101"/>
      <c r="BF797" s="1101"/>
      <c r="BG797" s="1101"/>
      <c r="BH797" s="1101"/>
      <c r="BI797" s="1101"/>
      <c r="BJ797" s="1101"/>
      <c r="BK797" s="1101"/>
      <c r="BL797" s="1101"/>
      <c r="BM797" s="1101"/>
      <c r="BN797" s="1101"/>
      <c r="BO797" s="1101"/>
      <c r="BP797" s="1101"/>
      <c r="BQ797" s="1101"/>
      <c r="BR797" s="1101"/>
      <c r="BS797" s="1101"/>
      <c r="BT797" s="1101"/>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1101"/>
      <c r="DH797" s="1101"/>
      <c r="DI797" s="1101"/>
      <c r="DJ797" s="1101"/>
      <c r="DK797" s="1101"/>
      <c r="DL797" s="1101"/>
      <c r="DM797" s="1101"/>
      <c r="DN797" s="1101"/>
      <c r="DO797" s="1101"/>
      <c r="DP797" s="1101"/>
      <c r="DQ797" s="1101"/>
      <c r="DR797" s="1101"/>
      <c r="DS797" s="1101"/>
      <c r="DT797" s="1101"/>
      <c r="DU797" s="1101"/>
      <c r="DV797" s="1101"/>
      <c r="DW797" s="1101"/>
      <c r="DX797" s="1101"/>
      <c r="DY797" s="1101"/>
      <c r="DZ797" s="1101"/>
      <c r="EA797" s="1101"/>
      <c r="EB797" s="1101"/>
      <c r="EC797" s="1101"/>
      <c r="ED797" s="1101"/>
      <c r="EE797" s="1101"/>
      <c r="EF797" s="1101"/>
      <c r="EG797" s="1101"/>
      <c r="EH797" s="1101"/>
      <c r="EI797" s="1101"/>
      <c r="EJ797" s="1101"/>
      <c r="EK797" s="1101"/>
      <c r="EL797" s="1101"/>
      <c r="EM797" s="1101"/>
      <c r="EN797" s="1101"/>
      <c r="EO797" s="1101"/>
      <c r="EP797" s="1101"/>
      <c r="EQ797" s="1101"/>
      <c r="ER797" s="1101"/>
      <c r="ES797" s="1101"/>
      <c r="ET797" s="1101"/>
      <c r="EU797" s="1101"/>
      <c r="EV797" s="1101"/>
      <c r="EW797" s="1101"/>
      <c r="EX797" s="1101"/>
      <c r="EY797" s="1101"/>
      <c r="EZ797" s="1101"/>
      <c r="FA797" s="1101"/>
      <c r="FB797" s="1101"/>
      <c r="FC797" s="1101"/>
    </row>
    <row r="798" spans="1:159" s="3" customFormat="1" ht="12.95" customHeight="1">
      <c r="A798" s="1101"/>
      <c r="B798" s="1101"/>
      <c r="C798" s="1409" t="str">
        <f>IF(O797&lt;&gt;AG438,"! Total market rate units in the Unit Mix Table above does not match the number of  market rate units on row #"&amp;TEXT(ROW(D438),"#"),"")</f>
        <v/>
      </c>
      <c r="D798" s="1409"/>
      <c r="E798" s="1409"/>
      <c r="F798" s="1409"/>
      <c r="G798" s="1409"/>
      <c r="H798" s="1409"/>
      <c r="I798" s="1409"/>
      <c r="J798" s="1409"/>
      <c r="K798" s="1409"/>
      <c r="L798" s="1409"/>
      <c r="M798" s="1409"/>
      <c r="N798" s="1409"/>
      <c r="O798" s="1409"/>
      <c r="P798" s="1409"/>
      <c r="Q798" s="1409"/>
      <c r="R798" s="1409"/>
      <c r="S798" s="1409"/>
      <c r="T798" s="1409"/>
      <c r="U798" s="1409"/>
      <c r="V798" s="1409"/>
      <c r="W798" s="1409"/>
      <c r="X798" s="1409"/>
      <c r="Y798" s="1409"/>
      <c r="Z798" s="1409"/>
      <c r="AA798" s="1409"/>
      <c r="AB798" s="1409"/>
      <c r="AC798" s="1409"/>
      <c r="AD798" s="1409"/>
      <c r="AE798" s="1409"/>
      <c r="AF798" s="1409"/>
      <c r="AG798" s="1409"/>
      <c r="AH798" s="1409"/>
      <c r="AI798" s="1409"/>
      <c r="AJ798" s="1409"/>
      <c r="AK798" s="1409"/>
      <c r="AL798" s="1409"/>
      <c r="AM798" s="1409"/>
      <c r="AN798" s="1409"/>
      <c r="AO798" s="1101"/>
      <c r="AP798" s="1101"/>
      <c r="AQ798" s="1101"/>
      <c r="AR798" s="1101"/>
      <c r="AS798" s="1101"/>
      <c r="AT798" s="1101"/>
      <c r="AU798" s="1101"/>
      <c r="AV798" s="1101"/>
      <c r="AW798" s="1101"/>
      <c r="AX798" s="1101"/>
      <c r="AY798" s="1101"/>
      <c r="AZ798" s="24"/>
      <c r="BA798" s="24"/>
      <c r="BB798" s="12"/>
      <c r="BC798" s="12"/>
      <c r="BD798" s="12"/>
      <c r="BE798" s="12"/>
      <c r="BF798" s="12"/>
      <c r="BG798" s="12"/>
      <c r="BH798" s="12"/>
      <c r="BI798" s="12"/>
      <c r="BJ798" s="12"/>
      <c r="BK798" s="12"/>
      <c r="BL798" s="12"/>
      <c r="BM798" s="12"/>
      <c r="BN798" s="43" t="s">
        <v>1573</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s="1101"/>
      <c r="DY798" s="1101"/>
      <c r="DZ798" s="1101"/>
      <c r="EA798" s="1101"/>
      <c r="EB798" s="1101"/>
      <c r="EC798" s="1101"/>
      <c r="ED798" s="1101"/>
      <c r="EE798" s="1101"/>
      <c r="EF798" s="1101"/>
      <c r="EG798" s="1101"/>
      <c r="EH798" s="1101"/>
      <c r="EI798" s="1101"/>
      <c r="EJ798" s="1101"/>
      <c r="EK798" s="1101"/>
      <c r="EL798" s="1101"/>
      <c r="EM798" s="1101"/>
      <c r="EN798" s="1101"/>
      <c r="EO798" s="1101"/>
      <c r="EP798" s="1101"/>
      <c r="EQ798" s="1101"/>
      <c r="ER798" s="1101"/>
      <c r="ES798" s="1101"/>
      <c r="ET798" s="1101"/>
      <c r="EU798" s="1101"/>
      <c r="EV798" s="1101"/>
      <c r="EW798" s="1101"/>
      <c r="EX798" s="1101"/>
      <c r="EY798" s="1101"/>
      <c r="EZ798" s="1101"/>
      <c r="FA798" s="1101"/>
      <c r="FB798" s="12"/>
      <c r="FC798" s="12"/>
    </row>
    <row r="799" spans="1:159" s="3" customFormat="1" ht="12.95" customHeight="1">
      <c r="A799" s="1101"/>
      <c r="B799" s="1101"/>
      <c r="C799" s="1409"/>
      <c r="D799" s="1409"/>
      <c r="E799" s="1409"/>
      <c r="F799" s="1409"/>
      <c r="G799" s="1409"/>
      <c r="H799" s="1409"/>
      <c r="I799" s="1409"/>
      <c r="J799" s="1409"/>
      <c r="K799" s="1409"/>
      <c r="L799" s="1409"/>
      <c r="M799" s="1409"/>
      <c r="N799" s="1409"/>
      <c r="O799" s="1409"/>
      <c r="P799" s="1409"/>
      <c r="Q799" s="1409"/>
      <c r="R799" s="1409"/>
      <c r="S799" s="1409"/>
      <c r="T799" s="1409"/>
      <c r="U799" s="1409"/>
      <c r="V799" s="1409"/>
      <c r="W799" s="1409"/>
      <c r="X799" s="1409"/>
      <c r="Y799" s="1409"/>
      <c r="Z799" s="1409"/>
      <c r="AA799" s="1409"/>
      <c r="AB799" s="1409"/>
      <c r="AC799" s="1409"/>
      <c r="AD799" s="1409"/>
      <c r="AE799" s="1409"/>
      <c r="AF799" s="1409"/>
      <c r="AG799" s="1409"/>
      <c r="AH799" s="1409"/>
      <c r="AI799" s="1409"/>
      <c r="AJ799" s="1409"/>
      <c r="AK799" s="1409"/>
      <c r="AL799" s="1409"/>
      <c r="AM799" s="1409"/>
      <c r="AN799" s="1409"/>
      <c r="AO799" s="1101"/>
      <c r="AP799" s="1101"/>
      <c r="AQ799" s="1101"/>
      <c r="AR799" s="1101"/>
      <c r="AS799" s="1101"/>
      <c r="AT799" s="1101"/>
      <c r="AU799" s="1101"/>
      <c r="AV799" s="1101"/>
      <c r="AW799" s="1101"/>
      <c r="AX799" s="1101"/>
      <c r="AY799" s="1101"/>
      <c r="AZ799" s="24"/>
      <c r="BA799" s="24"/>
      <c r="BB799" s="12"/>
      <c r="BC799" s="12"/>
      <c r="BD799" s="12"/>
      <c r="BE799" s="12"/>
      <c r="BF799" s="12"/>
      <c r="BG799" s="12"/>
      <c r="BH799" s="12"/>
      <c r="BI799" s="12"/>
      <c r="BJ799" s="12"/>
      <c r="BK799" s="12"/>
      <c r="BL799" s="12"/>
      <c r="BM799" s="12"/>
      <c r="BN799" s="43" t="s">
        <v>1575</v>
      </c>
      <c r="BO799" s="25" t="s">
        <v>1576</v>
      </c>
      <c r="BP799" s="26"/>
      <c r="BQ799" s="26"/>
      <c r="BR799" s="26"/>
      <c r="BS799" s="26"/>
      <c r="BT799" s="26"/>
      <c r="BU799" s="12"/>
      <c r="BV799" s="25" t="s">
        <v>1577</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s="1101"/>
      <c r="DY799" s="1101"/>
      <c r="DZ799" s="1101"/>
      <c r="EA799" s="1101"/>
      <c r="EB799" s="1101"/>
      <c r="EC799" s="1101"/>
      <c r="ED799" s="1101"/>
      <c r="EE799" s="1101"/>
      <c r="EF799" s="1101"/>
      <c r="EG799" s="1101"/>
      <c r="EH799" s="1101"/>
      <c r="EI799" s="1101"/>
      <c r="EJ799" s="1101"/>
      <c r="EK799" s="1101"/>
      <c r="EL799" s="1101"/>
      <c r="EM799" s="1101"/>
      <c r="EN799" s="1101"/>
      <c r="EO799" s="1101"/>
      <c r="EP799" s="1101"/>
      <c r="EQ799" s="1101"/>
      <c r="ER799" s="1101"/>
      <c r="ES799" s="1101"/>
      <c r="ET799" s="1101"/>
      <c r="EU799" s="1101"/>
      <c r="EV799" s="1101"/>
      <c r="EW799" s="1101"/>
      <c r="EX799" s="1101"/>
      <c r="EY799" s="1101"/>
      <c r="EZ799" s="1101"/>
      <c r="FA799" s="1101"/>
      <c r="FB799" s="12"/>
      <c r="FC799" s="12"/>
    </row>
    <row r="800" spans="1:159" s="3" customFormat="1" ht="12.95" customHeight="1">
      <c r="A800" s="1101"/>
      <c r="B800" s="1101"/>
      <c r="C800" s="1101"/>
      <c r="D800" s="1101"/>
      <c r="E800" s="1101"/>
      <c r="F800" s="1101"/>
      <c r="G800" s="1101"/>
      <c r="H800" s="1101"/>
      <c r="I800" s="1101"/>
      <c r="J800" s="1107"/>
      <c r="K800" s="1108"/>
      <c r="L800" s="1108"/>
      <c r="M800" s="1108"/>
      <c r="N800" s="1108"/>
      <c r="O800" s="1108"/>
      <c r="P800" s="1108"/>
      <c r="Q800" s="1108"/>
      <c r="R800" s="1108"/>
      <c r="S800" s="1108"/>
      <c r="T800" s="1108"/>
      <c r="U800" s="1108"/>
      <c r="V800" s="1108"/>
      <c r="W800" s="1108"/>
      <c r="X800" s="1160" t="s">
        <v>1578</v>
      </c>
      <c r="Y800" s="1531">
        <f>O753+AC777+AC797</f>
        <v>87666</v>
      </c>
      <c r="Z800" s="1531"/>
      <c r="AA800" s="1531"/>
      <c r="AB800" s="1531"/>
      <c r="AC800" s="1531"/>
      <c r="AD800" s="1101"/>
      <c r="AE800" s="1101"/>
      <c r="AF800" s="1101"/>
      <c r="AG800" s="1101"/>
      <c r="AH800" s="1101"/>
      <c r="AI800" s="1101"/>
      <c r="AJ800" s="1101"/>
      <c r="AK800" s="1101"/>
      <c r="AL800" s="1101"/>
      <c r="AM800" s="1101"/>
      <c r="AN800" s="1101"/>
      <c r="AO800" s="1101"/>
      <c r="AP800" s="1101"/>
      <c r="AQ800" s="1101"/>
      <c r="AR800" s="1101"/>
      <c r="AS800" s="1101"/>
      <c r="AT800" s="1101"/>
      <c r="AU800" s="1101"/>
      <c r="AV800" s="1101"/>
      <c r="AW800" s="1101"/>
      <c r="AX800" s="1101"/>
      <c r="AY800" s="1101"/>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s="1101"/>
      <c r="DY800" s="1101"/>
      <c r="DZ800" s="1101"/>
      <c r="EA800" s="1101"/>
      <c r="EB800" s="1101"/>
      <c r="EC800" s="1101"/>
      <c r="ED800" s="1101"/>
      <c r="EE800" s="1101"/>
      <c r="EF800" s="1101"/>
      <c r="EG800" s="1101"/>
      <c r="EH800" s="1101"/>
      <c r="EI800" s="1101"/>
      <c r="EJ800" s="1101"/>
      <c r="EK800" s="1101"/>
      <c r="EL800" s="1101"/>
      <c r="EM800" s="1101"/>
      <c r="EN800" s="1101"/>
      <c r="EO800" s="1101"/>
      <c r="EP800" s="1101"/>
      <c r="EQ800" s="1101"/>
      <c r="ER800" s="1101"/>
      <c r="ES800" s="1101"/>
      <c r="ET800" s="1101"/>
      <c r="EU800" s="1101"/>
      <c r="EV800" s="1101"/>
      <c r="EW800" s="1101"/>
      <c r="EX800" s="1101"/>
      <c r="EY800" s="1101"/>
      <c r="EZ800" s="1101"/>
      <c r="FA800" s="1101"/>
      <c r="FB800" s="12"/>
      <c r="FC800" s="12"/>
    </row>
    <row r="801" spans="1:159" s="3" customFormat="1" ht="12.95" customHeight="1">
      <c r="A801" s="1101"/>
      <c r="B801" s="1101"/>
      <c r="C801" s="1101"/>
      <c r="D801" s="1101"/>
      <c r="E801" s="1101"/>
      <c r="F801" s="1101"/>
      <c r="G801" s="1101"/>
      <c r="H801" s="1101"/>
      <c r="I801" s="1101"/>
      <c r="J801" s="32"/>
      <c r="K801" s="33"/>
      <c r="L801" s="33"/>
      <c r="M801" s="33"/>
      <c r="N801" s="33"/>
      <c r="O801" s="33"/>
      <c r="P801" s="33"/>
      <c r="Q801" s="33"/>
      <c r="R801" s="33"/>
      <c r="S801" s="33"/>
      <c r="T801" s="33"/>
      <c r="U801" s="33"/>
      <c r="V801" s="33"/>
      <c r="W801" s="33"/>
      <c r="X801" s="1161" t="s">
        <v>1579</v>
      </c>
      <c r="Y801" s="1531">
        <f>(O753+AC777+AC797)*12</f>
        <v>1051992</v>
      </c>
      <c r="Z801" s="1531"/>
      <c r="AA801" s="1531"/>
      <c r="AB801" s="1531"/>
      <c r="AC801" s="1531"/>
      <c r="AD801" s="1101"/>
      <c r="AE801" s="1101"/>
      <c r="AF801" s="1101"/>
      <c r="AG801" s="1101"/>
      <c r="AH801" s="1101"/>
      <c r="AI801" s="1101"/>
      <c r="AJ801" s="1101"/>
      <c r="AK801" s="1101"/>
      <c r="AL801" s="1101"/>
      <c r="AM801" s="1101"/>
      <c r="AN801" s="1101"/>
      <c r="AO801" s="1101"/>
      <c r="AP801" s="1101"/>
      <c r="AQ801" s="1101"/>
      <c r="AR801" s="1101"/>
      <c r="AS801" s="1101"/>
      <c r="AT801" s="1101"/>
      <c r="AU801" s="1101"/>
      <c r="AV801" s="1101"/>
      <c r="AW801" s="1101"/>
      <c r="AX801" s="1101"/>
      <c r="AY801" s="1101"/>
      <c r="AZ801" s="12"/>
      <c r="BA801" s="12"/>
      <c r="BB801" s="12"/>
      <c r="BC801" s="12"/>
      <c r="BD801" s="12"/>
      <c r="BE801" s="12"/>
      <c r="BF801" s="12"/>
      <c r="BG801" s="12"/>
      <c r="BH801" s="12"/>
      <c r="BI801" s="12"/>
      <c r="BJ801" s="12"/>
      <c r="BK801" s="12"/>
      <c r="BL801" s="12"/>
      <c r="BM801" s="12"/>
      <c r="BN801" s="43" t="s">
        <v>1573</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s="1101"/>
      <c r="DY801" s="1101"/>
      <c r="DZ801" s="1101"/>
      <c r="EA801" s="1101"/>
      <c r="EB801" s="1101"/>
      <c r="EC801" s="1101"/>
      <c r="ED801" s="1101"/>
      <c r="EE801" s="1101"/>
      <c r="EF801" s="1101"/>
      <c r="EG801" s="1101"/>
      <c r="EH801" s="1101"/>
      <c r="EI801" s="1101"/>
      <c r="EJ801" s="1101"/>
      <c r="EK801" s="1101"/>
      <c r="EL801" s="1101"/>
      <c r="EM801" s="1101"/>
      <c r="EN801" s="1101"/>
      <c r="EO801" s="1101"/>
      <c r="EP801" s="1101"/>
      <c r="EQ801" s="1101"/>
      <c r="ER801" s="1101"/>
      <c r="ES801" s="1101"/>
      <c r="ET801" s="1101"/>
      <c r="EU801" s="1101"/>
      <c r="EV801" s="1101"/>
      <c r="EW801" s="1101"/>
      <c r="EX801" s="1101"/>
      <c r="EY801" s="1101"/>
      <c r="EZ801" s="1101"/>
      <c r="FA801" s="1101"/>
      <c r="FB801" s="12"/>
      <c r="FC801" s="12"/>
    </row>
    <row r="802" spans="1:159" s="3" customFormat="1" ht="12.95" customHeight="1">
      <c r="A802" s="1101"/>
      <c r="B802" s="1"/>
      <c r="C802" s="1101"/>
      <c r="D802" s="1101"/>
      <c r="E802" s="1101"/>
      <c r="F802" s="1101"/>
      <c r="G802" s="1101"/>
      <c r="H802" s="1101"/>
      <c r="I802" s="1101"/>
      <c r="J802" s="1101"/>
      <c r="K802" s="1101"/>
      <c r="L802" s="1101"/>
      <c r="M802" s="1101"/>
      <c r="N802" s="1101"/>
      <c r="O802" s="1101"/>
      <c r="P802" s="1101"/>
      <c r="Q802" s="1101"/>
      <c r="R802" s="1101"/>
      <c r="S802" s="1101"/>
      <c r="T802" s="1101"/>
      <c r="U802" s="1101"/>
      <c r="V802" s="1101"/>
      <c r="W802" s="1101"/>
      <c r="X802" s="11"/>
      <c r="Y802" s="11"/>
      <c r="Z802" s="11"/>
      <c r="AA802" s="11"/>
      <c r="AB802" s="11"/>
      <c r="AC802" s="11"/>
      <c r="AD802" s="11"/>
      <c r="AE802" s="1101"/>
      <c r="AF802" s="1101"/>
      <c r="AG802" s="1101"/>
      <c r="AH802" s="1101"/>
      <c r="AI802" s="1101"/>
      <c r="AJ802" s="1101"/>
      <c r="AK802" s="1101"/>
      <c r="AL802" s="1101"/>
      <c r="AM802" s="1101"/>
      <c r="AN802" s="1101"/>
      <c r="AO802" s="1101"/>
      <c r="AP802" s="1101"/>
      <c r="AQ802" s="1101"/>
      <c r="AR802" s="1101"/>
      <c r="AS802" s="1101"/>
      <c r="AT802" s="1101"/>
      <c r="AU802" s="1101"/>
      <c r="AV802" s="1101"/>
      <c r="AW802" s="1101"/>
      <c r="AX802" s="1101"/>
      <c r="AY802" s="1101"/>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s="1101"/>
      <c r="DY802" s="1101"/>
      <c r="DZ802" s="1101"/>
      <c r="EA802" s="1101"/>
      <c r="EB802" s="1101"/>
      <c r="EC802" s="1101"/>
      <c r="ED802" s="1101"/>
      <c r="EE802" s="1101"/>
      <c r="EF802" s="1101"/>
      <c r="EG802" s="1101"/>
      <c r="EH802" s="1101"/>
      <c r="EI802" s="1101"/>
      <c r="EJ802" s="1101"/>
      <c r="EK802" s="1101"/>
      <c r="EL802" s="1101"/>
      <c r="EM802" s="1101"/>
      <c r="EN802" s="1101"/>
      <c r="EO802" s="1101"/>
      <c r="EP802" s="1101"/>
      <c r="EQ802" s="1101"/>
      <c r="ER802" s="1101"/>
      <c r="ES802" s="1101"/>
      <c r="ET802" s="1101"/>
      <c r="EU802" s="1101"/>
      <c r="EV802" s="1101"/>
      <c r="EW802" s="1101"/>
      <c r="EX802" s="1101"/>
      <c r="EY802" s="1101"/>
      <c r="EZ802" s="1101"/>
      <c r="FA802" s="1101"/>
      <c r="FB802" s="12"/>
      <c r="FC802" s="12"/>
    </row>
    <row r="803" spans="1:159" s="3" customFormat="1" ht="12.95" customHeight="1">
      <c r="A803" s="1" t="s">
        <v>1056</v>
      </c>
      <c r="B803" s="1"/>
      <c r="C803" s="1" t="s">
        <v>211</v>
      </c>
      <c r="D803" s="1101"/>
      <c r="E803" s="1101"/>
      <c r="F803" s="1101"/>
      <c r="G803" s="1101"/>
      <c r="H803" s="1101"/>
      <c r="I803" s="1101"/>
      <c r="J803" s="1101"/>
      <c r="K803" s="1101"/>
      <c r="L803" s="1101"/>
      <c r="M803" s="1101"/>
      <c r="N803" s="1101"/>
      <c r="O803" s="1101"/>
      <c r="P803" s="1101"/>
      <c r="Q803" s="1101"/>
      <c r="R803" s="1101"/>
      <c r="S803" s="1101"/>
      <c r="T803" s="1101"/>
      <c r="U803" s="1101"/>
      <c r="V803" s="1101"/>
      <c r="W803" s="1101"/>
      <c r="X803" s="11"/>
      <c r="Y803" s="11"/>
      <c r="Z803" s="11"/>
      <c r="AA803" s="11"/>
      <c r="AB803" s="11"/>
      <c r="AC803" s="11"/>
      <c r="AD803" s="11"/>
      <c r="AE803" s="1101"/>
      <c r="AF803" s="1101"/>
      <c r="AG803" s="1101"/>
      <c r="AH803" s="1101"/>
      <c r="AI803" s="1101"/>
      <c r="AJ803" s="1101"/>
      <c r="AK803" s="1101"/>
      <c r="AL803" s="1101"/>
      <c r="AM803" s="1101"/>
      <c r="AN803" s="1101"/>
      <c r="AO803" s="1101"/>
      <c r="AP803" s="1101"/>
      <c r="AQ803" s="1101"/>
      <c r="AR803" s="1101"/>
      <c r="AS803" s="1101"/>
      <c r="AT803" s="1101"/>
      <c r="AU803" s="1101"/>
      <c r="AV803" s="1101"/>
      <c r="AW803" s="1101"/>
      <c r="AX803" s="1101"/>
      <c r="AY803" s="1101"/>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s="1101"/>
      <c r="DY803" s="1101"/>
      <c r="DZ803" s="1101"/>
      <c r="EA803" s="1101"/>
      <c r="EB803" s="1101"/>
      <c r="EC803" s="1101"/>
      <c r="ED803" s="1101"/>
      <c r="EE803" s="1101"/>
      <c r="EF803" s="1101"/>
      <c r="EG803" s="1101"/>
      <c r="EH803" s="1101"/>
      <c r="EI803" s="1101"/>
      <c r="EJ803" s="1101"/>
      <c r="EK803" s="1101"/>
      <c r="EL803" s="1101"/>
      <c r="EM803" s="1101"/>
      <c r="EN803" s="1101"/>
      <c r="EO803" s="1101"/>
      <c r="EP803" s="1101"/>
      <c r="EQ803" s="1101"/>
      <c r="ER803" s="1101"/>
      <c r="ES803" s="1101"/>
      <c r="ET803" s="1101"/>
      <c r="EU803" s="1101"/>
      <c r="EV803" s="1101"/>
      <c r="EW803" s="1101"/>
      <c r="EX803" s="1101"/>
      <c r="EY803" s="1101"/>
      <c r="EZ803" s="1101"/>
      <c r="FA803" s="1101"/>
      <c r="FB803" s="12"/>
      <c r="FC803" s="12"/>
    </row>
    <row r="804" spans="1:159" s="3" customFormat="1" ht="12.95" customHeight="1">
      <c r="A804" s="1"/>
      <c r="B804" s="1"/>
      <c r="C804" s="1" t="s">
        <v>1580</v>
      </c>
      <c r="D804" s="1101"/>
      <c r="E804" s="1101"/>
      <c r="F804" s="1101"/>
      <c r="G804" s="1101"/>
      <c r="H804" s="1101"/>
      <c r="I804" s="1101"/>
      <c r="J804" s="1101"/>
      <c r="K804" s="1101"/>
      <c r="L804" s="1101"/>
      <c r="M804" s="1101"/>
      <c r="N804" s="1101"/>
      <c r="O804" s="1101"/>
      <c r="P804" s="1101"/>
      <c r="Q804" s="1101"/>
      <c r="R804" s="1101"/>
      <c r="S804" s="1101"/>
      <c r="T804" s="1101"/>
      <c r="U804" s="1101"/>
      <c r="V804" s="1101"/>
      <c r="W804" s="1101"/>
      <c r="X804" s="11"/>
      <c r="Y804" s="11"/>
      <c r="Z804" s="11"/>
      <c r="AA804" s="11"/>
      <c r="AB804" s="11"/>
      <c r="AC804" s="11"/>
      <c r="AD804" s="11"/>
      <c r="AE804" s="1101"/>
      <c r="AF804" s="1101"/>
      <c r="AG804" s="1101"/>
      <c r="AH804" s="1101"/>
      <c r="AI804" s="1101"/>
      <c r="AJ804" s="1101"/>
      <c r="AK804" s="1101"/>
      <c r="AL804" s="1101"/>
      <c r="AM804" s="1101"/>
      <c r="AN804" s="1101"/>
      <c r="AO804" s="1101"/>
      <c r="AP804" s="1101"/>
      <c r="AQ804" s="1101"/>
      <c r="AR804" s="1101"/>
      <c r="AS804" s="1101"/>
      <c r="AT804" s="1101"/>
      <c r="AU804" s="1101"/>
      <c r="AV804" s="1101"/>
      <c r="AW804" s="1101"/>
      <c r="AX804" s="1101"/>
      <c r="AY804" s="1101"/>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s="1101"/>
      <c r="DY804" s="1101"/>
      <c r="DZ804" s="1101"/>
      <c r="EA804" s="1101"/>
      <c r="EB804" s="1101"/>
      <c r="EC804" s="1101"/>
      <c r="ED804" s="1101"/>
      <c r="EE804" s="1101"/>
      <c r="EF804" s="1101"/>
      <c r="EG804" s="1101"/>
      <c r="EH804" s="1101"/>
      <c r="EI804" s="1101"/>
      <c r="EJ804" s="1101"/>
      <c r="EK804" s="1101"/>
      <c r="EL804" s="1101"/>
      <c r="EM804" s="1101"/>
      <c r="EN804" s="1101"/>
      <c r="EO804" s="1101"/>
      <c r="EP804" s="1101"/>
      <c r="EQ804" s="1101"/>
      <c r="ER804" s="1101"/>
      <c r="ES804" s="1101"/>
      <c r="ET804" s="1101"/>
      <c r="EU804" s="1101"/>
      <c r="EV804" s="1101"/>
      <c r="EW804" s="1101"/>
      <c r="EX804" s="1101"/>
      <c r="EY804" s="1101"/>
      <c r="EZ804" s="1101"/>
      <c r="FA804" s="1101"/>
      <c r="FB804" s="12"/>
      <c r="FC804" s="12"/>
    </row>
    <row r="805" spans="1:159" s="3" customFormat="1" ht="12.95" customHeight="1">
      <c r="A805" s="1101"/>
      <c r="B805" s="1"/>
      <c r="C805" s="1101"/>
      <c r="D805" s="1101"/>
      <c r="E805" s="1101"/>
      <c r="F805" s="1101"/>
      <c r="G805" s="1101"/>
      <c r="H805" s="1101"/>
      <c r="I805" s="1101"/>
      <c r="J805" s="1101"/>
      <c r="K805" s="1101"/>
      <c r="L805" s="1101"/>
      <c r="M805" s="1101"/>
      <c r="N805" s="1101"/>
      <c r="O805" s="1101"/>
      <c r="P805" s="1101"/>
      <c r="Q805" s="1101"/>
      <c r="R805" s="1101"/>
      <c r="S805" s="1101"/>
      <c r="T805" s="1101"/>
      <c r="U805" s="1101"/>
      <c r="V805" s="1101"/>
      <c r="W805" s="1101"/>
      <c r="X805" s="11"/>
      <c r="Y805" s="11"/>
      <c r="Z805" s="11"/>
      <c r="AA805" s="11"/>
      <c r="AB805" s="11"/>
      <c r="AC805" s="11"/>
      <c r="AD805" s="11"/>
      <c r="AE805" s="1101"/>
      <c r="AF805" s="1101"/>
      <c r="AG805" s="1101"/>
      <c r="AH805" s="1101"/>
      <c r="AI805" s="1101"/>
      <c r="AJ805" s="1101"/>
      <c r="AK805" s="1101"/>
      <c r="AL805" s="1101"/>
      <c r="AM805" s="1101"/>
      <c r="AN805" s="1101"/>
      <c r="AO805" s="1101"/>
      <c r="AP805" s="1101"/>
      <c r="AQ805" s="1101"/>
      <c r="AR805" s="1101"/>
      <c r="AS805" s="1101"/>
      <c r="AT805" s="1101"/>
      <c r="AU805" s="1101"/>
      <c r="AV805" s="1101"/>
      <c r="AW805" s="1101"/>
      <c r="AX805" s="1101"/>
      <c r="AY805" s="1101"/>
      <c r="AZ805" s="12"/>
      <c r="BA805" s="12"/>
      <c r="BB805" s="12"/>
      <c r="BC805" s="12"/>
      <c r="BD805" s="12"/>
      <c r="BE805" s="12"/>
      <c r="BF805" s="12"/>
      <c r="BG805" s="12"/>
      <c r="BH805" s="12"/>
      <c r="BI805" s="12"/>
      <c r="BJ805" s="12"/>
      <c r="BK805" s="12"/>
      <c r="BL805" s="12"/>
      <c r="BM805" s="12"/>
      <c r="BN805" s="12"/>
      <c r="BO805" s="12"/>
      <c r="BP805" s="1051" t="s">
        <v>1500</v>
      </c>
      <c r="BQ805" s="1052" t="s">
        <v>1382</v>
      </c>
      <c r="BR805" s="1052" t="s">
        <v>1383</v>
      </c>
      <c r="BS805" s="1052" t="s">
        <v>1384</v>
      </c>
      <c r="BT805" s="1052" t="s">
        <v>1501</v>
      </c>
      <c r="BU805" s="12"/>
      <c r="BV805" s="12"/>
      <c r="BW805" s="1051" t="s">
        <v>1500</v>
      </c>
      <c r="BX805" s="1052" t="s">
        <v>1382</v>
      </c>
      <c r="BY805" s="1052" t="s">
        <v>1383</v>
      </c>
      <c r="BZ805" s="1052" t="s">
        <v>1384</v>
      </c>
      <c r="CA805" s="1052" t="s">
        <v>1501</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s="1101"/>
      <c r="DY805" s="1101"/>
      <c r="DZ805" s="1101"/>
      <c r="EA805" s="1101"/>
      <c r="EB805" s="1101"/>
      <c r="EC805" s="1101"/>
      <c r="ED805" s="1101"/>
      <c r="EE805" s="1101"/>
      <c r="EF805" s="1101"/>
      <c r="EG805" s="1101"/>
      <c r="EH805" s="1101"/>
      <c r="EI805" s="1101"/>
      <c r="EJ805" s="1101"/>
      <c r="EK805" s="1101"/>
      <c r="EL805" s="1101"/>
      <c r="EM805" s="1101"/>
      <c r="EN805" s="1101"/>
      <c r="EO805" s="1101"/>
      <c r="EP805" s="1101"/>
      <c r="EQ805" s="1101"/>
      <c r="ER805" s="1101"/>
      <c r="ES805" s="1101"/>
      <c r="ET805" s="1101"/>
      <c r="EU805" s="1101"/>
      <c r="EV805" s="1101"/>
      <c r="EW805" s="1101"/>
      <c r="EX805" s="1101"/>
      <c r="EY805" s="1101"/>
      <c r="EZ805" s="1101"/>
      <c r="FA805" s="1101"/>
      <c r="FB805" s="12"/>
      <c r="FC805" s="12"/>
    </row>
    <row r="806" spans="1:159" s="3" customFormat="1" ht="12.95" customHeight="1">
      <c r="A806" s="1101"/>
      <c r="B806" s="1101"/>
      <c r="C806" s="1101"/>
      <c r="D806" s="1101"/>
      <c r="E806" s="1101"/>
      <c r="F806" s="1101"/>
      <c r="G806" s="1101"/>
      <c r="H806" s="1107" t="s">
        <v>1581</v>
      </c>
      <c r="I806" s="1108"/>
      <c r="J806" s="1108"/>
      <c r="K806" s="1108"/>
      <c r="L806" s="1108"/>
      <c r="M806" s="1108"/>
      <c r="N806" s="1108"/>
      <c r="O806" s="1108"/>
      <c r="P806" s="1108"/>
      <c r="Q806" s="1108"/>
      <c r="R806" s="1108"/>
      <c r="S806" s="1108"/>
      <c r="T806" s="1108"/>
      <c r="U806" s="1108"/>
      <c r="V806" s="1108"/>
      <c r="W806" s="1108"/>
      <c r="X806" s="1108"/>
      <c r="Y806" s="1108"/>
      <c r="Z806" s="1696">
        <v>51</v>
      </c>
      <c r="AA806" s="1697"/>
      <c r="AB806" s="1697"/>
      <c r="AC806" s="1697"/>
      <c r="AD806" s="1697"/>
      <c r="AE806" s="1698"/>
      <c r="AF806" s="1101"/>
      <c r="AG806" s="1101"/>
      <c r="AH806" s="1101"/>
      <c r="AI806" s="1101"/>
      <c r="AJ806" s="1101"/>
      <c r="AK806" s="1101"/>
      <c r="AL806" s="1101"/>
      <c r="AM806" s="1101"/>
      <c r="AN806" s="1101"/>
      <c r="AO806" s="1101"/>
      <c r="AP806" s="1101"/>
      <c r="AQ806" s="1101"/>
      <c r="AR806" s="1101"/>
      <c r="AS806" s="1101"/>
      <c r="AT806" s="1101"/>
      <c r="AU806" s="1101"/>
      <c r="AV806" s="1101"/>
      <c r="AW806" s="1101"/>
      <c r="AX806" s="1101"/>
      <c r="AY806" s="1101"/>
      <c r="AZ806" s="2"/>
      <c r="BA806" s="2"/>
      <c r="BB806" s="2"/>
      <c r="BC806" s="2"/>
      <c r="BD806" s="2"/>
      <c r="BE806" s="12"/>
      <c r="BF806" s="12"/>
      <c r="BG806" s="12"/>
      <c r="BH806" s="12"/>
      <c r="BI806" s="12"/>
      <c r="BJ806" s="12"/>
      <c r="BK806" s="12"/>
      <c r="BL806" s="12"/>
      <c r="BM806" s="12"/>
      <c r="BN806" s="12"/>
      <c r="BO806" s="115" t="s">
        <v>876</v>
      </c>
      <c r="BP806" s="219">
        <v>473390</v>
      </c>
      <c r="BQ806" s="219">
        <v>545814</v>
      </c>
      <c r="BR806" s="219">
        <v>658400</v>
      </c>
      <c r="BS806" s="219">
        <v>842752</v>
      </c>
      <c r="BT806" s="219">
        <v>938878</v>
      </c>
      <c r="BU806" s="12"/>
      <c r="BV806" s="115" t="s">
        <v>876</v>
      </c>
      <c r="BW806" s="219">
        <v>473390</v>
      </c>
      <c r="BX806" s="219">
        <v>545814</v>
      </c>
      <c r="BY806" s="219">
        <v>658400</v>
      </c>
      <c r="BZ806" s="219">
        <v>842752</v>
      </c>
      <c r="CA806" s="219">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1101"/>
      <c r="DY806" s="1101"/>
      <c r="DZ806" s="1101"/>
      <c r="EA806" s="1101"/>
      <c r="EB806" s="1101"/>
      <c r="EC806" s="1101"/>
      <c r="ED806" s="1101"/>
      <c r="EE806" s="1101"/>
      <c r="EF806" s="1101"/>
      <c r="EG806" s="1101"/>
      <c r="EH806" s="1101"/>
      <c r="EI806" s="1101"/>
      <c r="EJ806" s="1101"/>
      <c r="EK806" s="1101"/>
      <c r="EL806" s="1101"/>
      <c r="EM806" s="1101"/>
      <c r="EN806" s="1101"/>
      <c r="EO806" s="1101"/>
      <c r="EP806" s="1101"/>
      <c r="EQ806" s="1101"/>
      <c r="ER806" s="1101"/>
      <c r="ES806" s="1101"/>
      <c r="ET806" s="1101"/>
      <c r="EU806" s="1101"/>
      <c r="EV806" s="1101"/>
      <c r="EW806" s="1101"/>
      <c r="EX806" s="1101"/>
      <c r="EY806" s="1101"/>
      <c r="EZ806" s="1101"/>
      <c r="FA806" s="1101"/>
      <c r="FB806" s="2"/>
      <c r="FC806" s="2"/>
    </row>
    <row r="807" spans="1:159" s="3" customFormat="1" ht="12.95" customHeight="1">
      <c r="A807" s="1101"/>
      <c r="B807" s="1101"/>
      <c r="C807" s="1101"/>
      <c r="D807" s="1101"/>
      <c r="E807" s="1101"/>
      <c r="F807" s="1101"/>
      <c r="G807" s="1101"/>
      <c r="H807" s="1107" t="s">
        <v>1582</v>
      </c>
      <c r="I807" s="1108"/>
      <c r="J807" s="1108"/>
      <c r="K807" s="1108"/>
      <c r="L807" s="1108"/>
      <c r="M807" s="1108"/>
      <c r="N807" s="1108"/>
      <c r="O807" s="1108"/>
      <c r="P807" s="1108"/>
      <c r="Q807" s="1108"/>
      <c r="R807" s="1108"/>
      <c r="S807" s="1108"/>
      <c r="T807" s="1108"/>
      <c r="U807" s="1108"/>
      <c r="V807" s="1108"/>
      <c r="W807" s="1108"/>
      <c r="X807" s="1108"/>
      <c r="Y807" s="1108"/>
      <c r="Z807" s="1713">
        <v>20</v>
      </c>
      <c r="AA807" s="1697"/>
      <c r="AB807" s="1697"/>
      <c r="AC807" s="1697"/>
      <c r="AD807" s="1697"/>
      <c r="AE807" s="1698"/>
      <c r="AF807" s="1101"/>
      <c r="AG807" s="1101"/>
      <c r="AH807" s="1101"/>
      <c r="AI807" s="1101"/>
      <c r="AJ807" s="1101"/>
      <c r="AK807" s="1101"/>
      <c r="AL807" s="1101"/>
      <c r="AM807" s="1101"/>
      <c r="AN807" s="1101"/>
      <c r="AO807" s="1101"/>
      <c r="AP807" s="1101"/>
      <c r="AQ807" s="1101"/>
      <c r="AR807" s="1101"/>
      <c r="AS807" s="1101"/>
      <c r="AT807" s="1101"/>
      <c r="AU807" s="1101"/>
      <c r="AV807" s="1101"/>
      <c r="AW807" s="1101"/>
      <c r="AX807" s="1101"/>
      <c r="AY807" s="1101"/>
      <c r="AZ807" s="2"/>
      <c r="BA807" s="2"/>
      <c r="BB807" s="2"/>
      <c r="BC807" s="2"/>
      <c r="BD807" s="2"/>
      <c r="BE807" s="12"/>
      <c r="BF807" s="12"/>
      <c r="BG807" s="12"/>
      <c r="BH807" s="12"/>
      <c r="BI807" s="12"/>
      <c r="BJ807" s="12"/>
      <c r="BK807" s="12"/>
      <c r="BL807" s="12"/>
      <c r="BM807" s="12"/>
      <c r="BN807" s="12"/>
      <c r="BO807" s="115" t="s">
        <v>879</v>
      </c>
      <c r="BP807" s="217">
        <v>352022</v>
      </c>
      <c r="BQ807" s="217">
        <v>405878</v>
      </c>
      <c r="BR807" s="217">
        <v>489600</v>
      </c>
      <c r="BS807" s="217">
        <v>626688</v>
      </c>
      <c r="BT807" s="217">
        <v>698170</v>
      </c>
      <c r="BU807" s="12"/>
      <c r="BV807" s="115" t="s">
        <v>879</v>
      </c>
      <c r="BW807" s="217">
        <v>352022</v>
      </c>
      <c r="BX807" s="217">
        <v>405878</v>
      </c>
      <c r="BY807" s="217">
        <v>489600</v>
      </c>
      <c r="BZ807" s="217">
        <v>626688</v>
      </c>
      <c r="CA807" s="217">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1101"/>
      <c r="DY807" s="1101"/>
      <c r="DZ807" s="1101"/>
      <c r="EA807" s="1101"/>
      <c r="EB807" s="1101"/>
      <c r="EC807" s="1101"/>
      <c r="ED807" s="1101"/>
      <c r="EE807" s="1101"/>
      <c r="EF807" s="1101"/>
      <c r="EG807" s="1101"/>
      <c r="EH807" s="1101"/>
      <c r="EI807" s="1101"/>
      <c r="EJ807" s="1101"/>
      <c r="EK807" s="1101"/>
      <c r="EL807" s="1101"/>
      <c r="EM807" s="1101"/>
      <c r="EN807" s="1101"/>
      <c r="EO807" s="1101"/>
      <c r="EP807" s="1101"/>
      <c r="EQ807" s="1101"/>
      <c r="ER807" s="1101"/>
      <c r="ES807" s="1101"/>
      <c r="ET807" s="1101"/>
      <c r="EU807" s="1101"/>
      <c r="EV807" s="1101"/>
      <c r="EW807" s="1101"/>
      <c r="EX807" s="1101"/>
      <c r="EY807" s="1101"/>
      <c r="EZ807" s="1101"/>
      <c r="FA807" s="1101"/>
      <c r="FB807" s="2"/>
      <c r="FC807" s="2"/>
    </row>
    <row r="808" spans="1:159" s="3" customFormat="1" ht="12.95" customHeight="1">
      <c r="A808" s="1101"/>
      <c r="B808" s="1101"/>
      <c r="C808" s="1101"/>
      <c r="D808" s="1101"/>
      <c r="E808" s="1101"/>
      <c r="F808" s="1101"/>
      <c r="G808" s="1101"/>
      <c r="H808" s="1107" t="s">
        <v>1583</v>
      </c>
      <c r="I808" s="1108"/>
      <c r="J808" s="1108"/>
      <c r="K808" s="1108"/>
      <c r="L808" s="1108"/>
      <c r="M808" s="1108"/>
      <c r="N808" s="1108"/>
      <c r="O808" s="1108"/>
      <c r="P808" s="1108"/>
      <c r="Q808" s="1108"/>
      <c r="R808" s="1108"/>
      <c r="S808" s="1108"/>
      <c r="T808" s="1108"/>
      <c r="U808" s="1108"/>
      <c r="V808" s="1108"/>
      <c r="W808" s="1108"/>
      <c r="X808" s="1108"/>
      <c r="Y808" s="1108"/>
      <c r="Z808" s="1547">
        <v>48305</v>
      </c>
      <c r="AA808" s="1548"/>
      <c r="AB808" s="1548"/>
      <c r="AC808" s="1548"/>
      <c r="AD808" s="1548"/>
      <c r="AE808" s="1549"/>
      <c r="AF808" s="1101"/>
      <c r="AG808" s="1101"/>
      <c r="AH808" s="1101"/>
      <c r="AI808" s="1101"/>
      <c r="AJ808" s="1101"/>
      <c r="AK808" s="1101"/>
      <c r="AL808" s="1101"/>
      <c r="AM808" s="1101"/>
      <c r="AN808" s="1101"/>
      <c r="AO808" s="1101"/>
      <c r="AP808" s="1101"/>
      <c r="AQ808" s="1101"/>
      <c r="AR808" s="1101"/>
      <c r="AS808" s="1101"/>
      <c r="AT808" s="1101"/>
      <c r="AU808" s="2"/>
      <c r="AV808" s="1101"/>
      <c r="AW808" s="1101"/>
      <c r="AX808" s="1101"/>
      <c r="AY808" s="1101"/>
      <c r="AZ808" s="2"/>
      <c r="BA808" s="2"/>
      <c r="BB808" s="2"/>
      <c r="BC808" s="2"/>
      <c r="BD808" s="2"/>
      <c r="BE808" s="12"/>
      <c r="BF808" s="12"/>
      <c r="BG808" s="12"/>
      <c r="BH808" s="12"/>
      <c r="BI808" s="12"/>
      <c r="BJ808" s="12"/>
      <c r="BK808" s="12"/>
      <c r="BL808" s="12"/>
      <c r="BM808" s="12"/>
      <c r="BN808" s="12"/>
      <c r="BO808" s="115" t="s">
        <v>884</v>
      </c>
      <c r="BP808" s="219">
        <v>352022</v>
      </c>
      <c r="BQ808" s="219">
        <v>405878</v>
      </c>
      <c r="BR808" s="219">
        <v>489600</v>
      </c>
      <c r="BS808" s="219">
        <v>626688</v>
      </c>
      <c r="BT808" s="219">
        <v>698170</v>
      </c>
      <c r="BU808" s="12"/>
      <c r="BV808" s="115" t="s">
        <v>884</v>
      </c>
      <c r="BW808" s="219">
        <v>352022</v>
      </c>
      <c r="BX808" s="219">
        <v>405878</v>
      </c>
      <c r="BY808" s="219">
        <v>489600</v>
      </c>
      <c r="BZ808" s="219">
        <v>626688</v>
      </c>
      <c r="CA808" s="219">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2.95" customHeight="1">
      <c r="A809" s="1101"/>
      <c r="B809" s="1101"/>
      <c r="C809" s="1101"/>
      <c r="D809" s="1101"/>
      <c r="E809" s="1101"/>
      <c r="F809" s="1101"/>
      <c r="G809" s="1101"/>
      <c r="H809" s="1107"/>
      <c r="I809" s="1108"/>
      <c r="J809" s="1108"/>
      <c r="K809" s="1108"/>
      <c r="L809" s="1108"/>
      <c r="M809" s="1108"/>
      <c r="N809" s="1108"/>
      <c r="O809" s="1108"/>
      <c r="P809" s="1108"/>
      <c r="Q809" s="1108"/>
      <c r="R809" s="1108"/>
      <c r="S809" s="1108"/>
      <c r="T809" s="1108"/>
      <c r="U809" s="1108"/>
      <c r="V809" s="1108"/>
      <c r="W809" s="1108"/>
      <c r="X809" s="1108"/>
      <c r="Y809" s="1159" t="s">
        <v>1584</v>
      </c>
      <c r="Z809" s="1532">
        <f>'Subsidy Contract Calculation'!J40</f>
        <v>887928</v>
      </c>
      <c r="AA809" s="1533"/>
      <c r="AB809" s="1533"/>
      <c r="AC809" s="1533"/>
      <c r="AD809" s="1533"/>
      <c r="AE809" s="1534"/>
      <c r="AF809" s="1101"/>
      <c r="AG809" s="1101"/>
      <c r="AH809" s="1101"/>
      <c r="AI809" s="1101"/>
      <c r="AJ809" s="1101"/>
      <c r="AK809" s="1101"/>
      <c r="AL809" s="1101"/>
      <c r="AM809" s="1101"/>
      <c r="AN809" s="1101"/>
      <c r="AO809" s="1101"/>
      <c r="AP809" s="1101"/>
      <c r="AQ809" s="1101"/>
      <c r="AR809" s="1101"/>
      <c r="AS809" s="1101"/>
      <c r="AT809" s="1101"/>
      <c r="AU809" s="2"/>
      <c r="AV809" s="1101"/>
      <c r="AW809" s="1101"/>
      <c r="AX809" s="1101"/>
      <c r="AY809" s="1101"/>
      <c r="AZ809" s="2"/>
      <c r="BA809" s="2"/>
      <c r="BB809" s="2"/>
      <c r="BC809" s="2"/>
      <c r="BD809" s="2"/>
      <c r="BE809" s="12"/>
      <c r="BF809" s="12"/>
      <c r="BG809" s="12"/>
      <c r="BH809" s="12"/>
      <c r="BI809" s="12"/>
      <c r="BJ809" s="12"/>
      <c r="BK809" s="12"/>
      <c r="BL809" s="12"/>
      <c r="BM809" s="12"/>
      <c r="BN809" s="12"/>
      <c r="BO809" s="115" t="s">
        <v>888</v>
      </c>
      <c r="BP809" s="217">
        <v>319236</v>
      </c>
      <c r="BQ809" s="217">
        <v>368076</v>
      </c>
      <c r="BR809" s="217">
        <v>444000</v>
      </c>
      <c r="BS809" s="217">
        <v>568320</v>
      </c>
      <c r="BT809" s="217">
        <v>633144</v>
      </c>
      <c r="BU809" s="12"/>
      <c r="BV809" s="115" t="s">
        <v>888</v>
      </c>
      <c r="BW809" s="217">
        <v>319236</v>
      </c>
      <c r="BX809" s="217">
        <v>368076</v>
      </c>
      <c r="BY809" s="217">
        <v>444000</v>
      </c>
      <c r="BZ809" s="217">
        <v>568320</v>
      </c>
      <c r="CA809" s="217">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2.95" customHeight="1">
      <c r="A810" s="1101"/>
      <c r="B810" s="1101"/>
      <c r="C810" s="1101"/>
      <c r="D810" s="1101"/>
      <c r="E810" s="1101"/>
      <c r="F810" s="1101"/>
      <c r="G810" s="1101"/>
      <c r="H810" s="1101"/>
      <c r="I810" s="1101"/>
      <c r="J810" s="1101"/>
      <c r="K810" s="1101"/>
      <c r="L810" s="1101"/>
      <c r="M810" s="1101"/>
      <c r="N810" s="1101"/>
      <c r="O810" s="1101"/>
      <c r="P810" s="1101"/>
      <c r="Q810" s="1101"/>
      <c r="R810" s="1101"/>
      <c r="S810" s="1101"/>
      <c r="T810" s="1101"/>
      <c r="U810" s="1101"/>
      <c r="V810" s="1101"/>
      <c r="W810" s="1101"/>
      <c r="X810" s="11"/>
      <c r="Y810" s="11"/>
      <c r="Z810" s="11"/>
      <c r="AA810" s="11"/>
      <c r="AB810" s="11"/>
      <c r="AC810" s="11"/>
      <c r="AD810" s="11"/>
      <c r="AE810" s="1101"/>
      <c r="AF810" s="1101"/>
      <c r="AG810" s="1101"/>
      <c r="AH810" s="1101"/>
      <c r="AI810" s="1101"/>
      <c r="AJ810" s="1101"/>
      <c r="AK810" s="1101"/>
      <c r="AL810" s="1101"/>
      <c r="AM810" s="1101"/>
      <c r="AN810" s="1101"/>
      <c r="AO810" s="1101"/>
      <c r="AP810" s="1101"/>
      <c r="AQ810" s="1101"/>
      <c r="AR810" s="1101"/>
      <c r="AS810" s="1101"/>
      <c r="AT810" s="1101"/>
      <c r="AU810" s="2"/>
      <c r="AV810" s="1101"/>
      <c r="AW810" s="1101"/>
      <c r="AX810" s="1101"/>
      <c r="AY810" s="1101"/>
      <c r="AZ810" s="2"/>
      <c r="BA810" s="2"/>
      <c r="BB810" s="2"/>
      <c r="BC810" s="2"/>
      <c r="BD810" s="2"/>
      <c r="BE810" s="12"/>
      <c r="BF810" s="12"/>
      <c r="BG810" s="12"/>
      <c r="BH810" s="12"/>
      <c r="BI810" s="12"/>
      <c r="BJ810" s="12"/>
      <c r="BK810" s="12"/>
      <c r="BL810" s="12"/>
      <c r="BM810" s="12"/>
      <c r="BN810" s="12"/>
      <c r="BO810" s="115" t="s">
        <v>892</v>
      </c>
      <c r="BP810" s="219">
        <v>352022</v>
      </c>
      <c r="BQ810" s="219">
        <v>405878</v>
      </c>
      <c r="BR810" s="219">
        <v>489600</v>
      </c>
      <c r="BS810" s="219">
        <v>626688</v>
      </c>
      <c r="BT810" s="219">
        <v>698170</v>
      </c>
      <c r="BU810" s="12"/>
      <c r="BV810" s="115" t="s">
        <v>892</v>
      </c>
      <c r="BW810" s="219">
        <v>352022</v>
      </c>
      <c r="BX810" s="219">
        <v>405878</v>
      </c>
      <c r="BY810" s="219">
        <v>489600</v>
      </c>
      <c r="BZ810" s="219">
        <v>626688</v>
      </c>
      <c r="CA810" s="219">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2.95" customHeight="1">
      <c r="A811" s="1" t="s">
        <v>1068</v>
      </c>
      <c r="B811" s="1"/>
      <c r="C811" s="1" t="s">
        <v>214</v>
      </c>
      <c r="D811" s="1101"/>
      <c r="E811" s="1101"/>
      <c r="F811" s="1101"/>
      <c r="G811" s="1101"/>
      <c r="H811" s="1101"/>
      <c r="I811" s="1101"/>
      <c r="J811" s="1101"/>
      <c r="K811" s="1101"/>
      <c r="L811" s="1101"/>
      <c r="M811" s="1101"/>
      <c r="N811" s="1101"/>
      <c r="O811" s="1101"/>
      <c r="P811" s="1101"/>
      <c r="Q811" s="1101"/>
      <c r="R811" s="1101"/>
      <c r="S811" s="1101"/>
      <c r="T811" s="1101"/>
      <c r="U811" s="1101"/>
      <c r="V811" s="1101"/>
      <c r="W811" s="1101"/>
      <c r="X811" s="11"/>
      <c r="Y811" s="11"/>
      <c r="Z811" s="11"/>
      <c r="AA811" s="11"/>
      <c r="AB811" s="11"/>
      <c r="AC811" s="11"/>
      <c r="AD811" s="11"/>
      <c r="AE811" s="1101"/>
      <c r="AF811" s="1101"/>
      <c r="AG811" s="1101"/>
      <c r="AH811" s="1101"/>
      <c r="AI811" s="1101"/>
      <c r="AJ811" s="1101"/>
      <c r="AK811" s="1101"/>
      <c r="AL811" s="1101"/>
      <c r="AM811" s="1101"/>
      <c r="AN811" s="1101"/>
      <c r="AO811" s="1101"/>
      <c r="AP811" s="1101"/>
      <c r="AQ811" s="1101"/>
      <c r="AR811" s="1101"/>
      <c r="AS811" s="1101"/>
      <c r="AT811" s="1101"/>
      <c r="AU811" s="2"/>
      <c r="AV811" s="1101"/>
      <c r="AW811" s="1101"/>
      <c r="AX811" s="1101"/>
      <c r="AY811" s="1101"/>
      <c r="AZ811" s="2"/>
      <c r="BA811" s="2"/>
      <c r="BB811" s="2"/>
      <c r="BC811" s="2"/>
      <c r="BD811" s="2"/>
      <c r="BE811" s="12"/>
      <c r="BF811" s="12"/>
      <c r="BG811" s="12"/>
      <c r="BH811" s="12"/>
      <c r="BI811" s="12"/>
      <c r="BJ811" s="12"/>
      <c r="BK811" s="12"/>
      <c r="BL811" s="12"/>
      <c r="BM811" s="12"/>
      <c r="BN811" s="12"/>
      <c r="BO811" s="115" t="s">
        <v>895</v>
      </c>
      <c r="BP811" s="217">
        <v>352022</v>
      </c>
      <c r="BQ811" s="217">
        <v>405878</v>
      </c>
      <c r="BR811" s="217">
        <v>489600</v>
      </c>
      <c r="BS811" s="217">
        <v>626688</v>
      </c>
      <c r="BT811" s="217">
        <v>698170</v>
      </c>
      <c r="BU811" s="12"/>
      <c r="BV811" s="115" t="s">
        <v>895</v>
      </c>
      <c r="BW811" s="217">
        <v>352022</v>
      </c>
      <c r="BX811" s="217">
        <v>405878</v>
      </c>
      <c r="BY811" s="217">
        <v>489600</v>
      </c>
      <c r="BZ811" s="217">
        <v>626688</v>
      </c>
      <c r="CA811" s="217">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2.95" customHeight="1">
      <c r="A812" s="1101"/>
      <c r="B812" s="1101"/>
      <c r="C812" s="1101"/>
      <c r="D812" s="1101"/>
      <c r="E812" s="1101"/>
      <c r="F812" s="1101"/>
      <c r="G812" s="1101"/>
      <c r="H812" s="1101"/>
      <c r="I812" s="1101"/>
      <c r="J812" s="1101"/>
      <c r="K812" s="1101"/>
      <c r="L812" s="1101"/>
      <c r="M812" s="1101"/>
      <c r="N812" s="1101"/>
      <c r="O812" s="1101"/>
      <c r="P812" s="1101"/>
      <c r="Q812" s="1101"/>
      <c r="R812" s="1101"/>
      <c r="S812" s="1101"/>
      <c r="T812" s="1101"/>
      <c r="U812" s="1101"/>
      <c r="V812" s="1101"/>
      <c r="W812" s="1101"/>
      <c r="X812" s="11"/>
      <c r="Y812" s="11"/>
      <c r="Z812" s="11"/>
      <c r="AA812" s="11"/>
      <c r="AB812" s="11"/>
      <c r="AC812" s="11"/>
      <c r="AD812" s="11"/>
      <c r="AE812" s="1101"/>
      <c r="AF812" s="1101"/>
      <c r="AG812" s="1101"/>
      <c r="AH812" s="1101"/>
      <c r="AI812" s="1101"/>
      <c r="AJ812" s="1101"/>
      <c r="AK812" s="1101"/>
      <c r="AL812" s="1101"/>
      <c r="AM812" s="1101"/>
      <c r="AN812" s="1101"/>
      <c r="AO812" s="1101"/>
      <c r="AP812" s="1101"/>
      <c r="AQ812" s="1101"/>
      <c r="AR812" s="1101"/>
      <c r="AS812" s="1101"/>
      <c r="AT812" s="1101"/>
      <c r="AU812" s="2"/>
      <c r="AV812" s="1101"/>
      <c r="AW812" s="1101"/>
      <c r="AX812" s="1101"/>
      <c r="AY812" s="1101"/>
      <c r="AZ812" s="2"/>
      <c r="BA812" s="2"/>
      <c r="BB812" s="2"/>
      <c r="BC812" s="2"/>
      <c r="BD812" s="2"/>
      <c r="BE812" s="12"/>
      <c r="BF812" s="12"/>
      <c r="BG812" s="12"/>
      <c r="BH812" s="12"/>
      <c r="BI812" s="12"/>
      <c r="BJ812" s="12"/>
      <c r="BK812" s="12"/>
      <c r="BL812" s="12"/>
      <c r="BM812" s="12"/>
      <c r="BN812" s="12"/>
      <c r="BO812" s="115" t="s">
        <v>899</v>
      </c>
      <c r="BP812" s="219">
        <v>473390</v>
      </c>
      <c r="BQ812" s="219">
        <v>545814</v>
      </c>
      <c r="BR812" s="219">
        <v>658400</v>
      </c>
      <c r="BS812" s="219">
        <v>842752</v>
      </c>
      <c r="BT812" s="219">
        <v>938878</v>
      </c>
      <c r="BU812" s="12"/>
      <c r="BV812" s="115" t="s">
        <v>899</v>
      </c>
      <c r="BW812" s="219">
        <v>473390</v>
      </c>
      <c r="BX812" s="219">
        <v>545814</v>
      </c>
      <c r="BY812" s="219">
        <v>658400</v>
      </c>
      <c r="BZ812" s="219">
        <v>842752</v>
      </c>
      <c r="CA812" s="219">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2.95" customHeight="1">
      <c r="A813" s="1101"/>
      <c r="B813" s="1101"/>
      <c r="C813" s="1101"/>
      <c r="D813" s="1101"/>
      <c r="E813" s="1101"/>
      <c r="F813" s="1101"/>
      <c r="G813" s="1101"/>
      <c r="H813" s="1107" t="s">
        <v>1585</v>
      </c>
      <c r="I813" s="1108"/>
      <c r="J813" s="1108"/>
      <c r="K813" s="1108"/>
      <c r="L813" s="1108"/>
      <c r="M813" s="1108"/>
      <c r="N813" s="1108"/>
      <c r="O813" s="1108"/>
      <c r="P813" s="1108"/>
      <c r="Q813" s="1108"/>
      <c r="R813" s="1108"/>
      <c r="S813" s="1108"/>
      <c r="T813" s="1108"/>
      <c r="U813" s="1108"/>
      <c r="V813" s="1108"/>
      <c r="W813" s="1108"/>
      <c r="X813" s="1108"/>
      <c r="Y813" s="1108"/>
      <c r="Z813" s="1519">
        <v>0</v>
      </c>
      <c r="AA813" s="1520"/>
      <c r="AB813" s="1520"/>
      <c r="AC813" s="1520"/>
      <c r="AD813" s="1520"/>
      <c r="AE813" s="1521"/>
      <c r="AF813" s="1101"/>
      <c r="AG813" s="1101"/>
      <c r="AH813" s="1101"/>
      <c r="AI813" s="1101"/>
      <c r="AJ813" s="1101"/>
      <c r="AK813" s="1101"/>
      <c r="AL813" s="1101"/>
      <c r="AM813" s="1101"/>
      <c r="AN813" s="1101"/>
      <c r="AO813" s="1101"/>
      <c r="AP813" s="1101"/>
      <c r="AQ813" s="1101"/>
      <c r="AR813" s="1101"/>
      <c r="AS813" s="1101"/>
      <c r="AT813" s="1101"/>
      <c r="AU813" s="2"/>
      <c r="AV813" s="1101"/>
      <c r="AW813" s="1101"/>
      <c r="AX813" s="1101"/>
      <c r="AY813" s="1101"/>
      <c r="AZ813" s="2"/>
      <c r="BA813" s="2"/>
      <c r="BB813" s="2"/>
      <c r="BC813" s="2"/>
      <c r="BD813" s="2"/>
      <c r="BE813" s="2"/>
      <c r="BF813" s="12"/>
      <c r="BG813" s="12"/>
      <c r="BH813" s="12"/>
      <c r="BI813" s="12"/>
      <c r="BJ813" s="12"/>
      <c r="BK813" s="12"/>
      <c r="BL813" s="12"/>
      <c r="BM813" s="12"/>
      <c r="BN813" s="12"/>
      <c r="BO813" s="115" t="s">
        <v>902</v>
      </c>
      <c r="BP813" s="217">
        <v>352022</v>
      </c>
      <c r="BQ813" s="217">
        <v>405878</v>
      </c>
      <c r="BR813" s="217">
        <v>489600</v>
      </c>
      <c r="BS813" s="217">
        <v>626688</v>
      </c>
      <c r="BT813" s="217">
        <v>698170</v>
      </c>
      <c r="BU813" s="12"/>
      <c r="BV813" s="115" t="s">
        <v>902</v>
      </c>
      <c r="BW813" s="217">
        <v>352022</v>
      </c>
      <c r="BX813" s="217">
        <v>405878</v>
      </c>
      <c r="BY813" s="217">
        <v>489600</v>
      </c>
      <c r="BZ813" s="217">
        <v>626688</v>
      </c>
      <c r="CA813" s="217">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2.95" customHeight="1">
      <c r="A814" s="1101"/>
      <c r="B814" s="1101"/>
      <c r="C814" s="1101"/>
      <c r="D814" s="1101"/>
      <c r="E814" s="1101"/>
      <c r="F814" s="1101"/>
      <c r="G814" s="1101"/>
      <c r="H814" s="1107" t="s">
        <v>1586</v>
      </c>
      <c r="I814" s="1108"/>
      <c r="J814" s="1108"/>
      <c r="K814" s="1108"/>
      <c r="L814" s="1108"/>
      <c r="M814" s="1108"/>
      <c r="N814" s="1108"/>
      <c r="O814" s="1108"/>
      <c r="P814" s="1108"/>
      <c r="Q814" s="1108"/>
      <c r="R814" s="1108"/>
      <c r="S814" s="1108"/>
      <c r="T814" s="1108"/>
      <c r="U814" s="1108"/>
      <c r="V814" s="1108"/>
      <c r="W814" s="1108"/>
      <c r="X814" s="1108"/>
      <c r="Y814" s="1108"/>
      <c r="Z814" s="1519">
        <v>0</v>
      </c>
      <c r="AA814" s="1520"/>
      <c r="AB814" s="1520"/>
      <c r="AC814" s="1520"/>
      <c r="AD814" s="1520"/>
      <c r="AE814" s="1521"/>
      <c r="AF814" s="1101"/>
      <c r="AG814" s="1101"/>
      <c r="AH814" s="1101"/>
      <c r="AI814" s="1101"/>
      <c r="AJ814" s="1101"/>
      <c r="AK814" s="1101"/>
      <c r="AL814" s="1101"/>
      <c r="AM814" s="1101"/>
      <c r="AN814" s="1101"/>
      <c r="AO814" s="1101"/>
      <c r="AP814" s="1101"/>
      <c r="AQ814" s="1101"/>
      <c r="AR814" s="1101"/>
      <c r="AS814" s="1101"/>
      <c r="AT814" s="1101"/>
      <c r="AU814" s="2"/>
      <c r="AV814" s="1101"/>
      <c r="AW814" s="1101"/>
      <c r="AX814" s="1101"/>
      <c r="AY814" s="1101"/>
      <c r="AZ814" s="24"/>
      <c r="BA814" s="24"/>
      <c r="BB814" s="12"/>
      <c r="BC814" s="12"/>
      <c r="BD814" s="12"/>
      <c r="BE814" s="12"/>
      <c r="BF814" s="12"/>
      <c r="BG814" s="12"/>
      <c r="BH814" s="12"/>
      <c r="BI814" s="12"/>
      <c r="BJ814" s="12"/>
      <c r="BK814" s="12"/>
      <c r="BL814" s="12"/>
      <c r="BM814" s="12"/>
      <c r="BN814" s="12"/>
      <c r="BO814" s="115" t="s">
        <v>904</v>
      </c>
      <c r="BP814" s="219">
        <v>331890</v>
      </c>
      <c r="BQ814" s="219">
        <v>382666</v>
      </c>
      <c r="BR814" s="219">
        <v>461600</v>
      </c>
      <c r="BS814" s="219">
        <v>590848</v>
      </c>
      <c r="BT814" s="219">
        <v>658242</v>
      </c>
      <c r="BU814" s="12"/>
      <c r="BV814" s="115" t="s">
        <v>904</v>
      </c>
      <c r="BW814" s="219">
        <v>331890</v>
      </c>
      <c r="BX814" s="219">
        <v>382666</v>
      </c>
      <c r="BY814" s="219">
        <v>461600</v>
      </c>
      <c r="BZ814" s="219">
        <v>590848</v>
      </c>
      <c r="CA814" s="219">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2.95" customHeight="1">
      <c r="A815" s="1101"/>
      <c r="B815" s="1101"/>
      <c r="C815" s="1101"/>
      <c r="D815" s="1101"/>
      <c r="E815" s="1101"/>
      <c r="F815" s="1101"/>
      <c r="G815" s="1101"/>
      <c r="H815" s="1107" t="s">
        <v>1587</v>
      </c>
      <c r="I815" s="1108"/>
      <c r="J815" s="1108"/>
      <c r="K815" s="1108"/>
      <c r="L815" s="1108"/>
      <c r="M815" s="1108"/>
      <c r="N815" s="1108"/>
      <c r="O815" s="1108"/>
      <c r="P815" s="1108"/>
      <c r="Q815" s="1108"/>
      <c r="R815" s="1108"/>
      <c r="S815" s="1108"/>
      <c r="T815" s="1108"/>
      <c r="U815" s="1108"/>
      <c r="V815" s="1108"/>
      <c r="W815" s="1108"/>
      <c r="X815" s="1108"/>
      <c r="Y815" s="1108"/>
      <c r="Z815" s="1519">
        <v>0</v>
      </c>
      <c r="AA815" s="1520"/>
      <c r="AB815" s="1520"/>
      <c r="AC815" s="1520"/>
      <c r="AD815" s="1520"/>
      <c r="AE815" s="1521"/>
      <c r="AF815" s="1101"/>
      <c r="AG815" s="1101"/>
      <c r="AH815" s="1101"/>
      <c r="AI815" s="1101"/>
      <c r="AJ815" s="1101"/>
      <c r="AK815" s="1101"/>
      <c r="AL815" s="1101"/>
      <c r="AM815" s="1101"/>
      <c r="AN815" s="1101"/>
      <c r="AO815" s="1101"/>
      <c r="AP815" s="1101"/>
      <c r="AQ815" s="1101"/>
      <c r="AR815" s="1101"/>
      <c r="AS815" s="1101"/>
      <c r="AT815" s="1101"/>
      <c r="AU815" s="2"/>
      <c r="AV815" s="1101"/>
      <c r="AW815" s="1101"/>
      <c r="AX815" s="1101"/>
      <c r="AY815" s="1101"/>
      <c r="AZ815" s="24"/>
      <c r="BA815" s="24"/>
      <c r="BB815" s="12"/>
      <c r="BC815" s="12"/>
      <c r="BD815" s="12"/>
      <c r="BE815" s="12"/>
      <c r="BF815" s="12"/>
      <c r="BG815" s="12"/>
      <c r="BH815" s="12"/>
      <c r="BI815" s="12"/>
      <c r="BJ815" s="12"/>
      <c r="BK815" s="12"/>
      <c r="BL815" s="12"/>
      <c r="BM815" s="12"/>
      <c r="BN815" s="12"/>
      <c r="BO815" s="115" t="s">
        <v>906</v>
      </c>
      <c r="BP815" s="217">
        <v>307732</v>
      </c>
      <c r="BQ815" s="217">
        <v>354812</v>
      </c>
      <c r="BR815" s="217">
        <v>428000</v>
      </c>
      <c r="BS815" s="217">
        <v>547840</v>
      </c>
      <c r="BT815" s="217">
        <v>610328</v>
      </c>
      <c r="BU815" s="12"/>
      <c r="BV815" s="115" t="s">
        <v>906</v>
      </c>
      <c r="BW815" s="217">
        <v>307732</v>
      </c>
      <c r="BX815" s="217">
        <v>354812</v>
      </c>
      <c r="BY815" s="217">
        <v>428000</v>
      </c>
      <c r="BZ815" s="217">
        <v>547840</v>
      </c>
      <c r="CA815" s="217">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2.95" customHeight="1">
      <c r="A816" s="1101"/>
      <c r="B816" s="1101"/>
      <c r="C816" s="1101"/>
      <c r="D816" s="1101"/>
      <c r="E816" s="1101"/>
      <c r="F816" s="1101"/>
      <c r="G816" s="1101"/>
      <c r="H816" s="1107" t="s">
        <v>1588</v>
      </c>
      <c r="I816" s="1108"/>
      <c r="J816" s="1108"/>
      <c r="K816" s="1108"/>
      <c r="L816" s="1108"/>
      <c r="M816" s="1108"/>
      <c r="N816" s="1108"/>
      <c r="O816" s="1108"/>
      <c r="P816" s="1556" t="s">
        <v>299</v>
      </c>
      <c r="Q816" s="1557"/>
      <c r="R816" s="1557"/>
      <c r="S816" s="1557"/>
      <c r="T816" s="1557"/>
      <c r="U816" s="1557"/>
      <c r="V816" s="1557"/>
      <c r="W816" s="1557"/>
      <c r="X816" s="1557"/>
      <c r="Y816" s="1558"/>
      <c r="Z816" s="1519">
        <v>0</v>
      </c>
      <c r="AA816" s="1520"/>
      <c r="AB816" s="1520"/>
      <c r="AC816" s="1520"/>
      <c r="AD816" s="1520"/>
      <c r="AE816" s="1521"/>
      <c r="AF816" s="1101"/>
      <c r="AG816" s="1101"/>
      <c r="AH816" s="1101"/>
      <c r="AI816" s="1101"/>
      <c r="AJ816" s="1101"/>
      <c r="AK816" s="1101"/>
      <c r="AL816" s="1101"/>
      <c r="AM816" s="1101"/>
      <c r="AN816" s="1101"/>
      <c r="AO816" s="1101"/>
      <c r="AP816" s="1101"/>
      <c r="AQ816" s="1101"/>
      <c r="AR816" s="1101"/>
      <c r="AS816" s="1101"/>
      <c r="AT816" s="1101"/>
      <c r="AU816" s="2"/>
      <c r="AV816" s="1101"/>
      <c r="AW816" s="1101"/>
      <c r="AX816" s="1101"/>
      <c r="AY816" s="1101"/>
      <c r="AZ816" s="24"/>
      <c r="BA816" s="24"/>
      <c r="BB816" s="12"/>
      <c r="BC816" s="12"/>
      <c r="BD816" s="12"/>
      <c r="BE816" s="12"/>
      <c r="BF816" s="12"/>
      <c r="BG816" s="12"/>
      <c r="BH816" s="12"/>
      <c r="BI816" s="12"/>
      <c r="BJ816" s="12"/>
      <c r="BK816" s="12"/>
      <c r="BL816" s="12"/>
      <c r="BM816" s="12"/>
      <c r="BN816" s="12"/>
      <c r="BO816" s="115" t="s">
        <v>908</v>
      </c>
      <c r="BP816" s="219">
        <v>352022</v>
      </c>
      <c r="BQ816" s="219">
        <v>405878</v>
      </c>
      <c r="BR816" s="219">
        <v>489600</v>
      </c>
      <c r="BS816" s="219">
        <v>626688</v>
      </c>
      <c r="BT816" s="219">
        <v>698170</v>
      </c>
      <c r="BU816" s="12"/>
      <c r="BV816" s="115" t="s">
        <v>908</v>
      </c>
      <c r="BW816" s="219">
        <v>352022</v>
      </c>
      <c r="BX816" s="219">
        <v>405878</v>
      </c>
      <c r="BY816" s="219">
        <v>489600</v>
      </c>
      <c r="BZ816" s="219">
        <v>626688</v>
      </c>
      <c r="CA816" s="219">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2.95" customHeight="1">
      <c r="A817" s="1101"/>
      <c r="B817" s="1101"/>
      <c r="C817" s="1101"/>
      <c r="D817" s="1101"/>
      <c r="E817" s="1101"/>
      <c r="F817" s="1101"/>
      <c r="G817" s="1101"/>
      <c r="H817" s="1107"/>
      <c r="I817" s="1108"/>
      <c r="J817" s="1108"/>
      <c r="K817" s="1108"/>
      <c r="L817" s="1108"/>
      <c r="M817" s="1108"/>
      <c r="N817" s="1108"/>
      <c r="O817" s="1108"/>
      <c r="P817" s="1108"/>
      <c r="Q817" s="1108"/>
      <c r="R817" s="1108"/>
      <c r="S817" s="1108"/>
      <c r="T817" s="1108"/>
      <c r="U817" s="1108"/>
      <c r="V817" s="1108"/>
      <c r="W817" s="1108"/>
      <c r="X817" s="1108"/>
      <c r="Y817" s="1159" t="s">
        <v>1589</v>
      </c>
      <c r="Z817" s="1532">
        <f>SUM(Z813:AE816)</f>
        <v>0</v>
      </c>
      <c r="AA817" s="1533"/>
      <c r="AB817" s="1533"/>
      <c r="AC817" s="1533"/>
      <c r="AD817" s="1533"/>
      <c r="AE817" s="1534"/>
      <c r="AF817" s="1101"/>
      <c r="AG817" s="1101"/>
      <c r="AH817" s="1101"/>
      <c r="AI817" s="1101"/>
      <c r="AJ817" s="1101"/>
      <c r="AK817" s="1101"/>
      <c r="AL817" s="1101"/>
      <c r="AM817" s="1101"/>
      <c r="AN817" s="1101"/>
      <c r="AO817" s="1101"/>
      <c r="AP817" s="1101"/>
      <c r="AQ817" s="1101"/>
      <c r="AR817" s="1101"/>
      <c r="AS817" s="1101"/>
      <c r="AT817" s="1101"/>
      <c r="AU817" s="2"/>
      <c r="AV817" s="1101"/>
      <c r="AW817" s="1101"/>
      <c r="AX817" s="1101"/>
      <c r="AY817" s="1101"/>
      <c r="AZ817" s="24"/>
      <c r="BA817" s="24"/>
      <c r="BB817" s="12"/>
      <c r="BC817" s="12"/>
      <c r="BD817" s="12"/>
      <c r="BE817" s="12"/>
      <c r="BF817" s="12"/>
      <c r="BG817" s="12"/>
      <c r="BH817" s="12"/>
      <c r="BI817" s="12"/>
      <c r="BJ817" s="12"/>
      <c r="BK817" s="12"/>
      <c r="BL817" s="12"/>
      <c r="BM817" s="12"/>
      <c r="BN817" s="12"/>
      <c r="BO817" s="115" t="s">
        <v>910</v>
      </c>
      <c r="BP817" s="217">
        <v>352022</v>
      </c>
      <c r="BQ817" s="217">
        <v>405878</v>
      </c>
      <c r="BR817" s="217">
        <v>489600</v>
      </c>
      <c r="BS817" s="217">
        <v>626688</v>
      </c>
      <c r="BT817" s="217">
        <v>698170</v>
      </c>
      <c r="BU817" s="12"/>
      <c r="BV817" s="115" t="s">
        <v>910</v>
      </c>
      <c r="BW817" s="217">
        <v>352022</v>
      </c>
      <c r="BX817" s="217">
        <v>405878</v>
      </c>
      <c r="BY817" s="217">
        <v>489600</v>
      </c>
      <c r="BZ817" s="217">
        <v>626688</v>
      </c>
      <c r="CA817" s="217">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2.95" customHeight="1">
      <c r="A818" s="1101"/>
      <c r="B818" s="1101"/>
      <c r="C818" s="1101"/>
      <c r="D818" s="1101"/>
      <c r="E818" s="1101"/>
      <c r="F818" s="1101"/>
      <c r="G818" s="1101"/>
      <c r="H818" s="1107"/>
      <c r="I818" s="1108"/>
      <c r="J818" s="1108"/>
      <c r="K818" s="1108"/>
      <c r="L818" s="1108"/>
      <c r="M818" s="1108"/>
      <c r="N818" s="1108"/>
      <c r="O818" s="1108"/>
      <c r="P818" s="1108"/>
      <c r="Q818" s="1108"/>
      <c r="R818" s="1108"/>
      <c r="S818" s="1108"/>
      <c r="T818" s="1108"/>
      <c r="U818" s="1108"/>
      <c r="V818" s="1108"/>
      <c r="W818" s="1108"/>
      <c r="X818" s="1108"/>
      <c r="Y818" s="1159" t="s">
        <v>1590</v>
      </c>
      <c r="Z818" s="1532">
        <f>Z817+Y801+Z809</f>
        <v>1939920</v>
      </c>
      <c r="AA818" s="1533"/>
      <c r="AB818" s="1533"/>
      <c r="AC818" s="1533"/>
      <c r="AD818" s="1533"/>
      <c r="AE818" s="1534"/>
      <c r="AF818" s="1101"/>
      <c r="AG818" s="1101"/>
      <c r="AH818" s="1101"/>
      <c r="AI818" s="1101"/>
      <c r="AJ818" s="1101"/>
      <c r="AK818" s="1101"/>
      <c r="AL818" s="1101"/>
      <c r="AM818" s="1101"/>
      <c r="AN818" s="1101"/>
      <c r="AO818" s="1101"/>
      <c r="AP818" s="1101"/>
      <c r="AQ818" s="1101"/>
      <c r="AR818" s="1101"/>
      <c r="AS818" s="1101"/>
      <c r="AT818" s="1101"/>
      <c r="AU818" s="2"/>
      <c r="AV818" s="2"/>
      <c r="AW818" s="2"/>
      <c r="AX818" s="2"/>
      <c r="AY818" s="2"/>
      <c r="AZ818" s="24"/>
      <c r="BA818" s="24"/>
      <c r="BB818" s="12"/>
      <c r="BC818" s="12"/>
      <c r="BD818" s="12"/>
      <c r="BE818" s="12"/>
      <c r="BF818" s="12"/>
      <c r="BG818" s="12"/>
      <c r="BH818" s="12"/>
      <c r="BI818" s="12"/>
      <c r="BJ818" s="12"/>
      <c r="BK818" s="12"/>
      <c r="BL818" s="12"/>
      <c r="BM818" s="12"/>
      <c r="BN818" s="12"/>
      <c r="BO818" s="115" t="s">
        <v>913</v>
      </c>
      <c r="BP818" s="219">
        <v>314634</v>
      </c>
      <c r="BQ818" s="219">
        <v>362770</v>
      </c>
      <c r="BR818" s="219">
        <v>437600</v>
      </c>
      <c r="BS818" s="219">
        <v>560128</v>
      </c>
      <c r="BT818" s="219">
        <v>624018</v>
      </c>
      <c r="BU818" s="12"/>
      <c r="BV818" s="115" t="s">
        <v>913</v>
      </c>
      <c r="BW818" s="219">
        <v>314634</v>
      </c>
      <c r="BX818" s="219">
        <v>362770</v>
      </c>
      <c r="BY818" s="219">
        <v>437600</v>
      </c>
      <c r="BZ818" s="219">
        <v>560128</v>
      </c>
      <c r="CA818" s="219">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2.95" customHeight="1">
      <c r="A819" s="1101"/>
      <c r="B819" s="1101"/>
      <c r="C819" s="1101"/>
      <c r="D819" s="1101"/>
      <c r="E819" s="1101"/>
      <c r="F819" s="1101"/>
      <c r="G819" s="1101"/>
      <c r="H819" s="1101"/>
      <c r="I819" s="1101"/>
      <c r="J819" s="1101"/>
      <c r="K819" s="1101"/>
      <c r="L819" s="1101"/>
      <c r="M819" s="1101"/>
      <c r="N819" s="1101"/>
      <c r="O819" s="1101"/>
      <c r="P819" s="1101"/>
      <c r="Q819" s="1101"/>
      <c r="R819" s="1101"/>
      <c r="S819" s="1101"/>
      <c r="T819" s="1101"/>
      <c r="U819" s="1101"/>
      <c r="V819" s="1101"/>
      <c r="W819" s="1101"/>
      <c r="X819" s="11"/>
      <c r="Y819" s="11"/>
      <c r="Z819" s="11"/>
      <c r="AA819" s="11"/>
      <c r="AB819" s="11"/>
      <c r="AC819" s="11"/>
      <c r="AD819" s="11"/>
      <c r="AE819" s="1101"/>
      <c r="AF819" s="1101"/>
      <c r="AG819" s="1101"/>
      <c r="AH819" s="1101"/>
      <c r="AI819" s="1101"/>
      <c r="AJ819" s="1101"/>
      <c r="AK819" s="1101"/>
      <c r="AL819" s="1101"/>
      <c r="AM819" s="1101"/>
      <c r="AN819" s="1101"/>
      <c r="AO819" s="1101"/>
      <c r="AP819" s="1101"/>
      <c r="AQ819" s="1101"/>
      <c r="AR819" s="1101"/>
      <c r="AS819" s="1101"/>
      <c r="AT819" s="1101"/>
      <c r="AU819" s="2"/>
      <c r="AV819" s="2"/>
      <c r="AW819" s="2"/>
      <c r="AX819" s="2"/>
      <c r="AY819" s="2"/>
      <c r="AZ819" s="24"/>
      <c r="BA819" s="24"/>
      <c r="BB819" s="12"/>
      <c r="BC819" s="12"/>
      <c r="BD819" s="12"/>
      <c r="BE819" s="12"/>
      <c r="BF819" s="12"/>
      <c r="BG819" s="12"/>
      <c r="BH819" s="12"/>
      <c r="BI819" s="12"/>
      <c r="BJ819" s="12"/>
      <c r="BK819" s="12"/>
      <c r="BL819" s="12"/>
      <c r="BM819" s="12"/>
      <c r="BN819" s="12"/>
      <c r="BO819" s="115" t="s">
        <v>915</v>
      </c>
      <c r="BP819" s="217">
        <v>352022</v>
      </c>
      <c r="BQ819" s="217">
        <v>405878</v>
      </c>
      <c r="BR819" s="217">
        <v>489600</v>
      </c>
      <c r="BS819" s="217">
        <v>626688</v>
      </c>
      <c r="BT819" s="217">
        <v>698170</v>
      </c>
      <c r="BU819" s="12"/>
      <c r="BV819" s="115" t="s">
        <v>915</v>
      </c>
      <c r="BW819" s="217">
        <v>352022</v>
      </c>
      <c r="BX819" s="217">
        <v>405878</v>
      </c>
      <c r="BY819" s="217">
        <v>489600</v>
      </c>
      <c r="BZ819" s="217">
        <v>626688</v>
      </c>
      <c r="CA819" s="217">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2.95" customHeight="1">
      <c r="A820" s="1" t="s">
        <v>1094</v>
      </c>
      <c r="B820" s="1"/>
      <c r="C820" s="1" t="s">
        <v>217</v>
      </c>
      <c r="D820" s="1101"/>
      <c r="E820" s="1101"/>
      <c r="F820" s="1101"/>
      <c r="G820" s="1101"/>
      <c r="H820" s="1101"/>
      <c r="I820" s="1101"/>
      <c r="J820" s="1101"/>
      <c r="K820" s="1101"/>
      <c r="L820" s="1101"/>
      <c r="M820" s="1101"/>
      <c r="N820" s="1101"/>
      <c r="O820" s="1101"/>
      <c r="P820" s="1101"/>
      <c r="Q820" s="1101"/>
      <c r="R820" s="1101"/>
      <c r="S820" s="1101"/>
      <c r="T820" s="1101"/>
      <c r="U820" s="1101"/>
      <c r="V820" s="1101"/>
      <c r="W820" s="38"/>
      <c r="X820" s="1101"/>
      <c r="Y820" s="1101"/>
      <c r="Z820" s="1101"/>
      <c r="AA820" s="1101"/>
      <c r="AB820" s="1101"/>
      <c r="AC820" s="1101"/>
      <c r="AD820" s="1101"/>
      <c r="AE820" s="1101"/>
      <c r="AF820" s="1101"/>
      <c r="AG820" s="1101"/>
      <c r="AH820" s="1101"/>
      <c r="AI820" s="1101"/>
      <c r="AJ820" s="1101"/>
      <c r="AK820" s="1101"/>
      <c r="AL820" s="1101"/>
      <c r="AM820" s="1101"/>
      <c r="AN820" s="1101"/>
      <c r="AO820" s="1101"/>
      <c r="AP820" s="1101"/>
      <c r="AQ820" s="1101"/>
      <c r="AR820" s="1101"/>
      <c r="AS820" s="1101"/>
      <c r="AT820" s="1101"/>
      <c r="AU820" s="2"/>
      <c r="AV820" s="2"/>
      <c r="AW820" s="2"/>
      <c r="AX820" s="2"/>
      <c r="AY820" s="2"/>
      <c r="AZ820" s="24"/>
      <c r="BA820" s="24"/>
      <c r="BB820" s="12"/>
      <c r="BC820" s="12"/>
      <c r="BD820" s="12"/>
      <c r="BE820" s="12"/>
      <c r="BF820" s="12"/>
      <c r="BG820" s="12"/>
      <c r="BH820" s="12"/>
      <c r="BI820" s="12"/>
      <c r="BJ820" s="12"/>
      <c r="BK820" s="12"/>
      <c r="BL820" s="12"/>
      <c r="BM820" s="12"/>
      <c r="BN820" s="12"/>
      <c r="BO820" s="115" t="s">
        <v>917</v>
      </c>
      <c r="BP820" s="219">
        <v>307732</v>
      </c>
      <c r="BQ820" s="219">
        <v>354812</v>
      </c>
      <c r="BR820" s="219">
        <v>428000</v>
      </c>
      <c r="BS820" s="219">
        <v>547840</v>
      </c>
      <c r="BT820" s="219">
        <v>610328</v>
      </c>
      <c r="BU820" s="12"/>
      <c r="BV820" s="115" t="s">
        <v>917</v>
      </c>
      <c r="BW820" s="219">
        <v>307732</v>
      </c>
      <c r="BX820" s="219">
        <v>354812</v>
      </c>
      <c r="BY820" s="219">
        <v>428000</v>
      </c>
      <c r="BZ820" s="219">
        <v>547840</v>
      </c>
      <c r="CA820" s="219">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2.95" customHeight="1">
      <c r="A821" s="1101"/>
      <c r="B821" s="1101"/>
      <c r="C821" s="18" t="s">
        <v>1591</v>
      </c>
      <c r="D821" s="1101"/>
      <c r="E821" s="1101"/>
      <c r="F821" s="1101"/>
      <c r="G821" s="1101"/>
      <c r="H821" s="1101"/>
      <c r="I821" s="1101"/>
      <c r="J821" s="1101"/>
      <c r="K821" s="1101"/>
      <c r="L821" s="1101"/>
      <c r="M821" s="1101"/>
      <c r="N821" s="1101"/>
      <c r="O821" s="1101"/>
      <c r="P821" s="1101"/>
      <c r="Q821" s="1101"/>
      <c r="R821" s="1101"/>
      <c r="S821" s="1101"/>
      <c r="T821" s="1101"/>
      <c r="U821" s="1101"/>
      <c r="V821" s="1101"/>
      <c r="W821" s="38"/>
      <c r="X821" s="1101"/>
      <c r="Y821" s="1101"/>
      <c r="Z821" s="1101"/>
      <c r="AA821" s="1101"/>
      <c r="AB821" s="1101"/>
      <c r="AC821" s="1101"/>
      <c r="AD821" s="1101"/>
      <c r="AE821" s="1101"/>
      <c r="AF821" s="1101"/>
      <c r="AG821" s="1101"/>
      <c r="AH821" s="1101"/>
      <c r="AI821" s="1101"/>
      <c r="AJ821" s="1101"/>
      <c r="AK821" s="1101"/>
      <c r="AL821" s="1101"/>
      <c r="AM821" s="1101"/>
      <c r="AN821" s="1101"/>
      <c r="AO821" s="1101"/>
      <c r="AP821" s="1101"/>
      <c r="AQ821" s="1101"/>
      <c r="AR821" s="1101"/>
      <c r="AS821" s="1101"/>
      <c r="AT821" s="1101"/>
      <c r="AU821" s="2"/>
      <c r="AV821" s="2"/>
      <c r="AW821" s="2"/>
      <c r="AX821" s="2"/>
      <c r="AY821" s="2"/>
      <c r="AZ821" s="24"/>
      <c r="BA821" s="24"/>
      <c r="BB821" s="12"/>
      <c r="BC821" s="12"/>
      <c r="BD821" s="12"/>
      <c r="BE821" s="12"/>
      <c r="BF821" s="12"/>
      <c r="BG821" s="12"/>
      <c r="BH821" s="12"/>
      <c r="BI821" s="12"/>
      <c r="BJ821" s="12"/>
      <c r="BK821" s="12"/>
      <c r="BL821" s="12"/>
      <c r="BM821" s="12"/>
      <c r="BN821" s="12"/>
      <c r="BO821" s="115" t="s">
        <v>920</v>
      </c>
      <c r="BP821" s="217">
        <v>307732</v>
      </c>
      <c r="BQ821" s="217">
        <v>354812</v>
      </c>
      <c r="BR821" s="217">
        <v>428000</v>
      </c>
      <c r="BS821" s="217">
        <v>547840</v>
      </c>
      <c r="BT821" s="217">
        <v>610328</v>
      </c>
      <c r="BU821" s="12"/>
      <c r="BV821" s="115" t="s">
        <v>920</v>
      </c>
      <c r="BW821" s="217">
        <v>307732</v>
      </c>
      <c r="BX821" s="217">
        <v>354812</v>
      </c>
      <c r="BY821" s="217">
        <v>428000</v>
      </c>
      <c r="BZ821" s="217">
        <v>547840</v>
      </c>
      <c r="CA821" s="217">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2.95" customHeight="1">
      <c r="A822" s="1101"/>
      <c r="B822" s="1101"/>
      <c r="C822" s="18"/>
      <c r="D822" s="1101"/>
      <c r="E822" s="1101"/>
      <c r="F822" s="1101"/>
      <c r="G822" s="1101"/>
      <c r="H822" s="1101"/>
      <c r="I822" s="1101"/>
      <c r="J822" s="1101"/>
      <c r="K822" s="1101"/>
      <c r="L822" s="1101"/>
      <c r="M822" s="1101"/>
      <c r="N822" s="1101"/>
      <c r="O822" s="1101"/>
      <c r="P822" s="1101"/>
      <c r="Q822" s="1101"/>
      <c r="R822" s="1101"/>
      <c r="S822" s="1101"/>
      <c r="T822" s="1101"/>
      <c r="U822" s="1101"/>
      <c r="V822" s="1101"/>
      <c r="W822" s="38"/>
      <c r="X822" s="1101"/>
      <c r="Y822" s="1101"/>
      <c r="Z822" s="1101"/>
      <c r="AA822" s="1101"/>
      <c r="AB822" s="1101"/>
      <c r="AC822" s="1101"/>
      <c r="AD822" s="1101"/>
      <c r="AE822" s="1101"/>
      <c r="AF822" s="1101"/>
      <c r="AG822" s="1101"/>
      <c r="AH822" s="1101"/>
      <c r="AI822" s="1101"/>
      <c r="AJ822" s="1101"/>
      <c r="AK822" s="1101"/>
      <c r="AL822" s="1101"/>
      <c r="AM822" s="1101"/>
      <c r="AN822" s="1101"/>
      <c r="AO822" s="1101"/>
      <c r="AP822" s="1101"/>
      <c r="AQ822" s="1101"/>
      <c r="AR822" s="1101"/>
      <c r="AS822" s="1101"/>
      <c r="AT822" s="1101"/>
      <c r="AU822" s="2"/>
      <c r="AV822" s="2"/>
      <c r="AW822" s="2"/>
      <c r="AX822" s="2"/>
      <c r="AY822" s="2"/>
      <c r="AZ822" s="24"/>
      <c r="BA822" s="24"/>
      <c r="BB822" s="12"/>
      <c r="BC822" s="12"/>
      <c r="BD822" s="12"/>
      <c r="BE822" s="12"/>
      <c r="BF822" s="12"/>
      <c r="BG822" s="12"/>
      <c r="BH822" s="12"/>
      <c r="BI822" s="12"/>
      <c r="BJ822" s="12"/>
      <c r="BK822" s="12"/>
      <c r="BL822" s="12"/>
      <c r="BM822" s="12"/>
      <c r="BN822" s="12"/>
      <c r="BO822" s="115" t="s">
        <v>924</v>
      </c>
      <c r="BP822" s="219">
        <v>352022</v>
      </c>
      <c r="BQ822" s="219">
        <v>405878</v>
      </c>
      <c r="BR822" s="219">
        <v>489600</v>
      </c>
      <c r="BS822" s="219">
        <v>626688</v>
      </c>
      <c r="BT822" s="219">
        <v>698170</v>
      </c>
      <c r="BU822" s="12"/>
      <c r="BV822" s="115" t="s">
        <v>924</v>
      </c>
      <c r="BW822" s="219">
        <v>352022</v>
      </c>
      <c r="BX822" s="219">
        <v>405878</v>
      </c>
      <c r="BY822" s="219">
        <v>489600</v>
      </c>
      <c r="BZ822" s="219">
        <v>626688</v>
      </c>
      <c r="CA822" s="219">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2.95" customHeight="1">
      <c r="A823" s="1101"/>
      <c r="B823" s="1101"/>
      <c r="C823" s="30"/>
      <c r="D823" s="31"/>
      <c r="E823" s="31"/>
      <c r="F823" s="31"/>
      <c r="G823" s="31"/>
      <c r="H823" s="31"/>
      <c r="I823" s="31"/>
      <c r="J823" s="31"/>
      <c r="K823" s="31"/>
      <c r="L823" s="39"/>
      <c r="M823" s="1688" t="s">
        <v>1592</v>
      </c>
      <c r="N823" s="1688"/>
      <c r="O823" s="1688"/>
      <c r="P823" s="1710"/>
      <c r="Q823" s="1543" t="s">
        <v>1593</v>
      </c>
      <c r="R823" s="1543"/>
      <c r="S823" s="1543"/>
      <c r="T823" s="1543"/>
      <c r="U823" s="1543" t="s">
        <v>1594</v>
      </c>
      <c r="V823" s="1543"/>
      <c r="W823" s="1543"/>
      <c r="X823" s="1543"/>
      <c r="Y823" s="1543" t="s">
        <v>1595</v>
      </c>
      <c r="Z823" s="1543"/>
      <c r="AA823" s="1543"/>
      <c r="AB823" s="1543"/>
      <c r="AC823" s="1543" t="s">
        <v>1596</v>
      </c>
      <c r="AD823" s="1543"/>
      <c r="AE823" s="1543"/>
      <c r="AF823" s="1543"/>
      <c r="AG823" s="1546" t="s">
        <v>1597</v>
      </c>
      <c r="AH823" s="1546"/>
      <c r="AI823" s="1546"/>
      <c r="AJ823" s="1546"/>
      <c r="AK823" s="1101"/>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5" t="s">
        <v>929</v>
      </c>
      <c r="BP823" s="217">
        <v>352022</v>
      </c>
      <c r="BQ823" s="217">
        <v>405878</v>
      </c>
      <c r="BR823" s="217">
        <v>489600</v>
      </c>
      <c r="BS823" s="217">
        <v>626688</v>
      </c>
      <c r="BT823" s="217">
        <v>698170</v>
      </c>
      <c r="BU823" s="12"/>
      <c r="BV823" s="115" t="s">
        <v>929</v>
      </c>
      <c r="BW823" s="217">
        <v>352022</v>
      </c>
      <c r="BX823" s="217">
        <v>405878</v>
      </c>
      <c r="BY823" s="217">
        <v>489600</v>
      </c>
      <c r="BZ823" s="217">
        <v>626688</v>
      </c>
      <c r="CA823" s="217">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2.95" customHeight="1">
      <c r="A824" s="1101"/>
      <c r="B824" s="1101"/>
      <c r="C824" s="32"/>
      <c r="D824" s="33"/>
      <c r="E824" s="33"/>
      <c r="F824" s="33"/>
      <c r="G824" s="33"/>
      <c r="H824" s="33"/>
      <c r="I824" s="33"/>
      <c r="J824" s="33"/>
      <c r="K824" s="33"/>
      <c r="L824" s="34"/>
      <c r="M824" s="1692"/>
      <c r="N824" s="1692"/>
      <c r="O824" s="1692"/>
      <c r="P824" s="1708"/>
      <c r="Q824" s="1543"/>
      <c r="R824" s="1543"/>
      <c r="S824" s="1543"/>
      <c r="T824" s="1543"/>
      <c r="U824" s="1543"/>
      <c r="V824" s="1543"/>
      <c r="W824" s="1543"/>
      <c r="X824" s="1543"/>
      <c r="Y824" s="1543"/>
      <c r="Z824" s="1543"/>
      <c r="AA824" s="1543"/>
      <c r="AB824" s="1543"/>
      <c r="AC824" s="1543"/>
      <c r="AD824" s="1543"/>
      <c r="AE824" s="1543"/>
      <c r="AF824" s="1543"/>
      <c r="AG824" s="1546"/>
      <c r="AH824" s="1546"/>
      <c r="AI824" s="1546"/>
      <c r="AJ824" s="1546"/>
      <c r="AK824" s="1101"/>
      <c r="AL824" s="2"/>
      <c r="AM824" s="2"/>
      <c r="AN824" s="2"/>
      <c r="AO824" s="2"/>
      <c r="AP824" s="2"/>
      <c r="AQ824" s="2"/>
      <c r="AR824" s="2"/>
      <c r="AS824" s="2"/>
      <c r="AT824" s="2"/>
      <c r="AU824" s="1101"/>
      <c r="AV824" s="2"/>
      <c r="AW824" s="2"/>
      <c r="AX824" s="2"/>
      <c r="AY824" s="2"/>
      <c r="AZ824" s="24"/>
      <c r="BA824" s="24"/>
      <c r="BO824" s="115" t="s">
        <v>933</v>
      </c>
      <c r="BP824" s="219">
        <v>437727</v>
      </c>
      <c r="BQ824" s="219">
        <v>504695</v>
      </c>
      <c r="BR824" s="219">
        <v>608800</v>
      </c>
      <c r="BS824" s="219">
        <v>779264</v>
      </c>
      <c r="BT824" s="219">
        <v>868149</v>
      </c>
      <c r="BV824" s="115" t="s">
        <v>933</v>
      </c>
      <c r="BW824" s="219">
        <v>437727</v>
      </c>
      <c r="BX824" s="219">
        <v>504695</v>
      </c>
      <c r="BY824" s="219">
        <v>608800</v>
      </c>
      <c r="BZ824" s="219">
        <v>779264</v>
      </c>
      <c r="CA824" s="219">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2.95" customHeight="1">
      <c r="A825" s="1101"/>
      <c r="B825" s="1101"/>
      <c r="C825" s="1542" t="s">
        <v>1598</v>
      </c>
      <c r="D825" s="1441"/>
      <c r="E825" s="1441"/>
      <c r="F825" s="1441"/>
      <c r="G825" s="1441"/>
      <c r="H825" s="1441"/>
      <c r="I825" s="33"/>
      <c r="J825" s="33"/>
      <c r="K825" s="33"/>
      <c r="L825" s="34"/>
      <c r="M825" s="1538"/>
      <c r="N825" s="1538"/>
      <c r="O825" s="1538"/>
      <c r="P825" s="1538"/>
      <c r="Q825" s="1538"/>
      <c r="R825" s="1538"/>
      <c r="S825" s="1538"/>
      <c r="T825" s="1538"/>
      <c r="U825" s="1538"/>
      <c r="V825" s="1538"/>
      <c r="W825" s="1538"/>
      <c r="X825" s="1538"/>
      <c r="Y825" s="1538"/>
      <c r="Z825" s="1538"/>
      <c r="AA825" s="1538"/>
      <c r="AB825" s="1538"/>
      <c r="AC825" s="1526"/>
      <c r="AD825" s="1527"/>
      <c r="AE825" s="1527"/>
      <c r="AF825" s="1528"/>
      <c r="AG825" s="1526"/>
      <c r="AH825" s="1527"/>
      <c r="AI825" s="1527"/>
      <c r="AJ825" s="1528"/>
      <c r="AK825" s="1101"/>
      <c r="AL825" s="2"/>
      <c r="AM825" s="2"/>
      <c r="AN825" s="2"/>
      <c r="AO825" s="2"/>
      <c r="AP825" s="2"/>
      <c r="AQ825" s="2"/>
      <c r="AR825" s="2"/>
      <c r="AS825" s="2"/>
      <c r="AT825" s="2"/>
      <c r="AU825" s="1101"/>
      <c r="AV825" s="2"/>
      <c r="AW825" s="2"/>
      <c r="AX825" s="2"/>
      <c r="AY825" s="2"/>
      <c r="AZ825" s="24"/>
      <c r="BA825" s="24"/>
      <c r="BO825" s="115" t="s">
        <v>940</v>
      </c>
      <c r="BP825" s="217">
        <v>307732</v>
      </c>
      <c r="BQ825" s="217">
        <v>354812</v>
      </c>
      <c r="BR825" s="217">
        <v>428000</v>
      </c>
      <c r="BS825" s="217">
        <v>547840</v>
      </c>
      <c r="BT825" s="217">
        <v>610328</v>
      </c>
      <c r="BV825" s="115" t="s">
        <v>940</v>
      </c>
      <c r="BW825" s="217">
        <v>307732</v>
      </c>
      <c r="BX825" s="217">
        <v>354812</v>
      </c>
      <c r="BY825" s="217">
        <v>428000</v>
      </c>
      <c r="BZ825" s="217">
        <v>547840</v>
      </c>
      <c r="CA825" s="217">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2.95" customHeight="1">
      <c r="A826" s="1101"/>
      <c r="B826" s="1101"/>
      <c r="C826" s="1399" t="s">
        <v>1599</v>
      </c>
      <c r="D826" s="1364"/>
      <c r="E826" s="1364"/>
      <c r="F826" s="1364"/>
      <c r="G826" s="1364"/>
      <c r="H826" s="1364"/>
      <c r="I826" s="1108"/>
      <c r="J826" s="1108"/>
      <c r="K826" s="1108"/>
      <c r="L826" s="1109"/>
      <c r="M826" s="1538"/>
      <c r="N826" s="1538"/>
      <c r="O826" s="1538"/>
      <c r="P826" s="1538"/>
      <c r="Q826" s="1538"/>
      <c r="R826" s="1538"/>
      <c r="S826" s="1538"/>
      <c r="T826" s="1538"/>
      <c r="U826" s="1538"/>
      <c r="V826" s="1538"/>
      <c r="W826" s="1538"/>
      <c r="X826" s="1538"/>
      <c r="Y826" s="1538"/>
      <c r="Z826" s="1538"/>
      <c r="AA826" s="1538"/>
      <c r="AB826" s="1538"/>
      <c r="AC826" s="1526"/>
      <c r="AD826" s="1527"/>
      <c r="AE826" s="1527"/>
      <c r="AF826" s="1528"/>
      <c r="AG826" s="1526"/>
      <c r="AH826" s="1527"/>
      <c r="AI826" s="1527"/>
      <c r="AJ826" s="1528"/>
      <c r="AK826" s="1101"/>
      <c r="AL826" s="2"/>
      <c r="AM826" s="2"/>
      <c r="AN826" s="2"/>
      <c r="AO826" s="2"/>
      <c r="AP826" s="2"/>
      <c r="AQ826" s="2"/>
      <c r="AR826" s="2"/>
      <c r="AS826" s="2"/>
      <c r="AT826" s="2"/>
      <c r="AU826" s="1101"/>
      <c r="AV826" s="2"/>
      <c r="AW826" s="2"/>
      <c r="AX826" s="2"/>
      <c r="AY826" s="2"/>
      <c r="AZ826" s="24"/>
      <c r="BA826" s="24"/>
      <c r="BO826" s="115" t="s">
        <v>944</v>
      </c>
      <c r="BP826" s="219">
        <v>384234</v>
      </c>
      <c r="BQ826" s="219">
        <v>443018</v>
      </c>
      <c r="BR826" s="219">
        <v>534400</v>
      </c>
      <c r="BS826" s="219">
        <v>684032</v>
      </c>
      <c r="BT826" s="219">
        <v>762054</v>
      </c>
      <c r="BV826" s="115" t="s">
        <v>944</v>
      </c>
      <c r="BW826" s="219">
        <v>384234</v>
      </c>
      <c r="BX826" s="219">
        <v>443018</v>
      </c>
      <c r="BY826" s="219">
        <v>534400</v>
      </c>
      <c r="BZ826" s="219">
        <v>684032</v>
      </c>
      <c r="CA826" s="219">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2.95" customHeight="1">
      <c r="A827" s="1101"/>
      <c r="B827" s="1101"/>
      <c r="C827" s="1399" t="s">
        <v>1600</v>
      </c>
      <c r="D827" s="1364"/>
      <c r="E827" s="1364"/>
      <c r="F827" s="1364"/>
      <c r="G827" s="1364"/>
      <c r="H827" s="1364"/>
      <c r="I827" s="1170"/>
      <c r="J827" s="1170"/>
      <c r="K827" s="1170"/>
      <c r="L827" s="1185"/>
      <c r="M827" s="1538"/>
      <c r="N827" s="1538"/>
      <c r="O827" s="1538"/>
      <c r="P827" s="1538"/>
      <c r="Q827" s="1538"/>
      <c r="R827" s="1538"/>
      <c r="S827" s="1538"/>
      <c r="T827" s="1538"/>
      <c r="U827" s="1538"/>
      <c r="V827" s="1538"/>
      <c r="W827" s="1538"/>
      <c r="X827" s="1538"/>
      <c r="Y827" s="1538"/>
      <c r="Z827" s="1538"/>
      <c r="AA827" s="1538"/>
      <c r="AB827" s="1538"/>
      <c r="AC827" s="1526"/>
      <c r="AD827" s="1527"/>
      <c r="AE827" s="1527"/>
      <c r="AF827" s="1528"/>
      <c r="AG827" s="1526"/>
      <c r="AH827" s="1527"/>
      <c r="AI827" s="1527"/>
      <c r="AJ827" s="1528"/>
      <c r="AK827" s="1101"/>
      <c r="AL827" s="2"/>
      <c r="AM827" s="2"/>
      <c r="AN827" s="2"/>
      <c r="AO827" s="2"/>
      <c r="AP827" s="2"/>
      <c r="AQ827" s="2"/>
      <c r="AR827" s="2"/>
      <c r="AS827" s="2"/>
      <c r="AT827" s="2"/>
      <c r="AU827" s="1101"/>
      <c r="AV827" s="2"/>
      <c r="AW827" s="2"/>
      <c r="AX827" s="2"/>
      <c r="AY827" s="2"/>
      <c r="AZ827" s="24"/>
      <c r="BA827" s="24"/>
      <c r="BO827" s="115" t="s">
        <v>948</v>
      </c>
      <c r="BP827" s="217">
        <v>352022</v>
      </c>
      <c r="BQ827" s="217">
        <v>405878</v>
      </c>
      <c r="BR827" s="217">
        <v>489600</v>
      </c>
      <c r="BS827" s="217">
        <v>626688</v>
      </c>
      <c r="BT827" s="217">
        <v>698170</v>
      </c>
      <c r="BV827" s="115" t="s">
        <v>948</v>
      </c>
      <c r="BW827" s="217">
        <v>352022</v>
      </c>
      <c r="BX827" s="217">
        <v>405878</v>
      </c>
      <c r="BY827" s="217">
        <v>489600</v>
      </c>
      <c r="BZ827" s="217">
        <v>626688</v>
      </c>
      <c r="CA827" s="217">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2.95" customHeight="1">
      <c r="A828" s="1101"/>
      <c r="B828" s="1101"/>
      <c r="C828" s="1399" t="s">
        <v>1601</v>
      </c>
      <c r="D828" s="1364"/>
      <c r="E828" s="1364"/>
      <c r="F828" s="1364"/>
      <c r="G828" s="1364"/>
      <c r="H828" s="1364"/>
      <c r="I828" s="1170"/>
      <c r="J828" s="1170"/>
      <c r="K828" s="1170"/>
      <c r="L828" s="1185"/>
      <c r="M828" s="1538"/>
      <c r="N828" s="1538"/>
      <c r="O828" s="1538"/>
      <c r="P828" s="1538"/>
      <c r="Q828" s="1538"/>
      <c r="R828" s="1538"/>
      <c r="S828" s="1538"/>
      <c r="T828" s="1538"/>
      <c r="U828" s="1538"/>
      <c r="V828" s="1538"/>
      <c r="W828" s="1538"/>
      <c r="X828" s="1538"/>
      <c r="Y828" s="1538"/>
      <c r="Z828" s="1538"/>
      <c r="AA828" s="1538"/>
      <c r="AB828" s="1538"/>
      <c r="AC828" s="1526"/>
      <c r="AD828" s="1527"/>
      <c r="AE828" s="1527"/>
      <c r="AF828" s="1528"/>
      <c r="AG828" s="1526"/>
      <c r="AH828" s="1527"/>
      <c r="AI828" s="1527"/>
      <c r="AJ828" s="1528"/>
      <c r="AK828" s="1101"/>
      <c r="AL828" s="2"/>
      <c r="AM828" s="2"/>
      <c r="AN828" s="2"/>
      <c r="AO828" s="2"/>
      <c r="AP828" s="2"/>
      <c r="AQ828" s="2"/>
      <c r="AR828" s="2"/>
      <c r="AS828" s="2"/>
      <c r="AT828" s="2"/>
      <c r="AU828" s="1101"/>
      <c r="AV828" s="2"/>
      <c r="AW828" s="2"/>
      <c r="AX828" s="2"/>
      <c r="AY828" s="2"/>
      <c r="AZ828" s="24"/>
      <c r="BA828" s="24"/>
      <c r="BO828" s="115" t="s">
        <v>950</v>
      </c>
      <c r="BP828" s="219">
        <v>352022</v>
      </c>
      <c r="BQ828" s="219">
        <v>405878</v>
      </c>
      <c r="BR828" s="219">
        <v>489600</v>
      </c>
      <c r="BS828" s="219">
        <v>626688</v>
      </c>
      <c r="BT828" s="219">
        <v>698170</v>
      </c>
      <c r="BV828" s="115" t="s">
        <v>950</v>
      </c>
      <c r="BW828" s="219">
        <v>352022</v>
      </c>
      <c r="BX828" s="219">
        <v>405878</v>
      </c>
      <c r="BY828" s="219">
        <v>489600</v>
      </c>
      <c r="BZ828" s="219">
        <v>626688</v>
      </c>
      <c r="CA828" s="219">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2.95" customHeight="1">
      <c r="A829" s="1101"/>
      <c r="B829" s="1101"/>
      <c r="C829" s="1399" t="s">
        <v>1602</v>
      </c>
      <c r="D829" s="1364"/>
      <c r="E829" s="1364"/>
      <c r="F829" s="1364"/>
      <c r="G829" s="1364"/>
      <c r="H829" s="1364"/>
      <c r="I829" s="1170"/>
      <c r="J829" s="1170"/>
      <c r="K829" s="1170"/>
      <c r="L829" s="1185"/>
      <c r="M829" s="1538"/>
      <c r="N829" s="1538"/>
      <c r="O829" s="1538"/>
      <c r="P829" s="1538"/>
      <c r="Q829" s="1538"/>
      <c r="R829" s="1538"/>
      <c r="S829" s="1538"/>
      <c r="T829" s="1538"/>
      <c r="U829" s="1538"/>
      <c r="V829" s="1538"/>
      <c r="W829" s="1538"/>
      <c r="X829" s="1538"/>
      <c r="Y829" s="1538"/>
      <c r="Z829" s="1538"/>
      <c r="AA829" s="1538"/>
      <c r="AB829" s="1538"/>
      <c r="AC829" s="1526"/>
      <c r="AD829" s="1527"/>
      <c r="AE829" s="1527"/>
      <c r="AF829" s="1528"/>
      <c r="AG829" s="1526"/>
      <c r="AH829" s="1527"/>
      <c r="AI829" s="1527"/>
      <c r="AJ829" s="1528"/>
      <c r="AK829" s="1101"/>
      <c r="AL829" s="2"/>
      <c r="AM829" s="2"/>
      <c r="AN829" s="2"/>
      <c r="AO829" s="2"/>
      <c r="AP829" s="2"/>
      <c r="AQ829" s="2"/>
      <c r="AR829" s="2"/>
      <c r="AS829" s="2"/>
      <c r="AT829" s="2"/>
      <c r="AU829" s="1101"/>
      <c r="AV829" s="2"/>
      <c r="AW829" s="2"/>
      <c r="AX829" s="2"/>
      <c r="AY829" s="2"/>
      <c r="AZ829" s="24"/>
      <c r="BA829" s="24"/>
      <c r="BO829" s="115" t="s">
        <v>953</v>
      </c>
      <c r="BP829" s="217">
        <v>307732</v>
      </c>
      <c r="BQ829" s="217">
        <v>354812</v>
      </c>
      <c r="BR829" s="217">
        <v>428000</v>
      </c>
      <c r="BS829" s="217">
        <v>547840</v>
      </c>
      <c r="BT829" s="217">
        <v>610328</v>
      </c>
      <c r="BV829" s="115" t="s">
        <v>953</v>
      </c>
      <c r="BW829" s="217">
        <v>307732</v>
      </c>
      <c r="BX829" s="217">
        <v>354812</v>
      </c>
      <c r="BY829" s="217">
        <v>428000</v>
      </c>
      <c r="BZ829" s="217">
        <v>547840</v>
      </c>
      <c r="CA829" s="217">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2.95" customHeight="1">
      <c r="A830" s="1101"/>
      <c r="B830" s="1101"/>
      <c r="C830" s="1361" t="s">
        <v>1603</v>
      </c>
      <c r="D830" s="1364"/>
      <c r="E830" s="1364"/>
      <c r="F830" s="1364"/>
      <c r="G830" s="1364"/>
      <c r="H830" s="1364"/>
      <c r="I830" s="1170"/>
      <c r="J830" s="1170"/>
      <c r="K830" s="1170"/>
      <c r="L830" s="1185"/>
      <c r="M830" s="1538"/>
      <c r="N830" s="1538"/>
      <c r="O830" s="1538"/>
      <c r="P830" s="1538"/>
      <c r="Q830" s="1538"/>
      <c r="R830" s="1538"/>
      <c r="S830" s="1538"/>
      <c r="T830" s="1538"/>
      <c r="U830" s="1538"/>
      <c r="V830" s="1538"/>
      <c r="W830" s="1538"/>
      <c r="X830" s="1538"/>
      <c r="Y830" s="1538"/>
      <c r="Z830" s="1538"/>
      <c r="AA830" s="1538"/>
      <c r="AB830" s="1538"/>
      <c r="AC830" s="1526"/>
      <c r="AD830" s="1527"/>
      <c r="AE830" s="1527"/>
      <c r="AF830" s="1528"/>
      <c r="AG830" s="1526"/>
      <c r="AH830" s="1527"/>
      <c r="AI830" s="1527"/>
      <c r="AJ830" s="1528"/>
      <c r="AK830" s="1101"/>
      <c r="AL830" s="2"/>
      <c r="AM830" s="2"/>
      <c r="AN830" s="2"/>
      <c r="AO830" s="2"/>
      <c r="AP830" s="2"/>
      <c r="AQ830" s="2"/>
      <c r="AR830" s="2"/>
      <c r="AS830" s="2"/>
      <c r="AT830" s="2"/>
      <c r="AU830" s="1101"/>
      <c r="AV830" s="2"/>
      <c r="AW830" s="2"/>
      <c r="AX830" s="2"/>
      <c r="AY830" s="2"/>
      <c r="AZ830" s="24"/>
      <c r="BA830" s="24"/>
      <c r="BO830" s="115" t="s">
        <v>956</v>
      </c>
      <c r="BP830" s="219">
        <v>352022</v>
      </c>
      <c r="BQ830" s="219">
        <v>405878</v>
      </c>
      <c r="BR830" s="219">
        <v>489600</v>
      </c>
      <c r="BS830" s="219">
        <v>626688</v>
      </c>
      <c r="BT830" s="219">
        <v>698170</v>
      </c>
      <c r="BV830" s="115" t="s">
        <v>956</v>
      </c>
      <c r="BW830" s="219">
        <v>352022</v>
      </c>
      <c r="BX830" s="219">
        <v>405878</v>
      </c>
      <c r="BY830" s="219">
        <v>489600</v>
      </c>
      <c r="BZ830" s="219">
        <v>626688</v>
      </c>
      <c r="CA830" s="219">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2.95" customHeight="1">
      <c r="A831" s="1101"/>
      <c r="B831" s="1101"/>
      <c r="C831" s="1171" t="s">
        <v>1604</v>
      </c>
      <c r="D831" s="1170"/>
      <c r="E831" s="1170"/>
      <c r="F831" s="1556" t="s">
        <v>1605</v>
      </c>
      <c r="G831" s="1557"/>
      <c r="H831" s="1557"/>
      <c r="I831" s="1557"/>
      <c r="J831" s="1557"/>
      <c r="K831" s="1557"/>
      <c r="L831" s="1557"/>
      <c r="M831" s="1538"/>
      <c r="N831" s="1538"/>
      <c r="O831" s="1538"/>
      <c r="P831" s="1538"/>
      <c r="Q831" s="1538"/>
      <c r="R831" s="1538"/>
      <c r="S831" s="1538"/>
      <c r="T831" s="1538"/>
      <c r="U831" s="1538">
        <v>88</v>
      </c>
      <c r="V831" s="1538"/>
      <c r="W831" s="1538"/>
      <c r="X831" s="1538"/>
      <c r="Y831" s="1538">
        <v>118</v>
      </c>
      <c r="Z831" s="1538"/>
      <c r="AA831" s="1538"/>
      <c r="AB831" s="1538"/>
      <c r="AC831" s="1526">
        <v>140</v>
      </c>
      <c r="AD831" s="1527"/>
      <c r="AE831" s="1527"/>
      <c r="AF831" s="1528"/>
      <c r="AG831" s="1526"/>
      <c r="AH831" s="1527"/>
      <c r="AI831" s="1527"/>
      <c r="AJ831" s="1528"/>
      <c r="AK831" s="1101"/>
      <c r="AL831" s="2"/>
      <c r="AM831" s="2"/>
      <c r="AN831" s="2"/>
      <c r="AO831" s="2"/>
      <c r="AP831" s="2"/>
      <c r="AQ831" s="2"/>
      <c r="AR831" s="2"/>
      <c r="AS831" s="2"/>
      <c r="AT831" s="2"/>
      <c r="AU831" s="1101"/>
      <c r="AV831" s="2"/>
      <c r="AW831" s="2"/>
      <c r="AX831" s="2"/>
      <c r="AY831" s="2"/>
      <c r="AZ831" s="24"/>
      <c r="BA831" s="24"/>
      <c r="BO831" s="115" t="s">
        <v>958</v>
      </c>
      <c r="BP831" s="217">
        <v>352022</v>
      </c>
      <c r="BQ831" s="217">
        <v>405878</v>
      </c>
      <c r="BR831" s="217">
        <v>489600</v>
      </c>
      <c r="BS831" s="217">
        <v>626688</v>
      </c>
      <c r="BT831" s="217">
        <v>698170</v>
      </c>
      <c r="BV831" s="115" t="s">
        <v>958</v>
      </c>
      <c r="BW831" s="217">
        <v>352022</v>
      </c>
      <c r="BX831" s="217">
        <v>405878</v>
      </c>
      <c r="BY831" s="217">
        <v>489600</v>
      </c>
      <c r="BZ831" s="217">
        <v>626688</v>
      </c>
      <c r="CA831" s="217">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2.95" customHeight="1">
      <c r="A832" s="1101"/>
      <c r="B832" s="1101"/>
      <c r="C832" s="1539" t="s">
        <v>1558</v>
      </c>
      <c r="D832" s="1540"/>
      <c r="E832" s="1540"/>
      <c r="F832" s="1540"/>
      <c r="G832" s="1540"/>
      <c r="H832" s="1540"/>
      <c r="I832" s="1540"/>
      <c r="J832" s="1540"/>
      <c r="K832" s="1540"/>
      <c r="L832" s="1541"/>
      <c r="M832" s="1550">
        <f>SUM(M825:P831)</f>
        <v>0</v>
      </c>
      <c r="N832" s="1550"/>
      <c r="O832" s="1550"/>
      <c r="P832" s="1550"/>
      <c r="Q832" s="1550">
        <f>SUM(Q825:T831)</f>
        <v>0</v>
      </c>
      <c r="R832" s="1550"/>
      <c r="S832" s="1550"/>
      <c r="T832" s="1550"/>
      <c r="U832" s="1550">
        <f>SUM(U825:X831)</f>
        <v>88</v>
      </c>
      <c r="V832" s="1550"/>
      <c r="W832" s="1550"/>
      <c r="X832" s="1550"/>
      <c r="Y832" s="1550">
        <f>SUM(Y825:AB831)</f>
        <v>118</v>
      </c>
      <c r="Z832" s="1550"/>
      <c r="AA832" s="1550"/>
      <c r="AB832" s="1550"/>
      <c r="AC832" s="1550">
        <f>SUM(AC825:AF831)</f>
        <v>140</v>
      </c>
      <c r="AD832" s="1550"/>
      <c r="AE832" s="1550"/>
      <c r="AF832" s="1550"/>
      <c r="AG832" s="1550">
        <f>SUM(AG825:AJ831)</f>
        <v>0</v>
      </c>
      <c r="AH832" s="1550"/>
      <c r="AI832" s="1550"/>
      <c r="AJ832" s="1550"/>
      <c r="AK832" s="1101"/>
      <c r="AL832" s="2"/>
      <c r="AM832" s="2"/>
      <c r="AN832" s="2"/>
      <c r="AO832" s="2"/>
      <c r="AP832" s="2"/>
      <c r="AQ832" s="2"/>
      <c r="AR832" s="2"/>
      <c r="AS832" s="2"/>
      <c r="AT832" s="2"/>
      <c r="AU832" s="1101"/>
      <c r="AV832" s="2"/>
      <c r="AW832" s="2"/>
      <c r="AX832" s="2"/>
      <c r="AY832" s="2"/>
      <c r="AZ832" s="24"/>
      <c r="BA832" s="24"/>
      <c r="BO832" s="115" t="s">
        <v>961</v>
      </c>
      <c r="BP832" s="219">
        <v>387110</v>
      </c>
      <c r="BQ832" s="219">
        <v>446334</v>
      </c>
      <c r="BR832" s="219">
        <v>538400</v>
      </c>
      <c r="BS832" s="219">
        <v>689152</v>
      </c>
      <c r="BT832" s="219">
        <v>767758</v>
      </c>
      <c r="BV832" s="115" t="s">
        <v>961</v>
      </c>
      <c r="BW832" s="219">
        <v>387110</v>
      </c>
      <c r="BX832" s="219">
        <v>446334</v>
      </c>
      <c r="BY832" s="219">
        <v>538400</v>
      </c>
      <c r="BZ832" s="219">
        <v>689152</v>
      </c>
      <c r="CA832" s="219">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2.95" customHeight="1">
      <c r="A833" s="1101"/>
      <c r="B833" s="1101"/>
      <c r="C833" s="1124" t="s">
        <v>1606</v>
      </c>
      <c r="D833" s="38"/>
      <c r="E833" s="38"/>
      <c r="F833" s="38"/>
      <c r="G833" s="38"/>
      <c r="H833" s="38"/>
      <c r="I833" s="38"/>
      <c r="J833" s="38"/>
      <c r="K833" s="38"/>
      <c r="L833" s="38"/>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s="1101"/>
      <c r="AL833" s="2"/>
      <c r="AM833" s="2"/>
      <c r="AN833" s="2"/>
      <c r="AO833" s="2"/>
      <c r="AP833" s="2"/>
      <c r="AQ833" s="2"/>
      <c r="AR833" s="2"/>
      <c r="AS833" s="2"/>
      <c r="AT833" s="2"/>
      <c r="AU833" s="1101"/>
      <c r="AV833" s="2"/>
      <c r="AW833" s="2"/>
      <c r="AX833" s="2"/>
      <c r="AY833" s="2"/>
      <c r="AZ833" s="24"/>
      <c r="BA833" s="24"/>
      <c r="BO833" s="115" t="s">
        <v>965</v>
      </c>
      <c r="BP833" s="217">
        <v>384234</v>
      </c>
      <c r="BQ833" s="217">
        <v>443018</v>
      </c>
      <c r="BR833" s="217">
        <v>534400</v>
      </c>
      <c r="BS833" s="217">
        <v>684032</v>
      </c>
      <c r="BT833" s="217">
        <v>762054</v>
      </c>
      <c r="BV833" s="115" t="s">
        <v>965</v>
      </c>
      <c r="BW833" s="217">
        <v>384234</v>
      </c>
      <c r="BX833" s="217">
        <v>443018</v>
      </c>
      <c r="BY833" s="217">
        <v>534400</v>
      </c>
      <c r="BZ833" s="217">
        <v>684032</v>
      </c>
      <c r="CA833" s="217">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2.95" customHeight="1">
      <c r="A834" s="1101"/>
      <c r="B834" s="1101"/>
      <c r="C834" s="1124" t="s">
        <v>1607</v>
      </c>
      <c r="D834" s="38"/>
      <c r="E834" s="38"/>
      <c r="F834" s="38"/>
      <c r="G834" s="38"/>
      <c r="H834" s="38"/>
      <c r="I834" s="38"/>
      <c r="J834" s="38"/>
      <c r="K834" s="38"/>
      <c r="L834" s="38"/>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s="1101"/>
      <c r="AL834" s="2"/>
      <c r="AM834" s="2"/>
      <c r="AN834" s="2"/>
      <c r="AO834" s="2"/>
      <c r="AP834" s="2"/>
      <c r="AQ834" s="2"/>
      <c r="AR834" s="2"/>
      <c r="AS834" s="2"/>
      <c r="AT834" s="2"/>
      <c r="AU834" s="1101"/>
      <c r="AV834" s="1101"/>
      <c r="AW834" s="1101"/>
      <c r="AX834" s="1101"/>
      <c r="AY834" s="1101"/>
      <c r="AZ834" s="24"/>
      <c r="BA834" s="24"/>
      <c r="BO834" s="115" t="s">
        <v>970</v>
      </c>
      <c r="BP834" s="219">
        <v>352022</v>
      </c>
      <c r="BQ834" s="219">
        <v>405878</v>
      </c>
      <c r="BR834" s="219">
        <v>489600</v>
      </c>
      <c r="BS834" s="219">
        <v>626688</v>
      </c>
      <c r="BT834" s="219">
        <v>698170</v>
      </c>
      <c r="BV834" s="115" t="s">
        <v>970</v>
      </c>
      <c r="BW834" s="219">
        <v>352022</v>
      </c>
      <c r="BX834" s="219">
        <v>405878</v>
      </c>
      <c r="BY834" s="219">
        <v>489600</v>
      </c>
      <c r="BZ834" s="219">
        <v>626688</v>
      </c>
      <c r="CA834" s="219">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2.95" customHeight="1">
      <c r="A835" s="1101"/>
      <c r="B835" s="1101"/>
      <c r="C835" s="38"/>
      <c r="D835" s="38"/>
      <c r="E835" s="38"/>
      <c r="F835" s="38"/>
      <c r="G835" s="38"/>
      <c r="H835" s="38"/>
      <c r="I835" s="38"/>
      <c r="J835" s="38"/>
      <c r="K835" s="38"/>
      <c r="L835" s="38"/>
      <c r="M835" s="105"/>
      <c r="N835" s="105"/>
      <c r="O835" s="105"/>
      <c r="P835" s="105"/>
      <c r="Q835" s="105"/>
      <c r="R835" s="105"/>
      <c r="S835" s="105"/>
      <c r="T835" s="105"/>
      <c r="U835" s="105"/>
      <c r="V835" s="105"/>
      <c r="W835" s="105"/>
      <c r="X835" s="105"/>
      <c r="Y835" s="105"/>
      <c r="Z835" s="105"/>
      <c r="AA835" s="105"/>
      <c r="AB835" s="105"/>
      <c r="AC835" s="105"/>
      <c r="AD835" s="105"/>
      <c r="AE835" s="105"/>
      <c r="AF835" s="105"/>
      <c r="AG835" s="105"/>
      <c r="AH835" s="105"/>
      <c r="AI835" s="105"/>
      <c r="AJ835" s="105"/>
      <c r="AK835" s="1101"/>
      <c r="AL835" s="2"/>
      <c r="AM835" s="2"/>
      <c r="AN835" s="2"/>
      <c r="AO835" s="2"/>
      <c r="AP835" s="2"/>
      <c r="AQ835" s="2"/>
      <c r="AR835" s="2"/>
      <c r="AS835" s="2"/>
      <c r="AT835" s="2"/>
      <c r="AU835" s="1101"/>
      <c r="AV835" s="1101"/>
      <c r="AW835" s="1101"/>
      <c r="AX835" s="1101"/>
      <c r="AY835" s="1101"/>
      <c r="AZ835" s="24"/>
      <c r="BA835" s="24"/>
      <c r="BO835" s="115" t="s">
        <v>973</v>
      </c>
      <c r="BP835" s="217">
        <v>396888</v>
      </c>
      <c r="BQ835" s="217">
        <v>457608</v>
      </c>
      <c r="BR835" s="217">
        <v>552000</v>
      </c>
      <c r="BS835" s="217">
        <v>706560</v>
      </c>
      <c r="BT835" s="217">
        <v>787152</v>
      </c>
      <c r="BV835" s="115" t="s">
        <v>973</v>
      </c>
      <c r="BW835" s="217">
        <v>396888</v>
      </c>
      <c r="BX835" s="217">
        <v>457608</v>
      </c>
      <c r="BY835" s="217">
        <v>552000</v>
      </c>
      <c r="BZ835" s="217">
        <v>706560</v>
      </c>
      <c r="CA835" s="217">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2.95" customHeight="1">
      <c r="A836" s="1101"/>
      <c r="B836" s="1101"/>
      <c r="C836" s="1" t="s">
        <v>1608</v>
      </c>
      <c r="D836" s="1101"/>
      <c r="E836" s="1101"/>
      <c r="F836" s="1101"/>
      <c r="G836" s="1101"/>
      <c r="H836" s="1101"/>
      <c r="I836" s="1101"/>
      <c r="J836" s="1101"/>
      <c r="K836" s="1101"/>
      <c r="L836" s="1101"/>
      <c r="M836" s="1101"/>
      <c r="N836" s="1101"/>
      <c r="O836" s="1101"/>
      <c r="P836" s="1101"/>
      <c r="Q836" s="1101"/>
      <c r="R836" s="7"/>
      <c r="S836" s="7"/>
      <c r="T836" s="7"/>
      <c r="U836" s="7"/>
      <c r="V836" s="7"/>
      <c r="W836" s="7"/>
      <c r="X836" s="7"/>
      <c r="Y836" s="7"/>
      <c r="Z836" s="7"/>
      <c r="AA836" s="7"/>
      <c r="AB836" s="7"/>
      <c r="AC836" s="7"/>
      <c r="AD836" s="7"/>
      <c r="AE836" s="7"/>
      <c r="AF836" s="7"/>
      <c r="AG836" s="7"/>
      <c r="AH836" s="7"/>
      <c r="AI836" s="7"/>
      <c r="AJ836" s="7"/>
      <c r="AK836" s="1101"/>
      <c r="AL836" s="2"/>
      <c r="AM836" s="2"/>
      <c r="AN836" s="2"/>
      <c r="AO836" s="2"/>
      <c r="AP836" s="2"/>
      <c r="AQ836" s="2"/>
      <c r="AR836" s="2"/>
      <c r="AS836" s="2"/>
      <c r="AT836" s="2"/>
      <c r="AU836" s="1101"/>
      <c r="AV836" s="1101"/>
      <c r="AW836" s="1101"/>
      <c r="AX836" s="1101"/>
      <c r="AY836" s="1101"/>
      <c r="AZ836" s="24"/>
      <c r="BA836" s="24"/>
      <c r="BO836" s="115" t="s">
        <v>975</v>
      </c>
      <c r="BP836" s="219">
        <v>331890</v>
      </c>
      <c r="BQ836" s="219">
        <v>382666</v>
      </c>
      <c r="BR836" s="219">
        <v>461600</v>
      </c>
      <c r="BS836" s="219">
        <v>590848</v>
      </c>
      <c r="BT836" s="219">
        <v>658242</v>
      </c>
      <c r="BV836" s="115" t="s">
        <v>975</v>
      </c>
      <c r="BW836" s="219">
        <v>331890</v>
      </c>
      <c r="BX836" s="219">
        <v>382666</v>
      </c>
      <c r="BY836" s="219">
        <v>461600</v>
      </c>
      <c r="BZ836" s="219">
        <v>590848</v>
      </c>
      <c r="CA836" s="219">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2.95" customHeight="1">
      <c r="A837" s="1101"/>
      <c r="B837" s="1101"/>
      <c r="C837" s="1662" t="s">
        <v>1609</v>
      </c>
      <c r="D837" s="1663"/>
      <c r="E837" s="1663"/>
      <c r="F837" s="1663"/>
      <c r="G837" s="1663"/>
      <c r="H837" s="1663"/>
      <c r="I837" s="1663"/>
      <c r="J837" s="1663"/>
      <c r="K837" s="1663"/>
      <c r="L837" s="1663"/>
      <c r="M837" s="1663"/>
      <c r="N837" s="1663"/>
      <c r="O837" s="1663"/>
      <c r="P837" s="1663"/>
      <c r="Q837" s="1663"/>
      <c r="R837" s="1663"/>
      <c r="S837" s="1663"/>
      <c r="T837" s="1663"/>
      <c r="U837" s="1663"/>
      <c r="V837" s="1663"/>
      <c r="W837" s="1663"/>
      <c r="X837" s="1663"/>
      <c r="Y837" s="1663"/>
      <c r="Z837" s="1663"/>
      <c r="AA837" s="1663"/>
      <c r="AB837" s="1663"/>
      <c r="AC837" s="1663"/>
      <c r="AD837" s="1663"/>
      <c r="AE837" s="1663"/>
      <c r="AF837" s="1663"/>
      <c r="AG837" s="1663"/>
      <c r="AH837" s="1663"/>
      <c r="AI837" s="1663"/>
      <c r="AJ837" s="1664"/>
      <c r="AK837" s="1101"/>
      <c r="AL837" s="2"/>
      <c r="AM837" s="2"/>
      <c r="AN837" s="2"/>
      <c r="AO837" s="2"/>
      <c r="AP837" s="2"/>
      <c r="AQ837" s="2"/>
      <c r="AR837" s="2"/>
      <c r="AS837" s="2"/>
      <c r="AT837" s="2"/>
      <c r="AU837" s="1101"/>
      <c r="AV837" s="1101"/>
      <c r="AW837" s="1101"/>
      <c r="AX837" s="1101"/>
      <c r="AY837" s="1101"/>
      <c r="AZ837" s="24"/>
      <c r="BA837" s="24"/>
      <c r="BO837" s="115" t="s">
        <v>977</v>
      </c>
      <c r="BP837" s="217">
        <v>352022</v>
      </c>
      <c r="BQ837" s="217">
        <v>405878</v>
      </c>
      <c r="BR837" s="217">
        <v>489600</v>
      </c>
      <c r="BS837" s="217">
        <v>626688</v>
      </c>
      <c r="BT837" s="217">
        <v>698170</v>
      </c>
      <c r="BV837" s="115" t="s">
        <v>977</v>
      </c>
      <c r="BW837" s="217">
        <v>352022</v>
      </c>
      <c r="BX837" s="217">
        <v>405878</v>
      </c>
      <c r="BY837" s="217">
        <v>489600</v>
      </c>
      <c r="BZ837" s="217">
        <v>626688</v>
      </c>
      <c r="CA837" s="217">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2.95" customHeight="1">
      <c r="A838" s="1101"/>
      <c r="B838" s="2"/>
      <c r="C838" s="2" t="s">
        <v>1610</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1101"/>
      <c r="AL838" s="2"/>
      <c r="AM838" s="2"/>
      <c r="AN838" s="2"/>
      <c r="AO838" s="2"/>
      <c r="AP838" s="2"/>
      <c r="AQ838" s="2"/>
      <c r="AR838" s="2"/>
      <c r="AS838" s="2"/>
      <c r="AT838" s="2"/>
      <c r="AU838" s="1101"/>
      <c r="AV838" s="1101"/>
      <c r="AW838" s="1101"/>
      <c r="AX838" s="1101"/>
      <c r="AY838" s="1101"/>
      <c r="BO838" s="115" t="s">
        <v>981</v>
      </c>
      <c r="BP838" s="219">
        <v>314634</v>
      </c>
      <c r="BQ838" s="219">
        <v>362770</v>
      </c>
      <c r="BR838" s="219">
        <v>437600</v>
      </c>
      <c r="BS838" s="219">
        <v>560128</v>
      </c>
      <c r="BT838" s="219">
        <v>624018</v>
      </c>
      <c r="BV838" s="115" t="s">
        <v>981</v>
      </c>
      <c r="BW838" s="219">
        <v>314634</v>
      </c>
      <c r="BX838" s="219">
        <v>362770</v>
      </c>
      <c r="BY838" s="219">
        <v>437600</v>
      </c>
      <c r="BZ838" s="219">
        <v>560128</v>
      </c>
      <c r="CA838" s="219">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2.95" customHeight="1">
      <c r="A839" s="1101"/>
      <c r="B839" s="1101"/>
      <c r="C839" s="1"/>
      <c r="D839" s="1101"/>
      <c r="E839" s="1101"/>
      <c r="F839" s="1101"/>
      <c r="G839" s="1101"/>
      <c r="H839" s="1101"/>
      <c r="I839" s="1101"/>
      <c r="J839" s="1101"/>
      <c r="K839" s="1101"/>
      <c r="L839" s="1101"/>
      <c r="M839" s="1101"/>
      <c r="N839" s="1101"/>
      <c r="O839" s="1101"/>
      <c r="P839" s="1101"/>
      <c r="Q839" s="1101"/>
      <c r="R839" s="1101"/>
      <c r="S839" s="1101"/>
      <c r="T839" s="1101"/>
      <c r="U839" s="1101"/>
      <c r="V839" s="1101"/>
      <c r="W839" s="1101"/>
      <c r="X839" s="1101"/>
      <c r="Y839" s="1101"/>
      <c r="Z839" s="1101"/>
      <c r="AA839" s="1101"/>
      <c r="AB839" s="1101"/>
      <c r="AC839" s="1101"/>
      <c r="AD839" s="1101"/>
      <c r="AE839" s="1101"/>
      <c r="AF839" s="1101"/>
      <c r="AG839" s="1101"/>
      <c r="AH839" s="1101"/>
      <c r="AI839" s="1101"/>
      <c r="AJ839" s="1101"/>
      <c r="AK839" s="1101"/>
      <c r="AL839" s="1101"/>
      <c r="AM839" s="1101"/>
      <c r="AN839" s="1101"/>
      <c r="AO839" s="1101"/>
      <c r="AP839" s="1101"/>
      <c r="AQ839" s="1101"/>
      <c r="AR839" s="1101"/>
      <c r="AS839" s="1101"/>
      <c r="AT839" s="1101"/>
      <c r="AU839" s="1101"/>
      <c r="AV839" s="1101"/>
      <c r="AW839" s="1101"/>
      <c r="AX839" s="1101"/>
      <c r="AY839" s="1101"/>
      <c r="BO839" s="115" t="s">
        <v>986</v>
      </c>
      <c r="BP839" s="217">
        <v>331890</v>
      </c>
      <c r="BQ839" s="217">
        <v>382666</v>
      </c>
      <c r="BR839" s="217">
        <v>461600</v>
      </c>
      <c r="BS839" s="217">
        <v>590848</v>
      </c>
      <c r="BT839" s="217">
        <v>658242</v>
      </c>
      <c r="BV839" s="115" t="s">
        <v>986</v>
      </c>
      <c r="BW839" s="217">
        <v>331890</v>
      </c>
      <c r="BX839" s="217">
        <v>382666</v>
      </c>
      <c r="BY839" s="217">
        <v>461600</v>
      </c>
      <c r="BZ839" s="217">
        <v>590848</v>
      </c>
      <c r="CA839" s="217">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2.95" customHeight="1">
      <c r="A840" s="1" t="s">
        <v>1157</v>
      </c>
      <c r="B840" s="1101"/>
      <c r="C840" s="1" t="s">
        <v>1611</v>
      </c>
      <c r="D840" s="1101"/>
      <c r="E840" s="1101"/>
      <c r="F840" s="1101"/>
      <c r="G840" s="1101"/>
      <c r="H840" s="1101"/>
      <c r="I840" s="1101"/>
      <c r="J840" s="1101"/>
      <c r="K840" s="1101"/>
      <c r="L840" s="1101"/>
      <c r="M840" s="1101"/>
      <c r="N840" s="1101"/>
      <c r="O840" s="1101"/>
      <c r="P840" s="1101"/>
      <c r="Q840" s="1101"/>
      <c r="R840" s="1101"/>
      <c r="S840" s="1101"/>
      <c r="T840" s="1101"/>
      <c r="U840" s="1101"/>
      <c r="V840" s="1101"/>
      <c r="W840" s="1101"/>
      <c r="X840" s="1101"/>
      <c r="Y840" s="1101"/>
      <c r="Z840" s="1101"/>
      <c r="AA840" s="1101"/>
      <c r="AB840" s="1101"/>
      <c r="AC840" s="1101"/>
      <c r="AD840" s="1101"/>
      <c r="AE840" s="1101"/>
      <c r="AF840" s="1101"/>
      <c r="AG840" s="1101"/>
      <c r="AH840" s="1101"/>
      <c r="AI840" s="1101"/>
      <c r="AJ840" s="1101"/>
      <c r="AK840" s="1101"/>
      <c r="AL840" s="1101"/>
      <c r="AM840" s="1101"/>
      <c r="AN840" s="1101"/>
      <c r="AO840" s="1101"/>
      <c r="AP840" s="1101"/>
      <c r="AQ840" s="1101"/>
      <c r="AR840" s="1101"/>
      <c r="AS840" s="1101"/>
      <c r="AT840" s="1101"/>
      <c r="AU840" s="1101"/>
      <c r="AV840" s="1101"/>
      <c r="AW840" s="1101"/>
      <c r="AX840" s="1101"/>
      <c r="AY840" s="1101"/>
      <c r="BO840" s="115" t="s">
        <v>991</v>
      </c>
      <c r="BP840" s="219">
        <v>352022</v>
      </c>
      <c r="BQ840" s="219">
        <v>405878</v>
      </c>
      <c r="BR840" s="219">
        <v>489600</v>
      </c>
      <c r="BS840" s="219">
        <v>626688</v>
      </c>
      <c r="BT840" s="219">
        <v>698170</v>
      </c>
      <c r="BV840" s="115" t="s">
        <v>991</v>
      </c>
      <c r="BW840" s="219">
        <v>352022</v>
      </c>
      <c r="BX840" s="219">
        <v>405878</v>
      </c>
      <c r="BY840" s="219">
        <v>489600</v>
      </c>
      <c r="BZ840" s="219">
        <v>626688</v>
      </c>
      <c r="CA840" s="219">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2.95" customHeight="1">
      <c r="A841" s="1101"/>
      <c r="B841" s="1101"/>
      <c r="C841" s="1101"/>
      <c r="D841" s="1101"/>
      <c r="E841" s="1101"/>
      <c r="F841" s="1101"/>
      <c r="G841" s="1101"/>
      <c r="H841" s="1101"/>
      <c r="I841" s="1101"/>
      <c r="J841" s="1101"/>
      <c r="K841" s="1101"/>
      <c r="L841" s="1101"/>
      <c r="M841" s="1101"/>
      <c r="N841" s="1101"/>
      <c r="O841" s="1101"/>
      <c r="P841" s="1101"/>
      <c r="Q841" s="1101"/>
      <c r="R841" s="1101"/>
      <c r="S841" s="1101"/>
      <c r="T841" s="1101"/>
      <c r="U841" s="1101"/>
      <c r="V841" s="1101"/>
      <c r="W841" s="1101"/>
      <c r="X841" s="1101"/>
      <c r="Y841" s="1101"/>
      <c r="Z841" s="1101"/>
      <c r="AA841" s="1101"/>
      <c r="AB841" s="1101"/>
      <c r="AC841" s="1101"/>
      <c r="AD841" s="1101"/>
      <c r="AE841" s="1101"/>
      <c r="AF841" s="1101"/>
      <c r="AG841" s="1101"/>
      <c r="AH841" s="1101"/>
      <c r="AI841" s="1101"/>
      <c r="AJ841" s="1101"/>
      <c r="AK841" s="1101"/>
      <c r="AL841" s="1101"/>
      <c r="AM841" s="1101"/>
      <c r="AN841" s="1101"/>
      <c r="AO841" s="1101"/>
      <c r="AP841" s="1101"/>
      <c r="AQ841" s="1101"/>
      <c r="AR841" s="1101"/>
      <c r="AS841" s="1101"/>
      <c r="AT841" s="1101"/>
      <c r="AU841" s="1101"/>
      <c r="AV841" s="1101"/>
      <c r="AW841" s="1101"/>
      <c r="AX841" s="1101"/>
      <c r="AY841" s="1101"/>
      <c r="BI841" s="1575">
        <f>ROUNDDOWN(BC939*2,2)</f>
        <v>0</v>
      </c>
      <c r="BJ841" s="1575"/>
      <c r="BK841" s="1575"/>
      <c r="BL841" s="1575"/>
      <c r="BO841" s="115" t="s">
        <v>995</v>
      </c>
      <c r="BP841" s="217">
        <v>314634</v>
      </c>
      <c r="BQ841" s="217">
        <v>362770</v>
      </c>
      <c r="BR841" s="217">
        <v>437600</v>
      </c>
      <c r="BS841" s="217">
        <v>560128</v>
      </c>
      <c r="BT841" s="217">
        <v>624018</v>
      </c>
      <c r="BV841" s="115" t="s">
        <v>995</v>
      </c>
      <c r="BW841" s="217">
        <v>314634</v>
      </c>
      <c r="BX841" s="217">
        <v>362770</v>
      </c>
      <c r="BY841" s="217">
        <v>437600</v>
      </c>
      <c r="BZ841" s="217">
        <v>560128</v>
      </c>
      <c r="CA841" s="217">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2.95" customHeight="1">
      <c r="A842" s="1101"/>
      <c r="B842" s="1101"/>
      <c r="C842" s="1" t="s">
        <v>1612</v>
      </c>
      <c r="D842" s="1101"/>
      <c r="E842" s="1101"/>
      <c r="F842" s="1101"/>
      <c r="G842" s="1101"/>
      <c r="H842" s="1101"/>
      <c r="I842" s="1101"/>
      <c r="J842" s="1107" t="s">
        <v>1613</v>
      </c>
      <c r="K842" s="1108"/>
      <c r="L842" s="1108"/>
      <c r="M842" s="1108"/>
      <c r="N842" s="1108"/>
      <c r="O842" s="1108"/>
      <c r="P842" s="1108"/>
      <c r="Q842" s="1108"/>
      <c r="R842" s="1108"/>
      <c r="S842" s="1108"/>
      <c r="T842" s="1108"/>
      <c r="U842" s="1108"/>
      <c r="V842" s="1109"/>
      <c r="W842" s="1551">
        <v>1020</v>
      </c>
      <c r="X842" s="1551"/>
      <c r="Y842" s="1551"/>
      <c r="Z842" s="1551"/>
      <c r="AA842" s="1551"/>
      <c r="AB842" s="1551"/>
      <c r="AC842" s="1551"/>
      <c r="AD842" s="1101"/>
      <c r="AE842" s="1101"/>
      <c r="AF842" s="1101"/>
      <c r="AG842" s="1101"/>
      <c r="AH842" s="1101"/>
      <c r="AI842" s="1101"/>
      <c r="AJ842" s="1101"/>
      <c r="AK842" s="1101"/>
      <c r="AL842" s="1101"/>
      <c r="AM842" s="1101"/>
      <c r="AN842" s="1101"/>
      <c r="AO842" s="1101"/>
      <c r="AP842" s="1101"/>
      <c r="AQ842" s="1101"/>
      <c r="AR842" s="1101"/>
      <c r="AS842" s="1101"/>
      <c r="AT842" s="1101"/>
      <c r="AU842" s="1101"/>
      <c r="AV842" s="1101"/>
      <c r="AW842" s="1101"/>
      <c r="AX842" s="1101"/>
      <c r="AY842" s="1101"/>
      <c r="AZ842" s="24"/>
      <c r="BA842" s="24"/>
      <c r="BO842" s="115" t="s">
        <v>1000</v>
      </c>
      <c r="BP842" s="219">
        <v>353173</v>
      </c>
      <c r="BQ842" s="219">
        <v>407205</v>
      </c>
      <c r="BR842" s="219">
        <v>491200</v>
      </c>
      <c r="BS842" s="219">
        <v>628736</v>
      </c>
      <c r="BT842" s="219">
        <v>700451</v>
      </c>
      <c r="BV842" s="115" t="s">
        <v>1000</v>
      </c>
      <c r="BW842" s="219">
        <v>353173</v>
      </c>
      <c r="BX842" s="219">
        <v>407205</v>
      </c>
      <c r="BY842" s="219">
        <v>491200</v>
      </c>
      <c r="BZ842" s="219">
        <v>628736</v>
      </c>
      <c r="CA842" s="219">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2.95" customHeight="1">
      <c r="A843" s="1101"/>
      <c r="B843" s="1101"/>
      <c r="C843" s="1101"/>
      <c r="D843" s="1101"/>
      <c r="E843" s="1101"/>
      <c r="F843" s="1101"/>
      <c r="G843" s="1101"/>
      <c r="H843" s="1101"/>
      <c r="I843" s="1101"/>
      <c r="J843" s="1107" t="s">
        <v>1614</v>
      </c>
      <c r="K843" s="1108"/>
      <c r="L843" s="1108"/>
      <c r="M843" s="1108"/>
      <c r="N843" s="1108"/>
      <c r="O843" s="1108"/>
      <c r="P843" s="1108"/>
      <c r="Q843" s="1108"/>
      <c r="R843" s="1108"/>
      <c r="S843" s="1108"/>
      <c r="T843" s="1108"/>
      <c r="U843" s="1108"/>
      <c r="V843" s="1109"/>
      <c r="W843" s="1551">
        <v>1000</v>
      </c>
      <c r="X843" s="1551"/>
      <c r="Y843" s="1551"/>
      <c r="Z843" s="1551"/>
      <c r="AA843" s="1551"/>
      <c r="AB843" s="1551"/>
      <c r="AC843" s="1551"/>
      <c r="AD843" s="1101"/>
      <c r="AE843" s="1101"/>
      <c r="AF843" s="1101"/>
      <c r="AG843" s="1101"/>
      <c r="AH843" s="1101"/>
      <c r="AI843" s="1101"/>
      <c r="AJ843" s="1101"/>
      <c r="AK843" s="1101"/>
      <c r="AL843" s="1101"/>
      <c r="AM843" s="1101"/>
      <c r="AN843" s="1101"/>
      <c r="AO843" s="1101"/>
      <c r="AP843" s="1101"/>
      <c r="AQ843" s="1101"/>
      <c r="AR843" s="1101"/>
      <c r="AS843" s="1101"/>
      <c r="AT843" s="1101"/>
      <c r="AU843" s="1101"/>
      <c r="AV843" s="1101"/>
      <c r="AW843" s="1101"/>
      <c r="AX843" s="1101"/>
      <c r="AY843" s="1101"/>
      <c r="AZ843" s="24">
        <f>IF(AJ1028&gt;1,0.025,0)</f>
        <v>0</v>
      </c>
      <c r="BA843" s="24"/>
      <c r="BO843" s="115" t="s">
        <v>1003</v>
      </c>
      <c r="BP843" s="217">
        <v>689665</v>
      </c>
      <c r="BQ843" s="217">
        <v>795177</v>
      </c>
      <c r="BR843" s="217">
        <v>959200</v>
      </c>
      <c r="BS843" s="217">
        <v>1227776</v>
      </c>
      <c r="BT843" s="217">
        <v>1367819</v>
      </c>
      <c r="BV843" s="115" t="s">
        <v>1003</v>
      </c>
      <c r="BW843" s="217">
        <v>689665</v>
      </c>
      <c r="BX843" s="217">
        <v>795177</v>
      </c>
      <c r="BY843" s="217">
        <v>959200</v>
      </c>
      <c r="BZ843" s="217">
        <v>1227776</v>
      </c>
      <c r="CA843" s="217">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2.95" customHeight="1">
      <c r="A844" s="1101"/>
      <c r="B844" s="1101"/>
      <c r="C844" s="1101"/>
      <c r="D844" s="1101"/>
      <c r="E844" s="1101"/>
      <c r="F844" s="1101"/>
      <c r="G844" s="1101"/>
      <c r="H844" s="1101"/>
      <c r="I844" s="1101"/>
      <c r="J844" s="1107" t="s">
        <v>1615</v>
      </c>
      <c r="K844" s="1108"/>
      <c r="L844" s="1108"/>
      <c r="M844" s="1108"/>
      <c r="N844" s="1108"/>
      <c r="O844" s="1108"/>
      <c r="P844" s="1108"/>
      <c r="Q844" s="1108"/>
      <c r="R844" s="1108"/>
      <c r="S844" s="1108"/>
      <c r="T844" s="1108"/>
      <c r="U844" s="1108"/>
      <c r="V844" s="1109"/>
      <c r="W844" s="1551">
        <v>7152</v>
      </c>
      <c r="X844" s="1551"/>
      <c r="Y844" s="1551"/>
      <c r="Z844" s="1551"/>
      <c r="AA844" s="1551"/>
      <c r="AB844" s="1551"/>
      <c r="AC844" s="1551"/>
      <c r="AD844" s="1101"/>
      <c r="AE844" s="1101"/>
      <c r="AF844" s="1101"/>
      <c r="AG844" s="1101"/>
      <c r="AH844" s="1101"/>
      <c r="AI844" s="1101"/>
      <c r="AJ844" s="1101"/>
      <c r="AK844" s="1101"/>
      <c r="AL844" s="1101"/>
      <c r="AM844" s="1101"/>
      <c r="AN844" s="1101"/>
      <c r="AO844" s="1101"/>
      <c r="AP844" s="1101"/>
      <c r="AQ844" s="1101"/>
      <c r="AR844" s="1101"/>
      <c r="AS844" s="1101"/>
      <c r="AT844" s="1101"/>
      <c r="AU844" s="1101"/>
      <c r="AV844" s="1101"/>
      <c r="AW844" s="1101"/>
      <c r="AX844" s="1101"/>
      <c r="AY844" s="1101"/>
      <c r="AZ844" s="24"/>
      <c r="BA844" s="24"/>
      <c r="BB844" s="12"/>
      <c r="BC844" s="12"/>
      <c r="BD844" s="12"/>
      <c r="BE844" s="12"/>
      <c r="BF844" s="12"/>
      <c r="BG844" s="12"/>
      <c r="BH844" s="12"/>
      <c r="BI844" s="12"/>
      <c r="BJ844" s="12"/>
      <c r="BK844" s="12"/>
      <c r="BL844" s="12"/>
      <c r="BM844" s="12"/>
      <c r="BN844" s="12"/>
      <c r="BO844" s="115" t="s">
        <v>1008</v>
      </c>
      <c r="BP844" s="219">
        <v>307732</v>
      </c>
      <c r="BQ844" s="219">
        <v>354812</v>
      </c>
      <c r="BR844" s="219">
        <v>428000</v>
      </c>
      <c r="BS844" s="219">
        <v>547840</v>
      </c>
      <c r="BT844" s="219">
        <v>610328</v>
      </c>
      <c r="BU844" s="12"/>
      <c r="BV844" s="115" t="s">
        <v>1008</v>
      </c>
      <c r="BW844" s="219">
        <v>307732</v>
      </c>
      <c r="BX844" s="219">
        <v>354812</v>
      </c>
      <c r="BY844" s="219">
        <v>428000</v>
      </c>
      <c r="BZ844" s="219">
        <v>547840</v>
      </c>
      <c r="CA844" s="219">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2.95" customHeight="1">
      <c r="A845" s="1101"/>
      <c r="B845" s="1101"/>
      <c r="C845" s="1101"/>
      <c r="D845" s="1101"/>
      <c r="E845" s="1101"/>
      <c r="F845" s="1101"/>
      <c r="G845" s="1101"/>
      <c r="H845" s="1101"/>
      <c r="I845" s="1101"/>
      <c r="J845" s="1107" t="s">
        <v>1616</v>
      </c>
      <c r="K845" s="1108"/>
      <c r="L845" s="1108"/>
      <c r="M845" s="1108"/>
      <c r="N845" s="1108"/>
      <c r="O845" s="1108"/>
      <c r="P845" s="1108"/>
      <c r="Q845" s="1108"/>
      <c r="R845" s="1108"/>
      <c r="S845" s="1108"/>
      <c r="T845" s="1108"/>
      <c r="U845" s="1108"/>
      <c r="V845" s="1109"/>
      <c r="W845" s="1551">
        <v>0</v>
      </c>
      <c r="X845" s="1551"/>
      <c r="Y845" s="1551"/>
      <c r="Z845" s="1551"/>
      <c r="AA845" s="1551"/>
      <c r="AB845" s="1551"/>
      <c r="AC845" s="1551"/>
      <c r="AD845" s="1101"/>
      <c r="AE845" s="1101"/>
      <c r="AF845" s="1101"/>
      <c r="AG845" s="1101"/>
      <c r="AH845" s="1101"/>
      <c r="AI845" s="1101"/>
      <c r="AJ845" s="1101"/>
      <c r="AK845" s="1101"/>
      <c r="AL845" s="1101"/>
      <c r="AM845" s="1101"/>
      <c r="AN845" s="1101"/>
      <c r="AO845" s="1101"/>
      <c r="AP845" s="1101"/>
      <c r="AQ845" s="1101"/>
      <c r="AR845" s="1101"/>
      <c r="AS845" s="1101"/>
      <c r="AT845" s="1101"/>
      <c r="AU845" s="1101"/>
      <c r="AV845" s="1101"/>
      <c r="AW845" s="1101"/>
      <c r="AX845" s="1101"/>
      <c r="AY845" s="1101"/>
      <c r="AZ845" s="24"/>
      <c r="BA845" s="24"/>
      <c r="BB845" s="12"/>
      <c r="BC845" s="12"/>
      <c r="BD845" s="12"/>
      <c r="BE845" s="12"/>
      <c r="BF845" s="12"/>
      <c r="BG845" s="12"/>
      <c r="BH845" s="12"/>
      <c r="BI845" s="12"/>
      <c r="BJ845" s="12"/>
      <c r="BK845" s="12"/>
      <c r="BL845" s="12"/>
      <c r="BM845" s="12"/>
      <c r="BN845" s="12"/>
      <c r="BO845" s="115" t="s">
        <v>1012</v>
      </c>
      <c r="BP845" s="217">
        <v>387110</v>
      </c>
      <c r="BQ845" s="217">
        <v>446334</v>
      </c>
      <c r="BR845" s="217">
        <v>538400</v>
      </c>
      <c r="BS845" s="217">
        <v>689152</v>
      </c>
      <c r="BT845" s="217">
        <v>767758</v>
      </c>
      <c r="BU845" s="12"/>
      <c r="BV845" s="115" t="s">
        <v>1012</v>
      </c>
      <c r="BW845" s="217">
        <v>387110</v>
      </c>
      <c r="BX845" s="217">
        <v>446334</v>
      </c>
      <c r="BY845" s="217">
        <v>538400</v>
      </c>
      <c r="BZ845" s="217">
        <v>689152</v>
      </c>
      <c r="CA845" s="217">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2.95" customHeight="1">
      <c r="A846" s="1101"/>
      <c r="B846" s="1101"/>
      <c r="C846" s="1101"/>
      <c r="D846" s="1101"/>
      <c r="E846" s="1101"/>
      <c r="F846" s="1101"/>
      <c r="G846" s="1101"/>
      <c r="H846" s="1101"/>
      <c r="I846" s="1101"/>
      <c r="J846" s="1107" t="s">
        <v>232</v>
      </c>
      <c r="K846" s="1108"/>
      <c r="L846" s="1108"/>
      <c r="M846" s="1556" t="s">
        <v>1617</v>
      </c>
      <c r="N846" s="1557"/>
      <c r="O846" s="1557"/>
      <c r="P846" s="1557"/>
      <c r="Q846" s="1557"/>
      <c r="R846" s="1557"/>
      <c r="S846" s="1557"/>
      <c r="T846" s="1557"/>
      <c r="U846" s="1557"/>
      <c r="V846" s="1558"/>
      <c r="W846" s="1551">
        <v>20793</v>
      </c>
      <c r="X846" s="1551"/>
      <c r="Y846" s="1551"/>
      <c r="Z846" s="1551"/>
      <c r="AA846" s="1551"/>
      <c r="AB846" s="1551"/>
      <c r="AC846" s="1551"/>
      <c r="AD846" s="1101"/>
      <c r="AE846" s="1101"/>
      <c r="AF846" s="1101"/>
      <c r="AG846" s="1101"/>
      <c r="AH846" s="1101"/>
      <c r="AI846" s="1101"/>
      <c r="AJ846" s="1101"/>
      <c r="AK846" s="1101"/>
      <c r="AL846" s="1101"/>
      <c r="AM846" s="1101"/>
      <c r="AN846" s="1101"/>
      <c r="AO846" s="1101"/>
      <c r="AP846" s="1101"/>
      <c r="AQ846" s="1101"/>
      <c r="AR846" s="1101"/>
      <c r="AS846" s="1101"/>
      <c r="AT846" s="1101"/>
      <c r="AU846" s="1101"/>
      <c r="AV846" s="1101"/>
      <c r="AW846" s="1101"/>
      <c r="AX846" s="1101"/>
      <c r="AY846" s="1101"/>
      <c r="AZ846" s="24">
        <f>IF(AJ1028&gt;1,0.05,0)</f>
        <v>0</v>
      </c>
      <c r="BA846" s="24"/>
      <c r="BB846" s="12"/>
      <c r="BC846" s="12"/>
      <c r="BD846" s="12"/>
      <c r="BE846" s="12"/>
      <c r="BF846" s="12"/>
      <c r="BG846" s="12"/>
      <c r="BH846" s="12"/>
      <c r="BI846" s="12"/>
      <c r="BJ846" s="12"/>
      <c r="BK846" s="12"/>
      <c r="BL846" s="12"/>
      <c r="BM846" s="12"/>
      <c r="BN846" s="12"/>
      <c r="BO846" s="115" t="s">
        <v>1016</v>
      </c>
      <c r="BP846" s="218">
        <v>532060</v>
      </c>
      <c r="BQ846" s="218">
        <v>613460</v>
      </c>
      <c r="BR846" s="219">
        <v>740000</v>
      </c>
      <c r="BS846" s="218">
        <v>947200</v>
      </c>
      <c r="BT846" s="218">
        <v>1055240</v>
      </c>
      <c r="BU846" s="12"/>
      <c r="BV846" s="115" t="s">
        <v>1016</v>
      </c>
      <c r="BW846" s="218">
        <v>532060</v>
      </c>
      <c r="BX846" s="218">
        <v>613460</v>
      </c>
      <c r="BY846" s="218">
        <v>740000</v>
      </c>
      <c r="BZ846" s="218">
        <v>947200</v>
      </c>
      <c r="CA846" s="218">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2.95" customHeight="1">
      <c r="A847" s="1101"/>
      <c r="B847" s="1101"/>
      <c r="C847" s="1101"/>
      <c r="D847" s="1101"/>
      <c r="E847" s="1101"/>
      <c r="F847" s="1101"/>
      <c r="G847" s="1101"/>
      <c r="H847" s="1101"/>
      <c r="I847" s="1101"/>
      <c r="J847" s="1107"/>
      <c r="K847" s="1108"/>
      <c r="L847" s="1108"/>
      <c r="M847" s="1108"/>
      <c r="N847" s="1108"/>
      <c r="O847" s="1108"/>
      <c r="P847" s="1108"/>
      <c r="Q847" s="1108"/>
      <c r="R847" s="1108"/>
      <c r="S847" s="1108"/>
      <c r="T847" s="1108"/>
      <c r="U847" s="1108"/>
      <c r="V847" s="1160" t="s">
        <v>1618</v>
      </c>
      <c r="W847" s="1532">
        <f>SUM(W842:AC846)</f>
        <v>29965</v>
      </c>
      <c r="X847" s="1533"/>
      <c r="Y847" s="1533"/>
      <c r="Z847" s="1533"/>
      <c r="AA847" s="1533"/>
      <c r="AB847" s="1533"/>
      <c r="AC847" s="1534"/>
      <c r="AD847" s="1101"/>
      <c r="AE847" s="1101"/>
      <c r="AF847" s="1101"/>
      <c r="AG847" s="1101"/>
      <c r="AH847" s="1101"/>
      <c r="AI847" s="1101"/>
      <c r="AJ847" s="1101"/>
      <c r="AK847" s="1101"/>
      <c r="AL847" s="1101"/>
      <c r="AM847" s="1101"/>
      <c r="AN847" s="1101"/>
      <c r="AO847" s="1101"/>
      <c r="AP847" s="1101"/>
      <c r="AQ847" s="1101"/>
      <c r="AR847" s="1101"/>
      <c r="AS847" s="1101"/>
      <c r="AT847" s="1101"/>
      <c r="AU847" s="1101"/>
      <c r="AV847" s="1101"/>
      <c r="AW847" s="1101"/>
      <c r="AX847" s="1101"/>
      <c r="AY847" s="1101"/>
      <c r="AZ847" s="24"/>
      <c r="BA847" s="24"/>
      <c r="BB847" s="12"/>
      <c r="BC847" s="12"/>
      <c r="BD847" s="12"/>
      <c r="BE847" s="12"/>
      <c r="BF847" s="12"/>
      <c r="BG847" s="12"/>
      <c r="BH847" s="12"/>
      <c r="BI847" s="12"/>
      <c r="BJ847" s="12"/>
      <c r="BK847" s="12"/>
      <c r="BL847" s="12"/>
      <c r="BM847" s="12"/>
      <c r="BN847" s="12"/>
      <c r="BO847" s="115" t="s">
        <v>1020</v>
      </c>
      <c r="BP847" s="217">
        <v>387110</v>
      </c>
      <c r="BQ847" s="217">
        <v>446334</v>
      </c>
      <c r="BR847" s="217">
        <v>538400</v>
      </c>
      <c r="BS847" s="217">
        <v>689152</v>
      </c>
      <c r="BT847" s="217">
        <v>767758</v>
      </c>
      <c r="BU847" s="12"/>
      <c r="BV847" s="115" t="s">
        <v>1020</v>
      </c>
      <c r="BW847" s="217">
        <v>387110</v>
      </c>
      <c r="BX847" s="217">
        <v>446334</v>
      </c>
      <c r="BY847" s="217">
        <v>538400</v>
      </c>
      <c r="BZ847" s="217">
        <v>689152</v>
      </c>
      <c r="CA847" s="217">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2.95" customHeight="1">
      <c r="A848" s="1101"/>
      <c r="B848" s="1101"/>
      <c r="C848" s="1101"/>
      <c r="D848" s="1101"/>
      <c r="E848" s="1101"/>
      <c r="F848" s="1101"/>
      <c r="G848" s="1101"/>
      <c r="H848" s="1101"/>
      <c r="I848" s="1101"/>
      <c r="J848" s="1101"/>
      <c r="K848" s="1101"/>
      <c r="L848" s="1101"/>
      <c r="M848" s="1101"/>
      <c r="N848" s="1101"/>
      <c r="O848" s="1101"/>
      <c r="P848" s="1101"/>
      <c r="Q848" s="1101"/>
      <c r="R848" s="1101"/>
      <c r="S848" s="1101"/>
      <c r="T848" s="1101"/>
      <c r="U848" s="1101"/>
      <c r="V848" s="1101"/>
      <c r="W848" s="1101"/>
      <c r="X848" s="1101"/>
      <c r="Y848" s="1101"/>
      <c r="Z848" s="1101"/>
      <c r="AA848" s="1101"/>
      <c r="AB848" s="1101"/>
      <c r="AC848" s="1101"/>
      <c r="AD848" s="1101"/>
      <c r="AE848" s="1101"/>
      <c r="AF848" s="1101"/>
      <c r="AG848" s="1101"/>
      <c r="AH848" s="1101"/>
      <c r="AI848" s="1101"/>
      <c r="AJ848" s="1101"/>
      <c r="AK848" s="1101"/>
      <c r="AL848" s="1101"/>
      <c r="AM848" s="1101"/>
      <c r="AN848" s="1101"/>
      <c r="AO848" s="1101"/>
      <c r="AP848" s="1101"/>
      <c r="AQ848" s="1101"/>
      <c r="AR848" s="1101"/>
      <c r="AS848" s="1101"/>
      <c r="AT848" s="1101"/>
      <c r="AU848" s="1101"/>
      <c r="AV848" s="1101"/>
      <c r="AW848" s="1101"/>
      <c r="AX848" s="1101"/>
      <c r="AY848" s="1101"/>
      <c r="AZ848" s="24"/>
      <c r="BA848" s="24"/>
      <c r="BB848" s="12"/>
      <c r="BC848" s="12"/>
      <c r="BD848" s="12"/>
      <c r="BE848" s="12"/>
      <c r="BF848" s="12"/>
      <c r="BG848" s="1555"/>
      <c r="BH848" s="1555"/>
      <c r="BI848" s="1555"/>
      <c r="BJ848" s="1555"/>
      <c r="BK848" s="1555"/>
      <c r="BL848" s="1555"/>
      <c r="BM848" s="12"/>
      <c r="BN848" s="12"/>
      <c r="BO848" s="115" t="s">
        <v>1024</v>
      </c>
      <c r="BP848" s="218">
        <v>532060</v>
      </c>
      <c r="BQ848" s="218">
        <v>613460</v>
      </c>
      <c r="BR848" s="218">
        <v>740000</v>
      </c>
      <c r="BS848" s="218">
        <v>947200</v>
      </c>
      <c r="BT848" s="218">
        <v>1055240</v>
      </c>
      <c r="BU848" s="12"/>
      <c r="BV848" s="115" t="s">
        <v>1024</v>
      </c>
      <c r="BW848" s="218">
        <v>532060</v>
      </c>
      <c r="BX848" s="218">
        <v>613460</v>
      </c>
      <c r="BY848" s="218">
        <v>740000</v>
      </c>
      <c r="BZ848" s="218">
        <v>947200</v>
      </c>
      <c r="CA848" s="218">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2.95" customHeight="1">
      <c r="C849" s="1" t="s">
        <v>1619</v>
      </c>
      <c r="D849" s="1101"/>
      <c r="E849" s="1101"/>
      <c r="F849" s="1101"/>
      <c r="G849" s="1101"/>
      <c r="H849" s="1101"/>
      <c r="I849" s="1101"/>
      <c r="J849" s="1539" t="s">
        <v>1620</v>
      </c>
      <c r="K849" s="1540"/>
      <c r="L849" s="1540"/>
      <c r="M849" s="1540"/>
      <c r="N849" s="1540"/>
      <c r="O849" s="1540"/>
      <c r="P849" s="1540"/>
      <c r="Q849" s="1540"/>
      <c r="R849" s="1540"/>
      <c r="S849" s="1540"/>
      <c r="T849" s="1540"/>
      <c r="U849" s="1540"/>
      <c r="V849" s="1541"/>
      <c r="W849" s="1519">
        <f>40800-408</f>
        <v>40392</v>
      </c>
      <c r="X849" s="1520"/>
      <c r="Y849" s="1520"/>
      <c r="Z849" s="1520"/>
      <c r="AA849" s="1520"/>
      <c r="AB849" s="1520"/>
      <c r="AC849" s="1521"/>
      <c r="AD849" s="402"/>
      <c r="AE849" s="1101"/>
      <c r="AF849" s="1101"/>
      <c r="AG849" s="1101"/>
      <c r="AH849" s="1101"/>
      <c r="AI849" s="1101"/>
      <c r="AJ849" s="1101"/>
      <c r="AK849" s="1101"/>
      <c r="AL849" s="1101"/>
      <c r="AM849" s="1101"/>
      <c r="AN849" s="1101"/>
      <c r="AO849" s="1101"/>
      <c r="AP849" s="1101"/>
      <c r="AQ849" s="1101"/>
      <c r="AR849" s="1101"/>
      <c r="AS849" s="1101"/>
      <c r="AT849" s="1101"/>
      <c r="AU849" s="1101"/>
      <c r="AV849" s="1101"/>
      <c r="AW849" s="1101"/>
      <c r="AX849" s="1101"/>
      <c r="AY849" s="1101"/>
      <c r="AZ849" s="24"/>
      <c r="BA849" s="24"/>
      <c r="BB849" s="12"/>
      <c r="BC849" s="12"/>
      <c r="BD849" s="12"/>
      <c r="BE849" s="12"/>
      <c r="BF849" s="12"/>
      <c r="BG849" s="1173"/>
      <c r="BH849" s="1173"/>
      <c r="BI849" s="1173"/>
      <c r="BJ849" s="1173"/>
      <c r="BK849" s="1173"/>
      <c r="BL849" s="1173"/>
      <c r="BM849" s="12"/>
      <c r="BN849" s="12"/>
      <c r="BO849" s="115" t="s">
        <v>1028</v>
      </c>
      <c r="BP849" s="217">
        <v>387110</v>
      </c>
      <c r="BQ849" s="217">
        <v>446334</v>
      </c>
      <c r="BR849" s="217">
        <v>538400</v>
      </c>
      <c r="BS849" s="217">
        <v>689152</v>
      </c>
      <c r="BT849" s="217">
        <v>767758</v>
      </c>
      <c r="BU849" s="12"/>
      <c r="BV849" s="115" t="s">
        <v>1028</v>
      </c>
      <c r="BW849" s="217">
        <v>387110</v>
      </c>
      <c r="BX849" s="217">
        <v>446334</v>
      </c>
      <c r="BY849" s="217">
        <v>538400</v>
      </c>
      <c r="BZ849" s="217">
        <v>689152</v>
      </c>
      <c r="CA849" s="217">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2.95" customHeight="1">
      <c r="C850" s="1101"/>
      <c r="D850" s="1101"/>
      <c r="E850" s="1101"/>
      <c r="F850" s="1101"/>
      <c r="G850" s="1101"/>
      <c r="H850" s="1101"/>
      <c r="I850" s="1101"/>
      <c r="J850" s="1101"/>
      <c r="K850" s="1101"/>
      <c r="L850" s="1101"/>
      <c r="M850" s="1101"/>
      <c r="N850" s="1101"/>
      <c r="O850" s="1101"/>
      <c r="P850" s="1101"/>
      <c r="Q850" s="1101"/>
      <c r="R850" s="1101"/>
      <c r="S850" s="1101"/>
      <c r="T850" s="1101"/>
      <c r="U850" s="1101"/>
      <c r="V850" s="1101"/>
      <c r="W850" s="1101"/>
      <c r="X850" s="1101"/>
      <c r="Y850" s="1101"/>
      <c r="Z850" s="1101"/>
      <c r="AA850" s="1101"/>
      <c r="AB850" s="1101"/>
      <c r="AC850" s="1101"/>
      <c r="AD850" s="402"/>
      <c r="AE850" s="1101"/>
      <c r="AF850" s="1101"/>
      <c r="AG850" s="1101"/>
      <c r="AH850" s="1101"/>
      <c r="AI850" s="1101"/>
      <c r="AJ850" s="1101"/>
      <c r="AK850" s="1101"/>
      <c r="AL850" s="1101"/>
      <c r="AM850" s="1101"/>
      <c r="AN850" s="1101"/>
      <c r="AO850" s="1101"/>
      <c r="AP850" s="1101"/>
      <c r="AQ850" s="1101"/>
      <c r="AR850" s="1101"/>
      <c r="AS850" s="1101"/>
      <c r="AT850" s="1101"/>
      <c r="AU850" s="1101"/>
      <c r="AV850" s="1101"/>
      <c r="AW850" s="1101"/>
      <c r="AX850" s="1101"/>
      <c r="AY850" s="1101"/>
      <c r="AZ850" s="24"/>
      <c r="BA850" s="24"/>
      <c r="BB850" s="12"/>
      <c r="BC850" s="12"/>
      <c r="BD850" s="12"/>
      <c r="BE850" s="12"/>
      <c r="BF850" s="12"/>
      <c r="BG850" s="1173"/>
      <c r="BH850" s="1173"/>
      <c r="BI850" s="1173"/>
      <c r="BJ850" s="1173"/>
      <c r="BK850" s="1173"/>
      <c r="BL850" s="1173"/>
      <c r="BM850" s="12"/>
      <c r="BN850" s="12"/>
      <c r="BO850" s="115" t="s">
        <v>1033</v>
      </c>
      <c r="BP850" s="219">
        <v>319236</v>
      </c>
      <c r="BQ850" s="219">
        <v>368076</v>
      </c>
      <c r="BR850" s="219">
        <v>444000</v>
      </c>
      <c r="BS850" s="219">
        <v>568320</v>
      </c>
      <c r="BT850" s="219">
        <v>633144</v>
      </c>
      <c r="BU850" s="12"/>
      <c r="BV850" s="115" t="s">
        <v>1033</v>
      </c>
      <c r="BW850" s="219">
        <v>319236</v>
      </c>
      <c r="BX850" s="219">
        <v>368076</v>
      </c>
      <c r="BY850" s="219">
        <v>444000</v>
      </c>
      <c r="BZ850" s="219">
        <v>568320</v>
      </c>
      <c r="CA850" s="219">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2.95" customHeight="1">
      <c r="C851" s="1" t="s">
        <v>229</v>
      </c>
      <c r="D851" s="1101"/>
      <c r="E851" s="1101"/>
      <c r="F851" s="1101"/>
      <c r="G851" s="1101"/>
      <c r="H851" s="1101"/>
      <c r="I851" s="1101"/>
      <c r="J851" s="1107" t="s">
        <v>1621</v>
      </c>
      <c r="K851" s="1108"/>
      <c r="L851" s="1108"/>
      <c r="M851" s="1108"/>
      <c r="N851" s="1108"/>
      <c r="O851" s="1108"/>
      <c r="P851" s="1108"/>
      <c r="Q851" s="1108"/>
      <c r="R851" s="1108"/>
      <c r="S851" s="1108"/>
      <c r="T851" s="1108"/>
      <c r="U851" s="1108"/>
      <c r="V851" s="1109"/>
      <c r="W851" s="1545">
        <v>0</v>
      </c>
      <c r="X851" s="1545"/>
      <c r="Y851" s="1545"/>
      <c r="Z851" s="1545"/>
      <c r="AA851" s="1545"/>
      <c r="AB851" s="1545"/>
      <c r="AC851" s="1545"/>
      <c r="AD851" s="1101"/>
      <c r="AE851" s="1101"/>
      <c r="AF851" s="1101"/>
      <c r="AG851" s="1101"/>
      <c r="AH851" s="1101"/>
      <c r="AI851" s="1101"/>
      <c r="AJ851" s="1101"/>
      <c r="AK851" s="1101"/>
      <c r="AL851" s="1101"/>
      <c r="AM851" s="1101"/>
      <c r="AN851" s="1101"/>
      <c r="AO851" s="1101"/>
      <c r="AP851" s="1101"/>
      <c r="AQ851" s="1101"/>
      <c r="AR851" s="1101"/>
      <c r="AS851" s="1101"/>
      <c r="AT851" s="1101"/>
      <c r="AU851" s="1101"/>
      <c r="AV851" s="1101"/>
      <c r="AW851" s="1101"/>
      <c r="AX851" s="1101"/>
      <c r="AY851" s="1101"/>
      <c r="AZ851" s="1559">
        <f>SUM(AZ818:AZ846)</f>
        <v>0</v>
      </c>
      <c r="BA851" s="1559"/>
      <c r="BB851" s="12"/>
      <c r="BC851" s="12"/>
      <c r="BD851" s="12"/>
      <c r="BE851" s="12"/>
      <c r="BF851" s="12"/>
      <c r="BG851" s="12"/>
      <c r="BH851" s="12"/>
      <c r="BI851" s="12"/>
      <c r="BJ851" s="12"/>
      <c r="BK851" s="12"/>
      <c r="BL851" s="12"/>
      <c r="BM851" s="12"/>
      <c r="BN851" s="12"/>
      <c r="BO851" s="115" t="s">
        <v>1036</v>
      </c>
      <c r="BP851" s="217">
        <v>352022</v>
      </c>
      <c r="BQ851" s="217">
        <v>405878</v>
      </c>
      <c r="BR851" s="217">
        <v>489600</v>
      </c>
      <c r="BS851" s="217">
        <v>626688</v>
      </c>
      <c r="BT851" s="217">
        <v>698170</v>
      </c>
      <c r="BU851" s="12"/>
      <c r="BV851" s="115" t="s">
        <v>1036</v>
      </c>
      <c r="BW851" s="217">
        <v>352022</v>
      </c>
      <c r="BX851" s="217">
        <v>405878</v>
      </c>
      <c r="BY851" s="217">
        <v>489600</v>
      </c>
      <c r="BZ851" s="217">
        <v>626688</v>
      </c>
      <c r="CA851" s="217">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2.95" customHeight="1">
      <c r="C852" s="1101"/>
      <c r="D852" s="1101"/>
      <c r="E852" s="1101"/>
      <c r="F852" s="1101"/>
      <c r="G852" s="1101"/>
      <c r="H852" s="1101"/>
      <c r="I852" s="1101"/>
      <c r="J852" s="1107" t="s">
        <v>1622</v>
      </c>
      <c r="K852" s="1108"/>
      <c r="L852" s="1108"/>
      <c r="M852" s="1108"/>
      <c r="N852" s="1108"/>
      <c r="O852" s="1108"/>
      <c r="P852" s="1108"/>
      <c r="Q852" s="1108"/>
      <c r="R852" s="1108"/>
      <c r="S852" s="1108"/>
      <c r="T852" s="1108"/>
      <c r="U852" s="1108"/>
      <c r="V852" s="1109"/>
      <c r="W852" s="1545">
        <v>2602</v>
      </c>
      <c r="X852" s="1545"/>
      <c r="Y852" s="1545"/>
      <c r="Z852" s="1545"/>
      <c r="AA852" s="1545"/>
      <c r="AB852" s="1545"/>
      <c r="AC852" s="1545"/>
      <c r="AD852" s="1101"/>
      <c r="AE852" s="1101"/>
      <c r="AF852" s="1101"/>
      <c r="AG852" s="1101"/>
      <c r="AH852" s="1101"/>
      <c r="AI852" s="1101"/>
      <c r="AJ852" s="1101"/>
      <c r="AK852" s="1101"/>
      <c r="AL852" s="1101"/>
      <c r="AM852" s="1101"/>
      <c r="AN852" s="1101"/>
      <c r="AO852" s="1101"/>
      <c r="AP852" s="1101"/>
      <c r="AQ852" s="1101"/>
      <c r="AR852" s="1101"/>
      <c r="AS852" s="1101"/>
      <c r="AT852" s="1101"/>
      <c r="AU852" s="1101"/>
      <c r="AV852" s="1101"/>
      <c r="AW852" s="1101"/>
      <c r="AX852" s="1101"/>
      <c r="AY852" s="1101"/>
      <c r="AZ852" s="24"/>
      <c r="BA852" s="24"/>
      <c r="BB852" s="12"/>
      <c r="BC852" s="12"/>
      <c r="BD852" s="12"/>
      <c r="BE852" s="12"/>
      <c r="BF852" s="12"/>
      <c r="BG852" s="12"/>
      <c r="BH852" s="12"/>
      <c r="BI852" s="12"/>
      <c r="BJ852" s="12"/>
      <c r="BK852" s="12"/>
      <c r="BL852" s="12"/>
      <c r="BM852" s="12"/>
      <c r="BN852" s="12"/>
      <c r="BO852" s="115" t="s">
        <v>1041</v>
      </c>
      <c r="BP852" s="219">
        <v>352022</v>
      </c>
      <c r="BQ852" s="219">
        <v>405878</v>
      </c>
      <c r="BR852" s="219">
        <v>489600</v>
      </c>
      <c r="BS852" s="219">
        <v>626688</v>
      </c>
      <c r="BT852" s="219">
        <v>698170</v>
      </c>
      <c r="BU852" s="12"/>
      <c r="BV852" s="115" t="s">
        <v>1041</v>
      </c>
      <c r="BW852" s="219">
        <v>352022</v>
      </c>
      <c r="BX852" s="219">
        <v>405878</v>
      </c>
      <c r="BY852" s="219">
        <v>489600</v>
      </c>
      <c r="BZ852" s="219">
        <v>626688</v>
      </c>
      <c r="CA852" s="219">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2.95" customHeight="1">
      <c r="C853" s="1101"/>
      <c r="D853" s="1101"/>
      <c r="E853" s="1101"/>
      <c r="F853" s="1101"/>
      <c r="G853" s="1101"/>
      <c r="H853" s="1101"/>
      <c r="I853" s="1101"/>
      <c r="J853" s="1107" t="s">
        <v>1602</v>
      </c>
      <c r="K853" s="1108"/>
      <c r="L853" s="1108"/>
      <c r="M853" s="1108"/>
      <c r="N853" s="1108"/>
      <c r="O853" s="1108"/>
      <c r="P853" s="1108"/>
      <c r="Q853" s="1108"/>
      <c r="R853" s="1108"/>
      <c r="S853" s="1108"/>
      <c r="T853" s="1108"/>
      <c r="U853" s="1108"/>
      <c r="V853" s="1109"/>
      <c r="W853" s="1545">
        <v>8904</v>
      </c>
      <c r="X853" s="1545"/>
      <c r="Y853" s="1545"/>
      <c r="Z853" s="1545"/>
      <c r="AA853" s="1545"/>
      <c r="AB853" s="1545"/>
      <c r="AC853" s="1545"/>
      <c r="AD853" s="1101"/>
      <c r="AE853" s="1101"/>
      <c r="AF853" s="1101"/>
      <c r="AG853" s="1101"/>
      <c r="AH853" s="1101"/>
      <c r="AI853" s="1101"/>
      <c r="AJ853" s="1101"/>
      <c r="AK853" s="1101"/>
      <c r="AL853" s="1101"/>
      <c r="AM853" s="1101"/>
      <c r="AN853" s="1101"/>
      <c r="AO853" s="1101"/>
      <c r="AP853" s="1101"/>
      <c r="AQ853" s="1101"/>
      <c r="AR853" s="1101"/>
      <c r="AS853" s="1101"/>
      <c r="AT853" s="1101"/>
      <c r="AU853" s="1101"/>
      <c r="AV853" s="1101"/>
      <c r="AW853" s="1101"/>
      <c r="AX853" s="1101"/>
      <c r="AY853" s="1101"/>
      <c r="AZ853" s="24"/>
      <c r="BA853" s="24"/>
      <c r="BB853" s="12"/>
      <c r="BC853" s="12"/>
      <c r="BD853" s="12"/>
      <c r="BE853" s="12"/>
      <c r="BF853" s="12"/>
      <c r="BG853" s="12"/>
      <c r="BH853" s="12"/>
      <c r="BI853" s="12"/>
      <c r="BJ853" s="12"/>
      <c r="BK853" s="12"/>
      <c r="BL853" s="12"/>
      <c r="BM853" s="12"/>
      <c r="BN853" s="12"/>
      <c r="BO853" s="115" t="s">
        <v>1045</v>
      </c>
      <c r="BP853" s="217">
        <v>384234</v>
      </c>
      <c r="BQ853" s="217">
        <v>443018</v>
      </c>
      <c r="BR853" s="217">
        <v>534400</v>
      </c>
      <c r="BS853" s="217">
        <v>684032</v>
      </c>
      <c r="BT853" s="217">
        <v>762054</v>
      </c>
      <c r="BU853" s="12"/>
      <c r="BV853" s="115" t="s">
        <v>1045</v>
      </c>
      <c r="BW853" s="217">
        <v>384234</v>
      </c>
      <c r="BX853" s="217">
        <v>443018</v>
      </c>
      <c r="BY853" s="217">
        <v>534400</v>
      </c>
      <c r="BZ853" s="217">
        <v>684032</v>
      </c>
      <c r="CA853" s="217">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2.95" customHeight="1">
      <c r="C854" s="1101"/>
      <c r="D854" s="1101"/>
      <c r="E854" s="1101"/>
      <c r="F854" s="1101"/>
      <c r="G854" s="1101"/>
      <c r="H854" s="1101"/>
      <c r="I854" s="1101"/>
      <c r="J854" s="1053" t="s">
        <v>1623</v>
      </c>
      <c r="K854" s="1108"/>
      <c r="L854" s="1108"/>
      <c r="M854" s="1108"/>
      <c r="N854" s="1108"/>
      <c r="O854" s="1108"/>
      <c r="P854" s="1108"/>
      <c r="Q854" s="1108"/>
      <c r="R854" s="1108"/>
      <c r="S854" s="1108"/>
      <c r="T854" s="1108"/>
      <c r="U854" s="1108"/>
      <c r="V854" s="1109"/>
      <c r="W854" s="1545">
        <v>31695</v>
      </c>
      <c r="X854" s="1545"/>
      <c r="Y854" s="1545"/>
      <c r="Z854" s="1545"/>
      <c r="AA854" s="1545"/>
      <c r="AB854" s="1545"/>
      <c r="AC854" s="1545"/>
      <c r="AD854" s="1101"/>
      <c r="AE854" s="1101"/>
      <c r="AF854" s="1101"/>
      <c r="AG854" s="1101"/>
      <c r="AH854" s="1101"/>
      <c r="AI854" s="1101"/>
      <c r="AJ854" s="1101"/>
      <c r="AK854" s="1101"/>
      <c r="AL854" s="1101"/>
      <c r="AM854" s="1101"/>
      <c r="AN854" s="1101"/>
      <c r="AO854" s="1101"/>
      <c r="AP854" s="1101"/>
      <c r="AQ854" s="1101"/>
      <c r="AR854" s="1101"/>
      <c r="AS854" s="1101"/>
      <c r="AT854" s="1101"/>
      <c r="AU854" s="1101"/>
      <c r="AV854" s="1101"/>
      <c r="AW854" s="1101"/>
      <c r="AX854" s="1101"/>
      <c r="AY854" s="1101"/>
      <c r="AZ854" s="2"/>
      <c r="BA854" s="2"/>
      <c r="BB854" s="2"/>
      <c r="BC854" s="2"/>
      <c r="BD854" s="2"/>
      <c r="BE854" s="2"/>
      <c r="BF854" s="2"/>
      <c r="BG854" s="2"/>
      <c r="BH854" s="2"/>
      <c r="BI854" s="2"/>
      <c r="BJ854" s="2"/>
      <c r="BK854" s="2"/>
      <c r="BL854" s="2"/>
      <c r="BM854" s="2"/>
      <c r="BN854" s="2"/>
      <c r="BO854" s="115" t="s">
        <v>1051</v>
      </c>
      <c r="BP854" s="219">
        <v>384234</v>
      </c>
      <c r="BQ854" s="219">
        <v>443018</v>
      </c>
      <c r="BR854" s="219">
        <v>534400</v>
      </c>
      <c r="BS854" s="219">
        <v>684032</v>
      </c>
      <c r="BT854" s="219">
        <v>762054</v>
      </c>
      <c r="BU854" s="12"/>
      <c r="BV854" s="115" t="s">
        <v>1051</v>
      </c>
      <c r="BW854" s="219">
        <v>384234</v>
      </c>
      <c r="BX854" s="219">
        <v>443018</v>
      </c>
      <c r="BY854" s="219">
        <v>534400</v>
      </c>
      <c r="BZ854" s="219">
        <v>684032</v>
      </c>
      <c r="CA854" s="219">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1101"/>
      <c r="DH854" s="1101"/>
      <c r="DI854" s="1101"/>
      <c r="DJ854" s="1101"/>
      <c r="DK854" s="1101"/>
      <c r="DL854" s="1101"/>
      <c r="DM854" s="1101"/>
      <c r="DN854" s="1101"/>
      <c r="DO854" s="1101"/>
      <c r="DP854" s="1101"/>
      <c r="DQ854" s="1101"/>
      <c r="DR854" s="1101"/>
      <c r="DS854" s="1101"/>
      <c r="DT854" s="1101"/>
      <c r="DU854" s="1101"/>
      <c r="DV854" s="1101"/>
      <c r="DW854" s="1101"/>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c r="FB854" s="1101"/>
      <c r="FC854" s="1101"/>
    </row>
    <row r="855" spans="3:159" ht="12.95" customHeight="1">
      <c r="C855" s="1101"/>
      <c r="D855" s="1101"/>
      <c r="E855" s="1101"/>
      <c r="F855" s="1101"/>
      <c r="G855" s="1101"/>
      <c r="H855" s="1101"/>
      <c r="I855" s="1101"/>
      <c r="J855" s="40"/>
      <c r="K855" s="33"/>
      <c r="L855" s="33"/>
      <c r="M855" s="33"/>
      <c r="N855" s="33"/>
      <c r="O855" s="33"/>
      <c r="P855" s="33"/>
      <c r="Q855" s="33"/>
      <c r="R855" s="33"/>
      <c r="S855" s="33"/>
      <c r="T855" s="33"/>
      <c r="U855" s="33"/>
      <c r="V855" s="1160" t="s">
        <v>1624</v>
      </c>
      <c r="W855" s="1709">
        <f>SUM(W851:AC854)</f>
        <v>43201</v>
      </c>
      <c r="X855" s="1709"/>
      <c r="Y855" s="1709"/>
      <c r="Z855" s="1709"/>
      <c r="AA855" s="1709"/>
      <c r="AB855" s="1709"/>
      <c r="AC855" s="1709"/>
      <c r="AD855" s="1101"/>
      <c r="AE855" s="1101"/>
      <c r="AF855" s="1101"/>
      <c r="AG855" s="1101"/>
      <c r="AH855" s="1101"/>
      <c r="AI855" s="1101"/>
      <c r="AJ855" s="1101"/>
      <c r="AK855" s="1101"/>
      <c r="AL855" s="1101"/>
      <c r="AM855" s="1101"/>
      <c r="AN855" s="1101"/>
      <c r="AO855" s="1101"/>
      <c r="AP855" s="1101"/>
      <c r="AQ855" s="1101"/>
      <c r="AR855" s="1101"/>
      <c r="AS855" s="1101"/>
      <c r="AT855" s="1101"/>
      <c r="AU855" s="1101"/>
      <c r="AV855" s="1101"/>
      <c r="AW855" s="1101"/>
      <c r="AX855" s="1101"/>
      <c r="AY855" s="1101"/>
      <c r="AZ855" s="2"/>
      <c r="BA855" s="2"/>
      <c r="BB855" s="2"/>
      <c r="BC855" s="2"/>
      <c r="BD855" s="2"/>
      <c r="BE855" s="2"/>
      <c r="BF855" s="2"/>
      <c r="BG855" s="2"/>
      <c r="BH855" s="2"/>
      <c r="BI855" s="2"/>
      <c r="BJ855" s="2"/>
      <c r="BK855" s="2"/>
      <c r="BL855" s="2"/>
      <c r="BM855" s="2"/>
      <c r="BN855" s="2"/>
      <c r="BO855" s="115" t="s">
        <v>1054</v>
      </c>
      <c r="BP855" s="217">
        <v>307732</v>
      </c>
      <c r="BQ855" s="217">
        <v>354812</v>
      </c>
      <c r="BR855" s="217">
        <v>428000</v>
      </c>
      <c r="BS855" s="217">
        <v>547840</v>
      </c>
      <c r="BT855" s="217">
        <v>610328</v>
      </c>
      <c r="BU855" s="12"/>
      <c r="BV855" s="115" t="s">
        <v>1054</v>
      </c>
      <c r="BW855" s="217">
        <v>307732</v>
      </c>
      <c r="BX855" s="217">
        <v>354812</v>
      </c>
      <c r="BY855" s="217">
        <v>428000</v>
      </c>
      <c r="BZ855" s="217">
        <v>547840</v>
      </c>
      <c r="CA855" s="217">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1101"/>
      <c r="DH855" s="1101"/>
      <c r="DI855" s="1101"/>
      <c r="DJ855" s="1101"/>
      <c r="DK855" s="1101"/>
      <c r="DL855" s="1101"/>
      <c r="DM855" s="1101"/>
      <c r="DN855" s="1101"/>
      <c r="DO855" s="1101"/>
      <c r="DP855" s="1101"/>
      <c r="DQ855" s="1101"/>
      <c r="DR855" s="1101"/>
      <c r="DS855" s="1101"/>
      <c r="DT855" s="1101"/>
      <c r="DU855" s="1101"/>
      <c r="DV855" s="1101"/>
      <c r="DW855" s="1101"/>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c r="FB855" s="1101"/>
      <c r="FC855" s="1101"/>
    </row>
    <row r="856" spans="3:159" ht="12.95" customHeight="1">
      <c r="C856" s="1101"/>
      <c r="D856" s="1101"/>
      <c r="E856" s="1101"/>
      <c r="F856" s="1101"/>
      <c r="G856" s="1101"/>
      <c r="H856" s="1101"/>
      <c r="I856" s="1101"/>
      <c r="J856" s="1101"/>
      <c r="K856" s="1101"/>
      <c r="L856" s="1101"/>
      <c r="M856" s="1101"/>
      <c r="N856" s="1101"/>
      <c r="O856" s="1101"/>
      <c r="P856" s="1101"/>
      <c r="Q856" s="1101"/>
      <c r="R856" s="1101"/>
      <c r="S856" s="1101"/>
      <c r="T856" s="1101"/>
      <c r="U856" s="1101"/>
      <c r="V856" s="1101"/>
      <c r="W856" s="1101"/>
      <c r="X856" s="1101"/>
      <c r="Y856" s="1101"/>
      <c r="Z856" s="1101"/>
      <c r="AA856" s="1101"/>
      <c r="AB856" s="1101"/>
      <c r="AC856" s="1101"/>
      <c r="AD856" s="1101"/>
      <c r="AE856" s="1101"/>
      <c r="AF856" s="1101"/>
      <c r="AG856" s="1101"/>
      <c r="AH856" s="1101"/>
      <c r="AI856" s="1101"/>
      <c r="AJ856" s="1101"/>
      <c r="AK856" s="1101"/>
      <c r="AL856" s="1101"/>
      <c r="AM856" s="1101"/>
      <c r="AN856" s="1101"/>
      <c r="AO856" s="1101"/>
      <c r="AP856" s="1101"/>
      <c r="AQ856" s="1101"/>
      <c r="AR856" s="1101"/>
      <c r="AS856" s="1101"/>
      <c r="AT856" s="1101"/>
      <c r="AU856" s="1101"/>
      <c r="AV856" s="1101"/>
      <c r="AW856" s="1101"/>
      <c r="AX856" s="1101"/>
      <c r="AY856" s="1101"/>
      <c r="AZ856" s="2"/>
      <c r="BA856" s="2"/>
      <c r="BB856" s="2"/>
      <c r="BC856" s="2"/>
      <c r="BD856" s="2"/>
      <c r="BE856" s="2"/>
      <c r="BF856" s="2"/>
      <c r="BG856" s="2"/>
      <c r="BH856" s="2"/>
      <c r="BI856" s="2"/>
      <c r="BJ856" s="2"/>
      <c r="BK856" s="2"/>
      <c r="BL856" s="2"/>
      <c r="BM856" s="2"/>
      <c r="BN856" s="2"/>
      <c r="BO856" s="115" t="s">
        <v>1059</v>
      </c>
      <c r="BP856" s="219">
        <v>331890</v>
      </c>
      <c r="BQ856" s="219">
        <v>382666</v>
      </c>
      <c r="BR856" s="219">
        <v>461600</v>
      </c>
      <c r="BS856" s="219">
        <v>590848</v>
      </c>
      <c r="BT856" s="219">
        <v>658242</v>
      </c>
      <c r="BU856" s="12"/>
      <c r="BV856" s="115" t="s">
        <v>1059</v>
      </c>
      <c r="BW856" s="219">
        <v>331890</v>
      </c>
      <c r="BX856" s="219">
        <v>382666</v>
      </c>
      <c r="BY856" s="219">
        <v>461600</v>
      </c>
      <c r="BZ856" s="219">
        <v>590848</v>
      </c>
      <c r="CA856" s="219">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1101"/>
      <c r="DH856" s="1101"/>
      <c r="DI856" s="1101"/>
      <c r="DJ856" s="1101"/>
      <c r="DK856" s="1101"/>
      <c r="DL856" s="1101"/>
      <c r="DM856" s="1101"/>
      <c r="DN856" s="1101"/>
      <c r="DO856" s="1101"/>
      <c r="DP856" s="1101"/>
      <c r="DQ856" s="1101"/>
      <c r="DR856" s="1101"/>
      <c r="DS856" s="1101"/>
      <c r="DT856" s="1101"/>
      <c r="DU856" s="1101"/>
      <c r="DV856" s="1101"/>
      <c r="DW856" s="1101"/>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c r="FB856" s="1101"/>
      <c r="FC856" s="1101"/>
    </row>
    <row r="857" spans="3:159" ht="12.95" customHeight="1">
      <c r="C857" s="1" t="s">
        <v>1625</v>
      </c>
      <c r="D857" s="1101"/>
      <c r="E857" s="1101"/>
      <c r="F857" s="1101"/>
      <c r="G857" s="1101"/>
      <c r="H857" s="1101"/>
      <c r="I857" s="1101"/>
      <c r="J857" s="1107" t="s">
        <v>1626</v>
      </c>
      <c r="K857" s="1108"/>
      <c r="L857" s="1108"/>
      <c r="M857" s="1108"/>
      <c r="N857" s="1108"/>
      <c r="O857" s="1108"/>
      <c r="P857" s="1108"/>
      <c r="Q857" s="1108"/>
      <c r="R857" s="1108"/>
      <c r="S857" s="1108"/>
      <c r="T857" s="1108"/>
      <c r="U857" s="1108"/>
      <c r="V857" s="1109"/>
      <c r="W857" s="1552">
        <v>78000</v>
      </c>
      <c r="X857" s="1553"/>
      <c r="Y857" s="1553"/>
      <c r="Z857" s="1553"/>
      <c r="AA857" s="1553"/>
      <c r="AB857" s="1553"/>
      <c r="AC857" s="1554"/>
      <c r="AD857" s="397"/>
      <c r="AE857" s="1101"/>
      <c r="AF857" s="1101"/>
      <c r="AG857" s="1101"/>
      <c r="AH857" s="1101"/>
      <c r="AI857" s="1101"/>
      <c r="AJ857" s="1101"/>
      <c r="AK857" s="1101"/>
      <c r="AL857" s="1101"/>
      <c r="AM857" s="1101"/>
      <c r="AN857" s="1101"/>
      <c r="AO857" s="1101"/>
      <c r="AP857" s="1101"/>
      <c r="AQ857" s="1101"/>
      <c r="AR857" s="1101"/>
      <c r="AS857" s="1101"/>
      <c r="AT857" s="1101"/>
      <c r="AU857" s="1101"/>
      <c r="AV857" s="1101"/>
      <c r="AW857" s="1101"/>
      <c r="AX857" s="1101"/>
      <c r="AY857" s="1101"/>
      <c r="AZ857" s="2"/>
      <c r="BA857" s="2"/>
      <c r="BB857" s="2"/>
      <c r="BC857" s="2"/>
      <c r="BD857" s="2"/>
      <c r="BE857" s="2"/>
      <c r="BF857" s="2"/>
      <c r="BG857" s="2"/>
      <c r="BH857" s="2"/>
      <c r="BI857" s="2"/>
      <c r="BJ857" s="2"/>
      <c r="BK857" s="2"/>
      <c r="BL857" s="2"/>
      <c r="BM857" s="2"/>
      <c r="BN857" s="2"/>
      <c r="BO857" s="115" t="s">
        <v>1063</v>
      </c>
      <c r="BP857" s="217">
        <v>352022</v>
      </c>
      <c r="BQ857" s="217">
        <v>405878</v>
      </c>
      <c r="BR857" s="217">
        <v>489600</v>
      </c>
      <c r="BS857" s="217">
        <v>626688</v>
      </c>
      <c r="BT857" s="217">
        <v>698170</v>
      </c>
      <c r="BU857" s="12"/>
      <c r="BV857" s="115" t="s">
        <v>1063</v>
      </c>
      <c r="BW857" s="217">
        <v>352022</v>
      </c>
      <c r="BX857" s="217">
        <v>405878</v>
      </c>
      <c r="BY857" s="217">
        <v>489600</v>
      </c>
      <c r="BZ857" s="217">
        <v>626688</v>
      </c>
      <c r="CA857" s="217">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1101"/>
      <c r="DH857" s="1101"/>
      <c r="DI857" s="1101"/>
      <c r="DJ857" s="1101"/>
      <c r="DK857" s="1101"/>
      <c r="DL857" s="1101"/>
      <c r="DM857" s="1101"/>
      <c r="DN857" s="1101"/>
      <c r="DO857" s="1101"/>
      <c r="DP857" s="1101"/>
      <c r="DQ857" s="1101"/>
      <c r="DR857" s="1101"/>
      <c r="DS857" s="1101"/>
      <c r="DT857" s="1101"/>
      <c r="DU857" s="1101"/>
      <c r="DV857" s="1101"/>
      <c r="DW857" s="1101"/>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c r="FB857" s="1101"/>
      <c r="FC857" s="1101"/>
    </row>
    <row r="858" spans="3:159" ht="12.95" customHeight="1">
      <c r="C858" s="1" t="s">
        <v>1627</v>
      </c>
      <c r="D858" s="1101"/>
      <c r="E858" s="1101"/>
      <c r="F858" s="1101"/>
      <c r="G858" s="1101"/>
      <c r="H858" s="1101"/>
      <c r="I858" s="1101"/>
      <c r="J858" s="1110" t="s">
        <v>1628</v>
      </c>
      <c r="K858" s="1108"/>
      <c r="L858" s="1108"/>
      <c r="M858" s="1108"/>
      <c r="N858" s="1108"/>
      <c r="O858" s="1108"/>
      <c r="P858" s="1108"/>
      <c r="Q858" s="1108"/>
      <c r="R858" s="1108"/>
      <c r="S858" s="1108"/>
      <c r="T858" s="1561">
        <v>1</v>
      </c>
      <c r="U858" s="1516"/>
      <c r="V858" s="1562"/>
      <c r="W858" s="1104"/>
      <c r="X858" s="1105"/>
      <c r="Y858" s="1105"/>
      <c r="Z858" s="1105"/>
      <c r="AA858" s="1105"/>
      <c r="AB858" s="1105"/>
      <c r="AC858" s="1106"/>
      <c r="AD858" s="397"/>
      <c r="AE858" s="1101"/>
      <c r="AF858" s="1101"/>
      <c r="AG858" s="1101"/>
      <c r="AH858" s="1101"/>
      <c r="AI858" s="1101"/>
      <c r="AJ858" s="1101"/>
      <c r="AK858" s="1101"/>
      <c r="AL858" s="1101"/>
      <c r="AM858" s="1101"/>
      <c r="AN858" s="1101"/>
      <c r="AO858" s="1101"/>
      <c r="AP858" s="1101"/>
      <c r="AQ858" s="1101"/>
      <c r="AR858" s="1101"/>
      <c r="AS858" s="1101"/>
      <c r="AT858" s="1101"/>
      <c r="AU858" s="1101"/>
      <c r="AV858" s="1101"/>
      <c r="AW858" s="1101"/>
      <c r="AX858" s="1101"/>
      <c r="AY858" s="1101"/>
      <c r="AZ858" s="2"/>
      <c r="BA858" s="2"/>
      <c r="BB858" s="2"/>
      <c r="BC858" s="2"/>
      <c r="BD858" s="2"/>
      <c r="BE858" s="2"/>
      <c r="BF858" s="2"/>
      <c r="BG858" s="2"/>
      <c r="BH858" s="2"/>
      <c r="BI858" s="2"/>
      <c r="BJ858" s="2"/>
      <c r="BK858" s="2"/>
      <c r="BL858" s="2"/>
      <c r="BM858" s="2"/>
      <c r="BN858" s="2"/>
      <c r="BO858" s="115" t="s">
        <v>1066</v>
      </c>
      <c r="BP858" s="219">
        <v>352022</v>
      </c>
      <c r="BQ858" s="219">
        <v>405878</v>
      </c>
      <c r="BR858" s="219">
        <v>489600</v>
      </c>
      <c r="BS858" s="219">
        <v>626688</v>
      </c>
      <c r="BT858" s="219">
        <v>698170</v>
      </c>
      <c r="BU858" s="12"/>
      <c r="BV858" s="115" t="s">
        <v>1066</v>
      </c>
      <c r="BW858" s="219">
        <v>352022</v>
      </c>
      <c r="BX858" s="219">
        <v>405878</v>
      </c>
      <c r="BY858" s="219">
        <v>489600</v>
      </c>
      <c r="BZ858" s="219">
        <v>626688</v>
      </c>
      <c r="CA858" s="219">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1101"/>
      <c r="DH858" s="1101"/>
      <c r="DI858" s="1101"/>
      <c r="DJ858" s="1101"/>
      <c r="DK858" s="1101"/>
      <c r="DL858" s="1101"/>
      <c r="DM858" s="1101"/>
      <c r="DN858" s="1101"/>
      <c r="DO858" s="1101"/>
      <c r="DP858" s="1101"/>
      <c r="DQ858" s="1101"/>
      <c r="DR858" s="1101"/>
      <c r="DS858" s="1101"/>
      <c r="DT858" s="1101"/>
      <c r="DU858" s="1101"/>
      <c r="DV858" s="1101"/>
      <c r="DW858" s="1101"/>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c r="FB858" s="1101"/>
      <c r="FC858" s="1101"/>
    </row>
    <row r="859" spans="3:159" ht="12.95" customHeight="1">
      <c r="C859" s="1"/>
      <c r="D859" s="1101"/>
      <c r="E859" s="1101"/>
      <c r="F859" s="1101"/>
      <c r="G859" s="1101"/>
      <c r="H859" s="1101"/>
      <c r="I859" s="1101"/>
      <c r="J859" s="1107" t="s">
        <v>1629</v>
      </c>
      <c r="K859" s="1108"/>
      <c r="L859" s="1108"/>
      <c r="M859" s="1108"/>
      <c r="N859" s="1108"/>
      <c r="O859" s="1108"/>
      <c r="P859" s="1108"/>
      <c r="Q859" s="1108"/>
      <c r="R859" s="1108"/>
      <c r="S859" s="1108"/>
      <c r="T859" s="1108"/>
      <c r="U859" s="1108"/>
      <c r="V859" s="1109"/>
      <c r="W859" s="1552">
        <v>62400</v>
      </c>
      <c r="X859" s="1553"/>
      <c r="Y859" s="1553"/>
      <c r="Z859" s="1553"/>
      <c r="AA859" s="1553"/>
      <c r="AB859" s="1553"/>
      <c r="AC859" s="1554"/>
      <c r="AD859" s="402"/>
      <c r="AE859" s="1101"/>
      <c r="AF859" s="1101"/>
      <c r="AG859" s="1101"/>
      <c r="AH859" s="1101"/>
      <c r="AI859" s="1101"/>
      <c r="AJ859" s="1101"/>
      <c r="AK859" s="1101"/>
      <c r="AL859" s="1101"/>
      <c r="AM859" s="1101"/>
      <c r="AN859" s="1101"/>
      <c r="AO859" s="1101"/>
      <c r="AP859" s="1101"/>
      <c r="AQ859" s="1101"/>
      <c r="AR859" s="1101"/>
      <c r="AS859" s="1101"/>
      <c r="AT859" s="1101"/>
      <c r="AU859" s="1101"/>
      <c r="AV859" s="1101"/>
      <c r="AW859" s="1101"/>
      <c r="AX859" s="1101"/>
      <c r="AY859" s="1101"/>
      <c r="AZ859" s="2"/>
      <c r="BA859" s="2"/>
      <c r="BB859" s="2"/>
      <c r="BC859" s="2"/>
      <c r="BD859" s="2"/>
      <c r="BE859" s="2"/>
      <c r="BF859" s="2"/>
      <c r="BG859" s="2"/>
      <c r="BH859" s="2"/>
      <c r="BI859" s="2"/>
      <c r="BJ859" s="2"/>
      <c r="BK859" s="2"/>
      <c r="BL859" s="2"/>
      <c r="BM859" s="2"/>
      <c r="BN859" s="2"/>
      <c r="BO859" s="115" t="s">
        <v>1070</v>
      </c>
      <c r="BP859" s="217">
        <v>307732</v>
      </c>
      <c r="BQ859" s="217">
        <v>354812</v>
      </c>
      <c r="BR859" s="217">
        <v>428000</v>
      </c>
      <c r="BS859" s="217">
        <v>547840</v>
      </c>
      <c r="BT859" s="217">
        <v>610328</v>
      </c>
      <c r="BU859" s="12"/>
      <c r="BV859" s="115" t="s">
        <v>1070</v>
      </c>
      <c r="BW859" s="217">
        <v>307732</v>
      </c>
      <c r="BX859" s="217">
        <v>354812</v>
      </c>
      <c r="BY859" s="217">
        <v>428000</v>
      </c>
      <c r="BZ859" s="217">
        <v>547840</v>
      </c>
      <c r="CA859" s="217">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1101"/>
      <c r="DH859" s="1101"/>
      <c r="DI859" s="1101"/>
      <c r="DJ859" s="1101"/>
      <c r="DK859" s="1101"/>
      <c r="DL859" s="1101"/>
      <c r="DM859" s="1101"/>
      <c r="DN859" s="1101"/>
      <c r="DO859" s="1101"/>
      <c r="DP859" s="1101"/>
      <c r="DQ859" s="1101"/>
      <c r="DR859" s="1101"/>
      <c r="DS859" s="1101"/>
      <c r="DT859" s="1101"/>
      <c r="DU859" s="1101"/>
      <c r="DV859" s="1101"/>
      <c r="DW859" s="1101"/>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c r="FB859" s="1101"/>
      <c r="FC859" s="1101"/>
    </row>
    <row r="860" spans="3:159" ht="12.95" customHeight="1">
      <c r="C860" s="1"/>
      <c r="D860" s="1101"/>
      <c r="E860" s="1101"/>
      <c r="F860" s="1101"/>
      <c r="G860" s="1101"/>
      <c r="H860" s="1101"/>
      <c r="I860" s="1101"/>
      <c r="J860" s="1110" t="s">
        <v>1630</v>
      </c>
      <c r="K860" s="1108"/>
      <c r="L860" s="1108"/>
      <c r="M860" s="1108"/>
      <c r="N860" s="1108"/>
      <c r="O860" s="1108"/>
      <c r="P860" s="1108"/>
      <c r="Q860" s="1108"/>
      <c r="R860" s="1108"/>
      <c r="S860" s="1108"/>
      <c r="T860" s="1561">
        <v>1</v>
      </c>
      <c r="U860" s="1516"/>
      <c r="V860" s="1562"/>
      <c r="W860" s="1104"/>
      <c r="X860" s="1105"/>
      <c r="Y860" s="1105"/>
      <c r="Z860" s="1105"/>
      <c r="AA860" s="1105"/>
      <c r="AB860" s="1105"/>
      <c r="AC860" s="1106"/>
      <c r="AD860" s="402"/>
      <c r="AE860" s="1101"/>
      <c r="AF860" s="1101"/>
      <c r="AG860" s="1101"/>
      <c r="AH860" s="1101"/>
      <c r="AI860" s="1101"/>
      <c r="AJ860" s="1101"/>
      <c r="AK860" s="1101"/>
      <c r="AL860" s="1101"/>
      <c r="AM860" s="1101"/>
      <c r="AN860" s="1101"/>
      <c r="AO860" s="1101"/>
      <c r="AP860" s="1101"/>
      <c r="AQ860" s="1101"/>
      <c r="AR860" s="1101"/>
      <c r="AS860" s="1101"/>
      <c r="AT860" s="1101"/>
      <c r="AU860" s="1101"/>
      <c r="AV860" s="1101"/>
      <c r="AW860" s="1101"/>
      <c r="AX860" s="1101"/>
      <c r="AY860" s="1101"/>
      <c r="AZ860" s="2"/>
      <c r="BA860" s="2"/>
      <c r="BB860" s="2"/>
      <c r="BC860" s="2"/>
      <c r="BD860" s="2"/>
      <c r="BE860" s="2"/>
      <c r="BF860" s="2"/>
      <c r="BG860" s="2"/>
      <c r="BH860" s="2"/>
      <c r="BI860" s="2"/>
      <c r="BJ860" s="2"/>
      <c r="BK860" s="2"/>
      <c r="BL860" s="2"/>
      <c r="BM860" s="2"/>
      <c r="BN860" s="2"/>
      <c r="BO860" s="115" t="s">
        <v>1072</v>
      </c>
      <c r="BP860" s="219">
        <v>352022</v>
      </c>
      <c r="BQ860" s="219">
        <v>405878</v>
      </c>
      <c r="BR860" s="219">
        <v>489600</v>
      </c>
      <c r="BS860" s="219">
        <v>626688</v>
      </c>
      <c r="BT860" s="219">
        <v>698170</v>
      </c>
      <c r="BU860" s="12"/>
      <c r="BV860" s="115" t="s">
        <v>1072</v>
      </c>
      <c r="BW860" s="219">
        <v>352022</v>
      </c>
      <c r="BX860" s="219">
        <v>405878</v>
      </c>
      <c r="BY860" s="219">
        <v>489600</v>
      </c>
      <c r="BZ860" s="219">
        <v>626688</v>
      </c>
      <c r="CA860" s="219">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1101"/>
      <c r="DH860" s="1101"/>
      <c r="DI860" s="1101"/>
      <c r="DJ860" s="1101"/>
      <c r="DK860" s="1101"/>
      <c r="DL860" s="1101"/>
      <c r="DM860" s="1101"/>
      <c r="DN860" s="1101"/>
      <c r="DO860" s="1101"/>
      <c r="DP860" s="1101"/>
      <c r="DQ860" s="1101"/>
      <c r="DR860" s="1101"/>
      <c r="DS860" s="1101"/>
      <c r="DT860" s="1101"/>
      <c r="DU860" s="1101"/>
      <c r="DV860" s="1101"/>
      <c r="DW860" s="1101"/>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c r="FB860" s="1101"/>
      <c r="FC860" s="1101"/>
    </row>
    <row r="861" spans="3:159" ht="12.95" customHeight="1">
      <c r="C861" s="1101"/>
      <c r="D861" s="1101"/>
      <c r="E861" s="1101"/>
      <c r="F861" s="1101"/>
      <c r="G861" s="1101"/>
      <c r="H861" s="1101"/>
      <c r="I861" s="1101"/>
      <c r="J861" s="1107" t="s">
        <v>232</v>
      </c>
      <c r="K861" s="1108"/>
      <c r="L861" s="1108"/>
      <c r="M861" s="1556" t="s">
        <v>1631</v>
      </c>
      <c r="N861" s="1557"/>
      <c r="O861" s="1557"/>
      <c r="P861" s="1557"/>
      <c r="Q861" s="1557"/>
      <c r="R861" s="1557"/>
      <c r="S861" s="1557"/>
      <c r="T861" s="1557"/>
      <c r="U861" s="1557"/>
      <c r="V861" s="1558"/>
      <c r="W861" s="1552">
        <v>42276</v>
      </c>
      <c r="X861" s="1553"/>
      <c r="Y861" s="1553"/>
      <c r="Z861" s="1553"/>
      <c r="AA861" s="1553"/>
      <c r="AB861" s="1553"/>
      <c r="AC861" s="1554"/>
      <c r="AD861" s="397"/>
      <c r="AE861" s="1101"/>
      <c r="AF861" s="1101"/>
      <c r="AG861" s="1101"/>
      <c r="AH861" s="1101"/>
      <c r="AI861" s="1101"/>
      <c r="AJ861" s="1101"/>
      <c r="AK861" s="1101"/>
      <c r="AL861" s="1101"/>
      <c r="AM861" s="1101"/>
      <c r="AN861" s="1101"/>
      <c r="AO861" s="1101"/>
      <c r="AP861" s="1101"/>
      <c r="AQ861" s="1101"/>
      <c r="AR861" s="1101"/>
      <c r="AS861" s="1101"/>
      <c r="AT861" s="1101"/>
      <c r="AU861" s="12"/>
      <c r="AV861" s="1101"/>
      <c r="AW861" s="1101"/>
      <c r="AX861" s="1101"/>
      <c r="AY861" s="1101"/>
      <c r="AZ861" s="2"/>
      <c r="BA861" s="2"/>
      <c r="BB861" s="2"/>
      <c r="BC861" s="2"/>
      <c r="BD861" s="2"/>
      <c r="BE861" s="2"/>
      <c r="BF861" s="2"/>
      <c r="BG861" s="2"/>
      <c r="BH861" s="2"/>
      <c r="BI861" s="2"/>
      <c r="BJ861" s="2"/>
      <c r="BK861" s="2"/>
      <c r="BL861" s="2"/>
      <c r="BM861" s="2"/>
      <c r="BN861" s="2"/>
      <c r="BO861" s="115" t="s">
        <v>1076</v>
      </c>
      <c r="BP861" s="217">
        <v>387110</v>
      </c>
      <c r="BQ861" s="217">
        <v>446334</v>
      </c>
      <c r="BR861" s="217">
        <v>538400</v>
      </c>
      <c r="BS861" s="217">
        <v>689152</v>
      </c>
      <c r="BT861" s="217">
        <v>767758</v>
      </c>
      <c r="BU861" s="12"/>
      <c r="BV861" s="115" t="s">
        <v>1076</v>
      </c>
      <c r="BW861" s="217">
        <v>387110</v>
      </c>
      <c r="BX861" s="217">
        <v>446334</v>
      </c>
      <c r="BY861" s="217">
        <v>538400</v>
      </c>
      <c r="BZ861" s="217">
        <v>689152</v>
      </c>
      <c r="CA861" s="217">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1101"/>
      <c r="DH861" s="1101"/>
      <c r="DI861" s="1101"/>
      <c r="DJ861" s="1101"/>
      <c r="DK861" s="1101"/>
      <c r="DL861" s="1101"/>
      <c r="DM861" s="1101"/>
      <c r="DN861" s="1101"/>
      <c r="DO861" s="1101"/>
      <c r="DP861" s="1101"/>
      <c r="DQ861" s="1101"/>
      <c r="DR861" s="1101"/>
      <c r="DS861" s="1101"/>
      <c r="DT861" s="1101"/>
      <c r="DU861" s="1101"/>
      <c r="DV861" s="1101"/>
      <c r="DW861" s="1101"/>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c r="FB861" s="1101"/>
      <c r="FC861" s="1101"/>
    </row>
    <row r="862" spans="3:159" ht="12.95" customHeight="1">
      <c r="C862" s="1101"/>
      <c r="D862" s="1101"/>
      <c r="E862" s="1101"/>
      <c r="F862" s="1101"/>
      <c r="G862" s="1101"/>
      <c r="H862" s="1101"/>
      <c r="I862" s="1101"/>
      <c r="J862" s="1107"/>
      <c r="K862" s="1108"/>
      <c r="L862" s="1108"/>
      <c r="M862" s="1108"/>
      <c r="N862" s="1108"/>
      <c r="O862" s="1108"/>
      <c r="P862" s="1108"/>
      <c r="Q862" s="1108"/>
      <c r="R862" s="1108"/>
      <c r="S862" s="1108"/>
      <c r="T862" s="1108"/>
      <c r="U862" s="1108"/>
      <c r="V862" s="1160" t="s">
        <v>1632</v>
      </c>
      <c r="W862" s="1563">
        <f>SUM(W857:AC861)</f>
        <v>182676</v>
      </c>
      <c r="X862" s="1564"/>
      <c r="Y862" s="1564"/>
      <c r="Z862" s="1564"/>
      <c r="AA862" s="1564"/>
      <c r="AB862" s="1564"/>
      <c r="AC862" s="1565"/>
      <c r="AD862" s="402"/>
      <c r="AE862" s="1101"/>
      <c r="AF862" s="1101"/>
      <c r="AG862" s="1101"/>
      <c r="AH862" s="1101"/>
      <c r="AI862" s="1101"/>
      <c r="AJ862" s="1101"/>
      <c r="AK862" s="1101"/>
      <c r="AL862" s="1101"/>
      <c r="AM862" s="1101"/>
      <c r="AN862" s="1101"/>
      <c r="AO862" s="1101"/>
      <c r="AP862" s="1101"/>
      <c r="AQ862" s="1101"/>
      <c r="AR862" s="1101"/>
      <c r="AS862" s="1101"/>
      <c r="AT862" s="1101"/>
      <c r="AU862" s="12"/>
      <c r="AV862" s="1101"/>
      <c r="AW862" s="1101"/>
      <c r="AX862" s="1101"/>
      <c r="AY862" s="1101"/>
      <c r="AZ862" s="2"/>
      <c r="BA862" s="2"/>
      <c r="BB862" s="2"/>
      <c r="BC862" s="2"/>
      <c r="BD862" s="2"/>
      <c r="BE862" s="2"/>
      <c r="BF862" s="2"/>
      <c r="BG862" s="2"/>
      <c r="BH862" s="2"/>
      <c r="BI862" s="2"/>
      <c r="BJ862" s="2"/>
      <c r="BK862" s="2"/>
      <c r="BL862" s="2"/>
      <c r="BM862" s="2"/>
      <c r="BN862" s="2"/>
      <c r="BO862" s="115" t="s">
        <v>1081</v>
      </c>
      <c r="BP862" s="219">
        <v>331890</v>
      </c>
      <c r="BQ862" s="219">
        <v>382666</v>
      </c>
      <c r="BR862" s="219">
        <v>461600</v>
      </c>
      <c r="BS862" s="219">
        <v>590848</v>
      </c>
      <c r="BT862" s="219">
        <v>658242</v>
      </c>
      <c r="BU862" s="12"/>
      <c r="BV862" s="115" t="s">
        <v>1081</v>
      </c>
      <c r="BW862" s="219">
        <v>331890</v>
      </c>
      <c r="BX862" s="219">
        <v>382666</v>
      </c>
      <c r="BY862" s="219">
        <v>461600</v>
      </c>
      <c r="BZ862" s="219">
        <v>590848</v>
      </c>
      <c r="CA862" s="219">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1101"/>
      <c r="DH862" s="1101"/>
      <c r="DI862" s="1101"/>
      <c r="DJ862" s="1101"/>
      <c r="DK862" s="1101"/>
      <c r="DL862" s="1101"/>
      <c r="DM862" s="1101"/>
      <c r="DN862" s="1101"/>
      <c r="DO862" s="1101"/>
      <c r="DP862" s="1101"/>
      <c r="DQ862" s="1101"/>
      <c r="DR862" s="1101"/>
      <c r="DS862" s="1101"/>
      <c r="DT862" s="1101"/>
      <c r="DU862" s="1101"/>
      <c r="DV862" s="1101"/>
      <c r="DW862" s="1101"/>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c r="FB862" s="1101"/>
      <c r="FC862" s="1101"/>
    </row>
    <row r="863" spans="3:159" ht="12.95" customHeight="1">
      <c r="C863" s="1101"/>
      <c r="D863" s="1101"/>
      <c r="E863" s="1101"/>
      <c r="F863" s="1101"/>
      <c r="G863" s="1101"/>
      <c r="H863" s="1101"/>
      <c r="I863" s="1101"/>
      <c r="J863" s="1107"/>
      <c r="K863" s="1108"/>
      <c r="L863" s="1108"/>
      <c r="M863" s="1108"/>
      <c r="N863" s="1108"/>
      <c r="O863" s="1108"/>
      <c r="P863" s="1108"/>
      <c r="Q863" s="1108"/>
      <c r="R863" s="1108"/>
      <c r="S863" s="1108"/>
      <c r="T863" s="1108"/>
      <c r="U863" s="1108"/>
      <c r="V863" s="1160" t="s">
        <v>1633</v>
      </c>
      <c r="W863" s="1552">
        <v>66900</v>
      </c>
      <c r="X863" s="1553"/>
      <c r="Y863" s="1553"/>
      <c r="Z863" s="1553"/>
      <c r="AA863" s="1553"/>
      <c r="AB863" s="1553"/>
      <c r="AC863" s="1554"/>
      <c r="AD863" s="1101"/>
      <c r="AE863" s="1101"/>
      <c r="AF863" s="1101"/>
      <c r="AG863" s="1101"/>
      <c r="AH863" s="1101"/>
      <c r="AI863" s="1101"/>
      <c r="AJ863" s="1101"/>
      <c r="AK863" s="1101"/>
      <c r="AL863" s="1101"/>
      <c r="AM863" s="1101"/>
      <c r="AN863" s="1101"/>
      <c r="AO863" s="1101"/>
      <c r="AP863" s="1101"/>
      <c r="AQ863" s="1101"/>
      <c r="AR863" s="1101"/>
      <c r="AS863" s="1101"/>
      <c r="AT863" s="1101"/>
      <c r="AU863" s="12"/>
      <c r="AV863" s="1101"/>
      <c r="AW863" s="1101"/>
      <c r="AX863" s="1101"/>
      <c r="AY863" s="1101"/>
      <c r="AZ863" s="2"/>
      <c r="BA863" s="2"/>
      <c r="BB863" s="2"/>
      <c r="BC863" s="2"/>
      <c r="BD863" s="2"/>
      <c r="BE863" s="2"/>
      <c r="BF863" s="2"/>
      <c r="BG863" s="2"/>
      <c r="BH863" s="2"/>
      <c r="BI863" s="2"/>
      <c r="BJ863" s="2"/>
      <c r="BK863" s="2"/>
      <c r="BL863" s="2"/>
      <c r="BM863" s="2"/>
      <c r="BN863" s="2"/>
      <c r="BO863" s="115" t="s">
        <v>1085</v>
      </c>
      <c r="BP863" s="217">
        <v>331890</v>
      </c>
      <c r="BQ863" s="217">
        <v>382666</v>
      </c>
      <c r="BR863" s="217">
        <v>461600</v>
      </c>
      <c r="BS863" s="217">
        <v>590848</v>
      </c>
      <c r="BT863" s="217">
        <v>658242</v>
      </c>
      <c r="BU863" s="12"/>
      <c r="BV863" s="115" t="s">
        <v>1085</v>
      </c>
      <c r="BW863" s="217">
        <v>331890</v>
      </c>
      <c r="BX863" s="217">
        <v>382666</v>
      </c>
      <c r="BY863" s="217">
        <v>461600</v>
      </c>
      <c r="BZ863" s="217">
        <v>590848</v>
      </c>
      <c r="CA863" s="217">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1101"/>
      <c r="DH863" s="1101"/>
      <c r="DI863" s="1101"/>
      <c r="DJ863" s="1101"/>
      <c r="DK863" s="1101"/>
      <c r="DL863" s="1101"/>
      <c r="DM863" s="1101"/>
      <c r="DN863" s="1101"/>
      <c r="DO863" s="1101"/>
      <c r="DP863" s="1101"/>
      <c r="DQ863" s="1101"/>
      <c r="DR863" s="1101"/>
      <c r="DS863" s="1101"/>
      <c r="DT863" s="1101"/>
      <c r="DU863" s="1101"/>
      <c r="DV863" s="1101"/>
      <c r="DW863" s="1101"/>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c r="FB863" s="1101"/>
      <c r="FC863" s="1101"/>
    </row>
    <row r="864" spans="3:159" ht="12.95" customHeight="1">
      <c r="C864" s="1101"/>
      <c r="D864" s="1101"/>
      <c r="E864" s="1101"/>
      <c r="F864" s="1101"/>
      <c r="G864" s="1101"/>
      <c r="H864" s="1101"/>
      <c r="I864" s="1101"/>
      <c r="J864" s="383"/>
      <c r="K864" s="1101"/>
      <c r="L864" s="1101"/>
      <c r="M864" s="1101"/>
      <c r="N864" s="1101"/>
      <c r="O864" s="1101"/>
      <c r="P864" s="1101"/>
      <c r="Q864" s="1101"/>
      <c r="R864" s="1101"/>
      <c r="S864" s="1101"/>
      <c r="T864" s="1101"/>
      <c r="U864" s="1101"/>
      <c r="V864" s="1101"/>
      <c r="W864" s="1101"/>
      <c r="X864" s="1101"/>
      <c r="Y864" s="1101"/>
      <c r="Z864" s="1101"/>
      <c r="AA864" s="1101"/>
      <c r="AB864" s="1101"/>
      <c r="AC864" s="1101"/>
      <c r="AD864" s="1101"/>
      <c r="AE864" s="1101"/>
      <c r="AF864" s="1101"/>
      <c r="AG864" s="1101"/>
      <c r="AH864" s="1101"/>
      <c r="AI864" s="1101"/>
      <c r="AJ864" s="1101"/>
      <c r="AK864" s="1101"/>
      <c r="AL864" s="1101"/>
      <c r="AM864" s="1101"/>
      <c r="AN864" s="1101"/>
      <c r="AO864" s="1101"/>
      <c r="AP864" s="1101"/>
      <c r="AQ864" s="1101"/>
      <c r="AR864" s="1101"/>
      <c r="AS864" s="1101"/>
      <c r="AT864" s="1101"/>
      <c r="AU864" s="12"/>
      <c r="AV864" s="1101"/>
      <c r="AW864" s="1101"/>
      <c r="AX864" s="1101"/>
      <c r="AY864" s="1101"/>
      <c r="AZ864" s="2"/>
      <c r="BA864" s="2"/>
      <c r="BB864" s="2"/>
      <c r="BC864" s="2"/>
      <c r="BD864" s="2"/>
      <c r="BE864" s="2"/>
      <c r="BF864" s="2"/>
      <c r="BG864" s="2"/>
      <c r="BH864" s="2"/>
      <c r="BI864" s="2"/>
      <c r="BJ864" s="2"/>
      <c r="BK864" s="2"/>
      <c r="BL864" s="2"/>
      <c r="BM864" s="2"/>
      <c r="BN864" s="2"/>
      <c r="BO864" s="1101"/>
      <c r="BP864" s="1101"/>
      <c r="BQ864" s="1101"/>
      <c r="BR864" s="1101"/>
      <c r="BS864" s="1101"/>
      <c r="BT864" s="1101"/>
      <c r="BU864" s="12"/>
      <c r="BV864" s="1101"/>
      <c r="BW864" s="1101"/>
      <c r="BX864" s="1101"/>
      <c r="BY864" s="1101"/>
      <c r="BZ864" s="1101"/>
      <c r="CA864" s="1101"/>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1101"/>
      <c r="DH864" s="1101"/>
      <c r="DI864" s="1101"/>
      <c r="DJ864" s="1101"/>
      <c r="DK864" s="1101"/>
      <c r="DL864" s="1101"/>
      <c r="DM864" s="1101"/>
      <c r="DN864" s="1101"/>
      <c r="DO864" s="1101"/>
      <c r="DP864" s="1101"/>
      <c r="DQ864" s="1101"/>
      <c r="DR864" s="1101"/>
      <c r="DS864" s="1101"/>
      <c r="DT864" s="1101"/>
      <c r="DU864" s="1101"/>
      <c r="DV864" s="1101"/>
      <c r="DW864" s="1101"/>
      <c r="DX864" s="1101"/>
      <c r="DY864" s="1101"/>
      <c r="DZ864" s="1101"/>
      <c r="EA864" s="1101"/>
      <c r="EB864" s="1101"/>
      <c r="EC864" s="1101"/>
      <c r="ED864" s="1101"/>
      <c r="EE864" s="1101"/>
      <c r="EF864" s="1101"/>
      <c r="EG864" s="1101"/>
      <c r="EH864" s="1101"/>
      <c r="EI864" s="1101"/>
      <c r="EJ864" s="1101"/>
      <c r="EK864" s="1101"/>
      <c r="EL864" s="1101"/>
      <c r="EM864" s="1101"/>
      <c r="EN864" s="1101"/>
      <c r="EO864" s="1101"/>
      <c r="EP864" s="1101"/>
      <c r="EQ864" s="1101"/>
      <c r="ER864" s="1101"/>
      <c r="ES864" s="1101"/>
      <c r="ET864" s="1101"/>
      <c r="EU864" s="1101"/>
      <c r="EV864" s="1101"/>
      <c r="EW864" s="1101"/>
      <c r="EX864" s="1101"/>
      <c r="EY864" s="1101"/>
      <c r="EZ864" s="1101"/>
      <c r="FA864" s="1101"/>
      <c r="FB864" s="1101"/>
      <c r="FC864" s="1101"/>
    </row>
    <row r="865" spans="3:110" ht="12.95" customHeight="1">
      <c r="C865" s="1" t="s">
        <v>231</v>
      </c>
      <c r="D865" s="1101"/>
      <c r="E865" s="1101"/>
      <c r="F865" s="1101"/>
      <c r="G865" s="1101"/>
      <c r="H865" s="1101"/>
      <c r="I865" s="1101"/>
      <c r="J865" s="1107" t="s">
        <v>1634</v>
      </c>
      <c r="K865" s="1108"/>
      <c r="L865" s="1108"/>
      <c r="M865" s="1108"/>
      <c r="N865" s="1108"/>
      <c r="O865" s="1108"/>
      <c r="P865" s="1108"/>
      <c r="Q865" s="1108"/>
      <c r="R865" s="1108"/>
      <c r="S865" s="1108"/>
      <c r="T865" s="1108"/>
      <c r="U865" s="1108"/>
      <c r="V865" s="1109"/>
      <c r="W865" s="1551">
        <f>3672+5000</f>
        <v>8672</v>
      </c>
      <c r="X865" s="1551"/>
      <c r="Y865" s="1551"/>
      <c r="Z865" s="1551"/>
      <c r="AA865" s="1551"/>
      <c r="AB865" s="1551"/>
      <c r="AC865" s="1551"/>
      <c r="AD865" s="1101"/>
      <c r="AE865" s="1101"/>
      <c r="AF865" s="1101"/>
      <c r="AG865" s="1101"/>
      <c r="AH865" s="1101"/>
      <c r="AI865" s="1101"/>
      <c r="AJ865" s="1101"/>
      <c r="AK865" s="1101"/>
      <c r="AL865" s="1101"/>
      <c r="AM865" s="1101"/>
      <c r="AN865" s="1101"/>
      <c r="AO865" s="1101"/>
      <c r="AP865" s="1101"/>
      <c r="AQ865" s="1101"/>
      <c r="AR865" s="1101"/>
      <c r="AS865" s="1101"/>
      <c r="AT865" s="1101"/>
      <c r="AU865" s="12"/>
      <c r="AV865" s="1101"/>
      <c r="AW865" s="1101"/>
      <c r="AX865" s="1101"/>
      <c r="AY865" s="1101"/>
      <c r="AZ865" s="2"/>
      <c r="BA865" s="2"/>
      <c r="BB865" s="2"/>
      <c r="BC865" s="2"/>
      <c r="BD865" s="2"/>
      <c r="BE865" s="2"/>
      <c r="BF865" s="2"/>
      <c r="BG865" s="2"/>
      <c r="BH865" s="2"/>
      <c r="BI865" s="2"/>
      <c r="BJ865" s="2"/>
      <c r="BK865" s="2"/>
      <c r="BL865" s="2"/>
      <c r="BM865" s="2"/>
      <c r="BN865" s="2"/>
      <c r="BO865" s="1101"/>
      <c r="BP865" s="1101"/>
      <c r="BQ865" s="1101"/>
      <c r="BR865" s="1101"/>
      <c r="BS865" s="1101"/>
      <c r="BT865" s="1101"/>
      <c r="BU865" s="12"/>
      <c r="BV865" s="1101"/>
      <c r="BW865" s="1101"/>
      <c r="BX865" s="1101"/>
      <c r="BY865" s="1101"/>
      <c r="BZ865" s="1101"/>
      <c r="CA865" s="1101"/>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2.95" customHeight="1">
      <c r="C866" s="1101"/>
      <c r="D866" s="1101"/>
      <c r="E866" s="1101"/>
      <c r="F866" s="1101"/>
      <c r="G866" s="1101"/>
      <c r="H866" s="1101"/>
      <c r="I866" s="1101"/>
      <c r="J866" s="1107" t="s">
        <v>1635</v>
      </c>
      <c r="K866" s="1108"/>
      <c r="L866" s="1108"/>
      <c r="M866" s="1108"/>
      <c r="N866" s="1108"/>
      <c r="O866" s="1108"/>
      <c r="P866" s="1108"/>
      <c r="Q866" s="1108"/>
      <c r="R866" s="1108"/>
      <c r="S866" s="1108"/>
      <c r="T866" s="1108"/>
      <c r="U866" s="1108"/>
      <c r="V866" s="1109"/>
      <c r="W866" s="1551">
        <v>1805</v>
      </c>
      <c r="X866" s="1551"/>
      <c r="Y866" s="1551"/>
      <c r="Z866" s="1551"/>
      <c r="AA866" s="1551"/>
      <c r="AB866" s="1551"/>
      <c r="AC866" s="1551"/>
      <c r="AD866" s="1101"/>
      <c r="AE866" s="1101"/>
      <c r="AF866" s="1101"/>
      <c r="AG866" s="1101"/>
      <c r="AH866" s="1101"/>
      <c r="AI866" s="1101"/>
      <c r="AJ866" s="1101"/>
      <c r="AK866" s="1101"/>
      <c r="AL866" s="1101"/>
      <c r="AM866" s="1101"/>
      <c r="AN866" s="1101"/>
      <c r="AO866" s="1101"/>
      <c r="AP866" s="1101"/>
      <c r="AQ866" s="1101"/>
      <c r="AR866" s="1101"/>
      <c r="AS866" s="1101"/>
      <c r="AT866" s="1101"/>
      <c r="AU866" s="2"/>
      <c r="AV866" s="1101"/>
      <c r="AW866" s="1101"/>
      <c r="AX866" s="1101"/>
      <c r="AY866" s="1101"/>
      <c r="AZ866" s="2"/>
      <c r="BA866" s="2"/>
      <c r="BB866" s="2"/>
      <c r="BC866" s="2"/>
      <c r="BD866" s="2"/>
      <c r="BE866" s="2"/>
      <c r="BF866" s="2"/>
      <c r="BG866" s="2"/>
      <c r="BH866" s="2"/>
      <c r="BI866" s="2"/>
      <c r="BJ866" s="2"/>
      <c r="BK866" s="2"/>
      <c r="BL866" s="2"/>
      <c r="BM866" s="2"/>
      <c r="BN866" s="2"/>
      <c r="BO866" s="1101"/>
      <c r="BP866" s="1101"/>
      <c r="BQ866" s="1101"/>
      <c r="BR866" s="1101"/>
      <c r="BS866" s="1101"/>
      <c r="BT866" s="1101"/>
      <c r="BU866" s="1101"/>
      <c r="BV866" s="1101"/>
      <c r="BW866" s="1101"/>
      <c r="BX866" s="1101"/>
      <c r="BY866" s="1101"/>
      <c r="BZ866" s="1101"/>
      <c r="CA866" s="1101"/>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2.95" customHeight="1">
      <c r="C867" s="1101"/>
      <c r="D867" s="1101"/>
      <c r="E867" s="1101"/>
      <c r="F867" s="1101"/>
      <c r="G867" s="1101"/>
      <c r="H867" s="1101"/>
      <c r="I867" s="1101"/>
      <c r="J867" s="1107" t="s">
        <v>1636</v>
      </c>
      <c r="K867" s="1108"/>
      <c r="L867" s="1108"/>
      <c r="M867" s="1108"/>
      <c r="N867" s="1108"/>
      <c r="O867" s="1108"/>
      <c r="P867" s="1108"/>
      <c r="Q867" s="1108"/>
      <c r="R867" s="1108"/>
      <c r="S867" s="1108"/>
      <c r="T867" s="1108"/>
      <c r="U867" s="1108"/>
      <c r="V867" s="1109"/>
      <c r="W867" s="1551">
        <v>20742</v>
      </c>
      <c r="X867" s="1551"/>
      <c r="Y867" s="1551"/>
      <c r="Z867" s="1551"/>
      <c r="AA867" s="1551"/>
      <c r="AB867" s="1551"/>
      <c r="AC867" s="1551"/>
      <c r="AD867" s="1101"/>
      <c r="AE867" s="1101"/>
      <c r="AF867" s="1101"/>
      <c r="AG867" s="1101"/>
      <c r="AH867" s="1101"/>
      <c r="AI867" s="1101"/>
      <c r="AJ867" s="1101"/>
      <c r="AK867" s="1101"/>
      <c r="AL867" s="1101"/>
      <c r="AM867" s="1101"/>
      <c r="AN867" s="1101"/>
      <c r="AO867" s="1101"/>
      <c r="AP867" s="1101"/>
      <c r="AQ867" s="1101"/>
      <c r="AR867" s="1101"/>
      <c r="AS867" s="1101"/>
      <c r="AT867" s="1101"/>
      <c r="AU867" s="2"/>
      <c r="AV867" s="1101"/>
      <c r="AW867" s="1101"/>
      <c r="AX867" s="1101"/>
      <c r="AY867" s="1101"/>
      <c r="AZ867" s="2"/>
      <c r="BA867" s="2"/>
      <c r="BB867" s="2"/>
      <c r="BC867" s="2"/>
      <c r="BD867" s="2"/>
      <c r="BE867" s="2"/>
      <c r="BF867" s="2"/>
      <c r="BG867" s="2"/>
      <c r="BH867" s="2"/>
      <c r="BI867" s="2"/>
      <c r="BJ867" s="2"/>
      <c r="BK867" s="2"/>
      <c r="BL867" s="2"/>
      <c r="BM867" s="2"/>
      <c r="BN867" s="2"/>
      <c r="BO867" s="1101"/>
      <c r="BP867" s="1101"/>
      <c r="BQ867" s="1101"/>
      <c r="BR867" s="1101"/>
      <c r="BS867" s="1101"/>
      <c r="BT867" s="1101"/>
      <c r="BU867" s="1101"/>
      <c r="BV867" s="1101"/>
      <c r="BW867" s="1101"/>
      <c r="BX867" s="1101"/>
      <c r="BY867" s="1101"/>
      <c r="BZ867" s="1101"/>
      <c r="CA867" s="1101"/>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2.95" customHeight="1">
      <c r="C868" s="1101"/>
      <c r="D868" s="1101"/>
      <c r="E868" s="1101"/>
      <c r="F868" s="1101"/>
      <c r="G868" s="1101"/>
      <c r="H868" s="1101"/>
      <c r="I868" s="1101"/>
      <c r="J868" s="1107" t="s">
        <v>1637</v>
      </c>
      <c r="K868" s="1108"/>
      <c r="L868" s="1108"/>
      <c r="M868" s="1108"/>
      <c r="N868" s="1108"/>
      <c r="O868" s="1108"/>
      <c r="P868" s="1108"/>
      <c r="Q868" s="1108"/>
      <c r="R868" s="1108"/>
      <c r="S868" s="1108"/>
      <c r="T868" s="1108"/>
      <c r="U868" s="1108"/>
      <c r="V868" s="1109"/>
      <c r="W868" s="1551">
        <v>5508</v>
      </c>
      <c r="X868" s="1551"/>
      <c r="Y868" s="1551"/>
      <c r="Z868" s="1551"/>
      <c r="AA868" s="1551"/>
      <c r="AB868" s="1551"/>
      <c r="AC868" s="1551"/>
      <c r="AD868" s="1101"/>
      <c r="AE868" s="1101"/>
      <c r="AF868" s="1101"/>
      <c r="AG868" s="1101"/>
      <c r="AH868" s="1101"/>
      <c r="AI868" s="1101"/>
      <c r="AJ868" s="1101"/>
      <c r="AK868" s="1101"/>
      <c r="AL868" s="1101"/>
      <c r="AM868" s="1101"/>
      <c r="AN868" s="1101"/>
      <c r="AO868" s="1101"/>
      <c r="AP868" s="1101"/>
      <c r="AQ868" s="1101"/>
      <c r="AR868" s="1101"/>
      <c r="AS868" s="1101"/>
      <c r="AT868" s="1101"/>
      <c r="AU868" s="2"/>
      <c r="AV868" s="1101"/>
      <c r="AW868" s="1101"/>
      <c r="AX868" s="1101"/>
      <c r="AY868" s="1101"/>
      <c r="AZ868" s="2"/>
      <c r="BA868" s="2"/>
      <c r="BB868" s="2"/>
      <c r="BC868" s="2"/>
      <c r="BD868" s="2"/>
      <c r="BE868" s="2"/>
      <c r="BF868" s="2"/>
      <c r="BG868" s="2"/>
      <c r="BH868" s="2"/>
      <c r="BI868" s="2"/>
      <c r="BJ868" s="2"/>
      <c r="BK868" s="2"/>
      <c r="BL868" s="2"/>
      <c r="BM868" s="2"/>
      <c r="BN868" s="2"/>
      <c r="BO868" s="1101"/>
      <c r="BP868" s="1101"/>
      <c r="BQ868" s="1101"/>
      <c r="BR868" s="1101"/>
      <c r="BS868" s="1101"/>
      <c r="BT868" s="1101"/>
      <c r="BU868" s="1101"/>
      <c r="BV868" s="1101"/>
      <c r="BW868" s="1101"/>
      <c r="BX868" s="1101"/>
      <c r="BY868" s="1101"/>
      <c r="BZ868" s="1101"/>
      <c r="CA868" s="1101"/>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2.95" customHeight="1">
      <c r="C869" s="1101"/>
      <c r="D869" s="1101"/>
      <c r="E869" s="1101"/>
      <c r="F869" s="1101"/>
      <c r="G869" s="1101"/>
      <c r="H869" s="1101"/>
      <c r="I869" s="1101"/>
      <c r="J869" s="1107" t="s">
        <v>1638</v>
      </c>
      <c r="K869" s="1108"/>
      <c r="L869" s="1108"/>
      <c r="M869" s="1108"/>
      <c r="N869" s="1108"/>
      <c r="O869" s="1108"/>
      <c r="P869" s="1108"/>
      <c r="Q869" s="1108"/>
      <c r="R869" s="1108"/>
      <c r="S869" s="1108"/>
      <c r="T869" s="1108"/>
      <c r="U869" s="1108"/>
      <c r="V869" s="1109"/>
      <c r="W869" s="1551">
        <v>24480</v>
      </c>
      <c r="X869" s="1551"/>
      <c r="Y869" s="1551"/>
      <c r="Z869" s="1551"/>
      <c r="AA869" s="1551"/>
      <c r="AB869" s="1551"/>
      <c r="AC869" s="1551"/>
      <c r="AD869" s="1101"/>
      <c r="AE869" s="1101"/>
      <c r="AF869" s="1101"/>
      <c r="AG869" s="1101"/>
      <c r="AH869" s="1101"/>
      <c r="AI869" s="1101"/>
      <c r="AJ869" s="1101"/>
      <c r="AK869" s="1101"/>
      <c r="AL869" s="1101"/>
      <c r="AM869" s="1101"/>
      <c r="AN869" s="1101"/>
      <c r="AO869" s="1101"/>
      <c r="AP869" s="1101"/>
      <c r="AQ869" s="1101"/>
      <c r="AR869" s="1101"/>
      <c r="AS869" s="1101"/>
      <c r="AT869" s="1101"/>
      <c r="AU869" s="2"/>
      <c r="AV869" s="1101"/>
      <c r="AW869" s="1101"/>
      <c r="AX869" s="1101"/>
      <c r="AY869" s="1101"/>
      <c r="AZ869" s="2"/>
      <c r="BA869" s="2"/>
      <c r="BB869" s="2"/>
      <c r="BC869" s="2"/>
      <c r="BD869" s="2"/>
      <c r="BE869" s="2"/>
      <c r="BF869" s="2"/>
      <c r="BG869" s="2"/>
      <c r="BH869" s="2"/>
      <c r="BI869" s="2"/>
      <c r="BJ869" s="2"/>
      <c r="BK869" s="2"/>
      <c r="BL869" s="2"/>
      <c r="BM869" s="2"/>
      <c r="BN869" s="2"/>
      <c r="BO869" s="1101"/>
      <c r="BP869" s="1101"/>
      <c r="BQ869" s="1101"/>
      <c r="BR869" s="1101"/>
      <c r="BS869" s="1101"/>
      <c r="BT869" s="1101"/>
      <c r="BU869" s="12"/>
      <c r="BV869" s="1101"/>
      <c r="BW869" s="1101"/>
      <c r="BX869" s="1101"/>
      <c r="BY869" s="1101"/>
      <c r="BZ869" s="1101"/>
      <c r="CA869" s="1101"/>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2.95" customHeight="1">
      <c r="C870" s="1101"/>
      <c r="D870" s="1101"/>
      <c r="E870" s="1101"/>
      <c r="F870" s="1101"/>
      <c r="G870" s="1101"/>
      <c r="H870" s="1101"/>
      <c r="I870" s="1101"/>
      <c r="J870" s="1107" t="s">
        <v>1639</v>
      </c>
      <c r="K870" s="1108"/>
      <c r="L870" s="1108"/>
      <c r="M870" s="1108"/>
      <c r="N870" s="1108"/>
      <c r="O870" s="1108"/>
      <c r="P870" s="1108"/>
      <c r="Q870" s="1108"/>
      <c r="R870" s="1108"/>
      <c r="S870" s="1108"/>
      <c r="T870" s="1108"/>
      <c r="U870" s="1108"/>
      <c r="V870" s="1109"/>
      <c r="W870" s="1551">
        <v>0</v>
      </c>
      <c r="X870" s="1551"/>
      <c r="Y870" s="1551"/>
      <c r="Z870" s="1551"/>
      <c r="AA870" s="1551"/>
      <c r="AB870" s="1551"/>
      <c r="AC870" s="1551"/>
      <c r="AD870" s="1101"/>
      <c r="AE870" s="1101"/>
      <c r="AF870" s="1101"/>
      <c r="AG870" s="1101"/>
      <c r="AH870" s="1101"/>
      <c r="AI870" s="1101"/>
      <c r="AJ870" s="1101"/>
      <c r="AK870" s="1101"/>
      <c r="AL870" s="1101"/>
      <c r="AM870" s="1101"/>
      <c r="AN870" s="1101"/>
      <c r="AO870" s="1101"/>
      <c r="AP870" s="1101"/>
      <c r="AQ870" s="1101"/>
      <c r="AR870" s="1101"/>
      <c r="AS870" s="1101"/>
      <c r="AT870" s="1101"/>
      <c r="AU870" s="2"/>
      <c r="AV870" s="1101"/>
      <c r="AW870" s="1101"/>
      <c r="AX870" s="1101"/>
      <c r="AY870" s="1101"/>
      <c r="AZ870" s="2"/>
      <c r="BA870" s="2"/>
      <c r="BB870" s="2"/>
      <c r="BC870" s="2"/>
      <c r="BD870" s="2"/>
      <c r="BE870" s="2"/>
      <c r="BF870" s="2"/>
      <c r="BG870" s="2"/>
      <c r="BH870" s="2"/>
      <c r="BI870" s="2"/>
      <c r="BJ870" s="2"/>
      <c r="BK870" s="2"/>
      <c r="BL870" s="2"/>
      <c r="BM870" s="2"/>
      <c r="BN870" s="2"/>
      <c r="BO870" s="1101"/>
      <c r="BP870" s="1101"/>
      <c r="BQ870" s="1101"/>
      <c r="BR870" s="1101"/>
      <c r="BS870" s="1101"/>
      <c r="BT870" s="1101"/>
      <c r="BU870" s="12"/>
      <c r="BV870" s="1101"/>
      <c r="BW870" s="1101"/>
      <c r="BX870" s="1101"/>
      <c r="BY870" s="1101"/>
      <c r="BZ870" s="1101"/>
      <c r="CA870" s="1101"/>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2.95" customHeight="1">
      <c r="C871" s="1101"/>
      <c r="D871" s="1101"/>
      <c r="E871" s="1101"/>
      <c r="F871" s="1101"/>
      <c r="G871" s="1101"/>
      <c r="H871" s="1101"/>
      <c r="I871" s="1101"/>
      <c r="J871" s="1107" t="s">
        <v>232</v>
      </c>
      <c r="K871" s="1108"/>
      <c r="L871" s="1108"/>
      <c r="M871" s="1556" t="s">
        <v>1640</v>
      </c>
      <c r="N871" s="1557"/>
      <c r="O871" s="1557"/>
      <c r="P871" s="1557"/>
      <c r="Q871" s="1557"/>
      <c r="R871" s="1557"/>
      <c r="S871" s="1557"/>
      <c r="T871" s="1557"/>
      <c r="U871" s="1557"/>
      <c r="V871" s="1558"/>
      <c r="W871" s="1551">
        <v>8060</v>
      </c>
      <c r="X871" s="1551"/>
      <c r="Y871" s="1551"/>
      <c r="Z871" s="1551"/>
      <c r="AA871" s="1551"/>
      <c r="AB871" s="1551"/>
      <c r="AC871" s="1551"/>
      <c r="AD871" s="402"/>
      <c r="AE871" s="1101"/>
      <c r="AF871" s="1101"/>
      <c r="AG871" s="1101"/>
      <c r="AH871" s="1101"/>
      <c r="AI871" s="1101"/>
      <c r="AJ871" s="1101"/>
      <c r="AK871" s="1101"/>
      <c r="AL871" s="1101"/>
      <c r="AM871" s="1101"/>
      <c r="AN871" s="1101"/>
      <c r="AO871" s="1101"/>
      <c r="AP871" s="1101"/>
      <c r="AQ871" s="1101"/>
      <c r="AR871" s="1101"/>
      <c r="AS871" s="1101"/>
      <c r="AT871" s="1101"/>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2.95" customHeight="1">
      <c r="C872" s="1101"/>
      <c r="D872" s="1101"/>
      <c r="E872" s="1101"/>
      <c r="F872" s="1101"/>
      <c r="G872" s="1101"/>
      <c r="H872" s="1101"/>
      <c r="I872" s="1101"/>
      <c r="J872" s="1107"/>
      <c r="K872" s="1108"/>
      <c r="L872" s="1108"/>
      <c r="M872" s="1108"/>
      <c r="N872" s="1108"/>
      <c r="O872" s="1108"/>
      <c r="P872" s="1108"/>
      <c r="Q872" s="1108"/>
      <c r="R872" s="1108"/>
      <c r="S872" s="1108"/>
      <c r="T872" s="1108"/>
      <c r="U872" s="1108"/>
      <c r="V872" s="1160" t="s">
        <v>1641</v>
      </c>
      <c r="W872" s="1531">
        <f>SUM(W865:AC871)</f>
        <v>69267</v>
      </c>
      <c r="X872" s="1531"/>
      <c r="Y872" s="1531"/>
      <c r="Z872" s="1531"/>
      <c r="AA872" s="1531"/>
      <c r="AB872" s="1531"/>
      <c r="AC872" s="1531"/>
      <c r="AD872" s="1101"/>
      <c r="AE872" s="1101"/>
      <c r="AF872" s="1101"/>
      <c r="AG872" s="1101"/>
      <c r="AH872" s="1101"/>
      <c r="AI872" s="1101"/>
      <c r="AJ872" s="1101"/>
      <c r="AK872" s="1101"/>
      <c r="AL872" s="1101"/>
      <c r="AM872" s="1101"/>
      <c r="AN872" s="1101"/>
      <c r="AO872" s="1101"/>
      <c r="AP872" s="1101"/>
      <c r="AQ872" s="1101"/>
      <c r="AR872" s="1101"/>
      <c r="AS872" s="1101"/>
      <c r="AT872" s="1101"/>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2.95" customHeight="1">
      <c r="C873" s="1101"/>
      <c r="D873" s="1101"/>
      <c r="E873" s="1101"/>
      <c r="F873" s="1101"/>
      <c r="G873" s="1101"/>
      <c r="H873" s="1101"/>
      <c r="I873" s="1101"/>
      <c r="J873" s="1101"/>
      <c r="K873" s="1101"/>
      <c r="L873" s="1101"/>
      <c r="M873" s="1101"/>
      <c r="N873" s="1101"/>
      <c r="O873" s="1101"/>
      <c r="P873" s="1101"/>
      <c r="Q873" s="1101"/>
      <c r="R873" s="1101"/>
      <c r="S873" s="1101"/>
      <c r="T873" s="1101"/>
      <c r="U873" s="1101"/>
      <c r="V873" s="1101"/>
      <c r="W873" s="1101"/>
      <c r="X873" s="1101"/>
      <c r="Y873" s="1101"/>
      <c r="Z873" s="1101"/>
      <c r="AA873" s="1101"/>
      <c r="AB873" s="1101"/>
      <c r="AC873" s="1101"/>
      <c r="AD873" s="1101"/>
      <c r="AE873" s="1101"/>
      <c r="AF873" s="1101"/>
      <c r="AG873" s="1101"/>
      <c r="AH873" s="1101"/>
      <c r="AI873" s="1101"/>
      <c r="AJ873" s="1101"/>
      <c r="AK873" s="1101"/>
      <c r="AL873" s="1101"/>
      <c r="AM873" s="1101"/>
      <c r="AN873" s="1101"/>
      <c r="AO873" s="1101"/>
      <c r="AP873" s="1101"/>
      <c r="AQ873" s="1101"/>
      <c r="AR873" s="1101"/>
      <c r="AS873" s="1101"/>
      <c r="AT873" s="110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2.95" customHeight="1">
      <c r="C874" s="1" t="s">
        <v>1642</v>
      </c>
      <c r="D874" s="1101"/>
      <c r="E874" s="1101"/>
      <c r="F874" s="1101"/>
      <c r="G874" s="1101"/>
      <c r="H874" s="1101"/>
      <c r="I874" s="1101"/>
      <c r="J874" s="1107" t="s">
        <v>232</v>
      </c>
      <c r="K874" s="1108"/>
      <c r="L874" s="1108"/>
      <c r="M874" s="1556" t="s">
        <v>1643</v>
      </c>
      <c r="N874" s="1557"/>
      <c r="O874" s="1557"/>
      <c r="P874" s="1557"/>
      <c r="Q874" s="1557"/>
      <c r="R874" s="1557"/>
      <c r="S874" s="1557"/>
      <c r="T874" s="1557"/>
      <c r="U874" s="1557"/>
      <c r="V874" s="1558"/>
      <c r="W874" s="1519">
        <v>2500</v>
      </c>
      <c r="X874" s="1520"/>
      <c r="Y874" s="1520"/>
      <c r="Z874" s="1520"/>
      <c r="AA874" s="1520"/>
      <c r="AB874" s="1520"/>
      <c r="AC874" s="1521"/>
      <c r="AD874" s="402"/>
      <c r="AE874" s="1101"/>
      <c r="AF874" s="1101"/>
      <c r="AG874" s="1101"/>
      <c r="AH874" s="1101"/>
      <c r="AI874" s="1101"/>
      <c r="AJ874" s="1101"/>
      <c r="AK874" s="1101"/>
      <c r="AL874" s="1101"/>
      <c r="AM874" s="1101"/>
      <c r="AN874" s="1101"/>
      <c r="AO874" s="1101"/>
      <c r="AP874" s="1101"/>
      <c r="AQ874" s="1101"/>
      <c r="AR874" s="1101"/>
      <c r="AS874" s="1101"/>
      <c r="AT874" s="1101"/>
      <c r="AU874" s="1101"/>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2.95" customHeight="1">
      <c r="C875" s="1" t="s">
        <v>1644</v>
      </c>
      <c r="D875" s="1101"/>
      <c r="E875" s="1101"/>
      <c r="F875" s="1101"/>
      <c r="G875" s="1101"/>
      <c r="H875" s="1101"/>
      <c r="I875" s="1101"/>
      <c r="J875" s="1107" t="s">
        <v>232</v>
      </c>
      <c r="K875" s="1108"/>
      <c r="L875" s="1108"/>
      <c r="M875" s="1556" t="s">
        <v>1645</v>
      </c>
      <c r="N875" s="1557"/>
      <c r="O875" s="1557"/>
      <c r="P875" s="1557"/>
      <c r="Q875" s="1557"/>
      <c r="R875" s="1557"/>
      <c r="S875" s="1557"/>
      <c r="T875" s="1557"/>
      <c r="U875" s="1557"/>
      <c r="V875" s="1558"/>
      <c r="W875" s="1519">
        <v>3500</v>
      </c>
      <c r="X875" s="1520"/>
      <c r="Y875" s="1520"/>
      <c r="Z875" s="1520"/>
      <c r="AA875" s="1520"/>
      <c r="AB875" s="1520"/>
      <c r="AC875" s="1521"/>
      <c r="AD875" s="402"/>
      <c r="AE875" s="1101"/>
      <c r="AF875" s="1101"/>
      <c r="AG875" s="1101"/>
      <c r="AH875" s="1101"/>
      <c r="AI875" s="1101"/>
      <c r="AJ875" s="1101"/>
      <c r="AK875" s="1101"/>
      <c r="AL875" s="1101"/>
      <c r="AM875" s="1101"/>
      <c r="AN875" s="1101"/>
      <c r="AO875" s="1101"/>
      <c r="AP875" s="1101"/>
      <c r="AQ875" s="1101"/>
      <c r="AR875" s="1101"/>
      <c r="AS875" s="1101"/>
      <c r="AT875" s="1101"/>
      <c r="AU875" s="1101"/>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2.95" customHeight="1">
      <c r="C876" s="1101"/>
      <c r="D876" s="1101"/>
      <c r="E876" s="1101"/>
      <c r="F876" s="1101"/>
      <c r="G876" s="1101"/>
      <c r="H876" s="1101"/>
      <c r="I876" s="1101"/>
      <c r="J876" s="1107" t="s">
        <v>232</v>
      </c>
      <c r="K876" s="1108"/>
      <c r="L876" s="1108"/>
      <c r="M876" s="1556" t="s">
        <v>1646</v>
      </c>
      <c r="N876" s="1557"/>
      <c r="O876" s="1557"/>
      <c r="P876" s="1557"/>
      <c r="Q876" s="1557"/>
      <c r="R876" s="1557"/>
      <c r="S876" s="1557"/>
      <c r="T876" s="1557"/>
      <c r="U876" s="1557"/>
      <c r="V876" s="1558"/>
      <c r="W876" s="1519">
        <v>5865</v>
      </c>
      <c r="X876" s="1520"/>
      <c r="Y876" s="1520"/>
      <c r="Z876" s="1520"/>
      <c r="AA876" s="1520"/>
      <c r="AB876" s="1520"/>
      <c r="AC876" s="1521"/>
      <c r="AD876" s="1101"/>
      <c r="AE876" s="1101"/>
      <c r="AF876" s="1101"/>
      <c r="AG876" s="1101"/>
      <c r="AH876" s="1101"/>
      <c r="AI876" s="1101"/>
      <c r="AJ876" s="1101"/>
      <c r="AK876" s="1101"/>
      <c r="AL876" s="12"/>
      <c r="AM876" s="12"/>
      <c r="AN876" s="12"/>
      <c r="AO876" s="12"/>
      <c r="AP876" s="12"/>
      <c r="AQ876" s="12"/>
      <c r="AR876" s="12"/>
      <c r="AS876" s="12"/>
      <c r="AT876" s="12"/>
      <c r="AU876" s="1101"/>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2.95" customHeight="1">
      <c r="C877" s="1101"/>
      <c r="D877" s="1101"/>
      <c r="E877" s="1101"/>
      <c r="F877" s="1101"/>
      <c r="G877" s="1101"/>
      <c r="H877" s="1101"/>
      <c r="I877" s="1101"/>
      <c r="J877" s="1107" t="s">
        <v>232</v>
      </c>
      <c r="K877" s="1108"/>
      <c r="L877" s="1108"/>
      <c r="M877" s="1556" t="s">
        <v>1315</v>
      </c>
      <c r="N877" s="1557"/>
      <c r="O877" s="1557"/>
      <c r="P877" s="1557"/>
      <c r="Q877" s="1557"/>
      <c r="R877" s="1557"/>
      <c r="S877" s="1557"/>
      <c r="T877" s="1557"/>
      <c r="U877" s="1557"/>
      <c r="V877" s="1558"/>
      <c r="W877" s="1519"/>
      <c r="X877" s="1520"/>
      <c r="Y877" s="1520"/>
      <c r="Z877" s="1520"/>
      <c r="AA877" s="1520"/>
      <c r="AB877" s="1520"/>
      <c r="AC877" s="1521"/>
      <c r="AD877" s="1101"/>
      <c r="AE877" s="1101"/>
      <c r="AF877" s="1101"/>
      <c r="AG877" s="1101"/>
      <c r="AH877" s="1101"/>
      <c r="AI877" s="1101"/>
      <c r="AJ877" s="1101"/>
      <c r="AK877" s="1101"/>
      <c r="AL877" s="12"/>
      <c r="AM877" s="12"/>
      <c r="AN877" s="12"/>
      <c r="AO877" s="12"/>
      <c r="AP877" s="12"/>
      <c r="AQ877" s="12"/>
      <c r="AR877" s="12"/>
      <c r="AS877" s="12"/>
      <c r="AT877" s="12"/>
      <c r="AU877" s="1101"/>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2.95" customHeight="1">
      <c r="C878" s="1101"/>
      <c r="D878" s="1101"/>
      <c r="E878" s="1101"/>
      <c r="F878" s="1101"/>
      <c r="G878" s="1101"/>
      <c r="H878" s="1101"/>
      <c r="I878" s="1101"/>
      <c r="J878" s="1107" t="s">
        <v>232</v>
      </c>
      <c r="K878" s="1108"/>
      <c r="L878" s="1108"/>
      <c r="M878" s="1556" t="s">
        <v>1315</v>
      </c>
      <c r="N878" s="1557"/>
      <c r="O878" s="1557"/>
      <c r="P878" s="1557"/>
      <c r="Q878" s="1557"/>
      <c r="R878" s="1557"/>
      <c r="S878" s="1557"/>
      <c r="T878" s="1557"/>
      <c r="U878" s="1557"/>
      <c r="V878" s="1558"/>
      <c r="W878" s="1519"/>
      <c r="X878" s="1520"/>
      <c r="Y878" s="1520"/>
      <c r="Z878" s="1520"/>
      <c r="AA878" s="1520"/>
      <c r="AB878" s="1520"/>
      <c r="AC878" s="1521"/>
      <c r="AD878" s="1101"/>
      <c r="AE878" s="1101"/>
      <c r="AF878" s="1101"/>
      <c r="AG878" s="1101"/>
      <c r="AH878" s="1101"/>
      <c r="AI878" s="1101"/>
      <c r="AJ878" s="1101"/>
      <c r="AK878" s="1101"/>
      <c r="AL878" s="12"/>
      <c r="AM878" s="12"/>
      <c r="AN878" s="12"/>
      <c r="AO878" s="12"/>
      <c r="AP878" s="12"/>
      <c r="AQ878" s="12"/>
      <c r="AR878" s="12"/>
      <c r="AS878" s="12"/>
      <c r="AT878" s="12"/>
      <c r="AU878" s="1101"/>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2.95" customHeight="1">
      <c r="C879" s="1101"/>
      <c r="D879" s="1101"/>
      <c r="E879" s="1101"/>
      <c r="F879" s="1101"/>
      <c r="G879" s="1101"/>
      <c r="H879" s="1101"/>
      <c r="I879" s="1101"/>
      <c r="J879" s="1107"/>
      <c r="K879" s="1108"/>
      <c r="L879" s="1108"/>
      <c r="M879" s="1108"/>
      <c r="N879" s="1108"/>
      <c r="O879" s="1108"/>
      <c r="P879" s="1108"/>
      <c r="Q879" s="1108"/>
      <c r="R879" s="1108"/>
      <c r="S879" s="1108"/>
      <c r="T879" s="1108"/>
      <c r="U879" s="1108"/>
      <c r="V879" s="1160" t="s">
        <v>1647</v>
      </c>
      <c r="W879" s="1532">
        <f>SUM(W874:AC878)</f>
        <v>11865</v>
      </c>
      <c r="X879" s="1533"/>
      <c r="Y879" s="1533"/>
      <c r="Z879" s="1533"/>
      <c r="AA879" s="1533"/>
      <c r="AB879" s="1533"/>
      <c r="AC879" s="1534"/>
      <c r="AD879" s="1101"/>
      <c r="AE879" s="1101"/>
      <c r="AF879" s="1101"/>
      <c r="AG879" s="1101"/>
      <c r="AH879" s="1101"/>
      <c r="AI879" s="1101"/>
      <c r="AJ879" s="1101"/>
      <c r="AK879" s="1101"/>
      <c r="AL879" s="12"/>
      <c r="AM879" s="12"/>
      <c r="AN879" s="12"/>
      <c r="AO879" s="12"/>
      <c r="AP879" s="12"/>
      <c r="AQ879" s="12"/>
      <c r="AR879" s="12"/>
      <c r="AS879" s="12"/>
      <c r="AT879" s="12"/>
      <c r="AU879" s="1101"/>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2.95" customHeight="1">
      <c r="C880" s="1101"/>
      <c r="D880" s="1101"/>
      <c r="E880" s="383"/>
      <c r="F880" s="1101"/>
      <c r="G880" s="1101"/>
      <c r="H880" s="1101"/>
      <c r="I880" s="1101"/>
      <c r="J880" s="1101"/>
      <c r="K880" s="1101"/>
      <c r="L880" s="1101"/>
      <c r="M880" s="1101"/>
      <c r="N880" s="1101"/>
      <c r="O880" s="1101"/>
      <c r="P880" s="1101"/>
      <c r="Q880" s="1101"/>
      <c r="R880" s="1101"/>
      <c r="S880" s="1101"/>
      <c r="T880" s="1101"/>
      <c r="U880" s="1101"/>
      <c r="V880" s="38"/>
      <c r="W880" s="41"/>
      <c r="X880" s="41"/>
      <c r="Y880" s="41"/>
      <c r="Z880" s="41"/>
      <c r="AA880" s="41"/>
      <c r="AB880" s="41"/>
      <c r="AC880" s="1101"/>
      <c r="AD880" s="1101"/>
      <c r="AE880" s="1101"/>
      <c r="AF880" s="1101"/>
      <c r="AG880" s="1101"/>
      <c r="AH880" s="1101"/>
      <c r="AI880" s="1101"/>
      <c r="AJ880" s="1101"/>
      <c r="AK880" s="1101"/>
      <c r="AL880" s="12"/>
      <c r="AM880" s="12"/>
      <c r="AN880" s="12"/>
      <c r="AO880" s="12"/>
      <c r="AP880" s="12"/>
      <c r="AQ880" s="12"/>
      <c r="AR880" s="12"/>
      <c r="AS880" s="12"/>
      <c r="AT880" s="12"/>
      <c r="AU880" s="1101"/>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2.95" customHeight="1">
      <c r="A881" s="1101"/>
      <c r="B881" s="1101"/>
      <c r="C881" s="1" t="s">
        <v>1648</v>
      </c>
      <c r="D881" s="1101"/>
      <c r="E881" s="1101"/>
      <c r="F881" s="1101"/>
      <c r="G881" s="1101"/>
      <c r="H881" s="1101"/>
      <c r="I881" s="402"/>
      <c r="J881" s="402"/>
      <c r="K881" s="1101"/>
      <c r="L881" s="1101"/>
      <c r="M881" s="1101"/>
      <c r="N881" s="1101"/>
      <c r="O881" s="1101"/>
      <c r="P881" s="1101"/>
      <c r="Q881" s="1101"/>
      <c r="R881" s="1101"/>
      <c r="S881" s="1101"/>
      <c r="T881" s="1101"/>
      <c r="U881" s="1101"/>
      <c r="V881" s="38"/>
      <c r="W881" s="41"/>
      <c r="X881" s="41"/>
      <c r="Y881" s="41"/>
      <c r="Z881" s="41"/>
      <c r="AA881" s="41"/>
      <c r="AB881" s="41"/>
      <c r="AC881" s="1101"/>
      <c r="AD881" s="1101"/>
      <c r="AE881" s="1101"/>
      <c r="AF881" s="1101"/>
      <c r="AG881" s="1101"/>
      <c r="AH881" s="1101"/>
      <c r="AI881" s="1101"/>
      <c r="AJ881" s="1101"/>
      <c r="AK881" s="1101"/>
      <c r="AL881" s="2"/>
      <c r="AM881" s="2"/>
      <c r="AN881" s="2"/>
      <c r="AO881" s="2"/>
      <c r="AP881" s="2"/>
      <c r="AQ881" s="2"/>
      <c r="AR881" s="2"/>
      <c r="AS881" s="2"/>
      <c r="AT881" s="2"/>
      <c r="AU881" s="1101"/>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2.95" customHeight="1">
      <c r="A882" s="1101"/>
      <c r="B882" s="1101"/>
      <c r="C882" s="1101"/>
      <c r="D882" s="1101"/>
      <c r="E882" s="383"/>
      <c r="F882" s="1101"/>
      <c r="G882" s="1101"/>
      <c r="H882" s="1101"/>
      <c r="I882" s="1101"/>
      <c r="J882" s="1101"/>
      <c r="K882" s="1101"/>
      <c r="L882" s="1101"/>
      <c r="M882" s="1101"/>
      <c r="N882" s="1101"/>
      <c r="O882" s="1101"/>
      <c r="P882" s="1101"/>
      <c r="Q882" s="1101"/>
      <c r="R882" s="1101"/>
      <c r="S882" s="1101"/>
      <c r="T882" s="1101"/>
      <c r="U882" s="1101"/>
      <c r="V882" s="38"/>
      <c r="W882" s="41"/>
      <c r="X882" s="41"/>
      <c r="Y882" s="41"/>
      <c r="Z882" s="41"/>
      <c r="AA882" s="41"/>
      <c r="AB882" s="41"/>
      <c r="AC882" s="1101"/>
      <c r="AD882" s="1101"/>
      <c r="AE882" s="1101"/>
      <c r="AF882" s="1101"/>
      <c r="AG882" s="1101"/>
      <c r="AH882" s="1101"/>
      <c r="AI882" s="1101"/>
      <c r="AJ882" s="1101"/>
      <c r="AK882" s="1101"/>
      <c r="AL882" s="2"/>
      <c r="AM882" s="2"/>
      <c r="AN882" s="2"/>
      <c r="AO882" s="2"/>
      <c r="AP882" s="2"/>
      <c r="AQ882" s="2"/>
      <c r="AR882" s="2"/>
      <c r="AS882" s="2"/>
      <c r="AT882" s="2"/>
      <c r="AU882" s="1101"/>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2.95" customHeight="1">
      <c r="A883" s="1101"/>
      <c r="B883" s="110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72" t="s">
        <v>1649</v>
      </c>
      <c r="AC883" s="1533">
        <f>W847+W855+W862+W863+W872+W879+W849</f>
        <v>444266</v>
      </c>
      <c r="AD883" s="1533"/>
      <c r="AE883" s="1533"/>
      <c r="AF883" s="1533"/>
      <c r="AG883" s="1533"/>
      <c r="AH883" s="1534"/>
      <c r="AI883" s="1101"/>
      <c r="AJ883" s="1101"/>
      <c r="AK883" s="1101"/>
      <c r="AL883" s="2"/>
      <c r="AM883" s="2"/>
      <c r="AN883" s="2"/>
      <c r="AO883" s="2"/>
      <c r="AP883" s="2"/>
      <c r="AQ883" s="2"/>
      <c r="AR883" s="2"/>
      <c r="AS883" s="2"/>
      <c r="AT883" s="2"/>
      <c r="AU883" s="1101"/>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2.95" customHeight="1">
      <c r="A884" s="1101"/>
      <c r="B884" s="110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72" t="s">
        <v>1650</v>
      </c>
      <c r="AC884" s="1614">
        <f>O797+O777+G753</f>
        <v>51</v>
      </c>
      <c r="AD884" s="1614"/>
      <c r="AE884" s="1614"/>
      <c r="AF884" s="1614"/>
      <c r="AG884" s="1614"/>
      <c r="AH884" s="1615"/>
      <c r="AI884" s="1101"/>
      <c r="AJ884" s="1101"/>
      <c r="AK884" s="1101"/>
      <c r="AL884" s="2"/>
      <c r="AM884" s="2"/>
      <c r="AN884" s="2"/>
      <c r="AO884" s="2"/>
      <c r="AP884" s="2"/>
      <c r="AQ884" s="2"/>
      <c r="AR884" s="2"/>
      <c r="AS884" s="2"/>
      <c r="AT884" s="2"/>
      <c r="AU884" s="1101"/>
      <c r="AV884" s="1101"/>
      <c r="AW884" s="1101"/>
      <c r="AX884" s="1101"/>
      <c r="AY884" s="1101"/>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2.95" customHeight="1">
      <c r="A885" s="1101"/>
      <c r="B885" s="1101"/>
      <c r="C885" s="30"/>
      <c r="D885" s="31"/>
      <c r="E885" s="1702" t="s">
        <v>1651</v>
      </c>
      <c r="F885" s="1702"/>
      <c r="G885" s="1702"/>
      <c r="H885" s="1702"/>
      <c r="I885" s="1702"/>
      <c r="J885" s="1702"/>
      <c r="K885" s="1702"/>
      <c r="L885" s="1702"/>
      <c r="M885" s="1702"/>
      <c r="N885" s="1702"/>
      <c r="O885" s="1702"/>
      <c r="P885" s="1702"/>
      <c r="Q885" s="1702"/>
      <c r="R885" s="1702"/>
      <c r="S885" s="1702"/>
      <c r="T885" s="1702"/>
      <c r="U885" s="1702"/>
      <c r="V885" s="1702"/>
      <c r="W885" s="1702"/>
      <c r="X885" s="1702"/>
      <c r="Y885" s="1702"/>
      <c r="Z885" s="1702"/>
      <c r="AA885" s="1702"/>
      <c r="AB885" s="1703"/>
      <c r="AC885" s="1531">
        <f>IF(ISERROR((ROUNDDOWN(AC883/AC884,0))),0,(ROUNDDOWN(AC883/AC884,0)))</f>
        <v>8711</v>
      </c>
      <c r="AD885" s="1531"/>
      <c r="AE885" s="1531"/>
      <c r="AF885" s="1531"/>
      <c r="AG885" s="1531"/>
      <c r="AH885" s="1531"/>
      <c r="AI885" s="1101"/>
      <c r="AJ885" s="1101"/>
      <c r="AK885" s="1101"/>
      <c r="AL885" s="2"/>
      <c r="AM885" s="2"/>
      <c r="AN885" s="2"/>
      <c r="AO885" s="2"/>
      <c r="AP885" s="2"/>
      <c r="AQ885" s="2"/>
      <c r="AR885" s="2"/>
      <c r="AS885" s="2"/>
      <c r="AT885" s="2"/>
      <c r="AU885" s="1101"/>
      <c r="AV885" s="1101"/>
      <c r="AW885" s="1101"/>
      <c r="AX885" s="1101"/>
      <c r="AY885" s="1101"/>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2.95" customHeight="1">
      <c r="A886" s="1101"/>
      <c r="B886" s="1101"/>
      <c r="C886" s="1107"/>
      <c r="D886" s="1108"/>
      <c r="E886" s="1108"/>
      <c r="F886" s="1108"/>
      <c r="G886" s="1108"/>
      <c r="H886" s="1108"/>
      <c r="I886" s="1108"/>
      <c r="J886" s="1108"/>
      <c r="K886" s="1108"/>
      <c r="L886" s="1108"/>
      <c r="M886" s="1108"/>
      <c r="N886" s="1108"/>
      <c r="O886" s="1108"/>
      <c r="P886" s="1108"/>
      <c r="Q886" s="1108"/>
      <c r="R886" s="1108"/>
      <c r="S886" s="1108"/>
      <c r="T886" s="1108"/>
      <c r="U886" s="1108"/>
      <c r="V886" s="1108"/>
      <c r="W886" s="1108"/>
      <c r="X886" s="1108"/>
      <c r="Y886" s="1108"/>
      <c r="Z886" s="1108"/>
      <c r="AA886" s="1108"/>
      <c r="AB886" s="1160" t="s">
        <v>1652</v>
      </c>
      <c r="AC886" s="1619">
        <f>'Sources and Uses Budget'!C75</f>
        <v>428000</v>
      </c>
      <c r="AD886" s="1620"/>
      <c r="AE886" s="1620"/>
      <c r="AF886" s="1620"/>
      <c r="AG886" s="1620"/>
      <c r="AH886" s="1620"/>
      <c r="AI886" s="1101"/>
      <c r="AJ886" s="1101"/>
      <c r="AK886" s="1101"/>
      <c r="AL886" s="2"/>
      <c r="AM886" s="2"/>
      <c r="AN886" s="2"/>
      <c r="AO886" s="2"/>
      <c r="AP886" s="2"/>
      <c r="AQ886" s="2"/>
      <c r="AR886" s="2"/>
      <c r="AS886" s="2"/>
      <c r="AT886" s="2"/>
      <c r="AU886" s="1101"/>
      <c r="AV886" s="1101"/>
      <c r="AW886" s="1101"/>
      <c r="AX886" s="1101"/>
      <c r="AY886" s="1101"/>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2.95" customHeight="1">
      <c r="A887" s="1101"/>
      <c r="B887" s="1101"/>
      <c r="C887" s="1107"/>
      <c r="D887" s="1108"/>
      <c r="E887" s="1108"/>
      <c r="F887" s="1108"/>
      <c r="G887" s="1108"/>
      <c r="H887" s="1108"/>
      <c r="I887" s="1108"/>
      <c r="J887" s="1108"/>
      <c r="K887" s="1108"/>
      <c r="L887" s="1108"/>
      <c r="M887" s="1108"/>
      <c r="N887" s="1108"/>
      <c r="O887" s="1108"/>
      <c r="P887" s="1108"/>
      <c r="Q887" s="1108"/>
      <c r="R887" s="1108"/>
      <c r="S887" s="1108"/>
      <c r="T887" s="1108"/>
      <c r="U887" s="1108"/>
      <c r="V887" s="1108"/>
      <c r="W887" s="1108"/>
      <c r="X887" s="1108"/>
      <c r="Y887" s="1108"/>
      <c r="Z887" s="1108"/>
      <c r="AA887" s="1108"/>
      <c r="AB887" s="1160" t="s">
        <v>1653</v>
      </c>
      <c r="AC887" s="1521"/>
      <c r="AD887" s="1551"/>
      <c r="AE887" s="1551"/>
      <c r="AF887" s="1551"/>
      <c r="AG887" s="1551"/>
      <c r="AH887" s="1551"/>
      <c r="AI887" s="1101"/>
      <c r="AJ887" s="1101"/>
      <c r="AK887" s="1101"/>
      <c r="AL887" s="2"/>
      <c r="AM887" s="2"/>
      <c r="AN887" s="2"/>
      <c r="AO887" s="2"/>
      <c r="AP887" s="2"/>
      <c r="AQ887" s="2"/>
      <c r="AR887" s="2"/>
      <c r="AS887" s="2"/>
      <c r="AT887" s="2"/>
      <c r="AU887" s="1101"/>
      <c r="AV887" s="1101"/>
      <c r="AW887" s="1101"/>
      <c r="AX887" s="1101"/>
      <c r="AY887" s="1101"/>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2.95" customHeight="1">
      <c r="A888" s="1101"/>
      <c r="B888" s="1101"/>
      <c r="C888" s="1107"/>
      <c r="D888" s="1108"/>
      <c r="E888" s="1108"/>
      <c r="F888" s="1108"/>
      <c r="G888" s="1108"/>
      <c r="H888" s="1108"/>
      <c r="I888" s="1108"/>
      <c r="J888" s="1108"/>
      <c r="K888" s="1108"/>
      <c r="L888" s="1108"/>
      <c r="M888" s="1108"/>
      <c r="N888" s="1108"/>
      <c r="O888" s="1108"/>
      <c r="P888" s="1108"/>
      <c r="Q888" s="1108"/>
      <c r="R888" s="1108"/>
      <c r="S888" s="1108"/>
      <c r="T888" s="1108"/>
      <c r="U888" s="1108"/>
      <c r="V888" s="1108"/>
      <c r="W888" s="1108"/>
      <c r="X888" s="1108"/>
      <c r="Y888" s="1108"/>
      <c r="Z888" s="1108"/>
      <c r="AA888" s="1108"/>
      <c r="AB888" s="1160" t="s">
        <v>1654</v>
      </c>
      <c r="AC888" s="1520">
        <v>22800</v>
      </c>
      <c r="AD888" s="1520"/>
      <c r="AE888" s="1520"/>
      <c r="AF888" s="1520"/>
      <c r="AG888" s="1520"/>
      <c r="AH888" s="1521"/>
      <c r="AI888" s="1101"/>
      <c r="AJ888" s="1101"/>
      <c r="AK888" s="1101"/>
      <c r="AL888" s="2"/>
      <c r="AM888" s="2"/>
      <c r="AN888" s="2"/>
      <c r="AO888" s="2"/>
      <c r="AP888" s="2"/>
      <c r="AQ888" s="2"/>
      <c r="AR888" s="2"/>
      <c r="AS888" s="2"/>
      <c r="AT888" s="2"/>
      <c r="AU888" s="1101"/>
      <c r="AV888" s="1101"/>
      <c r="AW888" s="1101"/>
      <c r="AX888" s="1101"/>
      <c r="AY888" s="1101"/>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2.95" customHeight="1">
      <c r="A889" s="1101"/>
      <c r="B889" s="1101"/>
      <c r="C889" s="1107"/>
      <c r="D889" s="1108"/>
      <c r="E889" s="1108"/>
      <c r="F889" s="1108"/>
      <c r="G889" s="1108"/>
      <c r="H889" s="1108"/>
      <c r="I889" s="1108"/>
      <c r="J889" s="1108"/>
      <c r="K889" s="1108"/>
      <c r="L889" s="1108"/>
      <c r="M889" s="1108"/>
      <c r="N889" s="1108"/>
      <c r="O889" s="1108"/>
      <c r="P889" s="1108"/>
      <c r="Q889" s="1108"/>
      <c r="R889" s="1108"/>
      <c r="S889" s="1108"/>
      <c r="T889" s="1108"/>
      <c r="U889" s="1108"/>
      <c r="V889" s="1108"/>
      <c r="W889" s="1108"/>
      <c r="X889" s="1108"/>
      <c r="Y889" s="1108"/>
      <c r="Z889" s="1108"/>
      <c r="AA889" s="1108"/>
      <c r="AB889" s="1160" t="s">
        <v>1655</v>
      </c>
      <c r="AC889" s="1520">
        <v>15300</v>
      </c>
      <c r="AD889" s="1520"/>
      <c r="AE889" s="1520"/>
      <c r="AF889" s="1520"/>
      <c r="AG889" s="1520"/>
      <c r="AH889" s="1521"/>
      <c r="AI889" s="1101"/>
      <c r="AJ889" s="1101"/>
      <c r="AK889" s="1101"/>
      <c r="AL889" s="1101"/>
      <c r="AM889" s="1101"/>
      <c r="AN889" s="1101"/>
      <c r="AO889" s="1101"/>
      <c r="AP889" s="1101"/>
      <c r="AQ889" s="1101"/>
      <c r="AR889" s="1101"/>
      <c r="AS889" s="1101"/>
      <c r="AT889" s="1101"/>
      <c r="AU889" s="1101"/>
      <c r="AV889" s="1101"/>
      <c r="AW889" s="1101"/>
      <c r="AX889" s="1101"/>
      <c r="AY889" s="1101"/>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2.95" customHeight="1">
      <c r="A890" s="1101"/>
      <c r="B890" s="1101"/>
      <c r="C890" s="1107"/>
      <c r="D890" s="1108"/>
      <c r="E890" s="1108"/>
      <c r="F890" s="1108"/>
      <c r="G890" s="1108"/>
      <c r="H890" s="1108"/>
      <c r="I890" s="1108"/>
      <c r="J890" s="1108"/>
      <c r="K890" s="1108"/>
      <c r="L890" s="1108"/>
      <c r="M890" s="1108"/>
      <c r="N890" s="1108"/>
      <c r="O890" s="1108"/>
      <c r="P890" s="1108"/>
      <c r="Q890" s="1108"/>
      <c r="R890" s="1108"/>
      <c r="S890" s="1108"/>
      <c r="T890" s="1108"/>
      <c r="U890" s="1108"/>
      <c r="V890" s="1108"/>
      <c r="W890" s="1108"/>
      <c r="X890" s="1108"/>
      <c r="Y890" s="1108"/>
      <c r="Z890" s="1108"/>
      <c r="AA890" s="1108"/>
      <c r="AB890" s="1160" t="s">
        <v>1656</v>
      </c>
      <c r="AC890" s="1526"/>
      <c r="AD890" s="1527"/>
      <c r="AE890" s="1527"/>
      <c r="AF890" s="1527"/>
      <c r="AG890" s="1527"/>
      <c r="AH890" s="1528"/>
      <c r="AI890" s="1101"/>
      <c r="AJ890" s="1101"/>
      <c r="AK890" s="1101"/>
      <c r="AL890" s="1101"/>
      <c r="AM890" s="1101"/>
      <c r="AN890" s="1101"/>
      <c r="AO890" s="1101"/>
      <c r="AP890" s="1101"/>
      <c r="AQ890" s="1101"/>
      <c r="AR890" s="1101"/>
      <c r="AS890" s="1101"/>
      <c r="AT890" s="1101"/>
      <c r="AU890" s="1101"/>
      <c r="AV890" s="1101"/>
      <c r="AW890" s="1101"/>
      <c r="AX890" s="1101"/>
      <c r="AY890" s="1101"/>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2.95" customHeight="1">
      <c r="A891" s="1101"/>
      <c r="B891" s="1101"/>
      <c r="C891" s="1107"/>
      <c r="D891" s="1108"/>
      <c r="E891" s="1108"/>
      <c r="F891" s="1108"/>
      <c r="G891" s="1108"/>
      <c r="H891" s="1108"/>
      <c r="I891" s="1108"/>
      <c r="J891" s="1108"/>
      <c r="K891" s="1108"/>
      <c r="L891" s="1108"/>
      <c r="M891" s="1108"/>
      <c r="N891" s="1108"/>
      <c r="O891" s="1108"/>
      <c r="P891" s="1108"/>
      <c r="Q891" s="1108"/>
      <c r="R891" s="1108"/>
      <c r="S891" s="1108"/>
      <c r="T891" s="1108"/>
      <c r="U891" s="1108"/>
      <c r="V891" s="1108"/>
      <c r="W891" s="1108"/>
      <c r="X891" s="1108"/>
      <c r="Y891" s="1108"/>
      <c r="Z891" s="1108"/>
      <c r="AA891" s="1108"/>
      <c r="AB891" s="1160" t="s">
        <v>1657</v>
      </c>
      <c r="AC891" s="1520">
        <v>730</v>
      </c>
      <c r="AD891" s="1520"/>
      <c r="AE891" s="1520"/>
      <c r="AF891" s="1520"/>
      <c r="AG891" s="1520"/>
      <c r="AH891" s="1521"/>
      <c r="AI891" s="1101"/>
      <c r="AJ891" s="1101"/>
      <c r="AK891" s="1101"/>
      <c r="AL891" s="1101"/>
      <c r="AM891" s="1101"/>
      <c r="AN891" s="1101"/>
      <c r="AO891" s="1101"/>
      <c r="AP891" s="1101"/>
      <c r="AQ891" s="1101"/>
      <c r="AR891" s="1101"/>
      <c r="AS891" s="1101"/>
      <c r="AT891" s="1101"/>
      <c r="AU891" s="1101"/>
      <c r="AV891" s="1101"/>
      <c r="AW891" s="1101"/>
      <c r="AX891" s="1101"/>
      <c r="AY891" s="1101"/>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2.95" customHeight="1">
      <c r="A892" s="1101"/>
      <c r="B892" s="1101"/>
      <c r="C892" s="1107"/>
      <c r="D892" s="1108"/>
      <c r="E892" s="1108"/>
      <c r="F892" s="1108"/>
      <c r="G892" s="1108"/>
      <c r="H892" s="1108"/>
      <c r="I892" s="1108"/>
      <c r="J892" s="1108"/>
      <c r="K892" s="1108"/>
      <c r="L892" s="1108"/>
      <c r="M892" s="1108"/>
      <c r="N892" s="1108"/>
      <c r="O892" s="1108"/>
      <c r="P892" s="1108"/>
      <c r="Q892" s="1108"/>
      <c r="R892" s="1108"/>
      <c r="S892" s="1108"/>
      <c r="T892" s="1108"/>
      <c r="U892" s="1108"/>
      <c r="V892" s="1108"/>
      <c r="W892" s="1108"/>
      <c r="X892" s="1108"/>
      <c r="Y892" s="1108"/>
      <c r="Z892" s="1108"/>
      <c r="AA892" s="1108"/>
      <c r="AB892" s="1160" t="s">
        <v>1658</v>
      </c>
      <c r="AC892" s="1520"/>
      <c r="AD892" s="1520"/>
      <c r="AE892" s="1520"/>
      <c r="AF892" s="1520"/>
      <c r="AG892" s="1520"/>
      <c r="AH892" s="1521"/>
      <c r="AI892" s="1101"/>
      <c r="AJ892" s="1101"/>
      <c r="AK892" s="1101"/>
      <c r="AL892" s="1101"/>
      <c r="AM892" s="1101"/>
      <c r="AN892" s="1101"/>
      <c r="AO892" s="1101"/>
      <c r="AP892" s="1101"/>
      <c r="AQ892" s="1101"/>
      <c r="AR892" s="1101"/>
      <c r="AS892" s="1101"/>
      <c r="AT892" s="1101"/>
      <c r="AU892" s="1101"/>
      <c r="AV892" s="1101"/>
      <c r="AW892" s="1101"/>
      <c r="AX892" s="1101"/>
      <c r="AY892" s="1101"/>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2.95" customHeight="1">
      <c r="A893" s="1101"/>
      <c r="B893" s="1101"/>
      <c r="C893" s="1577" t="s">
        <v>1659</v>
      </c>
      <c r="D893" s="1578"/>
      <c r="E893" s="1578"/>
      <c r="F893" s="1578"/>
      <c r="G893" s="1578"/>
      <c r="H893" s="1578"/>
      <c r="I893" s="1578"/>
      <c r="J893" s="1578"/>
      <c r="K893" s="1578"/>
      <c r="L893" s="1578"/>
      <c r="M893" s="1578"/>
      <c r="N893" s="1578"/>
      <c r="O893" s="1578"/>
      <c r="P893" s="1578"/>
      <c r="Q893" s="1578"/>
      <c r="R893" s="1578"/>
      <c r="S893" s="1578"/>
      <c r="T893" s="1578"/>
      <c r="U893" s="1578"/>
      <c r="V893" s="1578"/>
      <c r="W893" s="1578"/>
      <c r="X893" s="1578"/>
      <c r="Y893" s="1578"/>
      <c r="Z893" s="1578"/>
      <c r="AA893" s="1578"/>
      <c r="AB893" s="1579"/>
      <c r="AC893" s="1551"/>
      <c r="AD893" s="1551"/>
      <c r="AE893" s="1551"/>
      <c r="AF893" s="1551"/>
      <c r="AG893" s="1551"/>
      <c r="AH893" s="1551"/>
      <c r="AI893" s="1101"/>
      <c r="AJ893" s="1101"/>
      <c r="AK893" s="1101"/>
      <c r="AL893" s="1101"/>
      <c r="AM893" s="1101"/>
      <c r="AN893" s="1101"/>
      <c r="AO893" s="1101"/>
      <c r="AP893" s="1101"/>
      <c r="AQ893" s="1101"/>
      <c r="AR893" s="1101"/>
      <c r="AS893" s="1101"/>
      <c r="AT893" s="1101"/>
      <c r="AU893" s="1101"/>
      <c r="AV893" s="1101"/>
      <c r="AW893" s="1101"/>
      <c r="AX893" s="1101"/>
      <c r="AY893" s="1101"/>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2.95" customHeight="1">
      <c r="A894" s="1101"/>
      <c r="B894" s="1101"/>
      <c r="C894" s="1577" t="s">
        <v>1659</v>
      </c>
      <c r="D894" s="1578"/>
      <c r="E894" s="1578"/>
      <c r="F894" s="1578"/>
      <c r="G894" s="1578"/>
      <c r="H894" s="1578"/>
      <c r="I894" s="1578"/>
      <c r="J894" s="1578"/>
      <c r="K894" s="1578"/>
      <c r="L894" s="1578"/>
      <c r="M894" s="1578"/>
      <c r="N894" s="1578"/>
      <c r="O894" s="1578"/>
      <c r="P894" s="1578"/>
      <c r="Q894" s="1578"/>
      <c r="R894" s="1578"/>
      <c r="S894" s="1578"/>
      <c r="T894" s="1578"/>
      <c r="U894" s="1578"/>
      <c r="V894" s="1578"/>
      <c r="W894" s="1578"/>
      <c r="X894" s="1578"/>
      <c r="Y894" s="1578"/>
      <c r="Z894" s="1578"/>
      <c r="AA894" s="1578"/>
      <c r="AB894" s="1579"/>
      <c r="AC894" s="1551"/>
      <c r="AD894" s="1551"/>
      <c r="AE894" s="1551"/>
      <c r="AF894" s="1551"/>
      <c r="AG894" s="1551"/>
      <c r="AH894" s="1551"/>
      <c r="AI894" s="1101"/>
      <c r="AJ894" s="1101"/>
      <c r="AK894" s="1101"/>
      <c r="AL894" s="1101"/>
      <c r="AM894" s="1101"/>
      <c r="AN894" s="1101"/>
      <c r="AO894" s="1101"/>
      <c r="AP894" s="1101"/>
      <c r="AQ894" s="1101"/>
      <c r="AR894" s="1101"/>
      <c r="AS894" s="1101"/>
      <c r="AT894" s="1101"/>
      <c r="AU894" s="54"/>
      <c r="AV894" s="1101"/>
      <c r="AW894" s="1101"/>
      <c r="AX894" s="1101"/>
      <c r="AY894" s="1101"/>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2.95" customHeight="1">
      <c r="A895" s="1101"/>
      <c r="B895" s="1101"/>
      <c r="C895" s="1101"/>
      <c r="D895" s="1101"/>
      <c r="E895" s="383"/>
      <c r="F895" s="1101"/>
      <c r="G895" s="1101"/>
      <c r="H895" s="1101"/>
      <c r="I895" s="1101"/>
      <c r="J895" s="1101"/>
      <c r="K895" s="1101"/>
      <c r="L895" s="1101"/>
      <c r="M895" s="1101"/>
      <c r="N895" s="1101"/>
      <c r="O895" s="1101"/>
      <c r="P895" s="1101"/>
      <c r="Q895" s="1101"/>
      <c r="R895" s="1101"/>
      <c r="S895" s="1101"/>
      <c r="T895" s="1101"/>
      <c r="U895" s="1101"/>
      <c r="V895" s="1101"/>
      <c r="W895" s="1101"/>
      <c r="X895" s="1101"/>
      <c r="Y895" s="1101"/>
      <c r="Z895" s="1101"/>
      <c r="AA895" s="1101"/>
      <c r="AB895" s="38"/>
      <c r="AC895" s="71"/>
      <c r="AD895" s="71"/>
      <c r="AE895" s="71"/>
      <c r="AF895" s="71"/>
      <c r="AG895" s="71"/>
      <c r="AH895" s="71"/>
      <c r="AI895" s="1101"/>
      <c r="AJ895" s="1101"/>
      <c r="AK895" s="1101"/>
      <c r="AL895" s="1101"/>
      <c r="AM895" s="1101"/>
      <c r="AN895" s="1101"/>
      <c r="AO895" s="1101"/>
      <c r="AP895" s="1101"/>
      <c r="AQ895" s="1101"/>
      <c r="AR895" s="1101"/>
      <c r="AS895" s="1101"/>
      <c r="AT895" s="1101"/>
      <c r="AU895" s="54"/>
      <c r="AV895" s="1101"/>
      <c r="AW895" s="1101"/>
      <c r="AX895" s="1101"/>
      <c r="AY895" s="1101"/>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2.95" customHeight="1">
      <c r="A896" s="1" t="s">
        <v>1352</v>
      </c>
      <c r="B896" s="1101"/>
      <c r="C896" s="1" t="s">
        <v>1660</v>
      </c>
      <c r="D896" s="1101"/>
      <c r="E896" s="1101"/>
      <c r="F896" s="1101"/>
      <c r="G896" s="1101"/>
      <c r="H896" s="1101"/>
      <c r="I896" s="1101"/>
      <c r="J896" s="1101"/>
      <c r="K896" s="1101"/>
      <c r="L896" s="1101"/>
      <c r="M896" s="1101"/>
      <c r="N896" s="1101"/>
      <c r="O896" s="1101"/>
      <c r="P896" s="1101"/>
      <c r="Q896" s="1101"/>
      <c r="R896" s="1101"/>
      <c r="S896" s="1101"/>
      <c r="T896" s="1101"/>
      <c r="U896" s="1101"/>
      <c r="V896" s="1101"/>
      <c r="W896" s="1101"/>
      <c r="X896" s="11"/>
      <c r="Y896" s="11"/>
      <c r="Z896" s="11"/>
      <c r="AA896" s="11"/>
      <c r="AB896" s="11"/>
      <c r="AC896" s="11"/>
      <c r="AD896" s="11"/>
      <c r="AE896" s="1101"/>
      <c r="AF896" s="1101"/>
      <c r="AG896" s="1101"/>
      <c r="AH896" s="1101"/>
      <c r="AI896" s="1101"/>
      <c r="AJ896" s="1101"/>
      <c r="AK896" s="1101"/>
      <c r="AL896" s="1101"/>
      <c r="AM896" s="1101"/>
      <c r="AN896" s="1101"/>
      <c r="AO896" s="1101"/>
      <c r="AP896" s="1101"/>
      <c r="AQ896" s="1101"/>
      <c r="AR896" s="1101"/>
      <c r="AS896" s="1101"/>
      <c r="AT896" s="1101"/>
      <c r="AU896" s="54"/>
      <c r="AV896" s="1101"/>
      <c r="AW896" s="1101"/>
      <c r="AX896" s="1101"/>
      <c r="AY896" s="1101"/>
      <c r="AZ896" s="2"/>
      <c r="BA896" s="1101"/>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2.95" customHeight="1">
      <c r="A897" s="1101"/>
      <c r="B897" s="1101"/>
      <c r="C897" s="1101"/>
      <c r="D897" s="1101"/>
      <c r="E897" s="1101"/>
      <c r="F897" s="1101"/>
      <c r="G897" s="1101"/>
      <c r="H897" s="1101"/>
      <c r="I897" s="1101"/>
      <c r="J897" s="1101"/>
      <c r="K897" s="1101"/>
      <c r="L897" s="1101"/>
      <c r="M897" s="1101"/>
      <c r="N897" s="1101"/>
      <c r="O897" s="1101"/>
      <c r="P897" s="1101"/>
      <c r="Q897" s="1101"/>
      <c r="R897" s="1101"/>
      <c r="S897" s="1101"/>
      <c r="T897" s="1101"/>
      <c r="U897" s="1101"/>
      <c r="V897" s="1101"/>
      <c r="W897" s="1101"/>
      <c r="X897" s="11"/>
      <c r="Y897" s="11"/>
      <c r="Z897" s="11"/>
      <c r="AA897" s="11"/>
      <c r="AB897" s="11"/>
      <c r="AC897" s="11"/>
      <c r="AD897" s="11"/>
      <c r="AE897" s="1101"/>
      <c r="AF897" s="402"/>
      <c r="AG897" s="1144"/>
      <c r="AH897" s="1144"/>
      <c r="AI897" s="1144"/>
      <c r="AJ897" s="1101"/>
      <c r="AK897" s="1101"/>
      <c r="AL897" s="1101"/>
      <c r="AM897" s="1101"/>
      <c r="AN897" s="1101"/>
      <c r="AO897" s="1101"/>
      <c r="AP897" s="1101"/>
      <c r="AQ897" s="1101"/>
      <c r="AR897" s="1101"/>
      <c r="AS897" s="1101"/>
      <c r="AT897" s="1101"/>
      <c r="AU897" s="54"/>
      <c r="AV897" s="1101"/>
      <c r="AW897" s="1101"/>
      <c r="AX897" s="1101"/>
      <c r="AY897" s="1101"/>
      <c r="AZ897" s="2"/>
      <c r="BA897" s="1101"/>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2.95" customHeight="1">
      <c r="A898" s="1101"/>
      <c r="B898" s="1"/>
      <c r="C898" s="1101"/>
      <c r="D898" s="1101"/>
      <c r="E898" s="1101"/>
      <c r="F898" s="1101"/>
      <c r="G898" s="1101"/>
      <c r="H898" s="1110" t="s">
        <v>1661</v>
      </c>
      <c r="I898" s="1108"/>
      <c r="J898" s="1108"/>
      <c r="K898" s="1108"/>
      <c r="L898" s="1108"/>
      <c r="M898" s="1108"/>
      <c r="N898" s="1108"/>
      <c r="O898" s="1108"/>
      <c r="P898" s="1108"/>
      <c r="Q898" s="1108"/>
      <c r="R898" s="1108"/>
      <c r="S898" s="1108"/>
      <c r="T898" s="1108"/>
      <c r="U898" s="1108"/>
      <c r="V898" s="1108"/>
      <c r="W898" s="1108"/>
      <c r="X898" s="1108"/>
      <c r="Y898" s="1109"/>
      <c r="Z898" s="1519"/>
      <c r="AA898" s="1520"/>
      <c r="AB898" s="1520"/>
      <c r="AC898" s="1520"/>
      <c r="AD898" s="1520"/>
      <c r="AE898" s="1521"/>
      <c r="AF898" s="402"/>
      <c r="AG898" s="1101"/>
      <c r="AH898" s="1101"/>
      <c r="AI898" s="1101"/>
      <c r="AJ898" s="1101"/>
      <c r="AK898" s="1101"/>
      <c r="AL898" s="1101"/>
      <c r="AM898" s="1101"/>
      <c r="AN898" s="1101"/>
      <c r="AO898" s="1101"/>
      <c r="AP898" s="1101"/>
      <c r="AQ898" s="1101"/>
      <c r="AR898" s="1101"/>
      <c r="AS898" s="1101"/>
      <c r="AT898" s="1101"/>
      <c r="AU898" s="1101"/>
      <c r="AV898" s="1101"/>
      <c r="AW898" s="1101"/>
      <c r="AX898" s="1101"/>
      <c r="AY898" s="1101"/>
      <c r="AZ898" s="2"/>
      <c r="BA898" s="1101"/>
      <c r="BB898" s="24"/>
      <c r="BC898" s="666"/>
      <c r="BD898" s="1560"/>
      <c r="BE898" s="1560"/>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2.95" customHeight="1">
      <c r="A899" s="1101"/>
      <c r="B899" s="1101"/>
      <c r="C899" s="1101"/>
      <c r="D899" s="1101"/>
      <c r="E899" s="1101"/>
      <c r="F899" s="1101"/>
      <c r="G899" s="1101"/>
      <c r="H899" s="1110" t="s">
        <v>1662</v>
      </c>
      <c r="I899" s="1108"/>
      <c r="J899" s="1108"/>
      <c r="K899" s="1108"/>
      <c r="L899" s="1108"/>
      <c r="M899" s="1108"/>
      <c r="N899" s="1108"/>
      <c r="O899" s="1108"/>
      <c r="P899" s="1108"/>
      <c r="Q899" s="1108"/>
      <c r="R899" s="1108"/>
      <c r="S899" s="1108"/>
      <c r="T899" s="1108"/>
      <c r="U899" s="1108"/>
      <c r="V899" s="1108"/>
      <c r="W899" s="1108"/>
      <c r="X899" s="1108"/>
      <c r="Y899" s="1108"/>
      <c r="Z899" s="1519"/>
      <c r="AA899" s="1520"/>
      <c r="AB899" s="1520"/>
      <c r="AC899" s="1520"/>
      <c r="AD899" s="1520"/>
      <c r="AE899" s="1521"/>
      <c r="AF899" s="1101"/>
      <c r="AG899" s="1101"/>
      <c r="AH899" s="1101"/>
      <c r="AI899" s="1101"/>
      <c r="AJ899" s="1101"/>
      <c r="AK899" s="1101"/>
      <c r="AL899" s="1101"/>
      <c r="AM899" s="1101"/>
      <c r="AN899" s="1101"/>
      <c r="AO899" s="1101"/>
      <c r="AP899" s="1101"/>
      <c r="AQ899" s="1101"/>
      <c r="AR899" s="1101"/>
      <c r="AS899" s="1101"/>
      <c r="AT899" s="1101"/>
      <c r="AU899" s="1101"/>
      <c r="AV899" s="1101"/>
      <c r="AW899" s="1101"/>
      <c r="AX899" s="1101"/>
      <c r="AY899" s="1101"/>
      <c r="AZ899" s="2"/>
      <c r="BA899" s="1101"/>
      <c r="BB899" s="24"/>
      <c r="BC899" s="666"/>
      <c r="BD899" s="1560"/>
      <c r="BE899" s="1560"/>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2.95" customHeight="1">
      <c r="A900" s="1101"/>
      <c r="B900" s="1101"/>
      <c r="C900" s="1101"/>
      <c r="D900" s="1101"/>
      <c r="E900" s="1101"/>
      <c r="F900" s="1101"/>
      <c r="G900" s="1101"/>
      <c r="H900" s="1110" t="s">
        <v>1663</v>
      </c>
      <c r="I900" s="1108"/>
      <c r="J900" s="1108"/>
      <c r="K900" s="1108"/>
      <c r="L900" s="1108"/>
      <c r="M900" s="1108"/>
      <c r="N900" s="1108"/>
      <c r="O900" s="1108"/>
      <c r="P900" s="1108"/>
      <c r="Q900" s="1108"/>
      <c r="R900" s="1108"/>
      <c r="S900" s="1108"/>
      <c r="T900" s="1108"/>
      <c r="U900" s="1108"/>
      <c r="V900" s="1108"/>
      <c r="W900" s="1108"/>
      <c r="X900" s="1108"/>
      <c r="Y900" s="1108"/>
      <c r="Z900" s="1519"/>
      <c r="AA900" s="1520"/>
      <c r="AB900" s="1520"/>
      <c r="AC900" s="1520"/>
      <c r="AD900" s="1520"/>
      <c r="AE900" s="1521"/>
      <c r="AF900" s="1101"/>
      <c r="AG900" s="1101"/>
      <c r="AH900" s="1101"/>
      <c r="AI900" s="1101"/>
      <c r="AJ900" s="1101"/>
      <c r="AK900" s="1101"/>
      <c r="AL900" s="1101"/>
      <c r="AM900" s="1101"/>
      <c r="AN900" s="1101"/>
      <c r="AO900" s="1101"/>
      <c r="AP900" s="1101"/>
      <c r="AQ900" s="1101"/>
      <c r="AR900" s="1101"/>
      <c r="AS900" s="1101"/>
      <c r="AT900" s="1101"/>
      <c r="AU900" s="1101"/>
      <c r="AV900" s="1101"/>
      <c r="AW900" s="1101"/>
      <c r="AX900" s="1101"/>
      <c r="AY900" s="1101"/>
      <c r="AZ900" s="2"/>
      <c r="BA900" s="1101"/>
      <c r="BB900" s="24"/>
      <c r="BC900" s="666"/>
      <c r="BD900" s="1555"/>
      <c r="BE900" s="1555"/>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2.95" customHeight="1">
      <c r="A901" s="1101"/>
      <c r="B901" s="1101"/>
      <c r="C901" s="1101"/>
      <c r="D901" s="1101"/>
      <c r="E901" s="1101"/>
      <c r="F901" s="1101"/>
      <c r="G901" s="1101"/>
      <c r="H901" s="1107"/>
      <c r="I901" s="1108"/>
      <c r="J901" s="1108"/>
      <c r="K901" s="1108"/>
      <c r="L901" s="1108"/>
      <c r="M901" s="1108"/>
      <c r="N901" s="1108"/>
      <c r="O901" s="1108"/>
      <c r="P901" s="1108"/>
      <c r="Q901" s="1108"/>
      <c r="R901" s="1108"/>
      <c r="S901" s="1108"/>
      <c r="T901" s="1108"/>
      <c r="U901" s="1108"/>
      <c r="V901" s="1108"/>
      <c r="W901" s="1108"/>
      <c r="X901" s="1108"/>
      <c r="Y901" s="106" t="s">
        <v>1664</v>
      </c>
      <c r="Z901" s="1532">
        <f>Z898-(Z899+Z900)</f>
        <v>0</v>
      </c>
      <c r="AA901" s="1533"/>
      <c r="AB901" s="1533"/>
      <c r="AC901" s="1533"/>
      <c r="AD901" s="1533"/>
      <c r="AE901" s="1534"/>
      <c r="AF901" s="1101"/>
      <c r="AG901" s="1101"/>
      <c r="AH901" s="1101"/>
      <c r="AI901" s="1101"/>
      <c r="AJ901" s="1101"/>
      <c r="AK901" s="1101"/>
      <c r="AL901" s="1101"/>
      <c r="AM901" s="1101"/>
      <c r="AN901" s="1101"/>
      <c r="AO901" s="1101"/>
      <c r="AP901" s="1101"/>
      <c r="AQ901" s="1101"/>
      <c r="AR901" s="1101"/>
      <c r="AS901" s="1101"/>
      <c r="AT901" s="1101"/>
      <c r="AU901" s="1101"/>
      <c r="AV901" s="1101"/>
      <c r="AW901" s="1101"/>
      <c r="AX901" s="1101"/>
      <c r="AY901" s="1101"/>
      <c r="AZ901" s="2"/>
      <c r="BA901" s="1101"/>
      <c r="BB901" s="24"/>
      <c r="BC901" s="666"/>
      <c r="BD901" s="1555"/>
      <c r="BE901" s="1555"/>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2.95" customHeight="1">
      <c r="A902" s="1101"/>
      <c r="B902" s="1101"/>
      <c r="C902" s="383"/>
      <c r="D902" s="1157"/>
      <c r="E902" s="1144"/>
      <c r="F902" s="1144"/>
      <c r="G902" s="1144"/>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144"/>
      <c r="AG902" s="1101"/>
      <c r="AH902" s="1101"/>
      <c r="AI902" s="1101"/>
      <c r="AJ902" s="1101"/>
      <c r="AK902" s="1101"/>
      <c r="AL902" s="1101"/>
      <c r="AM902" s="1101"/>
      <c r="AN902" s="1101"/>
      <c r="AO902" s="1101"/>
      <c r="AP902" s="1101"/>
      <c r="AQ902" s="1101"/>
      <c r="AR902" s="1101"/>
      <c r="AS902" s="1101"/>
      <c r="AT902" s="1101"/>
      <c r="AU902" s="1101"/>
      <c r="AV902" s="1101"/>
      <c r="AW902" s="1101"/>
      <c r="AX902" s="1101"/>
      <c r="AY902" s="1101"/>
      <c r="AZ902" s="2"/>
      <c r="BA902" s="1101"/>
      <c r="BB902" s="24"/>
      <c r="BC902" s="666"/>
      <c r="BD902" s="1555"/>
      <c r="BE902" s="1555"/>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2.95" customHeight="1">
      <c r="A903" s="1101"/>
      <c r="B903" s="1101"/>
      <c r="C903" s="1101" t="s">
        <v>1665</v>
      </c>
      <c r="D903" s="13"/>
      <c r="E903" s="1144"/>
      <c r="F903" s="1144"/>
      <c r="G903" s="1144"/>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144"/>
      <c r="AG903" s="1101"/>
      <c r="AH903" s="1101"/>
      <c r="AI903" s="1101"/>
      <c r="AJ903" s="1101"/>
      <c r="AK903" s="1101"/>
      <c r="AL903" s="1101"/>
      <c r="AM903" s="1101"/>
      <c r="AN903" s="1101"/>
      <c r="AO903" s="1101"/>
      <c r="AP903" s="1101"/>
      <c r="AQ903" s="1101"/>
      <c r="AR903" s="1101"/>
      <c r="AS903" s="1101"/>
      <c r="AT903" s="1101"/>
      <c r="AU903" s="1101"/>
      <c r="AV903" s="1101"/>
      <c r="AW903" s="1101"/>
      <c r="AX903" s="1101"/>
      <c r="AY903" s="1101"/>
      <c r="AZ903" s="2"/>
      <c r="BA903" s="1101"/>
      <c r="BB903" s="24"/>
      <c r="BC903" s="666"/>
      <c r="BD903" s="1560"/>
      <c r="BE903" s="1555"/>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2.95" customHeight="1">
      <c r="A904" s="1101"/>
      <c r="B904" s="1101"/>
      <c r="C904" s="107" t="s">
        <v>1666</v>
      </c>
      <c r="D904" s="13"/>
      <c r="E904" s="1144"/>
      <c r="F904" s="1144"/>
      <c r="G904" s="1144"/>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144"/>
      <c r="AG904" s="1101"/>
      <c r="AH904" s="1101"/>
      <c r="AI904" s="1101"/>
      <c r="AJ904" s="1101"/>
      <c r="AK904" s="1101"/>
      <c r="AL904" s="1101"/>
      <c r="AM904" s="1101"/>
      <c r="AN904" s="1101"/>
      <c r="AO904" s="1101"/>
      <c r="AP904" s="1101"/>
      <c r="AQ904" s="1101"/>
      <c r="AR904" s="1101"/>
      <c r="AS904" s="1101"/>
      <c r="AT904" s="1101"/>
      <c r="AU904" s="1101"/>
      <c r="AV904" s="54"/>
      <c r="AW904" s="54"/>
      <c r="AX904" s="54"/>
      <c r="AY904" s="54"/>
      <c r="AZ904" s="2"/>
      <c r="BA904" s="1101"/>
      <c r="BB904" s="24"/>
      <c r="BC904" s="666"/>
      <c r="BD904" s="1576"/>
      <c r="BE904" s="1576"/>
      <c r="BF904" s="1576"/>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2.95" customHeight="1">
      <c r="A905" s="1101"/>
      <c r="B905" s="1101"/>
      <c r="C905" s="107" t="s">
        <v>1667</v>
      </c>
      <c r="D905" s="13"/>
      <c r="E905" s="1144"/>
      <c r="F905" s="1144"/>
      <c r="G905" s="1144"/>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144"/>
      <c r="AG905" s="1101"/>
      <c r="AH905" s="1101"/>
      <c r="AI905" s="1101"/>
      <c r="AJ905" s="1101"/>
      <c r="AK905" s="1101"/>
      <c r="AL905" s="1101"/>
      <c r="AM905" s="1101"/>
      <c r="AN905" s="1101"/>
      <c r="AO905" s="1101"/>
      <c r="AP905" s="1101"/>
      <c r="AQ905" s="1101"/>
      <c r="AR905" s="1101"/>
      <c r="AS905" s="1101"/>
      <c r="AT905" s="1101"/>
      <c r="AU905" s="1101"/>
      <c r="AV905" s="54"/>
      <c r="AW905" s="54"/>
      <c r="AX905" s="54"/>
      <c r="AY905" s="54"/>
      <c r="AZ905" s="2"/>
      <c r="BA905" s="1101"/>
      <c r="BB905" s="24"/>
      <c r="BC905" s="666"/>
      <c r="BD905" s="1575"/>
      <c r="BE905" s="1575"/>
      <c r="BF905" s="1575"/>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2.95" customHeight="1">
      <c r="A906" s="1101"/>
      <c r="B906" s="1101"/>
      <c r="C906" s="232" t="s">
        <v>1668</v>
      </c>
      <c r="D906" s="13"/>
      <c r="E906" s="1144"/>
      <c r="F906" s="1144"/>
      <c r="G906" s="1144"/>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144"/>
      <c r="AG906" s="1101"/>
      <c r="AH906" s="1101"/>
      <c r="AI906" s="1101"/>
      <c r="AJ906" s="1101"/>
      <c r="AK906" s="1101"/>
      <c r="AL906" s="1101"/>
      <c r="AM906" s="1101"/>
      <c r="AN906" s="1101"/>
      <c r="AO906" s="1101"/>
      <c r="AP906" s="1101"/>
      <c r="AQ906" s="1101"/>
      <c r="AR906" s="1101"/>
      <c r="AS906" s="1101"/>
      <c r="AT906" s="1101"/>
      <c r="AU906" s="1101"/>
      <c r="AV906" s="54"/>
      <c r="AW906" s="54"/>
      <c r="AX906" s="54"/>
      <c r="AY906" s="54"/>
      <c r="AZ906" s="2"/>
      <c r="BA906" s="1101"/>
      <c r="BB906" s="24"/>
      <c r="BC906" s="666"/>
      <c r="BD906" s="1555"/>
      <c r="BE906" s="1555"/>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2.95" customHeight="1">
      <c r="A907" s="1101"/>
      <c r="B907" s="1101"/>
      <c r="C907" s="1101"/>
      <c r="D907" s="13"/>
      <c r="E907" s="1180"/>
      <c r="F907" s="1180"/>
      <c r="G907" s="1180"/>
      <c r="H907" s="1180"/>
      <c r="I907" s="1180"/>
      <c r="J907" s="1180"/>
      <c r="K907" s="1180"/>
      <c r="L907" s="1180"/>
      <c r="M907" s="1180"/>
      <c r="N907" s="1180"/>
      <c r="O907" s="1180"/>
      <c r="P907" s="1180"/>
      <c r="Q907" s="1180"/>
      <c r="R907" s="1180"/>
      <c r="S907" s="1180"/>
      <c r="T907" s="1180"/>
      <c r="U907" s="1180"/>
      <c r="V907" s="1180"/>
      <c r="W907" s="1180"/>
      <c r="X907" s="1180"/>
      <c r="Y907" s="1180"/>
      <c r="Z907" s="1180"/>
      <c r="AA907" s="1180"/>
      <c r="AB907" s="1180"/>
      <c r="AC907" s="1180"/>
      <c r="AD907" s="1180"/>
      <c r="AE907" s="1180"/>
      <c r="AF907" s="1180"/>
      <c r="AG907" s="1180"/>
      <c r="AH907" s="1180"/>
      <c r="AI907" s="1180"/>
      <c r="AJ907" s="1101"/>
      <c r="AK907" s="1101"/>
      <c r="AL907" s="1101"/>
      <c r="AM907" s="1101"/>
      <c r="AN907" s="1101"/>
      <c r="AO907" s="1101"/>
      <c r="AP907" s="1101"/>
      <c r="AQ907" s="1101"/>
      <c r="AR907" s="1101"/>
      <c r="AS907" s="1101"/>
      <c r="AT907" s="1101"/>
      <c r="AU907" s="1101"/>
      <c r="AV907" s="54"/>
      <c r="AW907" s="54"/>
      <c r="AX907" s="54"/>
      <c r="AY907" s="54"/>
      <c r="AZ907" s="2"/>
      <c r="BA907" s="1101"/>
      <c r="BB907" s="24"/>
      <c r="BC907" s="666"/>
      <c r="BD907" s="1560"/>
      <c r="BE907" s="1555"/>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2.95" customHeight="1">
      <c r="A908" s="1101"/>
      <c r="B908" s="1101"/>
      <c r="C908" s="1101"/>
      <c r="D908" s="1101"/>
      <c r="E908" s="1101"/>
      <c r="F908" s="1101"/>
      <c r="G908" s="1101"/>
      <c r="H908" s="1101"/>
      <c r="I908" s="1101"/>
      <c r="J908" s="1101"/>
      <c r="K908" s="1101"/>
      <c r="L908" s="1101"/>
      <c r="M908" s="1101"/>
      <c r="N908" s="1101"/>
      <c r="O908" s="1101"/>
      <c r="P908" s="1101"/>
      <c r="Q908" s="1101"/>
      <c r="R908" s="1101"/>
      <c r="S908" s="1101"/>
      <c r="T908" s="1101"/>
      <c r="U908" s="1101"/>
      <c r="V908" s="1101"/>
      <c r="W908" s="1101"/>
      <c r="X908" s="1101"/>
      <c r="Y908" s="1101"/>
      <c r="Z908" s="1101"/>
      <c r="AA908" s="1101"/>
      <c r="AB908" s="1101"/>
      <c r="AC908" s="1101"/>
      <c r="AD908" s="1101"/>
      <c r="AE908" s="1101"/>
      <c r="AF908" s="1101"/>
      <c r="AG908" s="1101"/>
      <c r="AH908" s="1101"/>
      <c r="AI908" s="1101"/>
      <c r="AJ908" s="1101"/>
      <c r="AK908" s="1101"/>
      <c r="AL908" s="1101"/>
      <c r="AM908" s="1101"/>
      <c r="AN908" s="1101"/>
      <c r="AO908" s="1101"/>
      <c r="AP908" s="1101"/>
      <c r="AQ908" s="1101"/>
      <c r="AR908" s="1101"/>
      <c r="AS908" s="1101"/>
      <c r="AT908" s="1101"/>
      <c r="AU908" s="1101"/>
      <c r="AV908" s="1101"/>
      <c r="AW908" s="1101"/>
      <c r="AX908" s="1101"/>
      <c r="AY908" s="1101"/>
      <c r="AZ908" s="2"/>
      <c r="BA908" s="1101"/>
      <c r="BB908" s="24"/>
      <c r="BC908" s="666"/>
      <c r="BD908" s="1101"/>
      <c r="BE908" s="1101"/>
      <c r="BF908" s="1101"/>
      <c r="BG908" s="1173"/>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2.95" customHeight="1">
      <c r="A909" s="1489" t="s">
        <v>1669</v>
      </c>
      <c r="B909" s="1489"/>
      <c r="C909" s="1489"/>
      <c r="D909" s="1489"/>
      <c r="E909" s="1489"/>
      <c r="F909" s="1489"/>
      <c r="G909" s="1489"/>
      <c r="H909" s="1489"/>
      <c r="I909" s="1489"/>
      <c r="J909" s="1489"/>
      <c r="K909" s="1489"/>
      <c r="L909" s="1489"/>
      <c r="M909" s="1489"/>
      <c r="N909" s="1489"/>
      <c r="O909" s="1489"/>
      <c r="P909" s="1489"/>
      <c r="Q909" s="1489"/>
      <c r="R909" s="1489"/>
      <c r="S909" s="1489"/>
      <c r="T909" s="1489"/>
      <c r="U909" s="1489"/>
      <c r="V909" s="1489"/>
      <c r="W909" s="1489"/>
      <c r="X909" s="1489"/>
      <c r="Y909" s="1489"/>
      <c r="Z909" s="1489"/>
      <c r="AA909" s="1489"/>
      <c r="AB909" s="1489"/>
      <c r="AC909" s="1489"/>
      <c r="AD909" s="1489"/>
      <c r="AE909" s="1489"/>
      <c r="AF909" s="1489"/>
      <c r="AG909" s="1489"/>
      <c r="AH909" s="1489"/>
      <c r="AI909" s="1489"/>
      <c r="AJ909" s="1489"/>
      <c r="AK909" s="1489"/>
      <c r="AL909" s="1489"/>
      <c r="AM909" s="1489"/>
      <c r="AN909" s="1489"/>
      <c r="AO909" s="1489"/>
      <c r="AP909" s="1489"/>
      <c r="AQ909" s="1489"/>
      <c r="AR909" s="1489"/>
      <c r="AS909" s="1489"/>
      <c r="AT909" s="1489"/>
      <c r="AU909" s="1101"/>
      <c r="AV909" s="1101"/>
      <c r="AW909" s="1101"/>
      <c r="AX909" s="1101"/>
      <c r="AY909" s="1101"/>
      <c r="AZ909" s="2"/>
      <c r="BA909" s="2"/>
      <c r="BB909" s="24"/>
      <c r="BC909" s="24"/>
      <c r="BD909" s="1560"/>
      <c r="BE909" s="1555"/>
      <c r="BF909" s="738"/>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2.95" customHeight="1">
      <c r="A910" s="1489"/>
      <c r="B910" s="1489"/>
      <c r="C910" s="1489"/>
      <c r="D910" s="1489"/>
      <c r="E910" s="1489"/>
      <c r="F910" s="1489"/>
      <c r="G910" s="1489"/>
      <c r="H910" s="1489"/>
      <c r="I910" s="1489"/>
      <c r="J910" s="1489"/>
      <c r="K910" s="1489"/>
      <c r="L910" s="1489"/>
      <c r="M910" s="1489"/>
      <c r="N910" s="1489"/>
      <c r="O910" s="1489"/>
      <c r="P910" s="1489"/>
      <c r="Q910" s="1489"/>
      <c r="R910" s="1489"/>
      <c r="S910" s="1489"/>
      <c r="T910" s="1489"/>
      <c r="U910" s="1489"/>
      <c r="V910" s="1489"/>
      <c r="W910" s="1489"/>
      <c r="X910" s="1489"/>
      <c r="Y910" s="1489"/>
      <c r="Z910" s="1489"/>
      <c r="AA910" s="1489"/>
      <c r="AB910" s="1489"/>
      <c r="AC910" s="1489"/>
      <c r="AD910" s="1489"/>
      <c r="AE910" s="1489"/>
      <c r="AF910" s="1489"/>
      <c r="AG910" s="1489"/>
      <c r="AH910" s="1489"/>
      <c r="AI910" s="1489"/>
      <c r="AJ910" s="1489"/>
      <c r="AK910" s="1489"/>
      <c r="AL910" s="1489"/>
      <c r="AM910" s="1489"/>
      <c r="AN910" s="1489"/>
      <c r="AO910" s="1489"/>
      <c r="AP910" s="1489"/>
      <c r="AQ910" s="1489"/>
      <c r="AR910" s="1489"/>
      <c r="AS910" s="1489"/>
      <c r="AT910" s="1489"/>
      <c r="AU910" s="1101"/>
      <c r="AV910" s="1101"/>
      <c r="AW910" s="1101"/>
      <c r="AX910" s="1101"/>
      <c r="AY910" s="1101"/>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2.95" customHeight="1">
      <c r="A911" s="1101"/>
      <c r="B911" s="1101"/>
      <c r="C911" s="110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U911" s="1101"/>
      <c r="AV911" s="1101"/>
      <c r="AW911" s="1101"/>
      <c r="AX911" s="1101"/>
      <c r="AY911" s="1101"/>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2.95" customHeight="1">
      <c r="A912" s="1" t="s">
        <v>919</v>
      </c>
      <c r="B912" s="1101"/>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U912" s="1101"/>
      <c r="AV912" s="1101"/>
      <c r="AW912" s="1101"/>
      <c r="AX912" s="1101"/>
      <c r="AY912" s="1101"/>
      <c r="AZ912" s="2"/>
      <c r="BA912" s="1101"/>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2.95" customHeight="1">
      <c r="B913" s="1101"/>
      <c r="C913" s="1101"/>
      <c r="D913" s="1101"/>
      <c r="E913" s="1101"/>
      <c r="F913" s="1101"/>
      <c r="G913" s="1101"/>
      <c r="H913" s="1101"/>
      <c r="I913" s="1101"/>
      <c r="J913" s="1101"/>
      <c r="K913" s="1101"/>
      <c r="L913" s="1101"/>
      <c r="M913" s="1101"/>
      <c r="N913" s="1101"/>
      <c r="O913" s="1101"/>
      <c r="P913" s="1101"/>
      <c r="Q913" s="1101"/>
      <c r="R913" s="1101"/>
      <c r="S913" s="1101"/>
      <c r="T913" s="1101"/>
      <c r="U913" s="1101"/>
      <c r="V913" s="1101"/>
      <c r="W913" s="1101"/>
      <c r="X913" s="1101"/>
      <c r="Y913" s="1101"/>
      <c r="Z913" s="1101"/>
      <c r="AA913" s="1101"/>
      <c r="AB913" s="1101"/>
      <c r="AC913" s="1101"/>
      <c r="AD913" s="1101"/>
      <c r="AE913" s="1101"/>
      <c r="AF913" s="1101"/>
      <c r="AG913" s="1101"/>
      <c r="AH913" s="1101"/>
      <c r="AI913" s="1101"/>
      <c r="AJ913" s="1101"/>
      <c r="AK913" s="1101"/>
      <c r="AL913" s="1101"/>
      <c r="AM913" s="1101"/>
      <c r="AN913" s="1101"/>
      <c r="AO913" s="1101"/>
      <c r="AP913" s="1101"/>
      <c r="AQ913" s="1101"/>
      <c r="AR913" s="1101"/>
      <c r="AS913" s="1101"/>
      <c r="AT913" s="1101"/>
      <c r="AU913" s="1101"/>
      <c r="AV913" s="1101"/>
      <c r="AW913" s="1101"/>
      <c r="AX913" s="1101"/>
      <c r="AY913" s="110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2.95" customHeight="1">
      <c r="B914" s="1101"/>
      <c r="C914" s="1101"/>
      <c r="D914" s="1101"/>
      <c r="E914" s="1101"/>
      <c r="F914" s="1754" t="s">
        <v>1670</v>
      </c>
      <c r="G914" s="1755"/>
      <c r="H914" s="1755"/>
      <c r="I914" s="1755"/>
      <c r="J914" s="1755"/>
      <c r="K914" s="1755"/>
      <c r="L914" s="1755"/>
      <c r="M914" s="1755"/>
      <c r="N914" s="1755"/>
      <c r="O914" s="1755"/>
      <c r="P914" s="1755"/>
      <c r="Q914" s="1755"/>
      <c r="R914" s="1755"/>
      <c r="S914" s="1755"/>
      <c r="T914" s="1756"/>
      <c r="U914" s="1687" t="s">
        <v>1671</v>
      </c>
      <c r="V914" s="1688"/>
      <c r="W914" s="1688"/>
      <c r="X914" s="1688"/>
      <c r="Y914" s="1688"/>
      <c r="Z914" s="1688"/>
      <c r="AA914" s="1175"/>
      <c r="AB914" s="205"/>
      <c r="AC914" s="205"/>
      <c r="AD914" s="205"/>
      <c r="AE914" s="205"/>
      <c r="AF914" s="1054"/>
      <c r="AG914" s="1101"/>
      <c r="AH914" s="1101"/>
      <c r="AI914" s="1101"/>
      <c r="AJ914" s="1101"/>
      <c r="AK914" s="1101"/>
      <c r="AL914" s="1101"/>
      <c r="AM914" s="1101"/>
      <c r="AN914" s="1101"/>
      <c r="AO914" s="1101"/>
      <c r="AP914" s="1101"/>
      <c r="AQ914" s="1101"/>
      <c r="AR914" s="1101"/>
      <c r="AS914" s="1101"/>
      <c r="AT914" s="1101"/>
      <c r="AU914" s="1101"/>
      <c r="AV914" s="1101"/>
      <c r="AW914" s="1101"/>
      <c r="AX914" s="1101"/>
      <c r="AY914" s="1101"/>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2.95" customHeight="1">
      <c r="B915" s="1"/>
      <c r="C915" s="1101"/>
      <c r="D915" s="1101"/>
      <c r="E915" s="1101"/>
      <c r="F915" s="1689" t="s">
        <v>1672</v>
      </c>
      <c r="G915" s="1690"/>
      <c r="H915" s="1690"/>
      <c r="I915" s="1690"/>
      <c r="J915" s="1690"/>
      <c r="K915" s="1690"/>
      <c r="L915" s="1690"/>
      <c r="M915" s="1690"/>
      <c r="N915" s="1690"/>
      <c r="O915" s="1690"/>
      <c r="P915" s="1690"/>
      <c r="Q915" s="1690"/>
      <c r="R915" s="1690"/>
      <c r="S915" s="1690"/>
      <c r="T915" s="1707"/>
      <c r="U915" s="1689"/>
      <c r="V915" s="1690"/>
      <c r="W915" s="1690"/>
      <c r="X915" s="1690"/>
      <c r="Y915" s="1690"/>
      <c r="Z915" s="1690"/>
      <c r="AA915" s="1176"/>
      <c r="AB915" s="2"/>
      <c r="AC915" s="2"/>
      <c r="AD915" s="2"/>
      <c r="AE915" s="2"/>
      <c r="AF915" s="1055"/>
      <c r="AG915" s="1101"/>
      <c r="AH915" s="1101"/>
      <c r="AI915" s="1101"/>
      <c r="AJ915" s="1101"/>
      <c r="AK915" s="1101"/>
      <c r="AL915" s="1101"/>
      <c r="AM915" s="1101"/>
      <c r="AN915" s="1101"/>
      <c r="AO915" s="1101"/>
      <c r="AP915" s="1101"/>
      <c r="AQ915" s="1101"/>
      <c r="AR915" s="1101"/>
      <c r="AS915" s="1101"/>
      <c r="AT915" s="1101"/>
      <c r="AU915" s="1101"/>
      <c r="AV915" s="1101"/>
      <c r="AW915" s="1101"/>
      <c r="AX915" s="1101"/>
      <c r="AY915" s="1101"/>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2.95" customHeight="1">
      <c r="B916" s="1"/>
      <c r="C916" s="1101"/>
      <c r="D916" s="1101"/>
      <c r="E916" s="1101"/>
      <c r="F916" s="1691"/>
      <c r="G916" s="1692"/>
      <c r="H916" s="1692"/>
      <c r="I916" s="1692"/>
      <c r="J916" s="1692"/>
      <c r="K916" s="1692"/>
      <c r="L916" s="1692"/>
      <c r="M916" s="1692"/>
      <c r="N916" s="1692"/>
      <c r="O916" s="1692"/>
      <c r="P916" s="1692"/>
      <c r="Q916" s="1692"/>
      <c r="R916" s="1692"/>
      <c r="S916" s="1692"/>
      <c r="T916" s="1708"/>
      <c r="U916" s="1691"/>
      <c r="V916" s="1692"/>
      <c r="W916" s="1692"/>
      <c r="X916" s="1692"/>
      <c r="Y916" s="1692"/>
      <c r="Z916" s="1692"/>
      <c r="AA916" s="730"/>
      <c r="AB916" s="1433" t="s">
        <v>1673</v>
      </c>
      <c r="AC916" s="1433"/>
      <c r="AD916" s="1433"/>
      <c r="AE916" s="1433"/>
      <c r="AF916" s="1056"/>
      <c r="AG916" s="1101"/>
      <c r="AH916" s="1101"/>
      <c r="AI916" s="1101"/>
      <c r="AJ916" s="1101"/>
      <c r="AK916" s="1101"/>
      <c r="AL916" s="1101"/>
      <c r="AM916" s="1101"/>
      <c r="AN916" s="1101"/>
      <c r="AO916" s="1101"/>
      <c r="AP916" s="1101"/>
      <c r="AQ916" s="1101"/>
      <c r="AR916" s="1101"/>
      <c r="AS916" s="1101"/>
      <c r="AT916" s="1101"/>
      <c r="AU916" s="1101"/>
      <c r="AV916" s="1101"/>
      <c r="AW916" s="1101"/>
      <c r="AX916" s="1101"/>
      <c r="AY916" s="1101"/>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2.95" customHeight="1">
      <c r="B917" s="1"/>
      <c r="C917" s="1101"/>
      <c r="D917" s="1101"/>
      <c r="E917" s="1101"/>
      <c r="F917" s="1107" t="s">
        <v>1674</v>
      </c>
      <c r="G917" s="33"/>
      <c r="H917" s="33"/>
      <c r="I917" s="33"/>
      <c r="J917" s="33"/>
      <c r="K917" s="33"/>
      <c r="L917" s="33"/>
      <c r="M917" s="33"/>
      <c r="N917" s="33"/>
      <c r="O917" s="33"/>
      <c r="P917" s="33"/>
      <c r="Q917" s="33"/>
      <c r="R917" s="33"/>
      <c r="S917" s="33"/>
      <c r="T917" s="34"/>
      <c r="U917" s="1566" t="s">
        <v>894</v>
      </c>
      <c r="V917" s="1379"/>
      <c r="W917" s="1379"/>
      <c r="X917" s="1379"/>
      <c r="Y917" s="1379"/>
      <c r="Z917" s="1380"/>
      <c r="AA917" s="1567">
        <f>+AO627</f>
        <v>16594491</v>
      </c>
      <c r="AB917" s="1476"/>
      <c r="AC917" s="1476"/>
      <c r="AD917" s="1476"/>
      <c r="AE917" s="1476"/>
      <c r="AF917" s="1568"/>
      <c r="AG917" s="1101"/>
      <c r="AH917" s="1101"/>
      <c r="AI917" s="1101"/>
      <c r="AJ917" s="1101"/>
      <c r="AK917" s="1101"/>
      <c r="AL917" s="1101"/>
      <c r="AM917" s="1101"/>
      <c r="AN917" s="1101"/>
      <c r="AO917" s="1101"/>
      <c r="AP917" s="1101"/>
      <c r="AQ917" s="1101"/>
      <c r="AR917" s="1101"/>
      <c r="AS917" s="1101"/>
      <c r="AT917" s="1101"/>
      <c r="AU917" s="1101"/>
      <c r="AV917" s="1101"/>
      <c r="AW917" s="1101"/>
      <c r="AX917" s="1101"/>
      <c r="AY917" s="1101"/>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2.95" customHeight="1">
      <c r="B918" s="1"/>
      <c r="C918" s="1101"/>
      <c r="D918" s="1101"/>
      <c r="E918" s="1101"/>
      <c r="F918" s="1110" t="s">
        <v>1675</v>
      </c>
      <c r="G918" s="33"/>
      <c r="H918" s="33"/>
      <c r="I918" s="33"/>
      <c r="J918" s="33"/>
      <c r="K918" s="33"/>
      <c r="L918" s="33"/>
      <c r="M918" s="33"/>
      <c r="N918" s="33"/>
      <c r="O918" s="33"/>
      <c r="P918" s="33"/>
      <c r="Q918" s="33"/>
      <c r="R918" s="33"/>
      <c r="S918" s="33"/>
      <c r="T918" s="34"/>
      <c r="U918" s="1566" t="s">
        <v>894</v>
      </c>
      <c r="V918" s="1379"/>
      <c r="W918" s="1379"/>
      <c r="X918" s="1379"/>
      <c r="Y918" s="1379"/>
      <c r="Z918" s="1380"/>
      <c r="AA918" s="1567">
        <f>+AO628</f>
        <v>2419347</v>
      </c>
      <c r="AB918" s="1476"/>
      <c r="AC918" s="1476"/>
      <c r="AD918" s="1476"/>
      <c r="AE918" s="1476"/>
      <c r="AF918" s="1568"/>
      <c r="AG918" s="1101"/>
      <c r="AH918" s="1101"/>
      <c r="AI918" s="1101"/>
      <c r="AJ918" s="1101"/>
      <c r="AK918" s="1101"/>
      <c r="AL918" s="1101"/>
      <c r="AM918" s="1101"/>
      <c r="AN918" s="1101"/>
      <c r="AO918" s="1101"/>
      <c r="AP918" s="1101"/>
      <c r="AQ918" s="1101"/>
      <c r="AR918" s="1101"/>
      <c r="AS918" s="1101"/>
      <c r="AT918" s="1101"/>
      <c r="AU918" s="1101"/>
      <c r="AV918" s="1101"/>
      <c r="AW918" s="1101"/>
      <c r="AX918" s="1101"/>
      <c r="AY918" s="1101"/>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2.95" customHeight="1">
      <c r="B919" s="1101"/>
      <c r="C919" s="1101"/>
      <c r="D919" s="1101"/>
      <c r="E919" s="1101"/>
      <c r="F919" s="1107" t="s">
        <v>1676</v>
      </c>
      <c r="G919" s="1108"/>
      <c r="H919" s="1108"/>
      <c r="I919" s="1108"/>
      <c r="J919" s="1108"/>
      <c r="K919" s="1108"/>
      <c r="L919" s="1108"/>
      <c r="M919" s="1108"/>
      <c r="N919" s="1108"/>
      <c r="O919" s="1108"/>
      <c r="P919" s="1108"/>
      <c r="Q919" s="1108"/>
      <c r="R919" s="1108"/>
      <c r="S919" s="1108"/>
      <c r="T919" s="1109"/>
      <c r="U919" s="1566" t="s">
        <v>299</v>
      </c>
      <c r="V919" s="1379"/>
      <c r="W919" s="1379"/>
      <c r="X919" s="1379"/>
      <c r="Y919" s="1379"/>
      <c r="Z919" s="1380"/>
      <c r="AA919" s="1567"/>
      <c r="AB919" s="1476"/>
      <c r="AC919" s="1476"/>
      <c r="AD919" s="1476"/>
      <c r="AE919" s="1476"/>
      <c r="AF919" s="1568"/>
      <c r="AG919" s="1101"/>
      <c r="AH919" s="1101"/>
      <c r="AI919" s="1101"/>
      <c r="AJ919" s="1101"/>
      <c r="AK919" s="1101"/>
      <c r="AL919" s="1101"/>
      <c r="AM919" s="1101"/>
      <c r="AN919" s="1101"/>
      <c r="AO919" s="1101"/>
      <c r="AP919" s="1101"/>
      <c r="AQ919" s="1101"/>
      <c r="AR919" s="1101"/>
      <c r="AS919" s="1101"/>
      <c r="AT919" s="1101"/>
      <c r="AU919" s="1101"/>
      <c r="AV919" s="1101"/>
      <c r="AW919" s="1101"/>
      <c r="AX919" s="1101"/>
      <c r="AY919" s="1101"/>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2.95" customHeight="1">
      <c r="B920" s="1101"/>
      <c r="C920" s="1101"/>
      <c r="D920" s="1101"/>
      <c r="E920" s="1101"/>
      <c r="F920" s="1107" t="s">
        <v>1677</v>
      </c>
      <c r="G920" s="1108"/>
      <c r="H920" s="1108"/>
      <c r="I920" s="1108"/>
      <c r="J920" s="1108"/>
      <c r="K920" s="1108"/>
      <c r="L920" s="1108"/>
      <c r="M920" s="1108"/>
      <c r="N920" s="1108"/>
      <c r="O920" s="1108"/>
      <c r="P920" s="1108"/>
      <c r="Q920" s="1108"/>
      <c r="R920" s="1108"/>
      <c r="S920" s="1108"/>
      <c r="T920" s="1109"/>
      <c r="U920" s="1566" t="s">
        <v>299</v>
      </c>
      <c r="V920" s="1379"/>
      <c r="W920" s="1379"/>
      <c r="X920" s="1379"/>
      <c r="Y920" s="1379"/>
      <c r="Z920" s="1380"/>
      <c r="AA920" s="1567"/>
      <c r="AB920" s="1476"/>
      <c r="AC920" s="1476"/>
      <c r="AD920" s="1476"/>
      <c r="AE920" s="1476"/>
      <c r="AF920" s="1568"/>
      <c r="AG920" s="1101"/>
      <c r="AH920" s="1101"/>
      <c r="AI920" s="1101"/>
      <c r="AJ920" s="1101"/>
      <c r="AK920" s="1101"/>
      <c r="AL920" s="1101"/>
      <c r="AM920" s="1101"/>
      <c r="AN920" s="1101"/>
      <c r="AO920" s="1101"/>
      <c r="AP920" s="1101"/>
      <c r="AQ920" s="1101"/>
      <c r="AR920" s="1101"/>
      <c r="AS920" s="1101"/>
      <c r="AT920" s="1101"/>
      <c r="AU920" s="1101"/>
      <c r="AV920" s="1101"/>
      <c r="AW920" s="1101"/>
      <c r="AX920" s="1101"/>
      <c r="AY920" s="1101"/>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2.95" customHeight="1">
      <c r="B921" s="1101"/>
      <c r="C921" s="1101"/>
      <c r="D921" s="1101"/>
      <c r="E921" s="1101"/>
      <c r="F921" s="1110" t="s">
        <v>1678</v>
      </c>
      <c r="G921" s="1108"/>
      <c r="H921" s="1108"/>
      <c r="I921" s="1108"/>
      <c r="J921" s="1108"/>
      <c r="K921" s="1108"/>
      <c r="L921" s="1108"/>
      <c r="M921" s="1108"/>
      <c r="N921" s="1108"/>
      <c r="O921" s="1108"/>
      <c r="P921" s="1108"/>
      <c r="Q921" s="1108"/>
      <c r="R921" s="1108"/>
      <c r="S921" s="1108"/>
      <c r="T921" s="1109"/>
      <c r="U921" s="1566" t="s">
        <v>299</v>
      </c>
      <c r="V921" s="1379"/>
      <c r="W921" s="1379"/>
      <c r="X921" s="1379"/>
      <c r="Y921" s="1379"/>
      <c r="Z921" s="1380"/>
      <c r="AA921" s="1567"/>
      <c r="AB921" s="1476"/>
      <c r="AC921" s="1476"/>
      <c r="AD921" s="1476"/>
      <c r="AE921" s="1476"/>
      <c r="AF921" s="1568"/>
      <c r="AG921" s="1101"/>
      <c r="AH921" s="1101"/>
      <c r="AI921" s="1101"/>
      <c r="AJ921" s="1101"/>
      <c r="AK921" s="1101"/>
      <c r="AL921" s="1101"/>
      <c r="AM921" s="1101"/>
      <c r="AN921" s="1101"/>
      <c r="AO921" s="1101"/>
      <c r="AP921" s="1101"/>
      <c r="AQ921" s="1101"/>
      <c r="AR921" s="1101"/>
      <c r="AS921" s="1101"/>
      <c r="AT921" s="1101"/>
      <c r="AU921" s="1101"/>
      <c r="AV921" s="1101"/>
      <c r="AW921" s="1101"/>
      <c r="AX921" s="1101"/>
      <c r="AY921" s="1101"/>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2.95" customHeight="1">
      <c r="B922" s="1101"/>
      <c r="C922" s="1101"/>
      <c r="D922" s="1101"/>
      <c r="E922" s="1101"/>
      <c r="F922" s="1110" t="s">
        <v>1679</v>
      </c>
      <c r="G922" s="1108"/>
      <c r="H922" s="1108"/>
      <c r="I922" s="1108"/>
      <c r="J922" s="1108"/>
      <c r="K922" s="1108"/>
      <c r="L922" s="1108"/>
      <c r="M922" s="1108"/>
      <c r="N922" s="1108"/>
      <c r="O922" s="1108"/>
      <c r="P922" s="1108"/>
      <c r="Q922" s="1108"/>
      <c r="R922" s="1108"/>
      <c r="S922" s="1108"/>
      <c r="T922" s="1109"/>
      <c r="U922" s="1566" t="s">
        <v>299</v>
      </c>
      <c r="V922" s="1379"/>
      <c r="W922" s="1379"/>
      <c r="X922" s="1379"/>
      <c r="Y922" s="1379"/>
      <c r="Z922" s="1380"/>
      <c r="AA922" s="1567"/>
      <c r="AB922" s="1476"/>
      <c r="AC922" s="1476"/>
      <c r="AD922" s="1476"/>
      <c r="AE922" s="1476"/>
      <c r="AF922" s="1568"/>
      <c r="AG922" s="1101"/>
      <c r="AH922" s="1101"/>
      <c r="AI922" s="1101"/>
      <c r="AJ922" s="1101"/>
      <c r="AK922" s="1101"/>
      <c r="AL922" s="1101"/>
      <c r="AM922" s="1101"/>
      <c r="AN922" s="1101"/>
      <c r="AO922" s="1101"/>
      <c r="AP922" s="1101"/>
      <c r="AQ922" s="1101"/>
      <c r="AR922" s="1101"/>
      <c r="AS922" s="1101"/>
      <c r="AT922" s="1101"/>
      <c r="AU922" s="1101"/>
      <c r="AV922" s="1101"/>
      <c r="AW922" s="1101"/>
      <c r="AX922" s="1101"/>
      <c r="AY922" s="1101"/>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2.95" customHeight="1">
      <c r="B923" s="1101"/>
      <c r="C923" s="1101"/>
      <c r="D923" s="1101"/>
      <c r="E923" s="1101"/>
      <c r="F923" s="1110" t="s">
        <v>1680</v>
      </c>
      <c r="G923" s="1108"/>
      <c r="H923" s="1108"/>
      <c r="I923" s="1108"/>
      <c r="J923" s="1108"/>
      <c r="K923" s="1108"/>
      <c r="L923" s="1108"/>
      <c r="M923" s="1108"/>
      <c r="N923" s="1108"/>
      <c r="O923" s="1108"/>
      <c r="P923" s="1108"/>
      <c r="Q923" s="1108"/>
      <c r="R923" s="1108"/>
      <c r="S923" s="1108"/>
      <c r="T923" s="1109"/>
      <c r="U923" s="1566" t="s">
        <v>299</v>
      </c>
      <c r="V923" s="1379"/>
      <c r="W923" s="1379"/>
      <c r="X923" s="1379"/>
      <c r="Y923" s="1379"/>
      <c r="Z923" s="1380"/>
      <c r="AA923" s="1567"/>
      <c r="AB923" s="1476"/>
      <c r="AC923" s="1476"/>
      <c r="AD923" s="1476"/>
      <c r="AE923" s="1476"/>
      <c r="AF923" s="1568"/>
      <c r="AG923" s="1101"/>
      <c r="AH923" s="1101"/>
      <c r="AI923" s="1101"/>
      <c r="AJ923" s="1101"/>
      <c r="AK923" s="1101"/>
      <c r="AL923" s="1101"/>
      <c r="AM923" s="1101"/>
      <c r="AN923" s="1101"/>
      <c r="AO923" s="1101"/>
      <c r="AP923" s="1101"/>
      <c r="AQ923" s="1101"/>
      <c r="AR923" s="1101"/>
      <c r="AS923" s="1101"/>
      <c r="AT923" s="1101"/>
      <c r="AU923" s="1101"/>
      <c r="AV923" s="1101"/>
      <c r="AW923" s="1101"/>
      <c r="AX923" s="1101"/>
      <c r="AY923" s="1101"/>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2.95" customHeight="1">
      <c r="B924" s="1101"/>
      <c r="C924" s="1101"/>
      <c r="D924" s="1101"/>
      <c r="E924" s="1101"/>
      <c r="F924" s="1107" t="s">
        <v>1681</v>
      </c>
      <c r="G924" s="1108"/>
      <c r="H924" s="1108"/>
      <c r="I924" s="1108"/>
      <c r="J924" s="1108"/>
      <c r="K924" s="1108"/>
      <c r="L924" s="1108"/>
      <c r="M924" s="1108"/>
      <c r="N924" s="1108"/>
      <c r="O924" s="1108"/>
      <c r="P924" s="1108"/>
      <c r="Q924" s="1108"/>
      <c r="R924" s="1108"/>
      <c r="S924" s="1108"/>
      <c r="T924" s="1109"/>
      <c r="U924" s="1566" t="s">
        <v>299</v>
      </c>
      <c r="V924" s="1379"/>
      <c r="W924" s="1379"/>
      <c r="X924" s="1379"/>
      <c r="Y924" s="1379"/>
      <c r="Z924" s="1380"/>
      <c r="AA924" s="1567"/>
      <c r="AB924" s="1476"/>
      <c r="AC924" s="1476"/>
      <c r="AD924" s="1476"/>
      <c r="AE924" s="1476"/>
      <c r="AF924" s="1568"/>
      <c r="AG924" s="1101"/>
      <c r="AH924" s="1101"/>
      <c r="AI924" s="1101"/>
      <c r="AJ924" s="1101"/>
      <c r="AK924" s="1101"/>
      <c r="AL924" s="1101"/>
      <c r="AM924" s="1101"/>
      <c r="AN924" s="1101"/>
      <c r="AO924" s="1101"/>
      <c r="AP924" s="1101"/>
      <c r="AQ924" s="1101"/>
      <c r="AR924" s="1101"/>
      <c r="AS924" s="1101"/>
      <c r="AT924" s="1101"/>
      <c r="AU924" s="1101"/>
      <c r="AV924" s="1101"/>
      <c r="AW924" s="1101"/>
      <c r="AX924" s="1101"/>
      <c r="AY924" s="1101"/>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2.95" customHeight="1">
      <c r="B925" s="1101"/>
      <c r="C925" s="1101"/>
      <c r="D925" s="1101"/>
      <c r="E925" s="1101"/>
      <c r="F925" s="1569" t="s">
        <v>1682</v>
      </c>
      <c r="G925" s="1570"/>
      <c r="H925" s="1570"/>
      <c r="I925" s="1570"/>
      <c r="J925" s="1570"/>
      <c r="K925" s="1570"/>
      <c r="L925" s="1570"/>
      <c r="M925" s="1570"/>
      <c r="N925" s="1570"/>
      <c r="O925" s="1570"/>
      <c r="P925" s="1570"/>
      <c r="Q925" s="1570"/>
      <c r="R925" s="1570"/>
      <c r="S925" s="1570"/>
      <c r="T925" s="1571"/>
      <c r="U925" s="1566" t="s">
        <v>299</v>
      </c>
      <c r="V925" s="1379"/>
      <c r="W925" s="1379"/>
      <c r="X925" s="1379"/>
      <c r="Y925" s="1379"/>
      <c r="Z925" s="1380"/>
      <c r="AA925" s="1567"/>
      <c r="AB925" s="1476"/>
      <c r="AC925" s="1476"/>
      <c r="AD925" s="1476"/>
      <c r="AE925" s="1476"/>
      <c r="AF925" s="1568"/>
      <c r="AG925" s="1101"/>
      <c r="AH925" s="1101"/>
      <c r="AI925" s="1101"/>
      <c r="AJ925" s="1101"/>
      <c r="AK925" s="1101"/>
      <c r="AL925" s="1101"/>
      <c r="AM925" s="1101"/>
      <c r="AN925" s="1101"/>
      <c r="AO925" s="1101"/>
      <c r="AP925" s="1101"/>
      <c r="AQ925" s="1101"/>
      <c r="AR925" s="1101"/>
      <c r="AS925" s="1101"/>
      <c r="AT925" s="1101"/>
      <c r="AU925" s="1101"/>
      <c r="AV925" s="1101"/>
      <c r="AW925" s="1101"/>
      <c r="AX925" s="1101"/>
      <c r="AY925" s="1101"/>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2.95" customHeight="1">
      <c r="B926" s="1101"/>
      <c r="C926" s="1101"/>
      <c r="D926" s="1101"/>
      <c r="E926" s="1101"/>
      <c r="F926" s="1569" t="s">
        <v>1683</v>
      </c>
      <c r="G926" s="1570"/>
      <c r="H926" s="1570"/>
      <c r="I926" s="1570"/>
      <c r="J926" s="1570"/>
      <c r="K926" s="1570"/>
      <c r="L926" s="1570"/>
      <c r="M926" s="1570"/>
      <c r="N926" s="1570"/>
      <c r="O926" s="1570"/>
      <c r="P926" s="1570"/>
      <c r="Q926" s="1570"/>
      <c r="R926" s="1570"/>
      <c r="S926" s="1570"/>
      <c r="T926" s="1571"/>
      <c r="U926" s="1566" t="s">
        <v>299</v>
      </c>
      <c r="V926" s="1379"/>
      <c r="W926" s="1379"/>
      <c r="X926" s="1379"/>
      <c r="Y926" s="1379"/>
      <c r="Z926" s="1380"/>
      <c r="AA926" s="1567"/>
      <c r="AB926" s="1476"/>
      <c r="AC926" s="1476"/>
      <c r="AD926" s="1476"/>
      <c r="AE926" s="1476"/>
      <c r="AF926" s="1568"/>
      <c r="AG926" s="1101"/>
      <c r="AH926" s="1101"/>
      <c r="AI926" s="1101"/>
      <c r="AJ926" s="1101"/>
      <c r="AK926" s="1101"/>
      <c r="AL926" s="1101"/>
      <c r="AM926" s="1101"/>
      <c r="AN926" s="1101"/>
      <c r="AO926" s="1101"/>
      <c r="AP926" s="1101"/>
      <c r="AQ926" s="1101"/>
      <c r="AR926" s="1101"/>
      <c r="AS926" s="1101"/>
      <c r="AT926" s="1101"/>
      <c r="AU926" s="1"/>
      <c r="AV926" s="1101"/>
      <c r="AW926" s="1101"/>
      <c r="AX926" s="1101"/>
      <c r="AY926" s="110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2.95" customHeight="1">
      <c r="B927" s="1101"/>
      <c r="C927" s="1101"/>
      <c r="D927" s="1101"/>
      <c r="E927" s="1101"/>
      <c r="F927" s="1569" t="s">
        <v>1684</v>
      </c>
      <c r="G927" s="1570"/>
      <c r="H927" s="1570"/>
      <c r="I927" s="1570"/>
      <c r="J927" s="1570"/>
      <c r="K927" s="1570"/>
      <c r="L927" s="1570"/>
      <c r="M927" s="1570"/>
      <c r="N927" s="1570"/>
      <c r="O927" s="1570"/>
      <c r="P927" s="1570"/>
      <c r="Q927" s="1570"/>
      <c r="R927" s="1570"/>
      <c r="S927" s="1570"/>
      <c r="T927" s="1571"/>
      <c r="U927" s="1566" t="s">
        <v>299</v>
      </c>
      <c r="V927" s="1379"/>
      <c r="W927" s="1379"/>
      <c r="X927" s="1379"/>
      <c r="Y927" s="1379"/>
      <c r="Z927" s="1380"/>
      <c r="AA927" s="1567"/>
      <c r="AB927" s="1476"/>
      <c r="AC927" s="1476"/>
      <c r="AD927" s="1476"/>
      <c r="AE927" s="1476"/>
      <c r="AF927" s="1568"/>
      <c r="AG927" s="1101"/>
      <c r="AH927" s="1101"/>
      <c r="AI927" s="1101"/>
      <c r="AJ927" s="1101"/>
      <c r="AK927" s="1101"/>
      <c r="AL927" s="1101"/>
      <c r="AM927" s="1101"/>
      <c r="AN927" s="1101"/>
      <c r="AO927" s="1101"/>
      <c r="AP927" s="1101"/>
      <c r="AQ927" s="1101"/>
      <c r="AR927" s="1101"/>
      <c r="AS927" s="1101"/>
      <c r="AT927" s="1101"/>
      <c r="AU927" s="1"/>
      <c r="AV927" s="1101"/>
      <c r="AW927" s="1101"/>
      <c r="AX927" s="1101"/>
      <c r="AY927" s="110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2.95" customHeight="1">
      <c r="B928" s="1101"/>
      <c r="C928" s="1101"/>
      <c r="D928" s="1101"/>
      <c r="E928" s="1101"/>
      <c r="F928" s="1569" t="s">
        <v>1685</v>
      </c>
      <c r="G928" s="1570"/>
      <c r="H928" s="1570"/>
      <c r="I928" s="1570"/>
      <c r="J928" s="1570"/>
      <c r="K928" s="1570"/>
      <c r="L928" s="1570"/>
      <c r="M928" s="1570"/>
      <c r="N928" s="1570"/>
      <c r="O928" s="1570"/>
      <c r="P928" s="1570"/>
      <c r="Q928" s="1570"/>
      <c r="R928" s="1570"/>
      <c r="S928" s="1570"/>
      <c r="T928" s="1571"/>
      <c r="U928" s="1566" t="s">
        <v>299</v>
      </c>
      <c r="V928" s="1379"/>
      <c r="W928" s="1379"/>
      <c r="X928" s="1379"/>
      <c r="Y928" s="1379"/>
      <c r="Z928" s="1380"/>
      <c r="AA928" s="1567"/>
      <c r="AB928" s="1476"/>
      <c r="AC928" s="1476"/>
      <c r="AD928" s="1476"/>
      <c r="AE928" s="1476"/>
      <c r="AF928" s="1568"/>
      <c r="AG928" s="1101"/>
      <c r="AH928" s="1101"/>
      <c r="AI928" s="1101"/>
      <c r="AJ928" s="1101"/>
      <c r="AK928" s="1101"/>
      <c r="AL928" s="1101"/>
      <c r="AM928" s="1101"/>
      <c r="AN928" s="1101"/>
      <c r="AO928" s="1101"/>
      <c r="AP928" s="1101"/>
      <c r="AQ928" s="1101"/>
      <c r="AR928" s="1101"/>
      <c r="AS928" s="1101"/>
      <c r="AT928" s="1101"/>
      <c r="AU928" s="1"/>
      <c r="AV928" s="1101"/>
      <c r="AW928" s="1101"/>
      <c r="AX928" s="1101"/>
      <c r="AY928" s="110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2.95" customHeight="1">
      <c r="F929" s="1569" t="s">
        <v>1686</v>
      </c>
      <c r="G929" s="1570"/>
      <c r="H929" s="1570"/>
      <c r="I929" s="1570"/>
      <c r="J929" s="1570"/>
      <c r="K929" s="1570"/>
      <c r="L929" s="1570"/>
      <c r="M929" s="1570"/>
      <c r="N929" s="1570"/>
      <c r="O929" s="1570"/>
      <c r="P929" s="1570"/>
      <c r="Q929" s="1570"/>
      <c r="R929" s="1570"/>
      <c r="S929" s="1570"/>
      <c r="T929" s="1571"/>
      <c r="U929" s="1566" t="s">
        <v>299</v>
      </c>
      <c r="V929" s="1379"/>
      <c r="W929" s="1379"/>
      <c r="X929" s="1379"/>
      <c r="Y929" s="1379"/>
      <c r="Z929" s="1380"/>
      <c r="AA929" s="1567"/>
      <c r="AB929" s="1476"/>
      <c r="AC929" s="1476"/>
      <c r="AD929" s="1476"/>
      <c r="AE929" s="1476"/>
      <c r="AF929" s="1568"/>
      <c r="AG929" s="1101"/>
      <c r="AH929" s="1101"/>
      <c r="AI929" s="1101"/>
      <c r="AJ929" s="1101"/>
      <c r="AK929" s="1101"/>
      <c r="AL929" s="1101"/>
      <c r="AM929" s="1101"/>
      <c r="AN929" s="1101"/>
      <c r="AO929" s="1101"/>
      <c r="AP929" s="1101"/>
      <c r="AQ929" s="1101"/>
      <c r="AR929" s="1101"/>
      <c r="AS929" s="1101"/>
      <c r="AT929" s="1101"/>
      <c r="AU929" s="1"/>
      <c r="AV929" s="1101"/>
      <c r="AW929" s="1101"/>
      <c r="AX929" s="1101"/>
      <c r="AY929" s="110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2.95" customHeight="1">
      <c r="F930" s="1569" t="s">
        <v>1687</v>
      </c>
      <c r="G930" s="1570"/>
      <c r="H930" s="1570"/>
      <c r="I930" s="1570"/>
      <c r="J930" s="1570"/>
      <c r="K930" s="1570"/>
      <c r="L930" s="1570"/>
      <c r="M930" s="1570"/>
      <c r="N930" s="1570"/>
      <c r="O930" s="1570"/>
      <c r="P930" s="1570"/>
      <c r="Q930" s="1570"/>
      <c r="R930" s="1570"/>
      <c r="S930" s="1570"/>
      <c r="T930" s="1571"/>
      <c r="U930" s="1566" t="s">
        <v>299</v>
      </c>
      <c r="V930" s="1379"/>
      <c r="W930" s="1379"/>
      <c r="X930" s="1379"/>
      <c r="Y930" s="1379"/>
      <c r="Z930" s="1380"/>
      <c r="AA930" s="1567"/>
      <c r="AB930" s="1476"/>
      <c r="AC930" s="1476"/>
      <c r="AD930" s="1476"/>
      <c r="AE930" s="1476"/>
      <c r="AF930" s="1568"/>
      <c r="AG930" s="1101"/>
      <c r="AH930" s="1101"/>
      <c r="AI930" s="1101"/>
      <c r="AJ930" s="1101"/>
      <c r="AK930" s="1101"/>
      <c r="AL930" s="1101"/>
      <c r="AM930" s="1101"/>
      <c r="AN930" s="1101"/>
      <c r="AO930" s="1101"/>
      <c r="AP930" s="1101"/>
      <c r="AQ930" s="1101"/>
      <c r="AR930" s="1101"/>
      <c r="AS930" s="1101"/>
      <c r="AT930" s="1101"/>
      <c r="AU930" s="1"/>
      <c r="AV930" s="1101"/>
      <c r="AW930" s="1101"/>
      <c r="AX930" s="1101"/>
      <c r="AY930" s="110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2.95" customHeight="1">
      <c r="F931" s="1569" t="s">
        <v>1688</v>
      </c>
      <c r="G931" s="1570"/>
      <c r="H931" s="1570"/>
      <c r="I931" s="1570"/>
      <c r="J931" s="1570"/>
      <c r="K931" s="1570"/>
      <c r="L931" s="1570"/>
      <c r="M931" s="1570"/>
      <c r="N931" s="1570"/>
      <c r="O931" s="1570"/>
      <c r="P931" s="1570"/>
      <c r="Q931" s="1570"/>
      <c r="R931" s="1570"/>
      <c r="S931" s="1570"/>
      <c r="T931" s="1571"/>
      <c r="U931" s="1566" t="s">
        <v>299</v>
      </c>
      <c r="V931" s="1379"/>
      <c r="W931" s="1379"/>
      <c r="X931" s="1379"/>
      <c r="Y931" s="1379"/>
      <c r="Z931" s="1380"/>
      <c r="AA931" s="1567"/>
      <c r="AB931" s="1476"/>
      <c r="AC931" s="1476"/>
      <c r="AD931" s="1476"/>
      <c r="AE931" s="1476"/>
      <c r="AF931" s="1568"/>
      <c r="AG931" s="1101"/>
      <c r="AH931" s="1101"/>
      <c r="AI931" s="1101"/>
      <c r="AJ931" s="1101"/>
      <c r="AK931" s="1101"/>
      <c r="AL931" s="1101"/>
      <c r="AM931" s="1101"/>
      <c r="AN931" s="1101"/>
      <c r="AO931" s="1101"/>
      <c r="AP931" s="1101"/>
      <c r="AQ931" s="1101"/>
      <c r="AR931" s="1101"/>
      <c r="AS931" s="1101"/>
      <c r="AT931" s="1101"/>
      <c r="AU931" s="1101"/>
      <c r="AV931" s="1101"/>
      <c r="AW931" s="1101"/>
      <c r="AX931" s="1101"/>
      <c r="AY931" s="1101"/>
      <c r="AZ931" s="24"/>
      <c r="BA931" s="24"/>
      <c r="BB931" s="1101"/>
      <c r="BC931" s="1101"/>
      <c r="BD931" s="1101"/>
      <c r="BE931" s="1101"/>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2.95" customHeight="1">
      <c r="F932" s="104" t="s">
        <v>1689</v>
      </c>
      <c r="G932" s="1108"/>
      <c r="H932" s="1108"/>
      <c r="I932" s="1108"/>
      <c r="J932" s="1108"/>
      <c r="K932" s="1108"/>
      <c r="L932" s="1108"/>
      <c r="M932" s="1108"/>
      <c r="N932" s="1108"/>
      <c r="O932" s="1108"/>
      <c r="P932" s="1108"/>
      <c r="Q932" s="1108"/>
      <c r="R932" s="1108"/>
      <c r="S932" s="1108"/>
      <c r="T932" s="1109"/>
      <c r="U932" s="1566" t="s">
        <v>299</v>
      </c>
      <c r="V932" s="1379"/>
      <c r="W932" s="1379"/>
      <c r="X932" s="1379"/>
      <c r="Y932" s="1379"/>
      <c r="Z932" s="1380"/>
      <c r="AA932" s="1567"/>
      <c r="AB932" s="1476"/>
      <c r="AC932" s="1476"/>
      <c r="AD932" s="1476"/>
      <c r="AE932" s="1476"/>
      <c r="AF932" s="1568"/>
      <c r="AG932" s="1101"/>
      <c r="AH932" s="1101"/>
      <c r="AI932" s="1101"/>
      <c r="AJ932" s="1101"/>
      <c r="AK932" s="1101"/>
      <c r="AL932" s="1101"/>
      <c r="AM932" s="1101"/>
      <c r="AN932" s="1101"/>
      <c r="AO932" s="1101"/>
      <c r="AP932" s="1101"/>
      <c r="AQ932" s="1101"/>
      <c r="AR932" s="1101"/>
      <c r="AS932" s="1101"/>
      <c r="AT932" s="1101"/>
      <c r="AU932" s="1101"/>
      <c r="AV932" s="1101"/>
      <c r="AW932" s="1101"/>
      <c r="AX932" s="1101"/>
      <c r="AY932" s="1101"/>
      <c r="AZ932" s="1101"/>
      <c r="BA932" s="1101"/>
      <c r="BB932" s="1101"/>
      <c r="BC932" s="1101"/>
      <c r="BD932" s="1101"/>
      <c r="BE932" s="1101"/>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2.95" customHeight="1">
      <c r="F933" s="1110" t="s">
        <v>1690</v>
      </c>
      <c r="G933" s="1108"/>
      <c r="H933" s="1108"/>
      <c r="I933" s="1108"/>
      <c r="J933" s="1108"/>
      <c r="K933" s="1108"/>
      <c r="L933" s="1108"/>
      <c r="M933" s="1108"/>
      <c r="N933" s="1108"/>
      <c r="O933" s="1108"/>
      <c r="P933" s="1108"/>
      <c r="Q933" s="1108"/>
      <c r="R933" s="1108"/>
      <c r="S933" s="1108"/>
      <c r="T933" s="1109"/>
      <c r="U933" s="1566" t="s">
        <v>299</v>
      </c>
      <c r="V933" s="1379"/>
      <c r="W933" s="1379"/>
      <c r="X933" s="1379"/>
      <c r="Y933" s="1379"/>
      <c r="Z933" s="1380"/>
      <c r="AA933" s="1567"/>
      <c r="AB933" s="1476"/>
      <c r="AC933" s="1476"/>
      <c r="AD933" s="1476"/>
      <c r="AE933" s="1476"/>
      <c r="AF933" s="1568"/>
      <c r="AG933" s="1101"/>
      <c r="AH933" s="1101"/>
      <c r="AI933" s="1101"/>
      <c r="AJ933" s="1101"/>
      <c r="AK933" s="1101"/>
      <c r="AL933" s="1101"/>
      <c r="AM933" s="1101"/>
      <c r="AN933" s="1101"/>
      <c r="AO933" s="1101"/>
      <c r="AP933" s="1101"/>
      <c r="AQ933" s="1101"/>
      <c r="AR933" s="1101"/>
      <c r="AS933" s="1101"/>
      <c r="AT933" s="1101"/>
      <c r="AU933" s="1101"/>
      <c r="AV933" s="1101"/>
      <c r="AW933" s="1101"/>
      <c r="AX933" s="1101"/>
      <c r="AY933" s="1101"/>
      <c r="AZ933" s="24"/>
      <c r="BA933" s="12"/>
      <c r="BB933" s="1101"/>
      <c r="BC933" s="1101"/>
      <c r="BD933" s="1101"/>
      <c r="BE933" s="1101"/>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2.95" customHeight="1">
      <c r="F934" s="1110" t="s">
        <v>1691</v>
      </c>
      <c r="G934" s="1108"/>
      <c r="H934" s="1108"/>
      <c r="I934" s="1108"/>
      <c r="J934" s="1108"/>
      <c r="K934" s="1108"/>
      <c r="L934" s="1108"/>
      <c r="M934" s="1108"/>
      <c r="N934" s="1108"/>
      <c r="O934" s="1108"/>
      <c r="P934" s="1108"/>
      <c r="Q934" s="1108"/>
      <c r="R934" s="1108"/>
      <c r="S934" s="1108"/>
      <c r="T934" s="1109"/>
      <c r="U934" s="1566" t="s">
        <v>299</v>
      </c>
      <c r="V934" s="1379"/>
      <c r="W934" s="1379"/>
      <c r="X934" s="1379"/>
      <c r="Y934" s="1379"/>
      <c r="Z934" s="1380"/>
      <c r="AA934" s="1567"/>
      <c r="AB934" s="1476"/>
      <c r="AC934" s="1476"/>
      <c r="AD934" s="1476"/>
      <c r="AE934" s="1476"/>
      <c r="AF934" s="1568"/>
      <c r="AG934" s="1101"/>
      <c r="AH934" s="1101"/>
      <c r="AI934" s="1101"/>
      <c r="AJ934" s="1101"/>
      <c r="AK934" s="1101"/>
      <c r="AL934" s="1101"/>
      <c r="AM934" s="1101"/>
      <c r="AN934" s="1101"/>
      <c r="AO934" s="1101"/>
      <c r="AP934" s="1101"/>
      <c r="AQ934" s="1101"/>
      <c r="AR934" s="1101"/>
      <c r="AS934" s="1101"/>
      <c r="AT934" s="1101"/>
      <c r="AU934" s="1101"/>
      <c r="AV934" s="1101"/>
      <c r="AW934" s="1101"/>
      <c r="AX934" s="1101"/>
      <c r="AY934" s="1101"/>
      <c r="AZ934" s="24"/>
      <c r="BA934" s="12"/>
      <c r="BB934" s="1101"/>
      <c r="BC934" s="1101"/>
      <c r="BD934" s="1101"/>
      <c r="BE934" s="1101"/>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2.95" customHeight="1">
      <c r="F935" s="1572" t="s">
        <v>1692</v>
      </c>
      <c r="G935" s="1573"/>
      <c r="H935" s="1573"/>
      <c r="I935" s="1573"/>
      <c r="J935" s="1573"/>
      <c r="K935" s="1573"/>
      <c r="L935" s="1573"/>
      <c r="M935" s="1573"/>
      <c r="N935" s="1573"/>
      <c r="O935" s="1573"/>
      <c r="P935" s="1573"/>
      <c r="Q935" s="1573"/>
      <c r="R935" s="1573"/>
      <c r="S935" s="1573"/>
      <c r="T935" s="1574"/>
      <c r="U935" s="1566" t="s">
        <v>299</v>
      </c>
      <c r="V935" s="1379"/>
      <c r="W935" s="1379"/>
      <c r="X935" s="1379"/>
      <c r="Y935" s="1379"/>
      <c r="Z935" s="1380"/>
      <c r="AA935" s="1567"/>
      <c r="AB935" s="1476"/>
      <c r="AC935" s="1476"/>
      <c r="AD935" s="1476"/>
      <c r="AE935" s="1476"/>
      <c r="AF935" s="1568"/>
      <c r="AG935" s="1101"/>
      <c r="AH935" s="1101"/>
      <c r="AI935" s="1101"/>
      <c r="AJ935" s="1101"/>
      <c r="AK935" s="1101"/>
      <c r="AL935" s="1101"/>
      <c r="AM935" s="1101"/>
      <c r="AN935" s="1101"/>
      <c r="AO935" s="1101"/>
      <c r="AP935" s="1101"/>
      <c r="AQ935" s="1101"/>
      <c r="AR935" s="1101"/>
      <c r="AS935" s="1101"/>
      <c r="AT935" s="1101"/>
      <c r="AU935" s="1101"/>
      <c r="AV935" s="1101"/>
      <c r="AW935" s="1101"/>
      <c r="AX935" s="1101"/>
      <c r="AY935" s="1101"/>
      <c r="AZ935" s="24"/>
      <c r="BA935" s="12"/>
      <c r="BB935" s="1101"/>
      <c r="BC935" s="1101"/>
      <c r="BD935" s="1101"/>
      <c r="BE935" s="1101"/>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2.95" customHeight="1">
      <c r="F936" s="1572" t="s">
        <v>1693</v>
      </c>
      <c r="G936" s="1573"/>
      <c r="H936" s="1573"/>
      <c r="I936" s="1573"/>
      <c r="J936" s="1573"/>
      <c r="K936" s="1573"/>
      <c r="L936" s="1573"/>
      <c r="M936" s="1573"/>
      <c r="N936" s="1573"/>
      <c r="O936" s="1573"/>
      <c r="P936" s="1573"/>
      <c r="Q936" s="1573"/>
      <c r="R936" s="1573"/>
      <c r="S936" s="1573"/>
      <c r="T936" s="1574"/>
      <c r="U936" s="1566" t="s">
        <v>299</v>
      </c>
      <c r="V936" s="1379"/>
      <c r="W936" s="1379"/>
      <c r="X936" s="1379"/>
      <c r="Y936" s="1379"/>
      <c r="Z936" s="1380"/>
      <c r="AA936" s="1567"/>
      <c r="AB936" s="1476"/>
      <c r="AC936" s="1476"/>
      <c r="AD936" s="1476"/>
      <c r="AE936" s="1476"/>
      <c r="AF936" s="1568"/>
      <c r="AG936" s="1101"/>
      <c r="AH936" s="1101"/>
      <c r="AI936" s="1101"/>
      <c r="AJ936" s="1101"/>
      <c r="AK936" s="1101"/>
      <c r="AL936" s="1101"/>
      <c r="AM936" s="1101"/>
      <c r="AN936" s="1101"/>
      <c r="AO936" s="1101"/>
      <c r="AP936" s="1101"/>
      <c r="AQ936" s="1101"/>
      <c r="AR936" s="1101"/>
      <c r="AS936" s="1101"/>
      <c r="AT936" s="1101"/>
      <c r="AU936" s="1101"/>
      <c r="AV936" s="1101"/>
      <c r="AW936" s="1101"/>
      <c r="AX936" s="1101"/>
      <c r="AY936" s="1101"/>
      <c r="AZ936" s="24"/>
      <c r="BA936" s="24"/>
      <c r="BB936" s="1101"/>
      <c r="BC936" s="1101"/>
      <c r="BD936" s="1101"/>
      <c r="BE936" s="1101"/>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2.95" customHeight="1">
      <c r="F937" s="1569" t="s">
        <v>1694</v>
      </c>
      <c r="G937" s="1570"/>
      <c r="H937" s="1570"/>
      <c r="I937" s="1570"/>
      <c r="J937" s="1570"/>
      <c r="K937" s="1570"/>
      <c r="L937" s="1570"/>
      <c r="M937" s="1570"/>
      <c r="N937" s="1570"/>
      <c r="O937" s="1570"/>
      <c r="P937" s="1570"/>
      <c r="Q937" s="1570"/>
      <c r="R937" s="1570"/>
      <c r="S937" s="1570"/>
      <c r="T937" s="1571"/>
      <c r="U937" s="1566" t="s">
        <v>299</v>
      </c>
      <c r="V937" s="1379"/>
      <c r="W937" s="1379"/>
      <c r="X937" s="1379"/>
      <c r="Y937" s="1379"/>
      <c r="Z937" s="1380"/>
      <c r="AA937" s="1567"/>
      <c r="AB937" s="1476"/>
      <c r="AC937" s="1476"/>
      <c r="AD937" s="1476"/>
      <c r="AE937" s="1476"/>
      <c r="AF937" s="1568"/>
      <c r="AG937" s="1101"/>
      <c r="AH937" s="1101"/>
      <c r="AI937" s="1101"/>
      <c r="AJ937" s="1101"/>
      <c r="AK937" s="1101"/>
      <c r="AL937" s="1101"/>
      <c r="AM937" s="1101"/>
      <c r="AN937" s="1101"/>
      <c r="AO937" s="1101"/>
      <c r="AP937" s="1101"/>
      <c r="AQ937" s="1101"/>
      <c r="AR937" s="1101"/>
      <c r="AS937" s="1101"/>
      <c r="AT937" s="1101"/>
      <c r="AU937" s="1101"/>
      <c r="AV937" s="1101"/>
      <c r="AW937" s="1101"/>
      <c r="AX937" s="1101"/>
      <c r="AY937" s="1101"/>
      <c r="AZ937" s="24"/>
      <c r="BA937" s="24"/>
      <c r="BB937" s="1101"/>
      <c r="BC937" s="1101"/>
      <c r="BD937" s="1101"/>
      <c r="BE937" s="1101"/>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2.95" customHeight="1">
      <c r="F938" s="1569" t="s">
        <v>1695</v>
      </c>
      <c r="G938" s="1570"/>
      <c r="H938" s="1570"/>
      <c r="I938" s="1570"/>
      <c r="J938" s="1570"/>
      <c r="K938" s="1570"/>
      <c r="L938" s="1570"/>
      <c r="M938" s="1570"/>
      <c r="N938" s="1570"/>
      <c r="O938" s="1570"/>
      <c r="P938" s="1570"/>
      <c r="Q938" s="1570"/>
      <c r="R938" s="1570"/>
      <c r="S938" s="1570"/>
      <c r="T938" s="1571"/>
      <c r="U938" s="1566" t="s">
        <v>299</v>
      </c>
      <c r="V938" s="1379"/>
      <c r="W938" s="1379"/>
      <c r="X938" s="1379"/>
      <c r="Y938" s="1379"/>
      <c r="Z938" s="1380"/>
      <c r="AA938" s="1567"/>
      <c r="AB938" s="1476"/>
      <c r="AC938" s="1476"/>
      <c r="AD938" s="1476"/>
      <c r="AE938" s="1476"/>
      <c r="AF938" s="1568"/>
      <c r="AG938" s="1101"/>
      <c r="AH938" s="1101"/>
      <c r="AI938" s="1101"/>
      <c r="AJ938" s="1101"/>
      <c r="AK938" s="1101"/>
      <c r="AL938" s="1101"/>
      <c r="AM938" s="1101"/>
      <c r="AN938" s="1101"/>
      <c r="AO938" s="1101"/>
      <c r="AP938" s="1101"/>
      <c r="AQ938" s="1101"/>
      <c r="AR938" s="1101"/>
      <c r="AS938" s="1101"/>
      <c r="AT938" s="1101"/>
      <c r="AU938" s="1101"/>
      <c r="AV938" s="1101"/>
      <c r="AW938" s="1101"/>
      <c r="AX938" s="1101"/>
      <c r="AY938" s="1101"/>
      <c r="AZ938" s="24"/>
      <c r="BA938" s="24"/>
      <c r="BB938" s="1101"/>
      <c r="BC938" s="1101"/>
      <c r="BD938" s="1101"/>
      <c r="BE938" s="1101"/>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2.95" customHeight="1">
      <c r="F939" s="1569" t="s">
        <v>1696</v>
      </c>
      <c r="G939" s="1570"/>
      <c r="H939" s="1570"/>
      <c r="I939" s="1570"/>
      <c r="J939" s="1570"/>
      <c r="K939" s="1570"/>
      <c r="L939" s="1570"/>
      <c r="M939" s="1570"/>
      <c r="N939" s="1570"/>
      <c r="O939" s="1570"/>
      <c r="P939" s="1570"/>
      <c r="Q939" s="1570"/>
      <c r="R939" s="1570"/>
      <c r="S939" s="1570"/>
      <c r="T939" s="1571"/>
      <c r="U939" s="1566" t="s">
        <v>299</v>
      </c>
      <c r="V939" s="1379"/>
      <c r="W939" s="1379"/>
      <c r="X939" s="1379"/>
      <c r="Y939" s="1379"/>
      <c r="Z939" s="1380"/>
      <c r="AA939" s="1567"/>
      <c r="AB939" s="1476"/>
      <c r="AC939" s="1476"/>
      <c r="AD939" s="1476"/>
      <c r="AE939" s="1476"/>
      <c r="AF939" s="1568"/>
      <c r="AG939" s="1101"/>
      <c r="AH939" s="1101"/>
      <c r="AI939" s="1101"/>
      <c r="AJ939" s="1101"/>
      <c r="AK939" s="1101"/>
      <c r="AL939" s="1101"/>
      <c r="AM939" s="1101"/>
      <c r="AN939" s="1101"/>
      <c r="AO939" s="1101"/>
      <c r="AP939" s="1101"/>
      <c r="AQ939" s="1101"/>
      <c r="AR939" s="1101"/>
      <c r="AS939" s="1101"/>
      <c r="AT939" s="1101"/>
      <c r="AU939" s="1101"/>
      <c r="AV939" s="1101"/>
      <c r="AW939" s="1101"/>
      <c r="AX939" s="1101"/>
      <c r="AY939" s="1101"/>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2.95" customHeight="1">
      <c r="F940" s="1110" t="s">
        <v>1697</v>
      </c>
      <c r="G940" s="1108"/>
      <c r="H940" s="1108"/>
      <c r="I940" s="1108"/>
      <c r="J940" s="1108"/>
      <c r="K940" s="1108"/>
      <c r="L940" s="1108"/>
      <c r="M940" s="1108"/>
      <c r="N940" s="1108"/>
      <c r="O940" s="1108"/>
      <c r="P940" s="1108"/>
      <c r="Q940" s="1108"/>
      <c r="R940" s="1108"/>
      <c r="S940" s="1108"/>
      <c r="T940" s="1109"/>
      <c r="U940" s="1566" t="s">
        <v>299</v>
      </c>
      <c r="V940" s="1379"/>
      <c r="W940" s="1379"/>
      <c r="X940" s="1379"/>
      <c r="Y940" s="1379"/>
      <c r="Z940" s="1380"/>
      <c r="AA940" s="1567"/>
      <c r="AB940" s="1476"/>
      <c r="AC940" s="1476"/>
      <c r="AD940" s="1476"/>
      <c r="AE940" s="1476"/>
      <c r="AF940" s="1568"/>
      <c r="AG940" s="1101"/>
      <c r="AH940" s="1101"/>
      <c r="AI940" s="1101"/>
      <c r="AJ940" s="1101"/>
      <c r="AK940" s="1101"/>
      <c r="AL940" s="1101"/>
      <c r="AM940" s="1101"/>
      <c r="AN940" s="1101"/>
      <c r="AO940" s="1101"/>
      <c r="AP940" s="1101"/>
      <c r="AQ940" s="1101"/>
      <c r="AR940" s="1101"/>
      <c r="AS940" s="1101"/>
      <c r="AT940" s="1101"/>
      <c r="AU940" s="1101"/>
      <c r="AV940" s="1101"/>
      <c r="AW940" s="1101"/>
      <c r="AX940" s="1101"/>
      <c r="AY940" s="1101"/>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2.95" customHeight="1">
      <c r="F941" s="1572" t="s">
        <v>1698</v>
      </c>
      <c r="G941" s="1573"/>
      <c r="H941" s="1573"/>
      <c r="I941" s="1573"/>
      <c r="J941" s="1573"/>
      <c r="K941" s="1573"/>
      <c r="L941" s="1573"/>
      <c r="M941" s="1573"/>
      <c r="N941" s="1573"/>
      <c r="O941" s="1573"/>
      <c r="P941" s="1573"/>
      <c r="Q941" s="1573"/>
      <c r="R941" s="1573"/>
      <c r="S941" s="1573"/>
      <c r="T941" s="1574"/>
      <c r="U941" s="1566" t="s">
        <v>299</v>
      </c>
      <c r="V941" s="1379"/>
      <c r="W941" s="1379"/>
      <c r="X941" s="1379"/>
      <c r="Y941" s="1379"/>
      <c r="Z941" s="1380"/>
      <c r="AA941" s="1567"/>
      <c r="AB941" s="1476"/>
      <c r="AC941" s="1476"/>
      <c r="AD941" s="1476"/>
      <c r="AE941" s="1476"/>
      <c r="AF941" s="1568"/>
      <c r="AG941" s="1101"/>
      <c r="AH941" s="1101"/>
      <c r="AI941" s="1101"/>
      <c r="AJ941" s="1101"/>
      <c r="AK941" s="1101"/>
      <c r="AL941" s="1101"/>
      <c r="AM941" s="1101"/>
      <c r="AN941" s="1101"/>
      <c r="AO941" s="1101"/>
      <c r="AP941" s="1101"/>
      <c r="AQ941" s="1101"/>
      <c r="AR941" s="1101"/>
      <c r="AS941" s="1101"/>
      <c r="AT941" s="1101"/>
      <c r="AU941" s="1101"/>
      <c r="AV941" s="1101"/>
      <c r="AW941" s="1101"/>
      <c r="AX941" s="1101"/>
      <c r="AY941" s="1101"/>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2.95" customHeight="1">
      <c r="F942" s="1110" t="s">
        <v>1699</v>
      </c>
      <c r="G942" s="1108"/>
      <c r="H942" s="1108"/>
      <c r="I942" s="1108"/>
      <c r="J942" s="1108"/>
      <c r="K942" s="1108"/>
      <c r="L942" s="1108"/>
      <c r="M942" s="1108"/>
      <c r="N942" s="1108"/>
      <c r="O942" s="1108"/>
      <c r="P942" s="1108"/>
      <c r="Q942" s="1108"/>
      <c r="R942" s="1108"/>
      <c r="S942" s="1108"/>
      <c r="T942" s="1109"/>
      <c r="U942" s="1566" t="s">
        <v>299</v>
      </c>
      <c r="V942" s="1379"/>
      <c r="W942" s="1379"/>
      <c r="X942" s="1379"/>
      <c r="Y942" s="1379"/>
      <c r="Z942" s="1380"/>
      <c r="AA942" s="1567"/>
      <c r="AB942" s="1476"/>
      <c r="AC942" s="1476"/>
      <c r="AD942" s="1476"/>
      <c r="AE942" s="1476"/>
      <c r="AF942" s="1568"/>
      <c r="AG942" s="1101"/>
      <c r="AH942" s="1101"/>
      <c r="AI942" s="1101"/>
      <c r="AJ942" s="1101"/>
      <c r="AK942" s="1101"/>
      <c r="AL942" s="1101"/>
      <c r="AM942" s="1101"/>
      <c r="AN942" s="1101"/>
      <c r="AO942" s="1101"/>
      <c r="AP942" s="1101"/>
      <c r="AQ942" s="1101"/>
      <c r="AR942" s="1101"/>
      <c r="AS942" s="1101"/>
      <c r="AT942" s="1101"/>
      <c r="AU942" s="1101"/>
      <c r="AV942" s="1101"/>
      <c r="AW942" s="1101"/>
      <c r="AX942" s="1101"/>
      <c r="AY942" s="1101"/>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2.95" customHeight="1">
      <c r="F943" s="1572" t="s">
        <v>1700</v>
      </c>
      <c r="G943" s="1573"/>
      <c r="H943" s="1573"/>
      <c r="I943" s="1573"/>
      <c r="J943" s="1573"/>
      <c r="K943" s="1573"/>
      <c r="L943" s="1573"/>
      <c r="M943" s="1573"/>
      <c r="N943" s="1573"/>
      <c r="O943" s="1573"/>
      <c r="P943" s="1573"/>
      <c r="Q943" s="1573"/>
      <c r="R943" s="1573"/>
      <c r="S943" s="1573"/>
      <c r="T943" s="1574"/>
      <c r="U943" s="1566" t="s">
        <v>299</v>
      </c>
      <c r="V943" s="1379"/>
      <c r="W943" s="1379"/>
      <c r="X943" s="1379"/>
      <c r="Y943" s="1379"/>
      <c r="Z943" s="1380"/>
      <c r="AA943" s="1567"/>
      <c r="AB943" s="1476"/>
      <c r="AC943" s="1476"/>
      <c r="AD943" s="1476"/>
      <c r="AE943" s="1476"/>
      <c r="AF943" s="1568"/>
      <c r="AG943" s="1101"/>
      <c r="AH943" s="1101"/>
      <c r="AI943" s="1101"/>
      <c r="AJ943" s="1101"/>
      <c r="AK943" s="1101"/>
      <c r="AL943" s="1101"/>
      <c r="AM943" s="1101"/>
      <c r="AN943" s="1101"/>
      <c r="AO943" s="1101"/>
      <c r="AP943" s="1101"/>
      <c r="AQ943" s="1101"/>
      <c r="AR943" s="1101"/>
      <c r="AS943" s="1101"/>
      <c r="AT943" s="1101"/>
      <c r="AU943" s="1101"/>
      <c r="AV943" s="1101"/>
      <c r="AW943" s="1101"/>
      <c r="AX943" s="1101"/>
      <c r="AY943" s="1101"/>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2.95" customHeight="1">
      <c r="F944" s="1107" t="s">
        <v>1701</v>
      </c>
      <c r="G944" s="1108"/>
      <c r="H944" s="1108"/>
      <c r="I944" s="1108"/>
      <c r="J944" s="1108"/>
      <c r="K944" s="1108"/>
      <c r="L944" s="1108"/>
      <c r="M944" s="1108"/>
      <c r="N944" s="1108"/>
      <c r="O944" s="1108"/>
      <c r="P944" s="1566" t="s">
        <v>837</v>
      </c>
      <c r="Q944" s="1379"/>
      <c r="R944" s="1379"/>
      <c r="S944" s="1379"/>
      <c r="T944" s="1380"/>
      <c r="U944" s="1566" t="s">
        <v>299</v>
      </c>
      <c r="V944" s="1379"/>
      <c r="W944" s="1379"/>
      <c r="X944" s="1379"/>
      <c r="Y944" s="1379"/>
      <c r="Z944" s="1380"/>
      <c r="AA944" s="1567"/>
      <c r="AB944" s="1476"/>
      <c r="AC944" s="1476"/>
      <c r="AD944" s="1476"/>
      <c r="AE944" s="1476"/>
      <c r="AF944" s="1568"/>
      <c r="AG944" s="1101"/>
      <c r="AH944" s="1101"/>
      <c r="AI944" s="1101"/>
      <c r="AJ944" s="1101"/>
      <c r="AK944" s="1101"/>
      <c r="AL944" s="1101"/>
      <c r="AM944" s="1101"/>
      <c r="AN944" s="1101"/>
      <c r="AO944" s="1101"/>
      <c r="AP944" s="1101"/>
      <c r="AQ944" s="1101"/>
      <c r="AR944" s="1101"/>
      <c r="AS944" s="1101"/>
      <c r="AT944" s="1101"/>
      <c r="AU944" s="1101"/>
      <c r="AV944" s="1101"/>
      <c r="AW944" s="1101"/>
      <c r="AX944" s="1101"/>
      <c r="AY944" s="1101"/>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2.95" customHeight="1">
      <c r="A945" s="1101"/>
      <c r="B945" s="1101"/>
      <c r="C945" s="1101"/>
      <c r="D945" s="1101"/>
      <c r="E945" s="1101"/>
      <c r="F945" s="1569" t="s">
        <v>1702</v>
      </c>
      <c r="G945" s="1570"/>
      <c r="H945" s="1571"/>
      <c r="I945" s="1556" t="s">
        <v>1315</v>
      </c>
      <c r="J945" s="1557"/>
      <c r="K945" s="1557"/>
      <c r="L945" s="1557"/>
      <c r="M945" s="1557"/>
      <c r="N945" s="1557"/>
      <c r="O945" s="1557"/>
      <c r="P945" s="1557"/>
      <c r="Q945" s="1557"/>
      <c r="R945" s="1557"/>
      <c r="S945" s="1557"/>
      <c r="T945" s="1558"/>
      <c r="U945" s="1566" t="s">
        <v>299</v>
      </c>
      <c r="V945" s="1379"/>
      <c r="W945" s="1379"/>
      <c r="X945" s="1379"/>
      <c r="Y945" s="1379"/>
      <c r="Z945" s="1380"/>
      <c r="AA945" s="1567"/>
      <c r="AB945" s="1476"/>
      <c r="AC945" s="1476"/>
      <c r="AD945" s="1476"/>
      <c r="AE945" s="1476"/>
      <c r="AF945" s="1568"/>
      <c r="AG945" s="1101"/>
      <c r="AH945" s="1101"/>
      <c r="AI945" s="1101"/>
      <c r="AJ945" s="1101"/>
      <c r="AK945" s="1101"/>
      <c r="AL945" s="1101"/>
      <c r="AM945" s="1101"/>
      <c r="AN945" s="1101"/>
      <c r="AO945" s="1101"/>
      <c r="AP945" s="1101"/>
      <c r="AQ945" s="1101"/>
      <c r="AR945" s="1101"/>
      <c r="AS945" s="1101"/>
      <c r="AT945" s="1101"/>
      <c r="AU945" s="1101"/>
      <c r="AV945" s="1101"/>
      <c r="AW945" s="1101"/>
      <c r="AX945" s="1101"/>
      <c r="AY945" s="1101"/>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2.95" customHeight="1">
      <c r="A946" s="1101"/>
      <c r="B946" s="1101"/>
      <c r="C946" s="1101"/>
      <c r="D946" s="1101"/>
      <c r="E946" s="1101"/>
      <c r="F946" s="1107" t="s">
        <v>1112</v>
      </c>
      <c r="G946" s="33"/>
      <c r="H946" s="33"/>
      <c r="I946" s="1556" t="s">
        <v>1315</v>
      </c>
      <c r="J946" s="1557"/>
      <c r="K946" s="1557"/>
      <c r="L946" s="1557"/>
      <c r="M946" s="1557"/>
      <c r="N946" s="1557"/>
      <c r="O946" s="1557"/>
      <c r="P946" s="1557"/>
      <c r="Q946" s="1557"/>
      <c r="R946" s="1557"/>
      <c r="S946" s="1557"/>
      <c r="T946" s="1558"/>
      <c r="U946" s="1566" t="s">
        <v>299</v>
      </c>
      <c r="V946" s="1379"/>
      <c r="W946" s="1379"/>
      <c r="X946" s="1379"/>
      <c r="Y946" s="1379"/>
      <c r="Z946" s="1380"/>
      <c r="AA946" s="1567"/>
      <c r="AB946" s="1476"/>
      <c r="AC946" s="1476"/>
      <c r="AD946" s="1476"/>
      <c r="AE946" s="1476"/>
      <c r="AF946" s="1568"/>
      <c r="AG946" s="1101"/>
      <c r="AH946" s="1101"/>
      <c r="AI946" s="1101"/>
      <c r="AJ946" s="1101"/>
      <c r="AK946" s="1101"/>
      <c r="AL946" s="1101"/>
      <c r="AM946" s="1101"/>
      <c r="AN946" s="1101"/>
      <c r="AO946" s="1101"/>
      <c r="AP946" s="1101"/>
      <c r="AQ946" s="1101"/>
      <c r="AR946" s="1101"/>
      <c r="AS946" s="1101"/>
      <c r="AT946" s="1101"/>
      <c r="AU946" s="1101"/>
      <c r="AV946" s="1101"/>
      <c r="AW946" s="1101"/>
      <c r="AX946" s="1101"/>
      <c r="AY946" s="1101"/>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2.95" customHeight="1">
      <c r="A947" s="1101"/>
      <c r="B947" s="1101"/>
      <c r="C947" s="1101"/>
      <c r="D947" s="1101"/>
      <c r="E947" s="1101"/>
      <c r="F947" s="1107" t="s">
        <v>1703</v>
      </c>
      <c r="G947" s="33"/>
      <c r="H947" s="33"/>
      <c r="I947" s="1556" t="s">
        <v>1315</v>
      </c>
      <c r="J947" s="1557"/>
      <c r="K947" s="1557"/>
      <c r="L947" s="1557"/>
      <c r="M947" s="1557"/>
      <c r="N947" s="1557"/>
      <c r="O947" s="1557"/>
      <c r="P947" s="1557"/>
      <c r="Q947" s="1557"/>
      <c r="R947" s="1557"/>
      <c r="S947" s="1557"/>
      <c r="T947" s="1558"/>
      <c r="U947" s="1566" t="s">
        <v>299</v>
      </c>
      <c r="V947" s="1379"/>
      <c r="W947" s="1379"/>
      <c r="X947" s="1379"/>
      <c r="Y947" s="1379"/>
      <c r="Z947" s="1380"/>
      <c r="AA947" s="1567"/>
      <c r="AB947" s="1476"/>
      <c r="AC947" s="1476"/>
      <c r="AD947" s="1476"/>
      <c r="AE947" s="1476"/>
      <c r="AF947" s="1568"/>
      <c r="AG947" s="1101"/>
      <c r="AH947" s="1101"/>
      <c r="AI947" s="1101"/>
      <c r="AJ947" s="1101"/>
      <c r="AK947" s="1101"/>
      <c r="AL947" s="1101"/>
      <c r="AM947" s="1101"/>
      <c r="AN947" s="1101"/>
      <c r="AO947" s="1101"/>
      <c r="AP947" s="1101"/>
      <c r="AQ947" s="1101"/>
      <c r="AR947" s="1101"/>
      <c r="AS947" s="1101"/>
      <c r="AT947" s="1101"/>
      <c r="AU947" s="1101"/>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2.95" customHeight="1">
      <c r="A948" s="1101"/>
      <c r="B948" s="1101"/>
      <c r="C948" s="1101"/>
      <c r="D948" s="1101"/>
      <c r="E948" s="1101"/>
      <c r="F948" s="32" t="s">
        <v>232</v>
      </c>
      <c r="G948" s="33"/>
      <c r="H948" s="33"/>
      <c r="I948" s="1556" t="s">
        <v>1315</v>
      </c>
      <c r="J948" s="1557"/>
      <c r="K948" s="1557"/>
      <c r="L948" s="1557"/>
      <c r="M948" s="1557"/>
      <c r="N948" s="1557"/>
      <c r="O948" s="1557"/>
      <c r="P948" s="1557"/>
      <c r="Q948" s="1557"/>
      <c r="R948" s="1557"/>
      <c r="S948" s="1557"/>
      <c r="T948" s="1558"/>
      <c r="U948" s="1566" t="s">
        <v>299</v>
      </c>
      <c r="V948" s="1379"/>
      <c r="W948" s="1379"/>
      <c r="X948" s="1379"/>
      <c r="Y948" s="1379"/>
      <c r="Z948" s="1380"/>
      <c r="AA948" s="1567"/>
      <c r="AB948" s="1476"/>
      <c r="AC948" s="1476"/>
      <c r="AD948" s="1476"/>
      <c r="AE948" s="1476"/>
      <c r="AF948" s="1568"/>
      <c r="AG948" s="1101"/>
      <c r="AH948" s="1101"/>
      <c r="AI948" s="1101"/>
      <c r="AJ948" s="1101"/>
      <c r="AK948" s="1101"/>
      <c r="AL948" s="1101"/>
      <c r="AM948" s="1101"/>
      <c r="AN948" s="1101"/>
      <c r="AO948" s="1101"/>
      <c r="AP948" s="1101"/>
      <c r="AQ948" s="1101"/>
      <c r="AR948" s="1101"/>
      <c r="AS948" s="1101"/>
      <c r="AT948" s="1101"/>
      <c r="AU948" s="1"/>
      <c r="AV948" s="1101"/>
      <c r="AW948" s="1101"/>
      <c r="AX948" s="1101"/>
      <c r="AY948" s="1101"/>
      <c r="AZ948" s="2"/>
      <c r="BA948" s="2"/>
      <c r="BB948" s="2"/>
      <c r="BC948" s="2"/>
      <c r="BD948" s="2"/>
      <c r="BE948" s="2"/>
      <c r="BF948" s="2"/>
      <c r="BG948" s="2"/>
      <c r="BH948" s="1101"/>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2.95" customHeight="1">
      <c r="A949" s="1101"/>
      <c r="B949" s="1101"/>
      <c r="C949" s="1101"/>
      <c r="D949" s="1101"/>
      <c r="E949" s="1101"/>
      <c r="F949" s="32" t="s">
        <v>232</v>
      </c>
      <c r="G949" s="33"/>
      <c r="H949" s="33"/>
      <c r="I949" s="1556" t="s">
        <v>1315</v>
      </c>
      <c r="J949" s="1557"/>
      <c r="K949" s="1557"/>
      <c r="L949" s="1557"/>
      <c r="M949" s="1557"/>
      <c r="N949" s="1557"/>
      <c r="O949" s="1557"/>
      <c r="P949" s="1557"/>
      <c r="Q949" s="1557"/>
      <c r="R949" s="1557"/>
      <c r="S949" s="1557"/>
      <c r="T949" s="1558"/>
      <c r="U949" s="1566" t="s">
        <v>299</v>
      </c>
      <c r="V949" s="1379"/>
      <c r="W949" s="1379"/>
      <c r="X949" s="1379"/>
      <c r="Y949" s="1379"/>
      <c r="Z949" s="1380"/>
      <c r="AA949" s="1567"/>
      <c r="AB949" s="1476"/>
      <c r="AC949" s="1476"/>
      <c r="AD949" s="1476"/>
      <c r="AE949" s="1476"/>
      <c r="AF949" s="1568"/>
      <c r="AG949" s="1101"/>
      <c r="AH949" s="1101"/>
      <c r="AI949" s="1101"/>
      <c r="AJ949" s="1101"/>
      <c r="AK949" s="1101"/>
      <c r="AL949" s="1101"/>
      <c r="AM949" s="1101"/>
      <c r="AN949" s="1101"/>
      <c r="AO949" s="1101"/>
      <c r="AP949" s="1101"/>
      <c r="AQ949" s="1101"/>
      <c r="AR949" s="1101"/>
      <c r="AS949" s="1101"/>
      <c r="AT949" s="1101"/>
      <c r="AU949" s="1"/>
      <c r="AV949" s="1101"/>
      <c r="AW949" s="1101"/>
      <c r="AX949" s="1101"/>
      <c r="AY949" s="110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2.95" customHeight="1">
      <c r="A950" s="1101"/>
      <c r="B950" s="1101"/>
      <c r="C950" s="1101"/>
      <c r="D950" s="1101"/>
      <c r="E950" s="1101"/>
      <c r="F950" s="1101"/>
      <c r="G950" s="1101"/>
      <c r="H950" s="1101"/>
      <c r="I950" s="1101"/>
      <c r="J950" s="1101"/>
      <c r="K950" s="1101"/>
      <c r="L950" s="1101"/>
      <c r="M950" s="1101"/>
      <c r="N950" s="1101"/>
      <c r="O950" s="1101"/>
      <c r="P950" s="1101"/>
      <c r="Q950" s="1101"/>
      <c r="R950" s="1101"/>
      <c r="S950" s="1101"/>
      <c r="T950" s="1101"/>
      <c r="U950" s="1101"/>
      <c r="V950" s="1101"/>
      <c r="W950" s="1101"/>
      <c r="X950" s="1101"/>
      <c r="Y950" s="1101"/>
      <c r="Z950" s="1101"/>
      <c r="AA950" s="1101"/>
      <c r="AB950" s="1101"/>
      <c r="AC950" s="1101"/>
      <c r="AD950" s="1101"/>
      <c r="AE950" s="1101"/>
      <c r="AF950" s="1101"/>
      <c r="AG950" s="1101"/>
      <c r="AH950" s="1101"/>
      <c r="AI950" s="1101"/>
      <c r="AJ950" s="1101"/>
      <c r="AK950" s="1101"/>
      <c r="AL950" s="1101"/>
      <c r="AM950" s="1101"/>
      <c r="AN950" s="1101"/>
      <c r="AO950" s="1101"/>
      <c r="AP950" s="1101"/>
      <c r="AQ950" s="1101"/>
      <c r="AR950" s="1101"/>
      <c r="AS950" s="1101"/>
      <c r="AT950" s="1101"/>
      <c r="AU950" s="1"/>
      <c r="AV950" s="1101"/>
      <c r="AW950" s="1101"/>
      <c r="AX950" s="1101"/>
      <c r="AY950" s="110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2.95" customHeight="1">
      <c r="A951" s="1" t="s">
        <v>960</v>
      </c>
      <c r="B951" s="1101"/>
      <c r="C951" s="1" t="s">
        <v>246</v>
      </c>
      <c r="D951" s="1101"/>
      <c r="E951" s="1101"/>
      <c r="F951" s="1101"/>
      <c r="G951" s="1101"/>
      <c r="H951" s="1101"/>
      <c r="I951" s="1101"/>
      <c r="J951" s="1101"/>
      <c r="K951" s="1101"/>
      <c r="L951" s="1101"/>
      <c r="M951" s="1101"/>
      <c r="N951" s="1101"/>
      <c r="O951" s="1101"/>
      <c r="P951" s="1101"/>
      <c r="Q951" s="1101"/>
      <c r="R951" s="1101"/>
      <c r="S951" s="1101"/>
      <c r="T951" s="1101"/>
      <c r="U951" s="1101"/>
      <c r="V951" s="1101"/>
      <c r="W951" s="1101"/>
      <c r="X951" s="1101"/>
      <c r="Y951" s="1101"/>
      <c r="Z951" s="1101"/>
      <c r="AA951" s="1101"/>
      <c r="AB951" s="1101"/>
      <c r="AC951" s="1101"/>
      <c r="AD951" s="1101"/>
      <c r="AE951" s="1101"/>
      <c r="AF951" s="1101"/>
      <c r="AG951" s="1101"/>
      <c r="AH951" s="1101"/>
      <c r="AI951" s="1101"/>
      <c r="AJ951" s="1101"/>
      <c r="AK951" s="1101"/>
      <c r="AL951" s="1101"/>
      <c r="AM951" s="1101"/>
      <c r="AN951" s="1101"/>
      <c r="AO951" s="1101"/>
      <c r="AP951" s="1101"/>
      <c r="AQ951" s="1101"/>
      <c r="AR951" s="1101"/>
      <c r="AS951" s="1101"/>
      <c r="AT951" s="1101"/>
      <c r="AU951" s="1101"/>
      <c r="AV951" s="1101"/>
      <c r="AW951" s="1101"/>
      <c r="AX951" s="1101"/>
      <c r="AY951" s="1101"/>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2.95" customHeight="1">
      <c r="A952" s="1101"/>
      <c r="B952" s="1"/>
      <c r="C952" s="18" t="s">
        <v>1704</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101"/>
      <c r="AV952" s="1101"/>
      <c r="AW952" s="1101"/>
      <c r="AX952" s="1101"/>
      <c r="AY952" s="110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2.95" customHeight="1">
      <c r="A953" s="1101"/>
      <c r="B953" s="1101"/>
      <c r="C953" s="1101"/>
      <c r="D953" s="1101"/>
      <c r="E953" s="1101"/>
      <c r="F953" s="1101"/>
      <c r="G953" s="1101"/>
      <c r="H953" s="1101"/>
      <c r="I953" s="1101"/>
      <c r="J953" s="1101"/>
      <c r="K953" s="1101"/>
      <c r="L953" s="1101"/>
      <c r="M953" s="1101"/>
      <c r="N953" s="1101"/>
      <c r="O953" s="1101"/>
      <c r="P953" s="1101"/>
      <c r="Q953" s="1101"/>
      <c r="R953" s="1101"/>
      <c r="S953" s="1101"/>
      <c r="T953" s="1101"/>
      <c r="U953" s="1101"/>
      <c r="V953" s="1101"/>
      <c r="W953" s="1101"/>
      <c r="X953" s="1101"/>
      <c r="Y953" s="1101"/>
      <c r="Z953" s="1101"/>
      <c r="AA953" s="1101"/>
      <c r="AB953" s="1101"/>
      <c r="AC953" s="1101"/>
      <c r="AD953" s="1101"/>
      <c r="AE953" s="1101"/>
      <c r="AF953" s="1101"/>
      <c r="AG953" s="1101"/>
      <c r="AH953" s="1101"/>
      <c r="AI953" s="1101"/>
      <c r="AJ953" s="1101"/>
      <c r="AK953" s="1101"/>
      <c r="AL953" s="1101"/>
      <c r="AM953" s="1101"/>
      <c r="AN953" s="1101"/>
      <c r="AO953" s="1101"/>
      <c r="AP953" s="1101"/>
      <c r="AQ953" s="1101"/>
      <c r="AR953" s="1101"/>
      <c r="AS953" s="1101"/>
      <c r="AT953" s="1101"/>
      <c r="AU953" s="1101"/>
      <c r="AV953" s="1101"/>
      <c r="AW953" s="1101"/>
      <c r="AX953" s="1101"/>
      <c r="AY953" s="110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2.95" customHeight="1">
      <c r="A954" s="1101"/>
      <c r="B954" s="1101"/>
      <c r="C954" s="1110" t="s">
        <v>1705</v>
      </c>
      <c r="D954" s="1108"/>
      <c r="E954" s="1108"/>
      <c r="F954" s="1108"/>
      <c r="G954" s="1108"/>
      <c r="H954" s="1108"/>
      <c r="I954" s="1108"/>
      <c r="J954" s="1108"/>
      <c r="K954" s="1108"/>
      <c r="L954" s="1109"/>
      <c r="M954" s="1580">
        <v>45759</v>
      </c>
      <c r="N954" s="1548"/>
      <c r="O954" s="1548"/>
      <c r="P954" s="1548"/>
      <c r="Q954" s="1548"/>
      <c r="R954" s="1548"/>
      <c r="S954" s="1549"/>
      <c r="T954" s="1101"/>
      <c r="U954" s="1110" t="s">
        <v>1705</v>
      </c>
      <c r="V954" s="1108"/>
      <c r="W954" s="1108"/>
      <c r="X954" s="1108"/>
      <c r="Y954" s="1108"/>
      <c r="Z954" s="1108"/>
      <c r="AA954" s="1108"/>
      <c r="AB954" s="1108"/>
      <c r="AC954" s="1108"/>
      <c r="AD954" s="1109"/>
      <c r="AE954" s="1580"/>
      <c r="AF954" s="1548"/>
      <c r="AG954" s="1548"/>
      <c r="AH954" s="1548"/>
      <c r="AI954" s="1548"/>
      <c r="AJ954" s="1548"/>
      <c r="AK954" s="1549"/>
      <c r="AL954" s="1101"/>
      <c r="AM954" s="1101"/>
      <c r="AN954" s="1101"/>
      <c r="AO954" s="1101"/>
      <c r="AP954" s="1101"/>
      <c r="AQ954" s="1101"/>
      <c r="AR954" s="1101"/>
      <c r="AS954" s="1101"/>
      <c r="AT954" s="1101"/>
      <c r="AU954" s="1101"/>
      <c r="AV954" s="1101"/>
      <c r="AW954" s="1101"/>
      <c r="AX954" s="1101"/>
      <c r="AY954" s="1101"/>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2.95" customHeight="1">
      <c r="A955" s="1101"/>
      <c r="B955" s="1101"/>
      <c r="C955" s="1110" t="s">
        <v>1706</v>
      </c>
      <c r="D955" s="1108"/>
      <c r="E955" s="1108"/>
      <c r="F955" s="1108"/>
      <c r="G955" s="1108"/>
      <c r="H955" s="1108"/>
      <c r="I955" s="1108"/>
      <c r="J955" s="1108"/>
      <c r="K955" s="1108"/>
      <c r="L955" s="1109"/>
      <c r="M955" s="1685" t="s">
        <v>1605</v>
      </c>
      <c r="N955" s="1377"/>
      <c r="O955" s="1377"/>
      <c r="P955" s="1377"/>
      <c r="Q955" s="1377"/>
      <c r="R955" s="1377"/>
      <c r="S955" s="1686"/>
      <c r="T955" s="1101"/>
      <c r="U955" s="1110" t="s">
        <v>1706</v>
      </c>
      <c r="V955" s="1108"/>
      <c r="W955" s="1108"/>
      <c r="X955" s="1108"/>
      <c r="Y955" s="1108"/>
      <c r="Z955" s="1108"/>
      <c r="AA955" s="1108"/>
      <c r="AB955" s="1108"/>
      <c r="AC955" s="1108"/>
      <c r="AD955" s="1109"/>
      <c r="AE955" s="1685"/>
      <c r="AF955" s="1377"/>
      <c r="AG955" s="1377"/>
      <c r="AH955" s="1377"/>
      <c r="AI955" s="1377"/>
      <c r="AJ955" s="1377"/>
      <c r="AK955" s="1686"/>
      <c r="AL955" s="1101"/>
      <c r="AM955" s="1101"/>
      <c r="AN955" s="1101"/>
      <c r="AO955" s="1101"/>
      <c r="AP955" s="1101"/>
      <c r="AQ955" s="1101"/>
      <c r="AR955" s="1101"/>
      <c r="AS955" s="1101"/>
      <c r="AT955" s="1101"/>
      <c r="AU955" s="1101"/>
      <c r="AV955" s="1101"/>
      <c r="AW955" s="1101"/>
      <c r="AX955" s="1101"/>
      <c r="AY955" s="1101"/>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2.95" customHeight="1">
      <c r="A956" s="1101"/>
      <c r="B956" s="1101"/>
      <c r="C956" s="1110" t="s">
        <v>1707</v>
      </c>
      <c r="D956" s="1108"/>
      <c r="E956" s="1108"/>
      <c r="F956" s="1101"/>
      <c r="G956" s="1101"/>
      <c r="H956" s="1101"/>
      <c r="I956" s="1101"/>
      <c r="J956" s="1616" t="s">
        <v>1708</v>
      </c>
      <c r="K956" s="1617"/>
      <c r="L956" s="1617"/>
      <c r="M956" s="1617"/>
      <c r="N956" s="1617"/>
      <c r="O956" s="1617"/>
      <c r="P956" s="1617"/>
      <c r="Q956" s="1617"/>
      <c r="R956" s="1617"/>
      <c r="S956" s="1618"/>
      <c r="T956" s="1101"/>
      <c r="U956" s="1110" t="s">
        <v>1707</v>
      </c>
      <c r="V956" s="1108"/>
      <c r="W956" s="1108"/>
      <c r="X956" s="1101"/>
      <c r="Y956" s="1101"/>
      <c r="Z956" s="1101"/>
      <c r="AA956" s="1101"/>
      <c r="AB956" s="1616" t="s">
        <v>294</v>
      </c>
      <c r="AC956" s="1617"/>
      <c r="AD956" s="1617"/>
      <c r="AE956" s="1617"/>
      <c r="AF956" s="1617"/>
      <c r="AG956" s="1617"/>
      <c r="AH956" s="1617"/>
      <c r="AI956" s="1617"/>
      <c r="AJ956" s="1617"/>
      <c r="AK956" s="1618"/>
      <c r="AL956" s="1101"/>
      <c r="AM956" s="1101"/>
      <c r="AN956" s="1101"/>
      <c r="AO956" s="1101"/>
      <c r="AP956" s="1101"/>
      <c r="AQ956" s="1101"/>
      <c r="AR956" s="1101"/>
      <c r="AS956" s="1101"/>
      <c r="AT956" s="1101"/>
      <c r="AU956" s="1101"/>
      <c r="AV956" s="1101"/>
      <c r="AW956" s="1101"/>
      <c r="AX956" s="1101"/>
      <c r="AY956" s="1101"/>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2.95" customHeight="1">
      <c r="A957" s="1101"/>
      <c r="B957" s="1101"/>
      <c r="C957" s="1110" t="s">
        <v>1709</v>
      </c>
      <c r="D957" s="1108"/>
      <c r="E957" s="1108"/>
      <c r="F957" s="1108"/>
      <c r="G957" s="1108"/>
      <c r="H957" s="1108"/>
      <c r="I957" s="1108"/>
      <c r="J957" s="1108"/>
      <c r="K957" s="1108"/>
      <c r="L957" s="1109"/>
      <c r="M957" s="1711">
        <v>1</v>
      </c>
      <c r="N957" s="1705"/>
      <c r="O957" s="1705"/>
      <c r="P957" s="1705"/>
      <c r="Q957" s="1705"/>
      <c r="R957" s="1705"/>
      <c r="S957" s="1706"/>
      <c r="T957" s="1101"/>
      <c r="U957" s="1110" t="s">
        <v>1709</v>
      </c>
      <c r="V957" s="1108"/>
      <c r="W957" s="1108"/>
      <c r="X957" s="1108"/>
      <c r="Y957" s="1108"/>
      <c r="Z957" s="1108"/>
      <c r="AA957" s="1108"/>
      <c r="AB957" s="1108"/>
      <c r="AC957" s="1108"/>
      <c r="AD957" s="1109"/>
      <c r="AE957" s="1704"/>
      <c r="AF957" s="1705"/>
      <c r="AG957" s="1705"/>
      <c r="AH957" s="1705"/>
      <c r="AI957" s="1705"/>
      <c r="AJ957" s="1705"/>
      <c r="AK957" s="1706"/>
      <c r="AL957" s="1101"/>
      <c r="AM957" s="1101"/>
      <c r="AN957" s="1101"/>
      <c r="AO957" s="1101"/>
      <c r="AP957" s="1101"/>
      <c r="AQ957" s="1101"/>
      <c r="AR957" s="1101"/>
      <c r="AS957" s="1101"/>
      <c r="AT957" s="1101"/>
      <c r="AU957" s="1101"/>
      <c r="AV957" s="1101"/>
      <c r="AW957" s="1101"/>
      <c r="AX957" s="1101"/>
      <c r="AY957" s="1101"/>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2.95" customHeight="1">
      <c r="A958" s="1101"/>
      <c r="B958" s="1101"/>
      <c r="C958" s="1110" t="s">
        <v>1710</v>
      </c>
      <c r="D958" s="1108"/>
      <c r="E958" s="1108"/>
      <c r="F958" s="1108"/>
      <c r="G958" s="1108"/>
      <c r="H958" s="1108"/>
      <c r="I958" s="1108"/>
      <c r="J958" s="1108"/>
      <c r="K958" s="1108"/>
      <c r="L958" s="1109"/>
      <c r="M958" s="1696">
        <v>51</v>
      </c>
      <c r="N958" s="1697"/>
      <c r="O958" s="1697"/>
      <c r="P958" s="1697"/>
      <c r="Q958" s="1697"/>
      <c r="R958" s="1697"/>
      <c r="S958" s="1698"/>
      <c r="T958" s="1101"/>
      <c r="U958" s="1110" t="s">
        <v>1710</v>
      </c>
      <c r="V958" s="1108"/>
      <c r="W958" s="1108"/>
      <c r="X958" s="1108"/>
      <c r="Y958" s="1108"/>
      <c r="Z958" s="1108"/>
      <c r="AA958" s="1108"/>
      <c r="AB958" s="1108"/>
      <c r="AC958" s="1108"/>
      <c r="AD958" s="1109"/>
      <c r="AE958" s="1696"/>
      <c r="AF958" s="1697"/>
      <c r="AG958" s="1697"/>
      <c r="AH958" s="1697"/>
      <c r="AI958" s="1697"/>
      <c r="AJ958" s="1697"/>
      <c r="AK958" s="1698"/>
      <c r="AL958" s="1101"/>
      <c r="AM958" s="1101"/>
      <c r="AN958" s="1101"/>
      <c r="AO958" s="1101"/>
      <c r="AP958" s="1101"/>
      <c r="AQ958" s="1101"/>
      <c r="AR958" s="1101"/>
      <c r="AS958" s="1101"/>
      <c r="AT958" s="1101"/>
      <c r="AU958" s="1101"/>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2.95" customHeight="1">
      <c r="A959" s="1101"/>
      <c r="B959" s="1101"/>
      <c r="C959" s="1110" t="s">
        <v>1711</v>
      </c>
      <c r="D959" s="1108"/>
      <c r="E959" s="1108"/>
      <c r="F959" s="1108"/>
      <c r="G959" s="1108"/>
      <c r="H959" s="1108"/>
      <c r="I959" s="1108"/>
      <c r="J959" s="1108"/>
      <c r="K959" s="1108"/>
      <c r="L959" s="1109"/>
      <c r="M959" s="1567">
        <f>'Subsidy Contract Calculation'!J40</f>
        <v>887928</v>
      </c>
      <c r="N959" s="1476"/>
      <c r="O959" s="1476"/>
      <c r="P959" s="1476"/>
      <c r="Q959" s="1476"/>
      <c r="R959" s="1476"/>
      <c r="S959" s="1568"/>
      <c r="T959" s="1101"/>
      <c r="U959" s="1110" t="s">
        <v>1711</v>
      </c>
      <c r="V959" s="1108"/>
      <c r="W959" s="1108"/>
      <c r="X959" s="1108"/>
      <c r="Y959" s="1108"/>
      <c r="Z959" s="1108"/>
      <c r="AA959" s="1108"/>
      <c r="AB959" s="1108"/>
      <c r="AC959" s="1108"/>
      <c r="AD959" s="1109"/>
      <c r="AE959" s="1567"/>
      <c r="AF959" s="1476"/>
      <c r="AG959" s="1476"/>
      <c r="AH959" s="1476"/>
      <c r="AI959" s="1476"/>
      <c r="AJ959" s="1476"/>
      <c r="AK959" s="1568"/>
      <c r="AL959" s="1101"/>
      <c r="AM959" s="1101"/>
      <c r="AN959" s="1101"/>
      <c r="AO959" s="1101"/>
      <c r="AP959" s="1101"/>
      <c r="AQ959" s="1101"/>
      <c r="AR959" s="1101"/>
      <c r="AS959" s="1101"/>
      <c r="AT959" s="1101"/>
      <c r="AU959" s="1101"/>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2.95" customHeight="1">
      <c r="A960" s="1101"/>
      <c r="B960" s="1101"/>
      <c r="C960" s="1110" t="s">
        <v>1712</v>
      </c>
      <c r="D960" s="1108"/>
      <c r="E960" s="1108"/>
      <c r="F960" s="1108"/>
      <c r="G960" s="1108"/>
      <c r="H960" s="1108"/>
      <c r="I960" s="1108"/>
      <c r="J960" s="1108"/>
      <c r="K960" s="1108"/>
      <c r="L960" s="1109"/>
      <c r="M960" s="1567">
        <f>M961*M959</f>
        <v>17758560</v>
      </c>
      <c r="N960" s="1476"/>
      <c r="O960" s="1476"/>
      <c r="P960" s="1476"/>
      <c r="Q960" s="1476"/>
      <c r="R960" s="1476"/>
      <c r="S960" s="1568"/>
      <c r="T960" s="1101"/>
      <c r="U960" s="1110" t="s">
        <v>1712</v>
      </c>
      <c r="V960" s="1108"/>
      <c r="W960" s="1108"/>
      <c r="X960" s="1108"/>
      <c r="Y960" s="1108"/>
      <c r="Z960" s="1108"/>
      <c r="AA960" s="1108"/>
      <c r="AB960" s="1108"/>
      <c r="AC960" s="1108"/>
      <c r="AD960" s="1109"/>
      <c r="AE960" s="1567"/>
      <c r="AF960" s="1476"/>
      <c r="AG960" s="1476"/>
      <c r="AH960" s="1476"/>
      <c r="AI960" s="1476"/>
      <c r="AJ960" s="1476"/>
      <c r="AK960" s="1568"/>
      <c r="AL960" s="1101"/>
      <c r="AM960" s="1101"/>
      <c r="AN960" s="1101"/>
      <c r="AO960" s="1101"/>
      <c r="AP960" s="1101"/>
      <c r="AQ960" s="1101"/>
      <c r="AR960" s="1101"/>
      <c r="AS960" s="1101"/>
      <c r="AT960" s="1101"/>
      <c r="AU960" s="1101"/>
      <c r="AV960" s="1"/>
      <c r="AW960" s="1"/>
      <c r="AX960" s="1"/>
      <c r="AY960" s="1"/>
      <c r="AZ960" s="2"/>
      <c r="BA960" s="1101"/>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2.95" customHeight="1">
      <c r="A961" s="1101"/>
      <c r="B961" s="1101"/>
      <c r="C961" s="1110" t="s">
        <v>1301</v>
      </c>
      <c r="D961" s="1108"/>
      <c r="E961" s="1108"/>
      <c r="F961" s="1108"/>
      <c r="G961" s="1108"/>
      <c r="H961" s="1108"/>
      <c r="I961" s="1108"/>
      <c r="J961" s="1108"/>
      <c r="K961" s="1108"/>
      <c r="L961" s="1109"/>
      <c r="M961" s="1622">
        <v>20</v>
      </c>
      <c r="N961" s="1623"/>
      <c r="O961" s="1623"/>
      <c r="P961" s="1623"/>
      <c r="Q961" s="1623"/>
      <c r="R961" s="1623"/>
      <c r="S961" s="1624"/>
      <c r="T961" s="1101"/>
      <c r="U961" s="1110" t="s">
        <v>1301</v>
      </c>
      <c r="V961" s="1108"/>
      <c r="W961" s="1108"/>
      <c r="X961" s="1108"/>
      <c r="Y961" s="1108"/>
      <c r="Z961" s="1108"/>
      <c r="AA961" s="1108"/>
      <c r="AB961" s="1108"/>
      <c r="AC961" s="1108"/>
      <c r="AD961" s="1109"/>
      <c r="AE961" s="1622"/>
      <c r="AF961" s="1623"/>
      <c r="AG961" s="1623"/>
      <c r="AH961" s="1623"/>
      <c r="AI961" s="1623"/>
      <c r="AJ961" s="1623"/>
      <c r="AK961" s="1624"/>
      <c r="AL961" s="1101"/>
      <c r="AM961" s="1101"/>
      <c r="AN961" s="1101"/>
      <c r="AO961" s="1101"/>
      <c r="AP961" s="1101"/>
      <c r="AQ961" s="1101"/>
      <c r="AR961" s="1101"/>
      <c r="AS961" s="1101"/>
      <c r="AT961" s="1101"/>
      <c r="AU961" s="1101"/>
      <c r="AV961" s="1101"/>
      <c r="AW961" s="1101"/>
      <c r="AX961" s="1101"/>
      <c r="AY961" s="1101"/>
      <c r="AZ961" s="2"/>
      <c r="BA961" s="1101"/>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1101"/>
      <c r="DH961" s="1101"/>
      <c r="DI961" s="1101"/>
      <c r="DJ961" s="1101"/>
      <c r="DK961" s="1101"/>
      <c r="DL961" s="1101"/>
      <c r="DM961" s="1101"/>
      <c r="DN961" s="1101"/>
      <c r="DO961" s="1101"/>
      <c r="DP961" s="1101"/>
      <c r="DQ961" s="1101"/>
      <c r="DR961" s="1101"/>
      <c r="DS961" s="1101"/>
      <c r="DT961" s="1101"/>
      <c r="DU961" s="1101"/>
      <c r="DV961" s="1101"/>
      <c r="DW961" s="1101"/>
      <c r="DX961" s="1101"/>
      <c r="DY961" s="1101"/>
      <c r="DZ961" s="1101"/>
      <c r="EA961" s="1101"/>
      <c r="EB961" s="1101"/>
      <c r="EC961" s="1101"/>
      <c r="ED961" s="1101"/>
      <c r="EE961" s="1101"/>
      <c r="EF961" s="1101"/>
      <c r="EG961" s="1101"/>
      <c r="EH961" s="1101"/>
      <c r="EI961" s="1101"/>
      <c r="EJ961" s="1101"/>
      <c r="EK961" s="1101"/>
      <c r="EL961" s="1101"/>
      <c r="EM961" s="1101"/>
      <c r="EN961" s="1101"/>
      <c r="EO961" s="1101"/>
      <c r="EP961" s="1101"/>
      <c r="EQ961" s="1101"/>
      <c r="ER961" s="1101"/>
      <c r="ES961" s="1101"/>
      <c r="ET961" s="1101"/>
      <c r="EU961" s="1101"/>
      <c r="EV961" s="1101"/>
      <c r="EW961" s="1101"/>
      <c r="EX961" s="1101"/>
      <c r="EY961" s="1101"/>
      <c r="EZ961" s="1101"/>
      <c r="FA961" s="1101"/>
      <c r="FB961" s="1101"/>
      <c r="FC961" s="1101"/>
    </row>
    <row r="962" spans="1:159" ht="12.95" customHeight="1">
      <c r="A962" s="1101"/>
      <c r="B962" s="1101"/>
      <c r="C962" s="1101"/>
      <c r="D962" s="1101"/>
      <c r="E962" s="1101"/>
      <c r="F962" s="1101"/>
      <c r="G962" s="1101"/>
      <c r="H962" s="1101"/>
      <c r="I962" s="1101"/>
      <c r="J962" s="1101"/>
      <c r="K962" s="1101"/>
      <c r="L962" s="1101"/>
      <c r="M962" s="1101"/>
      <c r="N962" s="1101"/>
      <c r="O962" s="1101"/>
      <c r="P962" s="1101"/>
      <c r="Q962" s="1101"/>
      <c r="R962" s="1101"/>
      <c r="S962" s="1101"/>
      <c r="T962" s="1101"/>
      <c r="U962" s="1101"/>
      <c r="V962" s="1101"/>
      <c r="W962" s="1101"/>
      <c r="X962" s="1101"/>
      <c r="Y962" s="1101"/>
      <c r="Z962" s="1101"/>
      <c r="AA962" s="1101"/>
      <c r="AB962" s="1101"/>
      <c r="AC962" s="1101"/>
      <c r="AD962" s="1101"/>
      <c r="AE962" s="1101"/>
      <c r="AF962" s="1101"/>
      <c r="AG962" s="1101"/>
      <c r="AH962" s="1101"/>
      <c r="AI962" s="1101"/>
      <c r="AJ962" s="1101"/>
      <c r="AK962" s="1101"/>
      <c r="AL962" s="1101"/>
      <c r="AM962" s="1101"/>
      <c r="AN962" s="1101"/>
      <c r="AO962" s="1101"/>
      <c r="AP962" s="1101"/>
      <c r="AQ962" s="1101"/>
      <c r="AR962" s="1101"/>
      <c r="AS962" s="1101"/>
      <c r="AT962" s="1101"/>
      <c r="AU962" s="1101"/>
      <c r="AV962" s="1101"/>
      <c r="AW962" s="1101"/>
      <c r="AX962" s="1101"/>
      <c r="AY962" s="1101"/>
      <c r="AZ962" s="2"/>
      <c r="BA962" s="1101"/>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1101"/>
      <c r="DH962" s="1101"/>
      <c r="DI962" s="1101"/>
      <c r="DJ962" s="1101"/>
      <c r="DK962" s="1101"/>
      <c r="DL962" s="1101"/>
      <c r="DM962" s="1101"/>
      <c r="DN962" s="1101"/>
      <c r="DO962" s="1101"/>
      <c r="DP962" s="1101"/>
      <c r="DQ962" s="1101"/>
      <c r="DR962" s="1101"/>
      <c r="DS962" s="1101"/>
      <c r="DT962" s="1101"/>
      <c r="DU962" s="1101"/>
      <c r="DV962" s="1101"/>
      <c r="DW962" s="1101"/>
      <c r="DX962" s="1101"/>
      <c r="DY962" s="1101"/>
      <c r="DZ962" s="1101"/>
      <c r="EA962" s="1101"/>
      <c r="EB962" s="1101"/>
      <c r="EC962" s="1101"/>
      <c r="ED962" s="1101"/>
      <c r="EE962" s="1101"/>
      <c r="EF962" s="1101"/>
      <c r="EG962" s="1101"/>
      <c r="EH962" s="1101"/>
      <c r="EI962" s="1101"/>
      <c r="EJ962" s="1101"/>
      <c r="EK962" s="1101"/>
      <c r="EL962" s="1101"/>
      <c r="EM962" s="1101"/>
      <c r="EN962" s="1101"/>
      <c r="EO962" s="1101"/>
      <c r="EP962" s="1101"/>
      <c r="EQ962" s="1101"/>
      <c r="ER962" s="1101"/>
      <c r="ES962" s="1101"/>
      <c r="ET962" s="1101"/>
      <c r="EU962" s="1101"/>
      <c r="EV962" s="1101"/>
      <c r="EW962" s="1101"/>
      <c r="EX962" s="1101"/>
      <c r="EY962" s="1101"/>
      <c r="EZ962" s="1101"/>
      <c r="FA962" s="1101"/>
      <c r="FB962" s="1101"/>
      <c r="FC962" s="1101"/>
    </row>
    <row r="963" spans="1:159" ht="12.95" customHeight="1">
      <c r="A963" s="1" t="s">
        <v>1038</v>
      </c>
      <c r="B963" s="1101"/>
      <c r="C963" s="1" t="s">
        <v>1713</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V963" s="1101"/>
      <c r="AW963" s="1101"/>
      <c r="AX963" s="1101"/>
      <c r="AY963" s="1101"/>
      <c r="AZ963" s="2"/>
      <c r="BA963" s="1101"/>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1101"/>
      <c r="DH963" s="1101"/>
      <c r="DI963" s="1101"/>
      <c r="DJ963" s="1101"/>
      <c r="DK963" s="1101"/>
      <c r="DL963" s="1101"/>
      <c r="DM963" s="1101"/>
      <c r="DN963" s="1101"/>
      <c r="DO963" s="1101"/>
      <c r="DP963" s="1101"/>
      <c r="DQ963" s="1101"/>
      <c r="DR963" s="1101"/>
      <c r="DS963" s="1101"/>
      <c r="DT963" s="1101"/>
      <c r="DU963" s="1101"/>
      <c r="DV963" s="1101"/>
      <c r="DW963" s="1101"/>
      <c r="DX963" s="1101"/>
      <c r="DY963" s="1101"/>
      <c r="DZ963" s="1101"/>
      <c r="EA963" s="1101"/>
      <c r="EB963" s="1101"/>
      <c r="EC963" s="1101"/>
      <c r="ED963" s="1101"/>
      <c r="EE963" s="1101"/>
      <c r="EF963" s="1101"/>
      <c r="EG963" s="1101"/>
      <c r="EH963" s="1101"/>
      <c r="EI963" s="1101"/>
      <c r="EJ963" s="1101"/>
      <c r="EK963" s="1101"/>
      <c r="EL963" s="1101"/>
      <c r="EM963" s="1101"/>
      <c r="EN963" s="1101"/>
      <c r="EO963" s="1101"/>
      <c r="EP963" s="1101"/>
      <c r="EQ963" s="1101"/>
      <c r="ER963" s="1101"/>
      <c r="ES963" s="1101"/>
      <c r="ET963" s="1101"/>
      <c r="EU963" s="1101"/>
      <c r="EV963" s="1101"/>
      <c r="EW963" s="1101"/>
      <c r="EX963" s="1101"/>
      <c r="EY963" s="1101"/>
      <c r="EZ963" s="1101"/>
      <c r="FA963" s="1101"/>
      <c r="FB963" s="1101"/>
      <c r="FC963" s="1101"/>
    </row>
    <row r="964" spans="1:159" s="12" customFormat="1" ht="12.95" customHeight="1">
      <c r="A964" s="1101"/>
      <c r="B964" s="1"/>
      <c r="C964" s="18" t="s">
        <v>1714</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s="1101"/>
      <c r="AW964" s="1101"/>
      <c r="AX964" s="1101"/>
      <c r="AY964" s="1101"/>
      <c r="AZ964" s="2"/>
      <c r="BA964" s="1101"/>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1101"/>
      <c r="DH964" s="1101"/>
      <c r="DI964" s="1101"/>
      <c r="DJ964" s="1101"/>
      <c r="DK964" s="1101"/>
      <c r="DL964" s="1101"/>
      <c r="DM964" s="1101"/>
      <c r="DN964" s="1101"/>
      <c r="DO964" s="1101"/>
      <c r="DP964" s="1101"/>
      <c r="DQ964" s="1101"/>
      <c r="DR964" s="1101"/>
      <c r="DS964" s="1101"/>
      <c r="DT964" s="1101"/>
      <c r="DU964" s="1101"/>
      <c r="DV964" s="1101"/>
      <c r="DW964" s="1101"/>
      <c r="DX964" s="1101"/>
      <c r="DY964" s="1101"/>
      <c r="DZ964" s="1101"/>
      <c r="EA964" s="1101"/>
      <c r="EB964" s="1101"/>
      <c r="EC964" s="1101"/>
      <c r="ED964" s="1101"/>
      <c r="EE964" s="1101"/>
      <c r="EF964" s="1101"/>
      <c r="EG964" s="1101"/>
      <c r="EH964" s="1101"/>
      <c r="EI964" s="1101"/>
      <c r="EJ964" s="1101"/>
      <c r="EK964" s="1101"/>
      <c r="EL964" s="1101"/>
      <c r="EM964" s="1101"/>
      <c r="EN964" s="1101"/>
      <c r="EO964" s="1101"/>
      <c r="EP964" s="1101"/>
      <c r="EQ964" s="1101"/>
      <c r="ER964" s="1101"/>
      <c r="ES964" s="1101"/>
      <c r="ET964" s="1101"/>
      <c r="EU964" s="1101"/>
      <c r="EV964" s="1101"/>
      <c r="EW964" s="1101"/>
      <c r="EX964" s="1101"/>
      <c r="EY964" s="1101"/>
      <c r="EZ964" s="1101"/>
      <c r="FA964" s="1101"/>
      <c r="FB964" s="1101"/>
      <c r="FC964" s="1101"/>
    </row>
    <row r="965" spans="1:159" s="12" customFormat="1" ht="12.95" customHeight="1">
      <c r="A965" s="1101"/>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057"/>
      <c r="AV965" s="1101"/>
      <c r="AW965" s="1101"/>
      <c r="AX965" s="1101"/>
      <c r="AY965" s="1101"/>
      <c r="AZ965" s="2"/>
      <c r="BA965" s="1101"/>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1101"/>
      <c r="DH965" s="1101"/>
      <c r="DI965" s="1101"/>
      <c r="DJ965" s="1101"/>
      <c r="DK965" s="1101"/>
      <c r="DL965" s="1101"/>
      <c r="DM965" s="1101"/>
      <c r="DN965" s="1101"/>
      <c r="DO965" s="1101"/>
      <c r="DP965" s="1101"/>
      <c r="DQ965" s="1101"/>
      <c r="DR965" s="1101"/>
      <c r="DS965" s="1101"/>
      <c r="DT965" s="1101"/>
      <c r="DU965" s="1101"/>
      <c r="DV965" s="1101"/>
      <c r="DW965" s="1101"/>
      <c r="DX965" s="1101"/>
      <c r="DY965" s="1101"/>
      <c r="DZ965" s="1101"/>
      <c r="EA965" s="1101"/>
      <c r="EB965" s="1101"/>
      <c r="EC965" s="1101"/>
      <c r="ED965" s="1101"/>
      <c r="EE965" s="1101"/>
      <c r="EF965" s="1101"/>
      <c r="EG965" s="1101"/>
      <c r="EH965" s="1101"/>
      <c r="EI965" s="1101"/>
      <c r="EJ965" s="1101"/>
      <c r="EK965" s="1101"/>
      <c r="EL965" s="1101"/>
      <c r="EM965" s="1101"/>
      <c r="EN965" s="1101"/>
      <c r="EO965" s="1101"/>
      <c r="EP965" s="1101"/>
      <c r="EQ965" s="1101"/>
      <c r="ER965" s="1101"/>
      <c r="ES965" s="1101"/>
      <c r="ET965" s="1101"/>
      <c r="EU965" s="1101"/>
      <c r="EV965" s="1101"/>
      <c r="EW965" s="1101"/>
      <c r="EX965" s="1101"/>
      <c r="EY965" s="1101"/>
      <c r="EZ965" s="1101"/>
      <c r="FA965" s="1101"/>
      <c r="FB965" s="1101"/>
      <c r="FC965" s="1101"/>
    </row>
    <row r="966" spans="1:159" s="12" customFormat="1" ht="12.95" customHeight="1">
      <c r="A966" s="1101"/>
      <c r="B966" s="1101"/>
      <c r="C966" s="1101"/>
      <c r="D966" s="1101"/>
      <c r="E966" s="1101"/>
      <c r="F966" s="1107" t="s">
        <v>1715</v>
      </c>
      <c r="G966" s="1108"/>
      <c r="H966" s="1108"/>
      <c r="I966" s="1108"/>
      <c r="J966" s="1108"/>
      <c r="K966" s="1108"/>
      <c r="L966" s="1109"/>
      <c r="M966" s="1581"/>
      <c r="N966" s="1582"/>
      <c r="O966" s="1582"/>
      <c r="P966" s="1582"/>
      <c r="Q966" s="1582"/>
      <c r="R966" s="1582"/>
      <c r="S966" s="1583"/>
      <c r="T966" s="1110" t="s">
        <v>1716</v>
      </c>
      <c r="U966" s="1108"/>
      <c r="V966" s="1108"/>
      <c r="W966" s="1108"/>
      <c r="X966" s="1108"/>
      <c r="Y966" s="1108"/>
      <c r="Z966" s="1109"/>
      <c r="AA966" s="1581"/>
      <c r="AB966" s="1582"/>
      <c r="AC966" s="1582"/>
      <c r="AD966" s="1582"/>
      <c r="AE966" s="1582"/>
      <c r="AF966" s="1582"/>
      <c r="AG966" s="1583"/>
      <c r="AH966" s="1101"/>
      <c r="AI966" s="1101"/>
      <c r="AJ966" s="1101"/>
      <c r="AK966" s="1101"/>
      <c r="AL966" s="1101"/>
      <c r="AM966" s="1101"/>
      <c r="AN966" s="1101"/>
      <c r="AO966" s="1101"/>
      <c r="AP966" s="1101"/>
      <c r="AQ966" s="1101"/>
      <c r="AR966" s="1101"/>
      <c r="AS966" s="1101"/>
      <c r="AT966" s="1101"/>
      <c r="AU966" s="1057"/>
      <c r="AV966" s="1101"/>
      <c r="AW966" s="1101"/>
      <c r="AX966" s="1101"/>
      <c r="AY966" s="1101"/>
      <c r="AZ966" s="2"/>
      <c r="BA966" s="1101"/>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1101"/>
      <c r="DH966" s="1101"/>
      <c r="DI966" s="1101"/>
      <c r="DJ966" s="1101"/>
      <c r="DK966" s="1101"/>
      <c r="DL966" s="1101"/>
      <c r="DM966" s="1101"/>
      <c r="DN966" s="1101"/>
      <c r="DO966" s="1101"/>
      <c r="DP966" s="1101"/>
      <c r="DQ966" s="1101"/>
      <c r="DR966" s="1101"/>
      <c r="DS966" s="1101"/>
      <c r="DT966" s="1101"/>
      <c r="DU966" s="1101"/>
      <c r="DV966" s="1101"/>
      <c r="DW966" s="1101"/>
      <c r="DX966" s="1101"/>
      <c r="DY966" s="1101"/>
      <c r="DZ966" s="1101"/>
      <c r="EA966" s="1101"/>
      <c r="EB966" s="1101"/>
      <c r="EC966" s="1101"/>
      <c r="ED966" s="1101"/>
      <c r="EE966" s="1101"/>
      <c r="EF966" s="1101"/>
      <c r="EG966" s="1101"/>
      <c r="EH966" s="1101"/>
      <c r="EI966" s="1101"/>
      <c r="EJ966" s="1101"/>
      <c r="EK966" s="1101"/>
      <c r="EL966" s="1101"/>
      <c r="EM966" s="1101"/>
      <c r="EN966" s="1101"/>
      <c r="EO966" s="1101"/>
      <c r="EP966" s="1101"/>
      <c r="EQ966" s="1101"/>
      <c r="ER966" s="1101"/>
      <c r="ES966" s="1101"/>
      <c r="ET966" s="1101"/>
      <c r="EU966" s="1101"/>
      <c r="EV966" s="1101"/>
      <c r="EW966" s="1101"/>
      <c r="EX966" s="1101"/>
      <c r="EY966" s="1101"/>
      <c r="EZ966" s="1101"/>
      <c r="FA966" s="1101"/>
      <c r="FB966" s="1101"/>
      <c r="FC966" s="1101"/>
    </row>
    <row r="967" spans="1:159" s="12" customFormat="1" ht="12.95" customHeight="1">
      <c r="A967" s="1101"/>
      <c r="B967" s="1101"/>
      <c r="C967" s="1101"/>
      <c r="D967" s="1101"/>
      <c r="E967" s="1101"/>
      <c r="F967" s="1107" t="s">
        <v>1717</v>
      </c>
      <c r="G967" s="1108"/>
      <c r="H967" s="1108"/>
      <c r="I967" s="1108"/>
      <c r="J967" s="1108"/>
      <c r="K967" s="1108"/>
      <c r="L967" s="1109"/>
      <c r="M967" s="1581"/>
      <c r="N967" s="1582"/>
      <c r="O967" s="1582"/>
      <c r="P967" s="1582"/>
      <c r="Q967" s="1582"/>
      <c r="R967" s="1582"/>
      <c r="S967" s="1583"/>
      <c r="T967" s="1110" t="s">
        <v>1718</v>
      </c>
      <c r="U967" s="1108"/>
      <c r="V967" s="1108"/>
      <c r="W967" s="1108"/>
      <c r="X967" s="1108"/>
      <c r="Y967" s="1108"/>
      <c r="Z967" s="1109"/>
      <c r="AA967" s="1581"/>
      <c r="AB967" s="1582"/>
      <c r="AC967" s="1582"/>
      <c r="AD967" s="1582"/>
      <c r="AE967" s="1582"/>
      <c r="AF967" s="1582"/>
      <c r="AG967" s="1583"/>
      <c r="AH967" s="1101"/>
      <c r="AI967" s="1101"/>
      <c r="AJ967" s="1101"/>
      <c r="AK967" s="1101"/>
      <c r="AL967" s="1101"/>
      <c r="AM967" s="1101"/>
      <c r="AN967" s="1101"/>
      <c r="AO967" s="1101"/>
      <c r="AP967" s="1101"/>
      <c r="AQ967" s="1101"/>
      <c r="AR967" s="1101"/>
      <c r="AS967" s="1101"/>
      <c r="AT967" s="1101"/>
      <c r="AU967" s="1057"/>
      <c r="AV967" s="1101"/>
      <c r="AW967" s="1101"/>
      <c r="AX967" s="1101"/>
      <c r="AY967" s="1101"/>
      <c r="AZ967" s="2"/>
      <c r="BA967" s="1101"/>
      <c r="BB967" s="2"/>
      <c r="BC967" s="2"/>
      <c r="BD967" s="2"/>
      <c r="BE967" s="2"/>
      <c r="BF967" s="1101"/>
      <c r="BG967" s="1101"/>
      <c r="BH967" s="1101"/>
      <c r="BI967" s="1101"/>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1101"/>
      <c r="DH967" s="1101"/>
      <c r="DI967" s="1101"/>
      <c r="DJ967" s="1101"/>
      <c r="DK967" s="1101"/>
      <c r="DL967" s="1101"/>
      <c r="DM967" s="1101"/>
      <c r="DN967" s="1101"/>
      <c r="DO967" s="1101"/>
      <c r="DP967" s="1101"/>
      <c r="DQ967" s="1101"/>
      <c r="DR967" s="1101"/>
      <c r="DS967" s="1101"/>
      <c r="DT967" s="1101"/>
      <c r="DU967" s="1101"/>
      <c r="DV967" s="1101"/>
      <c r="DW967" s="1101"/>
      <c r="DX967" s="1101"/>
      <c r="DY967" s="1101"/>
      <c r="DZ967" s="1101"/>
      <c r="EA967" s="1101"/>
      <c r="EB967" s="1101"/>
      <c r="EC967" s="1101"/>
      <c r="ED967" s="1101"/>
      <c r="EE967" s="1101"/>
      <c r="EF967" s="1101"/>
      <c r="EG967" s="1101"/>
      <c r="EH967" s="1101"/>
      <c r="EI967" s="1101"/>
      <c r="EJ967" s="1101"/>
      <c r="EK967" s="1101"/>
      <c r="EL967" s="1101"/>
      <c r="EM967" s="1101"/>
      <c r="EN967" s="1101"/>
      <c r="EO967" s="1101"/>
      <c r="EP967" s="1101"/>
      <c r="EQ967" s="1101"/>
      <c r="ER967" s="1101"/>
      <c r="ES967" s="1101"/>
      <c r="ET967" s="1101"/>
      <c r="EU967" s="1101"/>
      <c r="EV967" s="1101"/>
      <c r="EW967" s="1101"/>
      <c r="EX967" s="1101"/>
      <c r="EY967" s="1101"/>
      <c r="EZ967" s="1101"/>
      <c r="FA967" s="1101"/>
      <c r="FB967" s="1101"/>
      <c r="FC967" s="1101"/>
    </row>
    <row r="968" spans="1:159" s="12" customFormat="1" ht="12.95" customHeight="1">
      <c r="A968" s="1101"/>
      <c r="B968" s="1101"/>
      <c r="C968" s="1101"/>
      <c r="D968" s="1101"/>
      <c r="E968" s="1101"/>
      <c r="F968" s="1107" t="s">
        <v>1719</v>
      </c>
      <c r="G968" s="1108"/>
      <c r="H968" s="1108"/>
      <c r="I968" s="1108"/>
      <c r="J968" s="1108"/>
      <c r="K968" s="1108"/>
      <c r="L968" s="1109"/>
      <c r="M968" s="1736" t="s">
        <v>299</v>
      </c>
      <c r="N968" s="1737"/>
      <c r="O968" s="1737"/>
      <c r="P968" s="1737"/>
      <c r="Q968" s="1737"/>
      <c r="R968" s="1737"/>
      <c r="S968" s="1738"/>
      <c r="T968" s="1107" t="s">
        <v>1720</v>
      </c>
      <c r="U968" s="1108"/>
      <c r="V968" s="1108"/>
      <c r="W968" s="1108"/>
      <c r="X968" s="1108"/>
      <c r="Y968" s="1108"/>
      <c r="Z968" s="1109"/>
      <c r="AA968" s="1581"/>
      <c r="AB968" s="1582"/>
      <c r="AC968" s="1582"/>
      <c r="AD968" s="1582"/>
      <c r="AE968" s="1582"/>
      <c r="AF968" s="1582"/>
      <c r="AG968" s="1583"/>
      <c r="AH968" s="1101"/>
      <c r="AI968" s="1101"/>
      <c r="AJ968" s="1101"/>
      <c r="AK968" s="1101"/>
      <c r="AL968" s="1101"/>
      <c r="AM968" s="1101"/>
      <c r="AN968" s="1101"/>
      <c r="AO968" s="1101"/>
      <c r="AP968" s="1101"/>
      <c r="AQ968" s="1101"/>
      <c r="AR968" s="1101"/>
      <c r="AS968" s="1101"/>
      <c r="AT968" s="1101"/>
      <c r="AU968" s="1057"/>
      <c r="AV968" s="1101"/>
      <c r="AW968" s="1101"/>
      <c r="AX968" s="1101"/>
      <c r="AY968" s="1101"/>
      <c r="AZ968" s="2"/>
      <c r="BA968" s="1101"/>
      <c r="BB968" s="2"/>
      <c r="BC968" s="2"/>
      <c r="BD968" s="2"/>
      <c r="BE968" s="2"/>
      <c r="BF968" s="1101"/>
      <c r="BG968" s="1101"/>
      <c r="BH968" s="1101"/>
      <c r="BI968" s="1101"/>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1101"/>
      <c r="DH968" s="1101"/>
      <c r="DI968" s="1101"/>
      <c r="DJ968" s="1101"/>
      <c r="DK968" s="1101"/>
      <c r="DL968" s="1101"/>
      <c r="DM968" s="1101"/>
      <c r="DN968" s="1101"/>
      <c r="DO968" s="1101"/>
      <c r="DP968" s="1101"/>
      <c r="DQ968" s="1101"/>
      <c r="DR968" s="1101"/>
      <c r="DS968" s="1101"/>
      <c r="DT968" s="1101"/>
      <c r="DU968" s="1101"/>
      <c r="DV968" s="1101"/>
      <c r="DW968" s="1101"/>
      <c r="DX968" s="1101"/>
      <c r="DY968" s="1101"/>
      <c r="DZ968" s="1101"/>
      <c r="EA968" s="1101"/>
      <c r="EB968" s="1101"/>
      <c r="EC968" s="1101"/>
      <c r="ED968" s="1101"/>
      <c r="EE968" s="1101"/>
      <c r="EF968" s="1101"/>
      <c r="EG968" s="1101"/>
      <c r="EH968" s="1101"/>
      <c r="EI968" s="1101"/>
      <c r="EJ968" s="1101"/>
      <c r="EK968" s="1101"/>
      <c r="EL968" s="1101"/>
      <c r="EM968" s="1101"/>
      <c r="EN968" s="1101"/>
      <c r="EO968" s="1101"/>
      <c r="EP968" s="1101"/>
      <c r="EQ968" s="1101"/>
      <c r="ER968" s="1101"/>
      <c r="ES968" s="1101"/>
      <c r="ET968" s="1101"/>
      <c r="EU968" s="1101"/>
      <c r="EV968" s="1101"/>
      <c r="EW968" s="1101"/>
      <c r="EX968" s="1101"/>
      <c r="EY968" s="1101"/>
      <c r="EZ968" s="1101"/>
      <c r="FA968" s="1101"/>
      <c r="FB968" s="1101"/>
      <c r="FC968" s="1101"/>
    </row>
    <row r="969" spans="1:159" s="12" customFormat="1" ht="12.95" customHeight="1">
      <c r="A969" s="1101"/>
      <c r="B969" s="1101"/>
      <c r="C969" s="1101"/>
      <c r="D969" s="1101"/>
      <c r="E969" s="1101"/>
      <c r="F969" s="1107" t="s">
        <v>1721</v>
      </c>
      <c r="G969" s="1108"/>
      <c r="H969" s="1108"/>
      <c r="I969" s="1108"/>
      <c r="J969" s="1108"/>
      <c r="K969" s="1108"/>
      <c r="L969" s="1109"/>
      <c r="M969" s="1581"/>
      <c r="N969" s="1582"/>
      <c r="O969" s="1582"/>
      <c r="P969" s="1582"/>
      <c r="Q969" s="1582"/>
      <c r="R969" s="1582"/>
      <c r="S969" s="1583"/>
      <c r="T969" s="1107" t="s">
        <v>1722</v>
      </c>
      <c r="U969" s="1108"/>
      <c r="V969" s="1108"/>
      <c r="W969" s="1108"/>
      <c r="X969" s="1108"/>
      <c r="Y969" s="1108"/>
      <c r="Z969" s="1109"/>
      <c r="AA969" s="1581"/>
      <c r="AB969" s="1582"/>
      <c r="AC969" s="1582"/>
      <c r="AD969" s="1582"/>
      <c r="AE969" s="1582"/>
      <c r="AF969" s="1582"/>
      <c r="AG969" s="1583"/>
      <c r="AH969" s="1101"/>
      <c r="AI969" s="1101"/>
      <c r="AJ969" s="1101"/>
      <c r="AK969" s="1101"/>
      <c r="AL969" s="1101"/>
      <c r="AM969" s="1101"/>
      <c r="AN969" s="1101"/>
      <c r="AO969" s="1101"/>
      <c r="AP969" s="1101"/>
      <c r="AQ969" s="1101"/>
      <c r="AR969" s="1101"/>
      <c r="AS969" s="1101"/>
      <c r="AT969" s="1101"/>
      <c r="AU969" s="1057"/>
      <c r="AV969" s="1101"/>
      <c r="AW969" s="1101"/>
      <c r="AX969" s="1101"/>
      <c r="AY969" s="1101"/>
      <c r="AZ969" s="2"/>
      <c r="BA969" s="1101"/>
      <c r="BB969" s="2"/>
      <c r="BC969" s="2"/>
      <c r="BD969" s="2"/>
      <c r="BE969" s="2"/>
      <c r="BF969" s="1101"/>
      <c r="BG969" s="1101"/>
      <c r="BH969" s="1101"/>
      <c r="BI969" s="1101"/>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1101"/>
      <c r="DH969" s="1101"/>
      <c r="DI969" s="1101"/>
      <c r="DJ969" s="1101"/>
      <c r="DK969" s="1101"/>
      <c r="DL969" s="1101"/>
      <c r="DM969" s="1101"/>
      <c r="DN969" s="1101"/>
      <c r="DO969" s="1101"/>
      <c r="DP969" s="1101"/>
      <c r="DQ969" s="1101"/>
      <c r="DR969" s="1101"/>
      <c r="DS969" s="1101"/>
      <c r="DT969" s="1101"/>
      <c r="DU969" s="1101"/>
      <c r="DV969" s="1101"/>
      <c r="DW969" s="1101"/>
      <c r="DX969" s="1101"/>
      <c r="DY969" s="1101"/>
      <c r="DZ969" s="1101"/>
      <c r="EA969" s="1101"/>
      <c r="EB969" s="1101"/>
      <c r="EC969" s="1101"/>
      <c r="ED969" s="1101"/>
      <c r="EE969" s="1101"/>
      <c r="EF969" s="1101"/>
      <c r="EG969" s="1101"/>
      <c r="EH969" s="1101"/>
      <c r="EI969" s="1101"/>
      <c r="EJ969" s="1101"/>
      <c r="EK969" s="1101"/>
      <c r="EL969" s="1101"/>
      <c r="EM969" s="1101"/>
      <c r="EN969" s="1101"/>
      <c r="EO969" s="1101"/>
      <c r="EP969" s="1101"/>
      <c r="EQ969" s="1101"/>
      <c r="ER969" s="1101"/>
      <c r="ES969" s="1101"/>
      <c r="ET969" s="1101"/>
      <c r="EU969" s="1101"/>
      <c r="EV969" s="1101"/>
      <c r="EW969" s="1101"/>
      <c r="EX969" s="1101"/>
      <c r="EY969" s="1101"/>
      <c r="EZ969" s="1101"/>
      <c r="FA969" s="1101"/>
      <c r="FB969" s="1101"/>
      <c r="FC969" s="1101"/>
    </row>
    <row r="970" spans="1:159" s="12" customFormat="1" ht="12.95" customHeight="1">
      <c r="A970" s="1101"/>
      <c r="B970" s="1101"/>
      <c r="C970" s="1101"/>
      <c r="D970" s="1101"/>
      <c r="E970" s="1101"/>
      <c r="F970" s="1107" t="s">
        <v>1723</v>
      </c>
      <c r="G970" s="1108"/>
      <c r="H970" s="1108"/>
      <c r="I970" s="1108"/>
      <c r="J970" s="1108"/>
      <c r="K970" s="1108"/>
      <c r="L970" s="1109"/>
      <c r="M970" s="1581"/>
      <c r="N970" s="1582"/>
      <c r="O970" s="1582"/>
      <c r="P970" s="1582"/>
      <c r="Q970" s="1582"/>
      <c r="R970" s="1582"/>
      <c r="S970" s="1583"/>
      <c r="T970" s="1107" t="s">
        <v>1724</v>
      </c>
      <c r="U970" s="1108"/>
      <c r="V970" s="1108"/>
      <c r="W970" s="1108"/>
      <c r="X970" s="1108"/>
      <c r="Y970" s="1108"/>
      <c r="Z970" s="1109"/>
      <c r="AA970" s="1581"/>
      <c r="AB970" s="1582"/>
      <c r="AC970" s="1582"/>
      <c r="AD970" s="1582"/>
      <c r="AE970" s="1582"/>
      <c r="AF970" s="1582"/>
      <c r="AG970" s="1583"/>
      <c r="AH970" s="1101"/>
      <c r="AI970" s="1101"/>
      <c r="AJ970" s="1101"/>
      <c r="AK970" s="1101"/>
      <c r="AL970" s="1101"/>
      <c r="AM970" s="1101"/>
      <c r="AN970" s="1101"/>
      <c r="AO970" s="1101"/>
      <c r="AP970" s="1101"/>
      <c r="AQ970" s="1101"/>
      <c r="AR970" s="1101"/>
      <c r="AS970" s="1101"/>
      <c r="AT970" s="1101"/>
      <c r="AU970" s="1057"/>
      <c r="AV970" s="1101"/>
      <c r="AW970" s="1101"/>
      <c r="AX970" s="1101"/>
      <c r="AY970" s="1101"/>
      <c r="AZ970" s="2"/>
      <c r="BA970" s="1101"/>
      <c r="BB970" s="2"/>
      <c r="BC970" s="2"/>
      <c r="BD970" s="2"/>
      <c r="BE970" s="2"/>
      <c r="BF970" s="1101"/>
      <c r="BG970" s="1101"/>
      <c r="BH970" s="1101"/>
      <c r="BI970" s="1101"/>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1101"/>
      <c r="DH970" s="1101"/>
      <c r="DI970" s="1101"/>
      <c r="DJ970" s="1101"/>
      <c r="DK970" s="1101"/>
      <c r="DL970" s="1101"/>
      <c r="DM970" s="1101"/>
      <c r="DN970" s="1101"/>
      <c r="DO970" s="1101"/>
      <c r="DP970" s="1101"/>
      <c r="DQ970" s="1101"/>
      <c r="DR970" s="1101"/>
      <c r="DS970" s="1101"/>
      <c r="DT970" s="1101"/>
      <c r="DU970" s="1101"/>
      <c r="DV970" s="1101"/>
      <c r="DW970" s="1101"/>
      <c r="DX970" s="1101"/>
      <c r="DY970" s="1101"/>
      <c r="DZ970" s="1101"/>
      <c r="EA970" s="1101"/>
      <c r="EB970" s="1101"/>
      <c r="EC970" s="1101"/>
      <c r="ED970" s="1101"/>
      <c r="EE970" s="1101"/>
      <c r="EF970" s="1101"/>
      <c r="EG970" s="1101"/>
      <c r="EH970" s="1101"/>
      <c r="EI970" s="1101"/>
      <c r="EJ970" s="1101"/>
      <c r="EK970" s="1101"/>
      <c r="EL970" s="1101"/>
      <c r="EM970" s="1101"/>
      <c r="EN970" s="1101"/>
      <c r="EO970" s="1101"/>
      <c r="EP970" s="1101"/>
      <c r="EQ970" s="1101"/>
      <c r="ER970" s="1101"/>
      <c r="ES970" s="1101"/>
      <c r="ET970" s="1101"/>
      <c r="EU970" s="1101"/>
      <c r="EV970" s="1101"/>
      <c r="EW970" s="1101"/>
      <c r="EX970" s="1101"/>
      <c r="EY970" s="1101"/>
      <c r="EZ970" s="1101"/>
      <c r="FA970" s="1101"/>
      <c r="FB970" s="1101"/>
      <c r="FC970" s="1101"/>
    </row>
    <row r="971" spans="1:159" s="12" customFormat="1" ht="12.95" customHeight="1">
      <c r="A971" s="1101"/>
      <c r="B971" s="1101"/>
      <c r="C971" s="1101"/>
      <c r="D971" s="1101"/>
      <c r="E971" s="1101"/>
      <c r="F971" s="1058" t="s">
        <v>1707</v>
      </c>
      <c r="G971" s="31"/>
      <c r="H971" s="31"/>
      <c r="I971" s="31"/>
      <c r="J971" s="31"/>
      <c r="K971" s="31"/>
      <c r="L971" s="39"/>
      <c r="M971" s="1616" t="s">
        <v>1708</v>
      </c>
      <c r="N971" s="1617"/>
      <c r="O971" s="1617"/>
      <c r="P971" s="1617"/>
      <c r="Q971" s="1617"/>
      <c r="R971" s="1617"/>
      <c r="S971" s="1618"/>
      <c r="T971" s="1682"/>
      <c r="U971" s="1683"/>
      <c r="V971" s="1683"/>
      <c r="W971" s="1683"/>
      <c r="X971" s="1683"/>
      <c r="Y971" s="1683"/>
      <c r="Z971" s="1684"/>
      <c r="AA971" s="1581"/>
      <c r="AB971" s="1582"/>
      <c r="AC971" s="1582"/>
      <c r="AD971" s="1582"/>
      <c r="AE971" s="1582"/>
      <c r="AF971" s="1582"/>
      <c r="AG971" s="1583"/>
      <c r="AH971" s="1101"/>
      <c r="AI971" s="1101"/>
      <c r="AJ971" s="1101"/>
      <c r="AK971" s="1101"/>
      <c r="AL971" s="1101"/>
      <c r="AM971" s="1101"/>
      <c r="AN971" s="1101"/>
      <c r="AO971" s="1101"/>
      <c r="AP971" s="1101"/>
      <c r="AQ971" s="1101"/>
      <c r="AR971" s="1101"/>
      <c r="AS971" s="1101"/>
      <c r="AT971" s="1101"/>
      <c r="AU971" s="1057"/>
      <c r="AV971" s="1101"/>
      <c r="AW971" s="1101"/>
      <c r="AX971" s="1101"/>
      <c r="AY971" s="110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1101"/>
      <c r="DH971" s="1101"/>
      <c r="DI971" s="1101"/>
      <c r="DJ971" s="1101"/>
      <c r="DK971" s="1101"/>
      <c r="DL971" s="1101"/>
      <c r="DM971" s="1101"/>
      <c r="DN971" s="1101"/>
      <c r="DO971" s="1101"/>
      <c r="DP971" s="1101"/>
      <c r="DQ971" s="1101"/>
      <c r="DR971" s="1101"/>
      <c r="DS971" s="1101"/>
      <c r="DT971" s="1101"/>
      <c r="DU971" s="1101"/>
      <c r="DV971" s="1101"/>
      <c r="DW971" s="1101"/>
      <c r="DX971" s="1101"/>
      <c r="DY971" s="1101"/>
      <c r="DZ971" s="1101"/>
      <c r="EA971" s="1101"/>
      <c r="EB971" s="1101"/>
      <c r="EC971" s="1101"/>
      <c r="ED971" s="1101"/>
      <c r="EE971" s="1101"/>
      <c r="EF971" s="1101"/>
      <c r="EG971" s="1101"/>
      <c r="EH971" s="1101"/>
      <c r="EI971" s="1101"/>
      <c r="EJ971" s="1101"/>
      <c r="EK971" s="1101"/>
      <c r="EL971" s="1101"/>
      <c r="EM971" s="1101"/>
      <c r="EN971" s="1101"/>
      <c r="EO971" s="1101"/>
      <c r="EP971" s="1101"/>
      <c r="EQ971" s="1101"/>
      <c r="ER971" s="1101"/>
      <c r="ES971" s="1101"/>
      <c r="ET971" s="1101"/>
      <c r="EU971" s="1101"/>
      <c r="EV971" s="1101"/>
      <c r="EW971" s="1101"/>
      <c r="EX971" s="1101"/>
      <c r="EY971" s="1101"/>
      <c r="EZ971" s="1101"/>
      <c r="FA971" s="1101"/>
      <c r="FB971" s="1101"/>
      <c r="FC971" s="1101"/>
    </row>
    <row r="972" spans="1:159" s="12" customFormat="1" ht="12.95" customHeight="1">
      <c r="A972" s="1101"/>
      <c r="B972" s="1101"/>
      <c r="C972" s="1101"/>
      <c r="D972" s="1101"/>
      <c r="E972" s="1101"/>
      <c r="F972" s="30" t="s">
        <v>1725</v>
      </c>
      <c r="G972" s="31"/>
      <c r="H972" s="31"/>
      <c r="I972" s="31"/>
      <c r="J972" s="31"/>
      <c r="K972" s="31"/>
      <c r="L972" s="39"/>
      <c r="M972" s="1581">
        <v>1010284</v>
      </c>
      <c r="N972" s="1582"/>
      <c r="O972" s="1582"/>
      <c r="P972" s="1582"/>
      <c r="Q972" s="1582"/>
      <c r="R972" s="1582"/>
      <c r="S972" s="1583"/>
      <c r="T972" s="1682"/>
      <c r="U972" s="1683"/>
      <c r="V972" s="1683"/>
      <c r="W972" s="1683"/>
      <c r="X972" s="1683"/>
      <c r="Y972" s="1683"/>
      <c r="Z972" s="1684"/>
      <c r="AA972" s="1581"/>
      <c r="AB972" s="1582"/>
      <c r="AC972" s="1582"/>
      <c r="AD972" s="1582"/>
      <c r="AE972" s="1582"/>
      <c r="AF972" s="1582"/>
      <c r="AG972" s="1583"/>
      <c r="AH972" s="1101"/>
      <c r="AI972" s="1101"/>
      <c r="AJ972" s="1101"/>
      <c r="AK972" s="1101"/>
      <c r="AL972" s="1101"/>
      <c r="AM972" s="1101"/>
      <c r="AN972" s="1101"/>
      <c r="AO972" s="1101"/>
      <c r="AP972" s="1101"/>
      <c r="AQ972" s="1101"/>
      <c r="AR972" s="1101"/>
      <c r="AS972" s="1101"/>
      <c r="AT972" s="1101"/>
      <c r="AU972" s="1057"/>
      <c r="AV972" s="1101"/>
      <c r="AW972" s="1101"/>
      <c r="AX972" s="1101"/>
      <c r="AY972" s="1101"/>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1101"/>
      <c r="DH972" s="1101"/>
      <c r="DI972" s="1101"/>
      <c r="DJ972" s="1101"/>
      <c r="DK972" s="1101"/>
      <c r="DL972" s="1101"/>
      <c r="DM972" s="1101"/>
      <c r="DN972" s="1101"/>
      <c r="DO972" s="1101"/>
      <c r="DP972" s="1101"/>
      <c r="DQ972" s="1101"/>
      <c r="DR972" s="1101"/>
      <c r="DS972" s="1101"/>
      <c r="DT972" s="1101"/>
      <c r="DU972" s="1101"/>
      <c r="DV972" s="1101"/>
      <c r="DW972" s="1101"/>
      <c r="DX972" s="1101"/>
      <c r="DY972" s="1101"/>
      <c r="DZ972" s="1101"/>
      <c r="EA972" s="1101"/>
      <c r="EB972" s="1101"/>
      <c r="EC972" s="1101"/>
      <c r="ED972" s="1101"/>
      <c r="EE972" s="1101"/>
      <c r="EF972" s="1101"/>
      <c r="EG972" s="1101"/>
      <c r="EH972" s="1101"/>
      <c r="EI972" s="1101"/>
      <c r="EJ972" s="1101"/>
      <c r="EK972" s="1101"/>
      <c r="EL972" s="1101"/>
      <c r="EM972" s="1101"/>
      <c r="EN972" s="1101"/>
      <c r="EO972" s="1101"/>
      <c r="EP972" s="1101"/>
      <c r="EQ972" s="1101"/>
      <c r="ER972" s="1101"/>
      <c r="ES972" s="1101"/>
      <c r="ET972" s="1101"/>
      <c r="EU972" s="1101"/>
      <c r="EV972" s="1101"/>
      <c r="EW972" s="1101"/>
      <c r="EX972" s="1101"/>
      <c r="EY972" s="1101"/>
      <c r="EZ972" s="1101"/>
      <c r="FA972" s="1101"/>
      <c r="FB972" s="1101"/>
      <c r="FC972" s="1101"/>
    </row>
    <row r="973" spans="1:159" ht="12.95" customHeight="1">
      <c r="A973" s="1101"/>
      <c r="B973" s="1101"/>
      <c r="C973" s="1101"/>
      <c r="D973" s="1101"/>
      <c r="E973" s="1101"/>
      <c r="F973" s="30" t="s">
        <v>1726</v>
      </c>
      <c r="G973" s="31"/>
      <c r="H973" s="31"/>
      <c r="I973" s="31"/>
      <c r="J973" s="31"/>
      <c r="K973" s="31"/>
      <c r="L973" s="31"/>
      <c r="M973" s="31"/>
      <c r="N973" s="31"/>
      <c r="O973" s="1407" t="s">
        <v>894</v>
      </c>
      <c r="P973" s="1408"/>
      <c r="Q973" s="52"/>
      <c r="R973" s="52"/>
      <c r="S973" s="53"/>
      <c r="T973" s="30" t="s">
        <v>232</v>
      </c>
      <c r="U973" s="31"/>
      <c r="V973" s="31"/>
      <c r="W973" s="1699" t="s">
        <v>1315</v>
      </c>
      <c r="X973" s="1700"/>
      <c r="Y973" s="1700"/>
      <c r="Z973" s="1700"/>
      <c r="AA973" s="1700"/>
      <c r="AB973" s="1700"/>
      <c r="AC973" s="1700"/>
      <c r="AD973" s="1700"/>
      <c r="AE973" s="1700"/>
      <c r="AF973" s="1700"/>
      <c r="AG973" s="1701"/>
      <c r="AH973" s="1101"/>
      <c r="AI973" s="1101"/>
      <c r="AJ973" s="1101"/>
      <c r="AK973" s="1101"/>
      <c r="AL973" s="1101"/>
      <c r="AM973" s="1101"/>
      <c r="AN973" s="1101"/>
      <c r="AO973" s="1101"/>
      <c r="AP973" s="1101"/>
      <c r="AQ973" s="1101"/>
      <c r="AR973" s="1101"/>
      <c r="AS973" s="1101"/>
      <c r="AT973" s="1101"/>
      <c r="AU973" s="1057"/>
      <c r="AV973" s="54"/>
      <c r="AW973" s="54"/>
      <c r="AX973" s="54"/>
      <c r="AY973" s="54"/>
      <c r="AZ973" s="2"/>
      <c r="BA973" s="1101"/>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1101"/>
      <c r="DH973" s="1101"/>
      <c r="DI973" s="1101"/>
      <c r="DJ973" s="1101"/>
      <c r="DK973" s="1101"/>
      <c r="DL973" s="1101"/>
      <c r="DM973" s="1101"/>
      <c r="DN973" s="1101"/>
      <c r="DO973" s="1101"/>
      <c r="DP973" s="1101"/>
      <c r="DQ973" s="1101"/>
      <c r="DR973" s="1101"/>
      <c r="DS973" s="1101"/>
      <c r="DT973" s="1101"/>
      <c r="DU973" s="1101"/>
      <c r="DV973" s="1101"/>
      <c r="DW973" s="1101"/>
      <c r="DX973" s="1101"/>
      <c r="DY973" s="1101"/>
      <c r="DZ973" s="1101"/>
      <c r="EA973" s="1101"/>
      <c r="EB973" s="1101"/>
      <c r="EC973" s="1101"/>
      <c r="ED973" s="1101"/>
      <c r="EE973" s="1101"/>
      <c r="EF973" s="1101"/>
      <c r="EG973" s="1101"/>
      <c r="EH973" s="1101"/>
      <c r="EI973" s="1101"/>
      <c r="EJ973" s="1101"/>
      <c r="EK973" s="1101"/>
      <c r="EL973" s="1101"/>
      <c r="EM973" s="1101"/>
      <c r="EN973" s="1101"/>
      <c r="EO973" s="1101"/>
      <c r="EP973" s="1101"/>
      <c r="EQ973" s="1101"/>
      <c r="ER973" s="1101"/>
      <c r="ES973" s="1101"/>
      <c r="ET973" s="1101"/>
      <c r="EU973" s="1101"/>
      <c r="EV973" s="1101"/>
      <c r="EW973" s="1101"/>
      <c r="EX973" s="1101"/>
      <c r="EY973" s="1101"/>
      <c r="EZ973" s="1101"/>
      <c r="FA973" s="1101"/>
      <c r="FB973" s="1101"/>
      <c r="FC973" s="1101"/>
    </row>
    <row r="974" spans="1:159" ht="12.95" customHeight="1">
      <c r="A974" s="1101"/>
      <c r="B974" s="1101"/>
      <c r="C974" s="1101"/>
      <c r="D974" s="1101"/>
      <c r="E974" s="1101"/>
      <c r="F974" s="1542" t="s">
        <v>1727</v>
      </c>
      <c r="G974" s="1441"/>
      <c r="H974" s="1441"/>
      <c r="I974" s="1441"/>
      <c r="J974" s="1441"/>
      <c r="K974" s="1441"/>
      <c r="L974" s="1441"/>
      <c r="M974" s="1581">
        <f>'Subsidy Contract Calculation'!J40</f>
        <v>887928</v>
      </c>
      <c r="N974" s="1582"/>
      <c r="O974" s="1582"/>
      <c r="P974" s="1582"/>
      <c r="Q974" s="1582"/>
      <c r="R974" s="1582"/>
      <c r="S974" s="1583"/>
      <c r="T974" s="32"/>
      <c r="U974" s="33"/>
      <c r="V974" s="33"/>
      <c r="W974" s="33"/>
      <c r="X974" s="33"/>
      <c r="Y974" s="33"/>
      <c r="Z974" s="72" t="s">
        <v>1728</v>
      </c>
      <c r="AA974" s="1693"/>
      <c r="AB974" s="1694"/>
      <c r="AC974" s="1694"/>
      <c r="AD974" s="1694"/>
      <c r="AE974" s="1694"/>
      <c r="AF974" s="1694"/>
      <c r="AG974" s="1695"/>
      <c r="AH974" s="1101"/>
      <c r="AI974" s="1101"/>
      <c r="AJ974" s="1101"/>
      <c r="AK974" s="1101"/>
      <c r="AL974" s="1101"/>
      <c r="AM974" s="1101"/>
      <c r="AN974" s="1101"/>
      <c r="AO974" s="1101"/>
      <c r="AP974" s="1101"/>
      <c r="AQ974" s="1101"/>
      <c r="AR974" s="1101"/>
      <c r="AS974" s="1101"/>
      <c r="AT974" s="1101"/>
      <c r="AU974" s="105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DX974" s="1101"/>
      <c r="DY974" s="1101"/>
      <c r="DZ974" s="1101"/>
      <c r="EA974" s="1101"/>
      <c r="EB974" s="1101"/>
      <c r="EC974" s="1101"/>
      <c r="ED974" s="1101"/>
      <c r="EE974" s="1101"/>
      <c r="EF974" s="1101"/>
      <c r="EG974" s="1101"/>
      <c r="EH974" s="1101"/>
      <c r="EI974" s="1101"/>
      <c r="EJ974" s="1101"/>
      <c r="EK974" s="1101"/>
      <c r="EL974" s="1101"/>
      <c r="EM974" s="1101"/>
      <c r="EN974" s="1101"/>
      <c r="EO974" s="1101"/>
      <c r="EP974" s="1101"/>
      <c r="EQ974" s="1101"/>
      <c r="ER974" s="1101"/>
      <c r="ES974" s="1101"/>
      <c r="ET974" s="1101"/>
      <c r="EU974" s="1101"/>
      <c r="EV974" s="1101"/>
      <c r="EW974" s="1101"/>
      <c r="EX974" s="1101"/>
      <c r="EY974" s="1101"/>
      <c r="EZ974" s="1101"/>
      <c r="FA974" s="1101"/>
      <c r="FB974" s="12"/>
      <c r="FC974" s="12"/>
    </row>
    <row r="975" spans="1:159" ht="12.95" customHeight="1">
      <c r="A975" s="1101"/>
      <c r="B975" s="1101"/>
      <c r="C975" s="1101"/>
      <c r="D975" s="1101"/>
      <c r="E975" s="1101"/>
      <c r="F975" s="1101"/>
      <c r="G975" s="1101"/>
      <c r="H975" s="1101"/>
      <c r="I975" s="1101"/>
      <c r="J975" s="1101"/>
      <c r="K975" s="1101"/>
      <c r="L975" s="1101"/>
      <c r="M975" s="1101"/>
      <c r="N975" s="1101"/>
      <c r="O975" s="1101"/>
      <c r="P975" s="1101"/>
      <c r="Q975" s="1101"/>
      <c r="R975" s="1101"/>
      <c r="S975" s="1101"/>
      <c r="T975" s="1101"/>
      <c r="U975" s="1101"/>
      <c r="V975" s="1101"/>
      <c r="W975" s="1101"/>
      <c r="X975" s="1101"/>
      <c r="Y975" s="1101"/>
      <c r="Z975" s="1101"/>
      <c r="AA975" s="1101"/>
      <c r="AB975" s="1101"/>
      <c r="AC975" s="1101"/>
      <c r="AD975" s="1101"/>
      <c r="AE975" s="1101"/>
      <c r="AF975" s="1101"/>
      <c r="AG975" s="1101"/>
      <c r="AH975" s="1101"/>
      <c r="AI975" s="1101"/>
      <c r="AJ975" s="1101"/>
      <c r="AK975" s="1101"/>
      <c r="AL975" s="1101"/>
      <c r="AM975" s="1101"/>
      <c r="AN975" s="1101"/>
      <c r="AO975" s="1101"/>
      <c r="AP975" s="1101"/>
      <c r="AQ975" s="1101"/>
      <c r="AR975" s="1101"/>
      <c r="AS975" s="1101"/>
      <c r="AT975" s="1101"/>
      <c r="AU975" s="1057"/>
      <c r="AV975" s="1057"/>
      <c r="AW975" s="1057"/>
      <c r="AX975" s="1057"/>
      <c r="AY975" s="1057"/>
      <c r="AZ975" s="12"/>
      <c r="BA975" s="12"/>
      <c r="BB975" s="12"/>
      <c r="BC975" s="12"/>
      <c r="BD975" s="12"/>
      <c r="BE975" s="12"/>
      <c r="BF975" s="12"/>
      <c r="BG975" s="1555"/>
      <c r="BH975" s="1555"/>
      <c r="BI975" s="1555"/>
      <c r="BJ975" s="1555"/>
      <c r="BK975" s="1555"/>
      <c r="BL975" s="1555"/>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DX975" s="1101"/>
      <c r="DY975" s="1101"/>
      <c r="DZ975" s="1101"/>
      <c r="EA975" s="1101"/>
      <c r="EB975" s="1101"/>
      <c r="EC975" s="1101"/>
      <c r="ED975" s="1101"/>
      <c r="EE975" s="1101"/>
      <c r="EF975" s="1101"/>
      <c r="EG975" s="1101"/>
      <c r="EH975" s="1101"/>
      <c r="EI975" s="1101"/>
      <c r="EJ975" s="1101"/>
      <c r="EK975" s="1101"/>
      <c r="EL975" s="1101"/>
      <c r="EM975" s="1101"/>
      <c r="EN975" s="1101"/>
      <c r="EO975" s="1101"/>
      <c r="EP975" s="1101"/>
      <c r="EQ975" s="1101"/>
      <c r="ER975" s="1101"/>
      <c r="ES975" s="1101"/>
      <c r="ET975" s="1101"/>
      <c r="EU975" s="1101"/>
      <c r="EV975" s="1101"/>
      <c r="EW975" s="1101"/>
      <c r="EX975" s="1101"/>
      <c r="EY975" s="1101"/>
      <c r="EZ975" s="1101"/>
      <c r="FA975" s="1101"/>
      <c r="FB975" s="12"/>
      <c r="FC975" s="12"/>
    </row>
    <row r="976" spans="1:159" ht="12.95" customHeight="1">
      <c r="A976" s="1101"/>
      <c r="B976" s="1101"/>
      <c r="C976" s="1101"/>
      <c r="D976" s="1101"/>
      <c r="E976" s="1101"/>
      <c r="F976" s="1101"/>
      <c r="G976" s="1101"/>
      <c r="H976" s="1101"/>
      <c r="I976" s="1101"/>
      <c r="J976" s="1101"/>
      <c r="K976" s="1101"/>
      <c r="L976" s="1101"/>
      <c r="M976" s="1101"/>
      <c r="N976" s="1101"/>
      <c r="O976" s="1101"/>
      <c r="P976" s="1101"/>
      <c r="Q976" s="1101"/>
      <c r="R976" s="1101"/>
      <c r="S976" s="1101"/>
      <c r="T976" s="1101"/>
      <c r="U976" s="1101"/>
      <c r="V976" s="1101"/>
      <c r="W976" s="1101"/>
      <c r="X976" s="1101"/>
      <c r="Y976" s="1101"/>
      <c r="Z976" s="1101"/>
      <c r="AA976" s="1101"/>
      <c r="AB976" s="1101"/>
      <c r="AC976" s="1101"/>
      <c r="AD976" s="1101"/>
      <c r="AE976" s="1101"/>
      <c r="AF976" s="1101"/>
      <c r="AG976" s="1101"/>
      <c r="AH976" s="1101"/>
      <c r="AI976" s="1101"/>
      <c r="AJ976" s="1101"/>
      <c r="AK976" s="1101"/>
      <c r="AL976" s="1101"/>
      <c r="AM976" s="1101"/>
      <c r="AN976" s="1101"/>
      <c r="AO976" s="1101"/>
      <c r="AP976" s="1101"/>
      <c r="AQ976" s="1101"/>
      <c r="AR976" s="1101"/>
      <c r="AS976" s="1101"/>
      <c r="AT976" s="1101"/>
      <c r="AU976" s="1057"/>
      <c r="AV976" s="1057"/>
      <c r="AW976" s="1057"/>
      <c r="AX976" s="1057"/>
      <c r="AY976" s="1057"/>
      <c r="AZ976" s="12"/>
      <c r="BA976" s="12"/>
      <c r="BB976" s="739"/>
      <c r="BC976" s="739"/>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DX976" s="1101"/>
      <c r="DY976" s="1101"/>
      <c r="DZ976" s="1101"/>
      <c r="EA976" s="1101"/>
      <c r="EB976" s="1101"/>
      <c r="EC976" s="1101"/>
      <c r="ED976" s="1101"/>
      <c r="EE976" s="1101"/>
      <c r="EF976" s="1101"/>
      <c r="EG976" s="1101"/>
      <c r="EH976" s="1101"/>
      <c r="EI976" s="1101"/>
      <c r="EJ976" s="1101"/>
      <c r="EK976" s="1101"/>
      <c r="EL976" s="1101"/>
      <c r="EM976" s="1101"/>
      <c r="EN976" s="1101"/>
      <c r="EO976" s="1101"/>
      <c r="EP976" s="1101"/>
      <c r="EQ976" s="1101"/>
      <c r="ER976" s="1101"/>
      <c r="ES976" s="1101"/>
      <c r="ET976" s="1101"/>
      <c r="EU976" s="1101"/>
      <c r="EV976" s="1101"/>
      <c r="EW976" s="1101"/>
      <c r="EX976" s="1101"/>
      <c r="EY976" s="1101"/>
      <c r="EZ976" s="1101"/>
      <c r="FA976" s="1101"/>
      <c r="FB976" s="12"/>
      <c r="FC976" s="12"/>
    </row>
    <row r="977" spans="1:159" ht="12.95" customHeight="1">
      <c r="A977" s="1101"/>
      <c r="B977" s="1101"/>
      <c r="C977" s="1101"/>
      <c r="D977" s="1101"/>
      <c r="E977" s="1101"/>
      <c r="F977" s="1101"/>
      <c r="G977" s="1101"/>
      <c r="H977" s="1101"/>
      <c r="I977" s="1101"/>
      <c r="J977" s="1101"/>
      <c r="K977" s="1101"/>
      <c r="L977" s="1101"/>
      <c r="M977" s="1101"/>
      <c r="N977" s="1101"/>
      <c r="O977" s="1101"/>
      <c r="P977" s="1101"/>
      <c r="Q977" s="1101"/>
      <c r="R977" s="1101"/>
      <c r="S977" s="1101"/>
      <c r="T977" s="1101"/>
      <c r="U977" s="1101"/>
      <c r="V977" s="1101"/>
      <c r="W977" s="1101"/>
      <c r="X977" s="1101"/>
      <c r="Y977" s="1101"/>
      <c r="Z977" s="1101"/>
      <c r="AA977" s="1101"/>
      <c r="AB977" s="1101"/>
      <c r="AC977" s="1101"/>
      <c r="AD977" s="1101"/>
      <c r="AE977" s="1101"/>
      <c r="AF977" s="1101"/>
      <c r="AG977" s="1101"/>
      <c r="AH977" s="1101"/>
      <c r="AI977" s="1101"/>
      <c r="AJ977" s="1101"/>
      <c r="AK977" s="1101"/>
      <c r="AL977" s="1101"/>
      <c r="AM977" s="1101"/>
      <c r="AN977" s="1101"/>
      <c r="AO977" s="1101"/>
      <c r="AP977" s="1101"/>
      <c r="AQ977" s="1101"/>
      <c r="AR977" s="1101"/>
      <c r="AS977" s="1101"/>
      <c r="AT977" s="1101"/>
      <c r="AU977" s="1057"/>
      <c r="AV977" s="1057"/>
      <c r="AW977" s="1057"/>
      <c r="AX977" s="1057"/>
      <c r="AY977" s="1057"/>
      <c r="AZ977" s="12"/>
      <c r="BA977" s="12"/>
      <c r="BB977" s="739"/>
      <c r="BC977" s="739"/>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DX977" s="1101"/>
      <c r="DY977" s="1101"/>
      <c r="DZ977" s="1101"/>
      <c r="EA977" s="1101"/>
      <c r="EB977" s="1101"/>
      <c r="EC977" s="1101"/>
      <c r="ED977" s="1101"/>
      <c r="EE977" s="1101"/>
      <c r="EF977" s="1101"/>
      <c r="EG977" s="1101"/>
      <c r="EH977" s="1101"/>
      <c r="EI977" s="1101"/>
      <c r="EJ977" s="1101"/>
      <c r="EK977" s="1101"/>
      <c r="EL977" s="1101"/>
      <c r="EM977" s="1101"/>
      <c r="EN977" s="1101"/>
      <c r="EO977" s="1101"/>
      <c r="EP977" s="1101"/>
      <c r="EQ977" s="1101"/>
      <c r="ER977" s="1101"/>
      <c r="ES977" s="1101"/>
      <c r="ET977" s="1101"/>
      <c r="EU977" s="1101"/>
      <c r="EV977" s="1101"/>
      <c r="EW977" s="1101"/>
      <c r="EX977" s="1101"/>
      <c r="EY977" s="1101"/>
      <c r="EZ977" s="1101"/>
      <c r="FA977" s="1101"/>
      <c r="FB977" s="12"/>
      <c r="FC977" s="12"/>
    </row>
    <row r="978" spans="1:159" ht="12.95" customHeight="1">
      <c r="A978" s="1489" t="s">
        <v>1729</v>
      </c>
      <c r="B978" s="1489"/>
      <c r="C978" s="1489"/>
      <c r="D978" s="1489"/>
      <c r="E978" s="1489"/>
      <c r="F978" s="1489"/>
      <c r="G978" s="1489"/>
      <c r="H978" s="1489"/>
      <c r="I978" s="1489"/>
      <c r="J978" s="1489"/>
      <c r="K978" s="1489"/>
      <c r="L978" s="1489"/>
      <c r="M978" s="1489"/>
      <c r="N978" s="1489"/>
      <c r="O978" s="1489"/>
      <c r="P978" s="1489"/>
      <c r="Q978" s="1489"/>
      <c r="R978" s="1489"/>
      <c r="S978" s="1489"/>
      <c r="T978" s="1489"/>
      <c r="U978" s="1489"/>
      <c r="V978" s="1489"/>
      <c r="W978" s="1489"/>
      <c r="X978" s="1489"/>
      <c r="Y978" s="1489"/>
      <c r="Z978" s="1489"/>
      <c r="AA978" s="1489"/>
      <c r="AB978" s="1489"/>
      <c r="AC978" s="1489"/>
      <c r="AD978" s="1489"/>
      <c r="AE978" s="1489"/>
      <c r="AF978" s="1489"/>
      <c r="AG978" s="1489"/>
      <c r="AH978" s="1489"/>
      <c r="AI978" s="1489"/>
      <c r="AJ978" s="1489"/>
      <c r="AK978" s="1489"/>
      <c r="AL978" s="1489"/>
      <c r="AM978" s="1489"/>
      <c r="AN978" s="1489"/>
      <c r="AO978" s="1489"/>
      <c r="AP978" s="1489"/>
      <c r="AQ978" s="1489"/>
      <c r="AR978" s="1489"/>
      <c r="AS978" s="1489"/>
      <c r="AT978" s="1489"/>
      <c r="AU978" s="1057"/>
      <c r="AV978" s="1057"/>
      <c r="AW978" s="1057"/>
      <c r="AX978" s="1057"/>
      <c r="AY978" s="1057"/>
      <c r="AZ978" s="12"/>
      <c r="BA978" s="12"/>
      <c r="BB978" s="739"/>
      <c r="BC978" s="739"/>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DX978" s="1101"/>
      <c r="DY978" s="1101"/>
      <c r="DZ978" s="1101"/>
      <c r="EA978" s="1101"/>
      <c r="EB978" s="1101"/>
      <c r="EC978" s="1101"/>
      <c r="ED978" s="1101"/>
      <c r="EE978" s="1101"/>
      <c r="EF978" s="1101"/>
      <c r="EG978" s="1101"/>
      <c r="EH978" s="1101"/>
      <c r="EI978" s="1101"/>
      <c r="EJ978" s="1101"/>
      <c r="EK978" s="1101"/>
      <c r="EL978" s="1101"/>
      <c r="EM978" s="1101"/>
      <c r="EN978" s="1101"/>
      <c r="EO978" s="1101"/>
      <c r="EP978" s="1101"/>
      <c r="EQ978" s="1101"/>
      <c r="ER978" s="1101"/>
      <c r="ES978" s="1101"/>
      <c r="ET978" s="1101"/>
      <c r="EU978" s="1101"/>
      <c r="EV978" s="1101"/>
      <c r="EW978" s="1101"/>
      <c r="EX978" s="1101"/>
      <c r="EY978" s="1101"/>
      <c r="EZ978" s="1101"/>
      <c r="FA978" s="1101"/>
      <c r="FB978" s="12"/>
      <c r="FC978" s="12"/>
    </row>
    <row r="979" spans="1:159" ht="12.95" customHeight="1">
      <c r="A979" s="1489"/>
      <c r="B979" s="1489"/>
      <c r="C979" s="1489"/>
      <c r="D979" s="1489"/>
      <c r="E979" s="1489"/>
      <c r="F979" s="1489"/>
      <c r="G979" s="1489"/>
      <c r="H979" s="1489"/>
      <c r="I979" s="1489"/>
      <c r="J979" s="1489"/>
      <c r="K979" s="1489"/>
      <c r="L979" s="1489"/>
      <c r="M979" s="1489"/>
      <c r="N979" s="1489"/>
      <c r="O979" s="1489"/>
      <c r="P979" s="1489"/>
      <c r="Q979" s="1489"/>
      <c r="R979" s="1489"/>
      <c r="S979" s="1489"/>
      <c r="T979" s="1489"/>
      <c r="U979" s="1489"/>
      <c r="V979" s="1489"/>
      <c r="W979" s="1489"/>
      <c r="X979" s="1489"/>
      <c r="Y979" s="1489"/>
      <c r="Z979" s="1489"/>
      <c r="AA979" s="1489"/>
      <c r="AB979" s="1489"/>
      <c r="AC979" s="1489"/>
      <c r="AD979" s="1489"/>
      <c r="AE979" s="1489"/>
      <c r="AF979" s="1489"/>
      <c r="AG979" s="1489"/>
      <c r="AH979" s="1489"/>
      <c r="AI979" s="1489"/>
      <c r="AJ979" s="1489"/>
      <c r="AK979" s="1489"/>
      <c r="AL979" s="1489"/>
      <c r="AM979" s="1489"/>
      <c r="AN979" s="1489"/>
      <c r="AO979" s="1489"/>
      <c r="AP979" s="1489"/>
      <c r="AQ979" s="1489"/>
      <c r="AR979" s="1489"/>
      <c r="AS979" s="1489"/>
      <c r="AT979" s="1489"/>
      <c r="AU979" s="1057"/>
      <c r="AV979" s="1057"/>
      <c r="AW979" s="1057"/>
      <c r="AX979" s="1057"/>
      <c r="AY979" s="105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DX979" s="1101"/>
      <c r="DY979" s="1101"/>
      <c r="DZ979" s="1101"/>
      <c r="EA979" s="1101"/>
      <c r="EB979" s="1101"/>
      <c r="EC979" s="1101"/>
      <c r="ED979" s="1101"/>
      <c r="EE979" s="1101"/>
      <c r="EF979" s="1101"/>
      <c r="EG979" s="1101"/>
      <c r="EH979" s="1101"/>
      <c r="EI979" s="1101"/>
      <c r="EJ979" s="1101"/>
      <c r="EK979" s="1101"/>
      <c r="EL979" s="1101"/>
      <c r="EM979" s="1101"/>
      <c r="EN979" s="1101"/>
      <c r="EO979" s="1101"/>
      <c r="EP979" s="1101"/>
      <c r="EQ979" s="1101"/>
      <c r="ER979" s="1101"/>
      <c r="ES979" s="1101"/>
      <c r="ET979" s="1101"/>
      <c r="EU979" s="1101"/>
      <c r="EV979" s="1101"/>
      <c r="EW979" s="1101"/>
      <c r="EX979" s="1101"/>
      <c r="EY979" s="1101"/>
      <c r="EZ979" s="1101"/>
      <c r="FA979" s="1101"/>
      <c r="FB979" s="12"/>
      <c r="FC979" s="12"/>
    </row>
    <row r="980" spans="1:159" ht="12.95" customHeight="1">
      <c r="A980" s="1489"/>
      <c r="B980" s="1489"/>
      <c r="C980" s="1489"/>
      <c r="D980" s="1489"/>
      <c r="E980" s="1489"/>
      <c r="F980" s="1489"/>
      <c r="G980" s="1489"/>
      <c r="H980" s="1489"/>
      <c r="I980" s="1489"/>
      <c r="J980" s="1489"/>
      <c r="K980" s="1489"/>
      <c r="L980" s="1489"/>
      <c r="M980" s="1489"/>
      <c r="N980" s="1489"/>
      <c r="O980" s="1489"/>
      <c r="P980" s="1489"/>
      <c r="Q980" s="1489"/>
      <c r="R980" s="1489"/>
      <c r="S980" s="1489"/>
      <c r="T980" s="1489"/>
      <c r="U980" s="1489"/>
      <c r="V980" s="1489"/>
      <c r="W980" s="1489"/>
      <c r="X980" s="1489"/>
      <c r="Y980" s="1489"/>
      <c r="Z980" s="1489"/>
      <c r="AA980" s="1489"/>
      <c r="AB980" s="1489"/>
      <c r="AC980" s="1489"/>
      <c r="AD980" s="1489"/>
      <c r="AE980" s="1489"/>
      <c r="AF980" s="1489"/>
      <c r="AG980" s="1489"/>
      <c r="AH980" s="1489"/>
      <c r="AI980" s="1489"/>
      <c r="AJ980" s="1489"/>
      <c r="AK980" s="1489"/>
      <c r="AL980" s="1489"/>
      <c r="AM980" s="1489"/>
      <c r="AN980" s="1489"/>
      <c r="AO980" s="1489"/>
      <c r="AP980" s="1489"/>
      <c r="AQ980" s="1489"/>
      <c r="AR980" s="1489"/>
      <c r="AS980" s="1489"/>
      <c r="AT980" s="1489"/>
      <c r="AU980" s="1057"/>
      <c r="AV980" s="1057"/>
      <c r="AW980" s="1057"/>
      <c r="AX980" s="1057"/>
      <c r="AY980" s="105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DX980" s="1101"/>
      <c r="DY980" s="1101"/>
      <c r="DZ980" s="1101"/>
      <c r="EA980" s="1101"/>
      <c r="EB980" s="1101"/>
      <c r="EC980" s="1101"/>
      <c r="ED980" s="1101"/>
      <c r="EE980" s="1101"/>
      <c r="EF980" s="1101"/>
      <c r="EG980" s="1101"/>
      <c r="EH980" s="1101"/>
      <c r="EI980" s="1101"/>
      <c r="EJ980" s="1101"/>
      <c r="EK980" s="1101"/>
      <c r="EL980" s="1101"/>
      <c r="EM980" s="1101"/>
      <c r="EN980" s="1101"/>
      <c r="EO980" s="1101"/>
      <c r="EP980" s="1101"/>
      <c r="EQ980" s="1101"/>
      <c r="ER980" s="1101"/>
      <c r="ES980" s="1101"/>
      <c r="ET980" s="1101"/>
      <c r="EU980" s="1101"/>
      <c r="EV980" s="1101"/>
      <c r="EW980" s="1101"/>
      <c r="EX980" s="1101"/>
      <c r="EY980" s="1101"/>
      <c r="EZ980" s="1101"/>
      <c r="FA980" s="1101"/>
      <c r="FB980" s="12"/>
      <c r="FC980" s="12"/>
    </row>
    <row r="981" spans="1:159" ht="12.95" customHeight="1">
      <c r="A981" s="12"/>
      <c r="B981" s="12"/>
      <c r="C981" s="12"/>
      <c r="D981" s="1101"/>
      <c r="E981" s="1101"/>
      <c r="F981" s="1101"/>
      <c r="G981" s="1101"/>
      <c r="H981" s="1101"/>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057"/>
      <c r="AM981" s="1057"/>
      <c r="AN981" s="1057"/>
      <c r="AO981" s="1057"/>
      <c r="AP981" s="1057"/>
      <c r="AQ981" s="1057"/>
      <c r="AR981" s="1057"/>
      <c r="AS981" s="1057"/>
      <c r="AT981" s="1057"/>
      <c r="AU981" s="1057"/>
      <c r="AV981" s="1057"/>
      <c r="AW981" s="1057"/>
      <c r="AX981" s="1057"/>
      <c r="AY981" s="105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DX981" s="1101"/>
      <c r="DY981" s="1101"/>
      <c r="DZ981" s="1101"/>
      <c r="EA981" s="1101"/>
      <c r="EB981" s="1101"/>
      <c r="EC981" s="1101"/>
      <c r="ED981" s="1101"/>
      <c r="EE981" s="1101"/>
      <c r="EF981" s="1101"/>
      <c r="EG981" s="1101"/>
      <c r="EH981" s="1101"/>
      <c r="EI981" s="1101"/>
      <c r="EJ981" s="1101"/>
      <c r="EK981" s="1101"/>
      <c r="EL981" s="1101"/>
      <c r="EM981" s="1101"/>
      <c r="EN981" s="1101"/>
      <c r="EO981" s="1101"/>
      <c r="EP981" s="1101"/>
      <c r="EQ981" s="1101"/>
      <c r="ER981" s="1101"/>
      <c r="ES981" s="1101"/>
      <c r="ET981" s="1101"/>
      <c r="EU981" s="1101"/>
      <c r="EV981" s="1101"/>
      <c r="EW981" s="1101"/>
      <c r="EX981" s="1101"/>
      <c r="EY981" s="1101"/>
      <c r="EZ981" s="1101"/>
      <c r="FA981" s="1101"/>
      <c r="FB981" s="12"/>
      <c r="FC981" s="12"/>
    </row>
    <row r="982" spans="1:159" ht="12.95" customHeight="1">
      <c r="A982" s="1" t="s">
        <v>919</v>
      </c>
      <c r="B982" s="1101"/>
      <c r="C982" s="1" t="s">
        <v>252</v>
      </c>
      <c r="D982" s="1101"/>
      <c r="E982" s="1101"/>
      <c r="F982" s="1101"/>
      <c r="G982" s="1101"/>
      <c r="H982" s="1101"/>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057"/>
      <c r="AM982" s="1057"/>
      <c r="AN982" s="1057"/>
      <c r="AO982" s="1057"/>
      <c r="AP982" s="1057"/>
      <c r="AQ982" s="1057"/>
      <c r="AR982" s="1057"/>
      <c r="AS982" s="1057"/>
      <c r="AT982" s="1057"/>
      <c r="AU982" s="1057"/>
      <c r="AV982" s="1057"/>
      <c r="AW982" s="1057"/>
      <c r="AX982" s="1057"/>
      <c r="AY982" s="105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DX982" s="1101"/>
      <c r="DY982" s="1101"/>
      <c r="DZ982" s="1101"/>
      <c r="EA982" s="1101"/>
      <c r="EB982" s="1101"/>
      <c r="EC982" s="1101"/>
      <c r="ED982" s="1101"/>
      <c r="EE982" s="1101"/>
      <c r="EF982" s="1101"/>
      <c r="EG982" s="1101"/>
      <c r="EH982" s="1101"/>
      <c r="EI982" s="1101"/>
      <c r="EJ982" s="1101"/>
      <c r="EK982" s="1101"/>
      <c r="EL982" s="1101"/>
      <c r="EM982" s="1101"/>
      <c r="EN982" s="1101"/>
      <c r="EO982" s="1101"/>
      <c r="EP982" s="1101"/>
      <c r="EQ982" s="1101"/>
      <c r="ER982" s="1101"/>
      <c r="ES982" s="1101"/>
      <c r="ET982" s="1101"/>
      <c r="EU982" s="1101"/>
      <c r="EV982" s="1101"/>
      <c r="EW982" s="1101"/>
      <c r="EX982" s="1101"/>
      <c r="EY982" s="1101"/>
      <c r="EZ982" s="1101"/>
      <c r="FA982" s="1101"/>
      <c r="FB982" s="12"/>
      <c r="FC982" s="12"/>
    </row>
    <row r="983" spans="1:159" ht="12.95" customHeight="1">
      <c r="A983" s="1"/>
      <c r="B983" s="1101"/>
      <c r="C983" s="1"/>
      <c r="D983" s="1101"/>
      <c r="E983" s="1101"/>
      <c r="F983" s="1101"/>
      <c r="G983" s="1101"/>
      <c r="H983" s="110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057"/>
      <c r="AM983" s="1057"/>
      <c r="AN983" s="1057"/>
      <c r="AO983" s="1057"/>
      <c r="AP983" s="1057"/>
      <c r="AQ983" s="1057"/>
      <c r="AR983" s="1057"/>
      <c r="AS983" s="1057"/>
      <c r="AT983" s="1057"/>
      <c r="AU983" s="1057"/>
      <c r="AV983" s="1057"/>
      <c r="AW983" s="1057"/>
      <c r="AX983" s="1057"/>
      <c r="AY983" s="105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DX983" s="1101"/>
      <c r="DY983" s="1101"/>
      <c r="DZ983" s="1101"/>
      <c r="EA983" s="1101"/>
      <c r="EB983" s="1101"/>
      <c r="EC983" s="1101"/>
      <c r="ED983" s="1101"/>
      <c r="EE983" s="1101"/>
      <c r="EF983" s="1101"/>
      <c r="EG983" s="1101"/>
      <c r="EH983" s="1101"/>
      <c r="EI983" s="1101"/>
      <c r="EJ983" s="1101"/>
      <c r="EK983" s="1101"/>
      <c r="EL983" s="1101"/>
      <c r="EM983" s="1101"/>
      <c r="EN983" s="1101"/>
      <c r="EO983" s="1101"/>
      <c r="EP983" s="1101"/>
      <c r="EQ983" s="1101"/>
      <c r="ER983" s="1101"/>
      <c r="ES983" s="1101"/>
      <c r="ET983" s="1101"/>
      <c r="EU983" s="1101"/>
      <c r="EV983" s="1101"/>
      <c r="EW983" s="1101"/>
      <c r="EX983" s="1101"/>
      <c r="EY983" s="1101"/>
      <c r="EZ983" s="1101"/>
      <c r="FA983" s="1101"/>
      <c r="FB983" s="12"/>
      <c r="FC983" s="12"/>
    </row>
    <row r="984" spans="1:159" ht="12.95" customHeight="1">
      <c r="A984" s="12"/>
      <c r="B984" s="47"/>
      <c r="C984" s="1059"/>
      <c r="D984" s="1597" t="s">
        <v>1730</v>
      </c>
      <c r="E984" s="1598"/>
      <c r="F984" s="1598"/>
      <c r="G984" s="1598"/>
      <c r="H984" s="1598"/>
      <c r="I984" s="1598"/>
      <c r="J984" s="1598"/>
      <c r="K984" s="1598"/>
      <c r="L984" s="1598"/>
      <c r="M984" s="1598"/>
      <c r="N984" s="1598"/>
      <c r="O984" s="1598"/>
      <c r="P984" s="1598"/>
      <c r="Q984" s="1599"/>
      <c r="R984" s="1597" t="s">
        <v>1731</v>
      </c>
      <c r="S984" s="1598"/>
      <c r="T984" s="1598"/>
      <c r="U984" s="1598"/>
      <c r="V984" s="1598"/>
      <c r="W984" s="1598"/>
      <c r="X984" s="1598"/>
      <c r="Y984" s="1598"/>
      <c r="Z984" s="1598"/>
      <c r="AA984" s="1599"/>
      <c r="AB984" s="1597" t="s">
        <v>1732</v>
      </c>
      <c r="AC984" s="1598"/>
      <c r="AD984" s="1598"/>
      <c r="AE984" s="1598"/>
      <c r="AF984" s="1598"/>
      <c r="AG984" s="1598"/>
      <c r="AH984" s="1598"/>
      <c r="AI984" s="1599"/>
      <c r="AJ984" s="1597" t="s">
        <v>1733</v>
      </c>
      <c r="AK984" s="1598"/>
      <c r="AL984" s="1598"/>
      <c r="AM984" s="1598"/>
      <c r="AN984" s="1598"/>
      <c r="AO984" s="1598"/>
      <c r="AP984" s="1598"/>
      <c r="AQ984" s="1599"/>
      <c r="AR984" s="1057"/>
      <c r="AS984" s="1057"/>
      <c r="AT984" s="1057"/>
      <c r="AU984" s="1057"/>
      <c r="AV984" s="1057"/>
      <c r="AW984" s="1057"/>
      <c r="AX984" s="1057"/>
      <c r="AY984" s="1057"/>
      <c r="AZ984" s="24"/>
      <c r="BA984" s="1101"/>
      <c r="BB984" s="12"/>
      <c r="BC984" s="12"/>
      <c r="BD984" s="12"/>
      <c r="BE984" s="12"/>
      <c r="BF984" s="12"/>
      <c r="BG984" s="12"/>
      <c r="BH984" s="12"/>
      <c r="BI984" s="12"/>
      <c r="BJ984" s="12"/>
      <c r="BK984" s="12"/>
      <c r="BL984" s="12"/>
      <c r="BM984" s="12"/>
      <c r="BN984" s="12"/>
      <c r="BO984" s="1101"/>
      <c r="BP984" s="1101"/>
      <c r="BQ984" s="1101"/>
      <c r="BR984" s="1101"/>
      <c r="BS984" s="1101"/>
      <c r="BT984" s="1101"/>
      <c r="BU984" s="1101"/>
      <c r="BV984" s="1101"/>
      <c r="BW984" s="1101"/>
      <c r="BX984" s="1101"/>
      <c r="BY984" s="1101"/>
      <c r="BZ984" s="1101"/>
      <c r="CA984" s="1101"/>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1101"/>
      <c r="DH984" s="1101"/>
      <c r="DI984" s="1101"/>
      <c r="DJ984" s="1101"/>
      <c r="DK984" s="1101"/>
      <c r="DL984" s="1101"/>
      <c r="DM984" s="1101"/>
      <c r="DN984" s="1101"/>
      <c r="DO984" s="1101"/>
      <c r="DP984" s="1101"/>
      <c r="DQ984" s="1101"/>
      <c r="DR984" s="1101"/>
      <c r="DS984" s="1101"/>
      <c r="DT984" s="1101"/>
      <c r="DU984" s="1101"/>
      <c r="DV984" s="1101"/>
      <c r="DW984" s="1101"/>
      <c r="DX984" s="1101"/>
      <c r="DY984" s="1101"/>
      <c r="DZ984" s="1101"/>
      <c r="EA984" s="1101"/>
      <c r="EB984" s="1101"/>
      <c r="EC984" s="1101"/>
      <c r="ED984" s="1101"/>
      <c r="EE984" s="1101"/>
      <c r="EF984" s="1101"/>
      <c r="EG984" s="1101"/>
      <c r="EH984" s="1101"/>
      <c r="EI984" s="1101"/>
      <c r="EJ984" s="1101"/>
      <c r="EK984" s="1101"/>
      <c r="EL984" s="1101"/>
      <c r="EM984" s="1101"/>
      <c r="EN984" s="1101"/>
      <c r="EO984" s="1101"/>
      <c r="EP984" s="1101"/>
      <c r="EQ984" s="1101"/>
      <c r="ER984" s="1101"/>
      <c r="ES984" s="1101"/>
      <c r="ET984" s="1101"/>
      <c r="EU984" s="1101"/>
      <c r="EV984" s="1101"/>
      <c r="EW984" s="1101"/>
      <c r="EX984" s="1101"/>
      <c r="EY984" s="1101"/>
      <c r="EZ984" s="1101"/>
      <c r="FA984" s="1101"/>
      <c r="FB984" s="1101"/>
      <c r="FC984" s="1101"/>
    </row>
    <row r="985" spans="1:159" ht="12.95" customHeight="1">
      <c r="A985" s="12"/>
      <c r="B985" s="44"/>
      <c r="C985" s="754"/>
      <c r="D985" s="1466" t="s">
        <v>1500</v>
      </c>
      <c r="E985" s="1467"/>
      <c r="F985" s="1467"/>
      <c r="G985" s="1467"/>
      <c r="H985" s="1467"/>
      <c r="I985" s="1467"/>
      <c r="J985" s="1467"/>
      <c r="K985" s="1467"/>
      <c r="L985" s="1467"/>
      <c r="M985" s="1467"/>
      <c r="N985" s="1467"/>
      <c r="O985" s="1467"/>
      <c r="P985" s="1467"/>
      <c r="Q985" s="1468"/>
      <c r="R985" s="1621">
        <f>IF(ISNA(IF($BN$796="4%",(INDEX($BP$806:$BT$863,MATCH($CB$796,$BO$806:$BO$863,0),MATCH(D985,$BP$805:$BT$805,0))),(INDEX($BW$806:$CA$863,MATCH($CB$796,$BV$806:$BV$863,0),MATCH(D985,$BW$805:$CA$805,0))))),0,IF($BN$796="4%",(INDEX($BP$806:$BT$863,MATCH($CB$796,$BO$806:$BO$863,0),MATCH(D985,$BP$805:$BT$805,0))),(INDEX($BW$806:$CA$863,MATCH($CB$796,$BV$806:$BV$863,0),MATCH(D985,$BW$805:$CA$805,0)))))</f>
        <v>396888</v>
      </c>
      <c r="S985" s="1621"/>
      <c r="T985" s="1621"/>
      <c r="U985" s="1621"/>
      <c r="V985" s="1621"/>
      <c r="W985" s="1621"/>
      <c r="X985" s="1621"/>
      <c r="Y985" s="1621"/>
      <c r="Z985" s="1621"/>
      <c r="AA985" s="1621"/>
      <c r="AB985" s="1600">
        <f>BN660</f>
        <v>0</v>
      </c>
      <c r="AC985" s="1601"/>
      <c r="AD985" s="1601"/>
      <c r="AE985" s="1601"/>
      <c r="AF985" s="1601"/>
      <c r="AG985" s="1601"/>
      <c r="AH985" s="1601"/>
      <c r="AI985" s="1602"/>
      <c r="AJ985" s="1625">
        <f>IF(ISERROR((R985*AB985)),0,(R985*AB985))</f>
        <v>0</v>
      </c>
      <c r="AK985" s="1626"/>
      <c r="AL985" s="1626"/>
      <c r="AM985" s="1626"/>
      <c r="AN985" s="1626"/>
      <c r="AO985" s="1626"/>
      <c r="AP985" s="1626"/>
      <c r="AQ985" s="1627"/>
      <c r="AR985" s="1057"/>
      <c r="AS985" s="1057"/>
      <c r="AT985" s="1057"/>
      <c r="AU985" s="1057"/>
      <c r="AV985" s="1057"/>
      <c r="AW985" s="1057"/>
      <c r="AX985" s="1057"/>
      <c r="AY985" s="1057"/>
      <c r="AZ985" s="24"/>
      <c r="BA985" s="1101"/>
      <c r="BB985" s="12"/>
      <c r="BC985" s="12"/>
      <c r="BD985" s="12"/>
      <c r="BE985" s="12"/>
      <c r="BF985" s="12"/>
      <c r="BG985" s="12"/>
      <c r="BH985" s="12"/>
      <c r="BI985" s="12"/>
      <c r="BJ985" s="12"/>
      <c r="BK985" s="12"/>
      <c r="BL985" s="12"/>
      <c r="BM985" s="12"/>
      <c r="BN985" s="12"/>
      <c r="BO985" s="1101"/>
      <c r="BP985" s="1101"/>
      <c r="BQ985" s="1101"/>
      <c r="BR985" s="1101"/>
      <c r="BS985" s="1101"/>
      <c r="BT985" s="1101"/>
      <c r="BU985" s="1101"/>
      <c r="BV985" s="1101"/>
      <c r="BW985" s="1101"/>
      <c r="BX985" s="1101"/>
      <c r="BY985" s="1101"/>
      <c r="BZ985" s="1101"/>
      <c r="CA985" s="1101"/>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1101"/>
      <c r="DH985" s="1101"/>
      <c r="DI985" s="1101"/>
      <c r="DJ985" s="1101"/>
      <c r="DK985" s="1101"/>
      <c r="DL985" s="1101"/>
      <c r="DM985" s="1101"/>
      <c r="DN985" s="1101"/>
      <c r="DO985" s="1101"/>
      <c r="DP985" s="1101"/>
      <c r="DQ985" s="1101"/>
      <c r="DR985" s="1101"/>
      <c r="DS985" s="1101"/>
      <c r="DT985" s="1101"/>
      <c r="DU985" s="1101"/>
      <c r="DV985" s="1101"/>
      <c r="DW985" s="1101"/>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c r="FB985" s="1101"/>
      <c r="FC985" s="1101"/>
    </row>
    <row r="986" spans="1:159" ht="12.95" customHeight="1">
      <c r="A986" s="12"/>
      <c r="B986" s="44"/>
      <c r="C986" s="48"/>
      <c r="D986" s="1466" t="s">
        <v>1382</v>
      </c>
      <c r="E986" s="1467"/>
      <c r="F986" s="1467"/>
      <c r="G986" s="1467"/>
      <c r="H986" s="1467"/>
      <c r="I986" s="1467"/>
      <c r="J986" s="1467"/>
      <c r="K986" s="1467"/>
      <c r="L986" s="1467"/>
      <c r="M986" s="1467"/>
      <c r="N986" s="1467"/>
      <c r="O986" s="1467"/>
      <c r="P986" s="1467"/>
      <c r="Q986" s="1468"/>
      <c r="R986" s="1621">
        <f>IF(ISNA(IF($BN$796="4%",(INDEX($BP$806:$BT$863,MATCH($CB$796,$BO$806:$BO$863,0),MATCH(D986,$BP$805:$BT$805,0))),(INDEX($BW$806:$CA$863,MATCH($CB$796,$BV$806:$BV$863,0),MATCH(D986,$BW$805:$CA$805,0))))),0,IF($BN$796="4%",(INDEX($BP$806:$BT$863,MATCH($CB$796,$BO$806:$BO$863,0),MATCH(D986,$BP$805:$BT$805,0))),(INDEX($BW$806:$CA$863,MATCH($CB$796,$BV$806:$BV$863,0),MATCH(D986,$BW$805:$CA$805,0)))))</f>
        <v>457608</v>
      </c>
      <c r="S986" s="1621"/>
      <c r="T986" s="1621"/>
      <c r="U986" s="1621"/>
      <c r="V986" s="1621"/>
      <c r="W986" s="1621"/>
      <c r="X986" s="1621"/>
      <c r="Y986" s="1621"/>
      <c r="Z986" s="1621"/>
      <c r="AA986" s="1621"/>
      <c r="AB986" s="1600">
        <f>BS660</f>
        <v>0</v>
      </c>
      <c r="AC986" s="1601"/>
      <c r="AD986" s="1601"/>
      <c r="AE986" s="1601"/>
      <c r="AF986" s="1601"/>
      <c r="AG986" s="1601"/>
      <c r="AH986" s="1601"/>
      <c r="AI986" s="1602"/>
      <c r="AJ986" s="1625">
        <f>IF(ISERROR((R986*AB986)),0,(R986*AB986))</f>
        <v>0</v>
      </c>
      <c r="AK986" s="1626"/>
      <c r="AL986" s="1626"/>
      <c r="AM986" s="1626"/>
      <c r="AN986" s="1626"/>
      <c r="AO986" s="1626"/>
      <c r="AP986" s="1626"/>
      <c r="AQ986" s="1627"/>
      <c r="AR986" s="1057"/>
      <c r="AS986" s="1057"/>
      <c r="AT986" s="1057"/>
      <c r="AU986" s="1057"/>
      <c r="AV986" s="1057"/>
      <c r="AW986" s="1057"/>
      <c r="AX986" s="1057"/>
      <c r="AY986" s="1057"/>
      <c r="AZ986" s="24"/>
      <c r="BA986" s="1101"/>
      <c r="BB986" s="12"/>
      <c r="BC986" s="12"/>
      <c r="BD986" s="12"/>
      <c r="BE986" s="12"/>
      <c r="BF986" s="12"/>
      <c r="BG986" s="12"/>
      <c r="BH986" s="12"/>
      <c r="BI986" s="12"/>
      <c r="BJ986" s="12"/>
      <c r="BK986" s="12"/>
      <c r="BL986" s="12"/>
      <c r="BM986" s="12"/>
      <c r="BN986" s="12"/>
      <c r="BO986" s="1101"/>
      <c r="BP986" s="1101"/>
      <c r="BQ986" s="1101"/>
      <c r="BR986" s="1101"/>
      <c r="BS986" s="1101"/>
      <c r="BT986" s="1101"/>
      <c r="BU986" s="1101"/>
      <c r="BV986" s="1101"/>
      <c r="BW986" s="1101"/>
      <c r="BX986" s="1101"/>
      <c r="BY986" s="1101"/>
      <c r="BZ986" s="1101"/>
      <c r="CA986" s="1101"/>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1101"/>
      <c r="DH986" s="1101"/>
      <c r="DI986" s="1101"/>
      <c r="DJ986" s="1101"/>
      <c r="DK986" s="1101"/>
      <c r="DL986" s="1101"/>
      <c r="DM986" s="1101"/>
      <c r="DN986" s="1101"/>
      <c r="DO986" s="1101"/>
      <c r="DP986" s="1101"/>
      <c r="DQ986" s="1101"/>
      <c r="DR986" s="1101"/>
      <c r="DS986" s="1101"/>
      <c r="DT986" s="1101"/>
      <c r="DU986" s="1101"/>
      <c r="DV986" s="1101"/>
      <c r="DW986" s="1101"/>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c r="FB986" s="1101"/>
      <c r="FC986" s="1101"/>
    </row>
    <row r="987" spans="1:159" ht="12.95" customHeight="1">
      <c r="A987" s="12"/>
      <c r="B987" s="44"/>
      <c r="C987" s="48"/>
      <c r="D987" s="1466" t="s">
        <v>1383</v>
      </c>
      <c r="E987" s="1467"/>
      <c r="F987" s="1467"/>
      <c r="G987" s="1467"/>
      <c r="H987" s="1467"/>
      <c r="I987" s="1467"/>
      <c r="J987" s="1467"/>
      <c r="K987" s="1467"/>
      <c r="L987" s="1467"/>
      <c r="M987" s="1467"/>
      <c r="N987" s="1467"/>
      <c r="O987" s="1467"/>
      <c r="P987" s="1467"/>
      <c r="Q987" s="1468"/>
      <c r="R987" s="1621">
        <f>IF(ISNA(IF($BN$796="4%",(INDEX($BP$806:$BT$863,MATCH($CB$796,$BO$806:$BO$863,0),MATCH(D987,$BP$805:$BT$805,0))),(INDEX($BW$806:$CA$863,MATCH($CB$796,$BV$806:$BV$863,0),MATCH(D987,$BW$805:$CA$805,0))))),0,IF($BN$796="4%",(INDEX($BP$806:$BT$863,MATCH($CB$796,$BO$806:$BO$863,0),MATCH(D987,$BP$805:$BT$805,0))),(INDEX($BW$806:$CA$863,MATCH($CB$796,$BV$806:$BV$863,0),MATCH(D987,$BW$805:$CA$805,0)))))</f>
        <v>552000</v>
      </c>
      <c r="S987" s="1621"/>
      <c r="T987" s="1621"/>
      <c r="U987" s="1621"/>
      <c r="V987" s="1621"/>
      <c r="W987" s="1621"/>
      <c r="X987" s="1621"/>
      <c r="Y987" s="1621"/>
      <c r="Z987" s="1621"/>
      <c r="AA987" s="1621"/>
      <c r="AB987" s="1600">
        <f>BX660</f>
        <v>40</v>
      </c>
      <c r="AC987" s="1601"/>
      <c r="AD987" s="1601"/>
      <c r="AE987" s="1601"/>
      <c r="AF987" s="1601"/>
      <c r="AG987" s="1601"/>
      <c r="AH987" s="1601"/>
      <c r="AI987" s="1602"/>
      <c r="AJ987" s="1625">
        <f>IF(ISERROR((R987*AB987)),0,(R987*AB987))</f>
        <v>22080000</v>
      </c>
      <c r="AK987" s="1626"/>
      <c r="AL987" s="1626"/>
      <c r="AM987" s="1626"/>
      <c r="AN987" s="1626"/>
      <c r="AO987" s="1626"/>
      <c r="AP987" s="1626"/>
      <c r="AQ987" s="1627"/>
      <c r="AR987" s="1057"/>
      <c r="AS987" s="1057"/>
      <c r="AT987" s="1057"/>
      <c r="AU987" s="1057"/>
      <c r="AV987" s="1057"/>
      <c r="AW987" s="1057"/>
      <c r="AX987" s="1057"/>
      <c r="AY987" s="1057"/>
      <c r="AZ987" s="24"/>
      <c r="BA987" s="1101"/>
      <c r="BB987" s="12"/>
      <c r="BC987" s="12"/>
      <c r="BD987" s="12"/>
      <c r="BE987" s="12"/>
      <c r="BF987" s="12"/>
      <c r="BG987" s="12"/>
      <c r="BH987" s="12"/>
      <c r="BI987" s="12"/>
      <c r="BJ987" s="12"/>
      <c r="BK987" s="12"/>
      <c r="BL987" s="12"/>
      <c r="BM987" s="12"/>
      <c r="BN987" s="12"/>
      <c r="BO987" s="1101"/>
      <c r="BP987" s="1101"/>
      <c r="BQ987" s="1101"/>
      <c r="BR987" s="1101"/>
      <c r="BS987" s="1101"/>
      <c r="BT987" s="1101"/>
      <c r="BU987" s="1101"/>
      <c r="BV987" s="1101"/>
      <c r="BW987" s="1101"/>
      <c r="BX987" s="1101"/>
      <c r="BY987" s="1101"/>
      <c r="BZ987" s="1101"/>
      <c r="CA987" s="1101"/>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1101"/>
      <c r="DH987" s="1101"/>
      <c r="DI987" s="1101"/>
      <c r="DJ987" s="1101"/>
      <c r="DK987" s="1101"/>
      <c r="DL987" s="1101"/>
      <c r="DM987" s="1101"/>
      <c r="DN987" s="1101"/>
      <c r="DO987" s="1101"/>
      <c r="DP987" s="1101"/>
      <c r="DQ987" s="1101"/>
      <c r="DR987" s="1101"/>
      <c r="DS987" s="1101"/>
      <c r="DT987" s="1101"/>
      <c r="DU987" s="1101"/>
      <c r="DV987" s="1101"/>
      <c r="DW987" s="1101"/>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c r="FB987" s="1101"/>
      <c r="FC987" s="1101"/>
    </row>
    <row r="988" spans="1:159" ht="12.95" customHeight="1">
      <c r="A988" s="12"/>
      <c r="B988" s="44"/>
      <c r="C988" s="48"/>
      <c r="D988" s="1466" t="s">
        <v>1384</v>
      </c>
      <c r="E988" s="1467"/>
      <c r="F988" s="1467"/>
      <c r="G988" s="1467"/>
      <c r="H988" s="1467"/>
      <c r="I988" s="1467"/>
      <c r="J988" s="1467"/>
      <c r="K988" s="1467"/>
      <c r="L988" s="1467"/>
      <c r="M988" s="1467"/>
      <c r="N988" s="1467"/>
      <c r="O988" s="1467"/>
      <c r="P988" s="1467"/>
      <c r="Q988" s="1468"/>
      <c r="R988" s="1621">
        <f>IF(ISNA(IF($BN$796="4%",(INDEX($BP$806:$BT$863,MATCH($CB$796,$BO$806:$BO$863,0),MATCH(D988,$BP$805:$BT$805,0))),(INDEX($BW$806:$CA$863,MATCH($CB$796,$BV$806:$BV$863,0),MATCH(D988,$BW$805:$CA$805,0))))),0,IF($BN$796="4%",(INDEX($BP$806:$BT$863,MATCH($CB$796,$BO$806:$BO$863,0),MATCH(D988,$BP$805:$BT$805,0))),(INDEX($BW$806:$CA$863,MATCH($CB$796,$BV$806:$BV$863,0),MATCH(D988,$BW$805:$CA$805,0)))))</f>
        <v>706560</v>
      </c>
      <c r="S988" s="1621"/>
      <c r="T988" s="1621"/>
      <c r="U988" s="1621"/>
      <c r="V988" s="1621"/>
      <c r="W988" s="1621"/>
      <c r="X988" s="1621"/>
      <c r="Y988" s="1621"/>
      <c r="Z988" s="1621"/>
      <c r="AA988" s="1621"/>
      <c r="AB988" s="1600">
        <f>CC660</f>
        <v>7</v>
      </c>
      <c r="AC988" s="1601"/>
      <c r="AD988" s="1601"/>
      <c r="AE988" s="1601"/>
      <c r="AF988" s="1601"/>
      <c r="AG988" s="1601"/>
      <c r="AH988" s="1601"/>
      <c r="AI988" s="1602"/>
      <c r="AJ988" s="1625">
        <f>IF(ISERROR((R988*AB988)),0,(R988*AB988))</f>
        <v>4945920</v>
      </c>
      <c r="AK988" s="1626"/>
      <c r="AL988" s="1626"/>
      <c r="AM988" s="1626"/>
      <c r="AN988" s="1626"/>
      <c r="AO988" s="1626"/>
      <c r="AP988" s="1626"/>
      <c r="AQ988" s="1627"/>
      <c r="AR988" s="1057"/>
      <c r="AS988" s="1057"/>
      <c r="AT988" s="1057"/>
      <c r="AU988" s="1057"/>
      <c r="AV988" s="1057"/>
      <c r="AW988" s="1057"/>
      <c r="AX988" s="1057"/>
      <c r="AY988" s="1057"/>
      <c r="AZ988" s="24"/>
      <c r="BA988" s="2"/>
      <c r="BB988" s="12"/>
      <c r="BC988" s="12"/>
      <c r="BD988" s="12"/>
      <c r="BE988" s="12"/>
      <c r="BF988" s="12"/>
      <c r="BG988" s="12"/>
      <c r="BH988" s="12"/>
      <c r="BI988" s="12"/>
      <c r="BJ988" s="12"/>
      <c r="BK988" s="12"/>
      <c r="BL988" s="12"/>
      <c r="BM988" s="12"/>
      <c r="BN988" s="12"/>
      <c r="BO988" s="1101"/>
      <c r="BP988" s="1101"/>
      <c r="BQ988" s="1101"/>
      <c r="BR988" s="1101"/>
      <c r="BS988" s="1101"/>
      <c r="BT988" s="1101"/>
      <c r="BU988" s="1101"/>
      <c r="BV988" s="1101"/>
      <c r="BW988" s="1101"/>
      <c r="BX988" s="1101"/>
      <c r="BY988" s="1101"/>
      <c r="BZ988" s="1101"/>
      <c r="CA988" s="1101"/>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1101"/>
      <c r="DH988" s="1101"/>
      <c r="DI988" s="1101"/>
      <c r="DJ988" s="1101"/>
      <c r="DK988" s="1101"/>
      <c r="DL988" s="1101"/>
      <c r="DM988" s="1101"/>
      <c r="DN988" s="1101"/>
      <c r="DO988" s="1101"/>
      <c r="DP988" s="1101"/>
      <c r="DQ988" s="1101"/>
      <c r="DR988" s="1101"/>
      <c r="DS988" s="1101"/>
      <c r="DT988" s="1101"/>
      <c r="DU988" s="1101"/>
      <c r="DV988" s="1101"/>
      <c r="DW988" s="1101"/>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c r="FB988" s="1101"/>
      <c r="FC988" s="1101"/>
    </row>
    <row r="989" spans="1:159" ht="12.95" customHeight="1">
      <c r="A989" s="12"/>
      <c r="B989" s="32"/>
      <c r="C989" s="46"/>
      <c r="D989" s="1466" t="s">
        <v>1501</v>
      </c>
      <c r="E989" s="1467"/>
      <c r="F989" s="1467"/>
      <c r="G989" s="1467"/>
      <c r="H989" s="1467"/>
      <c r="I989" s="1467"/>
      <c r="J989" s="1467"/>
      <c r="K989" s="1467"/>
      <c r="L989" s="1467"/>
      <c r="M989" s="1467"/>
      <c r="N989" s="1467"/>
      <c r="O989" s="1467"/>
      <c r="P989" s="1467"/>
      <c r="Q989" s="1468"/>
      <c r="R989" s="1621">
        <f>IF(ISNA(IF($BN$796="4%",(INDEX($BP$806:$BT$863,MATCH($CB$796,$BO$806:$BO$863,0),MATCH(D989,$BP$805:$BT$805,0))),(INDEX($BW$806:$CA$863,MATCH($CB$796,$BV$806:$BV$863,0),MATCH(D989,$BW$805:$CA$805,0))))),0,IF($BN$796="4%",(INDEX($BP$806:$BT$863,MATCH($CB$796,$BO$806:$BO$863,0),MATCH(D989,$BP$805:$BT$805,0))),(INDEX($BW$806:$CA$863,MATCH($CB$796,$BV$806:$BV$863,0),MATCH(D989,$BW$805:$CA$805,0)))))</f>
        <v>787152</v>
      </c>
      <c r="S989" s="1621"/>
      <c r="T989" s="1621"/>
      <c r="U989" s="1621"/>
      <c r="V989" s="1621"/>
      <c r="W989" s="1621"/>
      <c r="X989" s="1621"/>
      <c r="Y989" s="1621"/>
      <c r="Z989" s="1621"/>
      <c r="AA989" s="1621"/>
      <c r="AB989" s="1600">
        <f>CM660+CH660</f>
        <v>4</v>
      </c>
      <c r="AC989" s="1601"/>
      <c r="AD989" s="1601"/>
      <c r="AE989" s="1601"/>
      <c r="AF989" s="1601"/>
      <c r="AG989" s="1601"/>
      <c r="AH989" s="1601"/>
      <c r="AI989" s="1602"/>
      <c r="AJ989" s="1625">
        <f>IF(ISERROR((R989*AB989)),0,(R989*AB989))</f>
        <v>3148608</v>
      </c>
      <c r="AK989" s="1626"/>
      <c r="AL989" s="1626"/>
      <c r="AM989" s="1626"/>
      <c r="AN989" s="1626"/>
      <c r="AO989" s="1626"/>
      <c r="AP989" s="1626"/>
      <c r="AQ989" s="1627"/>
      <c r="AR989" s="1057"/>
      <c r="AS989" s="1057"/>
      <c r="AT989" s="1057"/>
      <c r="AU989" s="1057"/>
      <c r="AV989" s="1057"/>
      <c r="AW989" s="1057"/>
      <c r="AX989" s="1057"/>
      <c r="AY989" s="1057"/>
      <c r="AZ989" s="24"/>
      <c r="BA989" s="1101"/>
      <c r="BB989" s="12"/>
      <c r="BC989" s="12"/>
      <c r="BD989" s="12"/>
      <c r="BE989" s="12"/>
      <c r="BF989" s="12"/>
      <c r="BG989" s="12"/>
      <c r="BH989" s="12"/>
      <c r="BI989" s="12"/>
      <c r="BJ989" s="12"/>
      <c r="BK989" s="12"/>
      <c r="BL989" s="12"/>
      <c r="BM989" s="12"/>
      <c r="BN989" s="12"/>
      <c r="BO989" s="1101"/>
      <c r="BP989" s="1101"/>
      <c r="BQ989" s="1101"/>
      <c r="BR989" s="1101"/>
      <c r="BS989" s="1101"/>
      <c r="BT989" s="1101"/>
      <c r="BU989" s="1101"/>
      <c r="BV989" s="1101"/>
      <c r="BW989" s="1101"/>
      <c r="BX989" s="1101"/>
      <c r="BY989" s="1101"/>
      <c r="BZ989" s="1101"/>
      <c r="CA989" s="1101"/>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1101"/>
      <c r="DH989" s="1101"/>
      <c r="DI989" s="1101"/>
      <c r="DJ989" s="1101"/>
      <c r="DK989" s="1101"/>
      <c r="DL989" s="1101"/>
      <c r="DM989" s="1101"/>
      <c r="DN989" s="1101"/>
      <c r="DO989" s="1101"/>
      <c r="DP989" s="1101"/>
      <c r="DQ989" s="1101"/>
      <c r="DR989" s="1101"/>
      <c r="DS989" s="1101"/>
      <c r="DT989" s="1101"/>
      <c r="DU989" s="1101"/>
      <c r="DV989" s="1101"/>
      <c r="DW989" s="1101"/>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c r="FB989" s="1101"/>
      <c r="FC989" s="1101"/>
    </row>
    <row r="990" spans="1:159" ht="12.95" customHeight="1">
      <c r="A990" s="12"/>
      <c r="B990" s="1760" t="s">
        <v>1734</v>
      </c>
      <c r="C990" s="1761"/>
      <c r="D990" s="1761"/>
      <c r="E990" s="1761"/>
      <c r="F990" s="1761"/>
      <c r="G990" s="1761"/>
      <c r="H990" s="1761"/>
      <c r="I990" s="1761"/>
      <c r="J990" s="1761"/>
      <c r="K990" s="1761"/>
      <c r="L990" s="1761"/>
      <c r="M990" s="1761"/>
      <c r="N990" s="1761"/>
      <c r="O990" s="1761"/>
      <c r="P990" s="1761"/>
      <c r="Q990" s="1761"/>
      <c r="R990" s="1761"/>
      <c r="S990" s="1761"/>
      <c r="T990" s="1761"/>
      <c r="U990" s="1761"/>
      <c r="V990" s="1761"/>
      <c r="W990" s="1761"/>
      <c r="X990" s="1761"/>
      <c r="Y990" s="1761"/>
      <c r="Z990" s="1761"/>
      <c r="AA990" s="1762"/>
      <c r="AB990" s="1600">
        <f>SUM(AB985:AI989)</f>
        <v>51</v>
      </c>
      <c r="AC990" s="1601"/>
      <c r="AD990" s="1601"/>
      <c r="AE990" s="1601"/>
      <c r="AF990" s="1601"/>
      <c r="AG990" s="1601"/>
      <c r="AH990" s="1601"/>
      <c r="AI990" s="1602"/>
      <c r="AJ990" s="1625"/>
      <c r="AK990" s="1626"/>
      <c r="AL990" s="1626"/>
      <c r="AM990" s="1626"/>
      <c r="AN990" s="1626"/>
      <c r="AO990" s="1626"/>
      <c r="AP990" s="1626"/>
      <c r="AQ990" s="1627"/>
      <c r="AR990" s="1057"/>
      <c r="AS990" s="1057"/>
      <c r="AT990" s="1057"/>
      <c r="AU990" s="1057"/>
      <c r="AV990" s="1057"/>
      <c r="AW990" s="1057"/>
      <c r="AX990" s="1057"/>
      <c r="AY990" s="105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1101"/>
      <c r="DH990" s="1101"/>
      <c r="DI990" s="1101"/>
      <c r="DJ990" s="1101"/>
      <c r="DK990" s="1101"/>
      <c r="DL990" s="1101"/>
      <c r="DM990" s="1101"/>
      <c r="DN990" s="1101"/>
      <c r="DO990" s="1101"/>
      <c r="DP990" s="1101"/>
      <c r="DQ990" s="1101"/>
      <c r="DR990" s="1101"/>
      <c r="DS990" s="1101"/>
      <c r="DT990" s="1101"/>
      <c r="DU990" s="1101"/>
      <c r="DV990" s="1101"/>
      <c r="DW990" s="1101"/>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c r="FB990" s="1101"/>
      <c r="FC990" s="1101"/>
    </row>
    <row r="991" spans="1:159" ht="12.95" customHeight="1">
      <c r="A991" s="12"/>
      <c r="B991" s="1748" t="s">
        <v>1735</v>
      </c>
      <c r="C991" s="1749"/>
      <c r="D991" s="1749"/>
      <c r="E991" s="1749"/>
      <c r="F991" s="1749"/>
      <c r="G991" s="1749"/>
      <c r="H991" s="1749"/>
      <c r="I991" s="1749"/>
      <c r="J991" s="1749"/>
      <c r="K991" s="1749"/>
      <c r="L991" s="1749"/>
      <c r="M991" s="1749"/>
      <c r="N991" s="1749"/>
      <c r="O991" s="1749"/>
      <c r="P991" s="1749"/>
      <c r="Q991" s="1749"/>
      <c r="R991" s="1749"/>
      <c r="S991" s="1749"/>
      <c r="T991" s="1749"/>
      <c r="U991" s="1749"/>
      <c r="V991" s="1749"/>
      <c r="W991" s="1749"/>
      <c r="X991" s="1749"/>
      <c r="Y991" s="1749"/>
      <c r="Z991" s="1749"/>
      <c r="AA991" s="1749"/>
      <c r="AB991" s="1749"/>
      <c r="AC991" s="1749"/>
      <c r="AD991" s="1749"/>
      <c r="AE991" s="1749"/>
      <c r="AF991" s="1749"/>
      <c r="AG991" s="1749"/>
      <c r="AH991" s="1749"/>
      <c r="AI991" s="1750"/>
      <c r="AJ991" s="1625">
        <f>SUM(AJ985:AQ989)</f>
        <v>30174528</v>
      </c>
      <c r="AK991" s="1626"/>
      <c r="AL991" s="1626"/>
      <c r="AM991" s="1626"/>
      <c r="AN991" s="1626"/>
      <c r="AO991" s="1626"/>
      <c r="AP991" s="1626"/>
      <c r="AQ991" s="1627"/>
      <c r="AR991" s="1057"/>
      <c r="AS991" s="1057"/>
      <c r="AT991" s="1057"/>
      <c r="AU991" s="1057"/>
      <c r="AV991" s="1057"/>
      <c r="AW991" s="1057"/>
      <c r="AX991" s="1057"/>
      <c r="AY991" s="1057"/>
      <c r="AZ991" s="2"/>
      <c r="BA991" s="1101"/>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1101"/>
      <c r="DH991" s="1101"/>
      <c r="DI991" s="1101"/>
      <c r="DJ991" s="1101"/>
      <c r="DK991" s="1101"/>
      <c r="DL991" s="1101"/>
      <c r="DM991" s="1101"/>
      <c r="DN991" s="1101"/>
      <c r="DO991" s="1101"/>
      <c r="DP991" s="1101"/>
      <c r="DQ991" s="1101"/>
      <c r="DR991" s="1101"/>
      <c r="DS991" s="1101"/>
      <c r="DT991" s="1101"/>
      <c r="DU991" s="1101"/>
      <c r="DV991" s="1101"/>
      <c r="DW991" s="1101"/>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c r="FB991" s="1101"/>
      <c r="FC991" s="1101"/>
    </row>
    <row r="992" spans="1:159" ht="12.95" customHeight="1">
      <c r="A992" s="12"/>
      <c r="B992" s="1725"/>
      <c r="C992" s="1726"/>
      <c r="D992" s="1726"/>
      <c r="E992" s="1726"/>
      <c r="F992" s="1726"/>
      <c r="G992" s="1726"/>
      <c r="H992" s="1726"/>
      <c r="I992" s="1726"/>
      <c r="J992" s="1726"/>
      <c r="K992" s="1726"/>
      <c r="L992" s="1726"/>
      <c r="M992" s="1726"/>
      <c r="N992" s="1726"/>
      <c r="O992" s="1726"/>
      <c r="P992" s="1726"/>
      <c r="Q992" s="1726"/>
      <c r="R992" s="1726"/>
      <c r="S992" s="1726"/>
      <c r="T992" s="1726"/>
      <c r="U992" s="1726"/>
      <c r="V992" s="1726"/>
      <c r="W992" s="1726"/>
      <c r="X992" s="1726"/>
      <c r="Y992" s="1726"/>
      <c r="Z992" s="1726"/>
      <c r="AA992" s="1726"/>
      <c r="AB992" s="1726"/>
      <c r="AC992" s="1726"/>
      <c r="AD992" s="1726"/>
      <c r="AE992" s="1727"/>
      <c r="AF992" s="1731" t="s">
        <v>1736</v>
      </c>
      <c r="AG992" s="1732"/>
      <c r="AH992" s="1732"/>
      <c r="AI992" s="1733"/>
      <c r="AJ992" s="1725"/>
      <c r="AK992" s="1726"/>
      <c r="AL992" s="1726"/>
      <c r="AM992" s="1726"/>
      <c r="AN992" s="1726"/>
      <c r="AO992" s="1726"/>
      <c r="AP992" s="1726"/>
      <c r="AQ992" s="1727"/>
      <c r="AR992" s="1057"/>
      <c r="AS992" s="1057"/>
      <c r="AT992" s="1057"/>
      <c r="AU992" s="1057"/>
      <c r="AV992" s="1057"/>
      <c r="AW992" s="1057"/>
      <c r="AX992" s="1057"/>
      <c r="AY992" s="105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1101"/>
      <c r="DH992" s="1101"/>
      <c r="DI992" s="1101"/>
      <c r="DJ992" s="1101"/>
      <c r="DK992" s="1101"/>
      <c r="DL992" s="1101"/>
      <c r="DM992" s="1101"/>
      <c r="DN992" s="1101"/>
      <c r="DO992" s="1101"/>
      <c r="DP992" s="1101"/>
      <c r="DQ992" s="1101"/>
      <c r="DR992" s="1101"/>
      <c r="DS992" s="1101"/>
      <c r="DT992" s="1101"/>
      <c r="DU992" s="1101"/>
      <c r="DV992" s="1101"/>
      <c r="DW992" s="1101"/>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c r="FB992" s="1101"/>
      <c r="FC992" s="1101"/>
    </row>
    <row r="993" spans="1:157" ht="12.95" customHeight="1">
      <c r="A993" s="12"/>
      <c r="B993" s="44"/>
      <c r="C993" s="1060" t="s">
        <v>1737</v>
      </c>
      <c r="D993" s="1728" t="s">
        <v>1738</v>
      </c>
      <c r="E993" s="1729"/>
      <c r="F993" s="1729"/>
      <c r="G993" s="1729"/>
      <c r="H993" s="1729"/>
      <c r="I993" s="1729"/>
      <c r="J993" s="1729"/>
      <c r="K993" s="1729"/>
      <c r="L993" s="1729"/>
      <c r="M993" s="1729"/>
      <c r="N993" s="1729"/>
      <c r="O993" s="1729"/>
      <c r="P993" s="1729"/>
      <c r="Q993" s="1729"/>
      <c r="R993" s="1729"/>
      <c r="S993" s="1729"/>
      <c r="T993" s="1729"/>
      <c r="U993" s="1729"/>
      <c r="V993" s="1729"/>
      <c r="W993" s="1729"/>
      <c r="X993" s="1729"/>
      <c r="Y993" s="1729"/>
      <c r="Z993" s="1729"/>
      <c r="AA993" s="1729"/>
      <c r="AB993" s="1729"/>
      <c r="AC993" s="1729"/>
      <c r="AD993" s="1729"/>
      <c r="AE993" s="1730"/>
      <c r="AF993" s="47"/>
      <c r="AG993" s="1734" t="s">
        <v>837</v>
      </c>
      <c r="AH993" s="1735"/>
      <c r="AI993" s="50"/>
      <c r="AJ993" s="1673">
        <f>ROUND(IF(AND(AG993="yes",D999&gt;0),AJ991*0.2,0),0)</f>
        <v>0</v>
      </c>
      <c r="AK993" s="1674"/>
      <c r="AL993" s="1674"/>
      <c r="AM993" s="1674"/>
      <c r="AN993" s="1674"/>
      <c r="AO993" s="1674"/>
      <c r="AP993" s="1674"/>
      <c r="AQ993" s="1675"/>
      <c r="AR993" s="1057"/>
      <c r="AS993" s="1057"/>
      <c r="AT993" s="1057"/>
      <c r="AU993" s="1057"/>
      <c r="AV993" s="1057"/>
      <c r="AW993" s="1057"/>
      <c r="AX993" s="1057"/>
      <c r="AY993" s="105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1101"/>
      <c r="DH993" s="1101"/>
      <c r="DI993" s="1101"/>
      <c r="DJ993" s="1101"/>
      <c r="DK993" s="1101"/>
      <c r="DL993" s="1101"/>
      <c r="DM993" s="1101"/>
      <c r="DN993" s="1101"/>
      <c r="DO993" s="1101"/>
      <c r="DP993" s="1101"/>
      <c r="DQ993" s="1101"/>
      <c r="DR993" s="1101"/>
      <c r="DS993" s="1101"/>
      <c r="DT993" s="1101"/>
      <c r="DU993" s="1101"/>
      <c r="DV993" s="1101"/>
      <c r="DW993" s="1101"/>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2.95" customHeight="1">
      <c r="A994" s="12"/>
      <c r="B994" s="1061"/>
      <c r="C994" s="1062"/>
      <c r="D994" s="1587" t="s">
        <v>1739</v>
      </c>
      <c r="E994" s="1588"/>
      <c r="F994" s="1588"/>
      <c r="G994" s="1588"/>
      <c r="H994" s="1588"/>
      <c r="I994" s="1588"/>
      <c r="J994" s="1588"/>
      <c r="K994" s="1588"/>
      <c r="L994" s="1588"/>
      <c r="M994" s="1588"/>
      <c r="N994" s="1588"/>
      <c r="O994" s="1588"/>
      <c r="P994" s="1588"/>
      <c r="Q994" s="1588"/>
      <c r="R994" s="1588"/>
      <c r="S994" s="1588"/>
      <c r="T994" s="1588"/>
      <c r="U994" s="1588"/>
      <c r="V994" s="1588"/>
      <c r="W994" s="1588"/>
      <c r="X994" s="1588"/>
      <c r="Y994" s="1588"/>
      <c r="Z994" s="1588"/>
      <c r="AA994" s="1588"/>
      <c r="AB994" s="1588"/>
      <c r="AC994" s="1588"/>
      <c r="AD994" s="1588"/>
      <c r="AE994" s="1589"/>
      <c r="AF994" s="44"/>
      <c r="AG994" s="12"/>
      <c r="AH994" s="12"/>
      <c r="AI994" s="48"/>
      <c r="AJ994" s="1676"/>
      <c r="AK994" s="1677"/>
      <c r="AL994" s="1677"/>
      <c r="AM994" s="1677"/>
      <c r="AN994" s="1677"/>
      <c r="AO994" s="1677"/>
      <c r="AP994" s="1677"/>
      <c r="AQ994" s="1678"/>
      <c r="AR994" s="1057"/>
      <c r="AS994" s="1057"/>
      <c r="AT994" s="1057"/>
      <c r="AU994" s="1057"/>
      <c r="AV994" s="1057"/>
      <c r="AW994" s="1057"/>
      <c r="AX994" s="1057"/>
      <c r="AY994" s="105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1101"/>
      <c r="DH994" s="1101"/>
      <c r="DI994" s="1101"/>
      <c r="DJ994" s="1101"/>
      <c r="DK994" s="1101"/>
      <c r="DL994" s="1101"/>
      <c r="DM994" s="1101"/>
      <c r="DN994" s="1101"/>
      <c r="DO994" s="1101"/>
      <c r="DP994" s="1101"/>
      <c r="DQ994" s="1101"/>
      <c r="DR994" s="1101"/>
      <c r="DS994" s="1101"/>
      <c r="DT994" s="1101"/>
      <c r="DU994" s="1101"/>
      <c r="DV994" s="1101"/>
      <c r="DW994" s="1101"/>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2.95" customHeight="1">
      <c r="A995" s="12"/>
      <c r="B995" s="1061"/>
      <c r="C995" s="1062"/>
      <c r="D995" s="1587"/>
      <c r="E995" s="1588"/>
      <c r="F995" s="1588"/>
      <c r="G995" s="1588"/>
      <c r="H995" s="1588"/>
      <c r="I995" s="1588"/>
      <c r="J995" s="1588"/>
      <c r="K995" s="1588"/>
      <c r="L995" s="1588"/>
      <c r="M995" s="1588"/>
      <c r="N995" s="1588"/>
      <c r="O995" s="1588"/>
      <c r="P995" s="1588"/>
      <c r="Q995" s="1588"/>
      <c r="R995" s="1588"/>
      <c r="S995" s="1588"/>
      <c r="T995" s="1588"/>
      <c r="U995" s="1588"/>
      <c r="V995" s="1588"/>
      <c r="W995" s="1588"/>
      <c r="X995" s="1588"/>
      <c r="Y995" s="1588"/>
      <c r="Z995" s="1588"/>
      <c r="AA995" s="1588"/>
      <c r="AB995" s="1588"/>
      <c r="AC995" s="1588"/>
      <c r="AD995" s="1588"/>
      <c r="AE995" s="1589"/>
      <c r="AF995" s="44"/>
      <c r="AG995" s="12"/>
      <c r="AH995" s="12"/>
      <c r="AI995" s="48"/>
      <c r="AJ995" s="1676"/>
      <c r="AK995" s="1677"/>
      <c r="AL995" s="1677"/>
      <c r="AM995" s="1677"/>
      <c r="AN995" s="1677"/>
      <c r="AO995" s="1677"/>
      <c r="AP995" s="1677"/>
      <c r="AQ995" s="1678"/>
      <c r="AR995" s="1057"/>
      <c r="AS995" s="1057"/>
      <c r="AT995" s="1057"/>
      <c r="AU995" s="1057"/>
      <c r="AV995" s="1057"/>
      <c r="AW995" s="1057"/>
      <c r="AX995" s="1057"/>
      <c r="AY995" s="105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1101"/>
      <c r="DH995" s="1101"/>
      <c r="DI995" s="1101"/>
      <c r="DJ995" s="1101"/>
      <c r="DK995" s="1101"/>
      <c r="DL995" s="1101"/>
      <c r="DM995" s="1101"/>
      <c r="DN995" s="1101"/>
      <c r="DO995" s="1101"/>
      <c r="DP995" s="1101"/>
      <c r="DQ995" s="1101"/>
      <c r="DR995" s="1101"/>
      <c r="DS995" s="1101"/>
      <c r="DT995" s="1101"/>
      <c r="DU995" s="1101"/>
      <c r="DV995" s="1101"/>
      <c r="DW995" s="1101"/>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2.95" customHeight="1">
      <c r="A996" s="12"/>
      <c r="B996" s="1061"/>
      <c r="C996" s="1062"/>
      <c r="D996" s="1587"/>
      <c r="E996" s="1588"/>
      <c r="F996" s="1588"/>
      <c r="G996" s="1588"/>
      <c r="H996" s="1588"/>
      <c r="I996" s="1588"/>
      <c r="J996" s="1588"/>
      <c r="K996" s="1588"/>
      <c r="L996" s="1588"/>
      <c r="M996" s="1588"/>
      <c r="N996" s="1588"/>
      <c r="O996" s="1588"/>
      <c r="P996" s="1588"/>
      <c r="Q996" s="1588"/>
      <c r="R996" s="1588"/>
      <c r="S996" s="1588"/>
      <c r="T996" s="1588"/>
      <c r="U996" s="1588"/>
      <c r="V996" s="1588"/>
      <c r="W996" s="1588"/>
      <c r="X996" s="1588"/>
      <c r="Y996" s="1588"/>
      <c r="Z996" s="1588"/>
      <c r="AA996" s="1588"/>
      <c r="AB996" s="1588"/>
      <c r="AC996" s="1588"/>
      <c r="AD996" s="1588"/>
      <c r="AE996" s="1589"/>
      <c r="AF996" s="44"/>
      <c r="AG996" s="12"/>
      <c r="AH996" s="12"/>
      <c r="AI996" s="48"/>
      <c r="AJ996" s="1676"/>
      <c r="AK996" s="1677"/>
      <c r="AL996" s="1677"/>
      <c r="AM996" s="1677"/>
      <c r="AN996" s="1677"/>
      <c r="AO996" s="1677"/>
      <c r="AP996" s="1677"/>
      <c r="AQ996" s="1678"/>
      <c r="AR996" s="1057"/>
      <c r="AS996" s="1057"/>
      <c r="AT996" s="1057"/>
      <c r="AU996" s="1057"/>
      <c r="AV996" s="1057"/>
      <c r="AW996" s="1057"/>
      <c r="AX996" s="1057"/>
      <c r="AY996" s="105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1101"/>
      <c r="DH996" s="1101"/>
      <c r="DI996" s="1101"/>
      <c r="DJ996" s="1101"/>
      <c r="DK996" s="1101"/>
      <c r="DL996" s="1101"/>
      <c r="DM996" s="1101"/>
      <c r="DN996" s="1101"/>
      <c r="DO996" s="1101"/>
      <c r="DP996" s="1101"/>
      <c r="DQ996" s="1101"/>
      <c r="DR996" s="1101"/>
      <c r="DS996" s="1101"/>
      <c r="DT996" s="1101"/>
      <c r="DU996" s="1101"/>
      <c r="DV996" s="1101"/>
      <c r="DW996" s="1101"/>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2.95" customHeight="1">
      <c r="A997" s="12"/>
      <c r="B997" s="1061"/>
      <c r="C997" s="1062"/>
      <c r="D997" s="1587"/>
      <c r="E997" s="1588"/>
      <c r="F997" s="1588"/>
      <c r="G997" s="1588"/>
      <c r="H997" s="1588"/>
      <c r="I997" s="1588"/>
      <c r="J997" s="1588"/>
      <c r="K997" s="1588"/>
      <c r="L997" s="1588"/>
      <c r="M997" s="1588"/>
      <c r="N997" s="1588"/>
      <c r="O997" s="1588"/>
      <c r="P997" s="1588"/>
      <c r="Q997" s="1588"/>
      <c r="R997" s="1588"/>
      <c r="S997" s="1588"/>
      <c r="T997" s="1588"/>
      <c r="U997" s="1588"/>
      <c r="V997" s="1588"/>
      <c r="W997" s="1588"/>
      <c r="X997" s="1588"/>
      <c r="Y997" s="1588"/>
      <c r="Z997" s="1588"/>
      <c r="AA997" s="1588"/>
      <c r="AB997" s="1588"/>
      <c r="AC997" s="1588"/>
      <c r="AD997" s="1588"/>
      <c r="AE997" s="1589"/>
      <c r="AF997" s="44"/>
      <c r="AG997" s="12"/>
      <c r="AH997" s="12"/>
      <c r="AI997" s="48"/>
      <c r="AJ997" s="1676"/>
      <c r="AK997" s="1677"/>
      <c r="AL997" s="1677"/>
      <c r="AM997" s="1677"/>
      <c r="AN997" s="1677"/>
      <c r="AO997" s="1677"/>
      <c r="AP997" s="1677"/>
      <c r="AQ997" s="1678"/>
      <c r="AR997" s="1057"/>
      <c r="AS997" s="1057"/>
      <c r="AT997" s="1057"/>
      <c r="AU997" s="1057"/>
      <c r="AV997" s="1057"/>
      <c r="AW997" s="1057"/>
      <c r="AX997" s="1057"/>
      <c r="AY997" s="105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1101"/>
      <c r="DH997" s="1101"/>
      <c r="DI997" s="1101"/>
      <c r="DJ997" s="1101"/>
      <c r="DK997" s="1101"/>
      <c r="DL997" s="1101"/>
      <c r="DM997" s="1101"/>
      <c r="DN997" s="1101"/>
      <c r="DO997" s="1101"/>
      <c r="DP997" s="1101"/>
      <c r="DQ997" s="1101"/>
      <c r="DR997" s="1101"/>
      <c r="DS997" s="1101"/>
      <c r="DT997" s="1101"/>
      <c r="DU997" s="1101"/>
      <c r="DV997" s="1101"/>
      <c r="DW997" s="1101"/>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2.95" customHeight="1">
      <c r="A998" s="12"/>
      <c r="B998" s="1061"/>
      <c r="C998" s="1062"/>
      <c r="D998" s="1590" t="s">
        <v>1740</v>
      </c>
      <c r="E998" s="1591"/>
      <c r="F998" s="1591"/>
      <c r="G998" s="1591"/>
      <c r="H998" s="1591"/>
      <c r="I998" s="1591"/>
      <c r="J998" s="1591"/>
      <c r="K998" s="1591"/>
      <c r="L998" s="1591"/>
      <c r="M998" s="1591"/>
      <c r="N998" s="1591"/>
      <c r="O998" s="1591"/>
      <c r="P998" s="1591"/>
      <c r="Q998" s="1591"/>
      <c r="R998" s="1591"/>
      <c r="S998" s="1591"/>
      <c r="T998" s="1591"/>
      <c r="U998" s="1591"/>
      <c r="V998" s="1591"/>
      <c r="W998" s="1591"/>
      <c r="X998" s="1591"/>
      <c r="Y998" s="1591"/>
      <c r="Z998" s="1591"/>
      <c r="AA998" s="1591"/>
      <c r="AB998" s="1591"/>
      <c r="AC998" s="1591"/>
      <c r="AD998" s="1591"/>
      <c r="AE998" s="1592"/>
      <c r="AF998" s="44"/>
      <c r="AG998" s="12"/>
      <c r="AH998" s="12"/>
      <c r="AI998" s="48"/>
      <c r="AJ998" s="1676"/>
      <c r="AK998" s="1677"/>
      <c r="AL998" s="1677"/>
      <c r="AM998" s="1677"/>
      <c r="AN998" s="1677"/>
      <c r="AO998" s="1677"/>
      <c r="AP998" s="1677"/>
      <c r="AQ998" s="1678"/>
      <c r="AR998" s="1057"/>
      <c r="AS998" s="1057"/>
      <c r="AT998" s="1057"/>
      <c r="AU998" s="1057"/>
      <c r="AV998" s="1057"/>
      <c r="AW998" s="1057"/>
      <c r="AX998" s="1057"/>
      <c r="AY998" s="105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1101"/>
      <c r="DH998" s="1101"/>
      <c r="DI998" s="1101"/>
      <c r="DJ998" s="1101"/>
      <c r="DK998" s="1101"/>
      <c r="DL998" s="1101"/>
      <c r="DM998" s="1101"/>
      <c r="DN998" s="1101"/>
      <c r="DO998" s="1101"/>
      <c r="DP998" s="1101"/>
      <c r="DQ998" s="1101"/>
      <c r="DR998" s="1101"/>
      <c r="DS998" s="1101"/>
      <c r="DT998" s="1101"/>
      <c r="DU998" s="1101"/>
      <c r="DV998" s="1101"/>
      <c r="DW998" s="1101"/>
      <c r="DX998" s="1101"/>
      <c r="DY998" s="1101"/>
      <c r="DZ998" s="1101"/>
      <c r="EA998" s="1101"/>
      <c r="EB998" s="1101"/>
      <c r="EC998" s="1101"/>
      <c r="ED998" s="1101"/>
      <c r="EE998" s="1101"/>
      <c r="EF998" s="1101"/>
      <c r="EG998" s="1101"/>
      <c r="EH998" s="1101"/>
      <c r="EI998" s="1101"/>
      <c r="EJ998" s="1101"/>
      <c r="EK998" s="1101"/>
      <c r="EL998" s="1101"/>
      <c r="EM998" s="1101"/>
      <c r="EN998" s="1101"/>
      <c r="EO998" s="1101"/>
      <c r="EP998" s="1101"/>
      <c r="EQ998" s="1101"/>
      <c r="ER998" s="1101"/>
      <c r="ES998" s="1101"/>
      <c r="ET998" s="1101"/>
      <c r="EU998" s="1101"/>
      <c r="EV998" s="1101"/>
      <c r="EW998" s="1101"/>
      <c r="EX998" s="1101"/>
      <c r="EY998" s="1101"/>
      <c r="EZ998" s="1101"/>
      <c r="FA998" s="1101"/>
    </row>
    <row r="999" spans="1:157" ht="12.95" customHeight="1">
      <c r="A999" s="12"/>
      <c r="B999" s="1061"/>
      <c r="C999" s="1062"/>
      <c r="D999" s="1628"/>
      <c r="E999" s="1629"/>
      <c r="F999" s="1629"/>
      <c r="G999" s="1629"/>
      <c r="H999" s="1629"/>
      <c r="I999" s="1629"/>
      <c r="J999" s="1629"/>
      <c r="K999" s="1629"/>
      <c r="L999" s="1629"/>
      <c r="M999" s="1629"/>
      <c r="N999" s="1629"/>
      <c r="O999" s="1629"/>
      <c r="P999" s="1629"/>
      <c r="Q999" s="1629"/>
      <c r="R999" s="1629"/>
      <c r="S999" s="1629"/>
      <c r="T999" s="1629"/>
      <c r="U999" s="1629"/>
      <c r="V999" s="1629"/>
      <c r="W999" s="1629"/>
      <c r="X999" s="1629"/>
      <c r="Y999" s="1629"/>
      <c r="Z999" s="1629"/>
      <c r="AA999" s="1629"/>
      <c r="AB999" s="1629"/>
      <c r="AC999" s="1629"/>
      <c r="AD999" s="1629"/>
      <c r="AE999" s="1630"/>
      <c r="AF999" s="45"/>
      <c r="AG999" s="6"/>
      <c r="AH999" s="6"/>
      <c r="AI999" s="46"/>
      <c r="AJ999" s="1679"/>
      <c r="AK999" s="1680"/>
      <c r="AL999" s="1680"/>
      <c r="AM999" s="1680"/>
      <c r="AN999" s="1680"/>
      <c r="AO999" s="1680"/>
      <c r="AP999" s="1680"/>
      <c r="AQ999" s="1681"/>
      <c r="AR999" s="1057"/>
      <c r="AS999" s="1057"/>
      <c r="AT999" s="1057"/>
      <c r="AU999" s="1057"/>
      <c r="AV999" s="1057"/>
      <c r="AW999" s="1057"/>
      <c r="AX999" s="1057"/>
      <c r="AY999" s="105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1101"/>
      <c r="DH999" s="1101"/>
      <c r="DI999" s="1101"/>
      <c r="DJ999" s="1101"/>
      <c r="DK999" s="1101"/>
      <c r="DL999" s="1101"/>
      <c r="DM999" s="1101"/>
      <c r="DN999" s="1101"/>
      <c r="DO999" s="1101"/>
      <c r="DP999" s="1101"/>
      <c r="DQ999" s="1101"/>
      <c r="DR999" s="1101"/>
      <c r="DS999" s="1101"/>
      <c r="DT999" s="1101"/>
      <c r="DU999" s="1101"/>
      <c r="DV999" s="1101"/>
      <c r="DW999" s="1101"/>
      <c r="DX999" s="1101"/>
      <c r="DY999" s="1101"/>
      <c r="DZ999" s="1101"/>
      <c r="EA999" s="1101"/>
      <c r="EB999" s="1101"/>
      <c r="EC999" s="1101"/>
      <c r="ED999" s="1101"/>
      <c r="EE999" s="1101"/>
      <c r="EF999" s="1101"/>
      <c r="EG999" s="1101"/>
      <c r="EH999" s="1101"/>
      <c r="EI999" s="1101"/>
      <c r="EJ999" s="1101"/>
      <c r="EK999" s="1101"/>
      <c r="EL999" s="1101"/>
      <c r="EM999" s="1101"/>
      <c r="EN999" s="1101"/>
      <c r="EO999" s="1101"/>
      <c r="EP999" s="1101"/>
      <c r="EQ999" s="1101"/>
      <c r="ER999" s="1101"/>
      <c r="ES999" s="1101"/>
      <c r="ET999" s="1101"/>
      <c r="EU999" s="1101"/>
      <c r="EV999" s="1101"/>
      <c r="EW999" s="1101"/>
      <c r="EX999" s="1101"/>
      <c r="EY999" s="1101"/>
      <c r="EZ999" s="1101"/>
      <c r="FA999" s="1101"/>
    </row>
    <row r="1000" spans="1:157" ht="12.95" customHeight="1">
      <c r="A1000" s="12"/>
      <c r="B1000" s="1063"/>
      <c r="C1000" s="1064"/>
      <c r="D1000" s="1584" t="s">
        <v>1741</v>
      </c>
      <c r="E1000" s="1585"/>
      <c r="F1000" s="1585"/>
      <c r="G1000" s="1585"/>
      <c r="H1000" s="1585"/>
      <c r="I1000" s="1585"/>
      <c r="J1000" s="1585"/>
      <c r="K1000" s="1585"/>
      <c r="L1000" s="1585"/>
      <c r="M1000" s="1585"/>
      <c r="N1000" s="1585"/>
      <c r="O1000" s="1585"/>
      <c r="P1000" s="1585"/>
      <c r="Q1000" s="1585"/>
      <c r="R1000" s="1585"/>
      <c r="S1000" s="1585"/>
      <c r="T1000" s="1585"/>
      <c r="U1000" s="1585"/>
      <c r="V1000" s="1585"/>
      <c r="W1000" s="1585"/>
      <c r="X1000" s="1585"/>
      <c r="Y1000" s="1585"/>
      <c r="Z1000" s="1585"/>
      <c r="AA1000" s="1585"/>
      <c r="AB1000" s="1585"/>
      <c r="AC1000" s="1585"/>
      <c r="AD1000" s="1585"/>
      <c r="AE1000" s="1586"/>
      <c r="AF1000" s="47"/>
      <c r="AG1000" s="1607" t="s">
        <v>837</v>
      </c>
      <c r="AH1000" s="1608"/>
      <c r="AI1000" s="50"/>
      <c r="AJ1000" s="1673">
        <f>ROUND(IF(AG1000="yes",AJ991*0.05,0),0)</f>
        <v>0</v>
      </c>
      <c r="AK1000" s="1674"/>
      <c r="AL1000" s="1674"/>
      <c r="AM1000" s="1674"/>
      <c r="AN1000" s="1674"/>
      <c r="AO1000" s="1674"/>
      <c r="AP1000" s="1674"/>
      <c r="AQ1000" s="1675"/>
      <c r="AR1000" s="1057"/>
      <c r="AS1000" s="1057"/>
      <c r="AT1000" s="1057"/>
      <c r="AU1000" s="1057"/>
      <c r="AV1000" s="1057"/>
      <c r="AW1000" s="1057"/>
      <c r="AX1000" s="1057"/>
      <c r="AY1000" s="105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1101"/>
      <c r="DH1000" s="1101"/>
      <c r="DI1000" s="1101"/>
      <c r="DJ1000" s="1101"/>
      <c r="DK1000" s="1101"/>
      <c r="DL1000" s="1101"/>
      <c r="DM1000" s="1101"/>
      <c r="DN1000" s="1101"/>
      <c r="DO1000" s="1101"/>
      <c r="DP1000" s="1101"/>
      <c r="DQ1000" s="1101"/>
      <c r="DR1000" s="1101"/>
      <c r="DS1000" s="1101"/>
      <c r="DT1000" s="1101"/>
      <c r="DU1000" s="1101"/>
      <c r="DV1000" s="1101"/>
      <c r="DW1000" s="1101"/>
      <c r="DX1000" s="1101"/>
      <c r="DY1000" s="1101"/>
      <c r="DZ1000" s="1101"/>
      <c r="EA1000" s="1101"/>
      <c r="EB1000" s="1101"/>
      <c r="EC1000" s="1101"/>
      <c r="ED1000" s="1101"/>
      <c r="EE1000" s="1101"/>
      <c r="EF1000" s="1101"/>
      <c r="EG1000" s="1101"/>
      <c r="EH1000" s="1101"/>
      <c r="EI1000" s="1101"/>
      <c r="EJ1000" s="1101"/>
      <c r="EK1000" s="1101"/>
      <c r="EL1000" s="1101"/>
      <c r="EM1000" s="1101"/>
      <c r="EN1000" s="1101"/>
      <c r="EO1000" s="1101"/>
      <c r="EP1000" s="1101"/>
      <c r="EQ1000" s="1101"/>
      <c r="ER1000" s="1101"/>
      <c r="ES1000" s="1101"/>
      <c r="ET1000" s="1101"/>
      <c r="EU1000" s="1101"/>
      <c r="EV1000" s="1101"/>
      <c r="EW1000" s="1101"/>
      <c r="EX1000" s="1101"/>
      <c r="EY1000" s="1101"/>
      <c r="EZ1000" s="1101"/>
      <c r="FA1000" s="1101"/>
    </row>
    <row r="1001" spans="1:157" ht="12.95" customHeight="1">
      <c r="A1001" s="12"/>
      <c r="B1001" s="1061"/>
      <c r="C1001" s="1065"/>
      <c r="D1001" s="1587" t="s">
        <v>1742</v>
      </c>
      <c r="E1001" s="1588"/>
      <c r="F1001" s="1588"/>
      <c r="G1001" s="1588"/>
      <c r="H1001" s="1588"/>
      <c r="I1001" s="1588"/>
      <c r="J1001" s="1588"/>
      <c r="K1001" s="1588"/>
      <c r="L1001" s="1588"/>
      <c r="M1001" s="1588"/>
      <c r="N1001" s="1588"/>
      <c r="O1001" s="1588"/>
      <c r="P1001" s="1588"/>
      <c r="Q1001" s="1588"/>
      <c r="R1001" s="1588"/>
      <c r="S1001" s="1588"/>
      <c r="T1001" s="1588"/>
      <c r="U1001" s="1588"/>
      <c r="V1001" s="1588"/>
      <c r="W1001" s="1588"/>
      <c r="X1001" s="1588"/>
      <c r="Y1001" s="1588"/>
      <c r="Z1001" s="1588"/>
      <c r="AA1001" s="1588"/>
      <c r="AB1001" s="1588"/>
      <c r="AC1001" s="1588"/>
      <c r="AD1001" s="1588"/>
      <c r="AE1001" s="1589"/>
      <c r="AF1001" s="44"/>
      <c r="AG1001" s="12"/>
      <c r="AH1001" s="12"/>
      <c r="AI1001" s="48"/>
      <c r="AJ1001" s="1676"/>
      <c r="AK1001" s="1677"/>
      <c r="AL1001" s="1677"/>
      <c r="AM1001" s="1677"/>
      <c r="AN1001" s="1677"/>
      <c r="AO1001" s="1677"/>
      <c r="AP1001" s="1677"/>
      <c r="AQ1001" s="1678"/>
      <c r="AR1001" s="1057"/>
      <c r="AS1001" s="1057"/>
      <c r="AT1001" s="1057"/>
      <c r="AU1001" s="1057"/>
      <c r="AV1001" s="1057"/>
      <c r="AW1001" s="1057"/>
      <c r="AX1001" s="1057"/>
      <c r="AY1001" s="2"/>
      <c r="AZ1001" s="2"/>
      <c r="BA1001" s="1101"/>
      <c r="BB1001" s="2"/>
      <c r="BC1001" s="1101"/>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1101"/>
      <c r="DH1001" s="1101"/>
      <c r="DI1001" s="1101"/>
      <c r="DJ1001" s="1101"/>
      <c r="DK1001" s="1101"/>
      <c r="DL1001" s="1101"/>
      <c r="DM1001" s="1101"/>
      <c r="DN1001" s="1101"/>
      <c r="DO1001" s="1101"/>
      <c r="DP1001" s="1101"/>
      <c r="DQ1001" s="1101"/>
      <c r="DR1001" s="1101"/>
      <c r="DS1001" s="1101"/>
      <c r="DT1001" s="1101"/>
      <c r="DU1001" s="1101"/>
      <c r="DV1001" s="1101"/>
      <c r="DW1001" s="1101"/>
      <c r="DX1001" s="1101"/>
      <c r="DY1001" s="1101"/>
      <c r="DZ1001" s="1101"/>
      <c r="EA1001" s="1101"/>
      <c r="EB1001" s="1101"/>
      <c r="EC1001" s="1101"/>
      <c r="ED1001" s="1101"/>
      <c r="EE1001" s="1101"/>
      <c r="EF1001" s="1101"/>
      <c r="EG1001" s="1101"/>
      <c r="EH1001" s="1101"/>
      <c r="EI1001" s="1101"/>
      <c r="EJ1001" s="1101"/>
      <c r="EK1001" s="1101"/>
      <c r="EL1001" s="1101"/>
      <c r="EM1001" s="1101"/>
      <c r="EN1001" s="1101"/>
      <c r="EO1001" s="1101"/>
      <c r="EP1001" s="1101"/>
      <c r="EQ1001" s="1101"/>
      <c r="ER1001" s="1101"/>
      <c r="ES1001" s="1101"/>
      <c r="ET1001" s="1101"/>
      <c r="EU1001" s="1101"/>
      <c r="EV1001" s="1101"/>
      <c r="EW1001" s="1101"/>
      <c r="EX1001" s="1101"/>
      <c r="EY1001" s="1101"/>
      <c r="EZ1001" s="1101"/>
      <c r="FA1001" s="1101"/>
    </row>
    <row r="1002" spans="1:157" ht="12.95" customHeight="1">
      <c r="A1002" s="12"/>
      <c r="B1002" s="1061"/>
      <c r="C1002" s="1065"/>
      <c r="D1002" s="1587"/>
      <c r="E1002" s="1588"/>
      <c r="F1002" s="1588"/>
      <c r="G1002" s="1588"/>
      <c r="H1002" s="1588"/>
      <c r="I1002" s="1588"/>
      <c r="J1002" s="1588"/>
      <c r="K1002" s="1588"/>
      <c r="L1002" s="1588"/>
      <c r="M1002" s="1588"/>
      <c r="N1002" s="1588"/>
      <c r="O1002" s="1588"/>
      <c r="P1002" s="1588"/>
      <c r="Q1002" s="1588"/>
      <c r="R1002" s="1588"/>
      <c r="S1002" s="1588"/>
      <c r="T1002" s="1588"/>
      <c r="U1002" s="1588"/>
      <c r="V1002" s="1588"/>
      <c r="W1002" s="1588"/>
      <c r="X1002" s="1588"/>
      <c r="Y1002" s="1588"/>
      <c r="Z1002" s="1588"/>
      <c r="AA1002" s="1588"/>
      <c r="AB1002" s="1588"/>
      <c r="AC1002" s="1588"/>
      <c r="AD1002" s="1588"/>
      <c r="AE1002" s="1589"/>
      <c r="AF1002" s="44"/>
      <c r="AG1002" s="12"/>
      <c r="AH1002" s="12"/>
      <c r="AI1002" s="48"/>
      <c r="AJ1002" s="1676"/>
      <c r="AK1002" s="1677"/>
      <c r="AL1002" s="1677"/>
      <c r="AM1002" s="1677"/>
      <c r="AN1002" s="1677"/>
      <c r="AO1002" s="1677"/>
      <c r="AP1002" s="1677"/>
      <c r="AQ1002" s="1678"/>
      <c r="AR1002" s="1057"/>
      <c r="AS1002" s="1057"/>
      <c r="AT1002" s="1057"/>
      <c r="AU1002" s="1057"/>
      <c r="AV1002" s="1057"/>
      <c r="AW1002" s="1057"/>
      <c r="AX1002" s="1057"/>
      <c r="AY1002" s="741">
        <f>G753+O797</f>
        <v>50</v>
      </c>
      <c r="AZ1002" s="2"/>
      <c r="BA1002" s="1101"/>
      <c r="BB1002" s="2"/>
      <c r="BC1002" s="1101"/>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1101"/>
      <c r="DH1002" s="1101"/>
      <c r="DI1002" s="1101"/>
      <c r="DJ1002" s="1101"/>
      <c r="DK1002" s="1101"/>
      <c r="DL1002" s="1101"/>
      <c r="DM1002" s="1101"/>
      <c r="DN1002" s="1101"/>
      <c r="DO1002" s="1101"/>
      <c r="DP1002" s="1101"/>
      <c r="DQ1002" s="1101"/>
      <c r="DR1002" s="1101"/>
      <c r="DS1002" s="1101"/>
      <c r="DT1002" s="1101"/>
      <c r="DU1002" s="1101"/>
      <c r="DV1002" s="1101"/>
      <c r="DW1002" s="1101"/>
      <c r="DX1002" s="1101"/>
      <c r="DY1002" s="1101"/>
      <c r="DZ1002" s="1101"/>
      <c r="EA1002" s="1101"/>
      <c r="EB1002" s="1101"/>
      <c r="EC1002" s="1101"/>
      <c r="ED1002" s="1101"/>
      <c r="EE1002" s="1101"/>
      <c r="EF1002" s="1101"/>
      <c r="EG1002" s="1101"/>
      <c r="EH1002" s="1101"/>
      <c r="EI1002" s="1101"/>
      <c r="EJ1002" s="1101"/>
      <c r="EK1002" s="1101"/>
      <c r="EL1002" s="1101"/>
      <c r="EM1002" s="1101"/>
      <c r="EN1002" s="1101"/>
      <c r="EO1002" s="1101"/>
      <c r="EP1002" s="1101"/>
      <c r="EQ1002" s="1101"/>
      <c r="ER1002" s="1101"/>
      <c r="ES1002" s="1101"/>
      <c r="ET1002" s="1101"/>
      <c r="EU1002" s="1101"/>
      <c r="EV1002" s="1101"/>
      <c r="EW1002" s="1101"/>
      <c r="EX1002" s="1101"/>
      <c r="EY1002" s="1101"/>
      <c r="EZ1002" s="1101"/>
      <c r="FA1002" s="1101"/>
    </row>
    <row r="1003" spans="1:157" ht="12.95" customHeight="1">
      <c r="A1003" s="12"/>
      <c r="B1003" s="1061"/>
      <c r="C1003" s="1065"/>
      <c r="D1003" s="1587"/>
      <c r="E1003" s="1588"/>
      <c r="F1003" s="1588"/>
      <c r="G1003" s="1588"/>
      <c r="H1003" s="1588"/>
      <c r="I1003" s="1588"/>
      <c r="J1003" s="1588"/>
      <c r="K1003" s="1588"/>
      <c r="L1003" s="1588"/>
      <c r="M1003" s="1588"/>
      <c r="N1003" s="1588"/>
      <c r="O1003" s="1588"/>
      <c r="P1003" s="1588"/>
      <c r="Q1003" s="1588"/>
      <c r="R1003" s="1588"/>
      <c r="S1003" s="1588"/>
      <c r="T1003" s="1588"/>
      <c r="U1003" s="1588"/>
      <c r="V1003" s="1588"/>
      <c r="W1003" s="1588"/>
      <c r="X1003" s="1588"/>
      <c r="Y1003" s="1588"/>
      <c r="Z1003" s="1588"/>
      <c r="AA1003" s="1588"/>
      <c r="AB1003" s="1588"/>
      <c r="AC1003" s="1588"/>
      <c r="AD1003" s="1588"/>
      <c r="AE1003" s="1589"/>
      <c r="AF1003" s="44"/>
      <c r="AG1003" s="12"/>
      <c r="AH1003" s="12"/>
      <c r="AI1003" s="48"/>
      <c r="AJ1003" s="1676"/>
      <c r="AK1003" s="1677"/>
      <c r="AL1003" s="1677"/>
      <c r="AM1003" s="1677"/>
      <c r="AN1003" s="1677"/>
      <c r="AO1003" s="1677"/>
      <c r="AP1003" s="1677"/>
      <c r="AQ1003" s="1678"/>
      <c r="AR1003" s="1057"/>
      <c r="AS1003" s="1057"/>
      <c r="AT1003" s="1057"/>
      <c r="AU1003" s="1057"/>
      <c r="AV1003" s="1057"/>
      <c r="AW1003" s="1057"/>
      <c r="AX1003" s="1057"/>
      <c r="AY1003" s="12"/>
      <c r="AZ1003" s="2"/>
      <c r="BA1003" s="1101"/>
      <c r="BB1003" s="2"/>
      <c r="BC1003" s="1101"/>
      <c r="BD1003" s="2"/>
      <c r="BE1003" s="2"/>
      <c r="BF1003" s="2"/>
      <c r="BG1003" s="1101"/>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1101"/>
      <c r="DH1003" s="1101"/>
      <c r="DI1003" s="1101"/>
      <c r="DJ1003" s="1101"/>
      <c r="DK1003" s="1101"/>
      <c r="DL1003" s="1101"/>
      <c r="DM1003" s="1101"/>
      <c r="DN1003" s="1101"/>
      <c r="DO1003" s="1101"/>
      <c r="DP1003" s="1101"/>
      <c r="DQ1003" s="1101"/>
      <c r="DR1003" s="1101"/>
      <c r="DS1003" s="1101"/>
      <c r="DT1003" s="1101"/>
      <c r="DU1003" s="1101"/>
      <c r="DV1003" s="1101"/>
      <c r="DW1003" s="1101"/>
      <c r="DX1003" s="1101"/>
      <c r="DY1003" s="1101"/>
      <c r="DZ1003" s="1101"/>
      <c r="EA1003" s="1101"/>
      <c r="EB1003" s="1101"/>
      <c r="EC1003" s="1101"/>
      <c r="ED1003" s="1101"/>
      <c r="EE1003" s="1101"/>
      <c r="EF1003" s="1101"/>
      <c r="EG1003" s="1101"/>
      <c r="EH1003" s="1101"/>
      <c r="EI1003" s="1101"/>
      <c r="EJ1003" s="1101"/>
      <c r="EK1003" s="1101"/>
      <c r="EL1003" s="1101"/>
      <c r="EM1003" s="1101"/>
      <c r="EN1003" s="1101"/>
      <c r="EO1003" s="1101"/>
      <c r="EP1003" s="1101"/>
      <c r="EQ1003" s="1101"/>
      <c r="ER1003" s="1101"/>
      <c r="ES1003" s="1101"/>
      <c r="ET1003" s="1101"/>
      <c r="EU1003" s="1101"/>
      <c r="EV1003" s="1101"/>
      <c r="EW1003" s="1101"/>
      <c r="EX1003" s="1101"/>
      <c r="EY1003" s="1101"/>
      <c r="EZ1003" s="1101"/>
      <c r="FA1003" s="1101"/>
    </row>
    <row r="1004" spans="1:157" ht="12.95" customHeight="1">
      <c r="A1004" s="12"/>
      <c r="B1004" s="1061"/>
      <c r="C1004" s="1065"/>
      <c r="D1004" s="1587"/>
      <c r="E1004" s="1588"/>
      <c r="F1004" s="1588"/>
      <c r="G1004" s="1588"/>
      <c r="H1004" s="1588"/>
      <c r="I1004" s="1588"/>
      <c r="J1004" s="1588"/>
      <c r="K1004" s="1588"/>
      <c r="L1004" s="1588"/>
      <c r="M1004" s="1588"/>
      <c r="N1004" s="1588"/>
      <c r="O1004" s="1588"/>
      <c r="P1004" s="1588"/>
      <c r="Q1004" s="1588"/>
      <c r="R1004" s="1588"/>
      <c r="S1004" s="1588"/>
      <c r="T1004" s="1588"/>
      <c r="U1004" s="1588"/>
      <c r="V1004" s="1588"/>
      <c r="W1004" s="1588"/>
      <c r="X1004" s="1588"/>
      <c r="Y1004" s="1588"/>
      <c r="Z1004" s="1588"/>
      <c r="AA1004" s="1588"/>
      <c r="AB1004" s="1588"/>
      <c r="AC1004" s="1588"/>
      <c r="AD1004" s="1588"/>
      <c r="AE1004" s="1589"/>
      <c r="AF1004" s="44"/>
      <c r="AG1004" s="12"/>
      <c r="AH1004" s="12"/>
      <c r="AI1004" s="48"/>
      <c r="AJ1004" s="1676"/>
      <c r="AK1004" s="1677"/>
      <c r="AL1004" s="1677"/>
      <c r="AM1004" s="1677"/>
      <c r="AN1004" s="1677"/>
      <c r="AO1004" s="1677"/>
      <c r="AP1004" s="1677"/>
      <c r="AQ1004" s="1678"/>
      <c r="AR1004" s="1057"/>
      <c r="AS1004" s="1057"/>
      <c r="AT1004" s="1057"/>
      <c r="AU1004" s="1057"/>
      <c r="AV1004" s="1057"/>
      <c r="AW1004" s="1057"/>
      <c r="AX1004" s="1057"/>
      <c r="AY1004" s="740">
        <f>ROUNDDOWN(X1047/I1047,2)</f>
        <v>1</v>
      </c>
      <c r="AZ1004" s="2"/>
      <c r="BA1004" s="1101"/>
      <c r="BB1004" s="2"/>
      <c r="BC1004" s="1101"/>
      <c r="BD1004" s="2"/>
      <c r="BE1004" s="2"/>
      <c r="BF1004" s="2"/>
      <c r="BG1004" s="1101"/>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1101"/>
      <c r="DH1004" s="1101"/>
      <c r="DI1004" s="1101"/>
      <c r="DJ1004" s="1101"/>
      <c r="DK1004" s="1101"/>
      <c r="DL1004" s="1101"/>
      <c r="DM1004" s="1101"/>
      <c r="DN1004" s="1101"/>
      <c r="DO1004" s="1101"/>
      <c r="DP1004" s="1101"/>
      <c r="DQ1004" s="1101"/>
      <c r="DR1004" s="1101"/>
      <c r="DS1004" s="1101"/>
      <c r="DT1004" s="1101"/>
      <c r="DU1004" s="1101"/>
      <c r="DV1004" s="1101"/>
      <c r="DW1004" s="1101"/>
      <c r="DX1004" s="1101"/>
      <c r="DY1004" s="1101"/>
      <c r="DZ1004" s="1101"/>
      <c r="EA1004" s="1101"/>
      <c r="EB1004" s="1101"/>
      <c r="EC1004" s="1101"/>
      <c r="ED1004" s="1101"/>
      <c r="EE1004" s="1101"/>
      <c r="EF1004" s="1101"/>
      <c r="EG1004" s="1101"/>
      <c r="EH1004" s="1101"/>
      <c r="EI1004" s="1101"/>
      <c r="EJ1004" s="1101"/>
      <c r="EK1004" s="1101"/>
      <c r="EL1004" s="1101"/>
      <c r="EM1004" s="1101"/>
      <c r="EN1004" s="1101"/>
      <c r="EO1004" s="1101"/>
      <c r="EP1004" s="1101"/>
      <c r="EQ1004" s="1101"/>
      <c r="ER1004" s="1101"/>
      <c r="ES1004" s="1101"/>
      <c r="ET1004" s="1101"/>
      <c r="EU1004" s="1101"/>
      <c r="EV1004" s="1101"/>
      <c r="EW1004" s="1101"/>
      <c r="EX1004" s="1101"/>
      <c r="EY1004" s="1101"/>
      <c r="EZ1004" s="1101"/>
      <c r="FA1004" s="1101"/>
    </row>
    <row r="1005" spans="1:157" ht="12.95" customHeight="1">
      <c r="A1005" s="12"/>
      <c r="B1005" s="1066"/>
      <c r="C1005" s="1067"/>
      <c r="D1005" s="1590"/>
      <c r="E1005" s="1591"/>
      <c r="F1005" s="1591"/>
      <c r="G1005" s="1591"/>
      <c r="H1005" s="1591"/>
      <c r="I1005" s="1591"/>
      <c r="J1005" s="1591"/>
      <c r="K1005" s="1591"/>
      <c r="L1005" s="1591"/>
      <c r="M1005" s="1591"/>
      <c r="N1005" s="1591"/>
      <c r="O1005" s="1591"/>
      <c r="P1005" s="1591"/>
      <c r="Q1005" s="1591"/>
      <c r="R1005" s="1591"/>
      <c r="S1005" s="1591"/>
      <c r="T1005" s="1591"/>
      <c r="U1005" s="1591"/>
      <c r="V1005" s="1591"/>
      <c r="W1005" s="1591"/>
      <c r="X1005" s="1591"/>
      <c r="Y1005" s="1591"/>
      <c r="Z1005" s="1591"/>
      <c r="AA1005" s="1591"/>
      <c r="AB1005" s="1591"/>
      <c r="AC1005" s="1591"/>
      <c r="AD1005" s="1591"/>
      <c r="AE1005" s="1592"/>
      <c r="AF1005" s="45"/>
      <c r="AG1005" s="6"/>
      <c r="AH1005" s="6"/>
      <c r="AI1005" s="46"/>
      <c r="AJ1005" s="1679"/>
      <c r="AK1005" s="1680"/>
      <c r="AL1005" s="1680"/>
      <c r="AM1005" s="1680"/>
      <c r="AN1005" s="1680"/>
      <c r="AO1005" s="1680"/>
      <c r="AP1005" s="1680"/>
      <c r="AQ1005" s="1681"/>
      <c r="AR1005" s="1057"/>
      <c r="AS1005" s="1057"/>
      <c r="AT1005" s="1057"/>
      <c r="AU1005" s="1057"/>
      <c r="AV1005" s="1057"/>
      <c r="AW1005" s="1057"/>
      <c r="AX1005" s="1057"/>
      <c r="AY1005" s="740">
        <f>ROUNDDOWN(X1051/I1051,2)</f>
        <v>0</v>
      </c>
      <c r="AZ1005" s="2"/>
      <c r="BA1005" s="1101"/>
      <c r="BB1005" s="2"/>
      <c r="BC1005" s="1101"/>
      <c r="BD1005" s="2"/>
      <c r="BE1005" s="2"/>
      <c r="BF1005" s="2"/>
      <c r="BG1005" s="1101"/>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1101"/>
      <c r="DH1005" s="1101"/>
      <c r="DI1005" s="1101"/>
      <c r="DJ1005" s="1101"/>
      <c r="DK1005" s="1101"/>
      <c r="DL1005" s="1101"/>
      <c r="DM1005" s="1101"/>
      <c r="DN1005" s="1101"/>
      <c r="DO1005" s="1101"/>
      <c r="DP1005" s="1101"/>
      <c r="DQ1005" s="1101"/>
      <c r="DR1005" s="1101"/>
      <c r="DS1005" s="1101"/>
      <c r="DT1005" s="1101"/>
      <c r="DU1005" s="1101"/>
      <c r="DV1005" s="1101"/>
      <c r="DW1005" s="1101"/>
      <c r="DX1005" s="1101"/>
      <c r="DY1005" s="1101"/>
      <c r="DZ1005" s="1101"/>
      <c r="EA1005" s="1101"/>
      <c r="EB1005" s="1101"/>
      <c r="EC1005" s="1101"/>
      <c r="ED1005" s="1101"/>
      <c r="EE1005" s="1101"/>
      <c r="EF1005" s="1101"/>
      <c r="EG1005" s="1101"/>
      <c r="EH1005" s="1101"/>
      <c r="EI1005" s="1101"/>
      <c r="EJ1005" s="1101"/>
      <c r="EK1005" s="1101"/>
      <c r="EL1005" s="1101"/>
      <c r="EM1005" s="1101"/>
      <c r="EN1005" s="1101"/>
      <c r="EO1005" s="1101"/>
      <c r="EP1005" s="1101"/>
      <c r="EQ1005" s="1101"/>
      <c r="ER1005" s="1101"/>
      <c r="ES1005" s="1101"/>
      <c r="ET1005" s="1101"/>
      <c r="EU1005" s="1101"/>
      <c r="EV1005" s="1101"/>
      <c r="EW1005" s="1101"/>
      <c r="EX1005" s="1101"/>
      <c r="EY1005" s="1101"/>
      <c r="EZ1005" s="1101"/>
      <c r="FA1005" s="1101"/>
    </row>
    <row r="1006" spans="1:157" ht="12.95" customHeight="1">
      <c r="A1006" s="12"/>
      <c r="B1006" s="1063"/>
      <c r="C1006" s="231" t="s">
        <v>1743</v>
      </c>
      <c r="D1006" s="1584" t="s">
        <v>1744</v>
      </c>
      <c r="E1006" s="1585"/>
      <c r="F1006" s="1585"/>
      <c r="G1006" s="1585"/>
      <c r="H1006" s="1585"/>
      <c r="I1006" s="1585"/>
      <c r="J1006" s="1585"/>
      <c r="K1006" s="1585"/>
      <c r="L1006" s="1585"/>
      <c r="M1006" s="1585"/>
      <c r="N1006" s="1585"/>
      <c r="O1006" s="1585"/>
      <c r="P1006" s="1585"/>
      <c r="Q1006" s="1585"/>
      <c r="R1006" s="1585"/>
      <c r="S1006" s="1585"/>
      <c r="T1006" s="1585"/>
      <c r="U1006" s="1585"/>
      <c r="V1006" s="1585"/>
      <c r="W1006" s="1585"/>
      <c r="X1006" s="1585"/>
      <c r="Y1006" s="1585"/>
      <c r="Z1006" s="1585"/>
      <c r="AA1006" s="1585"/>
      <c r="AB1006" s="1585"/>
      <c r="AC1006" s="1585"/>
      <c r="AD1006" s="1585"/>
      <c r="AE1006" s="1586"/>
      <c r="AF1006" s="49"/>
      <c r="AG1006" s="1607" t="s">
        <v>837</v>
      </c>
      <c r="AH1006" s="1608"/>
      <c r="AI1006" s="50"/>
      <c r="AJ1006" s="1673">
        <f>ROUND(IF(AG1006="yes",AJ991*0.1,0),0)</f>
        <v>0</v>
      </c>
      <c r="AK1006" s="1674"/>
      <c r="AL1006" s="1674"/>
      <c r="AM1006" s="1674"/>
      <c r="AN1006" s="1674"/>
      <c r="AO1006" s="1674"/>
      <c r="AP1006" s="1674"/>
      <c r="AQ1006" s="1675"/>
      <c r="AR1006" s="1057"/>
      <c r="AS1006" s="1057"/>
      <c r="AT1006" s="1057"/>
      <c r="AU1006" s="1057"/>
      <c r="AV1006" s="1057"/>
      <c r="AW1006" s="1057"/>
      <c r="AX1006" s="1057"/>
      <c r="AY1006" s="1101"/>
      <c r="AZ1006" s="1101"/>
      <c r="BA1006" s="1101"/>
      <c r="BB1006" s="2"/>
      <c r="BC1006" s="1101"/>
      <c r="BD1006" s="2"/>
      <c r="BE1006" s="2"/>
      <c r="BF1006" s="2"/>
      <c r="BG1006" s="1101"/>
      <c r="BH1006" s="1101"/>
      <c r="BI1006" s="1101"/>
      <c r="BJ1006" s="1101"/>
      <c r="BK1006" s="1101"/>
      <c r="BL1006" s="1101"/>
      <c r="BM1006" s="1101"/>
      <c r="BN1006" s="1101"/>
      <c r="BO1006" s="1101"/>
      <c r="BP1006" s="1101"/>
      <c r="BQ1006" s="1101"/>
      <c r="BR1006" s="1101"/>
      <c r="BS1006" s="1101"/>
      <c r="BT1006" s="1101"/>
      <c r="BU1006" s="1101"/>
      <c r="BV1006" s="1101"/>
      <c r="BW1006" s="1101"/>
      <c r="BX1006" s="1101"/>
      <c r="BY1006" s="1101"/>
      <c r="BZ1006" s="1101"/>
      <c r="CA1006" s="1101"/>
      <c r="CB1006" s="1101"/>
      <c r="CC1006" s="1101"/>
      <c r="CD1006" s="1101"/>
      <c r="CE1006" s="1101"/>
      <c r="CF1006" s="1101"/>
      <c r="CG1006" s="1101"/>
      <c r="CH1006" s="1101"/>
      <c r="CI1006" s="1101"/>
      <c r="CJ1006" s="1101"/>
      <c r="CK1006" s="1101"/>
      <c r="CL1006" s="1101"/>
      <c r="CM1006" s="1101"/>
      <c r="CN1006" s="1101"/>
      <c r="CO1006" s="1101"/>
      <c r="CP1006" s="1101"/>
      <c r="CQ1006" s="1101"/>
      <c r="CR1006" s="1101"/>
      <c r="CS1006" s="1101"/>
      <c r="CT1006" s="1101"/>
      <c r="CU1006" s="1101"/>
      <c r="CV1006" s="1101"/>
      <c r="CW1006" s="1101"/>
      <c r="CX1006" s="1101"/>
      <c r="CY1006" s="1101"/>
      <c r="CZ1006" s="1101"/>
      <c r="DA1006" s="1101"/>
      <c r="DB1006" s="1101"/>
      <c r="DC1006" s="1101"/>
      <c r="DD1006" s="1101"/>
      <c r="DE1006" s="1101"/>
      <c r="DF1006" s="1101"/>
      <c r="DG1006" s="1101"/>
      <c r="DH1006" s="1101"/>
      <c r="DI1006" s="1101"/>
      <c r="DJ1006" s="1101"/>
      <c r="DK1006" s="1101"/>
      <c r="DL1006" s="1101"/>
      <c r="DM1006" s="1101"/>
      <c r="DN1006" s="1101"/>
      <c r="DO1006" s="1101"/>
      <c r="DP1006" s="1101"/>
      <c r="DQ1006" s="1101"/>
      <c r="DR1006" s="1101"/>
      <c r="DS1006" s="1101"/>
      <c r="DT1006" s="1101"/>
      <c r="DU1006" s="1101"/>
      <c r="DV1006" s="1101"/>
      <c r="DW1006" s="1101"/>
      <c r="DX1006" s="1101"/>
      <c r="DY1006" s="1101"/>
      <c r="DZ1006" s="1101"/>
      <c r="EA1006" s="1101"/>
      <c r="EB1006" s="1101"/>
      <c r="EC1006" s="1101"/>
      <c r="ED1006" s="1101"/>
      <c r="EE1006" s="1101"/>
      <c r="EF1006" s="1101"/>
      <c r="EG1006" s="1101"/>
      <c r="EH1006" s="1101"/>
      <c r="EI1006" s="1101"/>
      <c r="EJ1006" s="1101"/>
      <c r="EK1006" s="1101"/>
      <c r="EL1006" s="1101"/>
      <c r="EM1006" s="1101"/>
      <c r="EN1006" s="1101"/>
      <c r="EO1006" s="1101"/>
      <c r="EP1006" s="1101"/>
      <c r="EQ1006" s="1101"/>
      <c r="ER1006" s="1101"/>
      <c r="ES1006" s="1101"/>
      <c r="ET1006" s="1101"/>
      <c r="EU1006" s="1101"/>
      <c r="EV1006" s="1101"/>
      <c r="EW1006" s="1101"/>
      <c r="EX1006" s="1101"/>
      <c r="EY1006" s="1101"/>
      <c r="EZ1006" s="1101"/>
      <c r="FA1006" s="1101"/>
    </row>
    <row r="1007" spans="1:157" ht="12.95" customHeight="1">
      <c r="A1007" s="12"/>
      <c r="B1007" s="44"/>
      <c r="C1007" s="1068"/>
      <c r="D1007" s="1611" t="s">
        <v>1745</v>
      </c>
      <c r="E1007" s="1612"/>
      <c r="F1007" s="1612"/>
      <c r="G1007" s="1612"/>
      <c r="H1007" s="1612"/>
      <c r="I1007" s="1612"/>
      <c r="J1007" s="1612"/>
      <c r="K1007" s="1612"/>
      <c r="L1007" s="1612"/>
      <c r="M1007" s="1612"/>
      <c r="N1007" s="1612"/>
      <c r="O1007" s="1612"/>
      <c r="P1007" s="1612"/>
      <c r="Q1007" s="1612"/>
      <c r="R1007" s="1612"/>
      <c r="S1007" s="1612"/>
      <c r="T1007" s="1612"/>
      <c r="U1007" s="1612"/>
      <c r="V1007" s="1612"/>
      <c r="W1007" s="1612"/>
      <c r="X1007" s="1612"/>
      <c r="Y1007" s="1612"/>
      <c r="Z1007" s="1612"/>
      <c r="AA1007" s="1612"/>
      <c r="AB1007" s="1612"/>
      <c r="AC1007" s="1612"/>
      <c r="AD1007" s="1612"/>
      <c r="AE1007" s="1613"/>
      <c r="AF1007" s="44"/>
      <c r="AG1007" s="1101"/>
      <c r="AH1007" s="1101"/>
      <c r="AI1007" s="48"/>
      <c r="AJ1007" s="1676"/>
      <c r="AK1007" s="1677"/>
      <c r="AL1007" s="1677"/>
      <c r="AM1007" s="1677"/>
      <c r="AN1007" s="1677"/>
      <c r="AO1007" s="1677"/>
      <c r="AP1007" s="1677"/>
      <c r="AQ1007" s="1678"/>
      <c r="AR1007" s="1057"/>
      <c r="AS1007" s="1057"/>
      <c r="AT1007" s="1057"/>
      <c r="AU1007" s="1057"/>
      <c r="AV1007" s="1057"/>
      <c r="AW1007" s="1057"/>
      <c r="AX1007" s="1057"/>
      <c r="AY1007" s="1101"/>
      <c r="AZ1007" s="1101"/>
      <c r="BA1007" s="1101"/>
      <c r="BB1007" s="1101"/>
      <c r="BC1007" s="1101"/>
      <c r="BD1007" s="1101"/>
      <c r="BE1007" s="1101"/>
      <c r="BF1007" s="1101"/>
      <c r="BG1007" s="1101"/>
      <c r="BH1007" s="1101"/>
      <c r="BI1007" s="1101"/>
      <c r="BJ1007" s="1101"/>
      <c r="BK1007" s="1101"/>
      <c r="BL1007" s="1101"/>
      <c r="BM1007" s="1101"/>
      <c r="BN1007" s="1101"/>
      <c r="BO1007" s="1101"/>
      <c r="BP1007" s="1101"/>
      <c r="BQ1007" s="1101"/>
      <c r="BR1007" s="1101"/>
      <c r="BS1007" s="1101"/>
      <c r="BT1007" s="1101"/>
      <c r="BU1007" s="1101"/>
      <c r="BV1007" s="1101"/>
      <c r="BW1007" s="1101"/>
      <c r="BX1007" s="1101"/>
      <c r="BY1007" s="1101"/>
      <c r="BZ1007" s="1101"/>
      <c r="CA1007" s="1101"/>
      <c r="CB1007" s="1101"/>
      <c r="CC1007" s="1101"/>
      <c r="CD1007" s="1101"/>
      <c r="CE1007" s="1101"/>
      <c r="CF1007" s="1101"/>
      <c r="CG1007" s="1101"/>
      <c r="CH1007" s="1101"/>
      <c r="CI1007" s="1101"/>
      <c r="CJ1007" s="1101"/>
      <c r="CK1007" s="1101"/>
      <c r="CL1007" s="1101"/>
      <c r="CM1007" s="1101"/>
      <c r="CN1007" s="1101"/>
      <c r="CO1007" s="1101"/>
      <c r="CP1007" s="1101"/>
      <c r="CQ1007" s="1101"/>
      <c r="CR1007" s="1101"/>
      <c r="CS1007" s="1101"/>
      <c r="CT1007" s="1101"/>
      <c r="CU1007" s="1101"/>
      <c r="CV1007" s="1101"/>
      <c r="CW1007" s="1101"/>
      <c r="CX1007" s="1101"/>
      <c r="CY1007" s="1101"/>
      <c r="CZ1007" s="1101"/>
      <c r="DA1007" s="1101"/>
      <c r="DB1007" s="1101"/>
      <c r="DC1007" s="1101"/>
      <c r="DD1007" s="1101"/>
      <c r="DE1007" s="1101"/>
      <c r="DF1007" s="1101"/>
      <c r="DG1007" s="1101"/>
      <c r="DH1007" s="1101"/>
      <c r="DI1007" s="1101"/>
      <c r="DJ1007" s="1101"/>
      <c r="DK1007" s="1101"/>
      <c r="DL1007" s="1101"/>
      <c r="DM1007" s="1101"/>
      <c r="DN1007" s="1101"/>
      <c r="DO1007" s="1101"/>
      <c r="DP1007" s="1101"/>
      <c r="DQ1007" s="1101"/>
      <c r="DR1007" s="1101"/>
      <c r="DS1007" s="1101"/>
      <c r="DT1007" s="1101"/>
      <c r="DU1007" s="1101"/>
      <c r="DV1007" s="1101"/>
      <c r="DW1007" s="1101"/>
      <c r="DX1007" s="1101"/>
      <c r="DY1007" s="1101"/>
      <c r="DZ1007" s="1101"/>
      <c r="EA1007" s="1101"/>
      <c r="EB1007" s="1101"/>
      <c r="EC1007" s="1101"/>
      <c r="ED1007" s="1101"/>
      <c r="EE1007" s="1101"/>
      <c r="EF1007" s="1101"/>
      <c r="EG1007" s="1101"/>
      <c r="EH1007" s="1101"/>
      <c r="EI1007" s="1101"/>
      <c r="EJ1007" s="1101"/>
      <c r="EK1007" s="1101"/>
      <c r="EL1007" s="1101"/>
      <c r="EM1007" s="1101"/>
      <c r="EN1007" s="1101"/>
      <c r="EO1007" s="1101"/>
      <c r="EP1007" s="1101"/>
      <c r="EQ1007" s="1101"/>
      <c r="ER1007" s="1101"/>
      <c r="ES1007" s="1101"/>
      <c r="ET1007" s="1101"/>
      <c r="EU1007" s="1101"/>
      <c r="EV1007" s="1101"/>
      <c r="EW1007" s="1101"/>
      <c r="EX1007" s="1101"/>
      <c r="EY1007" s="1101"/>
      <c r="EZ1007" s="1101"/>
      <c r="FA1007" s="1101"/>
    </row>
    <row r="1008" spans="1:157" ht="12.95" customHeight="1">
      <c r="A1008" s="12"/>
      <c r="B1008" s="44"/>
      <c r="C1008" s="1068"/>
      <c r="D1008" s="1611"/>
      <c r="E1008" s="1612"/>
      <c r="F1008" s="1612"/>
      <c r="G1008" s="1612"/>
      <c r="H1008" s="1612"/>
      <c r="I1008" s="1612"/>
      <c r="J1008" s="1612"/>
      <c r="K1008" s="1612"/>
      <c r="L1008" s="1612"/>
      <c r="M1008" s="1612"/>
      <c r="N1008" s="1612"/>
      <c r="O1008" s="1612"/>
      <c r="P1008" s="1612"/>
      <c r="Q1008" s="1612"/>
      <c r="R1008" s="1612"/>
      <c r="S1008" s="1612"/>
      <c r="T1008" s="1612"/>
      <c r="U1008" s="1612"/>
      <c r="V1008" s="1612"/>
      <c r="W1008" s="1612"/>
      <c r="X1008" s="1612"/>
      <c r="Y1008" s="1612"/>
      <c r="Z1008" s="1612"/>
      <c r="AA1008" s="1612"/>
      <c r="AB1008" s="1612"/>
      <c r="AC1008" s="1612"/>
      <c r="AD1008" s="1612"/>
      <c r="AE1008" s="1613"/>
      <c r="AF1008" s="44"/>
      <c r="AG1008" s="12"/>
      <c r="AH1008" s="12"/>
      <c r="AI1008" s="48"/>
      <c r="AJ1008" s="1676"/>
      <c r="AK1008" s="1677"/>
      <c r="AL1008" s="1677"/>
      <c r="AM1008" s="1677"/>
      <c r="AN1008" s="1677"/>
      <c r="AO1008" s="1677"/>
      <c r="AP1008" s="1677"/>
      <c r="AQ1008" s="1678"/>
      <c r="AR1008" s="1057"/>
      <c r="AS1008" s="1057"/>
      <c r="AT1008" s="1057"/>
      <c r="AU1008" s="1057"/>
      <c r="AV1008" s="1057"/>
      <c r="AW1008" s="1057"/>
      <c r="AX1008" s="1057"/>
      <c r="AY1008" s="1101"/>
      <c r="AZ1008" s="1101"/>
      <c r="BA1008" s="1101"/>
      <c r="BB1008" s="1101"/>
      <c r="BC1008" s="1101"/>
      <c r="BD1008" s="1101"/>
      <c r="BE1008" s="1101"/>
      <c r="BF1008" s="1101"/>
      <c r="BG1008" s="1101"/>
      <c r="BH1008" s="1101"/>
      <c r="BI1008" s="1101"/>
      <c r="BJ1008" s="1101"/>
      <c r="BK1008" s="1101"/>
      <c r="BL1008" s="1101"/>
      <c r="BM1008" s="1101"/>
      <c r="BN1008" s="1101"/>
      <c r="BO1008" s="1101"/>
      <c r="BP1008" s="1101"/>
      <c r="BQ1008" s="1101"/>
      <c r="BR1008" s="1101"/>
      <c r="BS1008" s="1101"/>
      <c r="BT1008" s="1101"/>
      <c r="BU1008" s="1101"/>
      <c r="BV1008" s="1101"/>
      <c r="BW1008" s="1101"/>
      <c r="BX1008" s="1101"/>
      <c r="BY1008" s="1101"/>
      <c r="BZ1008" s="1101"/>
      <c r="CA1008" s="1101"/>
      <c r="CB1008" s="1101"/>
      <c r="CC1008" s="1101"/>
      <c r="CD1008" s="1101"/>
      <c r="CE1008" s="1101"/>
      <c r="CF1008" s="1101"/>
      <c r="CG1008" s="1101"/>
      <c r="CH1008" s="1101"/>
      <c r="CI1008" s="1101"/>
      <c r="CJ1008" s="1101"/>
      <c r="CK1008" s="1101"/>
      <c r="CL1008" s="1101"/>
      <c r="CM1008" s="1101"/>
      <c r="CN1008" s="1101"/>
      <c r="CO1008" s="1101"/>
      <c r="CP1008" s="1101"/>
      <c r="CQ1008" s="1101"/>
      <c r="CR1008" s="1101"/>
      <c r="CS1008" s="1101"/>
      <c r="CT1008" s="1101"/>
      <c r="CU1008" s="1101"/>
      <c r="CV1008" s="1101"/>
      <c r="CW1008" s="1101"/>
      <c r="CX1008" s="1101"/>
      <c r="CY1008" s="1101"/>
      <c r="CZ1008" s="1101"/>
      <c r="DA1008" s="1101"/>
      <c r="DB1008" s="1101"/>
      <c r="DC1008" s="1101"/>
      <c r="DD1008" s="1101"/>
      <c r="DE1008" s="1101"/>
      <c r="DF1008" s="1101"/>
      <c r="DG1008" s="1101"/>
      <c r="DH1008" s="1101"/>
      <c r="DI1008" s="1101"/>
      <c r="DJ1008" s="1101"/>
      <c r="DK1008" s="1101"/>
      <c r="DL1008" s="1101"/>
      <c r="DM1008" s="1101"/>
      <c r="DN1008" s="1101"/>
      <c r="DO1008" s="1101"/>
      <c r="DP1008" s="1101"/>
      <c r="DQ1008" s="1101"/>
      <c r="DR1008" s="1101"/>
      <c r="DS1008" s="1101"/>
      <c r="DT1008" s="1101"/>
      <c r="DU1008" s="1101"/>
      <c r="DV1008" s="1101"/>
      <c r="DW1008" s="1101"/>
      <c r="DX1008" s="1101"/>
      <c r="DY1008" s="1101"/>
      <c r="DZ1008" s="1101"/>
      <c r="EA1008" s="1101"/>
      <c r="EB1008" s="1101"/>
      <c r="EC1008" s="1101"/>
      <c r="ED1008" s="1101"/>
      <c r="EE1008" s="1101"/>
      <c r="EF1008" s="1101"/>
      <c r="EG1008" s="1101"/>
      <c r="EH1008" s="1101"/>
      <c r="EI1008" s="1101"/>
      <c r="EJ1008" s="1101"/>
      <c r="EK1008" s="1101"/>
      <c r="EL1008" s="1101"/>
      <c r="EM1008" s="1101"/>
      <c r="EN1008" s="1101"/>
      <c r="EO1008" s="1101"/>
      <c r="EP1008" s="1101"/>
      <c r="EQ1008" s="1101"/>
      <c r="ER1008" s="1101"/>
      <c r="ES1008" s="1101"/>
      <c r="ET1008" s="1101"/>
      <c r="EU1008" s="1101"/>
      <c r="EV1008" s="1101"/>
      <c r="EW1008" s="1101"/>
      <c r="EX1008" s="1101"/>
      <c r="EY1008" s="1101"/>
      <c r="EZ1008" s="1101"/>
      <c r="FA1008" s="1101"/>
    </row>
    <row r="1009" spans="1:51" ht="12.95" customHeight="1">
      <c r="A1009" s="12"/>
      <c r="B1009" s="1069"/>
      <c r="C1009" s="1067"/>
      <c r="D1009" s="1593"/>
      <c r="E1009" s="1594"/>
      <c r="F1009" s="1594"/>
      <c r="G1009" s="1594"/>
      <c r="H1009" s="1594"/>
      <c r="I1009" s="1594"/>
      <c r="J1009" s="1594"/>
      <c r="K1009" s="1594"/>
      <c r="L1009" s="1594"/>
      <c r="M1009" s="1594"/>
      <c r="N1009" s="1594"/>
      <c r="O1009" s="1594"/>
      <c r="P1009" s="1594"/>
      <c r="Q1009" s="1594"/>
      <c r="R1009" s="1594"/>
      <c r="S1009" s="1594"/>
      <c r="T1009" s="1594"/>
      <c r="U1009" s="1594"/>
      <c r="V1009" s="1594"/>
      <c r="W1009" s="1594"/>
      <c r="X1009" s="1594"/>
      <c r="Y1009" s="1594"/>
      <c r="Z1009" s="1594"/>
      <c r="AA1009" s="1594"/>
      <c r="AB1009" s="1594"/>
      <c r="AC1009" s="1594"/>
      <c r="AD1009" s="1594"/>
      <c r="AE1009" s="1595"/>
      <c r="AF1009" s="45"/>
      <c r="AG1009" s="6"/>
      <c r="AH1009" s="6"/>
      <c r="AI1009" s="46"/>
      <c r="AJ1009" s="1679"/>
      <c r="AK1009" s="1680"/>
      <c r="AL1009" s="1680"/>
      <c r="AM1009" s="1680"/>
      <c r="AN1009" s="1680"/>
      <c r="AO1009" s="1680"/>
      <c r="AP1009" s="1680"/>
      <c r="AQ1009" s="1681"/>
      <c r="AR1009" s="1057"/>
      <c r="AS1009" s="1057"/>
      <c r="AT1009" s="1057"/>
      <c r="AU1009" s="1057"/>
      <c r="AV1009" s="1057"/>
      <c r="AW1009" s="1057"/>
      <c r="AX1009" s="1057"/>
      <c r="AY1009" s="1101"/>
    </row>
    <row r="1010" spans="1:51" ht="12.95" customHeight="1">
      <c r="A1010" s="12"/>
      <c r="B1010" s="47"/>
      <c r="C1010" s="231" t="s">
        <v>1746</v>
      </c>
      <c r="D1010" s="1584" t="s">
        <v>1747</v>
      </c>
      <c r="E1010" s="1585"/>
      <c r="F1010" s="1585"/>
      <c r="G1010" s="1585"/>
      <c r="H1010" s="1585"/>
      <c r="I1010" s="1585"/>
      <c r="J1010" s="1585"/>
      <c r="K1010" s="1585"/>
      <c r="L1010" s="1585"/>
      <c r="M1010" s="1585"/>
      <c r="N1010" s="1585"/>
      <c r="O1010" s="1585"/>
      <c r="P1010" s="1585"/>
      <c r="Q1010" s="1585"/>
      <c r="R1010" s="1585"/>
      <c r="S1010" s="1585"/>
      <c r="T1010" s="1585"/>
      <c r="U1010" s="1585"/>
      <c r="V1010" s="1585"/>
      <c r="W1010" s="1585"/>
      <c r="X1010" s="1585"/>
      <c r="Y1010" s="1585"/>
      <c r="Z1010" s="1585"/>
      <c r="AA1010" s="1585"/>
      <c r="AB1010" s="1585"/>
      <c r="AC1010" s="1585"/>
      <c r="AD1010" s="1585"/>
      <c r="AE1010" s="1586"/>
      <c r="AF1010" s="47"/>
      <c r="AG1010" s="1607" t="s">
        <v>837</v>
      </c>
      <c r="AH1010" s="1608"/>
      <c r="AI1010" s="50"/>
      <c r="AJ1010" s="1673">
        <f>ROUND(IF(AG1010="yes",AJ991*0.02,0),0)</f>
        <v>0</v>
      </c>
      <c r="AK1010" s="1674"/>
      <c r="AL1010" s="1674"/>
      <c r="AM1010" s="1674"/>
      <c r="AN1010" s="1674"/>
      <c r="AO1010" s="1674"/>
      <c r="AP1010" s="1674"/>
      <c r="AQ1010" s="1675"/>
      <c r="AR1010" s="1057"/>
      <c r="AS1010" s="1057"/>
      <c r="AT1010" s="1057"/>
      <c r="AU1010" s="1057"/>
      <c r="AV1010" s="1057"/>
      <c r="AW1010" s="1057"/>
      <c r="AX1010" s="1057"/>
      <c r="AY1010" s="1070">
        <f>IF(SUM(AY1012:AY1020)&lt;=0.1,SUM(AY1012:AY1020),0.1)</f>
        <v>0</v>
      </c>
    </row>
    <row r="1011" spans="1:51" ht="14.25" customHeight="1">
      <c r="A1011" s="12"/>
      <c r="B1011" s="44"/>
      <c r="C1011" s="1068"/>
      <c r="D1011" s="1593" t="s">
        <v>1748</v>
      </c>
      <c r="E1011" s="1594"/>
      <c r="F1011" s="1594"/>
      <c r="G1011" s="1594"/>
      <c r="H1011" s="1594"/>
      <c r="I1011" s="1594"/>
      <c r="J1011" s="1594"/>
      <c r="K1011" s="1594"/>
      <c r="L1011" s="1594"/>
      <c r="M1011" s="1594"/>
      <c r="N1011" s="1594"/>
      <c r="O1011" s="1594"/>
      <c r="P1011" s="1594"/>
      <c r="Q1011" s="1594"/>
      <c r="R1011" s="1594"/>
      <c r="S1011" s="1594"/>
      <c r="T1011" s="1594"/>
      <c r="U1011" s="1594"/>
      <c r="V1011" s="1594"/>
      <c r="W1011" s="1594"/>
      <c r="X1011" s="1594"/>
      <c r="Y1011" s="1594"/>
      <c r="Z1011" s="1594"/>
      <c r="AA1011" s="1594"/>
      <c r="AB1011" s="1594"/>
      <c r="AC1011" s="1594"/>
      <c r="AD1011" s="1594"/>
      <c r="AE1011" s="1595"/>
      <c r="AF1011" s="45"/>
      <c r="AG1011" s="6"/>
      <c r="AH1011" s="6"/>
      <c r="AI1011" s="46"/>
      <c r="AJ1011" s="1679"/>
      <c r="AK1011" s="1680"/>
      <c r="AL1011" s="1680"/>
      <c r="AM1011" s="1680"/>
      <c r="AN1011" s="1680"/>
      <c r="AO1011" s="1680"/>
      <c r="AP1011" s="1680"/>
      <c r="AQ1011" s="1681"/>
      <c r="AR1011" s="1057"/>
      <c r="AS1011" s="1057"/>
      <c r="AT1011" s="1057"/>
      <c r="AU1011" s="1057"/>
      <c r="AV1011" s="1057"/>
      <c r="AW1011" s="1057"/>
      <c r="AX1011" s="1057"/>
      <c r="AY1011" s="1101"/>
    </row>
    <row r="1012" spans="1:51" ht="12.95" customHeight="1">
      <c r="A1012" s="12"/>
      <c r="B1012" s="47"/>
      <c r="C1012" s="231" t="s">
        <v>1749</v>
      </c>
      <c r="D1012" s="1584" t="s">
        <v>1750</v>
      </c>
      <c r="E1012" s="1585"/>
      <c r="F1012" s="1585"/>
      <c r="G1012" s="1585"/>
      <c r="H1012" s="1585"/>
      <c r="I1012" s="1585"/>
      <c r="J1012" s="1585"/>
      <c r="K1012" s="1585"/>
      <c r="L1012" s="1585"/>
      <c r="M1012" s="1585"/>
      <c r="N1012" s="1585"/>
      <c r="O1012" s="1585"/>
      <c r="P1012" s="1585"/>
      <c r="Q1012" s="1585"/>
      <c r="R1012" s="1585"/>
      <c r="S1012" s="1585"/>
      <c r="T1012" s="1585"/>
      <c r="U1012" s="1585"/>
      <c r="V1012" s="1585"/>
      <c r="W1012" s="1585"/>
      <c r="X1012" s="1585"/>
      <c r="Y1012" s="1585"/>
      <c r="Z1012" s="1585"/>
      <c r="AA1012" s="1585"/>
      <c r="AB1012" s="1585"/>
      <c r="AC1012" s="1585"/>
      <c r="AD1012" s="1585"/>
      <c r="AE1012" s="1586"/>
      <c r="AF1012" s="47"/>
      <c r="AG1012" s="1607" t="s">
        <v>837</v>
      </c>
      <c r="AH1012" s="1608"/>
      <c r="AI1012" s="47"/>
      <c r="AJ1012" s="1673">
        <f>ROUND(IF(AG1012="yes",AJ991*0.02,0),0)</f>
        <v>0</v>
      </c>
      <c r="AK1012" s="1674"/>
      <c r="AL1012" s="1674"/>
      <c r="AM1012" s="1674"/>
      <c r="AN1012" s="1674"/>
      <c r="AO1012" s="1674"/>
      <c r="AP1012" s="1674"/>
      <c r="AQ1012" s="1675"/>
      <c r="AR1012" s="1057"/>
      <c r="AS1012" s="1057"/>
      <c r="AT1012" s="1057"/>
      <c r="AU1012" s="1057"/>
      <c r="AV1012" s="1057"/>
      <c r="AW1012" s="1057"/>
      <c r="AX1012" s="1057"/>
      <c r="AY1012" s="1071">
        <f>IF(A1064="Yes",0.05,0)</f>
        <v>0</v>
      </c>
    </row>
    <row r="1013" spans="1:51" ht="12.95" customHeight="1">
      <c r="A1013" s="12"/>
      <c r="B1013" s="44"/>
      <c r="C1013" s="1068"/>
      <c r="D1013" s="1611" t="s">
        <v>1751</v>
      </c>
      <c r="E1013" s="1612"/>
      <c r="F1013" s="1612"/>
      <c r="G1013" s="1612"/>
      <c r="H1013" s="1612"/>
      <c r="I1013" s="1612"/>
      <c r="J1013" s="1612"/>
      <c r="K1013" s="1612"/>
      <c r="L1013" s="1612"/>
      <c r="M1013" s="1612"/>
      <c r="N1013" s="1612"/>
      <c r="O1013" s="1612"/>
      <c r="P1013" s="1612"/>
      <c r="Q1013" s="1612"/>
      <c r="R1013" s="1612"/>
      <c r="S1013" s="1612"/>
      <c r="T1013" s="1612"/>
      <c r="U1013" s="1612"/>
      <c r="V1013" s="1612"/>
      <c r="W1013" s="1612"/>
      <c r="X1013" s="1612"/>
      <c r="Y1013" s="1612"/>
      <c r="Z1013" s="1612"/>
      <c r="AA1013" s="1612"/>
      <c r="AB1013" s="1612"/>
      <c r="AC1013" s="1612"/>
      <c r="AD1013" s="1612"/>
      <c r="AE1013" s="1613"/>
      <c r="AF1013" s="1788" t="str">
        <f>IF(AND(AG1012="yes",AB212&lt;&gt;1),"The project may not be eligible for this boost","")</f>
        <v/>
      </c>
      <c r="AG1013" s="1789"/>
      <c r="AH1013" s="1789"/>
      <c r="AI1013" s="1790"/>
      <c r="AJ1013" s="1676"/>
      <c r="AK1013" s="1677"/>
      <c r="AL1013" s="1677"/>
      <c r="AM1013" s="1677"/>
      <c r="AN1013" s="1677"/>
      <c r="AO1013" s="1677"/>
      <c r="AP1013" s="1677"/>
      <c r="AQ1013" s="1678"/>
      <c r="AR1013" s="1057"/>
      <c r="AS1013" s="1057"/>
      <c r="AT1013" s="1057"/>
      <c r="AU1013" s="1057"/>
      <c r="AV1013" s="1057"/>
      <c r="AW1013" s="1057"/>
      <c r="AX1013" s="1057"/>
      <c r="AY1013" s="1071">
        <f>IF(A1070="Yes",0.02,0)</f>
        <v>0</v>
      </c>
    </row>
    <row r="1014" spans="1:51" ht="12.95" customHeight="1">
      <c r="A1014" s="12"/>
      <c r="B1014" s="1066"/>
      <c r="C1014" s="1067"/>
      <c r="D1014" s="1593"/>
      <c r="E1014" s="1594"/>
      <c r="F1014" s="1594"/>
      <c r="G1014" s="1594"/>
      <c r="H1014" s="1594"/>
      <c r="I1014" s="1594"/>
      <c r="J1014" s="1594"/>
      <c r="K1014" s="1594"/>
      <c r="L1014" s="1594"/>
      <c r="M1014" s="1594"/>
      <c r="N1014" s="1594"/>
      <c r="O1014" s="1594"/>
      <c r="P1014" s="1594"/>
      <c r="Q1014" s="1594"/>
      <c r="R1014" s="1594"/>
      <c r="S1014" s="1594"/>
      <c r="T1014" s="1594"/>
      <c r="U1014" s="1594"/>
      <c r="V1014" s="1594"/>
      <c r="W1014" s="1594"/>
      <c r="X1014" s="1594"/>
      <c r="Y1014" s="1594"/>
      <c r="Z1014" s="1594"/>
      <c r="AA1014" s="1594"/>
      <c r="AB1014" s="1594"/>
      <c r="AC1014" s="1594"/>
      <c r="AD1014" s="1594"/>
      <c r="AE1014" s="1595"/>
      <c r="AF1014" s="1791"/>
      <c r="AG1014" s="1792"/>
      <c r="AH1014" s="1792"/>
      <c r="AI1014" s="1793"/>
      <c r="AJ1014" s="1679"/>
      <c r="AK1014" s="1680"/>
      <c r="AL1014" s="1680"/>
      <c r="AM1014" s="1680"/>
      <c r="AN1014" s="1680"/>
      <c r="AO1014" s="1680"/>
      <c r="AP1014" s="1680"/>
      <c r="AQ1014" s="1681"/>
      <c r="AR1014" s="1057"/>
      <c r="AS1014" s="1057"/>
      <c r="AT1014" s="1057"/>
      <c r="AU1014" s="1057"/>
      <c r="AV1014" s="1057"/>
      <c r="AW1014" s="1057"/>
      <c r="AX1014" s="1057"/>
      <c r="AY1014" s="1071">
        <f>IF(A1076="Yes",0.04,0)</f>
        <v>0</v>
      </c>
    </row>
    <row r="1015" spans="1:51" ht="12.95" customHeight="1">
      <c r="A1015" s="12"/>
      <c r="B1015" s="47"/>
      <c r="C1015" s="231" t="s">
        <v>1752</v>
      </c>
      <c r="D1015" s="1728" t="s">
        <v>1753</v>
      </c>
      <c r="E1015" s="1729"/>
      <c r="F1015" s="1729"/>
      <c r="G1015" s="1729"/>
      <c r="H1015" s="1729"/>
      <c r="I1015" s="1729"/>
      <c r="J1015" s="1729"/>
      <c r="K1015" s="1729"/>
      <c r="L1015" s="1729"/>
      <c r="M1015" s="1729"/>
      <c r="N1015" s="1729"/>
      <c r="O1015" s="1729"/>
      <c r="P1015" s="1729"/>
      <c r="Q1015" s="1729"/>
      <c r="R1015" s="1729"/>
      <c r="S1015" s="1729"/>
      <c r="T1015" s="1729"/>
      <c r="U1015" s="1729"/>
      <c r="V1015" s="1729"/>
      <c r="W1015" s="1729"/>
      <c r="X1015" s="1729"/>
      <c r="Y1015" s="1729"/>
      <c r="Z1015" s="1729"/>
      <c r="AA1015" s="1729"/>
      <c r="AB1015" s="1729"/>
      <c r="AC1015" s="1729"/>
      <c r="AD1015" s="1729"/>
      <c r="AE1015" s="1730"/>
      <c r="AF1015" s="47"/>
      <c r="AG1015" s="1607" t="s">
        <v>837</v>
      </c>
      <c r="AH1015" s="1608"/>
      <c r="AI1015" s="50"/>
      <c r="AJ1015" s="1673">
        <f>IF(AG1015="yes",AJ991*AY1010,0)</f>
        <v>0</v>
      </c>
      <c r="AK1015" s="1674"/>
      <c r="AL1015" s="1674"/>
      <c r="AM1015" s="1674"/>
      <c r="AN1015" s="1674"/>
      <c r="AO1015" s="1674"/>
      <c r="AP1015" s="1674"/>
      <c r="AQ1015" s="1675"/>
      <c r="AR1015" s="1057"/>
      <c r="AS1015" s="1057"/>
      <c r="AT1015" s="1057"/>
      <c r="AU1015" s="1057"/>
      <c r="AV1015" s="1057"/>
      <c r="AW1015" s="1057"/>
      <c r="AX1015" s="1057"/>
      <c r="AY1015" s="1071">
        <f>IF(A1083="Yes",0.04,0)</f>
        <v>0</v>
      </c>
    </row>
    <row r="1016" spans="1:51" ht="12.95" customHeight="1">
      <c r="A1016" s="12"/>
      <c r="B1016" s="44"/>
      <c r="C1016" s="1068"/>
      <c r="D1016" s="1611" t="s">
        <v>1754</v>
      </c>
      <c r="E1016" s="1612"/>
      <c r="F1016" s="1612"/>
      <c r="G1016" s="1612"/>
      <c r="H1016" s="1612"/>
      <c r="I1016" s="1612"/>
      <c r="J1016" s="1612"/>
      <c r="K1016" s="1612"/>
      <c r="L1016" s="1612"/>
      <c r="M1016" s="1612"/>
      <c r="N1016" s="1612"/>
      <c r="O1016" s="1612"/>
      <c r="P1016" s="1612"/>
      <c r="Q1016" s="1612"/>
      <c r="R1016" s="1612"/>
      <c r="S1016" s="1612"/>
      <c r="T1016" s="1612"/>
      <c r="U1016" s="1612"/>
      <c r="V1016" s="1612"/>
      <c r="W1016" s="1612"/>
      <c r="X1016" s="1612"/>
      <c r="Y1016" s="1612"/>
      <c r="Z1016" s="1612"/>
      <c r="AA1016" s="1612"/>
      <c r="AB1016" s="1612"/>
      <c r="AC1016" s="1612"/>
      <c r="AD1016" s="1612"/>
      <c r="AE1016" s="1613"/>
      <c r="AF1016" s="1782" t="str">
        <f>IF(AND(AG1015="Yes",AY1010=0),AY1022,"")</f>
        <v/>
      </c>
      <c r="AG1016" s="1783"/>
      <c r="AH1016" s="1783"/>
      <c r="AI1016" s="1784"/>
      <c r="AJ1016" s="1676"/>
      <c r="AK1016" s="1677"/>
      <c r="AL1016" s="1677"/>
      <c r="AM1016" s="1677"/>
      <c r="AN1016" s="1677"/>
      <c r="AO1016" s="1677"/>
      <c r="AP1016" s="1677"/>
      <c r="AQ1016" s="1678"/>
      <c r="AR1016" s="1057"/>
      <c r="AS1016" s="1057"/>
      <c r="AT1016" s="1057"/>
      <c r="AU1016" s="1057"/>
      <c r="AV1016" s="1057"/>
      <c r="AW1016" s="1057"/>
      <c r="AX1016" s="1057"/>
      <c r="AY1016" s="1071">
        <f>IF(A1086="Yes",0.01,0)</f>
        <v>0</v>
      </c>
    </row>
    <row r="1017" spans="1:51" ht="12.95" customHeight="1">
      <c r="A1017" s="12"/>
      <c r="B1017" s="44"/>
      <c r="C1017" s="1068"/>
      <c r="D1017" s="1611"/>
      <c r="E1017" s="1612"/>
      <c r="F1017" s="1612"/>
      <c r="G1017" s="1612"/>
      <c r="H1017" s="1612"/>
      <c r="I1017" s="1612"/>
      <c r="J1017" s="1612"/>
      <c r="K1017" s="1612"/>
      <c r="L1017" s="1612"/>
      <c r="M1017" s="1612"/>
      <c r="N1017" s="1612"/>
      <c r="O1017" s="1612"/>
      <c r="P1017" s="1612"/>
      <c r="Q1017" s="1612"/>
      <c r="R1017" s="1612"/>
      <c r="S1017" s="1612"/>
      <c r="T1017" s="1612"/>
      <c r="U1017" s="1612"/>
      <c r="V1017" s="1612"/>
      <c r="W1017" s="1612"/>
      <c r="X1017" s="1612"/>
      <c r="Y1017" s="1612"/>
      <c r="Z1017" s="1612"/>
      <c r="AA1017" s="1612"/>
      <c r="AB1017" s="1612"/>
      <c r="AC1017" s="1612"/>
      <c r="AD1017" s="1612"/>
      <c r="AE1017" s="1613"/>
      <c r="AF1017" s="1782"/>
      <c r="AG1017" s="1783"/>
      <c r="AH1017" s="1783"/>
      <c r="AI1017" s="1784"/>
      <c r="AJ1017" s="1676"/>
      <c r="AK1017" s="1677"/>
      <c r="AL1017" s="1677"/>
      <c r="AM1017" s="1677"/>
      <c r="AN1017" s="1677"/>
      <c r="AO1017" s="1677"/>
      <c r="AP1017" s="1677"/>
      <c r="AQ1017" s="1678"/>
      <c r="AR1017" s="1057"/>
      <c r="AS1017" s="1057"/>
      <c r="AT1017" s="1057"/>
      <c r="AU1017" s="1057"/>
      <c r="AV1017" s="1057"/>
      <c r="AW1017" s="1057"/>
      <c r="AX1017" s="1057"/>
      <c r="AY1017" s="1071">
        <f>IF(A1091="Yes",0.01,0)</f>
        <v>0</v>
      </c>
    </row>
    <row r="1018" spans="1:51" ht="12.95" customHeight="1">
      <c r="A1018" s="12"/>
      <c r="B1018" s="1072"/>
      <c r="C1018" s="1065"/>
      <c r="D1018" s="1593"/>
      <c r="E1018" s="1594"/>
      <c r="F1018" s="1594"/>
      <c r="G1018" s="1594"/>
      <c r="H1018" s="1594"/>
      <c r="I1018" s="1594"/>
      <c r="J1018" s="1594"/>
      <c r="K1018" s="1594"/>
      <c r="L1018" s="1594"/>
      <c r="M1018" s="1594"/>
      <c r="N1018" s="1594"/>
      <c r="O1018" s="1594"/>
      <c r="P1018" s="1594"/>
      <c r="Q1018" s="1594"/>
      <c r="R1018" s="1594"/>
      <c r="S1018" s="1594"/>
      <c r="T1018" s="1594"/>
      <c r="U1018" s="1594"/>
      <c r="V1018" s="1594"/>
      <c r="W1018" s="1594"/>
      <c r="X1018" s="1594"/>
      <c r="Y1018" s="1594"/>
      <c r="Z1018" s="1594"/>
      <c r="AA1018" s="1594"/>
      <c r="AB1018" s="1594"/>
      <c r="AC1018" s="1594"/>
      <c r="AD1018" s="1594"/>
      <c r="AE1018" s="1595"/>
      <c r="AF1018" s="1785"/>
      <c r="AG1018" s="1786"/>
      <c r="AH1018" s="1786"/>
      <c r="AI1018" s="1787"/>
      <c r="AJ1018" s="1679"/>
      <c r="AK1018" s="1680"/>
      <c r="AL1018" s="1680"/>
      <c r="AM1018" s="1680"/>
      <c r="AN1018" s="1680"/>
      <c r="AO1018" s="1680"/>
      <c r="AP1018" s="1680"/>
      <c r="AQ1018" s="1681"/>
      <c r="AR1018" s="1057"/>
      <c r="AS1018" s="1057"/>
      <c r="AT1018" s="1057"/>
      <c r="AU1018" s="1057"/>
      <c r="AV1018" s="1057"/>
      <c r="AW1018" s="1057"/>
      <c r="AX1018" s="1057"/>
      <c r="AY1018" s="1071">
        <f>IF(A1094="Yes",0.01,0)</f>
        <v>0</v>
      </c>
    </row>
    <row r="1019" spans="1:51" ht="12.95" customHeight="1">
      <c r="A1019" s="12"/>
      <c r="B1019" s="47"/>
      <c r="C1019" s="231" t="s">
        <v>1755</v>
      </c>
      <c r="D1019" s="1739" t="s">
        <v>1756</v>
      </c>
      <c r="E1019" s="1740"/>
      <c r="F1019" s="1740"/>
      <c r="G1019" s="1740"/>
      <c r="H1019" s="1740"/>
      <c r="I1019" s="1740"/>
      <c r="J1019" s="1740"/>
      <c r="K1019" s="1740"/>
      <c r="L1019" s="1740"/>
      <c r="M1019" s="1740"/>
      <c r="N1019" s="1740"/>
      <c r="O1019" s="1740"/>
      <c r="P1019" s="1740"/>
      <c r="Q1019" s="1740"/>
      <c r="R1019" s="1740"/>
      <c r="S1019" s="1740"/>
      <c r="T1019" s="1740"/>
      <c r="U1019" s="1740"/>
      <c r="V1019" s="1740"/>
      <c r="W1019" s="1740"/>
      <c r="X1019" s="1740"/>
      <c r="Y1019" s="1740"/>
      <c r="Z1019" s="1740"/>
      <c r="AA1019" s="1740"/>
      <c r="AB1019" s="1740"/>
      <c r="AC1019" s="1740"/>
      <c r="AD1019" s="1740"/>
      <c r="AE1019" s="1741"/>
      <c r="AF1019" s="47"/>
      <c r="AG1019" s="1607" t="s">
        <v>837</v>
      </c>
      <c r="AH1019" s="1608"/>
      <c r="AI1019" s="50"/>
      <c r="AJ1019" s="1673">
        <f>ROUND(IF(AND(AG1019="Yes",J1023&lt;&gt;"N/A",AF1022&lt;&gt;""),MIN(AF1022,(0.15*AJ991)),0),0)</f>
        <v>0</v>
      </c>
      <c r="AK1019" s="1674"/>
      <c r="AL1019" s="1674"/>
      <c r="AM1019" s="1674"/>
      <c r="AN1019" s="1674"/>
      <c r="AO1019" s="1674"/>
      <c r="AP1019" s="1674"/>
      <c r="AQ1019" s="1675"/>
      <c r="AR1019" s="1057"/>
      <c r="AS1019" s="1057"/>
      <c r="AT1019" s="1057"/>
      <c r="AU1019" s="1057"/>
      <c r="AV1019" s="1057"/>
      <c r="AW1019" s="1057"/>
      <c r="AX1019" s="1057"/>
      <c r="AY1019" s="1071">
        <f>IF(A1098="Yes",0.02,0)</f>
        <v>0</v>
      </c>
    </row>
    <row r="1020" spans="1:51" ht="12.95" customHeight="1">
      <c r="A1020" s="12"/>
      <c r="B1020" s="1072"/>
      <c r="C1020" s="1073"/>
      <c r="D1020" s="1742"/>
      <c r="E1020" s="1743"/>
      <c r="F1020" s="1743"/>
      <c r="G1020" s="1743"/>
      <c r="H1020" s="1743"/>
      <c r="I1020" s="1743"/>
      <c r="J1020" s="1743"/>
      <c r="K1020" s="1743"/>
      <c r="L1020" s="1743"/>
      <c r="M1020" s="1743"/>
      <c r="N1020" s="1743"/>
      <c r="O1020" s="1743"/>
      <c r="P1020" s="1743"/>
      <c r="Q1020" s="1743"/>
      <c r="R1020" s="1743"/>
      <c r="S1020" s="1743"/>
      <c r="T1020" s="1743"/>
      <c r="U1020" s="1743"/>
      <c r="V1020" s="1743"/>
      <c r="W1020" s="1743"/>
      <c r="X1020" s="1743"/>
      <c r="Y1020" s="1743"/>
      <c r="Z1020" s="1743"/>
      <c r="AA1020" s="1743"/>
      <c r="AB1020" s="1743"/>
      <c r="AC1020" s="1743"/>
      <c r="AD1020" s="1743"/>
      <c r="AE1020" s="1744"/>
      <c r="AF1020" s="1751" t="str">
        <f>IF(AG1019="yes","Please Select Type and Enter Amount:","")</f>
        <v/>
      </c>
      <c r="AG1020" s="1752"/>
      <c r="AH1020" s="1752"/>
      <c r="AI1020" s="1753"/>
      <c r="AJ1020" s="1676"/>
      <c r="AK1020" s="1677"/>
      <c r="AL1020" s="1677"/>
      <c r="AM1020" s="1677"/>
      <c r="AN1020" s="1677"/>
      <c r="AO1020" s="1677"/>
      <c r="AP1020" s="1677"/>
      <c r="AQ1020" s="1678"/>
      <c r="AR1020" s="1057"/>
      <c r="AS1020" s="1057"/>
      <c r="AT1020" s="1057"/>
      <c r="AU1020" s="1057"/>
      <c r="AV1020" s="1057"/>
      <c r="AW1020" s="1057"/>
      <c r="AX1020" s="1057"/>
      <c r="AY1020" s="703">
        <f>IF(A1103="Yes",0.02,0)</f>
        <v>0</v>
      </c>
    </row>
    <row r="1021" spans="1:51" ht="12.95" customHeight="1">
      <c r="A1021" s="12"/>
      <c r="B1021" s="1072"/>
      <c r="C1021" s="1073"/>
      <c r="D1021" s="1611" t="s">
        <v>1757</v>
      </c>
      <c r="E1021" s="1612"/>
      <c r="F1021" s="1612"/>
      <c r="G1021" s="1612"/>
      <c r="H1021" s="1612"/>
      <c r="I1021" s="1612"/>
      <c r="J1021" s="1612"/>
      <c r="K1021" s="1612"/>
      <c r="L1021" s="1612"/>
      <c r="M1021" s="1612"/>
      <c r="N1021" s="1612"/>
      <c r="O1021" s="1612"/>
      <c r="P1021" s="1612"/>
      <c r="Q1021" s="1612"/>
      <c r="R1021" s="1612"/>
      <c r="S1021" s="1612"/>
      <c r="T1021" s="1612"/>
      <c r="U1021" s="1612"/>
      <c r="V1021" s="1612"/>
      <c r="W1021" s="1612"/>
      <c r="X1021" s="1612"/>
      <c r="Y1021" s="1612"/>
      <c r="Z1021" s="1612"/>
      <c r="AA1021" s="1612"/>
      <c r="AB1021" s="1612"/>
      <c r="AC1021" s="1612"/>
      <c r="AD1021" s="1612"/>
      <c r="AE1021" s="1613"/>
      <c r="AF1021" s="1751"/>
      <c r="AG1021" s="1752"/>
      <c r="AH1021" s="1752"/>
      <c r="AI1021" s="1753"/>
      <c r="AJ1021" s="1676"/>
      <c r="AK1021" s="1677"/>
      <c r="AL1021" s="1677"/>
      <c r="AM1021" s="1677"/>
      <c r="AN1021" s="1677"/>
      <c r="AO1021" s="1677"/>
      <c r="AP1021" s="1677"/>
      <c r="AQ1021" s="1678"/>
      <c r="AR1021" s="1057"/>
      <c r="AS1021" s="1057"/>
      <c r="AT1021" s="1057"/>
      <c r="AU1021" s="1057"/>
      <c r="AV1021" s="1057"/>
      <c r="AW1021" s="1057"/>
      <c r="AX1021" s="1057"/>
      <c r="AY1021" s="1057"/>
    </row>
    <row r="1022" spans="1:51" ht="12.95" customHeight="1">
      <c r="A1022" s="12"/>
      <c r="B1022" s="1072"/>
      <c r="C1022" s="1073"/>
      <c r="D1022" s="1611"/>
      <c r="E1022" s="1612"/>
      <c r="F1022" s="1612"/>
      <c r="G1022" s="1612"/>
      <c r="H1022" s="1612"/>
      <c r="I1022" s="1612"/>
      <c r="J1022" s="1612"/>
      <c r="K1022" s="1612"/>
      <c r="L1022" s="1612"/>
      <c r="M1022" s="1612"/>
      <c r="N1022" s="1612"/>
      <c r="O1022" s="1612"/>
      <c r="P1022" s="1612"/>
      <c r="Q1022" s="1612"/>
      <c r="R1022" s="1612"/>
      <c r="S1022" s="1612"/>
      <c r="T1022" s="1612"/>
      <c r="U1022" s="1612"/>
      <c r="V1022" s="1612"/>
      <c r="W1022" s="1612"/>
      <c r="X1022" s="1612"/>
      <c r="Y1022" s="1612"/>
      <c r="Z1022" s="1612"/>
      <c r="AA1022" s="1612"/>
      <c r="AB1022" s="1612"/>
      <c r="AC1022" s="1612"/>
      <c r="AD1022" s="1612"/>
      <c r="AE1022" s="1613"/>
      <c r="AF1022" s="1596"/>
      <c r="AG1022" s="1596"/>
      <c r="AH1022" s="1596"/>
      <c r="AI1022" s="1596"/>
      <c r="AJ1022" s="1676"/>
      <c r="AK1022" s="1677"/>
      <c r="AL1022" s="1677"/>
      <c r="AM1022" s="1677"/>
      <c r="AN1022" s="1677"/>
      <c r="AO1022" s="1677"/>
      <c r="AP1022" s="1677"/>
      <c r="AQ1022" s="1678"/>
      <c r="AR1022" s="1057"/>
      <c r="AS1022" s="1057"/>
      <c r="AT1022" s="1057"/>
      <c r="AU1022" s="1057"/>
      <c r="AV1022" s="1057"/>
      <c r="AW1022" s="1057"/>
      <c r="AX1022" s="1057"/>
      <c r="AY1022" s="1057" t="str">
        <f>"Select items beginning on row #"&amp;TEXT(ROW(A1060),"#")&amp;" to claim this boost"</f>
        <v>Select items beginning on row #1060 to claim this boost</v>
      </c>
    </row>
    <row r="1023" spans="1:51" ht="12.95" customHeight="1">
      <c r="A1023" s="12"/>
      <c r="B1023" s="1072"/>
      <c r="C1023" s="1073"/>
      <c r="D1023" s="395" t="s">
        <v>1758</v>
      </c>
      <c r="E1023" s="51"/>
      <c r="F1023" s="51"/>
      <c r="G1023" s="729"/>
      <c r="H1023" s="729"/>
      <c r="I1023" s="34"/>
      <c r="J1023" s="1757" t="s">
        <v>299</v>
      </c>
      <c r="K1023" s="1758"/>
      <c r="L1023" s="1758"/>
      <c r="M1023" s="1758"/>
      <c r="N1023" s="1758"/>
      <c r="O1023" s="1758"/>
      <c r="P1023" s="1758"/>
      <c r="Q1023" s="1758"/>
      <c r="R1023" s="1758"/>
      <c r="S1023" s="1758"/>
      <c r="T1023" s="1758"/>
      <c r="U1023" s="1758"/>
      <c r="V1023" s="1758"/>
      <c r="W1023" s="1758"/>
      <c r="X1023" s="1758"/>
      <c r="Y1023" s="1758"/>
      <c r="Z1023" s="1758"/>
      <c r="AA1023" s="1758"/>
      <c r="AB1023" s="1758"/>
      <c r="AC1023" s="1758"/>
      <c r="AD1023" s="1758"/>
      <c r="AE1023" s="1759"/>
      <c r="AF1023" s="1596"/>
      <c r="AG1023" s="1596"/>
      <c r="AH1023" s="1596"/>
      <c r="AI1023" s="1596"/>
      <c r="AJ1023" s="1679"/>
      <c r="AK1023" s="1680"/>
      <c r="AL1023" s="1680"/>
      <c r="AM1023" s="1680"/>
      <c r="AN1023" s="1680"/>
      <c r="AO1023" s="1680"/>
      <c r="AP1023" s="1680"/>
      <c r="AQ1023" s="1681"/>
      <c r="AR1023" s="1057"/>
      <c r="AS1023" s="1057"/>
      <c r="AT1023" s="1057"/>
      <c r="AU1023" s="1057"/>
      <c r="AV1023" s="1057"/>
      <c r="AW1023" s="1057"/>
      <c r="AX1023" s="1057"/>
      <c r="AY1023" s="1057"/>
    </row>
    <row r="1024" spans="1:51" ht="12.95" customHeight="1">
      <c r="A1024" s="12"/>
      <c r="B1024" s="47"/>
      <c r="C1024" s="231" t="s">
        <v>1759</v>
      </c>
      <c r="D1024" s="1584" t="s">
        <v>1760</v>
      </c>
      <c r="E1024" s="1585"/>
      <c r="F1024" s="1585"/>
      <c r="G1024" s="1585"/>
      <c r="H1024" s="1585"/>
      <c r="I1024" s="1585"/>
      <c r="J1024" s="1585"/>
      <c r="K1024" s="1585"/>
      <c r="L1024" s="1585"/>
      <c r="M1024" s="1585"/>
      <c r="N1024" s="1585"/>
      <c r="O1024" s="1585"/>
      <c r="P1024" s="1585"/>
      <c r="Q1024" s="1585"/>
      <c r="R1024" s="1585"/>
      <c r="S1024" s="1585"/>
      <c r="T1024" s="1585"/>
      <c r="U1024" s="1585"/>
      <c r="V1024" s="1585"/>
      <c r="W1024" s="1585"/>
      <c r="X1024" s="1585"/>
      <c r="Y1024" s="1585"/>
      <c r="Z1024" s="1585"/>
      <c r="AA1024" s="1585"/>
      <c r="AB1024" s="1585"/>
      <c r="AC1024" s="1585"/>
      <c r="AD1024" s="1585"/>
      <c r="AE1024" s="1586"/>
      <c r="AF1024" s="47"/>
      <c r="AG1024" s="1607" t="s">
        <v>837</v>
      </c>
      <c r="AH1024" s="1608"/>
      <c r="AI1024" s="50"/>
      <c r="AJ1024" s="1673">
        <f>ROUND(IF(AG1024="Yes",AF1026,0),0)</f>
        <v>0</v>
      </c>
      <c r="AK1024" s="1674"/>
      <c r="AL1024" s="1674"/>
      <c r="AM1024" s="1674"/>
      <c r="AN1024" s="1674"/>
      <c r="AO1024" s="1674"/>
      <c r="AP1024" s="1674"/>
      <c r="AQ1024" s="1675"/>
      <c r="AR1024" s="1057"/>
      <c r="AS1024" s="1057"/>
      <c r="AT1024" s="1057"/>
      <c r="AU1024" s="1057"/>
      <c r="AV1024" s="1057"/>
      <c r="AW1024" s="1057"/>
      <c r="AX1024" s="1057"/>
      <c r="AY1024" s="1057"/>
    </row>
    <row r="1025" spans="1:51" ht="12.95" customHeight="1">
      <c r="A1025" s="12"/>
      <c r="B1025" s="44"/>
      <c r="C1025" s="1068"/>
      <c r="D1025" s="1611" t="s">
        <v>1761</v>
      </c>
      <c r="E1025" s="1612"/>
      <c r="F1025" s="1612"/>
      <c r="G1025" s="1612"/>
      <c r="H1025" s="1612"/>
      <c r="I1025" s="1612"/>
      <c r="J1025" s="1612"/>
      <c r="K1025" s="1612"/>
      <c r="L1025" s="1612"/>
      <c r="M1025" s="1612"/>
      <c r="N1025" s="1612"/>
      <c r="O1025" s="1612"/>
      <c r="P1025" s="1612"/>
      <c r="Q1025" s="1612"/>
      <c r="R1025" s="1612"/>
      <c r="S1025" s="1612"/>
      <c r="T1025" s="1612"/>
      <c r="U1025" s="1612"/>
      <c r="V1025" s="1612"/>
      <c r="W1025" s="1612"/>
      <c r="X1025" s="1612"/>
      <c r="Y1025" s="1612"/>
      <c r="Z1025" s="1612"/>
      <c r="AA1025" s="1612"/>
      <c r="AB1025" s="1612"/>
      <c r="AC1025" s="1612"/>
      <c r="AD1025" s="1612"/>
      <c r="AE1025" s="1613"/>
      <c r="AF1025" s="1745" t="str">
        <f>IF(AG1024="yes","Enter Amount:","")</f>
        <v/>
      </c>
      <c r="AG1025" s="1746"/>
      <c r="AH1025" s="1746"/>
      <c r="AI1025" s="1747"/>
      <c r="AJ1025" s="1676"/>
      <c r="AK1025" s="1677"/>
      <c r="AL1025" s="1677"/>
      <c r="AM1025" s="1677"/>
      <c r="AN1025" s="1677"/>
      <c r="AO1025" s="1677"/>
      <c r="AP1025" s="1677"/>
      <c r="AQ1025" s="1678"/>
      <c r="AR1025" s="1057"/>
      <c r="AS1025" s="1057"/>
      <c r="AT1025" s="1057"/>
      <c r="AU1025" s="1057"/>
      <c r="AV1025" s="1057"/>
      <c r="AW1025" s="1057"/>
      <c r="AX1025" s="1057"/>
      <c r="AY1025" s="1057"/>
    </row>
    <row r="1026" spans="1:51" ht="12.95" customHeight="1">
      <c r="A1026" s="12"/>
      <c r="B1026" s="44"/>
      <c r="C1026" s="1068"/>
      <c r="D1026" s="1611"/>
      <c r="E1026" s="1612"/>
      <c r="F1026" s="1612"/>
      <c r="G1026" s="1612"/>
      <c r="H1026" s="1612"/>
      <c r="I1026" s="1612"/>
      <c r="J1026" s="1612"/>
      <c r="K1026" s="1612"/>
      <c r="L1026" s="1612"/>
      <c r="M1026" s="1612"/>
      <c r="N1026" s="1612"/>
      <c r="O1026" s="1612"/>
      <c r="P1026" s="1612"/>
      <c r="Q1026" s="1612"/>
      <c r="R1026" s="1612"/>
      <c r="S1026" s="1612"/>
      <c r="T1026" s="1612"/>
      <c r="U1026" s="1612"/>
      <c r="V1026" s="1612"/>
      <c r="W1026" s="1612"/>
      <c r="X1026" s="1612"/>
      <c r="Y1026" s="1612"/>
      <c r="Z1026" s="1612"/>
      <c r="AA1026" s="1612"/>
      <c r="AB1026" s="1612"/>
      <c r="AC1026" s="1612"/>
      <c r="AD1026" s="1612"/>
      <c r="AE1026" s="1613"/>
      <c r="AF1026" s="1596"/>
      <c r="AG1026" s="1596"/>
      <c r="AH1026" s="1596"/>
      <c r="AI1026" s="1596"/>
      <c r="AJ1026" s="1676"/>
      <c r="AK1026" s="1677"/>
      <c r="AL1026" s="1677"/>
      <c r="AM1026" s="1677"/>
      <c r="AN1026" s="1677"/>
      <c r="AO1026" s="1677"/>
      <c r="AP1026" s="1677"/>
      <c r="AQ1026" s="1678"/>
      <c r="AR1026" s="1057"/>
      <c r="AS1026" s="1057"/>
      <c r="AT1026" s="1057"/>
      <c r="AU1026" s="1057"/>
      <c r="AV1026" s="1057"/>
      <c r="AW1026" s="1057"/>
      <c r="AX1026" s="1057"/>
      <c r="AY1026" s="1057"/>
    </row>
    <row r="1027" spans="1:51" ht="12.95" customHeight="1">
      <c r="A1027" s="12"/>
      <c r="B1027" s="1069"/>
      <c r="C1027" s="1073"/>
      <c r="D1027" s="1593"/>
      <c r="E1027" s="1594"/>
      <c r="F1027" s="1594"/>
      <c r="G1027" s="1594"/>
      <c r="H1027" s="1594"/>
      <c r="I1027" s="1594"/>
      <c r="J1027" s="1594"/>
      <c r="K1027" s="1594"/>
      <c r="L1027" s="1594"/>
      <c r="M1027" s="1594"/>
      <c r="N1027" s="1594"/>
      <c r="O1027" s="1594"/>
      <c r="P1027" s="1594"/>
      <c r="Q1027" s="1594"/>
      <c r="R1027" s="1594"/>
      <c r="S1027" s="1594"/>
      <c r="T1027" s="1594"/>
      <c r="U1027" s="1594"/>
      <c r="V1027" s="1594"/>
      <c r="W1027" s="1594"/>
      <c r="X1027" s="1594"/>
      <c r="Y1027" s="1594"/>
      <c r="Z1027" s="1594"/>
      <c r="AA1027" s="1594"/>
      <c r="AB1027" s="1594"/>
      <c r="AC1027" s="1594"/>
      <c r="AD1027" s="1594"/>
      <c r="AE1027" s="1595"/>
      <c r="AF1027" s="1596"/>
      <c r="AG1027" s="1596"/>
      <c r="AH1027" s="1596"/>
      <c r="AI1027" s="1596"/>
      <c r="AJ1027" s="1679"/>
      <c r="AK1027" s="1680"/>
      <c r="AL1027" s="1680"/>
      <c r="AM1027" s="1680"/>
      <c r="AN1027" s="1680"/>
      <c r="AO1027" s="1680"/>
      <c r="AP1027" s="1680"/>
      <c r="AQ1027" s="1681"/>
      <c r="AR1027" s="1057"/>
      <c r="AS1027" s="1057"/>
      <c r="AT1027" s="1057"/>
      <c r="AU1027" s="1057"/>
      <c r="AV1027" s="1057"/>
      <c r="AW1027" s="1057"/>
      <c r="AX1027" s="1057"/>
      <c r="AY1027" s="1057"/>
    </row>
    <row r="1028" spans="1:51" ht="12.95" customHeight="1">
      <c r="A1028" s="12"/>
      <c r="B1028" s="47"/>
      <c r="C1028" s="231" t="s">
        <v>1762</v>
      </c>
      <c r="D1028" s="1728" t="s">
        <v>1763</v>
      </c>
      <c r="E1028" s="1729"/>
      <c r="F1028" s="1729"/>
      <c r="G1028" s="1729"/>
      <c r="H1028" s="1729"/>
      <c r="I1028" s="1729"/>
      <c r="J1028" s="1729"/>
      <c r="K1028" s="1729"/>
      <c r="L1028" s="1729"/>
      <c r="M1028" s="1729"/>
      <c r="N1028" s="1729"/>
      <c r="O1028" s="1729"/>
      <c r="P1028" s="1729"/>
      <c r="Q1028" s="1729"/>
      <c r="R1028" s="1729"/>
      <c r="S1028" s="1729"/>
      <c r="T1028" s="1729"/>
      <c r="U1028" s="1729"/>
      <c r="V1028" s="1729"/>
      <c r="W1028" s="1729"/>
      <c r="X1028" s="1729"/>
      <c r="Y1028" s="1729"/>
      <c r="Z1028" s="1729"/>
      <c r="AA1028" s="1729"/>
      <c r="AB1028" s="1729"/>
      <c r="AC1028" s="1729"/>
      <c r="AD1028" s="1729"/>
      <c r="AE1028" s="1730"/>
      <c r="AF1028" s="47"/>
      <c r="AG1028" s="1607" t="s">
        <v>837</v>
      </c>
      <c r="AH1028" s="1608"/>
      <c r="AI1028" s="50"/>
      <c r="AJ1028" s="1673">
        <f>ROUND(IF(AG1028="yes",(AJ991*0.1),0),0)</f>
        <v>0</v>
      </c>
      <c r="AK1028" s="1674"/>
      <c r="AL1028" s="1674"/>
      <c r="AM1028" s="1674"/>
      <c r="AN1028" s="1674"/>
      <c r="AO1028" s="1674"/>
      <c r="AP1028" s="1674"/>
      <c r="AQ1028" s="1675"/>
      <c r="AR1028" s="1057"/>
      <c r="AS1028" s="1057"/>
      <c r="AT1028" s="1057"/>
      <c r="AU1028" s="1057"/>
      <c r="AV1028" s="1057"/>
      <c r="AW1028" s="1057"/>
      <c r="AX1028" s="1057"/>
      <c r="AY1028" s="1057"/>
    </row>
    <row r="1029" spans="1:51" ht="12.95" customHeight="1">
      <c r="A1029" s="12"/>
      <c r="B1029" s="44"/>
      <c r="C1029" s="1068"/>
      <c r="D1029" s="1611" t="s">
        <v>1764</v>
      </c>
      <c r="E1029" s="1612"/>
      <c r="F1029" s="1612"/>
      <c r="G1029" s="1612"/>
      <c r="H1029" s="1612"/>
      <c r="I1029" s="1612"/>
      <c r="J1029" s="1612"/>
      <c r="K1029" s="1612"/>
      <c r="L1029" s="1612"/>
      <c r="M1029" s="1612"/>
      <c r="N1029" s="1612"/>
      <c r="O1029" s="1612"/>
      <c r="P1029" s="1612"/>
      <c r="Q1029" s="1612"/>
      <c r="R1029" s="1612"/>
      <c r="S1029" s="1612"/>
      <c r="T1029" s="1612"/>
      <c r="U1029" s="1612"/>
      <c r="V1029" s="1612"/>
      <c r="W1029" s="1612"/>
      <c r="X1029" s="1612"/>
      <c r="Y1029" s="1612"/>
      <c r="Z1029" s="1612"/>
      <c r="AA1029" s="1612"/>
      <c r="AB1029" s="1612"/>
      <c r="AC1029" s="1612"/>
      <c r="AD1029" s="1612"/>
      <c r="AE1029" s="1613"/>
      <c r="AF1029" s="44"/>
      <c r="AG1029" s="12"/>
      <c r="AH1029" s="12"/>
      <c r="AI1029" s="48"/>
      <c r="AJ1029" s="1676"/>
      <c r="AK1029" s="1677"/>
      <c r="AL1029" s="1677"/>
      <c r="AM1029" s="1677"/>
      <c r="AN1029" s="1677"/>
      <c r="AO1029" s="1677"/>
      <c r="AP1029" s="1677"/>
      <c r="AQ1029" s="1678"/>
      <c r="AR1029" s="1057"/>
      <c r="AS1029" s="1057"/>
      <c r="AT1029" s="1057"/>
      <c r="AU1029" s="1057"/>
      <c r="AV1029" s="1057"/>
      <c r="AW1029" s="1057"/>
      <c r="AX1029" s="1057"/>
      <c r="AY1029" s="1057"/>
    </row>
    <row r="1030" spans="1:51" ht="12.95" customHeight="1">
      <c r="A1030" s="12"/>
      <c r="B1030" s="45"/>
      <c r="C1030" s="1068"/>
      <c r="D1030" s="1593"/>
      <c r="E1030" s="1594"/>
      <c r="F1030" s="1594"/>
      <c r="G1030" s="1594"/>
      <c r="H1030" s="1594"/>
      <c r="I1030" s="1594"/>
      <c r="J1030" s="1594"/>
      <c r="K1030" s="1594"/>
      <c r="L1030" s="1594"/>
      <c r="M1030" s="1594"/>
      <c r="N1030" s="1594"/>
      <c r="O1030" s="1594"/>
      <c r="P1030" s="1594"/>
      <c r="Q1030" s="1594"/>
      <c r="R1030" s="1594"/>
      <c r="S1030" s="1594"/>
      <c r="T1030" s="1594"/>
      <c r="U1030" s="1594"/>
      <c r="V1030" s="1594"/>
      <c r="W1030" s="1594"/>
      <c r="X1030" s="1594"/>
      <c r="Y1030" s="1594"/>
      <c r="Z1030" s="1594"/>
      <c r="AA1030" s="1594"/>
      <c r="AB1030" s="1594"/>
      <c r="AC1030" s="1594"/>
      <c r="AD1030" s="1594"/>
      <c r="AE1030" s="1595"/>
      <c r="AF1030" s="44"/>
      <c r="AG1030" s="12"/>
      <c r="AH1030" s="12"/>
      <c r="AI1030" s="48"/>
      <c r="AJ1030" s="1679"/>
      <c r="AK1030" s="1680"/>
      <c r="AL1030" s="1680"/>
      <c r="AM1030" s="1680"/>
      <c r="AN1030" s="1680"/>
      <c r="AO1030" s="1680"/>
      <c r="AP1030" s="1680"/>
      <c r="AQ1030" s="1681"/>
      <c r="AR1030" s="1057"/>
      <c r="AS1030" s="1057"/>
      <c r="AT1030" s="1057"/>
      <c r="AU1030" s="1057"/>
      <c r="AV1030" s="1057"/>
      <c r="AW1030" s="1057"/>
      <c r="AX1030" s="1057"/>
      <c r="AY1030" s="1057"/>
    </row>
    <row r="1031" spans="1:51" ht="12.95" customHeight="1">
      <c r="A1031" s="12"/>
      <c r="B1031" s="44"/>
      <c r="C1031" s="231" t="s">
        <v>21</v>
      </c>
      <c r="D1031" s="1584" t="s">
        <v>1765</v>
      </c>
      <c r="E1031" s="1585"/>
      <c r="F1031" s="1585"/>
      <c r="G1031" s="1585"/>
      <c r="H1031" s="1585"/>
      <c r="I1031" s="1585"/>
      <c r="J1031" s="1585"/>
      <c r="K1031" s="1585"/>
      <c r="L1031" s="1585"/>
      <c r="M1031" s="1585"/>
      <c r="N1031" s="1585"/>
      <c r="O1031" s="1585"/>
      <c r="P1031" s="1585"/>
      <c r="Q1031" s="1585"/>
      <c r="R1031" s="1585"/>
      <c r="S1031" s="1585"/>
      <c r="T1031" s="1585"/>
      <c r="U1031" s="1585"/>
      <c r="V1031" s="1585"/>
      <c r="W1031" s="1585"/>
      <c r="X1031" s="1585"/>
      <c r="Y1031" s="1585"/>
      <c r="Z1031" s="1585"/>
      <c r="AA1031" s="1585"/>
      <c r="AB1031" s="1585"/>
      <c r="AC1031" s="1585"/>
      <c r="AD1031" s="1585"/>
      <c r="AE1031" s="1586"/>
      <c r="AF1031" s="47"/>
      <c r="AG1031" s="1607" t="s">
        <v>837</v>
      </c>
      <c r="AH1031" s="1608"/>
      <c r="AI1031" s="50"/>
      <c r="AJ1031" s="1673">
        <f>ROUND(IF(AG1031="yes",(AJ991*0.15),0),0)</f>
        <v>0</v>
      </c>
      <c r="AK1031" s="1674"/>
      <c r="AL1031" s="1674"/>
      <c r="AM1031" s="1674"/>
      <c r="AN1031" s="1674"/>
      <c r="AO1031" s="1674"/>
      <c r="AP1031" s="1674"/>
      <c r="AQ1031" s="1675"/>
      <c r="AR1031" s="1057"/>
      <c r="AS1031" s="1057"/>
      <c r="AT1031" s="1057"/>
      <c r="AU1031" s="1057"/>
      <c r="AV1031" s="1057"/>
      <c r="AW1031" s="1057"/>
      <c r="AX1031" s="1057"/>
      <c r="AY1031" s="1057"/>
    </row>
    <row r="1032" spans="1:51" ht="12.95" customHeight="1">
      <c r="A1032" s="12"/>
      <c r="B1032" s="44"/>
      <c r="C1032" s="1068"/>
      <c r="D1032" s="1721" t="s">
        <v>1766</v>
      </c>
      <c r="E1032" s="1232"/>
      <c r="F1032" s="1232"/>
      <c r="G1032" s="1232"/>
      <c r="H1032" s="1232"/>
      <c r="I1032" s="1232"/>
      <c r="J1032" s="1232"/>
      <c r="K1032" s="1232"/>
      <c r="L1032" s="1232"/>
      <c r="M1032" s="1232"/>
      <c r="N1032" s="1232"/>
      <c r="O1032" s="1232"/>
      <c r="P1032" s="1232"/>
      <c r="Q1032" s="1232"/>
      <c r="R1032" s="1232"/>
      <c r="S1032" s="1232"/>
      <c r="T1032" s="1232"/>
      <c r="U1032" s="1232"/>
      <c r="V1032" s="1232"/>
      <c r="W1032" s="1232"/>
      <c r="X1032" s="1232"/>
      <c r="Y1032" s="1232"/>
      <c r="Z1032" s="1232"/>
      <c r="AA1032" s="1232"/>
      <c r="AB1032" s="1232"/>
      <c r="AC1032" s="1232"/>
      <c r="AD1032" s="1232"/>
      <c r="AE1032" s="1722"/>
      <c r="AF1032" s="742"/>
      <c r="AG1032" s="743"/>
      <c r="AH1032" s="743"/>
      <c r="AI1032" s="744"/>
      <c r="AJ1032" s="1676"/>
      <c r="AK1032" s="1677"/>
      <c r="AL1032" s="1677"/>
      <c r="AM1032" s="1677"/>
      <c r="AN1032" s="1677"/>
      <c r="AO1032" s="1677"/>
      <c r="AP1032" s="1677"/>
      <c r="AQ1032" s="1678"/>
      <c r="AR1032" s="1057"/>
      <c r="AS1032" s="1057"/>
      <c r="AT1032" s="1057"/>
      <c r="AU1032" s="1057"/>
      <c r="AV1032" s="1057"/>
      <c r="AW1032" s="1057"/>
      <c r="AX1032" s="1057"/>
      <c r="AY1032" s="1057"/>
    </row>
    <row r="1033" spans="1:51" ht="12.95" customHeight="1">
      <c r="A1033" s="12"/>
      <c r="B1033" s="44"/>
      <c r="C1033" s="1068"/>
      <c r="D1033" s="1721"/>
      <c r="E1033" s="1232"/>
      <c r="F1033" s="1232"/>
      <c r="G1033" s="1232"/>
      <c r="H1033" s="1232"/>
      <c r="I1033" s="1232"/>
      <c r="J1033" s="1232"/>
      <c r="K1033" s="1232"/>
      <c r="L1033" s="1232"/>
      <c r="M1033" s="1232"/>
      <c r="N1033" s="1232"/>
      <c r="O1033" s="1232"/>
      <c r="P1033" s="1232"/>
      <c r="Q1033" s="1232"/>
      <c r="R1033" s="1232"/>
      <c r="S1033" s="1232"/>
      <c r="T1033" s="1232"/>
      <c r="U1033" s="1232"/>
      <c r="V1033" s="1232"/>
      <c r="W1033" s="1232"/>
      <c r="X1033" s="1232"/>
      <c r="Y1033" s="1232"/>
      <c r="Z1033" s="1232"/>
      <c r="AA1033" s="1232"/>
      <c r="AB1033" s="1232"/>
      <c r="AC1033" s="1232"/>
      <c r="AD1033" s="1232"/>
      <c r="AE1033" s="1722"/>
      <c r="AF1033" s="742"/>
      <c r="AG1033" s="743"/>
      <c r="AH1033" s="743"/>
      <c r="AI1033" s="744"/>
      <c r="AJ1033" s="1676"/>
      <c r="AK1033" s="1677"/>
      <c r="AL1033" s="1677"/>
      <c r="AM1033" s="1677"/>
      <c r="AN1033" s="1677"/>
      <c r="AO1033" s="1677"/>
      <c r="AP1033" s="1677"/>
      <c r="AQ1033" s="1678"/>
      <c r="AR1033" s="1057"/>
      <c r="AS1033" s="1057"/>
      <c r="AT1033" s="1057"/>
      <c r="AU1033" s="1057"/>
      <c r="AV1033" s="1057"/>
      <c r="AW1033" s="1057"/>
      <c r="AX1033" s="1057"/>
      <c r="AY1033" s="1057"/>
    </row>
    <row r="1034" spans="1:51" ht="12.95" customHeight="1">
      <c r="A1034" s="12"/>
      <c r="B1034" s="44"/>
      <c r="C1034" s="1068"/>
      <c r="D1034" s="1723"/>
      <c r="E1034" s="1509"/>
      <c r="F1034" s="1509"/>
      <c r="G1034" s="1509"/>
      <c r="H1034" s="1509"/>
      <c r="I1034" s="1509"/>
      <c r="J1034" s="1509"/>
      <c r="K1034" s="1509"/>
      <c r="L1034" s="1509"/>
      <c r="M1034" s="1509"/>
      <c r="N1034" s="1509"/>
      <c r="O1034" s="1509"/>
      <c r="P1034" s="1509"/>
      <c r="Q1034" s="1509"/>
      <c r="R1034" s="1509"/>
      <c r="S1034" s="1509"/>
      <c r="T1034" s="1509"/>
      <c r="U1034" s="1509"/>
      <c r="V1034" s="1509"/>
      <c r="W1034" s="1509"/>
      <c r="X1034" s="1509"/>
      <c r="Y1034" s="1509"/>
      <c r="Z1034" s="1509"/>
      <c r="AA1034" s="1509"/>
      <c r="AB1034" s="1509"/>
      <c r="AC1034" s="1509"/>
      <c r="AD1034" s="1509"/>
      <c r="AE1034" s="1724"/>
      <c r="AF1034" s="745"/>
      <c r="AG1034" s="746"/>
      <c r="AH1034" s="746"/>
      <c r="AI1034" s="747"/>
      <c r="AJ1034" s="1679"/>
      <c r="AK1034" s="1680"/>
      <c r="AL1034" s="1680"/>
      <c r="AM1034" s="1680"/>
      <c r="AN1034" s="1680"/>
      <c r="AO1034" s="1680"/>
      <c r="AP1034" s="1680"/>
      <c r="AQ1034" s="1681"/>
      <c r="AR1034" s="1057"/>
      <c r="AS1034" s="1057"/>
      <c r="AT1034" s="1057"/>
      <c r="AU1034" s="1057"/>
      <c r="AV1034" s="1057"/>
      <c r="AW1034" s="1057"/>
      <c r="AX1034" s="1057"/>
      <c r="AY1034" s="1057"/>
    </row>
    <row r="1035" spans="1:51" ht="12.95" customHeight="1">
      <c r="A1035" s="12"/>
      <c r="B1035" s="44"/>
      <c r="C1035" s="231" t="s">
        <v>21</v>
      </c>
      <c r="D1035" s="1728" t="s">
        <v>1767</v>
      </c>
      <c r="E1035" s="1729"/>
      <c r="F1035" s="1729"/>
      <c r="G1035" s="1729"/>
      <c r="H1035" s="1729"/>
      <c r="I1035" s="1729"/>
      <c r="J1035" s="1729"/>
      <c r="K1035" s="1729"/>
      <c r="L1035" s="1729"/>
      <c r="M1035" s="1729"/>
      <c r="N1035" s="1729"/>
      <c r="O1035" s="1729"/>
      <c r="P1035" s="1729"/>
      <c r="Q1035" s="1729"/>
      <c r="R1035" s="1729"/>
      <c r="S1035" s="1729"/>
      <c r="T1035" s="1729"/>
      <c r="U1035" s="1729"/>
      <c r="V1035" s="1729"/>
      <c r="W1035" s="1729"/>
      <c r="X1035" s="1729"/>
      <c r="Y1035" s="1729"/>
      <c r="Z1035" s="1729"/>
      <c r="AA1035" s="1729"/>
      <c r="AB1035" s="1729"/>
      <c r="AC1035" s="1729"/>
      <c r="AD1035" s="1729"/>
      <c r="AE1035" s="1730"/>
      <c r="AF1035" s="44"/>
      <c r="AG1035" s="1609" t="s">
        <v>837</v>
      </c>
      <c r="AH1035" s="1610"/>
      <c r="AI1035" s="48"/>
      <c r="AJ1035" s="1673">
        <f>ROUND(IF(AND(AG1035="yes",AJ1031=0),(AJ991*0.1),0),0)</f>
        <v>0</v>
      </c>
      <c r="AK1035" s="1674"/>
      <c r="AL1035" s="1674"/>
      <c r="AM1035" s="1674"/>
      <c r="AN1035" s="1674"/>
      <c r="AO1035" s="1674"/>
      <c r="AP1035" s="1674"/>
      <c r="AQ1035" s="1675"/>
      <c r="AR1035" s="1057"/>
      <c r="AS1035" s="1057"/>
      <c r="AT1035" s="1057"/>
      <c r="AU1035" s="1057"/>
      <c r="AV1035" s="1057"/>
      <c r="AW1035" s="1057"/>
      <c r="AX1035" s="1057"/>
      <c r="AY1035" s="1057"/>
    </row>
    <row r="1036" spans="1:51" ht="12.95" customHeight="1">
      <c r="A1036" s="12"/>
      <c r="B1036" s="44"/>
      <c r="C1036" s="1068"/>
      <c r="D1036" s="1721" t="s">
        <v>1768</v>
      </c>
      <c r="E1036" s="1232"/>
      <c r="F1036" s="1232"/>
      <c r="G1036" s="1232"/>
      <c r="H1036" s="1232"/>
      <c r="I1036" s="1232"/>
      <c r="J1036" s="1232"/>
      <c r="K1036" s="1232"/>
      <c r="L1036" s="1232"/>
      <c r="M1036" s="1232"/>
      <c r="N1036" s="1232"/>
      <c r="O1036" s="1232"/>
      <c r="P1036" s="1232"/>
      <c r="Q1036" s="1232"/>
      <c r="R1036" s="1232"/>
      <c r="S1036" s="1232"/>
      <c r="T1036" s="1232"/>
      <c r="U1036" s="1232"/>
      <c r="V1036" s="1232"/>
      <c r="W1036" s="1232"/>
      <c r="X1036" s="1232"/>
      <c r="Y1036" s="1232"/>
      <c r="Z1036" s="1232"/>
      <c r="AA1036" s="1232"/>
      <c r="AB1036" s="1232"/>
      <c r="AC1036" s="1232"/>
      <c r="AD1036" s="1232"/>
      <c r="AE1036" s="1722"/>
      <c r="AF1036" s="44"/>
      <c r="AG1036" s="12"/>
      <c r="AH1036" s="12"/>
      <c r="AI1036" s="48"/>
      <c r="AJ1036" s="1676"/>
      <c r="AK1036" s="1677"/>
      <c r="AL1036" s="1677"/>
      <c r="AM1036" s="1677"/>
      <c r="AN1036" s="1677"/>
      <c r="AO1036" s="1677"/>
      <c r="AP1036" s="1677"/>
      <c r="AQ1036" s="1678"/>
      <c r="AR1036" s="1057"/>
      <c r="AS1036" s="1057"/>
      <c r="AT1036" s="1057"/>
      <c r="AU1036" s="1057"/>
      <c r="AV1036" s="1057"/>
      <c r="AW1036" s="1057"/>
      <c r="AX1036" s="1057"/>
      <c r="AY1036" s="1057"/>
    </row>
    <row r="1037" spans="1:51" ht="12.95" customHeight="1">
      <c r="A1037" s="12"/>
      <c r="B1037" s="44"/>
      <c r="C1037" s="1068"/>
      <c r="D1037" s="1721"/>
      <c r="E1037" s="1232"/>
      <c r="F1037" s="1232"/>
      <c r="G1037" s="1232"/>
      <c r="H1037" s="1232"/>
      <c r="I1037" s="1232"/>
      <c r="J1037" s="1232"/>
      <c r="K1037" s="1232"/>
      <c r="L1037" s="1232"/>
      <c r="M1037" s="1232"/>
      <c r="N1037" s="1232"/>
      <c r="O1037" s="1232"/>
      <c r="P1037" s="1232"/>
      <c r="Q1037" s="1232"/>
      <c r="R1037" s="1232"/>
      <c r="S1037" s="1232"/>
      <c r="T1037" s="1232"/>
      <c r="U1037" s="1232"/>
      <c r="V1037" s="1232"/>
      <c r="W1037" s="1232"/>
      <c r="X1037" s="1232"/>
      <c r="Y1037" s="1232"/>
      <c r="Z1037" s="1232"/>
      <c r="AA1037" s="1232"/>
      <c r="AB1037" s="1232"/>
      <c r="AC1037" s="1232"/>
      <c r="AD1037" s="1232"/>
      <c r="AE1037" s="1722"/>
      <c r="AF1037" s="44"/>
      <c r="AG1037" s="12"/>
      <c r="AH1037" s="12"/>
      <c r="AI1037" s="48"/>
      <c r="AJ1037" s="1676"/>
      <c r="AK1037" s="1677"/>
      <c r="AL1037" s="1677"/>
      <c r="AM1037" s="1677"/>
      <c r="AN1037" s="1677"/>
      <c r="AO1037" s="1677"/>
      <c r="AP1037" s="1677"/>
      <c r="AQ1037" s="1678"/>
      <c r="AR1037" s="1057"/>
      <c r="AS1037" s="1057"/>
      <c r="AT1037" s="1057"/>
      <c r="AU1037" s="1057"/>
      <c r="AV1037" s="1057"/>
      <c r="AW1037" s="1057"/>
      <c r="AX1037" s="1057"/>
      <c r="AY1037" s="1057"/>
    </row>
    <row r="1038" spans="1:51" ht="12.95" customHeight="1">
      <c r="A1038" s="12"/>
      <c r="B1038" s="44"/>
      <c r="C1038" s="1068"/>
      <c r="D1038" s="1721"/>
      <c r="E1038" s="1232"/>
      <c r="F1038" s="1232"/>
      <c r="G1038" s="1232"/>
      <c r="H1038" s="1232"/>
      <c r="I1038" s="1232"/>
      <c r="J1038" s="1232"/>
      <c r="K1038" s="1232"/>
      <c r="L1038" s="1232"/>
      <c r="M1038" s="1232"/>
      <c r="N1038" s="1232"/>
      <c r="O1038" s="1232"/>
      <c r="P1038" s="1232"/>
      <c r="Q1038" s="1232"/>
      <c r="R1038" s="1232"/>
      <c r="S1038" s="1232"/>
      <c r="T1038" s="1232"/>
      <c r="U1038" s="1232"/>
      <c r="V1038" s="1232"/>
      <c r="W1038" s="1232"/>
      <c r="X1038" s="1232"/>
      <c r="Y1038" s="1232"/>
      <c r="Z1038" s="1232"/>
      <c r="AA1038" s="1232"/>
      <c r="AB1038" s="1232"/>
      <c r="AC1038" s="1232"/>
      <c r="AD1038" s="1232"/>
      <c r="AE1038" s="1722"/>
      <c r="AF1038" s="44"/>
      <c r="AG1038" s="12"/>
      <c r="AH1038" s="12"/>
      <c r="AI1038" s="48"/>
      <c r="AJ1038" s="1676"/>
      <c r="AK1038" s="1677"/>
      <c r="AL1038" s="1677"/>
      <c r="AM1038" s="1677"/>
      <c r="AN1038" s="1677"/>
      <c r="AO1038" s="1677"/>
      <c r="AP1038" s="1677"/>
      <c r="AQ1038" s="1678"/>
      <c r="AR1038" s="1057"/>
      <c r="AS1038" s="1057"/>
      <c r="AT1038" s="1057"/>
      <c r="AU1038" s="1057"/>
      <c r="AV1038" s="1057"/>
      <c r="AW1038" s="1057"/>
      <c r="AX1038" s="1057"/>
      <c r="AY1038" s="1057"/>
    </row>
    <row r="1039" spans="1:51" ht="12.95" customHeight="1">
      <c r="A1039" s="12"/>
      <c r="B1039" s="44"/>
      <c r="C1039" s="1068"/>
      <c r="D1039" s="1723"/>
      <c r="E1039" s="1509"/>
      <c r="F1039" s="1509"/>
      <c r="G1039" s="1509"/>
      <c r="H1039" s="1509"/>
      <c r="I1039" s="1509"/>
      <c r="J1039" s="1509"/>
      <c r="K1039" s="1509"/>
      <c r="L1039" s="1509"/>
      <c r="M1039" s="1509"/>
      <c r="N1039" s="1509"/>
      <c r="O1039" s="1509"/>
      <c r="P1039" s="1509"/>
      <c r="Q1039" s="1509"/>
      <c r="R1039" s="1509"/>
      <c r="S1039" s="1509"/>
      <c r="T1039" s="1509"/>
      <c r="U1039" s="1509"/>
      <c r="V1039" s="1509"/>
      <c r="W1039" s="1509"/>
      <c r="X1039" s="1509"/>
      <c r="Y1039" s="1509"/>
      <c r="Z1039" s="1509"/>
      <c r="AA1039" s="1509"/>
      <c r="AB1039" s="1509"/>
      <c r="AC1039" s="1509"/>
      <c r="AD1039" s="1509"/>
      <c r="AE1039" s="1724"/>
      <c r="AF1039" s="44"/>
      <c r="AG1039" s="12"/>
      <c r="AH1039" s="12"/>
      <c r="AI1039" s="48"/>
      <c r="AJ1039" s="1676"/>
      <c r="AK1039" s="1677"/>
      <c r="AL1039" s="1677"/>
      <c r="AM1039" s="1677"/>
      <c r="AN1039" s="1677"/>
      <c r="AO1039" s="1677"/>
      <c r="AP1039" s="1677"/>
      <c r="AQ1039" s="1678"/>
      <c r="AR1039" s="1057"/>
      <c r="AS1039" s="1057"/>
      <c r="AT1039" s="1057"/>
      <c r="AU1039" s="1057"/>
      <c r="AV1039" s="1057"/>
      <c r="AW1039" s="1057"/>
      <c r="AX1039" s="1057"/>
      <c r="AY1039" s="1057"/>
    </row>
    <row r="1040" spans="1:51" ht="12.95" customHeight="1">
      <c r="A1040" s="12"/>
      <c r="B1040" s="47"/>
      <c r="C1040" s="1169" t="s">
        <v>1769</v>
      </c>
      <c r="D1040" s="1584" t="s">
        <v>1770</v>
      </c>
      <c r="E1040" s="1585"/>
      <c r="F1040" s="1585"/>
      <c r="G1040" s="1585"/>
      <c r="H1040" s="1585"/>
      <c r="I1040" s="1585"/>
      <c r="J1040" s="1585"/>
      <c r="K1040" s="1585"/>
      <c r="L1040" s="1585"/>
      <c r="M1040" s="1585"/>
      <c r="N1040" s="1585"/>
      <c r="O1040" s="1585"/>
      <c r="P1040" s="1585"/>
      <c r="Q1040" s="1585"/>
      <c r="R1040" s="1585"/>
      <c r="S1040" s="1585"/>
      <c r="T1040" s="1585"/>
      <c r="U1040" s="1585"/>
      <c r="V1040" s="1585"/>
      <c r="W1040" s="1585"/>
      <c r="X1040" s="1585"/>
      <c r="Y1040" s="1585"/>
      <c r="Z1040" s="1585"/>
      <c r="AA1040" s="1585"/>
      <c r="AB1040" s="1585"/>
      <c r="AC1040" s="1585"/>
      <c r="AD1040" s="1585"/>
      <c r="AE1040" s="1586"/>
      <c r="AF1040" s="47"/>
      <c r="AG1040" s="1607" t="s">
        <v>837</v>
      </c>
      <c r="AH1040" s="1608"/>
      <c r="AI1040" s="50"/>
      <c r="AJ1040" s="1673">
        <f>ROUND(IF(AG1040="yes",(AJ991*0.1),0),0)</f>
        <v>0</v>
      </c>
      <c r="AK1040" s="1674"/>
      <c r="AL1040" s="1674"/>
      <c r="AM1040" s="1674"/>
      <c r="AN1040" s="1674"/>
      <c r="AO1040" s="1674"/>
      <c r="AP1040" s="1674"/>
      <c r="AQ1040" s="1675"/>
      <c r="AR1040" s="1057"/>
      <c r="AS1040" s="1057"/>
      <c r="AT1040" s="1057"/>
      <c r="AU1040" s="1057"/>
      <c r="AV1040" s="1057"/>
      <c r="AW1040" s="1057"/>
      <c r="AX1040" s="1057"/>
      <c r="AY1040" s="1057"/>
    </row>
    <row r="1041" spans="1:51" ht="12.95" customHeight="1">
      <c r="A1041" s="12"/>
      <c r="B1041" s="44"/>
      <c r="C1041" s="1068"/>
      <c r="D1041" s="1611" t="s">
        <v>1771</v>
      </c>
      <c r="E1041" s="1612"/>
      <c r="F1041" s="1612"/>
      <c r="G1041" s="1612"/>
      <c r="H1041" s="1612"/>
      <c r="I1041" s="1612"/>
      <c r="J1041" s="1612"/>
      <c r="K1041" s="1612"/>
      <c r="L1041" s="1612"/>
      <c r="M1041" s="1612"/>
      <c r="N1041" s="1612"/>
      <c r="O1041" s="1612"/>
      <c r="P1041" s="1612"/>
      <c r="Q1041" s="1612"/>
      <c r="R1041" s="1612"/>
      <c r="S1041" s="1612"/>
      <c r="T1041" s="1612"/>
      <c r="U1041" s="1612"/>
      <c r="V1041" s="1612"/>
      <c r="W1041" s="1612"/>
      <c r="X1041" s="1612"/>
      <c r="Y1041" s="1612"/>
      <c r="Z1041" s="1612"/>
      <c r="AA1041" s="1612"/>
      <c r="AB1041" s="1612"/>
      <c r="AC1041" s="1612"/>
      <c r="AD1041" s="1612"/>
      <c r="AE1041" s="1613"/>
      <c r="AF1041" s="44"/>
      <c r="AG1041" s="12"/>
      <c r="AH1041" s="12"/>
      <c r="AI1041" s="48"/>
      <c r="AJ1041" s="1676"/>
      <c r="AK1041" s="1677"/>
      <c r="AL1041" s="1677"/>
      <c r="AM1041" s="1677"/>
      <c r="AN1041" s="1677"/>
      <c r="AO1041" s="1677"/>
      <c r="AP1041" s="1677"/>
      <c r="AQ1041" s="1678"/>
      <c r="AR1041" s="1057"/>
      <c r="AS1041" s="1057"/>
      <c r="AT1041" s="1057"/>
      <c r="AU1041" s="1057"/>
      <c r="AV1041" s="1057"/>
      <c r="AW1041" s="1057"/>
      <c r="AX1041" s="1057"/>
      <c r="AY1041" s="1057"/>
    </row>
    <row r="1042" spans="1:51" ht="12.95" customHeight="1">
      <c r="A1042" s="12"/>
      <c r="B1042" s="44"/>
      <c r="C1042" s="1068"/>
      <c r="D1042" s="1611"/>
      <c r="E1042" s="1612"/>
      <c r="F1042" s="1612"/>
      <c r="G1042" s="1612"/>
      <c r="H1042" s="1612"/>
      <c r="I1042" s="1612"/>
      <c r="J1042" s="1612"/>
      <c r="K1042" s="1612"/>
      <c r="L1042" s="1612"/>
      <c r="M1042" s="1612"/>
      <c r="N1042" s="1612"/>
      <c r="O1042" s="1612"/>
      <c r="P1042" s="1612"/>
      <c r="Q1042" s="1612"/>
      <c r="R1042" s="1612"/>
      <c r="S1042" s="1612"/>
      <c r="T1042" s="1612"/>
      <c r="U1042" s="1612"/>
      <c r="V1042" s="1612"/>
      <c r="W1042" s="1612"/>
      <c r="X1042" s="1612"/>
      <c r="Y1042" s="1612"/>
      <c r="Z1042" s="1612"/>
      <c r="AA1042" s="1612"/>
      <c r="AB1042" s="1612"/>
      <c r="AC1042" s="1612"/>
      <c r="AD1042" s="1612"/>
      <c r="AE1042" s="1613"/>
      <c r="AF1042" s="44"/>
      <c r="AG1042" s="12"/>
      <c r="AH1042" s="12"/>
      <c r="AI1042" s="48"/>
      <c r="AJ1042" s="1676"/>
      <c r="AK1042" s="1677"/>
      <c r="AL1042" s="1677"/>
      <c r="AM1042" s="1677"/>
      <c r="AN1042" s="1677"/>
      <c r="AO1042" s="1677"/>
      <c r="AP1042" s="1677"/>
      <c r="AQ1042" s="1678"/>
      <c r="AR1042" s="1057"/>
      <c r="AS1042" s="1057"/>
      <c r="AT1042" s="1057"/>
      <c r="AU1042" s="1057"/>
      <c r="AV1042" s="1057"/>
      <c r="AW1042" s="1057"/>
      <c r="AX1042" s="1057"/>
      <c r="AY1042" s="1057"/>
    </row>
    <row r="1043" spans="1:51" ht="12.95" customHeight="1">
      <c r="A1043" s="12"/>
      <c r="B1043" s="44"/>
      <c r="C1043" s="1068"/>
      <c r="D1043" s="1593"/>
      <c r="E1043" s="1594"/>
      <c r="F1043" s="1594"/>
      <c r="G1043" s="1594"/>
      <c r="H1043" s="1594"/>
      <c r="I1043" s="1594"/>
      <c r="J1043" s="1594"/>
      <c r="K1043" s="1594"/>
      <c r="L1043" s="1594"/>
      <c r="M1043" s="1594"/>
      <c r="N1043" s="1594"/>
      <c r="O1043" s="1594"/>
      <c r="P1043" s="1594"/>
      <c r="Q1043" s="1594"/>
      <c r="R1043" s="1594"/>
      <c r="S1043" s="1594"/>
      <c r="T1043" s="1594"/>
      <c r="U1043" s="1594"/>
      <c r="V1043" s="1594"/>
      <c r="W1043" s="1594"/>
      <c r="X1043" s="1594"/>
      <c r="Y1043" s="1594"/>
      <c r="Z1043" s="1594"/>
      <c r="AA1043" s="1594"/>
      <c r="AB1043" s="1594"/>
      <c r="AC1043" s="1594"/>
      <c r="AD1043" s="1594"/>
      <c r="AE1043" s="1595"/>
      <c r="AF1043" s="44"/>
      <c r="AG1043" s="12"/>
      <c r="AH1043" s="12"/>
      <c r="AI1043" s="48"/>
      <c r="AJ1043" s="1679"/>
      <c r="AK1043" s="1680"/>
      <c r="AL1043" s="1680"/>
      <c r="AM1043" s="1680"/>
      <c r="AN1043" s="1680"/>
      <c r="AO1043" s="1680"/>
      <c r="AP1043" s="1680"/>
      <c r="AQ1043" s="1681"/>
      <c r="AR1043" s="1057"/>
      <c r="AS1043" s="1057"/>
      <c r="AT1043" s="1057"/>
      <c r="AU1043" s="1057"/>
      <c r="AV1043" s="1057"/>
      <c r="AW1043" s="1057"/>
      <c r="AX1043" s="1057"/>
      <c r="AY1043" s="1057"/>
    </row>
    <row r="1044" spans="1:51" ht="12.95" customHeight="1">
      <c r="A1044" s="12"/>
      <c r="B1044" s="47"/>
      <c r="C1044" s="1169" t="s">
        <v>1772</v>
      </c>
      <c r="D1044" s="1728" t="s">
        <v>1773</v>
      </c>
      <c r="E1044" s="1729"/>
      <c r="F1044" s="1729"/>
      <c r="G1044" s="1729"/>
      <c r="H1044" s="1729"/>
      <c r="I1044" s="1729"/>
      <c r="J1044" s="1729"/>
      <c r="K1044" s="1729"/>
      <c r="L1044" s="1729"/>
      <c r="M1044" s="1729"/>
      <c r="N1044" s="1729"/>
      <c r="O1044" s="1729"/>
      <c r="P1044" s="1729"/>
      <c r="Q1044" s="1729"/>
      <c r="R1044" s="1729"/>
      <c r="S1044" s="1729"/>
      <c r="T1044" s="1729"/>
      <c r="U1044" s="1729"/>
      <c r="V1044" s="1729"/>
      <c r="W1044" s="1729"/>
      <c r="X1044" s="1729"/>
      <c r="Y1044" s="1729"/>
      <c r="Z1044" s="1729"/>
      <c r="AA1044" s="1729"/>
      <c r="AB1044" s="1729"/>
      <c r="AC1044" s="1729"/>
      <c r="AD1044" s="1729"/>
      <c r="AE1044" s="1730"/>
      <c r="AF1044" s="47"/>
      <c r="AG1044" s="1605" t="str">
        <f>IF(X1047&gt;0,"Yes","No")</f>
        <v>Yes</v>
      </c>
      <c r="AH1044" s="1606"/>
      <c r="AI1044" s="50"/>
      <c r="AJ1044" s="1673">
        <f>IF((X1047=0),0,AY1004*AJ991)</f>
        <v>30174528</v>
      </c>
      <c r="AK1044" s="1674"/>
      <c r="AL1044" s="1674"/>
      <c r="AM1044" s="1674"/>
      <c r="AN1044" s="1674"/>
      <c r="AO1044" s="1674"/>
      <c r="AP1044" s="1674"/>
      <c r="AQ1044" s="1675"/>
      <c r="AR1044" s="1057"/>
      <c r="AS1044" s="1057"/>
      <c r="AT1044" s="1057"/>
      <c r="AU1044" s="1057"/>
      <c r="AV1044" s="1057"/>
      <c r="AW1044" s="1057"/>
      <c r="AX1044" s="1057"/>
      <c r="AY1044" s="1057"/>
    </row>
    <row r="1045" spans="1:51" ht="12.95" customHeight="1">
      <c r="A1045" s="12"/>
      <c r="B1045" s="44"/>
      <c r="C1045" s="328"/>
      <c r="D1045" s="1611" t="s">
        <v>1774</v>
      </c>
      <c r="E1045" s="1612"/>
      <c r="F1045" s="1612"/>
      <c r="G1045" s="1612"/>
      <c r="H1045" s="1612"/>
      <c r="I1045" s="1612"/>
      <c r="J1045" s="1612"/>
      <c r="K1045" s="1612"/>
      <c r="L1045" s="1612"/>
      <c r="M1045" s="1612"/>
      <c r="N1045" s="1612"/>
      <c r="O1045" s="1612"/>
      <c r="P1045" s="1612"/>
      <c r="Q1045" s="1612"/>
      <c r="R1045" s="1612"/>
      <c r="S1045" s="1612"/>
      <c r="T1045" s="1612"/>
      <c r="U1045" s="1612"/>
      <c r="V1045" s="1612"/>
      <c r="W1045" s="1612"/>
      <c r="X1045" s="1612"/>
      <c r="Y1045" s="1612"/>
      <c r="Z1045" s="1612"/>
      <c r="AA1045" s="1612"/>
      <c r="AB1045" s="1612"/>
      <c r="AC1045" s="1612"/>
      <c r="AD1045" s="1612"/>
      <c r="AE1045" s="1613"/>
      <c r="AF1045" s="44"/>
      <c r="AG1045" s="1074"/>
      <c r="AH1045" s="1074"/>
      <c r="AI1045" s="48"/>
      <c r="AJ1045" s="1676"/>
      <c r="AK1045" s="1677"/>
      <c r="AL1045" s="1677"/>
      <c r="AM1045" s="1677"/>
      <c r="AN1045" s="1677"/>
      <c r="AO1045" s="1677"/>
      <c r="AP1045" s="1677"/>
      <c r="AQ1045" s="1678"/>
      <c r="AR1045" s="1057"/>
      <c r="AS1045" s="1057"/>
      <c r="AT1045" s="1057"/>
      <c r="AU1045" s="1133"/>
      <c r="AV1045" s="1057"/>
      <c r="AW1045" s="1057"/>
      <c r="AX1045" s="1057"/>
      <c r="AY1045" s="1057"/>
    </row>
    <row r="1046" spans="1:51" ht="12.95" customHeight="1">
      <c r="A1046" s="12"/>
      <c r="B1046" s="44"/>
      <c r="C1046" s="328"/>
      <c r="D1046" s="1611"/>
      <c r="E1046" s="1612"/>
      <c r="F1046" s="1612"/>
      <c r="G1046" s="1612"/>
      <c r="H1046" s="1612"/>
      <c r="I1046" s="1612"/>
      <c r="J1046" s="1612"/>
      <c r="K1046" s="1612"/>
      <c r="L1046" s="1612"/>
      <c r="M1046" s="1612"/>
      <c r="N1046" s="1612"/>
      <c r="O1046" s="1612"/>
      <c r="P1046" s="1612"/>
      <c r="Q1046" s="1612"/>
      <c r="R1046" s="1612"/>
      <c r="S1046" s="1612"/>
      <c r="T1046" s="1612"/>
      <c r="U1046" s="1612"/>
      <c r="V1046" s="1612"/>
      <c r="W1046" s="1612"/>
      <c r="X1046" s="1612"/>
      <c r="Y1046" s="1612"/>
      <c r="Z1046" s="1612"/>
      <c r="AA1046" s="1612"/>
      <c r="AB1046" s="1612"/>
      <c r="AC1046" s="1612"/>
      <c r="AD1046" s="1612"/>
      <c r="AE1046" s="1613"/>
      <c r="AF1046" s="44"/>
      <c r="AG1046" s="1074"/>
      <c r="AH1046" s="1074"/>
      <c r="AI1046" s="48"/>
      <c r="AJ1046" s="1676"/>
      <c r="AK1046" s="1677"/>
      <c r="AL1046" s="1677"/>
      <c r="AM1046" s="1677"/>
      <c r="AN1046" s="1677"/>
      <c r="AO1046" s="1677"/>
      <c r="AP1046" s="1677"/>
      <c r="AQ1046" s="1678"/>
      <c r="AR1046" s="1057"/>
      <c r="AS1046" s="1057"/>
      <c r="AT1046" s="1057"/>
      <c r="AU1046" s="1133"/>
      <c r="AV1046" s="1057"/>
      <c r="AW1046" s="1057"/>
      <c r="AX1046" s="1057"/>
      <c r="AY1046" s="1057"/>
    </row>
    <row r="1047" spans="1:51" ht="12.95" customHeight="1">
      <c r="A1047" s="12"/>
      <c r="B1047" s="45"/>
      <c r="C1047" s="46"/>
      <c r="D1047" s="76" t="s">
        <v>1775</v>
      </c>
      <c r="E1047" s="6"/>
      <c r="F1047" s="6"/>
      <c r="G1047" s="6"/>
      <c r="H1047" s="6"/>
      <c r="I1047" s="1603">
        <f>AY1002</f>
        <v>50</v>
      </c>
      <c r="J1047" s="1604"/>
      <c r="K1047" s="6"/>
      <c r="L1047" s="6"/>
      <c r="M1047" s="6"/>
      <c r="N1047" s="6"/>
      <c r="O1047" s="6"/>
      <c r="P1047" s="6"/>
      <c r="Q1047" s="6"/>
      <c r="R1047" s="6"/>
      <c r="S1047" s="6"/>
      <c r="T1047" s="6"/>
      <c r="U1047" s="6"/>
      <c r="V1047" s="77" t="s">
        <v>1776</v>
      </c>
      <c r="W1047" s="33"/>
      <c r="X1047" s="1605">
        <f>BG632</f>
        <v>50</v>
      </c>
      <c r="Y1047" s="1606"/>
      <c r="Z1047" s="33"/>
      <c r="AA1047" s="33"/>
      <c r="AB1047" s="33"/>
      <c r="AC1047" s="33"/>
      <c r="AD1047" s="33"/>
      <c r="AE1047" s="34"/>
      <c r="AF1047" s="751"/>
      <c r="AG1047" s="752"/>
      <c r="AH1047" s="752"/>
      <c r="AI1047" s="753"/>
      <c r="AJ1047" s="1679"/>
      <c r="AK1047" s="1680"/>
      <c r="AL1047" s="1680"/>
      <c r="AM1047" s="1680"/>
      <c r="AN1047" s="1680"/>
      <c r="AO1047" s="1680"/>
      <c r="AP1047" s="1680"/>
      <c r="AQ1047" s="1681"/>
      <c r="AR1047" s="1057"/>
      <c r="AS1047" s="1057"/>
      <c r="AT1047" s="1057"/>
      <c r="AU1047" s="12"/>
      <c r="AV1047" s="1057"/>
      <c r="AW1047" s="1057"/>
      <c r="AX1047" s="1057"/>
      <c r="AY1047" s="1057"/>
    </row>
    <row r="1048" spans="1:51" ht="12.95" customHeight="1">
      <c r="A1048" s="12"/>
      <c r="B1048" s="47"/>
      <c r="C1048" s="1169" t="s">
        <v>1777</v>
      </c>
      <c r="D1048" s="1584" t="s">
        <v>1778</v>
      </c>
      <c r="E1048" s="1585"/>
      <c r="F1048" s="1585"/>
      <c r="G1048" s="1585"/>
      <c r="H1048" s="1585"/>
      <c r="I1048" s="1585"/>
      <c r="J1048" s="1585"/>
      <c r="K1048" s="1585"/>
      <c r="L1048" s="1585"/>
      <c r="M1048" s="1585"/>
      <c r="N1048" s="1585"/>
      <c r="O1048" s="1585"/>
      <c r="P1048" s="1585"/>
      <c r="Q1048" s="1585"/>
      <c r="R1048" s="1585"/>
      <c r="S1048" s="1585"/>
      <c r="T1048" s="1585"/>
      <c r="U1048" s="1585"/>
      <c r="V1048" s="1585"/>
      <c r="W1048" s="1585"/>
      <c r="X1048" s="1585"/>
      <c r="Y1048" s="1585"/>
      <c r="Z1048" s="1585"/>
      <c r="AA1048" s="1585"/>
      <c r="AB1048" s="1585"/>
      <c r="AC1048" s="1585"/>
      <c r="AD1048" s="1585"/>
      <c r="AE1048" s="1586"/>
      <c r="AF1048" s="44"/>
      <c r="AG1048" s="1605" t="str">
        <f>IF(X1051&gt;0,"Yes","No")</f>
        <v>No</v>
      </c>
      <c r="AH1048" s="1606"/>
      <c r="AI1048" s="48"/>
      <c r="AJ1048" s="1673">
        <f>IF((X1051=0),0,(2*AY1005)*AJ991)</f>
        <v>0</v>
      </c>
      <c r="AK1048" s="1674"/>
      <c r="AL1048" s="1674"/>
      <c r="AM1048" s="1674"/>
      <c r="AN1048" s="1674"/>
      <c r="AO1048" s="1674"/>
      <c r="AP1048" s="1674"/>
      <c r="AQ1048" s="1675"/>
      <c r="AR1048" s="1057"/>
      <c r="AS1048" s="1057"/>
      <c r="AT1048" s="1057"/>
      <c r="AU1048" s="12"/>
      <c r="AV1048" s="1057"/>
      <c r="AW1048" s="1057"/>
      <c r="AX1048" s="1057"/>
      <c r="AY1048" s="1057"/>
    </row>
    <row r="1049" spans="1:51" ht="12.95" customHeight="1">
      <c r="A1049" s="12"/>
      <c r="B1049" s="44"/>
      <c r="C1049" s="328"/>
      <c r="D1049" s="1611" t="s">
        <v>1779</v>
      </c>
      <c r="E1049" s="1612"/>
      <c r="F1049" s="1612"/>
      <c r="G1049" s="1612"/>
      <c r="H1049" s="1612"/>
      <c r="I1049" s="1612"/>
      <c r="J1049" s="1612"/>
      <c r="K1049" s="1612"/>
      <c r="L1049" s="1612"/>
      <c r="M1049" s="1612"/>
      <c r="N1049" s="1612"/>
      <c r="O1049" s="1612"/>
      <c r="P1049" s="1612"/>
      <c r="Q1049" s="1612"/>
      <c r="R1049" s="1612"/>
      <c r="S1049" s="1612"/>
      <c r="T1049" s="1612"/>
      <c r="U1049" s="1612"/>
      <c r="V1049" s="1612"/>
      <c r="W1049" s="1612"/>
      <c r="X1049" s="1612"/>
      <c r="Y1049" s="1612"/>
      <c r="Z1049" s="1612"/>
      <c r="AA1049" s="1612"/>
      <c r="AB1049" s="1612"/>
      <c r="AC1049" s="1612"/>
      <c r="AD1049" s="1612"/>
      <c r="AE1049" s="1613"/>
      <c r="AF1049" s="44"/>
      <c r="AG1049" s="1074"/>
      <c r="AH1049" s="1074"/>
      <c r="AI1049" s="48"/>
      <c r="AJ1049" s="1676"/>
      <c r="AK1049" s="1677"/>
      <c r="AL1049" s="1677"/>
      <c r="AM1049" s="1677"/>
      <c r="AN1049" s="1677"/>
      <c r="AO1049" s="1677"/>
      <c r="AP1049" s="1677"/>
      <c r="AQ1049" s="1678"/>
      <c r="AR1049" s="1057"/>
      <c r="AS1049" s="1057"/>
      <c r="AT1049" s="1057"/>
      <c r="AU1049" s="1057"/>
      <c r="AV1049" s="1057"/>
      <c r="AW1049" s="1057"/>
      <c r="AX1049" s="1057"/>
      <c r="AY1049" s="1057"/>
    </row>
    <row r="1050" spans="1:51" ht="12.95" customHeight="1">
      <c r="A1050" s="12"/>
      <c r="B1050" s="44"/>
      <c r="C1050" s="48"/>
      <c r="D1050" s="1611"/>
      <c r="E1050" s="1612"/>
      <c r="F1050" s="1612"/>
      <c r="G1050" s="1612"/>
      <c r="H1050" s="1612"/>
      <c r="I1050" s="1612"/>
      <c r="J1050" s="1612"/>
      <c r="K1050" s="1612"/>
      <c r="L1050" s="1612"/>
      <c r="M1050" s="1612"/>
      <c r="N1050" s="1612"/>
      <c r="O1050" s="1612"/>
      <c r="P1050" s="1612"/>
      <c r="Q1050" s="1612"/>
      <c r="R1050" s="1612"/>
      <c r="S1050" s="1612"/>
      <c r="T1050" s="1612"/>
      <c r="U1050" s="1612"/>
      <c r="V1050" s="1612"/>
      <c r="W1050" s="1612"/>
      <c r="X1050" s="1612"/>
      <c r="Y1050" s="1612"/>
      <c r="Z1050" s="1612"/>
      <c r="AA1050" s="1612"/>
      <c r="AB1050" s="1612"/>
      <c r="AC1050" s="1612"/>
      <c r="AD1050" s="1612"/>
      <c r="AE1050" s="1613"/>
      <c r="AF1050" s="748"/>
      <c r="AG1050" s="749"/>
      <c r="AH1050" s="749"/>
      <c r="AI1050" s="750"/>
      <c r="AJ1050" s="1676"/>
      <c r="AK1050" s="1677"/>
      <c r="AL1050" s="1677"/>
      <c r="AM1050" s="1677"/>
      <c r="AN1050" s="1677"/>
      <c r="AO1050" s="1677"/>
      <c r="AP1050" s="1677"/>
      <c r="AQ1050" s="1678"/>
      <c r="AR1050" s="1057"/>
      <c r="AS1050" s="1057"/>
      <c r="AT1050" s="1057"/>
      <c r="AU1050" s="1057"/>
      <c r="AV1050" s="1057"/>
      <c r="AW1050" s="1057"/>
      <c r="AX1050" s="1057"/>
      <c r="AY1050" s="1057"/>
    </row>
    <row r="1051" spans="1:51" ht="12.95" customHeight="1">
      <c r="A1051" s="12"/>
      <c r="B1051" s="45"/>
      <c r="C1051" s="46"/>
      <c r="D1051" s="76" t="s">
        <v>1775</v>
      </c>
      <c r="E1051" s="6"/>
      <c r="F1051" s="6"/>
      <c r="G1051" s="6"/>
      <c r="H1051" s="6"/>
      <c r="I1051" s="1603">
        <f>AY1002</f>
        <v>50</v>
      </c>
      <c r="J1051" s="1604"/>
      <c r="K1051" s="12"/>
      <c r="L1051" s="6"/>
      <c r="M1051" s="6"/>
      <c r="N1051" s="6"/>
      <c r="O1051" s="6"/>
      <c r="P1051" s="6"/>
      <c r="Q1051" s="6"/>
      <c r="R1051" s="6"/>
      <c r="S1051" s="6"/>
      <c r="T1051" s="6"/>
      <c r="U1051" s="6"/>
      <c r="V1051" s="77" t="s">
        <v>1780</v>
      </c>
      <c r="W1051" s="1101"/>
      <c r="X1051" s="1605">
        <f>BK632</f>
        <v>0</v>
      </c>
      <c r="Y1051" s="1606"/>
      <c r="Z1051" s="1101"/>
      <c r="AA1051" s="1101"/>
      <c r="AB1051" s="1101"/>
      <c r="AC1051" s="1101"/>
      <c r="AD1051" s="1101"/>
      <c r="AE1051" s="1101"/>
      <c r="AF1051" s="751"/>
      <c r="AG1051" s="752"/>
      <c r="AH1051" s="752"/>
      <c r="AI1051" s="753"/>
      <c r="AJ1051" s="1679"/>
      <c r="AK1051" s="1680"/>
      <c r="AL1051" s="1680"/>
      <c r="AM1051" s="1680"/>
      <c r="AN1051" s="1680"/>
      <c r="AO1051" s="1680"/>
      <c r="AP1051" s="1680"/>
      <c r="AQ1051" s="1681"/>
      <c r="AR1051" s="1057"/>
      <c r="AS1051" s="1057"/>
      <c r="AT1051" s="1057"/>
      <c r="AU1051" s="1057"/>
      <c r="AV1051" s="1057"/>
      <c r="AW1051" s="1057"/>
      <c r="AX1051" s="1057"/>
      <c r="AY1051" s="1057"/>
    </row>
    <row r="1052" spans="1:51" ht="12.95" customHeight="1">
      <c r="A1052" s="12"/>
      <c r="B1052" s="61"/>
      <c r="C1052" s="1075"/>
      <c r="D1052" s="1631" t="s">
        <v>1781</v>
      </c>
      <c r="E1052" s="1631"/>
      <c r="F1052" s="1631"/>
      <c r="G1052" s="1631"/>
      <c r="H1052" s="1631"/>
      <c r="I1052" s="1631"/>
      <c r="J1052" s="1631"/>
      <c r="K1052" s="1631"/>
      <c r="L1052" s="1631"/>
      <c r="M1052" s="1631"/>
      <c r="N1052" s="1631"/>
      <c r="O1052" s="1631"/>
      <c r="P1052" s="1631"/>
      <c r="Q1052" s="1631"/>
      <c r="R1052" s="1631"/>
      <c r="S1052" s="1631"/>
      <c r="T1052" s="1631"/>
      <c r="U1052" s="1631"/>
      <c r="V1052" s="1631"/>
      <c r="W1052" s="1631"/>
      <c r="X1052" s="1631"/>
      <c r="Y1052" s="1631"/>
      <c r="Z1052" s="1631"/>
      <c r="AA1052" s="1631"/>
      <c r="AB1052" s="1631"/>
      <c r="AC1052" s="1631"/>
      <c r="AD1052" s="1631"/>
      <c r="AE1052" s="1631"/>
      <c r="AF1052" s="1631"/>
      <c r="AG1052" s="1631"/>
      <c r="AH1052" s="1631"/>
      <c r="AI1052" s="1632"/>
      <c r="AJ1052" s="1718">
        <f>SUM(AJ991:AQ1051)</f>
        <v>60349056</v>
      </c>
      <c r="AK1052" s="1719"/>
      <c r="AL1052" s="1719"/>
      <c r="AM1052" s="1719"/>
      <c r="AN1052" s="1719"/>
      <c r="AO1052" s="1719"/>
      <c r="AP1052" s="1719"/>
      <c r="AQ1052" s="1720"/>
      <c r="AR1052" s="1057"/>
      <c r="AS1052" s="1057"/>
      <c r="AT1052" s="1057"/>
      <c r="AU1052" s="1057"/>
      <c r="AV1052" s="1057"/>
      <c r="AW1052" s="1057"/>
      <c r="AX1052" s="1057"/>
      <c r="AY1052" s="1057"/>
    </row>
    <row r="1053" spans="1:51" ht="12.95" customHeight="1">
      <c r="A1053" s="12"/>
      <c r="B1053" s="12"/>
      <c r="C1053" s="1076"/>
      <c r="D1053" s="1077"/>
      <c r="E1053" s="1077"/>
      <c r="F1053" s="1077"/>
      <c r="G1053" s="1077"/>
      <c r="H1053" s="1077"/>
      <c r="I1053" s="1077"/>
      <c r="J1053" s="1077"/>
      <c r="K1053" s="1077"/>
      <c r="L1053" s="1077"/>
      <c r="M1053" s="1077"/>
      <c r="N1053" s="1077"/>
      <c r="O1053" s="1077"/>
      <c r="P1053" s="1077"/>
      <c r="Q1053" s="1077"/>
      <c r="R1053" s="1077"/>
      <c r="S1053" s="1077"/>
      <c r="T1053" s="1078"/>
      <c r="U1053" s="1078"/>
      <c r="V1053" s="1078"/>
      <c r="W1053" s="1078"/>
      <c r="X1053" s="1078"/>
      <c r="Y1053" s="1078"/>
      <c r="Z1053" s="1078"/>
      <c r="AA1053" s="1078"/>
      <c r="AB1053" s="1078"/>
      <c r="AC1053" s="1078"/>
      <c r="AD1053" s="122"/>
      <c r="AE1053" s="122"/>
      <c r="AF1053" s="122"/>
      <c r="AG1053" s="122"/>
      <c r="AH1053" s="122"/>
      <c r="AI1053" s="122"/>
      <c r="AJ1053" s="122"/>
      <c r="AK1053" s="122"/>
      <c r="AL1053" s="1057"/>
      <c r="AM1053" s="1057"/>
      <c r="AN1053" s="1057"/>
      <c r="AO1053" s="1057"/>
      <c r="AP1053" s="1057"/>
      <c r="AQ1053" s="1057"/>
      <c r="AR1053" s="1057"/>
      <c r="AS1053" s="1057"/>
      <c r="AT1053" s="1057"/>
      <c r="AU1053" s="1057"/>
      <c r="AV1053" s="1057"/>
      <c r="AW1053" s="1057"/>
      <c r="AX1053" s="1057"/>
      <c r="AY1053" s="1057"/>
    </row>
    <row r="1054" spans="1:51" ht="12.95" customHeight="1">
      <c r="A1054" s="12"/>
      <c r="B1054" s="1057"/>
      <c r="C1054" s="1057"/>
      <c r="D1054" s="1057"/>
      <c r="E1054" s="1057"/>
      <c r="F1054" s="1057"/>
      <c r="G1054" s="1057"/>
      <c r="H1054" s="1057"/>
      <c r="I1054" s="1057"/>
      <c r="J1054" s="1057"/>
      <c r="K1054" s="1057"/>
      <c r="L1054" s="1057"/>
      <c r="M1054" s="1057"/>
      <c r="N1054" s="1057"/>
      <c r="O1054" s="1057"/>
      <c r="P1054" s="1057"/>
      <c r="Q1054" s="1057"/>
      <c r="R1054" s="1057"/>
      <c r="S1054" s="1057"/>
      <c r="T1054" s="1057"/>
      <c r="U1054" s="1057"/>
      <c r="V1054" s="1057"/>
      <c r="W1054" s="1057"/>
      <c r="X1054" s="1057"/>
      <c r="Y1054" s="1057"/>
      <c r="Z1054" s="1057"/>
      <c r="AA1054" s="1057"/>
      <c r="AB1054" s="1057"/>
      <c r="AC1054" s="1057"/>
      <c r="AD1054" s="1057"/>
      <c r="AE1054" s="1057"/>
      <c r="AF1054" s="1057"/>
      <c r="AG1054" s="1057"/>
      <c r="AH1054" s="1057"/>
      <c r="AI1054" s="1057"/>
      <c r="AJ1054" s="1057"/>
      <c r="AK1054" s="1057"/>
      <c r="AL1054" s="1057"/>
      <c r="AM1054" s="1057"/>
      <c r="AN1054" s="1057"/>
      <c r="AO1054" s="1057"/>
      <c r="AP1054" s="1057"/>
      <c r="AQ1054" s="1057"/>
      <c r="AR1054" s="1057"/>
      <c r="AS1054" s="1057"/>
      <c r="AT1054" s="1057"/>
      <c r="AU1054" s="1057"/>
      <c r="AV1054" s="1057"/>
      <c r="AW1054" s="1057"/>
      <c r="AX1054" s="1057"/>
      <c r="AY1054" s="1057"/>
    </row>
    <row r="1055" spans="1:51" ht="12.95" customHeight="1">
      <c r="A1055" s="12"/>
      <c r="B1055" s="1057"/>
      <c r="C1055" s="1057"/>
      <c r="D1055" s="1057"/>
      <c r="E1055" s="1057"/>
      <c r="F1055" s="1057"/>
      <c r="G1055" s="1057"/>
      <c r="H1055" s="1057"/>
      <c r="I1055" s="1057"/>
      <c r="J1055" s="1057"/>
      <c r="K1055" s="1057"/>
      <c r="L1055" s="1057"/>
      <c r="M1055" s="1057"/>
      <c r="N1055" s="1057"/>
      <c r="O1055" s="1057"/>
      <c r="P1055" s="1057"/>
      <c r="Q1055" s="1057"/>
      <c r="R1055" s="1057"/>
      <c r="S1055" s="1057"/>
      <c r="T1055" s="1057"/>
      <c r="U1055" s="1057"/>
      <c r="V1055" s="1057"/>
      <c r="W1055" s="1057"/>
      <c r="X1055" s="1057"/>
      <c r="Y1055" s="1057"/>
      <c r="Z1055" s="1057"/>
      <c r="AA1055" s="1057"/>
      <c r="AB1055" s="1057"/>
      <c r="AC1055" s="1057"/>
      <c r="AD1055" s="1057"/>
      <c r="AE1055" s="1057"/>
      <c r="AF1055" s="1057"/>
      <c r="AG1055" s="1057"/>
      <c r="AH1055" s="1057"/>
      <c r="AI1055" s="1057"/>
      <c r="AJ1055" s="1057"/>
      <c r="AK1055" s="1057"/>
      <c r="AL1055" s="1057"/>
      <c r="AM1055" s="1057"/>
      <c r="AN1055" s="1057"/>
      <c r="AO1055" s="1057"/>
      <c r="AP1055" s="1057"/>
      <c r="AQ1055" s="1057"/>
      <c r="AR1055" s="1057"/>
      <c r="AS1055" s="1057"/>
      <c r="AT1055" s="1057"/>
      <c r="AU1055" s="1057"/>
      <c r="AV1055" s="1133"/>
      <c r="AW1055" s="1133"/>
      <c r="AX1055" s="1133"/>
      <c r="AY1055" s="1133"/>
    </row>
    <row r="1056" spans="1:51" ht="12.95" customHeight="1">
      <c r="A1056" s="12"/>
      <c r="B1056" s="1057"/>
      <c r="C1056" s="1057"/>
      <c r="D1056" s="1057"/>
      <c r="E1056" s="1057"/>
      <c r="F1056" s="1057"/>
      <c r="G1056" s="1057"/>
      <c r="H1056" s="1057"/>
      <c r="I1056" s="1057"/>
      <c r="J1056" s="1057"/>
      <c r="K1056" s="1057"/>
      <c r="L1056" s="1057"/>
      <c r="M1056" s="1057"/>
      <c r="N1056" s="1057"/>
      <c r="O1056" s="1057"/>
      <c r="P1056" s="1057"/>
      <c r="Q1056" s="1057"/>
      <c r="R1056" s="1057"/>
      <c r="S1056" s="1057"/>
      <c r="T1056" s="1057"/>
      <c r="U1056" s="1057"/>
      <c r="V1056" s="1057"/>
      <c r="W1056" s="1057"/>
      <c r="X1056" s="1057"/>
      <c r="Y1056" s="1057"/>
      <c r="Z1056" s="1057"/>
      <c r="AA1056" s="1057"/>
      <c r="AB1056" s="1057"/>
      <c r="AC1056" s="1057"/>
      <c r="AD1056" s="1057"/>
      <c r="AE1056" s="1057"/>
      <c r="AF1056" s="1057"/>
      <c r="AG1056" s="1057"/>
      <c r="AH1056" s="1057"/>
      <c r="AI1056" s="1057"/>
      <c r="AJ1056" s="1057"/>
      <c r="AK1056" s="1057"/>
      <c r="AL1056" s="1057"/>
      <c r="AM1056" s="1057"/>
      <c r="AN1056" s="1057"/>
      <c r="AO1056" s="1057"/>
      <c r="AP1056" s="1057"/>
      <c r="AQ1056" s="1057"/>
      <c r="AR1056" s="1057"/>
      <c r="AS1056" s="1057"/>
      <c r="AT1056" s="1057"/>
      <c r="AU1056" s="1057"/>
      <c r="AV1056" s="1133"/>
      <c r="AW1056" s="1133"/>
      <c r="AX1056" s="1133"/>
      <c r="AY1056" s="1133"/>
    </row>
    <row r="1057" spans="1:51" ht="12.95" customHeight="1">
      <c r="A1057" s="12"/>
      <c r="B1057" s="1057"/>
      <c r="C1057" s="1057"/>
      <c r="D1057" s="1057"/>
      <c r="E1057" s="1057"/>
      <c r="F1057" s="1057"/>
      <c r="G1057" s="1057"/>
      <c r="H1057" s="1057"/>
      <c r="I1057" s="1057"/>
      <c r="J1057" s="1057"/>
      <c r="K1057" s="1057"/>
      <c r="L1057" s="1057"/>
      <c r="M1057" s="1057"/>
      <c r="N1057" s="1057"/>
      <c r="O1057" s="1057"/>
      <c r="P1057" s="1057"/>
      <c r="Q1057" s="1057"/>
      <c r="R1057" s="1057"/>
      <c r="S1057" s="1057"/>
      <c r="T1057" s="1057"/>
      <c r="U1057" s="1057"/>
      <c r="V1057" s="1057"/>
      <c r="W1057" s="1057"/>
      <c r="X1057" s="1057"/>
      <c r="Y1057" s="1057"/>
      <c r="Z1057" s="1057"/>
      <c r="AA1057" s="1057"/>
      <c r="AB1057" s="1057"/>
      <c r="AC1057" s="1057"/>
      <c r="AD1057" s="1057"/>
      <c r="AE1057" s="1057"/>
      <c r="AF1057" s="1057"/>
      <c r="AG1057" s="1057"/>
      <c r="AH1057" s="1057"/>
      <c r="AI1057" s="1057"/>
      <c r="AJ1057" s="1057"/>
      <c r="AK1057" s="1057"/>
      <c r="AL1057" s="1057"/>
      <c r="AM1057" s="1057"/>
      <c r="AN1057" s="1057"/>
      <c r="AO1057" s="1057"/>
      <c r="AP1057" s="1057"/>
      <c r="AQ1057" s="1057"/>
      <c r="AR1057" s="1057"/>
      <c r="AS1057" s="1057"/>
      <c r="AT1057" s="1057"/>
      <c r="AU1057" s="1057"/>
      <c r="AV1057" s="12"/>
      <c r="AW1057" s="12"/>
      <c r="AX1057" s="12"/>
      <c r="AY1057" s="12"/>
    </row>
    <row r="1058" spans="1:51" ht="12.95" customHeight="1">
      <c r="A1058" s="12"/>
      <c r="B1058" s="12"/>
      <c r="C1058" s="1076"/>
      <c r="D1058" s="1079"/>
      <c r="E1058" s="1079"/>
      <c r="F1058" s="1079"/>
      <c r="G1058" s="1079"/>
      <c r="H1058" s="1079"/>
      <c r="I1058" s="1079"/>
      <c r="J1058" s="1079"/>
      <c r="K1058" s="1079"/>
      <c r="L1058" s="1079"/>
      <c r="M1058" s="1079"/>
      <c r="N1058" s="1079"/>
      <c r="O1058" s="1079"/>
      <c r="P1058" s="1079"/>
      <c r="Q1058" s="1079"/>
      <c r="R1058" s="1079"/>
      <c r="S1058" s="1079"/>
      <c r="T1058" s="1079"/>
      <c r="U1058" s="1079"/>
      <c r="V1058" s="1079"/>
      <c r="W1058" s="1079"/>
      <c r="X1058" s="1079"/>
      <c r="Y1058" s="1079"/>
      <c r="Z1058" s="1079"/>
      <c r="AA1058" s="1079"/>
      <c r="AB1058" s="1079"/>
      <c r="AC1058" s="1079"/>
      <c r="AD1058" s="1079"/>
      <c r="AE1058" s="1079"/>
      <c r="AF1058" s="1079"/>
      <c r="AG1058" s="1079"/>
      <c r="AH1058" s="1079"/>
      <c r="AI1058" s="1079"/>
      <c r="AJ1058" s="1079"/>
      <c r="AK1058" s="1079"/>
      <c r="AL1058" s="1057"/>
      <c r="AM1058" s="1057"/>
      <c r="AN1058" s="1057"/>
      <c r="AO1058" s="1057"/>
      <c r="AP1058" s="1057"/>
      <c r="AQ1058" s="1057"/>
      <c r="AR1058" s="1057"/>
      <c r="AS1058" s="1057"/>
      <c r="AT1058" s="1057"/>
      <c r="AU1058" s="1057"/>
      <c r="AV1058" s="12"/>
      <c r="AW1058" s="12"/>
      <c r="AX1058" s="12"/>
      <c r="AY1058" s="12"/>
    </row>
    <row r="1059" spans="1:51" ht="12.95" customHeight="1">
      <c r="A1059" s="1080"/>
      <c r="B1059" s="1795">
        <f>IF(ISNA(IF((AJ1019&gt;(AJ991*0.15)),"(f) cannot be greater than 15% of unadjusted eligible basis.",0)),"",(IF((AJ1019&gt;(AJ991*0.15)),"(f) cannot be greater than 15% of unadjusted eligible basis.",0)))</f>
        <v>0</v>
      </c>
      <c r="C1059" s="1795"/>
      <c r="D1059" s="1795"/>
      <c r="E1059" s="1795"/>
      <c r="F1059" s="1795"/>
      <c r="G1059" s="1795"/>
      <c r="H1059" s="1795"/>
      <c r="I1059" s="1795"/>
      <c r="J1059" s="1795"/>
      <c r="K1059" s="1795"/>
      <c r="L1059" s="1795"/>
      <c r="M1059" s="1795"/>
      <c r="N1059" s="1795"/>
      <c r="O1059" s="1795"/>
      <c r="P1059" s="1795"/>
      <c r="Q1059" s="1795"/>
      <c r="R1059" s="1795"/>
      <c r="S1059" s="1795"/>
      <c r="T1059" s="1795"/>
      <c r="U1059" s="1795"/>
      <c r="V1059" s="1795"/>
      <c r="W1059" s="1795"/>
      <c r="X1059" s="1795"/>
      <c r="Y1059" s="1795"/>
      <c r="Z1059" s="1795"/>
      <c r="AA1059" s="1795"/>
      <c r="AB1059" s="1795"/>
      <c r="AC1059" s="1795"/>
      <c r="AD1059" s="1795"/>
      <c r="AE1059" s="1795"/>
      <c r="AF1059" s="1795"/>
      <c r="AG1059" s="1795"/>
      <c r="AH1059" s="1795"/>
      <c r="AI1059" s="1795"/>
      <c r="AJ1059" s="1795"/>
      <c r="AK1059" s="1795"/>
      <c r="AL1059" s="1795"/>
      <c r="AM1059" s="1795"/>
      <c r="AN1059" s="1795"/>
      <c r="AO1059" s="1795"/>
      <c r="AP1059" s="1795"/>
      <c r="AQ1059" s="1057"/>
      <c r="AR1059" s="1057"/>
      <c r="AS1059" s="1057"/>
      <c r="AT1059" s="1057"/>
      <c r="AU1059" s="1057"/>
      <c r="AV1059" s="1057"/>
      <c r="AW1059" s="1057"/>
      <c r="AX1059" s="1057"/>
      <c r="AY1059" s="1057"/>
    </row>
    <row r="1060" spans="1:51" ht="12.95" customHeight="1">
      <c r="A1060" s="1264" t="s">
        <v>1782</v>
      </c>
      <c r="B1060" s="1264"/>
      <c r="C1060" s="1264"/>
      <c r="D1060" s="1264"/>
      <c r="E1060" s="1264"/>
      <c r="F1060" s="1264"/>
      <c r="G1060" s="1264"/>
      <c r="H1060" s="1264"/>
      <c r="I1060" s="1264"/>
      <c r="J1060" s="1264"/>
      <c r="K1060" s="1264"/>
      <c r="L1060" s="1264"/>
      <c r="M1060" s="1264"/>
      <c r="N1060" s="1264"/>
      <c r="O1060" s="1264"/>
      <c r="P1060" s="1264"/>
      <c r="Q1060" s="1264"/>
      <c r="R1060" s="1264"/>
      <c r="S1060" s="1264"/>
      <c r="T1060" s="1264"/>
      <c r="U1060" s="1264"/>
      <c r="V1060" s="1264"/>
      <c r="W1060" s="1264"/>
      <c r="X1060" s="1264"/>
      <c r="Y1060" s="1264"/>
      <c r="Z1060" s="1264"/>
      <c r="AA1060" s="1264"/>
      <c r="AB1060" s="1264"/>
      <c r="AC1060" s="1264"/>
      <c r="AD1060" s="1264"/>
      <c r="AE1060" s="1264"/>
      <c r="AF1060" s="1264"/>
      <c r="AG1060" s="1264"/>
      <c r="AH1060" s="1264"/>
      <c r="AI1060" s="1264"/>
      <c r="AJ1060" s="1264"/>
      <c r="AK1060" s="1264"/>
      <c r="AL1060" s="1264"/>
      <c r="AM1060" s="1264"/>
      <c r="AN1060" s="1264"/>
      <c r="AO1060" s="1264"/>
      <c r="AP1060" s="1264"/>
      <c r="AQ1060" s="1264"/>
      <c r="AR1060" s="1133"/>
      <c r="AS1060" s="1133"/>
      <c r="AT1060" s="1133"/>
      <c r="AU1060" s="1101"/>
      <c r="AV1060" s="1057"/>
      <c r="AW1060" s="1057"/>
      <c r="AX1060" s="1057"/>
      <c r="AY1060" s="1057"/>
    </row>
    <row r="1061" spans="1:51" ht="12.95" customHeight="1">
      <c r="A1061" s="12"/>
      <c r="B1061" s="12"/>
      <c r="C1061" s="12"/>
      <c r="D1061" s="12"/>
      <c r="E1061" s="12"/>
      <c r="F1061" s="12"/>
      <c r="G1061" s="12"/>
      <c r="H1061" s="12"/>
      <c r="I1061" s="12"/>
      <c r="J1061" s="12"/>
      <c r="K1061" s="12"/>
      <c r="L1061" s="12"/>
      <c r="M1061" s="12"/>
      <c r="N1061" s="12"/>
      <c r="O1061" s="12"/>
      <c r="P1061" s="12"/>
      <c r="Q1061" s="1133"/>
      <c r="R1061" s="1133"/>
      <c r="S1061" s="1133"/>
      <c r="T1061" s="1133"/>
      <c r="U1061" s="1133"/>
      <c r="V1061" s="1133"/>
      <c r="W1061" s="1133"/>
      <c r="X1061" s="1133"/>
      <c r="Y1061" s="1133"/>
      <c r="Z1061" s="1133"/>
      <c r="AA1061" s="1133"/>
      <c r="AB1061" s="1133"/>
      <c r="AC1061" s="1133"/>
      <c r="AD1061" s="1133"/>
      <c r="AE1061" s="1133"/>
      <c r="AF1061" s="1133"/>
      <c r="AG1061" s="1133"/>
      <c r="AH1061" s="1133"/>
      <c r="AI1061" s="1133"/>
      <c r="AJ1061" s="1133"/>
      <c r="AK1061" s="1133"/>
      <c r="AL1061" s="1133"/>
      <c r="AM1061" s="1133"/>
      <c r="AN1061" s="1133"/>
      <c r="AO1061" s="1133"/>
      <c r="AP1061" s="1133"/>
      <c r="AQ1061" s="1133"/>
      <c r="AR1061" s="1133"/>
      <c r="AS1061" s="1133"/>
      <c r="AT1061" s="1133"/>
      <c r="AU1061" s="1101"/>
      <c r="AV1061" s="1057"/>
      <c r="AW1061" s="1057"/>
      <c r="AX1061" s="1057"/>
      <c r="AY1061" s="1057"/>
    </row>
    <row r="1062" spans="1:51" ht="12.95" customHeight="1">
      <c r="A1062" s="1124" t="s">
        <v>1783</v>
      </c>
      <c r="B1062" s="1133"/>
      <c r="C1062" s="1133"/>
      <c r="D1062" s="1133"/>
      <c r="E1062" s="1133"/>
      <c r="F1062" s="1133"/>
      <c r="G1062" s="1133"/>
      <c r="H1062" s="1133"/>
      <c r="I1062" s="1133"/>
      <c r="J1062" s="1133"/>
      <c r="K1062" s="1133"/>
      <c r="L1062" s="1133"/>
      <c r="M1062" s="1133"/>
      <c r="N1062" s="1133"/>
      <c r="O1062" s="1133"/>
      <c r="P1062" s="1133"/>
      <c r="Q1062" s="1133"/>
      <c r="R1062" s="1133"/>
      <c r="S1062" s="1133"/>
      <c r="T1062" s="1133"/>
      <c r="U1062" s="1133"/>
      <c r="V1062" s="1133"/>
      <c r="W1062" s="1133"/>
      <c r="X1062" s="1133"/>
      <c r="Y1062" s="1101"/>
      <c r="Z1062" s="1101"/>
      <c r="AA1062" s="1101"/>
      <c r="AB1062" s="1101"/>
      <c r="AC1062" s="1101"/>
      <c r="AD1062" s="1101"/>
      <c r="AE1062" s="1101"/>
      <c r="AF1062" s="1101"/>
      <c r="AG1062" s="1101"/>
      <c r="AH1062" s="1101"/>
      <c r="AI1062" s="1101"/>
      <c r="AJ1062" s="12"/>
      <c r="AK1062" s="12"/>
      <c r="AL1062" s="12"/>
      <c r="AM1062" s="12"/>
      <c r="AN1062" s="12"/>
      <c r="AO1062" s="12"/>
      <c r="AP1062" s="12"/>
      <c r="AQ1062" s="12"/>
      <c r="AR1062" s="12"/>
      <c r="AS1062" s="12"/>
      <c r="AT1062" s="12"/>
      <c r="AU1062" s="1101"/>
      <c r="AV1062" s="1057"/>
      <c r="AW1062" s="1057"/>
      <c r="AX1062" s="1057"/>
      <c r="AY1062" s="1057"/>
    </row>
    <row r="1063" spans="1:51" ht="12.95" customHeight="1">
      <c r="A1063" s="115" t="s">
        <v>1784</v>
      </c>
      <c r="B1063" s="12"/>
      <c r="C1063" s="12"/>
      <c r="D1063" s="12"/>
      <c r="E1063" s="12"/>
      <c r="F1063" s="12"/>
      <c r="G1063" s="12"/>
      <c r="H1063" s="12"/>
      <c r="I1063" s="12"/>
      <c r="J1063" s="12"/>
      <c r="K1063" s="12"/>
      <c r="L1063" s="12"/>
      <c r="M1063" s="12"/>
      <c r="N1063" s="12"/>
      <c r="O1063" s="12"/>
      <c r="P1063" s="12"/>
      <c r="Q1063" s="1133"/>
      <c r="R1063" s="1133"/>
      <c r="S1063" s="1133"/>
      <c r="T1063" s="1133"/>
      <c r="U1063" s="1133"/>
      <c r="V1063" s="1133"/>
      <c r="W1063" s="1133"/>
      <c r="X1063" s="1133"/>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U1063" s="1101"/>
      <c r="AV1063" s="1057"/>
      <c r="AW1063" s="1057"/>
      <c r="AX1063" s="1057"/>
      <c r="AY1063" s="1057"/>
    </row>
    <row r="1064" spans="1:51" ht="12.95" customHeight="1">
      <c r="A1064" s="1376" t="s">
        <v>299</v>
      </c>
      <c r="B1064" s="1376"/>
      <c r="C1064" s="7">
        <v>1</v>
      </c>
      <c r="D1064" s="1226" t="s">
        <v>1785</v>
      </c>
      <c r="E1064" s="1226"/>
      <c r="F1064" s="1226"/>
      <c r="G1064" s="1226"/>
      <c r="H1064" s="1226"/>
      <c r="I1064" s="1226"/>
      <c r="J1064" s="1226"/>
      <c r="K1064" s="1226"/>
      <c r="L1064" s="1226"/>
      <c r="M1064" s="1226"/>
      <c r="N1064" s="1226"/>
      <c r="O1064" s="1226"/>
      <c r="P1064" s="1226"/>
      <c r="Q1064" s="1226"/>
      <c r="R1064" s="1226"/>
      <c r="S1064" s="1226"/>
      <c r="T1064" s="1226"/>
      <c r="U1064" s="1226"/>
      <c r="V1064" s="1226"/>
      <c r="W1064" s="1226"/>
      <c r="X1064" s="1226"/>
      <c r="Y1064" s="1226"/>
      <c r="Z1064" s="1226"/>
      <c r="AA1064" s="1226"/>
      <c r="AB1064" s="1226"/>
      <c r="AC1064" s="1226"/>
      <c r="AD1064" s="1226"/>
      <c r="AE1064" s="1226"/>
      <c r="AF1064" s="1226"/>
      <c r="AG1064" s="1226"/>
      <c r="AH1064" s="1226"/>
      <c r="AI1064" s="1226"/>
      <c r="AJ1064" s="1226"/>
      <c r="AK1064" s="1226"/>
      <c r="AL1064" s="1057"/>
      <c r="AM1064" s="1057"/>
      <c r="AN1064" s="1057"/>
      <c r="AO1064" s="1057"/>
      <c r="AP1064" s="1057"/>
      <c r="AQ1064" s="1057"/>
      <c r="AR1064" s="1057"/>
      <c r="AS1064" s="1057"/>
      <c r="AT1064" s="1057"/>
      <c r="AU1064" s="1101"/>
      <c r="AV1064" s="1057"/>
      <c r="AW1064" s="1057"/>
      <c r="AX1064" s="1057"/>
      <c r="AY1064" s="1057"/>
    </row>
    <row r="1065" spans="1:51" ht="12.95" customHeight="1">
      <c r="A1065" s="1132"/>
      <c r="B1065" s="1132"/>
      <c r="C1065" s="7"/>
      <c r="D1065" s="1226"/>
      <c r="E1065" s="1226"/>
      <c r="F1065" s="1226"/>
      <c r="G1065" s="1226"/>
      <c r="H1065" s="1226"/>
      <c r="I1065" s="1226"/>
      <c r="J1065" s="1226"/>
      <c r="K1065" s="1226"/>
      <c r="L1065" s="1226"/>
      <c r="M1065" s="1226"/>
      <c r="N1065" s="1226"/>
      <c r="O1065" s="1226"/>
      <c r="P1065" s="1226"/>
      <c r="Q1065" s="1226"/>
      <c r="R1065" s="1226"/>
      <c r="S1065" s="1226"/>
      <c r="T1065" s="1226"/>
      <c r="U1065" s="1226"/>
      <c r="V1065" s="1226"/>
      <c r="W1065" s="1226"/>
      <c r="X1065" s="1226"/>
      <c r="Y1065" s="1226"/>
      <c r="Z1065" s="1226"/>
      <c r="AA1065" s="1226"/>
      <c r="AB1065" s="1226"/>
      <c r="AC1065" s="1226"/>
      <c r="AD1065" s="1226"/>
      <c r="AE1065" s="1226"/>
      <c r="AF1065" s="1226"/>
      <c r="AG1065" s="1226"/>
      <c r="AH1065" s="1226"/>
      <c r="AI1065" s="1226"/>
      <c r="AJ1065" s="1226"/>
      <c r="AK1065" s="1226"/>
      <c r="AL1065" s="1057"/>
      <c r="AM1065" s="1057"/>
      <c r="AN1065" s="1057"/>
      <c r="AO1065" s="1057"/>
      <c r="AP1065" s="1057"/>
      <c r="AQ1065" s="1057"/>
      <c r="AR1065" s="1057"/>
      <c r="AS1065" s="1057"/>
      <c r="AT1065" s="1057"/>
      <c r="AU1065" s="1101"/>
      <c r="AV1065" s="1057"/>
      <c r="AW1065" s="1057"/>
      <c r="AX1065" s="1057"/>
      <c r="AY1065" s="1057"/>
    </row>
    <row r="1066" spans="1:51" ht="12.95" customHeight="1">
      <c r="A1066" s="1132"/>
      <c r="B1066" s="1132"/>
      <c r="C1066" s="7"/>
      <c r="D1066" s="1226"/>
      <c r="E1066" s="1226"/>
      <c r="F1066" s="1226"/>
      <c r="G1066" s="1226"/>
      <c r="H1066" s="1226"/>
      <c r="I1066" s="1226"/>
      <c r="J1066" s="1226"/>
      <c r="K1066" s="1226"/>
      <c r="L1066" s="1226"/>
      <c r="M1066" s="1226"/>
      <c r="N1066" s="1226"/>
      <c r="O1066" s="1226"/>
      <c r="P1066" s="1226"/>
      <c r="Q1066" s="1226"/>
      <c r="R1066" s="1226"/>
      <c r="S1066" s="1226"/>
      <c r="T1066" s="1226"/>
      <c r="U1066" s="1226"/>
      <c r="V1066" s="1226"/>
      <c r="W1066" s="1226"/>
      <c r="X1066" s="1226"/>
      <c r="Y1066" s="1226"/>
      <c r="Z1066" s="1226"/>
      <c r="AA1066" s="1226"/>
      <c r="AB1066" s="1226"/>
      <c r="AC1066" s="1226"/>
      <c r="AD1066" s="1226"/>
      <c r="AE1066" s="1226"/>
      <c r="AF1066" s="1226"/>
      <c r="AG1066" s="1226"/>
      <c r="AH1066" s="1226"/>
      <c r="AI1066" s="1226"/>
      <c r="AJ1066" s="1226"/>
      <c r="AK1066" s="1226"/>
      <c r="AL1066" s="1057"/>
      <c r="AM1066" s="1057"/>
      <c r="AN1066" s="1057"/>
      <c r="AO1066" s="1057"/>
      <c r="AP1066" s="1057"/>
      <c r="AQ1066" s="1057"/>
      <c r="AR1066" s="1057"/>
      <c r="AS1066" s="1057"/>
      <c r="AT1066" s="1057"/>
      <c r="AU1066" s="1101"/>
      <c r="AV1066" s="1057"/>
      <c r="AW1066" s="1057"/>
      <c r="AX1066" s="1057"/>
      <c r="AY1066" s="1057"/>
    </row>
    <row r="1067" spans="1:51" ht="12.95" customHeight="1">
      <c r="A1067" s="1132"/>
      <c r="B1067" s="1132"/>
      <c r="C1067" s="7"/>
      <c r="D1067" s="1226"/>
      <c r="E1067" s="1226"/>
      <c r="F1067" s="1226"/>
      <c r="G1067" s="1226"/>
      <c r="H1067" s="1226"/>
      <c r="I1067" s="1226"/>
      <c r="J1067" s="1226"/>
      <c r="K1067" s="1226"/>
      <c r="L1067" s="1226"/>
      <c r="M1067" s="1226"/>
      <c r="N1067" s="1226"/>
      <c r="O1067" s="1226"/>
      <c r="P1067" s="1226"/>
      <c r="Q1067" s="1226"/>
      <c r="R1067" s="1226"/>
      <c r="S1067" s="1226"/>
      <c r="T1067" s="1226"/>
      <c r="U1067" s="1226"/>
      <c r="V1067" s="1226"/>
      <c r="W1067" s="1226"/>
      <c r="X1067" s="1226"/>
      <c r="Y1067" s="1226"/>
      <c r="Z1067" s="1226"/>
      <c r="AA1067" s="1226"/>
      <c r="AB1067" s="1226"/>
      <c r="AC1067" s="1226"/>
      <c r="AD1067" s="1226"/>
      <c r="AE1067" s="1226"/>
      <c r="AF1067" s="1226"/>
      <c r="AG1067" s="1226"/>
      <c r="AH1067" s="1226"/>
      <c r="AI1067" s="1226"/>
      <c r="AJ1067" s="1226"/>
      <c r="AK1067" s="1226"/>
      <c r="AL1067" s="1057"/>
      <c r="AM1067" s="1057"/>
      <c r="AN1067" s="1057"/>
      <c r="AO1067" s="1057"/>
      <c r="AP1067" s="1057"/>
      <c r="AQ1067" s="1057"/>
      <c r="AR1067" s="1057"/>
      <c r="AS1067" s="1057"/>
      <c r="AT1067" s="1057"/>
      <c r="AU1067" s="1101"/>
      <c r="AV1067" s="1057"/>
      <c r="AW1067" s="1057"/>
      <c r="AX1067" s="1057"/>
      <c r="AY1067" s="1057"/>
    </row>
    <row r="1068" spans="1:51" ht="12.95" customHeight="1">
      <c r="A1068" s="1132"/>
      <c r="B1068" s="1132"/>
      <c r="C1068" s="7"/>
      <c r="D1068" s="1226"/>
      <c r="E1068" s="1226"/>
      <c r="F1068" s="1226"/>
      <c r="G1068" s="1226"/>
      <c r="H1068" s="1226"/>
      <c r="I1068" s="1226"/>
      <c r="J1068" s="1226"/>
      <c r="K1068" s="1226"/>
      <c r="L1068" s="1226"/>
      <c r="M1068" s="1226"/>
      <c r="N1068" s="1226"/>
      <c r="O1068" s="1226"/>
      <c r="P1068" s="1226"/>
      <c r="Q1068" s="1226"/>
      <c r="R1068" s="1226"/>
      <c r="S1068" s="1226"/>
      <c r="T1068" s="1226"/>
      <c r="U1068" s="1226"/>
      <c r="V1068" s="1226"/>
      <c r="W1068" s="1226"/>
      <c r="X1068" s="1226"/>
      <c r="Y1068" s="1226"/>
      <c r="Z1068" s="1226"/>
      <c r="AA1068" s="1226"/>
      <c r="AB1068" s="1226"/>
      <c r="AC1068" s="1226"/>
      <c r="AD1068" s="1226"/>
      <c r="AE1068" s="1226"/>
      <c r="AF1068" s="1226"/>
      <c r="AG1068" s="1226"/>
      <c r="AH1068" s="1226"/>
      <c r="AI1068" s="1226"/>
      <c r="AJ1068" s="1226"/>
      <c r="AK1068" s="1226"/>
      <c r="AL1068" s="1057"/>
      <c r="AM1068" s="1057"/>
      <c r="AN1068" s="1057"/>
      <c r="AO1068" s="1057"/>
      <c r="AP1068" s="1057"/>
      <c r="AQ1068" s="1057"/>
      <c r="AR1068" s="1057"/>
      <c r="AS1068" s="1057"/>
      <c r="AT1068" s="1057"/>
      <c r="AU1068" s="1101"/>
      <c r="AV1068" s="1057"/>
      <c r="AW1068" s="1057"/>
      <c r="AX1068" s="1057"/>
      <c r="AY1068" s="1057"/>
    </row>
    <row r="1069" spans="1:51" ht="12.95" customHeight="1">
      <c r="A1069" s="1"/>
      <c r="B1069" s="20"/>
      <c r="C1069" s="7"/>
      <c r="D1069" s="1226"/>
      <c r="E1069" s="1226"/>
      <c r="F1069" s="1226"/>
      <c r="G1069" s="1226"/>
      <c r="H1069" s="1226"/>
      <c r="I1069" s="1226"/>
      <c r="J1069" s="1226"/>
      <c r="K1069" s="1226"/>
      <c r="L1069" s="1226"/>
      <c r="M1069" s="1226"/>
      <c r="N1069" s="1226"/>
      <c r="O1069" s="1226"/>
      <c r="P1069" s="1226"/>
      <c r="Q1069" s="1226"/>
      <c r="R1069" s="1226"/>
      <c r="S1069" s="1226"/>
      <c r="T1069" s="1226"/>
      <c r="U1069" s="1226"/>
      <c r="V1069" s="1226"/>
      <c r="W1069" s="1226"/>
      <c r="X1069" s="1226"/>
      <c r="Y1069" s="1226"/>
      <c r="Z1069" s="1226"/>
      <c r="AA1069" s="1226"/>
      <c r="AB1069" s="1226"/>
      <c r="AC1069" s="1226"/>
      <c r="AD1069" s="1226"/>
      <c r="AE1069" s="1226"/>
      <c r="AF1069" s="1226"/>
      <c r="AG1069" s="1226"/>
      <c r="AH1069" s="1226"/>
      <c r="AI1069" s="1226"/>
      <c r="AJ1069" s="1226"/>
      <c r="AK1069" s="1226"/>
      <c r="AL1069" s="1057"/>
      <c r="AM1069" s="1057"/>
      <c r="AN1069" s="1057"/>
      <c r="AO1069" s="1057"/>
      <c r="AP1069" s="1057"/>
      <c r="AQ1069" s="1057"/>
      <c r="AR1069" s="1057"/>
      <c r="AS1069" s="1057"/>
      <c r="AT1069" s="1057"/>
      <c r="AU1069" s="1101"/>
      <c r="AV1069" s="1057"/>
      <c r="AW1069" s="1057"/>
      <c r="AX1069" s="1057"/>
      <c r="AY1069" s="1057"/>
    </row>
    <row r="1070" spans="1:51" ht="12.95" customHeight="1">
      <c r="A1070" s="1376" t="s">
        <v>299</v>
      </c>
      <c r="B1070" s="1376"/>
      <c r="C1070" s="7">
        <v>2</v>
      </c>
      <c r="D1070" s="1226" t="s">
        <v>1786</v>
      </c>
      <c r="E1070" s="1226"/>
      <c r="F1070" s="1226"/>
      <c r="G1070" s="1226"/>
      <c r="H1070" s="1226"/>
      <c r="I1070" s="1226"/>
      <c r="J1070" s="1226"/>
      <c r="K1070" s="1226"/>
      <c r="L1070" s="1226"/>
      <c r="M1070" s="1226"/>
      <c r="N1070" s="1226"/>
      <c r="O1070" s="1226"/>
      <c r="P1070" s="1226"/>
      <c r="Q1070" s="1226"/>
      <c r="R1070" s="1226"/>
      <c r="S1070" s="1226"/>
      <c r="T1070" s="1226"/>
      <c r="U1070" s="1226"/>
      <c r="V1070" s="1226"/>
      <c r="W1070" s="1226"/>
      <c r="X1070" s="1226"/>
      <c r="Y1070" s="1226"/>
      <c r="Z1070" s="1226"/>
      <c r="AA1070" s="1226"/>
      <c r="AB1070" s="1226"/>
      <c r="AC1070" s="1226"/>
      <c r="AD1070" s="1226"/>
      <c r="AE1070" s="1226"/>
      <c r="AF1070" s="1226"/>
      <c r="AG1070" s="1226"/>
      <c r="AH1070" s="1226"/>
      <c r="AI1070" s="1226"/>
      <c r="AJ1070" s="1226"/>
      <c r="AK1070" s="1226"/>
      <c r="AL1070" s="1057"/>
      <c r="AM1070" s="1057"/>
      <c r="AN1070" s="1057"/>
      <c r="AO1070" s="1057"/>
      <c r="AP1070" s="1057"/>
      <c r="AQ1070" s="1057"/>
      <c r="AR1070" s="1057"/>
      <c r="AS1070" s="1057"/>
      <c r="AT1070" s="1057"/>
      <c r="AU1070" s="1101"/>
      <c r="AV1070" s="1101"/>
      <c r="AW1070" s="1101"/>
      <c r="AX1070" s="1101"/>
      <c r="AY1070" s="1101"/>
    </row>
    <row r="1071" spans="1:51" ht="12.95" customHeight="1">
      <c r="A1071" s="1132"/>
      <c r="B1071" s="1132"/>
      <c r="C1071" s="7"/>
      <c r="D1071" s="1226"/>
      <c r="E1071" s="1226"/>
      <c r="F1071" s="1226"/>
      <c r="G1071" s="1226"/>
      <c r="H1071" s="1226"/>
      <c r="I1071" s="1226"/>
      <c r="J1071" s="1226"/>
      <c r="K1071" s="1226"/>
      <c r="L1071" s="1226"/>
      <c r="M1071" s="1226"/>
      <c r="N1071" s="1226"/>
      <c r="O1071" s="1226"/>
      <c r="P1071" s="1226"/>
      <c r="Q1071" s="1226"/>
      <c r="R1071" s="1226"/>
      <c r="S1071" s="1226"/>
      <c r="T1071" s="1226"/>
      <c r="U1071" s="1226"/>
      <c r="V1071" s="1226"/>
      <c r="W1071" s="1226"/>
      <c r="X1071" s="1226"/>
      <c r="Y1071" s="1226"/>
      <c r="Z1071" s="1226"/>
      <c r="AA1071" s="1226"/>
      <c r="AB1071" s="1226"/>
      <c r="AC1071" s="1226"/>
      <c r="AD1071" s="1226"/>
      <c r="AE1071" s="1226"/>
      <c r="AF1071" s="1226"/>
      <c r="AG1071" s="1226"/>
      <c r="AH1071" s="1226"/>
      <c r="AI1071" s="1226"/>
      <c r="AJ1071" s="1226"/>
      <c r="AK1071" s="1226"/>
      <c r="AL1071" s="1057"/>
      <c r="AM1071" s="1057"/>
      <c r="AN1071" s="1057"/>
      <c r="AO1071" s="1057"/>
      <c r="AP1071" s="1057"/>
      <c r="AQ1071" s="1057"/>
      <c r="AR1071" s="1057"/>
      <c r="AS1071" s="1057"/>
      <c r="AT1071" s="1057"/>
      <c r="AU1071" s="1101"/>
      <c r="AV1071" s="1101"/>
      <c r="AW1071" s="1101"/>
      <c r="AX1071" s="1101"/>
      <c r="AY1071" s="1101"/>
    </row>
    <row r="1072" spans="1:51" ht="12.95" customHeight="1">
      <c r="A1072" s="1132"/>
      <c r="B1072" s="1132"/>
      <c r="C1072" s="7"/>
      <c r="D1072" s="1226"/>
      <c r="E1072" s="1226"/>
      <c r="F1072" s="1226"/>
      <c r="G1072" s="1226"/>
      <c r="H1072" s="1226"/>
      <c r="I1072" s="1226"/>
      <c r="J1072" s="1226"/>
      <c r="K1072" s="1226"/>
      <c r="L1072" s="1226"/>
      <c r="M1072" s="1226"/>
      <c r="N1072" s="1226"/>
      <c r="O1072" s="1226"/>
      <c r="P1072" s="1226"/>
      <c r="Q1072" s="1226"/>
      <c r="R1072" s="1226"/>
      <c r="S1072" s="1226"/>
      <c r="T1072" s="1226"/>
      <c r="U1072" s="1226"/>
      <c r="V1072" s="1226"/>
      <c r="W1072" s="1226"/>
      <c r="X1072" s="1226"/>
      <c r="Y1072" s="1226"/>
      <c r="Z1072" s="1226"/>
      <c r="AA1072" s="1226"/>
      <c r="AB1072" s="1226"/>
      <c r="AC1072" s="1226"/>
      <c r="AD1072" s="1226"/>
      <c r="AE1072" s="1226"/>
      <c r="AF1072" s="1226"/>
      <c r="AG1072" s="1226"/>
      <c r="AH1072" s="1226"/>
      <c r="AI1072" s="1226"/>
      <c r="AJ1072" s="1226"/>
      <c r="AK1072" s="1226"/>
      <c r="AL1072" s="1057"/>
      <c r="AM1072" s="1057"/>
      <c r="AN1072" s="1057"/>
      <c r="AO1072" s="1057"/>
      <c r="AP1072" s="1057"/>
      <c r="AQ1072" s="1057"/>
      <c r="AR1072" s="1057"/>
      <c r="AS1072" s="1057"/>
      <c r="AT1072" s="1057"/>
      <c r="AU1072" s="1101"/>
      <c r="AV1072" s="1101"/>
      <c r="AW1072" s="1101"/>
      <c r="AX1072" s="1101"/>
      <c r="AY1072" s="1101"/>
    </row>
    <row r="1073" spans="1:46" ht="12.95" customHeight="1">
      <c r="A1073" s="1132"/>
      <c r="B1073" s="1132"/>
      <c r="C1073" s="7"/>
      <c r="D1073" s="1226"/>
      <c r="E1073" s="1226"/>
      <c r="F1073" s="1226"/>
      <c r="G1073" s="1226"/>
      <c r="H1073" s="1226"/>
      <c r="I1073" s="1226"/>
      <c r="J1073" s="1226"/>
      <c r="K1073" s="1226"/>
      <c r="L1073" s="1226"/>
      <c r="M1073" s="1226"/>
      <c r="N1073" s="1226"/>
      <c r="O1073" s="1226"/>
      <c r="P1073" s="1226"/>
      <c r="Q1073" s="1226"/>
      <c r="R1073" s="1226"/>
      <c r="S1073" s="1226"/>
      <c r="T1073" s="1226"/>
      <c r="U1073" s="1226"/>
      <c r="V1073" s="1226"/>
      <c r="W1073" s="1226"/>
      <c r="X1073" s="1226"/>
      <c r="Y1073" s="1226"/>
      <c r="Z1073" s="1226"/>
      <c r="AA1073" s="1226"/>
      <c r="AB1073" s="1226"/>
      <c r="AC1073" s="1226"/>
      <c r="AD1073" s="1226"/>
      <c r="AE1073" s="1226"/>
      <c r="AF1073" s="1226"/>
      <c r="AG1073" s="1226"/>
      <c r="AH1073" s="1226"/>
      <c r="AI1073" s="1226"/>
      <c r="AJ1073" s="1226"/>
      <c r="AK1073" s="1226"/>
      <c r="AL1073" s="1057"/>
      <c r="AM1073" s="1057"/>
      <c r="AN1073" s="1057"/>
      <c r="AO1073" s="1057"/>
      <c r="AP1073" s="1057"/>
      <c r="AQ1073" s="1057"/>
      <c r="AR1073" s="1057"/>
      <c r="AS1073" s="1057"/>
      <c r="AT1073" s="1057"/>
    </row>
    <row r="1074" spans="1:46" ht="12.95" hidden="1" customHeight="1">
      <c r="A1074" s="1132"/>
      <c r="B1074" s="1132"/>
      <c r="C1074" s="7"/>
      <c r="D1074" s="1226"/>
      <c r="E1074" s="1226"/>
      <c r="F1074" s="1226"/>
      <c r="G1074" s="1226"/>
      <c r="H1074" s="1226"/>
      <c r="I1074" s="1226"/>
      <c r="J1074" s="1226"/>
      <c r="K1074" s="1226"/>
      <c r="L1074" s="1226"/>
      <c r="M1074" s="1226"/>
      <c r="N1074" s="1226"/>
      <c r="O1074" s="1226"/>
      <c r="P1074" s="1226"/>
      <c r="Q1074" s="1226"/>
      <c r="R1074" s="1226"/>
      <c r="S1074" s="1226"/>
      <c r="T1074" s="1226"/>
      <c r="U1074" s="1226"/>
      <c r="V1074" s="1226"/>
      <c r="W1074" s="1226"/>
      <c r="X1074" s="1226"/>
      <c r="Y1074" s="1226"/>
      <c r="Z1074" s="1226"/>
      <c r="AA1074" s="1226"/>
      <c r="AB1074" s="1226"/>
      <c r="AC1074" s="1226"/>
      <c r="AD1074" s="1226"/>
      <c r="AE1074" s="1226"/>
      <c r="AF1074" s="1226"/>
      <c r="AG1074" s="1226"/>
      <c r="AH1074" s="1226"/>
      <c r="AI1074" s="1226"/>
      <c r="AJ1074" s="1226"/>
      <c r="AK1074" s="1226"/>
      <c r="AL1074" s="1057"/>
      <c r="AM1074" s="1057"/>
      <c r="AN1074" s="1057"/>
      <c r="AO1074" s="1057"/>
      <c r="AP1074" s="1057"/>
      <c r="AQ1074" s="1057"/>
      <c r="AR1074" s="1057"/>
      <c r="AS1074" s="1057"/>
      <c r="AT1074" s="1057"/>
    </row>
    <row r="1075" spans="1:46" ht="12.95" customHeight="1">
      <c r="A1075" s="1132"/>
      <c r="B1075" s="1132"/>
      <c r="C1075" s="7"/>
      <c r="D1075" s="1226"/>
      <c r="E1075" s="1226"/>
      <c r="F1075" s="1226"/>
      <c r="G1075" s="1226"/>
      <c r="H1075" s="1226"/>
      <c r="I1075" s="1226"/>
      <c r="J1075" s="1226"/>
      <c r="K1075" s="1226"/>
      <c r="L1075" s="1226"/>
      <c r="M1075" s="1226"/>
      <c r="N1075" s="1226"/>
      <c r="O1075" s="1226"/>
      <c r="P1075" s="1226"/>
      <c r="Q1075" s="1226"/>
      <c r="R1075" s="1226"/>
      <c r="S1075" s="1226"/>
      <c r="T1075" s="1226"/>
      <c r="U1075" s="1226"/>
      <c r="V1075" s="1226"/>
      <c r="W1075" s="1226"/>
      <c r="X1075" s="1226"/>
      <c r="Y1075" s="1226"/>
      <c r="Z1075" s="1226"/>
      <c r="AA1075" s="1226"/>
      <c r="AB1075" s="1226"/>
      <c r="AC1075" s="1226"/>
      <c r="AD1075" s="1226"/>
      <c r="AE1075" s="1226"/>
      <c r="AF1075" s="1226"/>
      <c r="AG1075" s="1226"/>
      <c r="AH1075" s="1226"/>
      <c r="AI1075" s="1226"/>
      <c r="AJ1075" s="1226"/>
      <c r="AK1075" s="1226"/>
      <c r="AL1075" s="1101"/>
      <c r="AM1075" s="1101"/>
      <c r="AN1075" s="1101"/>
      <c r="AO1075" s="1101"/>
      <c r="AP1075" s="1101"/>
      <c r="AQ1075" s="1101"/>
      <c r="AR1075" s="1101"/>
      <c r="AS1075" s="1101"/>
      <c r="AT1075" s="1101"/>
    </row>
    <row r="1076" spans="1:46" ht="12.95" customHeight="1">
      <c r="A1076" s="1376" t="s">
        <v>299</v>
      </c>
      <c r="B1076" s="1376"/>
      <c r="C1076" s="7">
        <v>3</v>
      </c>
      <c r="D1076" s="1226" t="s">
        <v>1787</v>
      </c>
      <c r="E1076" s="1226"/>
      <c r="F1076" s="1226"/>
      <c r="G1076" s="1226"/>
      <c r="H1076" s="1226"/>
      <c r="I1076" s="1226"/>
      <c r="J1076" s="1226"/>
      <c r="K1076" s="1226"/>
      <c r="L1076" s="1226"/>
      <c r="M1076" s="1226"/>
      <c r="N1076" s="1226"/>
      <c r="O1076" s="1226"/>
      <c r="P1076" s="1226"/>
      <c r="Q1076" s="1226"/>
      <c r="R1076" s="1226"/>
      <c r="S1076" s="1226"/>
      <c r="T1076" s="1226"/>
      <c r="U1076" s="1226"/>
      <c r="V1076" s="1226"/>
      <c r="W1076" s="1226"/>
      <c r="X1076" s="1226"/>
      <c r="Y1076" s="1226"/>
      <c r="Z1076" s="1226"/>
      <c r="AA1076" s="1226"/>
      <c r="AB1076" s="1226"/>
      <c r="AC1076" s="1226"/>
      <c r="AD1076" s="1226"/>
      <c r="AE1076" s="1226"/>
      <c r="AF1076" s="1226"/>
      <c r="AG1076" s="1226"/>
      <c r="AH1076" s="1226"/>
      <c r="AI1076" s="1226"/>
      <c r="AJ1076" s="1226"/>
      <c r="AK1076" s="1226"/>
      <c r="AL1076" s="1101"/>
      <c r="AM1076" s="1101"/>
      <c r="AN1076" s="1101"/>
      <c r="AO1076" s="1101"/>
      <c r="AP1076" s="1101"/>
      <c r="AQ1076" s="1101"/>
      <c r="AR1076" s="1101"/>
      <c r="AS1076" s="1101"/>
      <c r="AT1076" s="1101"/>
    </row>
    <row r="1077" spans="1:46" ht="12.95" customHeight="1">
      <c r="A1077" s="2"/>
      <c r="B1077" s="2"/>
      <c r="C1077" s="7"/>
      <c r="D1077" s="1226"/>
      <c r="E1077" s="1226"/>
      <c r="F1077" s="1226"/>
      <c r="G1077" s="1226"/>
      <c r="H1077" s="1226"/>
      <c r="I1077" s="1226"/>
      <c r="J1077" s="1226"/>
      <c r="K1077" s="1226"/>
      <c r="L1077" s="1226"/>
      <c r="M1077" s="1226"/>
      <c r="N1077" s="1226"/>
      <c r="O1077" s="1226"/>
      <c r="P1077" s="1226"/>
      <c r="Q1077" s="1226"/>
      <c r="R1077" s="1226"/>
      <c r="S1077" s="1226"/>
      <c r="T1077" s="1226"/>
      <c r="U1077" s="1226"/>
      <c r="V1077" s="1226"/>
      <c r="W1077" s="1226"/>
      <c r="X1077" s="1226"/>
      <c r="Y1077" s="1226"/>
      <c r="Z1077" s="1226"/>
      <c r="AA1077" s="1226"/>
      <c r="AB1077" s="1226"/>
      <c r="AC1077" s="1226"/>
      <c r="AD1077" s="1226"/>
      <c r="AE1077" s="1226"/>
      <c r="AF1077" s="1226"/>
      <c r="AG1077" s="1226"/>
      <c r="AH1077" s="1226"/>
      <c r="AI1077" s="1226"/>
      <c r="AJ1077" s="1226"/>
      <c r="AK1077" s="1226"/>
      <c r="AL1077" s="1101"/>
      <c r="AM1077" s="1101"/>
      <c r="AN1077" s="1101"/>
      <c r="AO1077" s="1101"/>
      <c r="AP1077" s="1101"/>
      <c r="AQ1077" s="1101"/>
      <c r="AR1077" s="1101"/>
      <c r="AS1077" s="1101"/>
      <c r="AT1077" s="1101"/>
    </row>
    <row r="1078" spans="1:46" ht="12.95" customHeight="1">
      <c r="A1078" s="2"/>
      <c r="B1078" s="2"/>
      <c r="C1078" s="7"/>
      <c r="D1078" s="1226"/>
      <c r="E1078" s="1226"/>
      <c r="F1078" s="1226"/>
      <c r="G1078" s="1226"/>
      <c r="H1078" s="1226"/>
      <c r="I1078" s="1226"/>
      <c r="J1078" s="1226"/>
      <c r="K1078" s="1226"/>
      <c r="L1078" s="1226"/>
      <c r="M1078" s="1226"/>
      <c r="N1078" s="1226"/>
      <c r="O1078" s="1226"/>
      <c r="P1078" s="1226"/>
      <c r="Q1078" s="1226"/>
      <c r="R1078" s="1226"/>
      <c r="S1078" s="1226"/>
      <c r="T1078" s="1226"/>
      <c r="U1078" s="1226"/>
      <c r="V1078" s="1226"/>
      <c r="W1078" s="1226"/>
      <c r="X1078" s="1226"/>
      <c r="Y1078" s="1226"/>
      <c r="Z1078" s="1226"/>
      <c r="AA1078" s="1226"/>
      <c r="AB1078" s="1226"/>
      <c r="AC1078" s="1226"/>
      <c r="AD1078" s="1226"/>
      <c r="AE1078" s="1226"/>
      <c r="AF1078" s="1226"/>
      <c r="AG1078" s="1226"/>
      <c r="AH1078" s="1226"/>
      <c r="AI1078" s="1226"/>
      <c r="AJ1078" s="1226"/>
      <c r="AK1078" s="1226"/>
      <c r="AL1078" s="1101"/>
      <c r="AM1078" s="1101"/>
      <c r="AN1078" s="1101"/>
      <c r="AO1078" s="1101"/>
      <c r="AP1078" s="1101"/>
      <c r="AQ1078" s="1101"/>
      <c r="AR1078" s="1101"/>
      <c r="AS1078" s="1101"/>
      <c r="AT1078" s="1101"/>
    </row>
    <row r="1079" spans="1:46" ht="12.95" customHeight="1">
      <c r="A1079" s="1120"/>
      <c r="B1079" s="20"/>
      <c r="C1079" s="7"/>
      <c r="D1079" s="1226"/>
      <c r="E1079" s="1226"/>
      <c r="F1079" s="1226"/>
      <c r="G1079" s="1226"/>
      <c r="H1079" s="1226"/>
      <c r="I1079" s="1226"/>
      <c r="J1079" s="1226"/>
      <c r="K1079" s="1226"/>
      <c r="L1079" s="1226"/>
      <c r="M1079" s="1226"/>
      <c r="N1079" s="1226"/>
      <c r="O1079" s="1226"/>
      <c r="P1079" s="1226"/>
      <c r="Q1079" s="1226"/>
      <c r="R1079" s="1226"/>
      <c r="S1079" s="1226"/>
      <c r="T1079" s="1226"/>
      <c r="U1079" s="1226"/>
      <c r="V1079" s="1226"/>
      <c r="W1079" s="1226"/>
      <c r="X1079" s="1226"/>
      <c r="Y1079" s="1226"/>
      <c r="Z1079" s="1226"/>
      <c r="AA1079" s="1226"/>
      <c r="AB1079" s="1226"/>
      <c r="AC1079" s="1226"/>
      <c r="AD1079" s="1226"/>
      <c r="AE1079" s="1226"/>
      <c r="AF1079" s="1226"/>
      <c r="AG1079" s="1226"/>
      <c r="AH1079" s="1226"/>
      <c r="AI1079" s="1226"/>
      <c r="AJ1079" s="1226"/>
      <c r="AK1079" s="1226"/>
      <c r="AL1079" s="1101"/>
      <c r="AM1079" s="1101"/>
      <c r="AN1079" s="1101"/>
      <c r="AO1079" s="1101"/>
      <c r="AP1079" s="1101"/>
      <c r="AQ1079" s="1101"/>
      <c r="AR1079" s="1101"/>
      <c r="AS1079" s="1101"/>
      <c r="AT1079" s="1101"/>
    </row>
    <row r="1080" spans="1:46" ht="12.95" customHeight="1">
      <c r="A1080" s="1120"/>
      <c r="B1080" s="20"/>
      <c r="C1080" s="7"/>
      <c r="D1080" s="1226"/>
      <c r="E1080" s="1226"/>
      <c r="F1080" s="1226"/>
      <c r="G1080" s="1226"/>
      <c r="H1080" s="1226"/>
      <c r="I1080" s="1226"/>
      <c r="J1080" s="1226"/>
      <c r="K1080" s="1226"/>
      <c r="L1080" s="1226"/>
      <c r="M1080" s="1226"/>
      <c r="N1080" s="1226"/>
      <c r="O1080" s="1226"/>
      <c r="P1080" s="1226"/>
      <c r="Q1080" s="1226"/>
      <c r="R1080" s="1226"/>
      <c r="S1080" s="1226"/>
      <c r="T1080" s="1226"/>
      <c r="U1080" s="1226"/>
      <c r="V1080" s="1226"/>
      <c r="W1080" s="1226"/>
      <c r="X1080" s="1226"/>
      <c r="Y1080" s="1226"/>
      <c r="Z1080" s="1226"/>
      <c r="AA1080" s="1226"/>
      <c r="AB1080" s="1226"/>
      <c r="AC1080" s="1226"/>
      <c r="AD1080" s="1226"/>
      <c r="AE1080" s="1226"/>
      <c r="AF1080" s="1226"/>
      <c r="AG1080" s="1226"/>
      <c r="AH1080" s="1226"/>
      <c r="AI1080" s="1226"/>
      <c r="AJ1080" s="1226"/>
      <c r="AK1080" s="1226"/>
      <c r="AL1080" s="1101"/>
      <c r="AM1080" s="1101"/>
      <c r="AN1080" s="1101"/>
      <c r="AO1080" s="1101"/>
      <c r="AP1080" s="1101"/>
      <c r="AQ1080" s="1101"/>
      <c r="AR1080" s="1101"/>
      <c r="AS1080" s="1101"/>
      <c r="AT1080" s="1101"/>
    </row>
    <row r="1081" spans="1:46" ht="12.95" customHeight="1">
      <c r="A1081" s="1120"/>
      <c r="B1081" s="20"/>
      <c r="C1081" s="7"/>
      <c r="D1081" s="1226"/>
      <c r="E1081" s="1226"/>
      <c r="F1081" s="1226"/>
      <c r="G1081" s="1226"/>
      <c r="H1081" s="1226"/>
      <c r="I1081" s="1226"/>
      <c r="J1081" s="1226"/>
      <c r="K1081" s="1226"/>
      <c r="L1081" s="1226"/>
      <c r="M1081" s="1226"/>
      <c r="N1081" s="1226"/>
      <c r="O1081" s="1226"/>
      <c r="P1081" s="1226"/>
      <c r="Q1081" s="1226"/>
      <c r="R1081" s="1226"/>
      <c r="S1081" s="1226"/>
      <c r="T1081" s="1226"/>
      <c r="U1081" s="1226"/>
      <c r="V1081" s="1226"/>
      <c r="W1081" s="1226"/>
      <c r="X1081" s="1226"/>
      <c r="Y1081" s="1226"/>
      <c r="Z1081" s="1226"/>
      <c r="AA1081" s="1226"/>
      <c r="AB1081" s="1226"/>
      <c r="AC1081" s="1226"/>
      <c r="AD1081" s="1226"/>
      <c r="AE1081" s="1226"/>
      <c r="AF1081" s="1226"/>
      <c r="AG1081" s="1226"/>
      <c r="AH1081" s="1226"/>
      <c r="AI1081" s="1226"/>
      <c r="AJ1081" s="1226"/>
      <c r="AK1081" s="1226"/>
      <c r="AL1081" s="1101"/>
      <c r="AM1081" s="1101"/>
      <c r="AN1081" s="1101"/>
      <c r="AO1081" s="1101"/>
      <c r="AP1081" s="1101"/>
      <c r="AQ1081" s="1101"/>
      <c r="AR1081" s="1101"/>
      <c r="AS1081" s="1101"/>
      <c r="AT1081" s="1101"/>
    </row>
    <row r="1082" spans="1:46" ht="12.95" customHeight="1">
      <c r="A1082" s="1120"/>
      <c r="B1082" s="20"/>
      <c r="C1082" s="7"/>
      <c r="D1082" s="1226"/>
      <c r="E1082" s="1226"/>
      <c r="F1082" s="1226"/>
      <c r="G1082" s="1226"/>
      <c r="H1082" s="1226"/>
      <c r="I1082" s="1226"/>
      <c r="J1082" s="1226"/>
      <c r="K1082" s="1226"/>
      <c r="L1082" s="1226"/>
      <c r="M1082" s="1226"/>
      <c r="N1082" s="1226"/>
      <c r="O1082" s="1226"/>
      <c r="P1082" s="1226"/>
      <c r="Q1082" s="1226"/>
      <c r="R1082" s="1226"/>
      <c r="S1082" s="1226"/>
      <c r="T1082" s="1226"/>
      <c r="U1082" s="1226"/>
      <c r="V1082" s="1226"/>
      <c r="W1082" s="1226"/>
      <c r="X1082" s="1226"/>
      <c r="Y1082" s="1226"/>
      <c r="Z1082" s="1226"/>
      <c r="AA1082" s="1226"/>
      <c r="AB1082" s="1226"/>
      <c r="AC1082" s="1226"/>
      <c r="AD1082" s="1226"/>
      <c r="AE1082" s="1226"/>
      <c r="AF1082" s="1226"/>
      <c r="AG1082" s="1226"/>
      <c r="AH1082" s="1226"/>
      <c r="AI1082" s="1226"/>
      <c r="AJ1082" s="1226"/>
      <c r="AK1082" s="1226"/>
      <c r="AL1082" s="1101"/>
      <c r="AM1082" s="1101"/>
      <c r="AN1082" s="1101"/>
      <c r="AO1082" s="1101"/>
      <c r="AP1082" s="1101"/>
      <c r="AQ1082" s="1101"/>
      <c r="AR1082" s="1101"/>
      <c r="AS1082" s="1101"/>
      <c r="AT1082" s="1101"/>
    </row>
    <row r="1083" spans="1:46" ht="12.95" customHeight="1">
      <c r="A1083" s="1376" t="s">
        <v>299</v>
      </c>
      <c r="B1083" s="1376"/>
      <c r="C1083" s="7">
        <v>4</v>
      </c>
      <c r="D1083" s="1226" t="s">
        <v>1788</v>
      </c>
      <c r="E1083" s="1226"/>
      <c r="F1083" s="1226"/>
      <c r="G1083" s="1226"/>
      <c r="H1083" s="1226"/>
      <c r="I1083" s="1226"/>
      <c r="J1083" s="1226"/>
      <c r="K1083" s="1226"/>
      <c r="L1083" s="1226"/>
      <c r="M1083" s="1226"/>
      <c r="N1083" s="1226"/>
      <c r="O1083" s="1226"/>
      <c r="P1083" s="1226"/>
      <c r="Q1083" s="1226"/>
      <c r="R1083" s="1226"/>
      <c r="S1083" s="1226"/>
      <c r="T1083" s="1226"/>
      <c r="U1083" s="1226"/>
      <c r="V1083" s="1226"/>
      <c r="W1083" s="1226"/>
      <c r="X1083" s="1226"/>
      <c r="Y1083" s="1226"/>
      <c r="Z1083" s="1226"/>
      <c r="AA1083" s="1226"/>
      <c r="AB1083" s="1226"/>
      <c r="AC1083" s="1226"/>
      <c r="AD1083" s="1226"/>
      <c r="AE1083" s="1226"/>
      <c r="AF1083" s="1226"/>
      <c r="AG1083" s="1226"/>
      <c r="AH1083" s="1226"/>
      <c r="AI1083" s="1226"/>
      <c r="AJ1083" s="1226"/>
      <c r="AK1083" s="1226"/>
      <c r="AL1083" s="1101"/>
      <c r="AM1083" s="1101"/>
      <c r="AN1083" s="1101"/>
      <c r="AO1083" s="1101"/>
      <c r="AP1083" s="1101"/>
      <c r="AQ1083" s="1101"/>
      <c r="AR1083" s="1101"/>
      <c r="AS1083" s="1101"/>
      <c r="AT1083" s="1101"/>
    </row>
    <row r="1084" spans="1:46" ht="12.95" customHeight="1">
      <c r="A1084" s="1132"/>
      <c r="B1084" s="1132"/>
      <c r="C1084" s="7"/>
      <c r="D1084" s="1226"/>
      <c r="E1084" s="1226"/>
      <c r="F1084" s="1226"/>
      <c r="G1084" s="1226"/>
      <c r="H1084" s="1226"/>
      <c r="I1084" s="1226"/>
      <c r="J1084" s="1226"/>
      <c r="K1084" s="1226"/>
      <c r="L1084" s="1226"/>
      <c r="M1084" s="1226"/>
      <c r="N1084" s="1226"/>
      <c r="O1084" s="1226"/>
      <c r="P1084" s="1226"/>
      <c r="Q1084" s="1226"/>
      <c r="R1084" s="1226"/>
      <c r="S1084" s="1226"/>
      <c r="T1084" s="1226"/>
      <c r="U1084" s="1226"/>
      <c r="V1084" s="1226"/>
      <c r="W1084" s="1226"/>
      <c r="X1084" s="1226"/>
      <c r="Y1084" s="1226"/>
      <c r="Z1084" s="1226"/>
      <c r="AA1084" s="1226"/>
      <c r="AB1084" s="1226"/>
      <c r="AC1084" s="1226"/>
      <c r="AD1084" s="1226"/>
      <c r="AE1084" s="1226"/>
      <c r="AF1084" s="1226"/>
      <c r="AG1084" s="1226"/>
      <c r="AH1084" s="1226"/>
      <c r="AI1084" s="1226"/>
      <c r="AJ1084" s="1226"/>
      <c r="AK1084" s="1226"/>
      <c r="AL1084" s="1101"/>
      <c r="AM1084" s="1101"/>
      <c r="AN1084" s="1101"/>
      <c r="AO1084" s="1101"/>
      <c r="AP1084" s="1101"/>
      <c r="AQ1084" s="1101"/>
      <c r="AR1084" s="1101"/>
      <c r="AS1084" s="1101"/>
      <c r="AT1084" s="1101"/>
    </row>
    <row r="1085" spans="1:46" ht="12.95" customHeight="1">
      <c r="A1085" s="1120"/>
      <c r="B1085" s="20"/>
      <c r="C1085" s="7"/>
      <c r="D1085" s="1226"/>
      <c r="E1085" s="1226"/>
      <c r="F1085" s="1226"/>
      <c r="G1085" s="1226"/>
      <c r="H1085" s="1226"/>
      <c r="I1085" s="1226"/>
      <c r="J1085" s="1226"/>
      <c r="K1085" s="1226"/>
      <c r="L1085" s="1226"/>
      <c r="M1085" s="1226"/>
      <c r="N1085" s="1226"/>
      <c r="O1085" s="1226"/>
      <c r="P1085" s="1226"/>
      <c r="Q1085" s="1226"/>
      <c r="R1085" s="1226"/>
      <c r="S1085" s="1226"/>
      <c r="T1085" s="1226"/>
      <c r="U1085" s="1226"/>
      <c r="V1085" s="1226"/>
      <c r="W1085" s="1226"/>
      <c r="X1085" s="1226"/>
      <c r="Y1085" s="1226"/>
      <c r="Z1085" s="1226"/>
      <c r="AA1085" s="1226"/>
      <c r="AB1085" s="1226"/>
      <c r="AC1085" s="1226"/>
      <c r="AD1085" s="1226"/>
      <c r="AE1085" s="1226"/>
      <c r="AF1085" s="1226"/>
      <c r="AG1085" s="1226"/>
      <c r="AH1085" s="1226"/>
      <c r="AI1085" s="1226"/>
      <c r="AJ1085" s="1226"/>
      <c r="AK1085" s="1226"/>
      <c r="AL1085" s="1101"/>
      <c r="AM1085" s="1101"/>
      <c r="AN1085" s="1101"/>
      <c r="AO1085" s="1101"/>
      <c r="AP1085" s="1101"/>
      <c r="AQ1085" s="1101"/>
      <c r="AR1085" s="1101"/>
      <c r="AS1085" s="1101"/>
      <c r="AT1085" s="1101"/>
    </row>
    <row r="1086" spans="1:46" ht="12.95" customHeight="1">
      <c r="A1086" s="1376" t="s">
        <v>299</v>
      </c>
      <c r="B1086" s="1376"/>
      <c r="C1086" s="7">
        <v>5</v>
      </c>
      <c r="D1086" s="1226" t="s">
        <v>1789</v>
      </c>
      <c r="E1086" s="1226"/>
      <c r="F1086" s="1226"/>
      <c r="G1086" s="1226"/>
      <c r="H1086" s="1226"/>
      <c r="I1086" s="1226"/>
      <c r="J1086" s="1226"/>
      <c r="K1086" s="1226"/>
      <c r="L1086" s="1226"/>
      <c r="M1086" s="1226"/>
      <c r="N1086" s="1226"/>
      <c r="O1086" s="1226"/>
      <c r="P1086" s="1226"/>
      <c r="Q1086" s="1226"/>
      <c r="R1086" s="1226"/>
      <c r="S1086" s="1226"/>
      <c r="T1086" s="1226"/>
      <c r="U1086" s="1226"/>
      <c r="V1086" s="1226"/>
      <c r="W1086" s="1226"/>
      <c r="X1086" s="1226"/>
      <c r="Y1086" s="1226"/>
      <c r="Z1086" s="1226"/>
      <c r="AA1086" s="1226"/>
      <c r="AB1086" s="1226"/>
      <c r="AC1086" s="1226"/>
      <c r="AD1086" s="1226"/>
      <c r="AE1086" s="1226"/>
      <c r="AF1086" s="1226"/>
      <c r="AG1086" s="1226"/>
      <c r="AH1086" s="1226"/>
      <c r="AI1086" s="1226"/>
      <c r="AJ1086" s="1226"/>
      <c r="AK1086" s="1226"/>
      <c r="AL1086" s="1101"/>
      <c r="AM1086" s="1101"/>
      <c r="AN1086" s="1101"/>
      <c r="AO1086" s="1101"/>
      <c r="AP1086" s="1101"/>
      <c r="AQ1086" s="1101"/>
      <c r="AR1086" s="1101"/>
      <c r="AS1086" s="1101"/>
      <c r="AT1086" s="1101"/>
    </row>
    <row r="1087" spans="1:46" ht="12.95" customHeight="1">
      <c r="A1087" s="1132"/>
      <c r="B1087" s="1132"/>
      <c r="C1087" s="7"/>
      <c r="D1087" s="1226"/>
      <c r="E1087" s="1226"/>
      <c r="F1087" s="1226"/>
      <c r="G1087" s="1226"/>
      <c r="H1087" s="1226"/>
      <c r="I1087" s="1226"/>
      <c r="J1087" s="1226"/>
      <c r="K1087" s="1226"/>
      <c r="L1087" s="1226"/>
      <c r="M1087" s="1226"/>
      <c r="N1087" s="1226"/>
      <c r="O1087" s="1226"/>
      <c r="P1087" s="1226"/>
      <c r="Q1087" s="1226"/>
      <c r="R1087" s="1226"/>
      <c r="S1087" s="1226"/>
      <c r="T1087" s="1226"/>
      <c r="U1087" s="1226"/>
      <c r="V1087" s="1226"/>
      <c r="W1087" s="1226"/>
      <c r="X1087" s="1226"/>
      <c r="Y1087" s="1226"/>
      <c r="Z1087" s="1226"/>
      <c r="AA1087" s="1226"/>
      <c r="AB1087" s="1226"/>
      <c r="AC1087" s="1226"/>
      <c r="AD1087" s="1226"/>
      <c r="AE1087" s="1226"/>
      <c r="AF1087" s="1226"/>
      <c r="AG1087" s="1226"/>
      <c r="AH1087" s="1226"/>
      <c r="AI1087" s="1226"/>
      <c r="AJ1087" s="1226"/>
      <c r="AK1087" s="1226"/>
      <c r="AL1087" s="1101"/>
      <c r="AM1087" s="1101"/>
      <c r="AN1087" s="1101"/>
      <c r="AO1087" s="1101"/>
      <c r="AP1087" s="1101"/>
      <c r="AQ1087" s="1101"/>
      <c r="AR1087" s="1101"/>
      <c r="AS1087" s="1101"/>
      <c r="AT1087" s="1101"/>
    </row>
    <row r="1088" spans="1:46" ht="12.95" customHeight="1">
      <c r="A1088" s="1132"/>
      <c r="B1088" s="1132"/>
      <c r="C1088" s="7"/>
      <c r="D1088" s="1226"/>
      <c r="E1088" s="1226"/>
      <c r="F1088" s="1226"/>
      <c r="G1088" s="1226"/>
      <c r="H1088" s="1226"/>
      <c r="I1088" s="1226"/>
      <c r="J1088" s="1226"/>
      <c r="K1088" s="1226"/>
      <c r="L1088" s="1226"/>
      <c r="M1088" s="1226"/>
      <c r="N1088" s="1226"/>
      <c r="O1088" s="1226"/>
      <c r="P1088" s="1226"/>
      <c r="Q1088" s="1226"/>
      <c r="R1088" s="1226"/>
      <c r="S1088" s="1226"/>
      <c r="T1088" s="1226"/>
      <c r="U1088" s="1226"/>
      <c r="V1088" s="1226"/>
      <c r="W1088" s="1226"/>
      <c r="X1088" s="1226"/>
      <c r="Y1088" s="1226"/>
      <c r="Z1088" s="1226"/>
      <c r="AA1088" s="1226"/>
      <c r="AB1088" s="1226"/>
      <c r="AC1088" s="1226"/>
      <c r="AD1088" s="1226"/>
      <c r="AE1088" s="1226"/>
      <c r="AF1088" s="1226"/>
      <c r="AG1088" s="1226"/>
      <c r="AH1088" s="1226"/>
      <c r="AI1088" s="1226"/>
      <c r="AJ1088" s="1226"/>
      <c r="AK1088" s="1226"/>
      <c r="AL1088" s="1101"/>
      <c r="AM1088" s="1101"/>
      <c r="AN1088" s="1101"/>
      <c r="AO1088" s="1101"/>
      <c r="AP1088" s="1101"/>
      <c r="AQ1088" s="1101"/>
      <c r="AR1088" s="1101"/>
      <c r="AS1088" s="1101"/>
      <c r="AT1088" s="1101"/>
    </row>
    <row r="1089" spans="1:37" ht="12.95" hidden="1" customHeight="1">
      <c r="A1089" s="1132"/>
      <c r="B1089" s="1132"/>
      <c r="C1089" s="7"/>
      <c r="D1089" s="1226"/>
      <c r="E1089" s="1226"/>
      <c r="F1089" s="1226"/>
      <c r="G1089" s="1226"/>
      <c r="H1089" s="1226"/>
      <c r="I1089" s="1226"/>
      <c r="J1089" s="1226"/>
      <c r="K1089" s="1226"/>
      <c r="L1089" s="1226"/>
      <c r="M1089" s="1226"/>
      <c r="N1089" s="1226"/>
      <c r="O1089" s="1226"/>
      <c r="P1089" s="1226"/>
      <c r="Q1089" s="1226"/>
      <c r="R1089" s="1226"/>
      <c r="S1089" s="1226"/>
      <c r="T1089" s="1226"/>
      <c r="U1089" s="1226"/>
      <c r="V1089" s="1226"/>
      <c r="W1089" s="1226"/>
      <c r="X1089" s="1226"/>
      <c r="Y1089" s="1226"/>
      <c r="Z1089" s="1226"/>
      <c r="AA1089" s="1226"/>
      <c r="AB1089" s="1226"/>
      <c r="AC1089" s="1226"/>
      <c r="AD1089" s="1226"/>
      <c r="AE1089" s="1226"/>
      <c r="AF1089" s="1226"/>
      <c r="AG1089" s="1226"/>
      <c r="AH1089" s="1226"/>
      <c r="AI1089" s="1226"/>
      <c r="AJ1089" s="1226"/>
      <c r="AK1089" s="1226"/>
    </row>
    <row r="1090" spans="1:37" ht="12.95" customHeight="1">
      <c r="A1090" s="1120"/>
      <c r="B1090" s="20"/>
      <c r="C1090" s="7"/>
      <c r="D1090" s="1226"/>
      <c r="E1090" s="1226"/>
      <c r="F1090" s="1226"/>
      <c r="G1090" s="1226"/>
      <c r="H1090" s="1226"/>
      <c r="I1090" s="1226"/>
      <c r="J1090" s="1226"/>
      <c r="K1090" s="1226"/>
      <c r="L1090" s="1226"/>
      <c r="M1090" s="1226"/>
      <c r="N1090" s="1226"/>
      <c r="O1090" s="1226"/>
      <c r="P1090" s="1226"/>
      <c r="Q1090" s="1226"/>
      <c r="R1090" s="1226"/>
      <c r="S1090" s="1226"/>
      <c r="T1090" s="1226"/>
      <c r="U1090" s="1226"/>
      <c r="V1090" s="1226"/>
      <c r="W1090" s="1226"/>
      <c r="X1090" s="1226"/>
      <c r="Y1090" s="1226"/>
      <c r="Z1090" s="1226"/>
      <c r="AA1090" s="1226"/>
      <c r="AB1090" s="1226"/>
      <c r="AC1090" s="1226"/>
      <c r="AD1090" s="1226"/>
      <c r="AE1090" s="1226"/>
      <c r="AF1090" s="1226"/>
      <c r="AG1090" s="1226"/>
      <c r="AH1090" s="1226"/>
      <c r="AI1090" s="1226"/>
      <c r="AJ1090" s="1226"/>
      <c r="AK1090" s="1226"/>
    </row>
    <row r="1091" spans="1:37" ht="12.95" customHeight="1">
      <c r="A1091" s="1376" t="s">
        <v>299</v>
      </c>
      <c r="B1091" s="1376"/>
      <c r="C1091" s="7">
        <v>6</v>
      </c>
      <c r="D1091" s="1226" t="s">
        <v>1790</v>
      </c>
      <c r="E1091" s="1226"/>
      <c r="F1091" s="1226"/>
      <c r="G1091" s="1226"/>
      <c r="H1091" s="1226"/>
      <c r="I1091" s="1226"/>
      <c r="J1091" s="1226"/>
      <c r="K1091" s="1226"/>
      <c r="L1091" s="1226"/>
      <c r="M1091" s="1226"/>
      <c r="N1091" s="1226"/>
      <c r="O1091" s="1226"/>
      <c r="P1091" s="1226"/>
      <c r="Q1091" s="1226"/>
      <c r="R1091" s="1226"/>
      <c r="S1091" s="1226"/>
      <c r="T1091" s="1226"/>
      <c r="U1091" s="1226"/>
      <c r="V1091" s="1226"/>
      <c r="W1091" s="1226"/>
      <c r="X1091" s="1226"/>
      <c r="Y1091" s="1226"/>
      <c r="Z1091" s="1226"/>
      <c r="AA1091" s="1226"/>
      <c r="AB1091" s="1226"/>
      <c r="AC1091" s="1226"/>
      <c r="AD1091" s="1226"/>
      <c r="AE1091" s="1226"/>
      <c r="AF1091" s="1226"/>
      <c r="AG1091" s="1226"/>
      <c r="AH1091" s="1226"/>
      <c r="AI1091" s="1226"/>
      <c r="AJ1091" s="1226"/>
      <c r="AK1091" s="1226"/>
    </row>
    <row r="1092" spans="1:37" ht="12.95" customHeight="1">
      <c r="A1092" s="1120"/>
      <c r="B1092" s="20"/>
      <c r="C1092" s="7"/>
      <c r="D1092" s="1226"/>
      <c r="E1092" s="1226"/>
      <c r="F1092" s="1226"/>
      <c r="G1092" s="1226"/>
      <c r="H1092" s="1226"/>
      <c r="I1092" s="1226"/>
      <c r="J1092" s="1226"/>
      <c r="K1092" s="1226"/>
      <c r="L1092" s="1226"/>
      <c r="M1092" s="1226"/>
      <c r="N1092" s="1226"/>
      <c r="O1092" s="1226"/>
      <c r="P1092" s="1226"/>
      <c r="Q1092" s="1226"/>
      <c r="R1092" s="1226"/>
      <c r="S1092" s="1226"/>
      <c r="T1092" s="1226"/>
      <c r="U1092" s="1226"/>
      <c r="V1092" s="1226"/>
      <c r="W1092" s="1226"/>
      <c r="X1092" s="1226"/>
      <c r="Y1092" s="1226"/>
      <c r="Z1092" s="1226"/>
      <c r="AA1092" s="1226"/>
      <c r="AB1092" s="1226"/>
      <c r="AC1092" s="1226"/>
      <c r="AD1092" s="1226"/>
      <c r="AE1092" s="1226"/>
      <c r="AF1092" s="1226"/>
      <c r="AG1092" s="1226"/>
      <c r="AH1092" s="1226"/>
      <c r="AI1092" s="1226"/>
      <c r="AJ1092" s="1226"/>
      <c r="AK1092" s="1226"/>
    </row>
    <row r="1093" spans="1:37" ht="12.95" customHeight="1">
      <c r="A1093" s="1120"/>
      <c r="B1093" s="20"/>
      <c r="C1093" s="7"/>
      <c r="D1093" s="1226"/>
      <c r="E1093" s="1226"/>
      <c r="F1093" s="1226"/>
      <c r="G1093" s="1226"/>
      <c r="H1093" s="1226"/>
      <c r="I1093" s="1226"/>
      <c r="J1093" s="1226"/>
      <c r="K1093" s="1226"/>
      <c r="L1093" s="1226"/>
      <c r="M1093" s="1226"/>
      <c r="N1093" s="1226"/>
      <c r="O1093" s="1226"/>
      <c r="P1093" s="1226"/>
      <c r="Q1093" s="1226"/>
      <c r="R1093" s="1226"/>
      <c r="S1093" s="1226"/>
      <c r="T1093" s="1226"/>
      <c r="U1093" s="1226"/>
      <c r="V1093" s="1226"/>
      <c r="W1093" s="1226"/>
      <c r="X1093" s="1226"/>
      <c r="Y1093" s="1226"/>
      <c r="Z1093" s="1226"/>
      <c r="AA1093" s="1226"/>
      <c r="AB1093" s="1226"/>
      <c r="AC1093" s="1226"/>
      <c r="AD1093" s="1226"/>
      <c r="AE1093" s="1226"/>
      <c r="AF1093" s="1226"/>
      <c r="AG1093" s="1226"/>
      <c r="AH1093" s="1226"/>
      <c r="AI1093" s="1226"/>
      <c r="AJ1093" s="1226"/>
      <c r="AK1093" s="1226"/>
    </row>
    <row r="1094" spans="1:37" ht="12.95" customHeight="1">
      <c r="A1094" s="1376" t="s">
        <v>299</v>
      </c>
      <c r="B1094" s="1376"/>
      <c r="C1094" s="1081">
        <v>7</v>
      </c>
      <c r="D1094" s="1226" t="s">
        <v>1791</v>
      </c>
      <c r="E1094" s="1226"/>
      <c r="F1094" s="1226"/>
      <c r="G1094" s="1226"/>
      <c r="H1094" s="1226"/>
      <c r="I1094" s="1226"/>
      <c r="J1094" s="1226"/>
      <c r="K1094" s="1226"/>
      <c r="L1094" s="1226"/>
      <c r="M1094" s="1226"/>
      <c r="N1094" s="1226"/>
      <c r="O1094" s="1226"/>
      <c r="P1094" s="1226"/>
      <c r="Q1094" s="1226"/>
      <c r="R1094" s="1226"/>
      <c r="S1094" s="1226"/>
      <c r="T1094" s="1226"/>
      <c r="U1094" s="1226"/>
      <c r="V1094" s="1226"/>
      <c r="W1094" s="1226"/>
      <c r="X1094" s="1226"/>
      <c r="Y1094" s="1226"/>
      <c r="Z1094" s="1226"/>
      <c r="AA1094" s="1226"/>
      <c r="AB1094" s="1226"/>
      <c r="AC1094" s="1226"/>
      <c r="AD1094" s="1226"/>
      <c r="AE1094" s="1226"/>
      <c r="AF1094" s="1226"/>
      <c r="AG1094" s="1226"/>
      <c r="AH1094" s="1226"/>
      <c r="AI1094" s="1226"/>
      <c r="AJ1094" s="1226"/>
      <c r="AK1094" s="1226"/>
    </row>
    <row r="1095" spans="1:37" ht="12.95" customHeight="1">
      <c r="A1095" s="1132"/>
      <c r="B1095" s="1132"/>
      <c r="C1095" s="1081"/>
      <c r="D1095" s="1226"/>
      <c r="E1095" s="1226"/>
      <c r="F1095" s="1226"/>
      <c r="G1095" s="1226"/>
      <c r="H1095" s="1226"/>
      <c r="I1095" s="1226"/>
      <c r="J1095" s="1226"/>
      <c r="K1095" s="1226"/>
      <c r="L1095" s="1226"/>
      <c r="M1095" s="1226"/>
      <c r="N1095" s="1226"/>
      <c r="O1095" s="1226"/>
      <c r="P1095" s="1226"/>
      <c r="Q1095" s="1226"/>
      <c r="R1095" s="1226"/>
      <c r="S1095" s="1226"/>
      <c r="T1095" s="1226"/>
      <c r="U1095" s="1226"/>
      <c r="V1095" s="1226"/>
      <c r="W1095" s="1226"/>
      <c r="X1095" s="1226"/>
      <c r="Y1095" s="1226"/>
      <c r="Z1095" s="1226"/>
      <c r="AA1095" s="1226"/>
      <c r="AB1095" s="1226"/>
      <c r="AC1095" s="1226"/>
      <c r="AD1095" s="1226"/>
      <c r="AE1095" s="1226"/>
      <c r="AF1095" s="1226"/>
      <c r="AG1095" s="1226"/>
      <c r="AH1095" s="1226"/>
      <c r="AI1095" s="1226"/>
      <c r="AJ1095" s="1226"/>
      <c r="AK1095" s="1226"/>
    </row>
    <row r="1096" spans="1:37" ht="12.95" customHeight="1">
      <c r="A1096" s="1132"/>
      <c r="B1096" s="1132"/>
      <c r="C1096" s="1081"/>
      <c r="D1096" s="1226"/>
      <c r="E1096" s="1226"/>
      <c r="F1096" s="1226"/>
      <c r="G1096" s="1226"/>
      <c r="H1096" s="1226"/>
      <c r="I1096" s="1226"/>
      <c r="J1096" s="1226"/>
      <c r="K1096" s="1226"/>
      <c r="L1096" s="1226"/>
      <c r="M1096" s="1226"/>
      <c r="N1096" s="1226"/>
      <c r="O1096" s="1226"/>
      <c r="P1096" s="1226"/>
      <c r="Q1096" s="1226"/>
      <c r="R1096" s="1226"/>
      <c r="S1096" s="1226"/>
      <c r="T1096" s="1226"/>
      <c r="U1096" s="1226"/>
      <c r="V1096" s="1226"/>
      <c r="W1096" s="1226"/>
      <c r="X1096" s="1226"/>
      <c r="Y1096" s="1226"/>
      <c r="Z1096" s="1226"/>
      <c r="AA1096" s="1226"/>
      <c r="AB1096" s="1226"/>
      <c r="AC1096" s="1226"/>
      <c r="AD1096" s="1226"/>
      <c r="AE1096" s="1226"/>
      <c r="AF1096" s="1226"/>
      <c r="AG1096" s="1226"/>
      <c r="AH1096" s="1226"/>
      <c r="AI1096" s="1226"/>
      <c r="AJ1096" s="1226"/>
      <c r="AK1096" s="1226"/>
    </row>
    <row r="1097" spans="1:37" ht="12.95" customHeight="1">
      <c r="A1097" s="1120"/>
      <c r="B1097" s="20"/>
      <c r="C1097" s="1081"/>
      <c r="D1097" s="1226"/>
      <c r="E1097" s="1226"/>
      <c r="F1097" s="1226"/>
      <c r="G1097" s="1226"/>
      <c r="H1097" s="1226"/>
      <c r="I1097" s="1226"/>
      <c r="J1097" s="1226"/>
      <c r="K1097" s="1226"/>
      <c r="L1097" s="1226"/>
      <c r="M1097" s="1226"/>
      <c r="N1097" s="1226"/>
      <c r="O1097" s="1226"/>
      <c r="P1097" s="1226"/>
      <c r="Q1097" s="1226"/>
      <c r="R1097" s="1226"/>
      <c r="S1097" s="1226"/>
      <c r="T1097" s="1226"/>
      <c r="U1097" s="1226"/>
      <c r="V1097" s="1226"/>
      <c r="W1097" s="1226"/>
      <c r="X1097" s="1226"/>
      <c r="Y1097" s="1226"/>
      <c r="Z1097" s="1226"/>
      <c r="AA1097" s="1226"/>
      <c r="AB1097" s="1226"/>
      <c r="AC1097" s="1226"/>
      <c r="AD1097" s="1226"/>
      <c r="AE1097" s="1226"/>
      <c r="AF1097" s="1226"/>
      <c r="AG1097" s="1226"/>
      <c r="AH1097" s="1226"/>
      <c r="AI1097" s="1226"/>
      <c r="AJ1097" s="1226"/>
      <c r="AK1097" s="1226"/>
    </row>
    <row r="1098" spans="1:37" ht="12.95" customHeight="1">
      <c r="A1098" s="1376" t="s">
        <v>299</v>
      </c>
      <c r="B1098" s="1376"/>
      <c r="C1098" s="1081">
        <v>8</v>
      </c>
      <c r="D1098" s="1308" t="s">
        <v>1792</v>
      </c>
      <c r="E1098" s="1308"/>
      <c r="F1098" s="1308"/>
      <c r="G1098" s="1308"/>
      <c r="H1098" s="1308"/>
      <c r="I1098" s="1308"/>
      <c r="J1098" s="1308"/>
      <c r="K1098" s="1308"/>
      <c r="L1098" s="1308"/>
      <c r="M1098" s="1308"/>
      <c r="N1098" s="1308"/>
      <c r="O1098" s="1308"/>
      <c r="P1098" s="1308"/>
      <c r="Q1098" s="1308"/>
      <c r="R1098" s="1308"/>
      <c r="S1098" s="1308"/>
      <c r="T1098" s="1308"/>
      <c r="U1098" s="1308"/>
      <c r="V1098" s="1308"/>
      <c r="W1098" s="1308"/>
      <c r="X1098" s="1308"/>
      <c r="Y1098" s="1308"/>
      <c r="Z1098" s="1308"/>
      <c r="AA1098" s="1308"/>
      <c r="AB1098" s="1308"/>
      <c r="AC1098" s="1308"/>
      <c r="AD1098" s="1308"/>
      <c r="AE1098" s="1308"/>
      <c r="AF1098" s="1308"/>
      <c r="AG1098" s="1308"/>
      <c r="AH1098" s="1308"/>
      <c r="AI1098" s="1308"/>
      <c r="AJ1098" s="1308"/>
      <c r="AK1098" s="1308"/>
    </row>
    <row r="1099" spans="1:37" ht="12.95" customHeight="1">
      <c r="A1099" s="1132"/>
      <c r="B1099" s="1132"/>
      <c r="C1099" s="1081"/>
      <c r="D1099" s="1308"/>
      <c r="E1099" s="1308"/>
      <c r="F1099" s="1308"/>
      <c r="G1099" s="1308"/>
      <c r="H1099" s="1308"/>
      <c r="I1099" s="1308"/>
      <c r="J1099" s="1308"/>
      <c r="K1099" s="1308"/>
      <c r="L1099" s="1308"/>
      <c r="M1099" s="1308"/>
      <c r="N1099" s="1308"/>
      <c r="O1099" s="1308"/>
      <c r="P1099" s="1308"/>
      <c r="Q1099" s="1308"/>
      <c r="R1099" s="1308"/>
      <c r="S1099" s="1308"/>
      <c r="T1099" s="1308"/>
      <c r="U1099" s="1308"/>
      <c r="V1099" s="1308"/>
      <c r="W1099" s="1308"/>
      <c r="X1099" s="1308"/>
      <c r="Y1099" s="1308"/>
      <c r="Z1099" s="1308"/>
      <c r="AA1099" s="1308"/>
      <c r="AB1099" s="1308"/>
      <c r="AC1099" s="1308"/>
      <c r="AD1099" s="1308"/>
      <c r="AE1099" s="1308"/>
      <c r="AF1099" s="1308"/>
      <c r="AG1099" s="1308"/>
      <c r="AH1099" s="1308"/>
      <c r="AI1099" s="1308"/>
      <c r="AJ1099" s="1308"/>
      <c r="AK1099" s="1308"/>
    </row>
    <row r="1100" spans="1:37" ht="12.95" customHeight="1">
      <c r="A1100" s="1132"/>
      <c r="B1100" s="1132"/>
      <c r="C1100" s="1081"/>
      <c r="D1100" s="1308"/>
      <c r="E1100" s="1308"/>
      <c r="F1100" s="1308"/>
      <c r="G1100" s="1308"/>
      <c r="H1100" s="1308"/>
      <c r="I1100" s="1308"/>
      <c r="J1100" s="1308"/>
      <c r="K1100" s="1308"/>
      <c r="L1100" s="1308"/>
      <c r="M1100" s="1308"/>
      <c r="N1100" s="1308"/>
      <c r="O1100" s="1308"/>
      <c r="P1100" s="1308"/>
      <c r="Q1100" s="1308"/>
      <c r="R1100" s="1308"/>
      <c r="S1100" s="1308"/>
      <c r="T1100" s="1308"/>
      <c r="U1100" s="1308"/>
      <c r="V1100" s="1308"/>
      <c r="W1100" s="1308"/>
      <c r="X1100" s="1308"/>
      <c r="Y1100" s="1308"/>
      <c r="Z1100" s="1308"/>
      <c r="AA1100" s="1308"/>
      <c r="AB1100" s="1308"/>
      <c r="AC1100" s="1308"/>
      <c r="AD1100" s="1308"/>
      <c r="AE1100" s="1308"/>
      <c r="AF1100" s="1308"/>
      <c r="AG1100" s="1308"/>
      <c r="AH1100" s="1308"/>
      <c r="AI1100" s="1308"/>
      <c r="AJ1100" s="1308"/>
      <c r="AK1100" s="1308"/>
    </row>
    <row r="1101" spans="1:37" ht="0" hidden="1" customHeight="1">
      <c r="A1101" s="1132"/>
      <c r="B1101" s="1132"/>
      <c r="C1101" s="1081"/>
      <c r="D1101" s="1308"/>
      <c r="E1101" s="1308"/>
      <c r="F1101" s="1308"/>
      <c r="G1101" s="1308"/>
      <c r="H1101" s="1308"/>
      <c r="I1101" s="1308"/>
      <c r="J1101" s="1308"/>
      <c r="K1101" s="1308"/>
      <c r="L1101" s="1308"/>
      <c r="M1101" s="1308"/>
      <c r="N1101" s="1308"/>
      <c r="O1101" s="1308"/>
      <c r="P1101" s="1308"/>
      <c r="Q1101" s="1308"/>
      <c r="R1101" s="1308"/>
      <c r="S1101" s="1308"/>
      <c r="T1101" s="1308"/>
      <c r="U1101" s="1308"/>
      <c r="V1101" s="1308"/>
      <c r="W1101" s="1308"/>
      <c r="X1101" s="1308"/>
      <c r="Y1101" s="1308"/>
      <c r="Z1101" s="1308"/>
      <c r="AA1101" s="1308"/>
      <c r="AB1101" s="1308"/>
      <c r="AC1101" s="1308"/>
      <c r="AD1101" s="1308"/>
      <c r="AE1101" s="1308"/>
      <c r="AF1101" s="1308"/>
      <c r="AG1101" s="1308"/>
      <c r="AH1101" s="1308"/>
      <c r="AI1101" s="1308"/>
      <c r="AJ1101" s="1308"/>
      <c r="AK1101" s="1308"/>
    </row>
    <row r="1102" spans="1:37" ht="0" hidden="1" customHeight="1">
      <c r="A1102" s="1120"/>
      <c r="B1102" s="20"/>
      <c r="C1102" s="1081"/>
      <c r="D1102" s="1308"/>
      <c r="E1102" s="1308"/>
      <c r="F1102" s="1308"/>
      <c r="G1102" s="1308"/>
      <c r="H1102" s="1308"/>
      <c r="I1102" s="1308"/>
      <c r="J1102" s="1308"/>
      <c r="K1102" s="1308"/>
      <c r="L1102" s="1308"/>
      <c r="M1102" s="1308"/>
      <c r="N1102" s="1308"/>
      <c r="O1102" s="1308"/>
      <c r="P1102" s="1308"/>
      <c r="Q1102" s="1308"/>
      <c r="R1102" s="1308"/>
      <c r="S1102" s="1308"/>
      <c r="T1102" s="1308"/>
      <c r="U1102" s="1308"/>
      <c r="V1102" s="1308"/>
      <c r="W1102" s="1308"/>
      <c r="X1102" s="1308"/>
      <c r="Y1102" s="1308"/>
      <c r="Z1102" s="1308"/>
      <c r="AA1102" s="1308"/>
      <c r="AB1102" s="1308"/>
      <c r="AC1102" s="1308"/>
      <c r="AD1102" s="1308"/>
      <c r="AE1102" s="1308"/>
      <c r="AF1102" s="1308"/>
      <c r="AG1102" s="1308"/>
      <c r="AH1102" s="1308"/>
      <c r="AI1102" s="1308"/>
      <c r="AJ1102" s="1308"/>
      <c r="AK1102" s="1308"/>
    </row>
    <row r="1103" spans="1:37" ht="0" hidden="1" customHeight="1">
      <c r="A1103" s="1376" t="s">
        <v>299</v>
      </c>
      <c r="B1103" s="1376"/>
      <c r="C1103" s="1081">
        <v>9</v>
      </c>
      <c r="D1103" s="1226" t="s">
        <v>1793</v>
      </c>
      <c r="E1103" s="1226"/>
      <c r="F1103" s="1226"/>
      <c r="G1103" s="1226"/>
      <c r="H1103" s="1226"/>
      <c r="I1103" s="1226"/>
      <c r="J1103" s="1226"/>
      <c r="K1103" s="1226"/>
      <c r="L1103" s="1226"/>
      <c r="M1103" s="1226"/>
      <c r="N1103" s="1226"/>
      <c r="O1103" s="1226"/>
      <c r="P1103" s="1226"/>
      <c r="Q1103" s="1226"/>
      <c r="R1103" s="1226"/>
      <c r="S1103" s="1226"/>
      <c r="T1103" s="1226"/>
      <c r="U1103" s="1226"/>
      <c r="V1103" s="1226"/>
      <c r="W1103" s="1226"/>
      <c r="X1103" s="1226"/>
      <c r="Y1103" s="1226"/>
      <c r="Z1103" s="1226"/>
      <c r="AA1103" s="1226"/>
      <c r="AB1103" s="1226"/>
      <c r="AC1103" s="1226"/>
      <c r="AD1103" s="1226"/>
      <c r="AE1103" s="1226"/>
      <c r="AF1103" s="1226"/>
      <c r="AG1103" s="1226"/>
      <c r="AH1103" s="1226"/>
      <c r="AI1103" s="1226"/>
      <c r="AJ1103" s="1226"/>
      <c r="AK1103" s="1226"/>
    </row>
    <row r="1104" spans="1:37" ht="0" hidden="1" customHeight="1">
      <c r="A1104" s="1120"/>
      <c r="B1104" s="20"/>
      <c r="C1104" s="1081"/>
      <c r="D1104" s="1226"/>
      <c r="E1104" s="1226"/>
      <c r="F1104" s="1226"/>
      <c r="G1104" s="1226"/>
      <c r="H1104" s="1226"/>
      <c r="I1104" s="1226"/>
      <c r="J1104" s="1226"/>
      <c r="K1104" s="1226"/>
      <c r="L1104" s="1226"/>
      <c r="M1104" s="1226"/>
      <c r="N1104" s="1226"/>
      <c r="O1104" s="1226"/>
      <c r="P1104" s="1226"/>
      <c r="Q1104" s="1226"/>
      <c r="R1104" s="1226"/>
      <c r="S1104" s="1226"/>
      <c r="T1104" s="1226"/>
      <c r="U1104" s="1226"/>
      <c r="V1104" s="1226"/>
      <c r="W1104" s="1226"/>
      <c r="X1104" s="1226"/>
      <c r="Y1104" s="1226"/>
      <c r="Z1104" s="1226"/>
      <c r="AA1104" s="1226"/>
      <c r="AB1104" s="1226"/>
      <c r="AC1104" s="1226"/>
      <c r="AD1104" s="1226"/>
      <c r="AE1104" s="1226"/>
      <c r="AF1104" s="1226"/>
      <c r="AG1104" s="1226"/>
      <c r="AH1104" s="1226"/>
      <c r="AI1104" s="1226"/>
      <c r="AJ1104" s="1226"/>
      <c r="AK1104" s="1226"/>
    </row>
    <row r="1105" spans="4:37" ht="0" hidden="1" customHeight="1">
      <c r="D1105" s="1226"/>
      <c r="E1105" s="1226"/>
      <c r="F1105" s="1226"/>
      <c r="G1105" s="1226"/>
      <c r="H1105" s="1226"/>
      <c r="I1105" s="1226"/>
      <c r="J1105" s="1226"/>
      <c r="K1105" s="1226"/>
      <c r="L1105" s="1226"/>
      <c r="M1105" s="1226"/>
      <c r="N1105" s="1226"/>
      <c r="O1105" s="1226"/>
      <c r="P1105" s="1226"/>
      <c r="Q1105" s="1226"/>
      <c r="R1105" s="1226"/>
      <c r="S1105" s="1226"/>
      <c r="T1105" s="1226"/>
      <c r="U1105" s="1226"/>
      <c r="V1105" s="1226"/>
      <c r="W1105" s="1226"/>
      <c r="X1105" s="1226"/>
      <c r="Y1105" s="1226"/>
      <c r="Z1105" s="1226"/>
      <c r="AA1105" s="1226"/>
      <c r="AB1105" s="1226"/>
      <c r="AC1105" s="1226"/>
      <c r="AD1105" s="1226"/>
      <c r="AE1105" s="1226"/>
      <c r="AF1105" s="1226"/>
      <c r="AG1105" s="1226"/>
      <c r="AH1105" s="1226"/>
      <c r="AI1105" s="1226"/>
      <c r="AJ1105" s="1226"/>
      <c r="AK1105" s="122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K729:AO729"/>
    <mergeCell ref="AH732:AJ732"/>
    <mergeCell ref="K738:N738"/>
    <mergeCell ref="K730:N730"/>
    <mergeCell ref="K731:N731"/>
    <mergeCell ref="T740:W740"/>
    <mergeCell ref="G741:J741"/>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G723:J723"/>
    <mergeCell ref="G721:J721"/>
    <mergeCell ref="G722:J722"/>
    <mergeCell ref="T722:W722"/>
    <mergeCell ref="O721:S721"/>
    <mergeCell ref="K722:N722"/>
    <mergeCell ref="G727:J727"/>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O714:S717"/>
    <mergeCell ref="N673:O673"/>
    <mergeCell ref="G687:L687"/>
    <mergeCell ref="P663:R66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E611:BF611"/>
    <mergeCell ref="BN613:BR613"/>
    <mergeCell ref="BN611:BR611"/>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E622:BF622"/>
    <mergeCell ref="BX615:CB615"/>
    <mergeCell ref="CH624:CL624"/>
    <mergeCell ref="T628:V628"/>
    <mergeCell ref="BI623:BJ623"/>
    <mergeCell ref="BK623:BL623"/>
    <mergeCell ref="BG617:BH617"/>
    <mergeCell ref="BS615:BW615"/>
    <mergeCell ref="CC611:CG611"/>
    <mergeCell ref="BS612:BW612"/>
    <mergeCell ref="BN616:BR616"/>
    <mergeCell ref="BE618:BF618"/>
    <mergeCell ref="BE619:BF619"/>
    <mergeCell ref="G651:R651"/>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Z652:AK652"/>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X746:AB746"/>
    <mergeCell ref="AC791:AG791"/>
    <mergeCell ref="AK749:AO749"/>
    <mergeCell ref="AK750:AO750"/>
    <mergeCell ref="AK751:AO751"/>
    <mergeCell ref="O776:S776"/>
    <mergeCell ref="O769:S772"/>
    <mergeCell ref="B754:AH755"/>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E562:AH562"/>
    <mergeCell ref="G663:L663"/>
    <mergeCell ref="G652:R652"/>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BK625:BL625"/>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D91" zoomScaleNormal="100" workbookViewId="0">
      <selection activeCell="E92" sqref="E92"/>
    </sheetView>
  </sheetViews>
  <sheetFormatPr defaultColWidth="0" defaultRowHeight="11.45" zeroHeight="1"/>
  <cols>
    <col min="1" max="1" width="35.7109375" style="110" customWidth="1"/>
    <col min="2" max="12" width="12.140625" style="90" customWidth="1"/>
    <col min="13" max="17" width="11.28515625" style="90" customWidth="1"/>
    <col min="18" max="18" width="12.7109375" style="90" customWidth="1"/>
    <col min="19" max="20" width="12.140625" style="90" customWidth="1"/>
    <col min="21" max="21" width="0.28515625" style="92" customWidth="1"/>
    <col min="22" max="16383" width="8.85546875" style="90" hidden="1"/>
    <col min="16384" max="16384" width="0.140625" style="90" customWidth="1"/>
  </cols>
  <sheetData>
    <row r="1" spans="1:21" s="62" customFormat="1" ht="13.9">
      <c r="A1" s="95" t="s">
        <v>1794</v>
      </c>
      <c r="B1" s="73"/>
      <c r="C1" s="73"/>
      <c r="D1" s="73"/>
      <c r="E1" s="74"/>
      <c r="F1" s="1802" t="s">
        <v>1795</v>
      </c>
      <c r="G1" s="1803"/>
      <c r="H1" s="1803"/>
      <c r="I1" s="1803"/>
      <c r="J1" s="1803"/>
      <c r="K1" s="1803"/>
      <c r="L1" s="1803"/>
      <c r="M1" s="1803"/>
      <c r="N1" s="1803"/>
      <c r="O1" s="1803"/>
      <c r="P1" s="1803"/>
      <c r="Q1" s="1803"/>
      <c r="R1" s="1804"/>
      <c r="S1" s="64"/>
      <c r="T1" s="63"/>
      <c r="U1" s="65"/>
    </row>
    <row r="2" spans="1:21" s="79" customFormat="1" ht="71.25" customHeight="1">
      <c r="A2" s="78"/>
      <c r="B2" s="79" t="s">
        <v>1796</v>
      </c>
      <c r="C2" s="79" t="s">
        <v>1797</v>
      </c>
      <c r="D2" s="79" t="s">
        <v>1798</v>
      </c>
      <c r="E2" s="79" t="s">
        <v>1799</v>
      </c>
      <c r="F2" s="80" t="str">
        <f>Application!B627&amp;Application!C627</f>
        <v>1)Citibank (TE)</v>
      </c>
      <c r="G2" s="80" t="str">
        <f>Application!B628&amp;Application!C628</f>
        <v>2)Citibank (Taxable)</v>
      </c>
      <c r="H2" s="80" t="str">
        <f>Application!B629&amp;Application!C629</f>
        <v>3)Seller Note</v>
      </c>
      <c r="I2" s="80" t="str">
        <f>Application!B630&amp;Application!C630</f>
        <v>4)Seller Note Accr. Interest</v>
      </c>
      <c r="J2" s="80" t="str">
        <f>Application!B631&amp;Application!C631</f>
        <v>5)NOI</v>
      </c>
      <c r="K2" s="80" t="str">
        <f>Application!B632&amp;Application!C632</f>
        <v>6)Seller Credit</v>
      </c>
      <c r="L2" s="80" t="str">
        <f>Application!B633&amp;Application!C633</f>
        <v>7)Deferred Developer Fee</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1800</v>
      </c>
      <c r="S2" s="79" t="s">
        <v>1801</v>
      </c>
      <c r="T2" s="79" t="s">
        <v>1802</v>
      </c>
      <c r="U2" s="81"/>
    </row>
    <row r="3" spans="1:21" s="83" customFormat="1">
      <c r="A3" s="82" t="s">
        <v>1803</v>
      </c>
      <c r="B3" s="1082"/>
      <c r="C3" s="1082"/>
      <c r="D3" s="1082"/>
      <c r="E3" s="1082"/>
      <c r="F3" s="1082"/>
      <c r="G3" s="1082"/>
      <c r="H3" s="1082"/>
      <c r="I3" s="1082"/>
      <c r="J3" s="1082"/>
      <c r="K3" s="1082"/>
      <c r="L3" s="1082"/>
      <c r="M3" s="1082"/>
      <c r="N3" s="1082"/>
      <c r="O3" s="1082"/>
      <c r="P3" s="1082"/>
      <c r="Q3" s="1082"/>
      <c r="R3" s="1082"/>
      <c r="S3" s="1082"/>
      <c r="T3" s="1082"/>
      <c r="U3" s="1083"/>
    </row>
    <row r="4" spans="1:21" s="83" customFormat="1">
      <c r="A4" s="181" t="s">
        <v>1804</v>
      </c>
      <c r="B4" s="233">
        <f>SUM(C4+D4)</f>
        <v>1800000</v>
      </c>
      <c r="C4" s="801">
        <v>1800000</v>
      </c>
      <c r="D4" s="801"/>
      <c r="E4" s="801">
        <f>C4</f>
        <v>1800000</v>
      </c>
      <c r="F4" s="801"/>
      <c r="G4" s="801"/>
      <c r="H4" s="801"/>
      <c r="I4" s="801"/>
      <c r="J4" s="801"/>
      <c r="K4" s="801"/>
      <c r="L4" s="801"/>
      <c r="M4" s="801"/>
      <c r="N4" s="801"/>
      <c r="O4" s="801"/>
      <c r="P4" s="801"/>
      <c r="Q4" s="801"/>
      <c r="R4" s="387">
        <f>SUM(E4:Q4)</f>
        <v>1800000</v>
      </c>
      <c r="S4" s="1084"/>
      <c r="T4" s="1084"/>
      <c r="U4" s="1083"/>
    </row>
    <row r="5" spans="1:21" s="83" customFormat="1">
      <c r="A5" s="181" t="s">
        <v>1805</v>
      </c>
      <c r="B5" s="233">
        <f>SUM(C5+D5)</f>
        <v>0</v>
      </c>
      <c r="C5" s="801"/>
      <c r="D5" s="801"/>
      <c r="E5" s="801"/>
      <c r="F5" s="801"/>
      <c r="G5" s="801"/>
      <c r="H5" s="801"/>
      <c r="I5" s="801"/>
      <c r="J5" s="801"/>
      <c r="K5" s="801"/>
      <c r="L5" s="801"/>
      <c r="M5" s="801"/>
      <c r="N5" s="801"/>
      <c r="O5" s="801"/>
      <c r="P5" s="801"/>
      <c r="Q5" s="801"/>
      <c r="R5" s="387">
        <f>SUM(E5:Q5)</f>
        <v>0</v>
      </c>
      <c r="S5" s="1084"/>
      <c r="T5" s="1084"/>
      <c r="U5" s="1083"/>
    </row>
    <row r="6" spans="1:21" s="83" customFormat="1">
      <c r="A6" s="181" t="s">
        <v>1806</v>
      </c>
      <c r="B6" s="233">
        <f>SUM(C6+D6)</f>
        <v>0</v>
      </c>
      <c r="C6" s="801"/>
      <c r="D6" s="801"/>
      <c r="E6" s="801"/>
      <c r="F6" s="801"/>
      <c r="G6" s="801"/>
      <c r="H6" s="801"/>
      <c r="I6" s="801"/>
      <c r="J6" s="801"/>
      <c r="K6" s="801"/>
      <c r="L6" s="801"/>
      <c r="M6" s="801"/>
      <c r="N6" s="801"/>
      <c r="O6" s="801"/>
      <c r="P6" s="801"/>
      <c r="Q6" s="801"/>
      <c r="R6" s="387">
        <f>SUM(E6:Q6)</f>
        <v>0</v>
      </c>
      <c r="S6" s="1084"/>
      <c r="T6" s="1084"/>
      <c r="U6" s="1083"/>
    </row>
    <row r="7" spans="1:21" s="83" customFormat="1">
      <c r="A7" s="181" t="s">
        <v>1807</v>
      </c>
      <c r="B7" s="233">
        <f>SUM(C7+D7)</f>
        <v>0</v>
      </c>
      <c r="C7" s="801"/>
      <c r="D7" s="801"/>
      <c r="E7" s="801"/>
      <c r="F7" s="801"/>
      <c r="G7" s="801"/>
      <c r="H7" s="801"/>
      <c r="I7" s="801"/>
      <c r="J7" s="801"/>
      <c r="K7" s="801"/>
      <c r="L7" s="801"/>
      <c r="M7" s="801"/>
      <c r="N7" s="801"/>
      <c r="O7" s="801"/>
      <c r="P7" s="801"/>
      <c r="Q7" s="801"/>
      <c r="R7" s="387">
        <f>SUM(E7:Q7)</f>
        <v>0</v>
      </c>
      <c r="S7" s="1084"/>
      <c r="T7" s="1084"/>
      <c r="U7" s="1083"/>
    </row>
    <row r="8" spans="1:21" s="83" customFormat="1" ht="12">
      <c r="A8" s="84" t="s">
        <v>1808</v>
      </c>
      <c r="B8" s="233">
        <f>SUM(C8:D8)</f>
        <v>1800000</v>
      </c>
      <c r="C8" s="233">
        <f t="shared" ref="C8:Q8" si="0">SUM(C4:C7)</f>
        <v>1800000</v>
      </c>
      <c r="D8" s="233">
        <f t="shared" si="0"/>
        <v>0</v>
      </c>
      <c r="E8" s="233">
        <f t="shared" si="0"/>
        <v>1800000</v>
      </c>
      <c r="F8" s="233">
        <f t="shared" si="0"/>
        <v>0</v>
      </c>
      <c r="G8" s="233">
        <f t="shared" si="0"/>
        <v>0</v>
      </c>
      <c r="H8" s="233">
        <f t="shared" si="0"/>
        <v>0</v>
      </c>
      <c r="I8" s="233">
        <f t="shared" si="0"/>
        <v>0</v>
      </c>
      <c r="J8" s="233">
        <f t="shared" si="0"/>
        <v>0</v>
      </c>
      <c r="K8" s="233">
        <f t="shared" si="0"/>
        <v>0</v>
      </c>
      <c r="L8" s="233">
        <f t="shared" si="0"/>
        <v>0</v>
      </c>
      <c r="M8" s="233">
        <f t="shared" si="0"/>
        <v>0</v>
      </c>
      <c r="N8" s="233">
        <f t="shared" si="0"/>
        <v>0</v>
      </c>
      <c r="O8" s="233">
        <f t="shared" si="0"/>
        <v>0</v>
      </c>
      <c r="P8" s="233"/>
      <c r="Q8" s="233">
        <f t="shared" si="0"/>
        <v>0</v>
      </c>
      <c r="R8" s="233">
        <f>SUM(R4:R7)</f>
        <v>1800000</v>
      </c>
      <c r="S8" s="1084"/>
      <c r="T8" s="1084"/>
      <c r="U8" s="1083"/>
    </row>
    <row r="9" spans="1:21" s="83" customFormat="1">
      <c r="A9" s="181" t="s">
        <v>1809</v>
      </c>
      <c r="B9" s="233">
        <f>SUM(C9+D9)</f>
        <v>20200000</v>
      </c>
      <c r="C9" s="801">
        <v>20200000</v>
      </c>
      <c r="D9" s="801"/>
      <c r="E9" s="801">
        <f>9646681-5542+-74-100</f>
        <v>9640965</v>
      </c>
      <c r="F9" s="801">
        <f>10553319+5542+74+100-333290</f>
        <v>10225745</v>
      </c>
      <c r="G9" s="801"/>
      <c r="H9" s="801"/>
      <c r="I9" s="801"/>
      <c r="J9" s="801"/>
      <c r="K9" s="1100">
        <v>333290</v>
      </c>
      <c r="L9" s="801"/>
      <c r="M9" s="801"/>
      <c r="N9" s="801"/>
      <c r="O9" s="801"/>
      <c r="P9" s="801"/>
      <c r="Q9" s="801"/>
      <c r="R9" s="387">
        <f>SUM(E9:Q9)</f>
        <v>20200000</v>
      </c>
      <c r="S9" s="1084"/>
      <c r="T9" s="801">
        <v>19893979</v>
      </c>
      <c r="U9" s="1083"/>
    </row>
    <row r="10" spans="1:21" s="83" customFormat="1">
      <c r="A10" s="181" t="s">
        <v>1810</v>
      </c>
      <c r="B10" s="233">
        <f>SUM(C10+D10)</f>
        <v>0</v>
      </c>
      <c r="C10" s="801"/>
      <c r="D10" s="801"/>
      <c r="E10" s="801"/>
      <c r="F10" s="801"/>
      <c r="G10" s="801"/>
      <c r="H10" s="801"/>
      <c r="I10" s="801"/>
      <c r="J10" s="801"/>
      <c r="K10" s="801"/>
      <c r="L10" s="801"/>
      <c r="M10" s="801"/>
      <c r="N10" s="801"/>
      <c r="O10" s="801"/>
      <c r="P10" s="801"/>
      <c r="Q10" s="801"/>
      <c r="R10" s="387">
        <f>SUM(E10:Q10)</f>
        <v>0</v>
      </c>
      <c r="S10" s="801"/>
      <c r="T10" s="801"/>
      <c r="U10" s="1083"/>
    </row>
    <row r="11" spans="1:21" s="83" customFormat="1" ht="12">
      <c r="A11" s="84" t="s">
        <v>1811</v>
      </c>
      <c r="B11" s="233">
        <f>SUM(C11:D11)</f>
        <v>20200000</v>
      </c>
      <c r="C11" s="233">
        <f t="shared" ref="C11:Q11" si="1">SUM(C9:C10)</f>
        <v>20200000</v>
      </c>
      <c r="D11" s="233">
        <f t="shared" si="1"/>
        <v>0</v>
      </c>
      <c r="E11" s="233">
        <f t="shared" si="1"/>
        <v>9640965</v>
      </c>
      <c r="F11" s="233">
        <f t="shared" si="1"/>
        <v>10225745</v>
      </c>
      <c r="G11" s="233">
        <f t="shared" si="1"/>
        <v>0</v>
      </c>
      <c r="H11" s="233">
        <f t="shared" si="1"/>
        <v>0</v>
      </c>
      <c r="I11" s="233">
        <f t="shared" si="1"/>
        <v>0</v>
      </c>
      <c r="J11" s="233">
        <f t="shared" si="1"/>
        <v>0</v>
      </c>
      <c r="K11" s="233">
        <f t="shared" si="1"/>
        <v>333290</v>
      </c>
      <c r="L11" s="233">
        <f t="shared" si="1"/>
        <v>0</v>
      </c>
      <c r="M11" s="233">
        <f t="shared" si="1"/>
        <v>0</v>
      </c>
      <c r="N11" s="233">
        <f t="shared" si="1"/>
        <v>0</v>
      </c>
      <c r="O11" s="233">
        <f t="shared" si="1"/>
        <v>0</v>
      </c>
      <c r="P11" s="233"/>
      <c r="Q11" s="233">
        <f t="shared" si="1"/>
        <v>0</v>
      </c>
      <c r="R11" s="233">
        <f>SUM(R9:R10)</f>
        <v>20200000</v>
      </c>
      <c r="S11" s="1084"/>
      <c r="T11" s="85">
        <f>SUM(T9:T10)</f>
        <v>19893979</v>
      </c>
      <c r="U11" s="1083"/>
    </row>
    <row r="12" spans="1:21" s="83" customFormat="1" ht="12">
      <c r="A12" s="84" t="s">
        <v>1812</v>
      </c>
      <c r="B12" s="233">
        <f t="shared" ref="B12:Q12" si="2">SUM(B8+B11)</f>
        <v>22000000</v>
      </c>
      <c r="C12" s="233">
        <f t="shared" si="2"/>
        <v>22000000</v>
      </c>
      <c r="D12" s="233">
        <f t="shared" si="2"/>
        <v>0</v>
      </c>
      <c r="E12" s="233">
        <f t="shared" si="2"/>
        <v>11440965</v>
      </c>
      <c r="F12" s="233">
        <f t="shared" si="2"/>
        <v>10225745</v>
      </c>
      <c r="G12" s="233">
        <f t="shared" si="2"/>
        <v>0</v>
      </c>
      <c r="H12" s="233">
        <f t="shared" si="2"/>
        <v>0</v>
      </c>
      <c r="I12" s="233">
        <f t="shared" si="2"/>
        <v>0</v>
      </c>
      <c r="J12" s="233">
        <f t="shared" si="2"/>
        <v>0</v>
      </c>
      <c r="K12" s="233">
        <f t="shared" si="2"/>
        <v>333290</v>
      </c>
      <c r="L12" s="233">
        <f t="shared" si="2"/>
        <v>0</v>
      </c>
      <c r="M12" s="233">
        <f t="shared" si="2"/>
        <v>0</v>
      </c>
      <c r="N12" s="233">
        <f t="shared" si="2"/>
        <v>0</v>
      </c>
      <c r="O12" s="233">
        <f t="shared" si="2"/>
        <v>0</v>
      </c>
      <c r="P12" s="233"/>
      <c r="Q12" s="233">
        <f t="shared" si="2"/>
        <v>0</v>
      </c>
      <c r="R12" s="233">
        <f>SUM(R8+R11)</f>
        <v>22000000</v>
      </c>
      <c r="S12" s="1084"/>
      <c r="T12" s="1084"/>
      <c r="U12" s="1083"/>
    </row>
    <row r="13" spans="1:21" s="83" customFormat="1">
      <c r="A13" s="184" t="s">
        <v>1813</v>
      </c>
      <c r="B13" s="233">
        <f>SUM(C13+D13)</f>
        <v>50000</v>
      </c>
      <c r="C13" s="801">
        <v>50000</v>
      </c>
      <c r="D13" s="801"/>
      <c r="E13" s="801"/>
      <c r="F13" s="801">
        <v>50000</v>
      </c>
      <c r="G13" s="801"/>
      <c r="H13" s="801"/>
      <c r="I13" s="801"/>
      <c r="J13" s="801"/>
      <c r="K13" s="801"/>
      <c r="L13" s="801"/>
      <c r="M13" s="801"/>
      <c r="N13" s="801"/>
      <c r="O13" s="801"/>
      <c r="P13" s="801"/>
      <c r="Q13" s="801"/>
      <c r="R13" s="387">
        <f>SUM(E13:Q13)</f>
        <v>50000</v>
      </c>
      <c r="S13" s="801">
        <f>C13</f>
        <v>50000</v>
      </c>
      <c r="T13" s="801"/>
      <c r="U13" s="1083"/>
    </row>
    <row r="14" spans="1:21" s="83" customFormat="1" ht="22.9">
      <c r="A14" s="185" t="s">
        <v>1814</v>
      </c>
      <c r="B14" s="233">
        <f>SUM(C14+D14)</f>
        <v>0</v>
      </c>
      <c r="C14" s="801"/>
      <c r="D14" s="801"/>
      <c r="E14" s="801"/>
      <c r="F14" s="801"/>
      <c r="G14" s="801"/>
      <c r="H14" s="801"/>
      <c r="I14" s="801"/>
      <c r="J14" s="801"/>
      <c r="K14" s="801"/>
      <c r="L14" s="801"/>
      <c r="M14" s="801"/>
      <c r="N14" s="801"/>
      <c r="O14" s="801"/>
      <c r="P14" s="801"/>
      <c r="Q14" s="801"/>
      <c r="R14" s="387">
        <f>SUM(E14:Q14)</f>
        <v>0</v>
      </c>
      <c r="S14" s="801"/>
      <c r="T14" s="801"/>
      <c r="U14" s="1083"/>
    </row>
    <row r="15" spans="1:21" s="83" customFormat="1">
      <c r="A15" s="185" t="s">
        <v>1815</v>
      </c>
      <c r="B15" s="233">
        <f>SUM(C15+D15)</f>
        <v>0</v>
      </c>
      <c r="C15" s="801"/>
      <c r="D15" s="801"/>
      <c r="E15" s="801"/>
      <c r="F15" s="801"/>
      <c r="G15" s="801"/>
      <c r="H15" s="801"/>
      <c r="I15" s="801"/>
      <c r="J15" s="801"/>
      <c r="K15" s="801"/>
      <c r="L15" s="801"/>
      <c r="M15" s="801"/>
      <c r="N15" s="801"/>
      <c r="O15" s="801"/>
      <c r="P15" s="801"/>
      <c r="Q15" s="801"/>
      <c r="R15" s="387">
        <f>SUM(E15:Q15)</f>
        <v>0</v>
      </c>
      <c r="S15" s="1084"/>
      <c r="T15" s="1084"/>
      <c r="U15" s="1083"/>
    </row>
    <row r="16" spans="1:21" s="83" customFormat="1">
      <c r="A16" s="82" t="s">
        <v>1816</v>
      </c>
      <c r="B16" s="1082"/>
      <c r="C16" s="1082"/>
      <c r="D16" s="1082"/>
      <c r="E16" s="234"/>
      <c r="F16" s="234"/>
      <c r="G16" s="234"/>
      <c r="H16" s="234"/>
      <c r="I16" s="234"/>
      <c r="J16" s="234"/>
      <c r="K16" s="234"/>
      <c r="L16" s="234"/>
      <c r="M16" s="234"/>
      <c r="N16" s="234"/>
      <c r="O16" s="234"/>
      <c r="P16" s="234"/>
      <c r="Q16" s="234"/>
      <c r="R16" s="234"/>
      <c r="S16" s="1082"/>
      <c r="T16" s="1082"/>
      <c r="U16" s="1083"/>
    </row>
    <row r="17" spans="1:21" s="83" customFormat="1">
      <c r="A17" s="181" t="s">
        <v>1817</v>
      </c>
      <c r="B17" s="233">
        <f t="shared" ref="B17:B26" si="3">SUM(C17+D17)</f>
        <v>0</v>
      </c>
      <c r="C17" s="801"/>
      <c r="D17" s="801"/>
      <c r="E17" s="801"/>
      <c r="F17" s="801"/>
      <c r="G17" s="801"/>
      <c r="H17" s="801"/>
      <c r="I17" s="801"/>
      <c r="J17" s="801"/>
      <c r="K17" s="801"/>
      <c r="L17" s="801"/>
      <c r="M17" s="801"/>
      <c r="N17" s="801"/>
      <c r="O17" s="801"/>
      <c r="P17" s="801"/>
      <c r="Q17" s="801"/>
      <c r="R17" s="387">
        <f>SUM(E17:Q17)</f>
        <v>0</v>
      </c>
      <c r="S17" s="801"/>
      <c r="T17" s="801"/>
      <c r="U17" s="1083"/>
    </row>
    <row r="18" spans="1:21" s="83" customFormat="1">
      <c r="A18" s="181" t="s">
        <v>1818</v>
      </c>
      <c r="B18" s="233">
        <f t="shared" si="3"/>
        <v>3672000</v>
      </c>
      <c r="C18" s="801">
        <v>3672000</v>
      </c>
      <c r="D18" s="801"/>
      <c r="E18" s="801"/>
      <c r="F18" s="801">
        <f>C18</f>
        <v>3672000</v>
      </c>
      <c r="G18" s="801"/>
      <c r="H18" s="801"/>
      <c r="I18" s="801"/>
      <c r="J18" s="801"/>
      <c r="K18" s="801"/>
      <c r="L18" s="801"/>
      <c r="M18" s="801"/>
      <c r="N18" s="801"/>
      <c r="O18" s="801"/>
      <c r="P18" s="801"/>
      <c r="Q18" s="801"/>
      <c r="R18" s="387">
        <f>SUM(E18:Q18)</f>
        <v>3672000</v>
      </c>
      <c r="S18" s="801">
        <f>C18</f>
        <v>3672000</v>
      </c>
      <c r="T18" s="801"/>
      <c r="U18" s="1083"/>
    </row>
    <row r="19" spans="1:21" s="83" customFormat="1">
      <c r="A19" s="181" t="s">
        <v>1819</v>
      </c>
      <c r="B19" s="233">
        <f t="shared" si="3"/>
        <v>220320</v>
      </c>
      <c r="C19" s="801">
        <v>220320</v>
      </c>
      <c r="D19" s="801"/>
      <c r="E19" s="801"/>
      <c r="F19" s="801">
        <f>C19</f>
        <v>220320</v>
      </c>
      <c r="G19" s="801"/>
      <c r="H19" s="801"/>
      <c r="I19" s="801"/>
      <c r="J19" s="801"/>
      <c r="K19" s="801"/>
      <c r="L19" s="801"/>
      <c r="M19" s="801"/>
      <c r="N19" s="801"/>
      <c r="O19" s="801"/>
      <c r="P19" s="801"/>
      <c r="Q19" s="801"/>
      <c r="R19" s="387">
        <f>SUM(E19:Q19)</f>
        <v>220320</v>
      </c>
      <c r="S19" s="801">
        <f>C19</f>
        <v>220320</v>
      </c>
      <c r="T19" s="801"/>
      <c r="U19" s="1083"/>
    </row>
    <row r="20" spans="1:21" s="83" customFormat="1">
      <c r="A20" s="181" t="s">
        <v>1820</v>
      </c>
      <c r="B20" s="233">
        <f t="shared" si="3"/>
        <v>146880</v>
      </c>
      <c r="C20" s="801">
        <v>146880</v>
      </c>
      <c r="D20" s="801"/>
      <c r="E20" s="801"/>
      <c r="F20" s="801">
        <f>C20</f>
        <v>146880</v>
      </c>
      <c r="G20" s="801"/>
      <c r="H20" s="801"/>
      <c r="I20" s="801"/>
      <c r="J20" s="801"/>
      <c r="K20" s="801"/>
      <c r="L20" s="801"/>
      <c r="M20" s="801"/>
      <c r="N20" s="801"/>
      <c r="O20" s="801"/>
      <c r="P20" s="801"/>
      <c r="Q20" s="801"/>
      <c r="R20" s="387">
        <f t="shared" ref="R20:R27" si="4">SUM(E20:Q20)</f>
        <v>146880</v>
      </c>
      <c r="S20" s="801">
        <f>C20</f>
        <v>146880</v>
      </c>
      <c r="T20" s="801"/>
      <c r="U20" s="1083"/>
    </row>
    <row r="21" spans="1:21" s="83" customFormat="1">
      <c r="A21" s="181" t="s">
        <v>1821</v>
      </c>
      <c r="B21" s="233">
        <f t="shared" si="3"/>
        <v>146880</v>
      </c>
      <c r="C21" s="801">
        <v>146880</v>
      </c>
      <c r="D21" s="801"/>
      <c r="E21" s="801"/>
      <c r="F21" s="801">
        <f>C21</f>
        <v>146880</v>
      </c>
      <c r="G21" s="801"/>
      <c r="H21" s="801"/>
      <c r="I21" s="801"/>
      <c r="J21" s="801"/>
      <c r="K21" s="801"/>
      <c r="L21" s="801"/>
      <c r="M21" s="801"/>
      <c r="N21" s="801"/>
      <c r="O21" s="801"/>
      <c r="P21" s="801"/>
      <c r="Q21" s="801"/>
      <c r="R21" s="387">
        <f t="shared" si="4"/>
        <v>146880</v>
      </c>
      <c r="S21" s="801">
        <f>C21</f>
        <v>146880</v>
      </c>
      <c r="T21" s="801"/>
      <c r="U21" s="1083"/>
    </row>
    <row r="22" spans="1:21" s="83" customFormat="1">
      <c r="A22" s="181" t="s">
        <v>1822</v>
      </c>
      <c r="B22" s="233">
        <f t="shared" si="3"/>
        <v>0</v>
      </c>
      <c r="C22" s="801"/>
      <c r="D22" s="801"/>
      <c r="E22" s="801"/>
      <c r="F22" s="801"/>
      <c r="G22" s="801"/>
      <c r="H22" s="801"/>
      <c r="I22" s="801"/>
      <c r="J22" s="801"/>
      <c r="K22" s="801"/>
      <c r="L22" s="801"/>
      <c r="M22" s="801"/>
      <c r="N22" s="801"/>
      <c r="O22" s="801"/>
      <c r="P22" s="801"/>
      <c r="Q22" s="801"/>
      <c r="R22" s="387">
        <f t="shared" si="4"/>
        <v>0</v>
      </c>
      <c r="S22" s="801"/>
      <c r="T22" s="801"/>
      <c r="U22" s="1083"/>
    </row>
    <row r="23" spans="1:21" s="83" customFormat="1">
      <c r="A23" s="181" t="s">
        <v>1823</v>
      </c>
      <c r="B23" s="233">
        <f t="shared" si="3"/>
        <v>42228</v>
      </c>
      <c r="C23" s="801">
        <v>42228</v>
      </c>
      <c r="D23" s="801"/>
      <c r="E23" s="801"/>
      <c r="F23" s="801">
        <f>C23</f>
        <v>42228</v>
      </c>
      <c r="G23" s="801"/>
      <c r="H23" s="801"/>
      <c r="I23" s="801"/>
      <c r="J23" s="801"/>
      <c r="K23" s="801"/>
      <c r="L23" s="801"/>
      <c r="M23" s="801"/>
      <c r="N23" s="801"/>
      <c r="O23" s="801"/>
      <c r="P23" s="801"/>
      <c r="Q23" s="801"/>
      <c r="R23" s="387">
        <f t="shared" si="4"/>
        <v>42228</v>
      </c>
      <c r="S23" s="801">
        <f>C23</f>
        <v>42228</v>
      </c>
      <c r="T23" s="801"/>
      <c r="U23" s="1083"/>
    </row>
    <row r="24" spans="1:21" s="83" customFormat="1">
      <c r="A24" s="380" t="s">
        <v>1824</v>
      </c>
      <c r="B24" s="233">
        <f t="shared" si="3"/>
        <v>0</v>
      </c>
      <c r="C24" s="801"/>
      <c r="D24" s="801"/>
      <c r="E24" s="801"/>
      <c r="F24" s="801"/>
      <c r="G24" s="801"/>
      <c r="H24" s="801"/>
      <c r="I24" s="801"/>
      <c r="J24" s="801"/>
      <c r="K24" s="801"/>
      <c r="L24" s="801"/>
      <c r="M24" s="801"/>
      <c r="N24" s="801"/>
      <c r="O24" s="801"/>
      <c r="P24" s="801"/>
      <c r="Q24" s="801"/>
      <c r="R24" s="387">
        <f t="shared" si="4"/>
        <v>0</v>
      </c>
      <c r="S24" s="801"/>
      <c r="T24" s="801"/>
      <c r="U24" s="1083"/>
    </row>
    <row r="25" spans="1:21" s="83" customFormat="1">
      <c r="A25" s="961" t="s">
        <v>1825</v>
      </c>
      <c r="B25" s="233">
        <f t="shared" si="3"/>
        <v>42228</v>
      </c>
      <c r="C25" s="801">
        <v>42228</v>
      </c>
      <c r="D25" s="801"/>
      <c r="E25" s="801"/>
      <c r="F25" s="801">
        <f>C25</f>
        <v>42228</v>
      </c>
      <c r="G25" s="801"/>
      <c r="H25" s="801"/>
      <c r="I25" s="801"/>
      <c r="J25" s="801"/>
      <c r="K25" s="801"/>
      <c r="L25" s="801"/>
      <c r="M25" s="801"/>
      <c r="N25" s="801"/>
      <c r="O25" s="801"/>
      <c r="P25" s="801"/>
      <c r="Q25" s="801"/>
      <c r="R25" s="387">
        <f t="shared" si="4"/>
        <v>42228</v>
      </c>
      <c r="S25" s="801">
        <f>C25</f>
        <v>42228</v>
      </c>
      <c r="T25" s="801"/>
      <c r="U25" s="1083"/>
    </row>
    <row r="26" spans="1:21" s="83" customFormat="1" ht="12">
      <c r="A26" s="84" t="s">
        <v>1826</v>
      </c>
      <c r="B26" s="233">
        <f t="shared" si="3"/>
        <v>4270536</v>
      </c>
      <c r="C26" s="233">
        <f>SUM(C17:C25)</f>
        <v>4270536</v>
      </c>
      <c r="D26" s="233">
        <f t="shared" ref="D26:Q26" si="5">SUM(D17:D25)</f>
        <v>0</v>
      </c>
      <c r="E26" s="233">
        <f t="shared" si="5"/>
        <v>0</v>
      </c>
      <c r="F26" s="233">
        <f t="shared" si="5"/>
        <v>4270536</v>
      </c>
      <c r="G26" s="233">
        <f t="shared" si="5"/>
        <v>0</v>
      </c>
      <c r="H26" s="233">
        <f t="shared" si="5"/>
        <v>0</v>
      </c>
      <c r="I26" s="233">
        <f t="shared" si="5"/>
        <v>0</v>
      </c>
      <c r="J26" s="233">
        <f t="shared" si="5"/>
        <v>0</v>
      </c>
      <c r="K26" s="233">
        <f t="shared" si="5"/>
        <v>0</v>
      </c>
      <c r="L26" s="233">
        <f t="shared" si="5"/>
        <v>0</v>
      </c>
      <c r="M26" s="233">
        <f t="shared" si="5"/>
        <v>0</v>
      </c>
      <c r="N26" s="233">
        <f t="shared" si="5"/>
        <v>0</v>
      </c>
      <c r="O26" s="233">
        <f t="shared" si="5"/>
        <v>0</v>
      </c>
      <c r="P26" s="233">
        <f t="shared" si="5"/>
        <v>0</v>
      </c>
      <c r="Q26" s="233">
        <f t="shared" si="5"/>
        <v>0</v>
      </c>
      <c r="R26" s="233">
        <f>SUM(R17:R25)</f>
        <v>4270536</v>
      </c>
      <c r="S26" s="85">
        <f>SUM(S17:S25)</f>
        <v>4270536</v>
      </c>
      <c r="T26" s="85">
        <f>SUM(T17:T25)</f>
        <v>0</v>
      </c>
      <c r="U26" s="1083"/>
    </row>
    <row r="27" spans="1:21" s="83" customFormat="1" ht="12">
      <c r="A27" s="84" t="s">
        <v>1827</v>
      </c>
      <c r="B27" s="233">
        <f>SUM(C27:D27)</f>
        <v>153000</v>
      </c>
      <c r="C27" s="801">
        <v>153000</v>
      </c>
      <c r="D27" s="801"/>
      <c r="E27" s="801"/>
      <c r="F27" s="801">
        <f>C27</f>
        <v>153000</v>
      </c>
      <c r="G27" s="801"/>
      <c r="H27" s="801"/>
      <c r="I27" s="801"/>
      <c r="J27" s="801"/>
      <c r="K27" s="801"/>
      <c r="L27" s="801"/>
      <c r="M27" s="801"/>
      <c r="N27" s="801"/>
      <c r="O27" s="801"/>
      <c r="P27" s="801"/>
      <c r="Q27" s="801"/>
      <c r="R27" s="387">
        <f t="shared" si="4"/>
        <v>153000</v>
      </c>
      <c r="S27" s="801">
        <f>C27</f>
        <v>153000</v>
      </c>
      <c r="T27" s="801"/>
      <c r="U27" s="1083"/>
    </row>
    <row r="28" spans="1:21" s="83" customFormat="1">
      <c r="A28" s="82" t="s">
        <v>1828</v>
      </c>
      <c r="B28" s="1082"/>
      <c r="C28" s="1082"/>
      <c r="D28" s="1082"/>
      <c r="E28" s="234"/>
      <c r="F28" s="234"/>
      <c r="G28" s="234"/>
      <c r="H28" s="234"/>
      <c r="I28" s="234"/>
      <c r="J28" s="234"/>
      <c r="K28" s="234"/>
      <c r="L28" s="234"/>
      <c r="M28" s="234"/>
      <c r="N28" s="234"/>
      <c r="O28" s="234"/>
      <c r="P28" s="234"/>
      <c r="Q28" s="234"/>
      <c r="R28" s="234"/>
      <c r="S28" s="1082"/>
      <c r="T28" s="1082"/>
      <c r="U28" s="1083"/>
    </row>
    <row r="29" spans="1:21" s="83" customFormat="1">
      <c r="A29" s="181" t="s">
        <v>1817</v>
      </c>
      <c r="B29" s="233">
        <f t="shared" ref="B29:B38" si="6">SUM(C29+D29)</f>
        <v>0</v>
      </c>
      <c r="C29" s="801"/>
      <c r="D29" s="801"/>
      <c r="E29" s="801"/>
      <c r="F29" s="801"/>
      <c r="G29" s="801"/>
      <c r="H29" s="801"/>
      <c r="I29" s="801"/>
      <c r="J29" s="801"/>
      <c r="K29" s="801"/>
      <c r="L29" s="801"/>
      <c r="M29" s="801"/>
      <c r="N29" s="801"/>
      <c r="O29" s="801"/>
      <c r="P29" s="801"/>
      <c r="Q29" s="801"/>
      <c r="R29" s="387">
        <f t="shared" ref="R29:R37" si="7">SUM(E29:Q29)</f>
        <v>0</v>
      </c>
      <c r="S29" s="801"/>
      <c r="T29" s="801"/>
      <c r="U29" s="1083"/>
    </row>
    <row r="30" spans="1:21" s="83" customFormat="1">
      <c r="A30" s="181" t="s">
        <v>1818</v>
      </c>
      <c r="B30" s="233">
        <f t="shared" si="6"/>
        <v>0</v>
      </c>
      <c r="C30" s="801"/>
      <c r="D30" s="801"/>
      <c r="E30" s="801"/>
      <c r="F30" s="801"/>
      <c r="G30" s="801"/>
      <c r="H30" s="801"/>
      <c r="I30" s="801"/>
      <c r="J30" s="801"/>
      <c r="K30" s="801"/>
      <c r="L30" s="801"/>
      <c r="M30" s="801"/>
      <c r="N30" s="801"/>
      <c r="O30" s="801"/>
      <c r="P30" s="801"/>
      <c r="Q30" s="801"/>
      <c r="R30" s="387">
        <f t="shared" si="7"/>
        <v>0</v>
      </c>
      <c r="S30" s="801"/>
      <c r="T30" s="801"/>
      <c r="U30" s="1083"/>
    </row>
    <row r="31" spans="1:21" s="83" customFormat="1">
      <c r="A31" s="181" t="s">
        <v>1819</v>
      </c>
      <c r="B31" s="233">
        <f t="shared" si="6"/>
        <v>0</v>
      </c>
      <c r="C31" s="801"/>
      <c r="D31" s="801"/>
      <c r="E31" s="801"/>
      <c r="F31" s="801"/>
      <c r="G31" s="801"/>
      <c r="H31" s="801"/>
      <c r="I31" s="801"/>
      <c r="J31" s="801"/>
      <c r="K31" s="801"/>
      <c r="L31" s="801"/>
      <c r="M31" s="801"/>
      <c r="N31" s="801"/>
      <c r="O31" s="801"/>
      <c r="P31" s="801"/>
      <c r="Q31" s="801"/>
      <c r="R31" s="387">
        <f t="shared" si="7"/>
        <v>0</v>
      </c>
      <c r="S31" s="801"/>
      <c r="T31" s="801"/>
      <c r="U31" s="1083"/>
    </row>
    <row r="32" spans="1:21" s="83" customFormat="1">
      <c r="A32" s="181" t="s">
        <v>1820</v>
      </c>
      <c r="B32" s="233">
        <f t="shared" si="6"/>
        <v>0</v>
      </c>
      <c r="C32" s="801"/>
      <c r="D32" s="801"/>
      <c r="E32" s="801"/>
      <c r="F32" s="801"/>
      <c r="G32" s="801"/>
      <c r="H32" s="801"/>
      <c r="I32" s="801"/>
      <c r="J32" s="801"/>
      <c r="K32" s="801"/>
      <c r="L32" s="801"/>
      <c r="M32" s="801"/>
      <c r="N32" s="801"/>
      <c r="O32" s="801"/>
      <c r="P32" s="801"/>
      <c r="Q32" s="801"/>
      <c r="R32" s="387">
        <f t="shared" si="7"/>
        <v>0</v>
      </c>
      <c r="S32" s="801"/>
      <c r="T32" s="801"/>
      <c r="U32" s="1083"/>
    </row>
    <row r="33" spans="1:21" s="83" customFormat="1">
      <c r="A33" s="181" t="s">
        <v>1821</v>
      </c>
      <c r="B33" s="233">
        <f t="shared" si="6"/>
        <v>0</v>
      </c>
      <c r="C33" s="801"/>
      <c r="D33" s="801"/>
      <c r="E33" s="801"/>
      <c r="F33" s="801"/>
      <c r="G33" s="801"/>
      <c r="H33" s="801"/>
      <c r="I33" s="801"/>
      <c r="J33" s="801"/>
      <c r="K33" s="801"/>
      <c r="L33" s="801"/>
      <c r="M33" s="801"/>
      <c r="N33" s="801"/>
      <c r="O33" s="801"/>
      <c r="P33" s="801"/>
      <c r="Q33" s="801"/>
      <c r="R33" s="387">
        <f t="shared" si="7"/>
        <v>0</v>
      </c>
      <c r="S33" s="801"/>
      <c r="T33" s="801"/>
      <c r="U33" s="1083"/>
    </row>
    <row r="34" spans="1:21" s="83" customFormat="1">
      <c r="A34" s="181" t="s">
        <v>1822</v>
      </c>
      <c r="B34" s="233">
        <f t="shared" si="6"/>
        <v>0</v>
      </c>
      <c r="C34" s="801"/>
      <c r="D34" s="801"/>
      <c r="E34" s="801"/>
      <c r="F34" s="801"/>
      <c r="G34" s="801"/>
      <c r="H34" s="801"/>
      <c r="I34" s="801"/>
      <c r="J34" s="801"/>
      <c r="K34" s="801"/>
      <c r="L34" s="801"/>
      <c r="M34" s="801"/>
      <c r="N34" s="801"/>
      <c r="O34" s="801"/>
      <c r="P34" s="801"/>
      <c r="Q34" s="801"/>
      <c r="R34" s="387">
        <f t="shared" si="7"/>
        <v>0</v>
      </c>
      <c r="S34" s="801"/>
      <c r="T34" s="801"/>
      <c r="U34" s="1083"/>
    </row>
    <row r="35" spans="1:21" s="83" customFormat="1">
      <c r="A35" s="181" t="s">
        <v>1823</v>
      </c>
      <c r="B35" s="233">
        <f t="shared" si="6"/>
        <v>0</v>
      </c>
      <c r="C35" s="801"/>
      <c r="D35" s="801"/>
      <c r="E35" s="801"/>
      <c r="F35" s="801"/>
      <c r="G35" s="801"/>
      <c r="H35" s="801"/>
      <c r="I35" s="801"/>
      <c r="J35" s="801"/>
      <c r="K35" s="801"/>
      <c r="L35" s="801"/>
      <c r="M35" s="801"/>
      <c r="N35" s="801"/>
      <c r="O35" s="801"/>
      <c r="P35" s="801"/>
      <c r="Q35" s="801"/>
      <c r="R35" s="387">
        <f t="shared" si="7"/>
        <v>0</v>
      </c>
      <c r="S35" s="801"/>
      <c r="T35" s="801"/>
      <c r="U35" s="1083"/>
    </row>
    <row r="36" spans="1:21" s="83" customFormat="1">
      <c r="A36" s="181" t="s">
        <v>1824</v>
      </c>
      <c r="B36" s="233">
        <f t="shared" si="6"/>
        <v>0</v>
      </c>
      <c r="C36" s="801"/>
      <c r="D36" s="801"/>
      <c r="E36" s="801"/>
      <c r="F36" s="801"/>
      <c r="G36" s="801"/>
      <c r="H36" s="801"/>
      <c r="I36" s="801"/>
      <c r="J36" s="801"/>
      <c r="K36" s="801"/>
      <c r="L36" s="801"/>
      <c r="M36" s="801"/>
      <c r="N36" s="801"/>
      <c r="O36" s="801"/>
      <c r="P36" s="801"/>
      <c r="Q36" s="801"/>
      <c r="R36" s="387">
        <f t="shared" si="7"/>
        <v>0</v>
      </c>
      <c r="S36" s="801"/>
      <c r="T36" s="801"/>
      <c r="U36" s="1083"/>
    </row>
    <row r="37" spans="1:21" s="83" customFormat="1">
      <c r="A37" s="961" t="s">
        <v>1829</v>
      </c>
      <c r="B37" s="233">
        <f t="shared" si="6"/>
        <v>0</v>
      </c>
      <c r="C37" s="801"/>
      <c r="D37" s="801"/>
      <c r="E37" s="801"/>
      <c r="F37" s="801"/>
      <c r="G37" s="801"/>
      <c r="H37" s="801"/>
      <c r="I37" s="801"/>
      <c r="J37" s="801"/>
      <c r="K37" s="801"/>
      <c r="L37" s="801"/>
      <c r="M37" s="801"/>
      <c r="N37" s="801"/>
      <c r="O37" s="801"/>
      <c r="P37" s="801"/>
      <c r="Q37" s="801"/>
      <c r="R37" s="387">
        <f t="shared" si="7"/>
        <v>0</v>
      </c>
      <c r="S37" s="801"/>
      <c r="T37" s="801"/>
      <c r="U37" s="1083"/>
    </row>
    <row r="38" spans="1:21" s="83" customFormat="1" ht="12">
      <c r="A38" s="84" t="s">
        <v>1830</v>
      </c>
      <c r="B38" s="233">
        <f t="shared" si="6"/>
        <v>0</v>
      </c>
      <c r="C38" s="233">
        <f>SUM(C29:C37)</f>
        <v>0</v>
      </c>
      <c r="D38" s="233">
        <f t="shared" ref="D38:Q38" si="8">SUM(D29:D37)</f>
        <v>0</v>
      </c>
      <c r="E38" s="233">
        <f t="shared" si="8"/>
        <v>0</v>
      </c>
      <c r="F38" s="233">
        <f t="shared" si="8"/>
        <v>0</v>
      </c>
      <c r="G38" s="233">
        <f t="shared" si="8"/>
        <v>0</v>
      </c>
      <c r="H38" s="233">
        <f t="shared" si="8"/>
        <v>0</v>
      </c>
      <c r="I38" s="233">
        <f t="shared" si="8"/>
        <v>0</v>
      </c>
      <c r="J38" s="233">
        <f t="shared" si="8"/>
        <v>0</v>
      </c>
      <c r="K38" s="233">
        <f t="shared" si="8"/>
        <v>0</v>
      </c>
      <c r="L38" s="233">
        <f t="shared" si="8"/>
        <v>0</v>
      </c>
      <c r="M38" s="233">
        <f t="shared" si="8"/>
        <v>0</v>
      </c>
      <c r="N38" s="233">
        <f t="shared" si="8"/>
        <v>0</v>
      </c>
      <c r="O38" s="233">
        <f t="shared" si="8"/>
        <v>0</v>
      </c>
      <c r="P38" s="233">
        <f t="shared" si="8"/>
        <v>0</v>
      </c>
      <c r="Q38" s="233">
        <f t="shared" si="8"/>
        <v>0</v>
      </c>
      <c r="R38" s="233">
        <f>SUM(R29:R37)</f>
        <v>0</v>
      </c>
      <c r="S38" s="85">
        <f>SUM(S29:S37)</f>
        <v>0</v>
      </c>
      <c r="T38" s="85">
        <f>SUM(T29:T37)</f>
        <v>0</v>
      </c>
      <c r="U38" s="1083"/>
    </row>
    <row r="39" spans="1:21" s="83" customFormat="1">
      <c r="A39" s="82" t="s">
        <v>1831</v>
      </c>
      <c r="B39" s="1082"/>
      <c r="C39" s="1082"/>
      <c r="D39" s="1082"/>
      <c r="E39" s="234"/>
      <c r="F39" s="234"/>
      <c r="G39" s="234"/>
      <c r="H39" s="234"/>
      <c r="I39" s="234"/>
      <c r="J39" s="234"/>
      <c r="K39" s="234"/>
      <c r="L39" s="234"/>
      <c r="M39" s="234"/>
      <c r="N39" s="234"/>
      <c r="O39" s="234"/>
      <c r="P39" s="234"/>
      <c r="Q39" s="234"/>
      <c r="R39" s="234"/>
      <c r="S39" s="1082"/>
      <c r="T39" s="1082"/>
      <c r="U39" s="1083"/>
    </row>
    <row r="40" spans="1:21" s="83" customFormat="1">
      <c r="A40" s="181" t="s">
        <v>1832</v>
      </c>
      <c r="B40" s="233">
        <f>SUM(C40+D40)</f>
        <v>148450</v>
      </c>
      <c r="C40" s="801">
        <v>148450</v>
      </c>
      <c r="D40" s="801"/>
      <c r="E40" s="801"/>
      <c r="F40" s="801">
        <f>C40</f>
        <v>148450</v>
      </c>
      <c r="G40" s="801"/>
      <c r="H40" s="801"/>
      <c r="I40" s="801"/>
      <c r="J40" s="801"/>
      <c r="K40" s="801"/>
      <c r="L40" s="801"/>
      <c r="M40" s="801"/>
      <c r="N40" s="801"/>
      <c r="O40" s="801"/>
      <c r="P40" s="801"/>
      <c r="Q40" s="801"/>
      <c r="R40" s="387">
        <f>SUM(E40:Q40)</f>
        <v>148450</v>
      </c>
      <c r="S40" s="801">
        <f>C40</f>
        <v>148450</v>
      </c>
      <c r="T40" s="801"/>
      <c r="U40" s="1083"/>
    </row>
    <row r="41" spans="1:21" s="83" customFormat="1">
      <c r="A41" s="181" t="s">
        <v>1833</v>
      </c>
      <c r="B41" s="233">
        <f>SUM(C41+D41)</f>
        <v>0</v>
      </c>
      <c r="C41" s="801"/>
      <c r="D41" s="801"/>
      <c r="E41" s="801"/>
      <c r="F41" s="801"/>
      <c r="G41" s="801"/>
      <c r="H41" s="801"/>
      <c r="I41" s="801"/>
      <c r="J41" s="801"/>
      <c r="K41" s="801"/>
      <c r="L41" s="801"/>
      <c r="M41" s="801"/>
      <c r="N41" s="801"/>
      <c r="O41" s="801"/>
      <c r="P41" s="801"/>
      <c r="Q41" s="801"/>
      <c r="R41" s="387">
        <f>SUM(E41:Q41)</f>
        <v>0</v>
      </c>
      <c r="S41" s="801"/>
      <c r="T41" s="801"/>
      <c r="U41" s="1083"/>
    </row>
    <row r="42" spans="1:21" s="83" customFormat="1" ht="12">
      <c r="A42" s="84" t="s">
        <v>1834</v>
      </c>
      <c r="B42" s="233">
        <f>SUM(C42:D42)</f>
        <v>148450</v>
      </c>
      <c r="C42" s="233">
        <f>SUM(C39:C41)</f>
        <v>148450</v>
      </c>
      <c r="D42" s="233">
        <f>SUM(D39:D41)</f>
        <v>0</v>
      </c>
      <c r="E42" s="233">
        <f t="shared" ref="E42:T42" si="9">SUM(E40:E41)</f>
        <v>0</v>
      </c>
      <c r="F42" s="233">
        <f t="shared" si="9"/>
        <v>148450</v>
      </c>
      <c r="G42" s="233">
        <f t="shared" si="9"/>
        <v>0</v>
      </c>
      <c r="H42" s="233">
        <f t="shared" si="9"/>
        <v>0</v>
      </c>
      <c r="I42" s="233">
        <f t="shared" si="9"/>
        <v>0</v>
      </c>
      <c r="J42" s="233">
        <f t="shared" si="9"/>
        <v>0</v>
      </c>
      <c r="K42" s="233">
        <f t="shared" si="9"/>
        <v>0</v>
      </c>
      <c r="L42" s="233">
        <f t="shared" si="9"/>
        <v>0</v>
      </c>
      <c r="M42" s="233">
        <f t="shared" si="9"/>
        <v>0</v>
      </c>
      <c r="N42" s="233">
        <f t="shared" si="9"/>
        <v>0</v>
      </c>
      <c r="O42" s="233">
        <f t="shared" si="9"/>
        <v>0</v>
      </c>
      <c r="P42" s="233">
        <f t="shared" si="9"/>
        <v>0</v>
      </c>
      <c r="Q42" s="233">
        <f t="shared" si="9"/>
        <v>0</v>
      </c>
      <c r="R42" s="233">
        <f>SUM(R40:R41)</f>
        <v>148450</v>
      </c>
      <c r="S42" s="85">
        <f t="shared" si="9"/>
        <v>148450</v>
      </c>
      <c r="T42" s="85">
        <f t="shared" si="9"/>
        <v>0</v>
      </c>
      <c r="U42" s="1083"/>
    </row>
    <row r="43" spans="1:21" s="83" customFormat="1" ht="12">
      <c r="A43" s="84" t="s">
        <v>1835</v>
      </c>
      <c r="B43" s="233">
        <f>SUM(C43:D43)</f>
        <v>180000</v>
      </c>
      <c r="C43" s="801">
        <v>180000</v>
      </c>
      <c r="D43" s="801"/>
      <c r="E43" s="801"/>
      <c r="F43" s="801">
        <f>C43</f>
        <v>180000</v>
      </c>
      <c r="G43" s="801"/>
      <c r="H43" s="801"/>
      <c r="I43" s="801"/>
      <c r="J43" s="801"/>
      <c r="K43" s="801"/>
      <c r="L43" s="801"/>
      <c r="M43" s="801"/>
      <c r="N43" s="801"/>
      <c r="O43" s="801"/>
      <c r="P43" s="801"/>
      <c r="Q43" s="801"/>
      <c r="R43" s="387">
        <f>SUM(E43:Q43)</f>
        <v>180000</v>
      </c>
      <c r="S43" s="801">
        <f>C43</f>
        <v>180000</v>
      </c>
      <c r="T43" s="801"/>
      <c r="U43" s="1083"/>
    </row>
    <row r="44" spans="1:21" s="83" customFormat="1">
      <c r="A44" s="82" t="s">
        <v>1836</v>
      </c>
      <c r="B44" s="1082"/>
      <c r="C44" s="1082"/>
      <c r="D44" s="1082"/>
      <c r="E44" s="234"/>
      <c r="F44" s="234"/>
      <c r="G44" s="234"/>
      <c r="H44" s="234"/>
      <c r="I44" s="234"/>
      <c r="J44" s="234"/>
      <c r="K44" s="234"/>
      <c r="L44" s="234"/>
      <c r="M44" s="234"/>
      <c r="N44" s="234"/>
      <c r="O44" s="234"/>
      <c r="P44" s="234"/>
      <c r="Q44" s="234"/>
      <c r="R44" s="234"/>
      <c r="S44" s="1082"/>
      <c r="T44" s="1082"/>
      <c r="U44" s="1083"/>
    </row>
    <row r="45" spans="1:21" s="83" customFormat="1">
      <c r="A45" s="181" t="s">
        <v>1837</v>
      </c>
      <c r="B45" s="233">
        <f t="shared" ref="B45:B53" si="10">SUM(C45+D45)</f>
        <v>2684561</v>
      </c>
      <c r="C45" s="801">
        <v>2684561</v>
      </c>
      <c r="D45" s="801"/>
      <c r="E45" s="801"/>
      <c r="F45" s="801">
        <f>1579046-11909+277-100-554</f>
        <v>1566760</v>
      </c>
      <c r="G45" s="801">
        <f>1024438+11909-13441-759+100+554</f>
        <v>1022801</v>
      </c>
      <c r="H45" s="801"/>
      <c r="I45" s="801">
        <v>95000</v>
      </c>
      <c r="J45" s="801"/>
      <c r="K45" s="801"/>
      <c r="L45" s="801"/>
      <c r="M45" s="801"/>
      <c r="N45" s="801"/>
      <c r="O45" s="801"/>
      <c r="P45" s="801"/>
      <c r="Q45" s="801"/>
      <c r="R45" s="387">
        <f t="shared" ref="R45:R53" si="11">SUM(E45:Q45)</f>
        <v>2684561</v>
      </c>
      <c r="S45" s="801">
        <v>1743660</v>
      </c>
      <c r="T45" s="801"/>
      <c r="U45" s="1083"/>
    </row>
    <row r="46" spans="1:21" s="83" customFormat="1">
      <c r="A46" s="181" t="s">
        <v>1838</v>
      </c>
      <c r="B46" s="233">
        <f t="shared" si="10"/>
        <v>103000</v>
      </c>
      <c r="C46" s="801">
        <v>103000</v>
      </c>
      <c r="D46" s="801"/>
      <c r="E46" s="801"/>
      <c r="F46" s="801"/>
      <c r="G46" s="801">
        <f>C46</f>
        <v>103000</v>
      </c>
      <c r="H46" s="801"/>
      <c r="I46" s="801"/>
      <c r="J46" s="801"/>
      <c r="K46" s="801"/>
      <c r="L46" s="801"/>
      <c r="M46" s="801"/>
      <c r="N46" s="801"/>
      <c r="O46" s="801"/>
      <c r="P46" s="801"/>
      <c r="Q46" s="801"/>
      <c r="R46" s="387">
        <f t="shared" si="11"/>
        <v>103000</v>
      </c>
      <c r="S46" s="801">
        <f>C46</f>
        <v>103000</v>
      </c>
      <c r="T46" s="801"/>
      <c r="U46" s="1083"/>
    </row>
    <row r="47" spans="1:21" s="83" customFormat="1">
      <c r="A47" s="1085" t="s">
        <v>1839</v>
      </c>
      <c r="B47" s="233">
        <f t="shared" si="10"/>
        <v>0</v>
      </c>
      <c r="C47" s="801"/>
      <c r="D47" s="801"/>
      <c r="E47" s="801"/>
      <c r="F47" s="801"/>
      <c r="G47" s="801"/>
      <c r="H47" s="801"/>
      <c r="I47" s="801"/>
      <c r="J47" s="801"/>
      <c r="K47" s="801"/>
      <c r="L47" s="801"/>
      <c r="M47" s="801"/>
      <c r="N47" s="801"/>
      <c r="O47" s="801"/>
      <c r="P47" s="801"/>
      <c r="Q47" s="801"/>
      <c r="R47" s="387">
        <f t="shared" si="11"/>
        <v>0</v>
      </c>
      <c r="S47" s="801"/>
      <c r="T47" s="801"/>
      <c r="U47" s="1083"/>
    </row>
    <row r="48" spans="1:21" s="83" customFormat="1">
      <c r="A48" s="181" t="s">
        <v>1840</v>
      </c>
      <c r="B48" s="233">
        <f t="shared" si="10"/>
        <v>0</v>
      </c>
      <c r="C48" s="801"/>
      <c r="D48" s="801"/>
      <c r="E48" s="801"/>
      <c r="F48" s="801"/>
      <c r="G48" s="801"/>
      <c r="H48" s="801"/>
      <c r="I48" s="801"/>
      <c r="J48" s="801"/>
      <c r="K48" s="801"/>
      <c r="L48" s="801"/>
      <c r="M48" s="801"/>
      <c r="N48" s="801"/>
      <c r="O48" s="801"/>
      <c r="P48" s="801"/>
      <c r="Q48" s="801"/>
      <c r="R48" s="387">
        <f t="shared" si="11"/>
        <v>0</v>
      </c>
      <c r="S48" s="801"/>
      <c r="T48" s="801"/>
      <c r="U48" s="1083"/>
    </row>
    <row r="49" spans="1:21" s="83" customFormat="1">
      <c r="A49" s="181" t="s">
        <v>1841</v>
      </c>
      <c r="B49" s="233">
        <f t="shared" si="10"/>
        <v>20000</v>
      </c>
      <c r="C49" s="801">
        <v>20000</v>
      </c>
      <c r="D49" s="801"/>
      <c r="E49" s="801"/>
      <c r="F49" s="801"/>
      <c r="G49" s="801">
        <f>C49</f>
        <v>20000</v>
      </c>
      <c r="H49" s="801"/>
      <c r="I49" s="801"/>
      <c r="J49" s="801"/>
      <c r="K49" s="801"/>
      <c r="L49" s="801"/>
      <c r="M49" s="801"/>
      <c r="N49" s="801"/>
      <c r="O49" s="801"/>
      <c r="P49" s="801"/>
      <c r="Q49" s="801"/>
      <c r="R49" s="387">
        <f t="shared" si="11"/>
        <v>20000</v>
      </c>
      <c r="S49" s="801"/>
      <c r="T49" s="801"/>
      <c r="U49" s="1083"/>
    </row>
    <row r="50" spans="1:21" s="83" customFormat="1">
      <c r="A50" s="181" t="s">
        <v>1842</v>
      </c>
      <c r="B50" s="233">
        <f t="shared" si="10"/>
        <v>270000</v>
      </c>
      <c r="C50" s="801">
        <f>145000+125000</f>
        <v>270000</v>
      </c>
      <c r="D50" s="801"/>
      <c r="E50" s="801"/>
      <c r="F50" s="801"/>
      <c r="G50" s="801">
        <f>C50</f>
        <v>270000</v>
      </c>
      <c r="H50" s="801"/>
      <c r="I50" s="801"/>
      <c r="J50" s="801"/>
      <c r="K50" s="801"/>
      <c r="L50" s="801"/>
      <c r="M50" s="801"/>
      <c r="N50" s="801"/>
      <c r="O50" s="801"/>
      <c r="P50" s="801"/>
      <c r="Q50" s="801"/>
      <c r="R50" s="387">
        <f t="shared" si="11"/>
        <v>270000</v>
      </c>
      <c r="S50" s="801">
        <f>C50</f>
        <v>270000</v>
      </c>
      <c r="T50" s="801"/>
      <c r="U50" s="1083"/>
    </row>
    <row r="51" spans="1:21" s="83" customFormat="1">
      <c r="A51" s="181" t="s">
        <v>1843</v>
      </c>
      <c r="B51" s="233">
        <f t="shared" si="10"/>
        <v>0</v>
      </c>
      <c r="C51" s="801"/>
      <c r="D51" s="801"/>
      <c r="E51" s="801"/>
      <c r="F51" s="801"/>
      <c r="G51" s="801"/>
      <c r="H51" s="801"/>
      <c r="I51" s="801"/>
      <c r="J51" s="801"/>
      <c r="K51" s="801"/>
      <c r="L51" s="801"/>
      <c r="M51" s="801"/>
      <c r="N51" s="801"/>
      <c r="O51" s="801"/>
      <c r="P51" s="801"/>
      <c r="Q51" s="801"/>
      <c r="R51" s="387">
        <f t="shared" si="11"/>
        <v>0</v>
      </c>
      <c r="S51" s="801"/>
      <c r="T51" s="801"/>
      <c r="U51" s="1083"/>
    </row>
    <row r="52" spans="1:21" s="83" customFormat="1">
      <c r="A52" s="181" t="s">
        <v>1844</v>
      </c>
      <c r="B52" s="233">
        <f t="shared" si="10"/>
        <v>70500</v>
      </c>
      <c r="C52" s="801">
        <v>70500</v>
      </c>
      <c r="D52" s="801"/>
      <c r="E52" s="801"/>
      <c r="F52" s="801"/>
      <c r="G52" s="801">
        <f>C52</f>
        <v>70500</v>
      </c>
      <c r="H52" s="801"/>
      <c r="I52" s="801"/>
      <c r="J52" s="801"/>
      <c r="K52" s="801"/>
      <c r="L52" s="801"/>
      <c r="M52" s="801"/>
      <c r="N52" s="801"/>
      <c r="O52" s="801"/>
      <c r="P52" s="801"/>
      <c r="Q52" s="801"/>
      <c r="R52" s="387">
        <f t="shared" si="11"/>
        <v>70500</v>
      </c>
      <c r="S52" s="801">
        <f>C52</f>
        <v>70500</v>
      </c>
      <c r="T52" s="801"/>
      <c r="U52" s="1083"/>
    </row>
    <row r="53" spans="1:21" s="83" customFormat="1">
      <c r="A53" s="961" t="s">
        <v>1829</v>
      </c>
      <c r="B53" s="233">
        <f t="shared" si="10"/>
        <v>0</v>
      </c>
      <c r="C53" s="801"/>
      <c r="D53" s="801"/>
      <c r="E53" s="801"/>
      <c r="F53" s="801"/>
      <c r="G53" s="801"/>
      <c r="H53" s="801"/>
      <c r="I53" s="801"/>
      <c r="J53" s="801"/>
      <c r="K53" s="801"/>
      <c r="L53" s="801"/>
      <c r="M53" s="801"/>
      <c r="N53" s="801"/>
      <c r="O53" s="801"/>
      <c r="P53" s="801"/>
      <c r="Q53" s="801"/>
      <c r="R53" s="387">
        <f t="shared" si="11"/>
        <v>0</v>
      </c>
      <c r="S53" s="801"/>
      <c r="T53" s="801"/>
      <c r="U53" s="1083"/>
    </row>
    <row r="54" spans="1:21" s="87" customFormat="1" ht="12">
      <c r="A54" s="84" t="s">
        <v>1845</v>
      </c>
      <c r="B54" s="85">
        <f>SUM(C54:D54)</f>
        <v>3148061</v>
      </c>
      <c r="C54" s="85">
        <f t="shared" ref="C54:T54" si="12">SUM(C45:C53)</f>
        <v>3148061</v>
      </c>
      <c r="D54" s="85">
        <f t="shared" si="12"/>
        <v>0</v>
      </c>
      <c r="E54" s="85">
        <f t="shared" si="12"/>
        <v>0</v>
      </c>
      <c r="F54" s="85">
        <f t="shared" si="12"/>
        <v>1566760</v>
      </c>
      <c r="G54" s="85">
        <f t="shared" si="12"/>
        <v>1486301</v>
      </c>
      <c r="H54" s="85">
        <f t="shared" si="12"/>
        <v>0</v>
      </c>
      <c r="I54" s="85">
        <f t="shared" si="12"/>
        <v>95000</v>
      </c>
      <c r="J54" s="85">
        <f t="shared" si="12"/>
        <v>0</v>
      </c>
      <c r="K54" s="85">
        <f t="shared" si="12"/>
        <v>0</v>
      </c>
      <c r="L54" s="85">
        <f t="shared" si="12"/>
        <v>0</v>
      </c>
      <c r="M54" s="85">
        <f t="shared" si="12"/>
        <v>0</v>
      </c>
      <c r="N54" s="85">
        <f t="shared" si="12"/>
        <v>0</v>
      </c>
      <c r="O54" s="85">
        <f t="shared" si="12"/>
        <v>0</v>
      </c>
      <c r="P54" s="85">
        <f t="shared" si="12"/>
        <v>0</v>
      </c>
      <c r="Q54" s="85">
        <f t="shared" si="12"/>
        <v>0</v>
      </c>
      <c r="R54" s="233">
        <f t="shared" si="12"/>
        <v>3148061</v>
      </c>
      <c r="S54" s="85">
        <f t="shared" si="12"/>
        <v>2187160</v>
      </c>
      <c r="T54" s="85">
        <f t="shared" si="12"/>
        <v>0</v>
      </c>
      <c r="U54" s="86"/>
    </row>
    <row r="55" spans="1:21" s="83" customFormat="1">
      <c r="A55" s="82" t="s">
        <v>1419</v>
      </c>
      <c r="B55" s="1082"/>
      <c r="C55" s="1082"/>
      <c r="D55" s="1082"/>
      <c r="E55" s="234"/>
      <c r="F55" s="234"/>
      <c r="G55" s="234"/>
      <c r="H55" s="234"/>
      <c r="I55" s="234"/>
      <c r="J55" s="234"/>
      <c r="K55" s="234"/>
      <c r="L55" s="234"/>
      <c r="M55" s="234"/>
      <c r="N55" s="234"/>
      <c r="O55" s="234"/>
      <c r="P55" s="234"/>
      <c r="Q55" s="234"/>
      <c r="R55" s="234"/>
      <c r="S55" s="1082"/>
      <c r="T55" s="1082"/>
      <c r="U55" s="1083"/>
    </row>
    <row r="56" spans="1:21" s="83" customFormat="1">
      <c r="A56" s="181" t="s">
        <v>1846</v>
      </c>
      <c r="B56" s="233">
        <f t="shared" ref="B56:B61" si="13">SUM(C56+D56)</f>
        <v>190138</v>
      </c>
      <c r="C56" s="801">
        <f>190138</f>
        <v>190138</v>
      </c>
      <c r="D56" s="801"/>
      <c r="E56" s="801"/>
      <c r="F56" s="801"/>
      <c r="G56" s="801">
        <f>C56</f>
        <v>190138</v>
      </c>
      <c r="H56" s="801"/>
      <c r="I56" s="801"/>
      <c r="J56" s="801"/>
      <c r="K56" s="801"/>
      <c r="L56" s="801"/>
      <c r="M56" s="801"/>
      <c r="N56" s="801"/>
      <c r="O56" s="801"/>
      <c r="P56" s="801"/>
      <c r="Q56" s="801"/>
      <c r="R56" s="387">
        <f t="shared" ref="R56:R61" si="14">SUM(E56:Q56)</f>
        <v>190138</v>
      </c>
      <c r="S56" s="1084"/>
      <c r="T56" s="1084"/>
      <c r="U56" s="1083"/>
    </row>
    <row r="57" spans="1:21" s="112" customFormat="1">
      <c r="A57" s="1085" t="s">
        <v>1839</v>
      </c>
      <c r="B57" s="1086">
        <f t="shared" si="13"/>
        <v>10500</v>
      </c>
      <c r="C57" s="1087">
        <f>2000+6500+1000+1000</f>
        <v>10500</v>
      </c>
      <c r="D57" s="1087"/>
      <c r="E57" s="1087"/>
      <c r="F57" s="1087"/>
      <c r="G57" s="1087">
        <f>C57</f>
        <v>10500</v>
      </c>
      <c r="H57" s="1087"/>
      <c r="I57" s="1087"/>
      <c r="J57" s="1087"/>
      <c r="K57" s="1087"/>
      <c r="L57" s="1087"/>
      <c r="M57" s="1087"/>
      <c r="N57" s="1087"/>
      <c r="O57" s="1087"/>
      <c r="P57" s="1087"/>
      <c r="Q57" s="1087"/>
      <c r="R57" s="387">
        <f t="shared" si="14"/>
        <v>10500</v>
      </c>
      <c r="S57" s="1088"/>
      <c r="T57" s="1088"/>
      <c r="U57" s="1089"/>
    </row>
    <row r="58" spans="1:21" s="83" customFormat="1">
      <c r="A58" s="181" t="s">
        <v>1842</v>
      </c>
      <c r="B58" s="233">
        <f t="shared" si="13"/>
        <v>0</v>
      </c>
      <c r="C58" s="801"/>
      <c r="D58" s="801"/>
      <c r="E58" s="801"/>
      <c r="F58" s="801"/>
      <c r="G58" s="801"/>
      <c r="H58" s="801"/>
      <c r="I58" s="801"/>
      <c r="J58" s="801"/>
      <c r="K58" s="801"/>
      <c r="L58" s="801"/>
      <c r="M58" s="801"/>
      <c r="N58" s="801"/>
      <c r="O58" s="801"/>
      <c r="P58" s="801"/>
      <c r="Q58" s="801"/>
      <c r="R58" s="387">
        <f t="shared" si="14"/>
        <v>0</v>
      </c>
      <c r="S58" s="1084"/>
      <c r="T58" s="1084"/>
      <c r="U58" s="1083"/>
    </row>
    <row r="59" spans="1:21" s="83" customFormat="1">
      <c r="A59" s="181" t="s">
        <v>1843</v>
      </c>
      <c r="B59" s="233">
        <f t="shared" si="13"/>
        <v>0</v>
      </c>
      <c r="C59" s="801"/>
      <c r="D59" s="801"/>
      <c r="E59" s="801"/>
      <c r="F59" s="801"/>
      <c r="G59" s="801"/>
      <c r="H59" s="801"/>
      <c r="I59" s="801"/>
      <c r="J59" s="801"/>
      <c r="K59" s="801"/>
      <c r="L59" s="801"/>
      <c r="M59" s="801"/>
      <c r="N59" s="801"/>
      <c r="O59" s="801"/>
      <c r="P59" s="801"/>
      <c r="Q59" s="801"/>
      <c r="R59" s="387">
        <f t="shared" si="14"/>
        <v>0</v>
      </c>
      <c r="S59" s="1084"/>
      <c r="T59" s="1084"/>
      <c r="U59" s="1083"/>
    </row>
    <row r="60" spans="1:21" s="83" customFormat="1">
      <c r="A60" s="181" t="s">
        <v>1844</v>
      </c>
      <c r="B60" s="233">
        <f t="shared" si="13"/>
        <v>0</v>
      </c>
      <c r="C60" s="801"/>
      <c r="D60" s="801"/>
      <c r="E60" s="801"/>
      <c r="F60" s="801"/>
      <c r="G60" s="801"/>
      <c r="H60" s="801"/>
      <c r="I60" s="801"/>
      <c r="J60" s="801"/>
      <c r="K60" s="801"/>
      <c r="L60" s="801"/>
      <c r="M60" s="801"/>
      <c r="N60" s="801"/>
      <c r="O60" s="801"/>
      <c r="P60" s="801"/>
      <c r="Q60" s="801"/>
      <c r="R60" s="387">
        <f t="shared" si="14"/>
        <v>0</v>
      </c>
      <c r="S60" s="1084"/>
      <c r="T60" s="1084"/>
      <c r="U60" s="1083"/>
    </row>
    <row r="61" spans="1:21" s="83" customFormat="1">
      <c r="A61" s="961" t="s">
        <v>1847</v>
      </c>
      <c r="B61" s="233">
        <f t="shared" si="13"/>
        <v>124506</v>
      </c>
      <c r="C61" s="801">
        <f>65000+50000+9507-1</f>
        <v>124506</v>
      </c>
      <c r="D61" s="801"/>
      <c r="E61" s="801"/>
      <c r="F61" s="801"/>
      <c r="G61" s="801">
        <f>C61</f>
        <v>124506</v>
      </c>
      <c r="H61" s="801"/>
      <c r="I61" s="801"/>
      <c r="J61" s="801"/>
      <c r="K61" s="801"/>
      <c r="L61" s="801"/>
      <c r="M61" s="801"/>
      <c r="N61" s="801"/>
      <c r="O61" s="801"/>
      <c r="P61" s="801"/>
      <c r="Q61" s="801"/>
      <c r="R61" s="387">
        <f t="shared" si="14"/>
        <v>124506</v>
      </c>
      <c r="S61" s="1084"/>
      <c r="T61" s="1084"/>
      <c r="U61" s="1083"/>
    </row>
    <row r="62" spans="1:21" s="83" customFormat="1" ht="13.7" customHeight="1">
      <c r="A62" s="84" t="s">
        <v>1848</v>
      </c>
      <c r="B62" s="233">
        <f>SUM(C62:D62)</f>
        <v>325144</v>
      </c>
      <c r="C62" s="233">
        <f t="shared" ref="C62:R62" si="15">SUM(C56:C61)</f>
        <v>325144</v>
      </c>
      <c r="D62" s="233">
        <f t="shared" si="15"/>
        <v>0</v>
      </c>
      <c r="E62" s="233">
        <f t="shared" si="15"/>
        <v>0</v>
      </c>
      <c r="F62" s="233">
        <f t="shared" si="15"/>
        <v>0</v>
      </c>
      <c r="G62" s="233">
        <f t="shared" si="15"/>
        <v>325144</v>
      </c>
      <c r="H62" s="233">
        <f t="shared" si="15"/>
        <v>0</v>
      </c>
      <c r="I62" s="233">
        <f t="shared" si="15"/>
        <v>0</v>
      </c>
      <c r="J62" s="233">
        <f t="shared" si="15"/>
        <v>0</v>
      </c>
      <c r="K62" s="233">
        <f t="shared" si="15"/>
        <v>0</v>
      </c>
      <c r="L62" s="233">
        <f t="shared" si="15"/>
        <v>0</v>
      </c>
      <c r="M62" s="233">
        <f t="shared" si="15"/>
        <v>0</v>
      </c>
      <c r="N62" s="233">
        <f t="shared" si="15"/>
        <v>0</v>
      </c>
      <c r="O62" s="233">
        <f t="shared" si="15"/>
        <v>0</v>
      </c>
      <c r="P62" s="233">
        <f t="shared" si="15"/>
        <v>0</v>
      </c>
      <c r="Q62" s="233">
        <f t="shared" si="15"/>
        <v>0</v>
      </c>
      <c r="R62" s="233">
        <f t="shared" si="15"/>
        <v>325144</v>
      </c>
      <c r="S62" s="1084"/>
      <c r="T62" s="1084"/>
      <c r="U62" s="1083"/>
    </row>
    <row r="63" spans="1:21" s="83" customFormat="1">
      <c r="A63" s="88" t="s">
        <v>1849</v>
      </c>
      <c r="B63" s="233">
        <f t="shared" ref="B63:R63" si="16">SUM(B8+B11+B13+B14+B15+B26+B27+B38+B42+B43+B54+B62)</f>
        <v>30275191</v>
      </c>
      <c r="C63" s="233">
        <f t="shared" si="16"/>
        <v>30275191</v>
      </c>
      <c r="D63" s="233">
        <f t="shared" si="16"/>
        <v>0</v>
      </c>
      <c r="E63" s="233">
        <f t="shared" si="16"/>
        <v>11440965</v>
      </c>
      <c r="F63" s="233">
        <f t="shared" si="16"/>
        <v>16594491</v>
      </c>
      <c r="G63" s="233">
        <f t="shared" si="16"/>
        <v>1811445</v>
      </c>
      <c r="H63" s="233">
        <f t="shared" si="16"/>
        <v>0</v>
      </c>
      <c r="I63" s="233">
        <f t="shared" si="16"/>
        <v>95000</v>
      </c>
      <c r="J63" s="233">
        <f t="shared" si="16"/>
        <v>0</v>
      </c>
      <c r="K63" s="233">
        <f t="shared" si="16"/>
        <v>333290</v>
      </c>
      <c r="L63" s="233">
        <f t="shared" si="16"/>
        <v>0</v>
      </c>
      <c r="M63" s="233">
        <f t="shared" si="16"/>
        <v>0</v>
      </c>
      <c r="N63" s="233">
        <f t="shared" si="16"/>
        <v>0</v>
      </c>
      <c r="O63" s="233">
        <f t="shared" si="16"/>
        <v>0</v>
      </c>
      <c r="P63" s="233">
        <f t="shared" si="16"/>
        <v>0</v>
      </c>
      <c r="Q63" s="233">
        <f t="shared" si="16"/>
        <v>0</v>
      </c>
      <c r="R63" s="233">
        <f t="shared" si="16"/>
        <v>30275191</v>
      </c>
      <c r="S63" s="233">
        <f>SUM(S10+S13+S14+S15+S26+S27+S38+S42+S43+S54)</f>
        <v>6989146</v>
      </c>
      <c r="T63" s="233">
        <f>SUM(T11+T13+T14+T15+T26+T27+T38+T42+T43+T54)</f>
        <v>19893979</v>
      </c>
      <c r="U63" s="1083"/>
    </row>
    <row r="64" spans="1:21" s="83" customFormat="1" ht="22.9">
      <c r="A64" s="82" t="s">
        <v>1850</v>
      </c>
      <c r="B64" s="1082"/>
      <c r="C64" s="1082"/>
      <c r="D64" s="1082"/>
      <c r="E64" s="234"/>
      <c r="F64" s="234"/>
      <c r="G64" s="234"/>
      <c r="H64" s="234"/>
      <c r="I64" s="234"/>
      <c r="J64" s="234"/>
      <c r="K64" s="234"/>
      <c r="L64" s="234"/>
      <c r="M64" s="234"/>
      <c r="N64" s="234"/>
      <c r="O64" s="234"/>
      <c r="P64" s="234"/>
      <c r="Q64" s="234"/>
      <c r="R64" s="234"/>
      <c r="S64" s="1082"/>
      <c r="T64" s="1082"/>
      <c r="U64" s="1083"/>
    </row>
    <row r="65" spans="1:21" s="83" customFormat="1">
      <c r="A65" s="181" t="s">
        <v>1851</v>
      </c>
      <c r="B65" s="233">
        <f>SUM(C65+D65)</f>
        <v>10000</v>
      </c>
      <c r="C65" s="801">
        <v>10000</v>
      </c>
      <c r="D65" s="801"/>
      <c r="E65" s="801"/>
      <c r="F65" s="801"/>
      <c r="G65" s="801">
        <f>C65</f>
        <v>10000</v>
      </c>
      <c r="H65" s="801"/>
      <c r="I65" s="801"/>
      <c r="J65" s="801"/>
      <c r="K65" s="801"/>
      <c r="L65" s="801"/>
      <c r="M65" s="801"/>
      <c r="N65" s="801"/>
      <c r="O65" s="801"/>
      <c r="P65" s="801"/>
      <c r="Q65" s="801"/>
      <c r="R65" s="387">
        <f>SUM(E65:Q65)</f>
        <v>10000</v>
      </c>
      <c r="S65" s="801">
        <f>C65</f>
        <v>10000</v>
      </c>
      <c r="T65" s="801"/>
      <c r="U65" s="1083"/>
    </row>
    <row r="66" spans="1:21" s="83" customFormat="1" ht="24" customHeight="1">
      <c r="A66" s="181" t="s">
        <v>1852</v>
      </c>
      <c r="B66" s="233">
        <f>SUM(C66+D66)</f>
        <v>250000</v>
      </c>
      <c r="C66" s="801">
        <v>250000</v>
      </c>
      <c r="D66" s="801"/>
      <c r="E66" s="801"/>
      <c r="F66" s="801"/>
      <c r="G66" s="801">
        <f>C66</f>
        <v>250000</v>
      </c>
      <c r="H66" s="801"/>
      <c r="I66" s="801"/>
      <c r="J66" s="801"/>
      <c r="K66" s="801"/>
      <c r="L66" s="801"/>
      <c r="M66" s="801"/>
      <c r="N66" s="801"/>
      <c r="O66" s="801"/>
      <c r="P66" s="801"/>
      <c r="Q66" s="801"/>
      <c r="R66" s="387">
        <f>SUM(E66:Q66)</f>
        <v>250000</v>
      </c>
      <c r="S66" s="801">
        <f>C66*0.75</f>
        <v>187500</v>
      </c>
      <c r="T66" s="801"/>
      <c r="U66" s="1083"/>
    </row>
    <row r="67" spans="1:21" s="83" customFormat="1" ht="24" customHeight="1">
      <c r="A67" s="181" t="s">
        <v>1853</v>
      </c>
      <c r="B67" s="233">
        <f>SUM(C67+D67)</f>
        <v>0</v>
      </c>
      <c r="C67" s="801"/>
      <c r="D67" s="801"/>
      <c r="E67" s="801"/>
      <c r="F67" s="801"/>
      <c r="G67" s="801"/>
      <c r="H67" s="801"/>
      <c r="I67" s="801"/>
      <c r="J67" s="801"/>
      <c r="K67" s="801"/>
      <c r="L67" s="801"/>
      <c r="M67" s="801"/>
      <c r="N67" s="801"/>
      <c r="O67" s="801"/>
      <c r="P67" s="801"/>
      <c r="Q67" s="801"/>
      <c r="R67" s="387">
        <f>SUM(E67:Q67)</f>
        <v>0</v>
      </c>
      <c r="S67" s="801"/>
      <c r="T67" s="801"/>
      <c r="U67" s="1083"/>
    </row>
    <row r="68" spans="1:21" s="83" customFormat="1" ht="12" customHeight="1">
      <c r="A68" s="181" t="s">
        <v>1854</v>
      </c>
      <c r="B68" s="233">
        <f>SUM(C68+D68)</f>
        <v>0</v>
      </c>
      <c r="C68" s="801"/>
      <c r="D68" s="801"/>
      <c r="E68" s="801"/>
      <c r="F68" s="801"/>
      <c r="G68" s="801"/>
      <c r="H68" s="801"/>
      <c r="I68" s="801"/>
      <c r="J68" s="801"/>
      <c r="K68" s="801"/>
      <c r="L68" s="801"/>
      <c r="M68" s="801"/>
      <c r="N68" s="801"/>
      <c r="O68" s="801"/>
      <c r="P68" s="801"/>
      <c r="Q68" s="801"/>
      <c r="R68" s="387">
        <f>SUM(E68:Q68)</f>
        <v>0</v>
      </c>
      <c r="S68" s="801"/>
      <c r="T68" s="801"/>
      <c r="U68" s="1083"/>
    </row>
    <row r="69" spans="1:21" s="83" customFormat="1">
      <c r="A69" s="961" t="s">
        <v>1829</v>
      </c>
      <c r="B69" s="233">
        <f>SUM(C69+D69)</f>
        <v>0</v>
      </c>
      <c r="C69" s="801"/>
      <c r="D69" s="801"/>
      <c r="E69" s="801"/>
      <c r="F69" s="801"/>
      <c r="G69" s="801"/>
      <c r="H69" s="801"/>
      <c r="I69" s="801"/>
      <c r="J69" s="801"/>
      <c r="K69" s="801"/>
      <c r="L69" s="801"/>
      <c r="M69" s="801"/>
      <c r="N69" s="801"/>
      <c r="O69" s="801"/>
      <c r="P69" s="801"/>
      <c r="Q69" s="801"/>
      <c r="R69" s="387">
        <f>SUM(E69:Q69)</f>
        <v>0</v>
      </c>
      <c r="S69" s="801"/>
      <c r="T69" s="801"/>
      <c r="U69" s="1083"/>
    </row>
    <row r="70" spans="1:21" s="83" customFormat="1" ht="12">
      <c r="A70" s="84" t="s">
        <v>1855</v>
      </c>
      <c r="B70" s="233">
        <f>SUM(C70:D70)</f>
        <v>260000</v>
      </c>
      <c r="C70" s="233">
        <f>SUM(C65:C69)</f>
        <v>260000</v>
      </c>
      <c r="D70" s="233">
        <f>SUM(D65:D69)</f>
        <v>0</v>
      </c>
      <c r="E70" s="233">
        <f t="shared" ref="E70:T70" si="17">SUM(E65:E69)</f>
        <v>0</v>
      </c>
      <c r="F70" s="233">
        <f t="shared" si="17"/>
        <v>0</v>
      </c>
      <c r="G70" s="233">
        <f t="shared" si="17"/>
        <v>260000</v>
      </c>
      <c r="H70" s="233">
        <f t="shared" si="17"/>
        <v>0</v>
      </c>
      <c r="I70" s="233">
        <f t="shared" si="17"/>
        <v>0</v>
      </c>
      <c r="J70" s="233">
        <f t="shared" si="17"/>
        <v>0</v>
      </c>
      <c r="K70" s="233">
        <f t="shared" si="17"/>
        <v>0</v>
      </c>
      <c r="L70" s="233">
        <f t="shared" si="17"/>
        <v>0</v>
      </c>
      <c r="M70" s="233">
        <f t="shared" si="17"/>
        <v>0</v>
      </c>
      <c r="N70" s="233">
        <f t="shared" si="17"/>
        <v>0</v>
      </c>
      <c r="O70" s="233">
        <f t="shared" si="17"/>
        <v>0</v>
      </c>
      <c r="P70" s="233">
        <f t="shared" si="17"/>
        <v>0</v>
      </c>
      <c r="Q70" s="233">
        <f t="shared" si="17"/>
        <v>0</v>
      </c>
      <c r="R70" s="233">
        <f t="shared" si="17"/>
        <v>260000</v>
      </c>
      <c r="S70" s="85">
        <f t="shared" si="17"/>
        <v>197500</v>
      </c>
      <c r="T70" s="85">
        <f t="shared" si="17"/>
        <v>0</v>
      </c>
      <c r="U70" s="1083"/>
    </row>
    <row r="71" spans="1:21" s="83" customFormat="1">
      <c r="A71" s="82" t="s">
        <v>1856</v>
      </c>
      <c r="B71" s="234"/>
      <c r="C71" s="234"/>
      <c r="D71" s="234"/>
      <c r="E71" s="234"/>
      <c r="F71" s="234"/>
      <c r="G71" s="234"/>
      <c r="H71" s="234"/>
      <c r="I71" s="234"/>
      <c r="J71" s="234"/>
      <c r="K71" s="234"/>
      <c r="L71" s="234"/>
      <c r="M71" s="234"/>
      <c r="N71" s="234"/>
      <c r="O71" s="234"/>
      <c r="P71" s="234"/>
      <c r="Q71" s="234"/>
      <c r="R71" s="234"/>
      <c r="S71" s="234"/>
      <c r="T71" s="234"/>
      <c r="U71" s="1083"/>
    </row>
    <row r="72" spans="1:21" s="83" customFormat="1">
      <c r="A72" s="181" t="s">
        <v>1857</v>
      </c>
      <c r="B72" s="233">
        <f>SUM(C72+D72)</f>
        <v>0</v>
      </c>
      <c r="C72" s="801"/>
      <c r="D72" s="801"/>
      <c r="E72" s="801"/>
      <c r="F72" s="801"/>
      <c r="G72" s="801"/>
      <c r="H72" s="801"/>
      <c r="I72" s="801"/>
      <c r="J72" s="801"/>
      <c r="K72" s="801"/>
      <c r="L72" s="801"/>
      <c r="M72" s="801"/>
      <c r="N72" s="801"/>
      <c r="O72" s="801"/>
      <c r="P72" s="801"/>
      <c r="Q72" s="801"/>
      <c r="R72" s="387">
        <f>SUM(E72:Q72)</f>
        <v>0</v>
      </c>
      <c r="S72" s="1084"/>
      <c r="T72" s="1084"/>
      <c r="U72" s="1083"/>
    </row>
    <row r="73" spans="1:21" s="83" customFormat="1">
      <c r="A73" s="181" t="s">
        <v>1858</v>
      </c>
      <c r="B73" s="233">
        <f>SUM(C73+D73)</f>
        <v>0</v>
      </c>
      <c r="C73" s="801"/>
      <c r="D73" s="801"/>
      <c r="E73" s="801"/>
      <c r="F73" s="801"/>
      <c r="G73" s="801"/>
      <c r="H73" s="801"/>
      <c r="I73" s="801"/>
      <c r="J73" s="801"/>
      <c r="K73" s="801"/>
      <c r="L73" s="801"/>
      <c r="M73" s="801"/>
      <c r="N73" s="801"/>
      <c r="O73" s="801"/>
      <c r="P73" s="801"/>
      <c r="Q73" s="801"/>
      <c r="R73" s="387">
        <f>SUM(E73:Q73)</f>
        <v>0</v>
      </c>
      <c r="S73" s="1084"/>
      <c r="T73" s="1084"/>
      <c r="U73" s="1083"/>
    </row>
    <row r="74" spans="1:21" s="83" customFormat="1">
      <c r="A74" s="330" t="s">
        <v>1859</v>
      </c>
      <c r="B74" s="233">
        <f>SUM(C74+D74)</f>
        <v>15300</v>
      </c>
      <c r="C74" s="801">
        <v>15300</v>
      </c>
      <c r="D74" s="801"/>
      <c r="E74" s="801"/>
      <c r="F74" s="801"/>
      <c r="G74" s="801">
        <f>C74</f>
        <v>15300</v>
      </c>
      <c r="H74" s="801"/>
      <c r="I74" s="801"/>
      <c r="J74" s="801"/>
      <c r="K74" s="801"/>
      <c r="L74" s="801"/>
      <c r="M74" s="801"/>
      <c r="N74" s="801"/>
      <c r="O74" s="801"/>
      <c r="P74" s="801"/>
      <c r="Q74" s="801"/>
      <c r="R74" s="387">
        <f>SUM(E74:Q74)</f>
        <v>15300</v>
      </c>
      <c r="S74" s="1084"/>
      <c r="T74" s="1084"/>
      <c r="U74" s="1083"/>
    </row>
    <row r="75" spans="1:21" s="83" customFormat="1">
      <c r="A75" s="181" t="s">
        <v>1860</v>
      </c>
      <c r="B75" s="233">
        <f>SUM(C75+D75)</f>
        <v>428000</v>
      </c>
      <c r="C75" s="801">
        <v>428000</v>
      </c>
      <c r="D75" s="801"/>
      <c r="E75" s="801"/>
      <c r="F75" s="801"/>
      <c r="G75" s="801">
        <f>C75-95664+1826+13441-G74+299</f>
        <v>332602</v>
      </c>
      <c r="H75" s="801">
        <f>95664-1826-13441+G74-299</f>
        <v>95398</v>
      </c>
      <c r="I75" s="801"/>
      <c r="J75" s="801"/>
      <c r="K75" s="801"/>
      <c r="L75" s="801"/>
      <c r="M75" s="801"/>
      <c r="N75" s="801"/>
      <c r="O75" s="801"/>
      <c r="P75" s="801"/>
      <c r="Q75" s="801"/>
      <c r="R75" s="387">
        <f>SUM(E75:Q75)</f>
        <v>428000</v>
      </c>
      <c r="S75" s="1084"/>
      <c r="T75" s="1084"/>
      <c r="U75" s="1083"/>
    </row>
    <row r="76" spans="1:21" s="83" customFormat="1">
      <c r="A76" s="961" t="s">
        <v>1829</v>
      </c>
      <c r="B76" s="233">
        <f>SUM(C76+D76)</f>
        <v>0</v>
      </c>
      <c r="C76" s="801"/>
      <c r="D76" s="801"/>
      <c r="E76" s="801"/>
      <c r="F76" s="801"/>
      <c r="G76" s="801"/>
      <c r="H76" s="801"/>
      <c r="I76" s="801"/>
      <c r="J76" s="801"/>
      <c r="K76" s="801"/>
      <c r="L76" s="801"/>
      <c r="M76" s="801"/>
      <c r="N76" s="801"/>
      <c r="O76" s="801"/>
      <c r="P76" s="801"/>
      <c r="Q76" s="801"/>
      <c r="R76" s="387">
        <f>SUM(E76:Q76)</f>
        <v>0</v>
      </c>
      <c r="S76" s="1084"/>
      <c r="T76" s="1084"/>
      <c r="U76" s="1083"/>
    </row>
    <row r="77" spans="1:21" s="83" customFormat="1" ht="12">
      <c r="A77" s="84" t="s">
        <v>1861</v>
      </c>
      <c r="B77" s="233">
        <f>SUM(C77:D77)</f>
        <v>443300</v>
      </c>
      <c r="C77" s="233">
        <f>SUM(C72:C76)</f>
        <v>443300</v>
      </c>
      <c r="D77" s="233">
        <f>SUM(D72:D76)</f>
        <v>0</v>
      </c>
      <c r="E77" s="233">
        <f t="shared" ref="E77:Q77" si="18">SUM(E72:E76)</f>
        <v>0</v>
      </c>
      <c r="F77" s="233">
        <f t="shared" si="18"/>
        <v>0</v>
      </c>
      <c r="G77" s="233">
        <f t="shared" si="18"/>
        <v>347902</v>
      </c>
      <c r="H77" s="233">
        <f t="shared" si="18"/>
        <v>95398</v>
      </c>
      <c r="I77" s="233">
        <f t="shared" si="18"/>
        <v>0</v>
      </c>
      <c r="J77" s="233">
        <f t="shared" si="18"/>
        <v>0</v>
      </c>
      <c r="K77" s="233">
        <f t="shared" si="18"/>
        <v>0</v>
      </c>
      <c r="L77" s="233">
        <f t="shared" si="18"/>
        <v>0</v>
      </c>
      <c r="M77" s="233">
        <f t="shared" si="18"/>
        <v>0</v>
      </c>
      <c r="N77" s="233">
        <f t="shared" si="18"/>
        <v>0</v>
      </c>
      <c r="O77" s="233">
        <f t="shared" si="18"/>
        <v>0</v>
      </c>
      <c r="P77" s="233">
        <f t="shared" si="18"/>
        <v>0</v>
      </c>
      <c r="Q77" s="233">
        <f t="shared" si="18"/>
        <v>0</v>
      </c>
      <c r="R77" s="233">
        <f>SUM(R72:R76)</f>
        <v>443300</v>
      </c>
      <c r="S77" s="1084"/>
      <c r="T77" s="1084"/>
      <c r="U77" s="1083"/>
    </row>
    <row r="78" spans="1:21" s="83" customFormat="1">
      <c r="A78" s="82" t="s">
        <v>1862</v>
      </c>
      <c r="B78" s="234"/>
      <c r="C78" s="234"/>
      <c r="D78" s="234"/>
      <c r="E78" s="234"/>
      <c r="F78" s="234"/>
      <c r="G78" s="234"/>
      <c r="H78" s="234"/>
      <c r="I78" s="234"/>
      <c r="J78" s="234"/>
      <c r="K78" s="234"/>
      <c r="L78" s="234"/>
      <c r="M78" s="234"/>
      <c r="N78" s="234"/>
      <c r="O78" s="234"/>
      <c r="P78" s="234"/>
      <c r="Q78" s="234"/>
      <c r="R78" s="234"/>
      <c r="S78" s="234"/>
      <c r="T78" s="234"/>
      <c r="U78" s="1083"/>
    </row>
    <row r="79" spans="1:21" s="83" customFormat="1">
      <c r="A79" s="181" t="s">
        <v>1863</v>
      </c>
      <c r="B79" s="233">
        <f>SUM(C79:D79)</f>
        <v>427054</v>
      </c>
      <c r="C79" s="801">
        <v>427054</v>
      </c>
      <c r="D79" s="801"/>
      <c r="E79" s="801"/>
      <c r="F79" s="801"/>
      <c r="G79" s="801"/>
      <c r="H79" s="801">
        <f>C79-G79</f>
        <v>427054</v>
      </c>
      <c r="I79" s="801"/>
      <c r="J79" s="801"/>
      <c r="K79" s="801"/>
      <c r="L79" s="801"/>
      <c r="M79" s="801"/>
      <c r="N79" s="801"/>
      <c r="O79" s="801"/>
      <c r="P79" s="801"/>
      <c r="Q79" s="801"/>
      <c r="R79" s="387">
        <f>SUM(E79:Q79)</f>
        <v>427054</v>
      </c>
      <c r="S79" s="801">
        <f>C79</f>
        <v>427054</v>
      </c>
      <c r="T79" s="801"/>
      <c r="U79" s="1083"/>
    </row>
    <row r="80" spans="1:21" s="83" customFormat="1">
      <c r="A80" s="181" t="s">
        <v>1864</v>
      </c>
      <c r="B80" s="233">
        <f>SUM(C80:D80)</f>
        <v>250000</v>
      </c>
      <c r="C80" s="801">
        <v>250000</v>
      </c>
      <c r="D80" s="801"/>
      <c r="E80" s="801"/>
      <c r="F80" s="801"/>
      <c r="G80" s="801"/>
      <c r="H80" s="801">
        <f>C80</f>
        <v>250000</v>
      </c>
      <c r="I80" s="801"/>
      <c r="J80" s="801"/>
      <c r="K80" s="801"/>
      <c r="L80" s="801"/>
      <c r="M80" s="801"/>
      <c r="N80" s="801"/>
      <c r="O80" s="801"/>
      <c r="P80" s="801"/>
      <c r="Q80" s="801"/>
      <c r="R80" s="387">
        <f>SUM(E80:Q80)</f>
        <v>250000</v>
      </c>
      <c r="S80" s="801">
        <f>C80</f>
        <v>250000</v>
      </c>
      <c r="T80" s="801"/>
      <c r="U80" s="1083"/>
    </row>
    <row r="81" spans="1:21" s="83" customFormat="1" ht="12">
      <c r="A81" s="84" t="s">
        <v>1865</v>
      </c>
      <c r="B81" s="233">
        <f>SUM(C81:D81)</f>
        <v>677054</v>
      </c>
      <c r="C81" s="1090">
        <f>SUM(C79:C80)</f>
        <v>677054</v>
      </c>
      <c r="D81" s="1090">
        <f t="shared" ref="D81:T81" si="19">SUM(D79:D80)</f>
        <v>0</v>
      </c>
      <c r="E81" s="1090">
        <f t="shared" si="19"/>
        <v>0</v>
      </c>
      <c r="F81" s="1090">
        <f t="shared" si="19"/>
        <v>0</v>
      </c>
      <c r="G81" s="1090">
        <f t="shared" si="19"/>
        <v>0</v>
      </c>
      <c r="H81" s="1090">
        <f t="shared" si="19"/>
        <v>677054</v>
      </c>
      <c r="I81" s="1090">
        <f t="shared" si="19"/>
        <v>0</v>
      </c>
      <c r="J81" s="1090">
        <f t="shared" si="19"/>
        <v>0</v>
      </c>
      <c r="K81" s="1090">
        <f t="shared" si="19"/>
        <v>0</v>
      </c>
      <c r="L81" s="1090">
        <f t="shared" si="19"/>
        <v>0</v>
      </c>
      <c r="M81" s="1090">
        <f t="shared" si="19"/>
        <v>0</v>
      </c>
      <c r="N81" s="1090">
        <f t="shared" si="19"/>
        <v>0</v>
      </c>
      <c r="O81" s="1090">
        <f t="shared" si="19"/>
        <v>0</v>
      </c>
      <c r="P81" s="1090">
        <f t="shared" si="19"/>
        <v>0</v>
      </c>
      <c r="Q81" s="1090">
        <f t="shared" si="19"/>
        <v>0</v>
      </c>
      <c r="R81" s="1090">
        <f t="shared" si="19"/>
        <v>677054</v>
      </c>
      <c r="S81" s="1090">
        <f t="shared" si="19"/>
        <v>677054</v>
      </c>
      <c r="T81" s="1090">
        <f t="shared" si="19"/>
        <v>0</v>
      </c>
      <c r="U81" s="1083"/>
    </row>
    <row r="82" spans="1:21" s="83" customFormat="1">
      <c r="A82" s="82" t="s">
        <v>1866</v>
      </c>
      <c r="B82" s="234"/>
      <c r="C82" s="234"/>
      <c r="D82" s="234"/>
      <c r="E82" s="234"/>
      <c r="F82" s="234"/>
      <c r="G82" s="234"/>
      <c r="H82" s="234"/>
      <c r="I82" s="234"/>
      <c r="J82" s="234"/>
      <c r="K82" s="234"/>
      <c r="L82" s="234"/>
      <c r="M82" s="234"/>
      <c r="N82" s="234"/>
      <c r="O82" s="234"/>
      <c r="P82" s="234"/>
      <c r="Q82" s="234"/>
      <c r="R82" s="234"/>
      <c r="S82" s="234"/>
      <c r="T82" s="234"/>
      <c r="U82" s="1083"/>
    </row>
    <row r="83" spans="1:21" s="83" customFormat="1" ht="13.7" customHeight="1">
      <c r="A83" s="181" t="s">
        <v>1867</v>
      </c>
      <c r="B83" s="233">
        <f t="shared" ref="B83:B95" si="20">SUM(C83+D83)</f>
        <v>35062</v>
      </c>
      <c r="C83" s="801">
        <f>13152+20910+1000</f>
        <v>35062</v>
      </c>
      <c r="D83" s="801"/>
      <c r="E83" s="801"/>
      <c r="F83" s="801"/>
      <c r="G83" s="801"/>
      <c r="H83" s="801">
        <f>C83</f>
        <v>35062</v>
      </c>
      <c r="I83" s="801"/>
      <c r="J83" s="801"/>
      <c r="K83" s="801"/>
      <c r="L83" s="801"/>
      <c r="M83" s="801"/>
      <c r="N83" s="801"/>
      <c r="O83" s="801"/>
      <c r="P83" s="801"/>
      <c r="Q83" s="801"/>
      <c r="R83" s="387">
        <f t="shared" ref="R83:R95" si="21">SUM(E83:Q83)</f>
        <v>35062</v>
      </c>
      <c r="S83" s="1084"/>
      <c r="T83" s="1084"/>
      <c r="U83" s="1083"/>
    </row>
    <row r="84" spans="1:21" s="83" customFormat="1">
      <c r="A84" s="181" t="s">
        <v>1868</v>
      </c>
      <c r="B84" s="233">
        <f t="shared" si="20"/>
        <v>62000</v>
      </c>
      <c r="C84" s="801">
        <f>7500+7500+12000+35000</f>
        <v>62000</v>
      </c>
      <c r="D84" s="801"/>
      <c r="E84" s="801"/>
      <c r="F84" s="801"/>
      <c r="G84" s="801"/>
      <c r="H84" s="801">
        <f>C84</f>
        <v>62000</v>
      </c>
      <c r="I84" s="801"/>
      <c r="J84" s="801"/>
      <c r="K84" s="801"/>
      <c r="L84" s="801"/>
      <c r="M84" s="801"/>
      <c r="N84" s="801"/>
      <c r="O84" s="801"/>
      <c r="P84" s="801"/>
      <c r="Q84" s="801"/>
      <c r="R84" s="387">
        <f t="shared" si="21"/>
        <v>62000</v>
      </c>
      <c r="S84" s="801">
        <f>C84</f>
        <v>62000</v>
      </c>
      <c r="T84" s="801"/>
      <c r="U84" s="1083"/>
    </row>
    <row r="85" spans="1:21" s="83" customFormat="1">
      <c r="A85" s="181" t="s">
        <v>1869</v>
      </c>
      <c r="B85" s="233">
        <f t="shared" si="20"/>
        <v>0</v>
      </c>
      <c r="C85" s="801"/>
      <c r="D85" s="801"/>
      <c r="E85" s="801"/>
      <c r="F85" s="801"/>
      <c r="G85" s="801"/>
      <c r="H85" s="801"/>
      <c r="I85" s="801"/>
      <c r="J85" s="801"/>
      <c r="K85" s="801"/>
      <c r="L85" s="801"/>
      <c r="M85" s="801"/>
      <c r="N85" s="801"/>
      <c r="O85" s="801"/>
      <c r="P85" s="801"/>
      <c r="Q85" s="801"/>
      <c r="R85" s="387">
        <f t="shared" si="21"/>
        <v>0</v>
      </c>
      <c r="S85" s="801"/>
      <c r="T85" s="801"/>
      <c r="U85" s="1083"/>
    </row>
    <row r="86" spans="1:21" s="83" customFormat="1">
      <c r="A86" s="181" t="s">
        <v>1870</v>
      </c>
      <c r="B86" s="233">
        <f t="shared" si="20"/>
        <v>75000</v>
      </c>
      <c r="C86" s="801">
        <v>75000</v>
      </c>
      <c r="D86" s="801"/>
      <c r="E86" s="801"/>
      <c r="F86" s="801"/>
      <c r="G86" s="801"/>
      <c r="H86" s="801">
        <f>C86</f>
        <v>75000</v>
      </c>
      <c r="I86" s="801"/>
      <c r="J86" s="801"/>
      <c r="K86" s="801"/>
      <c r="L86" s="801"/>
      <c r="M86" s="801"/>
      <c r="N86" s="801"/>
      <c r="O86" s="801"/>
      <c r="P86" s="801"/>
      <c r="Q86" s="801"/>
      <c r="R86" s="387">
        <f t="shared" si="21"/>
        <v>75000</v>
      </c>
      <c r="S86" s="801">
        <f>C86</f>
        <v>75000</v>
      </c>
      <c r="T86" s="801"/>
      <c r="U86" s="1083"/>
    </row>
    <row r="87" spans="1:21" s="83" customFormat="1">
      <c r="A87" s="181" t="s">
        <v>1871</v>
      </c>
      <c r="B87" s="233">
        <f t="shared" si="20"/>
        <v>0</v>
      </c>
      <c r="C87" s="801"/>
      <c r="D87" s="801"/>
      <c r="E87" s="801"/>
      <c r="F87" s="801"/>
      <c r="G87" s="801"/>
      <c r="H87" s="801"/>
      <c r="I87" s="801"/>
      <c r="J87" s="801"/>
      <c r="K87" s="801"/>
      <c r="L87" s="801"/>
      <c r="M87" s="801"/>
      <c r="N87" s="801"/>
      <c r="O87" s="801"/>
      <c r="P87" s="801"/>
      <c r="Q87" s="801"/>
      <c r="R87" s="387">
        <f t="shared" si="21"/>
        <v>0</v>
      </c>
      <c r="S87" s="801"/>
      <c r="T87" s="801"/>
      <c r="U87" s="1083"/>
    </row>
    <row r="88" spans="1:21" s="83" customFormat="1">
      <c r="A88" s="181" t="s">
        <v>1872</v>
      </c>
      <c r="B88" s="233">
        <f t="shared" si="20"/>
        <v>0</v>
      </c>
      <c r="C88" s="801"/>
      <c r="D88" s="801"/>
      <c r="E88" s="801"/>
      <c r="F88" s="801"/>
      <c r="G88" s="801"/>
      <c r="H88" s="801"/>
      <c r="I88" s="801"/>
      <c r="J88" s="801"/>
      <c r="K88" s="801"/>
      <c r="L88" s="801"/>
      <c r="M88" s="801"/>
      <c r="N88" s="801"/>
      <c r="O88" s="801"/>
      <c r="P88" s="801"/>
      <c r="Q88" s="801"/>
      <c r="R88" s="387">
        <f t="shared" si="21"/>
        <v>0</v>
      </c>
      <c r="S88" s="1084"/>
      <c r="T88" s="1084"/>
      <c r="U88" s="1083"/>
    </row>
    <row r="89" spans="1:21" s="83" customFormat="1">
      <c r="A89" s="181" t="s">
        <v>1873</v>
      </c>
      <c r="B89" s="233">
        <f t="shared" si="20"/>
        <v>0</v>
      </c>
      <c r="C89" s="801"/>
      <c r="D89" s="801"/>
      <c r="E89" s="801"/>
      <c r="F89" s="801"/>
      <c r="G89" s="801"/>
      <c r="H89" s="801"/>
      <c r="I89" s="801"/>
      <c r="J89" s="801"/>
      <c r="K89" s="801"/>
      <c r="L89" s="801"/>
      <c r="M89" s="801"/>
      <c r="N89" s="801"/>
      <c r="O89" s="801"/>
      <c r="P89" s="801"/>
      <c r="Q89" s="801"/>
      <c r="R89" s="387">
        <f t="shared" si="21"/>
        <v>0</v>
      </c>
      <c r="S89" s="801"/>
      <c r="T89" s="801"/>
      <c r="U89" s="1083"/>
    </row>
    <row r="90" spans="1:21" s="83" customFormat="1">
      <c r="A90" s="181" t="s">
        <v>1874</v>
      </c>
      <c r="B90" s="233">
        <f t="shared" si="20"/>
        <v>5000</v>
      </c>
      <c r="C90" s="801">
        <f>5000</f>
        <v>5000</v>
      </c>
      <c r="D90" s="801"/>
      <c r="E90" s="801"/>
      <c r="F90" s="801"/>
      <c r="G90" s="801"/>
      <c r="H90" s="801">
        <f>C90</f>
        <v>5000</v>
      </c>
      <c r="I90" s="801"/>
      <c r="J90" s="801"/>
      <c r="K90" s="801"/>
      <c r="L90" s="801"/>
      <c r="M90" s="801"/>
      <c r="N90" s="801"/>
      <c r="O90" s="801"/>
      <c r="P90" s="801"/>
      <c r="Q90" s="801"/>
      <c r="R90" s="387">
        <f t="shared" si="21"/>
        <v>5000</v>
      </c>
      <c r="S90" s="801">
        <f>C90</f>
        <v>5000</v>
      </c>
      <c r="T90" s="801"/>
      <c r="U90" s="1083"/>
    </row>
    <row r="91" spans="1:21" s="83" customFormat="1">
      <c r="A91" s="181" t="s">
        <v>1875</v>
      </c>
      <c r="B91" s="233">
        <f t="shared" si="20"/>
        <v>15000</v>
      </c>
      <c r="C91" s="801">
        <v>15000</v>
      </c>
      <c r="D91" s="801"/>
      <c r="E91" s="801"/>
      <c r="F91" s="801"/>
      <c r="G91" s="801"/>
      <c r="H91" s="801">
        <f>C91</f>
        <v>15000</v>
      </c>
      <c r="I91" s="801"/>
      <c r="J91" s="801"/>
      <c r="K91" s="801"/>
      <c r="L91" s="801"/>
      <c r="M91" s="801"/>
      <c r="N91" s="801"/>
      <c r="O91" s="801"/>
      <c r="P91" s="801"/>
      <c r="Q91" s="801"/>
      <c r="R91" s="387">
        <f t="shared" si="21"/>
        <v>15000</v>
      </c>
      <c r="S91" s="801"/>
      <c r="T91" s="801"/>
      <c r="U91" s="1083"/>
    </row>
    <row r="92" spans="1:21" s="83" customFormat="1">
      <c r="A92" s="181" t="s">
        <v>1876</v>
      </c>
      <c r="B92" s="233">
        <f t="shared" si="20"/>
        <v>15000</v>
      </c>
      <c r="C92" s="801">
        <v>15000</v>
      </c>
      <c r="D92" s="801"/>
      <c r="E92" s="801"/>
      <c r="F92" s="801"/>
      <c r="G92" s="801"/>
      <c r="H92" s="801">
        <f>C92</f>
        <v>15000</v>
      </c>
      <c r="I92" s="801"/>
      <c r="J92" s="801"/>
      <c r="K92" s="801"/>
      <c r="L92" s="801"/>
      <c r="M92" s="801"/>
      <c r="N92" s="801"/>
      <c r="O92" s="801"/>
      <c r="P92" s="801"/>
      <c r="Q92" s="801"/>
      <c r="R92" s="387">
        <f t="shared" si="21"/>
        <v>15000</v>
      </c>
      <c r="S92" s="801">
        <f>C92</f>
        <v>15000</v>
      </c>
      <c r="T92" s="801"/>
      <c r="U92" s="1083"/>
    </row>
    <row r="93" spans="1:21" s="83" customFormat="1">
      <c r="A93" s="961" t="s">
        <v>1877</v>
      </c>
      <c r="B93" s="233">
        <f t="shared" si="20"/>
        <v>50000</v>
      </c>
      <c r="C93" s="801">
        <v>50000</v>
      </c>
      <c r="D93" s="801"/>
      <c r="E93" s="801"/>
      <c r="F93" s="801"/>
      <c r="G93" s="801"/>
      <c r="H93" s="801">
        <f>C93-28786+1826+6+13441-1000+1-G74+298</f>
        <v>20486</v>
      </c>
      <c r="I93" s="801"/>
      <c r="J93" s="801">
        <f>28786-1832-13441-1000+2000-1+G74-298</f>
        <v>29514</v>
      </c>
      <c r="K93" s="801"/>
      <c r="L93" s="801"/>
      <c r="M93" s="801"/>
      <c r="N93" s="801"/>
      <c r="O93" s="801"/>
      <c r="P93" s="801"/>
      <c r="Q93" s="801"/>
      <c r="R93" s="387">
        <f t="shared" si="21"/>
        <v>50000</v>
      </c>
      <c r="S93" s="801"/>
      <c r="T93" s="801"/>
      <c r="U93" s="1083"/>
    </row>
    <row r="94" spans="1:21" s="83" customFormat="1">
      <c r="A94" s="961" t="s">
        <v>1829</v>
      </c>
      <c r="B94" s="233">
        <f t="shared" si="20"/>
        <v>0</v>
      </c>
      <c r="C94" s="801"/>
      <c r="D94" s="801"/>
      <c r="E94" s="801"/>
      <c r="F94" s="801"/>
      <c r="G94" s="801"/>
      <c r="H94" s="801"/>
      <c r="I94" s="801"/>
      <c r="J94" s="801"/>
      <c r="K94" s="801"/>
      <c r="L94" s="801"/>
      <c r="M94" s="801"/>
      <c r="N94" s="801"/>
      <c r="O94" s="801"/>
      <c r="P94" s="801"/>
      <c r="Q94" s="801"/>
      <c r="R94" s="387">
        <f t="shared" si="21"/>
        <v>0</v>
      </c>
      <c r="S94" s="801"/>
      <c r="T94" s="801"/>
      <c r="U94" s="1083"/>
    </row>
    <row r="95" spans="1:21" s="83" customFormat="1">
      <c r="A95" s="961" t="s">
        <v>1829</v>
      </c>
      <c r="B95" s="233">
        <f t="shared" si="20"/>
        <v>0</v>
      </c>
      <c r="C95" s="801"/>
      <c r="D95" s="801"/>
      <c r="E95" s="801"/>
      <c r="F95" s="801"/>
      <c r="G95" s="801"/>
      <c r="H95" s="801"/>
      <c r="I95" s="801"/>
      <c r="J95" s="801"/>
      <c r="K95" s="801"/>
      <c r="L95" s="801"/>
      <c r="M95" s="801"/>
      <c r="N95" s="801"/>
      <c r="O95" s="801"/>
      <c r="P95" s="801"/>
      <c r="Q95" s="801"/>
      <c r="R95" s="387">
        <f t="shared" si="21"/>
        <v>0</v>
      </c>
      <c r="S95" s="801"/>
      <c r="T95" s="801"/>
      <c r="U95" s="1083"/>
    </row>
    <row r="96" spans="1:21" s="83" customFormat="1" ht="12">
      <c r="A96" s="84" t="s">
        <v>1878</v>
      </c>
      <c r="B96" s="233">
        <f>SUM(C96:D96)</f>
        <v>257062</v>
      </c>
      <c r="C96" s="233">
        <f t="shared" ref="C96:R96" si="22">SUM(C83:C95)</f>
        <v>257062</v>
      </c>
      <c r="D96" s="233">
        <f t="shared" si="22"/>
        <v>0</v>
      </c>
      <c r="E96" s="233">
        <f t="shared" si="22"/>
        <v>0</v>
      </c>
      <c r="F96" s="233">
        <f t="shared" si="22"/>
        <v>0</v>
      </c>
      <c r="G96" s="233">
        <f t="shared" si="22"/>
        <v>0</v>
      </c>
      <c r="H96" s="233">
        <f t="shared" si="22"/>
        <v>227548</v>
      </c>
      <c r="I96" s="233">
        <f t="shared" si="22"/>
        <v>0</v>
      </c>
      <c r="J96" s="233">
        <f t="shared" si="22"/>
        <v>29514</v>
      </c>
      <c r="K96" s="233">
        <f t="shared" si="22"/>
        <v>0</v>
      </c>
      <c r="L96" s="233">
        <f t="shared" si="22"/>
        <v>0</v>
      </c>
      <c r="M96" s="233">
        <f t="shared" si="22"/>
        <v>0</v>
      </c>
      <c r="N96" s="233">
        <f t="shared" si="22"/>
        <v>0</v>
      </c>
      <c r="O96" s="233">
        <f t="shared" si="22"/>
        <v>0</v>
      </c>
      <c r="P96" s="233">
        <f t="shared" si="22"/>
        <v>0</v>
      </c>
      <c r="Q96" s="233">
        <f t="shared" si="22"/>
        <v>0</v>
      </c>
      <c r="R96" s="233">
        <f t="shared" si="22"/>
        <v>257062</v>
      </c>
      <c r="S96" s="85">
        <f>SUM(S84:S87,S89:S95)</f>
        <v>157000</v>
      </c>
      <c r="T96" s="233">
        <f>SUM(T84:T87,T89:T95)</f>
        <v>0</v>
      </c>
      <c r="U96" s="1083"/>
    </row>
    <row r="97" spans="1:21" s="83" customFormat="1" ht="12">
      <c r="A97" s="84" t="s">
        <v>1879</v>
      </c>
      <c r="B97" s="233">
        <f>SUM(C97:D97)</f>
        <v>31912607</v>
      </c>
      <c r="C97" s="233">
        <f t="shared" ref="C97:R97" si="23">SUM(C63+C70+C77+C81+C96)</f>
        <v>31912607</v>
      </c>
      <c r="D97" s="233">
        <f t="shared" si="23"/>
        <v>0</v>
      </c>
      <c r="E97" s="233">
        <f t="shared" si="23"/>
        <v>11440965</v>
      </c>
      <c r="F97" s="233">
        <f t="shared" si="23"/>
        <v>16594491</v>
      </c>
      <c r="G97" s="233">
        <f t="shared" si="23"/>
        <v>2419347</v>
      </c>
      <c r="H97" s="233">
        <f t="shared" si="23"/>
        <v>1000000</v>
      </c>
      <c r="I97" s="233">
        <f t="shared" si="23"/>
        <v>95000</v>
      </c>
      <c r="J97" s="233">
        <f t="shared" si="23"/>
        <v>29514</v>
      </c>
      <c r="K97" s="233">
        <f t="shared" si="23"/>
        <v>333290</v>
      </c>
      <c r="L97" s="233">
        <f t="shared" si="23"/>
        <v>0</v>
      </c>
      <c r="M97" s="233">
        <f t="shared" si="23"/>
        <v>0</v>
      </c>
      <c r="N97" s="233">
        <f t="shared" si="23"/>
        <v>0</v>
      </c>
      <c r="O97" s="233">
        <f t="shared" si="23"/>
        <v>0</v>
      </c>
      <c r="P97" s="233">
        <f t="shared" si="23"/>
        <v>0</v>
      </c>
      <c r="Q97" s="233">
        <f t="shared" si="23"/>
        <v>0</v>
      </c>
      <c r="R97" s="233">
        <f t="shared" si="23"/>
        <v>31912607</v>
      </c>
      <c r="S97" s="233">
        <f>SUM(S63+S70+S81+S96)</f>
        <v>8020700</v>
      </c>
      <c r="T97" s="233">
        <f>SUM(T63+T70+T81+T96)</f>
        <v>19893979</v>
      </c>
      <c r="U97" s="1083"/>
    </row>
    <row r="98" spans="1:21" s="83" customFormat="1">
      <c r="A98" s="82" t="s">
        <v>1880</v>
      </c>
      <c r="B98" s="234"/>
      <c r="C98" s="234"/>
      <c r="D98" s="234"/>
      <c r="E98" s="234"/>
      <c r="F98" s="234"/>
      <c r="G98" s="234"/>
      <c r="H98" s="234"/>
      <c r="I98" s="234"/>
      <c r="J98" s="234"/>
      <c r="K98" s="234"/>
      <c r="L98" s="234"/>
      <c r="M98" s="234"/>
      <c r="N98" s="234"/>
      <c r="O98" s="234"/>
      <c r="P98" s="234"/>
      <c r="Q98" s="234"/>
      <c r="R98" s="234"/>
      <c r="S98" s="234"/>
      <c r="T98" s="234"/>
      <c r="U98" s="1083"/>
    </row>
    <row r="99" spans="1:21" s="83" customFormat="1">
      <c r="A99" s="181" t="s">
        <v>1881</v>
      </c>
      <c r="B99" s="233">
        <f>SUM(C99+D99)</f>
        <v>2197804</v>
      </c>
      <c r="C99" s="801">
        <v>2197804</v>
      </c>
      <c r="D99" s="801"/>
      <c r="E99" s="801"/>
      <c r="F99" s="801"/>
      <c r="G99" s="801"/>
      <c r="H99" s="801"/>
      <c r="I99" s="801"/>
      <c r="J99" s="801">
        <f>562537-28786-3705+1832+13441+1000-2000+1-G74+298</f>
        <v>529318</v>
      </c>
      <c r="K99" s="801"/>
      <c r="L99" s="801">
        <f>L108</f>
        <v>1668486</v>
      </c>
      <c r="M99" s="801"/>
      <c r="N99" s="801"/>
      <c r="O99" s="801"/>
      <c r="P99" s="801"/>
      <c r="Q99" s="801"/>
      <c r="R99" s="387">
        <f>SUM(E99:Q99)</f>
        <v>2197804</v>
      </c>
      <c r="S99" s="801">
        <v>1203105</v>
      </c>
      <c r="T99" s="801">
        <v>994699</v>
      </c>
      <c r="U99" s="1083"/>
    </row>
    <row r="100" spans="1:21" s="83" customFormat="1">
      <c r="A100" s="181" t="s">
        <v>1882</v>
      </c>
      <c r="B100" s="233">
        <f>SUM(C100+D100)</f>
        <v>0</v>
      </c>
      <c r="C100" s="801"/>
      <c r="D100" s="801"/>
      <c r="E100" s="801"/>
      <c r="F100" s="801"/>
      <c r="G100" s="801"/>
      <c r="H100" s="801"/>
      <c r="I100" s="801"/>
      <c r="J100" s="801"/>
      <c r="K100" s="801"/>
      <c r="L100" s="801"/>
      <c r="M100" s="801"/>
      <c r="N100" s="801"/>
      <c r="O100" s="801"/>
      <c r="P100" s="801"/>
      <c r="Q100" s="801"/>
      <c r="R100" s="387">
        <f>SUM(E100:Q100)</f>
        <v>0</v>
      </c>
      <c r="S100" s="801"/>
      <c r="T100" s="801"/>
      <c r="U100" s="1083"/>
    </row>
    <row r="101" spans="1:21" s="83" customFormat="1" ht="12" customHeight="1">
      <c r="A101" s="181" t="s">
        <v>1883</v>
      </c>
      <c r="B101" s="233">
        <f>SUM(C101+D101)</f>
        <v>0</v>
      </c>
      <c r="C101" s="801"/>
      <c r="D101" s="801"/>
      <c r="E101" s="801"/>
      <c r="F101" s="801"/>
      <c r="G101" s="801"/>
      <c r="H101" s="801"/>
      <c r="I101" s="801"/>
      <c r="J101" s="801"/>
      <c r="K101" s="801"/>
      <c r="L101" s="801"/>
      <c r="M101" s="801"/>
      <c r="N101" s="801"/>
      <c r="O101" s="801"/>
      <c r="P101" s="801"/>
      <c r="Q101" s="801"/>
      <c r="R101" s="387">
        <f>SUM(E101:Q101)</f>
        <v>0</v>
      </c>
      <c r="S101" s="801"/>
      <c r="T101" s="801"/>
      <c r="U101" s="1083"/>
    </row>
    <row r="102" spans="1:21" s="83" customFormat="1">
      <c r="A102" s="181" t="s">
        <v>1884</v>
      </c>
      <c r="B102" s="233">
        <f>SUM(C102+D102)</f>
        <v>0</v>
      </c>
      <c r="C102" s="801"/>
      <c r="D102" s="801"/>
      <c r="E102" s="801"/>
      <c r="F102" s="801"/>
      <c r="G102" s="801"/>
      <c r="H102" s="801"/>
      <c r="I102" s="801"/>
      <c r="J102" s="801"/>
      <c r="K102" s="801"/>
      <c r="L102" s="801"/>
      <c r="M102" s="801"/>
      <c r="N102" s="801"/>
      <c r="O102" s="801"/>
      <c r="P102" s="801"/>
      <c r="Q102" s="801"/>
      <c r="R102" s="387">
        <f>SUM(E102:Q102)</f>
        <v>0</v>
      </c>
      <c r="S102" s="801"/>
      <c r="T102" s="801"/>
      <c r="U102" s="1083"/>
    </row>
    <row r="103" spans="1:21" s="83" customFormat="1">
      <c r="A103" s="961" t="s">
        <v>1829</v>
      </c>
      <c r="B103" s="233">
        <f>SUM(C103+D103)</f>
        <v>0</v>
      </c>
      <c r="C103" s="801"/>
      <c r="D103" s="801"/>
      <c r="E103" s="801"/>
      <c r="F103" s="801"/>
      <c r="G103" s="801"/>
      <c r="H103" s="801"/>
      <c r="I103" s="801"/>
      <c r="J103" s="801"/>
      <c r="K103" s="801"/>
      <c r="L103" s="801"/>
      <c r="M103" s="801"/>
      <c r="N103" s="801"/>
      <c r="O103" s="801"/>
      <c r="P103" s="801"/>
      <c r="Q103" s="801"/>
      <c r="R103" s="387">
        <f>SUM(E103:Q103)</f>
        <v>0</v>
      </c>
      <c r="S103" s="801"/>
      <c r="T103" s="801"/>
      <c r="U103" s="1083"/>
    </row>
    <row r="104" spans="1:21" s="83" customFormat="1" ht="12">
      <c r="A104" s="84" t="s">
        <v>1885</v>
      </c>
      <c r="B104" s="233">
        <f>SUM(C104:D104)</f>
        <v>2197804</v>
      </c>
      <c r="C104" s="233">
        <f>SUM(C99:C103)</f>
        <v>2197804</v>
      </c>
      <c r="D104" s="233">
        <f t="shared" ref="D104:T104" si="24">SUM(D99:D103)</f>
        <v>0</v>
      </c>
      <c r="E104" s="233">
        <f t="shared" si="24"/>
        <v>0</v>
      </c>
      <c r="F104" s="233">
        <f t="shared" si="24"/>
        <v>0</v>
      </c>
      <c r="G104" s="233">
        <f t="shared" si="24"/>
        <v>0</v>
      </c>
      <c r="H104" s="233">
        <f t="shared" si="24"/>
        <v>0</v>
      </c>
      <c r="I104" s="233">
        <f t="shared" si="24"/>
        <v>0</v>
      </c>
      <c r="J104" s="233">
        <f t="shared" si="24"/>
        <v>529318</v>
      </c>
      <c r="K104" s="233">
        <f t="shared" si="24"/>
        <v>0</v>
      </c>
      <c r="L104" s="233">
        <f t="shared" si="24"/>
        <v>1668486</v>
      </c>
      <c r="M104" s="233">
        <f t="shared" si="24"/>
        <v>0</v>
      </c>
      <c r="N104" s="233">
        <f t="shared" si="24"/>
        <v>0</v>
      </c>
      <c r="O104" s="233">
        <f t="shared" si="24"/>
        <v>0</v>
      </c>
      <c r="P104" s="233">
        <f t="shared" si="24"/>
        <v>0</v>
      </c>
      <c r="Q104" s="233">
        <f t="shared" si="24"/>
        <v>0</v>
      </c>
      <c r="R104" s="233">
        <f t="shared" si="24"/>
        <v>2197804</v>
      </c>
      <c r="S104" s="85">
        <f t="shared" si="24"/>
        <v>1203105</v>
      </c>
      <c r="T104" s="85">
        <f t="shared" si="24"/>
        <v>994699</v>
      </c>
      <c r="U104" s="1083"/>
    </row>
    <row r="105" spans="1:21" s="83" customFormat="1" ht="12">
      <c r="A105" s="84" t="s">
        <v>1886</v>
      </c>
      <c r="B105" s="85">
        <f>SUM(C105:D105)</f>
        <v>34110411</v>
      </c>
      <c r="C105" s="85">
        <f t="shared" ref="C105:R105" si="25">SUM(C97+C104)</f>
        <v>34110411</v>
      </c>
      <c r="D105" s="85">
        <f t="shared" si="25"/>
        <v>0</v>
      </c>
      <c r="E105" s="85">
        <f t="shared" si="25"/>
        <v>11440965</v>
      </c>
      <c r="F105" s="85">
        <f t="shared" si="25"/>
        <v>16594491</v>
      </c>
      <c r="G105" s="85">
        <f t="shared" si="25"/>
        <v>2419347</v>
      </c>
      <c r="H105" s="85">
        <f t="shared" si="25"/>
        <v>1000000</v>
      </c>
      <c r="I105" s="85">
        <f t="shared" si="25"/>
        <v>95000</v>
      </c>
      <c r="J105" s="85">
        <f t="shared" si="25"/>
        <v>558832</v>
      </c>
      <c r="K105" s="85">
        <f t="shared" si="25"/>
        <v>333290</v>
      </c>
      <c r="L105" s="85">
        <f t="shared" si="25"/>
        <v>1668486</v>
      </c>
      <c r="M105" s="85">
        <f t="shared" si="25"/>
        <v>0</v>
      </c>
      <c r="N105" s="85">
        <f t="shared" si="25"/>
        <v>0</v>
      </c>
      <c r="O105" s="85">
        <f t="shared" si="25"/>
        <v>0</v>
      </c>
      <c r="P105" s="85">
        <f t="shared" si="25"/>
        <v>0</v>
      </c>
      <c r="Q105" s="85">
        <f t="shared" si="25"/>
        <v>0</v>
      </c>
      <c r="R105" s="233">
        <f t="shared" si="25"/>
        <v>34110411</v>
      </c>
      <c r="S105" s="85">
        <f>S97+S104</f>
        <v>9223805</v>
      </c>
      <c r="T105" s="85">
        <f>T97+T104</f>
        <v>20888678</v>
      </c>
      <c r="U105" s="1083"/>
    </row>
    <row r="106" spans="1:21" ht="12">
      <c r="A106" s="385" t="s">
        <v>1887</v>
      </c>
      <c r="B106" s="1091"/>
      <c r="C106" s="1091"/>
      <c r="D106" s="1091"/>
      <c r="E106" s="1186"/>
      <c r="F106" s="1186"/>
      <c r="G106" s="1186"/>
      <c r="H106" s="220" t="s">
        <v>1888</v>
      </c>
      <c r="I106" s="220"/>
      <c r="J106" s="220"/>
      <c r="K106" s="1186"/>
      <c r="L106" s="1186"/>
      <c r="M106" s="1186"/>
      <c r="N106" s="1186"/>
      <c r="O106" s="1186"/>
      <c r="P106" s="1186"/>
      <c r="Q106" s="1186"/>
      <c r="R106" s="91" t="s">
        <v>1889</v>
      </c>
      <c r="S106" s="801"/>
      <c r="T106" s="801"/>
      <c r="U106" s="221"/>
    </row>
    <row r="107" spans="1:21" ht="12">
      <c r="A107" s="1091" t="s">
        <v>1890</v>
      </c>
      <c r="B107" s="1186"/>
      <c r="C107" s="1091"/>
      <c r="D107" s="1091"/>
      <c r="E107" s="1186"/>
      <c r="F107" s="1186"/>
      <c r="G107" s="1186"/>
      <c r="H107" s="1186"/>
      <c r="I107" s="93" t="s">
        <v>1891</v>
      </c>
      <c r="J107" s="93"/>
      <c r="K107" s="1186"/>
      <c r="L107" s="1186"/>
      <c r="M107" s="1186"/>
      <c r="N107" s="1186"/>
      <c r="O107" s="1186"/>
      <c r="P107" s="1186"/>
      <c r="Q107" s="1186"/>
      <c r="R107" s="91" t="s">
        <v>1892</v>
      </c>
      <c r="S107" s="85">
        <f>S105+S106</f>
        <v>9223805</v>
      </c>
      <c r="T107" s="85">
        <f>T105+T106</f>
        <v>20888678</v>
      </c>
      <c r="U107" s="221"/>
    </row>
    <row r="108" spans="1:21" s="111" customFormat="1" ht="12">
      <c r="A108" s="93" t="s">
        <v>1893</v>
      </c>
      <c r="B108" s="1091"/>
      <c r="C108" s="1091"/>
      <c r="D108" s="1091"/>
      <c r="E108" s="1092">
        <f>Application!AO640</f>
        <v>11440965</v>
      </c>
      <c r="F108" s="1092">
        <f>Application!AO627</f>
        <v>16594491</v>
      </c>
      <c r="G108" s="1092">
        <f>Application!AO628</f>
        <v>2419347</v>
      </c>
      <c r="H108" s="1092">
        <f>Application!AO629</f>
        <v>1000000</v>
      </c>
      <c r="I108" s="1092">
        <f>Application!AO630</f>
        <v>95000</v>
      </c>
      <c r="J108" s="1092">
        <f>Application!AO631</f>
        <v>558832</v>
      </c>
      <c r="K108" s="1092">
        <f>Application!AO632</f>
        <v>333290</v>
      </c>
      <c r="L108" s="1092">
        <f>Application!AO633</f>
        <v>1668486</v>
      </c>
      <c r="M108" s="1092">
        <f>Application!AO634</f>
        <v>0</v>
      </c>
      <c r="N108" s="1092">
        <f>Application!AO635</f>
        <v>0</v>
      </c>
      <c r="O108" s="1092">
        <f>Application!AO636</f>
        <v>0</v>
      </c>
      <c r="P108" s="1092">
        <f>Application!AO637</f>
        <v>0</v>
      </c>
      <c r="Q108" s="1092">
        <f>Application!AO638</f>
        <v>0</v>
      </c>
      <c r="R108" s="1186"/>
      <c r="S108" s="1186"/>
      <c r="T108" s="1186"/>
      <c r="U108" s="1093"/>
    </row>
    <row r="109" spans="1:21" ht="10.15" customHeight="1">
      <c r="A109" s="1091"/>
      <c r="B109" s="1091"/>
      <c r="C109" s="1091"/>
      <c r="D109" s="1091"/>
      <c r="E109" s="1186"/>
      <c r="F109" s="1186"/>
      <c r="G109" s="1186"/>
      <c r="H109" s="1186"/>
      <c r="I109" s="1186"/>
      <c r="J109" s="1186"/>
      <c r="K109" s="1186"/>
      <c r="L109" s="1186"/>
      <c r="M109" s="1186"/>
      <c r="N109" s="1186"/>
      <c r="O109" s="1186"/>
      <c r="P109" s="1186"/>
      <c r="Q109" s="1186"/>
      <c r="R109" s="1186"/>
      <c r="S109" s="1186"/>
      <c r="T109" s="1186"/>
      <c r="U109" s="221"/>
    </row>
    <row r="110" spans="1:21" ht="12">
      <c r="A110" s="93" t="s">
        <v>1894</v>
      </c>
      <c r="B110" s="1091"/>
      <c r="C110" s="1091"/>
      <c r="D110" s="1091"/>
      <c r="E110" s="1186"/>
      <c r="F110" s="1186"/>
      <c r="G110" s="1186"/>
      <c r="H110" s="1186"/>
      <c r="I110" s="1186"/>
      <c r="J110" s="1186"/>
      <c r="K110" s="1186"/>
      <c r="L110" s="1186"/>
      <c r="M110" s="1186"/>
      <c r="N110" s="1186"/>
      <c r="O110" s="1186"/>
      <c r="P110" s="1186"/>
      <c r="Q110" s="1186"/>
      <c r="R110" s="1186"/>
      <c r="S110" s="1186"/>
      <c r="T110" s="1186"/>
      <c r="U110" s="221"/>
    </row>
    <row r="111" spans="1:21" ht="12">
      <c r="A111" s="89" t="s">
        <v>1895</v>
      </c>
      <c r="B111" s="1091"/>
      <c r="C111" s="1091"/>
      <c r="D111" s="1091"/>
      <c r="E111" s="1186"/>
      <c r="F111" s="1186"/>
      <c r="G111" s="1186"/>
      <c r="H111" s="1186"/>
      <c r="I111" s="1186"/>
      <c r="J111" s="1186"/>
      <c r="K111" s="1186"/>
      <c r="L111" s="1186"/>
      <c r="M111" s="1186"/>
      <c r="N111" s="1186"/>
      <c r="O111" s="1186"/>
      <c r="P111" s="1186"/>
      <c r="Q111" s="1186"/>
      <c r="R111" s="1186"/>
      <c r="S111" s="1186"/>
      <c r="T111" s="1186"/>
      <c r="U111" s="221"/>
    </row>
    <row r="112" spans="1:21" ht="12" customHeight="1">
      <c r="A112" s="1149"/>
      <c r="B112" s="1091"/>
      <c r="C112" s="1091"/>
      <c r="D112" s="1091"/>
      <c r="E112" s="1186"/>
      <c r="F112" s="1186"/>
      <c r="G112" s="1186"/>
      <c r="H112" s="1186"/>
      <c r="I112" s="1186"/>
      <c r="J112" s="1186"/>
      <c r="K112" s="1186"/>
      <c r="L112" s="1186"/>
      <c r="M112" s="1186"/>
      <c r="N112" s="1186"/>
      <c r="O112" s="1186"/>
      <c r="P112" s="1186"/>
      <c r="Q112" s="1186"/>
      <c r="R112" s="1186"/>
      <c r="S112" s="1186"/>
      <c r="T112" s="1186"/>
      <c r="U112" s="221"/>
    </row>
    <row r="113" spans="1:21" ht="12">
      <c r="A113" s="89" t="s">
        <v>1896</v>
      </c>
      <c r="B113" s="1091"/>
      <c r="C113" s="1091"/>
      <c r="D113" s="1091"/>
      <c r="E113" s="1186"/>
      <c r="F113" s="1186"/>
      <c r="G113" s="1186"/>
      <c r="H113" s="1186"/>
      <c r="I113" s="1186"/>
      <c r="J113" s="1186"/>
      <c r="K113" s="1186"/>
      <c r="L113" s="1186"/>
      <c r="M113" s="1186"/>
      <c r="N113" s="1186"/>
      <c r="O113" s="1186"/>
      <c r="P113" s="1186"/>
      <c r="Q113" s="1186"/>
      <c r="R113" s="1186"/>
      <c r="S113" s="1186"/>
      <c r="T113" s="1186"/>
      <c r="U113" s="221"/>
    </row>
    <row r="114" spans="1:21" ht="12">
      <c r="A114" s="89" t="s">
        <v>1897</v>
      </c>
      <c r="B114" s="1091"/>
      <c r="C114" s="1091"/>
      <c r="D114" s="1091"/>
      <c r="E114" s="1186"/>
      <c r="F114" s="1186"/>
      <c r="G114" s="1186"/>
      <c r="H114" s="1186"/>
      <c r="I114" s="1186"/>
      <c r="J114" s="1186"/>
      <c r="K114" s="1186"/>
      <c r="L114" s="1186"/>
      <c r="M114" s="1186"/>
      <c r="N114" s="1186"/>
      <c r="O114" s="1186"/>
      <c r="P114" s="1186"/>
      <c r="Q114" s="1186"/>
      <c r="R114" s="1186"/>
      <c r="S114" s="1186"/>
      <c r="T114" s="1186"/>
      <c r="U114" s="221"/>
    </row>
    <row r="115" spans="1:21" ht="12" customHeight="1">
      <c r="A115" s="1149"/>
      <c r="B115" s="1091"/>
      <c r="C115" s="1091"/>
      <c r="D115" s="1091"/>
      <c r="E115" s="1186"/>
      <c r="F115" s="1186"/>
      <c r="G115" s="1186"/>
      <c r="H115" s="1186"/>
      <c r="I115" s="1186"/>
      <c r="J115" s="1186"/>
      <c r="K115" s="1186"/>
      <c r="L115" s="1186"/>
      <c r="M115" s="1186"/>
      <c r="N115" s="1186"/>
      <c r="O115" s="1186"/>
      <c r="P115" s="1186"/>
      <c r="Q115" s="1186"/>
      <c r="R115" s="1186"/>
      <c r="S115" s="1186"/>
      <c r="T115" s="1186"/>
      <c r="U115" s="221"/>
    </row>
    <row r="116" spans="1:21" ht="12">
      <c r="A116" s="236" t="s">
        <v>1898</v>
      </c>
      <c r="B116" s="1091"/>
      <c r="C116" s="1091"/>
      <c r="D116" s="1091"/>
      <c r="E116" s="1186"/>
      <c r="F116" s="1186"/>
      <c r="G116" s="1186"/>
      <c r="H116" s="1186"/>
      <c r="I116" s="1186"/>
      <c r="J116" s="1186"/>
      <c r="K116" s="1186"/>
      <c r="L116" s="1186"/>
      <c r="M116" s="1186"/>
      <c r="N116" s="1186"/>
      <c r="O116" s="1186"/>
      <c r="P116" s="1186"/>
      <c r="Q116" s="1186"/>
      <c r="R116" s="1186"/>
      <c r="S116" s="1186"/>
      <c r="T116" s="1186"/>
      <c r="U116" s="221"/>
    </row>
    <row r="117" spans="1:21" ht="12">
      <c r="A117" s="236" t="s">
        <v>1899</v>
      </c>
      <c r="B117" s="1091"/>
      <c r="C117" s="1091"/>
      <c r="D117" s="1091"/>
      <c r="E117" s="1186"/>
      <c r="F117" s="1186"/>
      <c r="G117" s="1186"/>
      <c r="H117" s="1186"/>
      <c r="I117" s="1186"/>
      <c r="J117" s="1186"/>
      <c r="K117" s="1186"/>
      <c r="L117" s="1186"/>
      <c r="M117" s="1186"/>
      <c r="N117" s="1186"/>
      <c r="O117" s="1186"/>
      <c r="P117" s="1186"/>
      <c r="Q117" s="1186"/>
      <c r="R117" s="1186"/>
      <c r="S117" s="1186"/>
      <c r="T117" s="1186"/>
      <c r="U117" s="221"/>
    </row>
    <row r="118" spans="1:21" ht="12">
      <c r="A118" s="236" t="s">
        <v>1900</v>
      </c>
      <c r="B118" s="1091"/>
      <c r="C118" s="1091"/>
      <c r="D118" s="1091"/>
      <c r="E118" s="1186"/>
      <c r="F118" s="1186"/>
      <c r="G118" s="1186"/>
      <c r="H118" s="1186"/>
      <c r="I118" s="1186"/>
      <c r="J118" s="1186"/>
      <c r="K118" s="1186"/>
      <c r="L118" s="1186"/>
      <c r="M118" s="1186"/>
      <c r="N118" s="1186"/>
      <c r="O118" s="1186"/>
      <c r="P118" s="1186"/>
      <c r="Q118" s="1186"/>
      <c r="R118" s="1186"/>
      <c r="S118" s="1186"/>
      <c r="T118" s="1186"/>
      <c r="U118" s="221"/>
    </row>
    <row r="119" spans="1:21" ht="12">
      <c r="A119" s="236" t="s">
        <v>1901</v>
      </c>
      <c r="B119" s="1091"/>
      <c r="C119" s="1091"/>
      <c r="D119" s="1091"/>
      <c r="E119" s="1186"/>
      <c r="F119" s="1186"/>
      <c r="G119" s="1186"/>
      <c r="H119" s="1186"/>
      <c r="I119" s="1186"/>
      <c r="J119" s="1186"/>
      <c r="K119" s="1186"/>
      <c r="L119" s="1186"/>
      <c r="M119" s="1186"/>
      <c r="N119" s="1186"/>
      <c r="O119" s="1186"/>
      <c r="P119" s="1186"/>
      <c r="Q119" s="1186"/>
      <c r="R119" s="1186"/>
      <c r="S119" s="1186"/>
      <c r="T119" s="1186"/>
      <c r="U119" s="221"/>
    </row>
    <row r="120" spans="1:21" ht="12" customHeight="1">
      <c r="A120" s="235"/>
      <c r="B120" s="1091"/>
      <c r="C120" s="1091"/>
      <c r="D120" s="1091"/>
      <c r="E120" s="1186"/>
      <c r="F120" s="1186"/>
      <c r="G120" s="1186"/>
      <c r="H120" s="1186"/>
      <c r="I120" s="1186"/>
      <c r="J120" s="1186"/>
      <c r="K120" s="1186"/>
      <c r="L120" s="1186"/>
      <c r="M120" s="1186"/>
      <c r="N120" s="1186"/>
      <c r="O120" s="1186"/>
      <c r="P120" s="1186"/>
      <c r="Q120" s="1186"/>
      <c r="R120" s="1186"/>
      <c r="S120" s="1186"/>
      <c r="T120" s="1186"/>
      <c r="U120" s="221"/>
    </row>
    <row r="121" spans="1:21" ht="15.6">
      <c r="A121" s="230" t="s">
        <v>1902</v>
      </c>
      <c r="B121" s="1091"/>
      <c r="C121" s="1091"/>
      <c r="D121" s="1091"/>
      <c r="E121" s="1186"/>
      <c r="F121" s="1186"/>
      <c r="G121" s="1186"/>
      <c r="H121" s="1186"/>
      <c r="I121" s="1186"/>
      <c r="J121" s="1186"/>
      <c r="K121" s="1186"/>
      <c r="L121" s="1186"/>
      <c r="M121" s="1186"/>
      <c r="N121" s="1186"/>
      <c r="O121" s="1186"/>
      <c r="P121" s="1186"/>
      <c r="Q121" s="1186"/>
      <c r="R121" s="1186"/>
      <c r="S121" s="1186"/>
      <c r="T121" s="1186"/>
      <c r="U121" s="221"/>
    </row>
    <row r="122" spans="1:21">
      <c r="A122" s="220" t="s">
        <v>1903</v>
      </c>
      <c r="B122" s="1186"/>
      <c r="C122" s="1186"/>
      <c r="D122" s="1806" t="s">
        <v>1904</v>
      </c>
      <c r="E122" s="1806"/>
      <c r="F122" s="1806"/>
      <c r="G122" s="1186"/>
      <c r="H122" s="1186"/>
      <c r="I122" s="1186"/>
      <c r="J122" s="1186"/>
      <c r="K122" s="1186"/>
      <c r="L122" s="1186"/>
      <c r="M122" s="1186"/>
      <c r="N122" s="1186"/>
      <c r="O122" s="1186"/>
      <c r="P122" s="1186"/>
      <c r="Q122" s="1186"/>
      <c r="R122" s="1186"/>
      <c r="S122" s="1186"/>
      <c r="T122" s="1186"/>
      <c r="U122" s="221"/>
    </row>
    <row r="123" spans="1:21">
      <c r="A123" s="1186" t="s">
        <v>1905</v>
      </c>
      <c r="B123" s="228"/>
      <c r="C123" s="1186"/>
      <c r="D123" s="1799" t="s">
        <v>1906</v>
      </c>
      <c r="E123" s="1504"/>
      <c r="F123" s="1504"/>
      <c r="G123" s="1504"/>
      <c r="H123" s="1504"/>
      <c r="I123" s="1504"/>
      <c r="J123" s="1504"/>
      <c r="K123" s="1504"/>
      <c r="L123" s="1504"/>
      <c r="M123" s="1504"/>
      <c r="N123" s="1504"/>
      <c r="O123" s="1504"/>
      <c r="P123" s="1504"/>
      <c r="Q123" s="1504"/>
      <c r="R123" s="1504"/>
      <c r="S123" s="1504"/>
      <c r="T123" s="1186"/>
      <c r="U123" s="221"/>
    </row>
    <row r="124" spans="1:21" ht="13.15">
      <c r="A124" s="1143" t="s">
        <v>1907</v>
      </c>
      <c r="B124" s="228"/>
      <c r="C124" s="1143"/>
      <c r="D124" s="1504"/>
      <c r="E124" s="1504"/>
      <c r="F124" s="1504"/>
      <c r="G124" s="1504"/>
      <c r="H124" s="1504"/>
      <c r="I124" s="1504"/>
      <c r="J124" s="1504"/>
      <c r="K124" s="1504"/>
      <c r="L124" s="1504"/>
      <c r="M124" s="1504"/>
      <c r="N124" s="1504"/>
      <c r="O124" s="1504"/>
      <c r="P124" s="1504"/>
      <c r="Q124" s="1504"/>
      <c r="R124" s="1504"/>
      <c r="S124" s="1504"/>
      <c r="T124" s="1186"/>
      <c r="U124" s="221"/>
    </row>
    <row r="125" spans="1:21" ht="13.15">
      <c r="A125" s="1143" t="s">
        <v>1908</v>
      </c>
      <c r="B125" s="228"/>
      <c r="C125" s="1143"/>
      <c r="D125" s="1504"/>
      <c r="E125" s="1504"/>
      <c r="F125" s="1504"/>
      <c r="G125" s="1504"/>
      <c r="H125" s="1504"/>
      <c r="I125" s="1504"/>
      <c r="J125" s="1504"/>
      <c r="K125" s="1504"/>
      <c r="L125" s="1504"/>
      <c r="M125" s="1504"/>
      <c r="N125" s="1504"/>
      <c r="O125" s="1504"/>
      <c r="P125" s="1504"/>
      <c r="Q125" s="1504"/>
      <c r="R125" s="1504"/>
      <c r="S125" s="1504"/>
      <c r="T125" s="1186"/>
      <c r="U125" s="221"/>
    </row>
    <row r="126" spans="1:21" ht="13.15">
      <c r="A126" s="1143" t="s">
        <v>1909</v>
      </c>
      <c r="B126" s="228"/>
      <c r="C126" s="1143"/>
      <c r="D126" s="69"/>
      <c r="E126" s="69"/>
      <c r="F126" s="69"/>
      <c r="G126" s="69"/>
      <c r="H126" s="69"/>
      <c r="I126" s="69"/>
      <c r="J126" s="69"/>
      <c r="K126" s="69"/>
      <c r="L126" s="69"/>
      <c r="M126" s="69"/>
      <c r="N126" s="69"/>
      <c r="O126" s="1143"/>
      <c r="P126" s="1143"/>
      <c r="Q126" s="1143"/>
      <c r="R126" s="1143"/>
      <c r="S126" s="1143"/>
      <c r="T126" s="1186"/>
      <c r="U126" s="221"/>
    </row>
    <row r="127" spans="1:21" ht="13.15">
      <c r="A127" s="1143" t="s">
        <v>1910</v>
      </c>
      <c r="B127" s="228"/>
      <c r="C127" s="1143"/>
      <c r="D127" s="69"/>
      <c r="E127" s="69"/>
      <c r="F127" s="69"/>
      <c r="G127" s="69"/>
      <c r="H127" s="69"/>
      <c r="I127" s="69"/>
      <c r="J127" s="69"/>
      <c r="K127" s="69"/>
      <c r="L127" s="69"/>
      <c r="M127" s="69"/>
      <c r="N127" s="69"/>
      <c r="O127" s="1143"/>
      <c r="P127" s="1143"/>
      <c r="Q127" s="1143"/>
      <c r="R127" s="1143"/>
      <c r="S127" s="1143"/>
      <c r="T127" s="1186"/>
      <c r="U127" s="221"/>
    </row>
    <row r="128" spans="1:21" ht="13.15">
      <c r="A128" s="1143" t="s">
        <v>1911</v>
      </c>
      <c r="B128" s="228"/>
      <c r="C128" s="1143"/>
      <c r="D128" s="1801"/>
      <c r="E128" s="1801"/>
      <c r="F128" s="1801"/>
      <c r="G128" s="1801"/>
      <c r="H128" s="1801"/>
      <c r="I128" s="1143"/>
      <c r="J128" s="1798"/>
      <c r="K128" s="1798"/>
      <c r="L128" s="1143"/>
      <c r="M128" s="1143"/>
      <c r="N128" s="1143"/>
      <c r="O128" s="1143"/>
      <c r="P128" s="1143"/>
      <c r="Q128" s="1143"/>
      <c r="R128" s="1143"/>
      <c r="S128" s="1143"/>
      <c r="T128" s="1186"/>
      <c r="U128" s="221"/>
    </row>
    <row r="129" spans="1:21" ht="13.15">
      <c r="A129" s="1143" t="s">
        <v>1099</v>
      </c>
      <c r="B129" s="228"/>
      <c r="C129" s="1143"/>
      <c r="D129" s="1805" t="s">
        <v>1912</v>
      </c>
      <c r="E129" s="1805"/>
      <c r="F129" s="1805"/>
      <c r="G129" s="1805"/>
      <c r="H129" s="1805"/>
      <c r="I129" s="1143"/>
      <c r="J129" s="1143" t="s">
        <v>1913</v>
      </c>
      <c r="K129" s="1143"/>
      <c r="L129" s="1143"/>
      <c r="M129" s="1143"/>
      <c r="N129" s="1143"/>
      <c r="O129" s="1143"/>
      <c r="P129" s="1143"/>
      <c r="Q129" s="1143"/>
      <c r="R129" s="1143"/>
      <c r="S129" s="1143"/>
      <c r="T129" s="1186"/>
      <c r="U129" s="221"/>
    </row>
    <row r="130" spans="1:21" ht="12" customHeight="1">
      <c r="A130" s="1143"/>
      <c r="B130" s="227"/>
      <c r="C130" s="1143"/>
      <c r="D130" s="1143"/>
      <c r="E130" s="1143"/>
      <c r="F130" s="1143"/>
      <c r="G130" s="1143"/>
      <c r="H130" s="1143"/>
      <c r="I130" s="1143"/>
      <c r="J130" s="1143"/>
      <c r="K130" s="1143"/>
      <c r="L130" s="1143"/>
      <c r="M130" s="1143"/>
      <c r="N130" s="1143"/>
      <c r="O130" s="1143"/>
      <c r="P130" s="1143"/>
      <c r="Q130" s="1143"/>
      <c r="R130" s="1143"/>
      <c r="S130" s="1143"/>
      <c r="T130" s="1186"/>
      <c r="U130" s="221"/>
    </row>
    <row r="131" spans="1:21" ht="13.15">
      <c r="A131" s="1119" t="s">
        <v>1914</v>
      </c>
      <c r="B131" s="229">
        <f>SUM(B123:B129)</f>
        <v>0</v>
      </c>
      <c r="C131" s="1143"/>
      <c r="D131" s="1396"/>
      <c r="E131" s="1396"/>
      <c r="F131" s="1396"/>
      <c r="G131" s="1396"/>
      <c r="H131" s="1396"/>
      <c r="I131" s="1143"/>
      <c r="J131" s="1396"/>
      <c r="K131" s="1396"/>
      <c r="L131" s="1396"/>
      <c r="M131" s="1396"/>
      <c r="N131" s="1143"/>
      <c r="O131" s="1143"/>
      <c r="P131" s="1143"/>
      <c r="Q131" s="1143"/>
      <c r="R131" s="1143"/>
      <c r="S131" s="1143"/>
      <c r="T131" s="1186"/>
      <c r="U131" s="221"/>
    </row>
    <row r="132" spans="1:21" ht="12" customHeight="1">
      <c r="A132" s="1094"/>
      <c r="B132" s="1143"/>
      <c r="C132" s="1143"/>
      <c r="D132" s="1310" t="s">
        <v>1915</v>
      </c>
      <c r="E132" s="1310"/>
      <c r="F132" s="1310"/>
      <c r="G132" s="1310"/>
      <c r="H132" s="1310"/>
      <c r="I132" s="1143"/>
      <c r="J132" s="1310" t="s">
        <v>1916</v>
      </c>
      <c r="K132" s="1310"/>
      <c r="L132" s="1310"/>
      <c r="M132" s="1310"/>
      <c r="N132" s="1143"/>
      <c r="O132" s="1143"/>
      <c r="P132" s="1143"/>
      <c r="Q132" s="1143"/>
      <c r="R132" s="1143"/>
      <c r="S132" s="1143"/>
      <c r="T132" s="1186"/>
      <c r="U132" s="221"/>
    </row>
    <row r="133" spans="1:21" ht="12" customHeight="1">
      <c r="A133" s="1094"/>
      <c r="B133" s="1143"/>
      <c r="C133" s="1143"/>
      <c r="D133" s="1143"/>
      <c r="E133" s="1143"/>
      <c r="F133" s="1143"/>
      <c r="G133" s="1143"/>
      <c r="H133" s="1143"/>
      <c r="I133" s="1143"/>
      <c r="J133" s="1143"/>
      <c r="K133" s="1143"/>
      <c r="L133" s="1143"/>
      <c r="M133" s="1143"/>
      <c r="N133" s="1143"/>
      <c r="O133" s="1143"/>
      <c r="P133" s="1143"/>
      <c r="Q133" s="1143"/>
      <c r="R133" s="1143"/>
      <c r="S133" s="1143"/>
      <c r="T133" s="1186"/>
      <c r="U133" s="221"/>
    </row>
    <row r="134" spans="1:21" ht="13.15">
      <c r="A134" s="1130" t="s">
        <v>1917</v>
      </c>
      <c r="B134" s="1143"/>
      <c r="C134" s="1143"/>
      <c r="D134" s="1143"/>
      <c r="E134" s="1143"/>
      <c r="F134" s="1143"/>
      <c r="G134" s="1143"/>
      <c r="H134" s="1143"/>
      <c r="I134" s="1143"/>
      <c r="J134" s="1143"/>
      <c r="K134" s="1143"/>
      <c r="L134" s="1143"/>
      <c r="M134" s="1143"/>
      <c r="N134" s="1143"/>
      <c r="O134" s="1143"/>
      <c r="P134" s="1143"/>
      <c r="Q134" s="1143"/>
      <c r="R134" s="1143"/>
      <c r="S134" s="1143"/>
      <c r="T134" s="1186"/>
      <c r="U134" s="221"/>
    </row>
    <row r="135" spans="1:21" ht="13.15">
      <c r="A135" s="1149" t="s">
        <v>1918</v>
      </c>
      <c r="B135" s="1143"/>
      <c r="C135" s="1143"/>
      <c r="D135" s="1143"/>
      <c r="E135" s="1143"/>
      <c r="F135" s="1143"/>
      <c r="G135" s="1143"/>
      <c r="H135" s="1143"/>
      <c r="I135" s="1143"/>
      <c r="J135" s="1143"/>
      <c r="K135" s="1143"/>
      <c r="L135" s="1143"/>
      <c r="M135" s="1143"/>
      <c r="N135" s="1095"/>
      <c r="O135" s="1143"/>
      <c r="P135" s="1143"/>
      <c r="Q135" s="1143"/>
      <c r="R135" s="1143"/>
      <c r="S135" s="1143"/>
      <c r="T135" s="1186"/>
      <c r="U135" s="221"/>
    </row>
    <row r="136" spans="1:21" ht="12" customHeight="1">
      <c r="A136" s="1094"/>
      <c r="B136" s="1143"/>
      <c r="C136" s="1143"/>
      <c r="D136" s="1143"/>
      <c r="E136" s="1143"/>
      <c r="F136" s="1143"/>
      <c r="G136" s="1143"/>
      <c r="H136" s="1143"/>
      <c r="I136" s="1143"/>
      <c r="J136" s="1143"/>
      <c r="K136" s="1143"/>
      <c r="L136" s="1143"/>
      <c r="M136" s="1143"/>
      <c r="N136" s="1143"/>
      <c r="O136" s="1143"/>
      <c r="P136" s="1143"/>
      <c r="Q136" s="1143"/>
      <c r="R136" s="1143"/>
      <c r="S136" s="1143"/>
      <c r="T136" s="225"/>
      <c r="U136" s="226"/>
    </row>
    <row r="137" spans="1:21" ht="13.15">
      <c r="A137" s="1094"/>
      <c r="B137" s="1143"/>
      <c r="C137" s="1143"/>
      <c r="D137" s="1143"/>
      <c r="E137" s="1143"/>
      <c r="F137" s="1143"/>
      <c r="G137" s="1143"/>
      <c r="H137" s="1143"/>
      <c r="I137" s="1143"/>
      <c r="J137" s="1143"/>
      <c r="K137" s="1143"/>
      <c r="L137" s="1143"/>
      <c r="M137" s="1143"/>
      <c r="N137" s="1143"/>
      <c r="O137" s="1143"/>
      <c r="P137" s="1143"/>
      <c r="Q137" s="1143"/>
      <c r="R137" s="1143"/>
      <c r="S137" s="1143"/>
      <c r="T137" s="225"/>
      <c r="U137" s="226"/>
    </row>
    <row r="138" spans="1:21" ht="12" customHeight="1">
      <c r="A138" s="1800"/>
      <c r="B138" s="1801"/>
      <c r="C138" s="1801"/>
      <c r="D138" s="223"/>
      <c r="E138" s="1798"/>
      <c r="F138" s="1798"/>
      <c r="G138" s="1143"/>
      <c r="H138" s="1143"/>
      <c r="I138" s="1143"/>
      <c r="J138" s="1143"/>
      <c r="K138" s="1143"/>
      <c r="L138" s="1143"/>
      <c r="M138" s="1143"/>
      <c r="N138" s="1143"/>
      <c r="O138" s="1143"/>
      <c r="P138" s="1143"/>
      <c r="Q138" s="1143"/>
      <c r="R138" s="1143"/>
      <c r="S138" s="1143"/>
      <c r="T138" s="225"/>
      <c r="U138" s="226"/>
    </row>
    <row r="139" spans="1:21" ht="13.15">
      <c r="A139" s="1797" t="s">
        <v>1919</v>
      </c>
      <c r="B139" s="1797"/>
      <c r="C139" s="1797"/>
      <c r="D139" s="223"/>
      <c r="E139" s="1143" t="s">
        <v>1913</v>
      </c>
      <c r="F139" s="1143"/>
      <c r="G139" s="1143"/>
      <c r="H139" s="1143"/>
      <c r="I139" s="1143"/>
      <c r="J139" s="1143"/>
      <c r="K139" s="1143"/>
      <c r="L139" s="1143"/>
      <c r="M139" s="1143"/>
      <c r="N139" s="1143"/>
      <c r="O139" s="1143"/>
      <c r="P139" s="1143"/>
      <c r="Q139" s="1143"/>
      <c r="R139" s="1143"/>
      <c r="S139" s="1143"/>
      <c r="T139" s="225"/>
      <c r="U139" s="226"/>
    </row>
    <row r="140" spans="1:21" ht="13.15">
      <c r="A140" s="1094"/>
      <c r="B140" s="1143"/>
      <c r="C140" s="1143"/>
      <c r="D140" s="223"/>
      <c r="E140" s="1143"/>
      <c r="F140" s="1143"/>
      <c r="G140" s="1143"/>
      <c r="H140" s="1143"/>
      <c r="I140" s="1143"/>
      <c r="J140" s="1143"/>
      <c r="K140" s="1143"/>
      <c r="L140" s="1143"/>
      <c r="M140" s="1143"/>
      <c r="N140" s="1143"/>
      <c r="O140" s="1143"/>
      <c r="P140" s="1143"/>
      <c r="Q140" s="1143"/>
      <c r="R140" s="1143"/>
      <c r="S140" s="1143"/>
      <c r="T140" s="222"/>
      <c r="U140" s="224"/>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18" workbookViewId="0">
      <selection activeCell="H107" sqref="H107"/>
    </sheetView>
  </sheetViews>
  <sheetFormatPr defaultColWidth="0" defaultRowHeight="12" zeroHeight="1"/>
  <cols>
    <col min="1" max="1" width="32.7109375" style="286" customWidth="1"/>
    <col min="2" max="3" width="12.140625" style="282" customWidth="1"/>
    <col min="4" max="6" width="12.85546875" style="282" customWidth="1"/>
    <col min="7" max="9" width="12.140625" style="282" customWidth="1"/>
    <col min="10" max="10" width="12.140625" style="283" customWidth="1"/>
    <col min="11" max="11" width="8.85546875" style="284" hidden="1" customWidth="1"/>
    <col min="12" max="21" width="8.85546875" style="282" hidden="1" customWidth="1"/>
    <col min="22" max="23" width="0" style="282" hidden="1"/>
    <col min="24" max="256" width="8.85546875" style="282" hidden="1"/>
    <col min="257" max="257" width="32.7109375" style="282" hidden="1" customWidth="1"/>
    <col min="258" max="259" width="12.140625" style="282" hidden="1" customWidth="1"/>
    <col min="260" max="260" width="12.85546875" style="282" hidden="1" customWidth="1"/>
    <col min="261" max="266" width="12.140625" style="282" hidden="1" customWidth="1"/>
    <col min="267" max="277" width="8.85546875" style="282" hidden="1" customWidth="1"/>
    <col min="278" max="512" width="8.85546875" style="282" hidden="1"/>
    <col min="513" max="513" width="32.7109375" style="282" hidden="1" customWidth="1"/>
    <col min="514" max="515" width="12.140625" style="282" hidden="1" customWidth="1"/>
    <col min="516" max="516" width="12.85546875" style="282" hidden="1" customWidth="1"/>
    <col min="517" max="522" width="12.140625" style="282" hidden="1" customWidth="1"/>
    <col min="523" max="533" width="8.85546875" style="282" hidden="1" customWidth="1"/>
    <col min="534" max="768" width="8.85546875" style="282" hidden="1"/>
    <col min="769" max="769" width="32.7109375" style="282" hidden="1" customWidth="1"/>
    <col min="770" max="771" width="12.140625" style="282" hidden="1" customWidth="1"/>
    <col min="772" max="772" width="12.85546875" style="282" hidden="1" customWidth="1"/>
    <col min="773" max="778" width="12.140625" style="282" hidden="1" customWidth="1"/>
    <col min="779" max="789" width="8.85546875" style="282" hidden="1" customWidth="1"/>
    <col min="790" max="1024" width="8.85546875" style="282" hidden="1"/>
    <col min="1025" max="1025" width="32.7109375" style="282" hidden="1" customWidth="1"/>
    <col min="1026" max="1027" width="12.140625" style="282" hidden="1" customWidth="1"/>
    <col min="1028" max="1028" width="12.85546875" style="282" hidden="1" customWidth="1"/>
    <col min="1029" max="1034" width="12.140625" style="282" hidden="1" customWidth="1"/>
    <col min="1035" max="1045" width="8.85546875" style="282" hidden="1" customWidth="1"/>
    <col min="1046" max="1280" width="8.85546875" style="282" hidden="1"/>
    <col min="1281" max="1281" width="32.7109375" style="282" hidden="1" customWidth="1"/>
    <col min="1282" max="1283" width="12.140625" style="282" hidden="1" customWidth="1"/>
    <col min="1284" max="1284" width="12.85546875" style="282" hidden="1" customWidth="1"/>
    <col min="1285" max="1290" width="12.140625" style="282" hidden="1" customWidth="1"/>
    <col min="1291" max="1301" width="8.85546875" style="282" hidden="1" customWidth="1"/>
    <col min="1302" max="1536" width="8.85546875" style="282" hidden="1"/>
    <col min="1537" max="1537" width="32.7109375" style="282" hidden="1" customWidth="1"/>
    <col min="1538" max="1539" width="12.140625" style="282" hidden="1" customWidth="1"/>
    <col min="1540" max="1540" width="12.85546875" style="282" hidden="1" customWidth="1"/>
    <col min="1541" max="1546" width="12.140625" style="282" hidden="1" customWidth="1"/>
    <col min="1547" max="1557" width="8.85546875" style="282" hidden="1" customWidth="1"/>
    <col min="1558" max="1792" width="8.85546875" style="282" hidden="1"/>
    <col min="1793" max="1793" width="32.7109375" style="282" hidden="1" customWidth="1"/>
    <col min="1794" max="1795" width="12.140625" style="282" hidden="1" customWidth="1"/>
    <col min="1796" max="1796" width="12.85546875" style="282" hidden="1" customWidth="1"/>
    <col min="1797" max="1802" width="12.140625" style="282" hidden="1" customWidth="1"/>
    <col min="1803" max="1813" width="8.85546875" style="282" hidden="1" customWidth="1"/>
    <col min="1814" max="2048" width="8.85546875" style="282" hidden="1"/>
    <col min="2049" max="2049" width="32.7109375" style="282" hidden="1" customWidth="1"/>
    <col min="2050" max="2051" width="12.140625" style="282" hidden="1" customWidth="1"/>
    <col min="2052" max="2052" width="12.85546875" style="282" hidden="1" customWidth="1"/>
    <col min="2053" max="2058" width="12.140625" style="282" hidden="1" customWidth="1"/>
    <col min="2059" max="2069" width="8.85546875" style="282" hidden="1" customWidth="1"/>
    <col min="2070" max="2304" width="8.85546875" style="282" hidden="1"/>
    <col min="2305" max="2305" width="32.7109375" style="282" hidden="1" customWidth="1"/>
    <col min="2306" max="2307" width="12.140625" style="282" hidden="1" customWidth="1"/>
    <col min="2308" max="2308" width="12.85546875" style="282" hidden="1" customWidth="1"/>
    <col min="2309" max="2314" width="12.140625" style="282" hidden="1" customWidth="1"/>
    <col min="2315" max="2325" width="8.85546875" style="282" hidden="1" customWidth="1"/>
    <col min="2326" max="2560" width="8.85546875" style="282" hidden="1"/>
    <col min="2561" max="2561" width="32.7109375" style="282" hidden="1" customWidth="1"/>
    <col min="2562" max="2563" width="12.140625" style="282" hidden="1" customWidth="1"/>
    <col min="2564" max="2564" width="12.85546875" style="282" hidden="1" customWidth="1"/>
    <col min="2565" max="2570" width="12.140625" style="282" hidden="1" customWidth="1"/>
    <col min="2571" max="2581" width="8.85546875" style="282" hidden="1" customWidth="1"/>
    <col min="2582" max="2816" width="8.85546875" style="282" hidden="1"/>
    <col min="2817" max="2817" width="32.7109375" style="282" hidden="1" customWidth="1"/>
    <col min="2818" max="2819" width="12.140625" style="282" hidden="1" customWidth="1"/>
    <col min="2820" max="2820" width="12.85546875" style="282" hidden="1" customWidth="1"/>
    <col min="2821" max="2826" width="12.140625" style="282" hidden="1" customWidth="1"/>
    <col min="2827" max="2837" width="8.85546875" style="282" hidden="1" customWidth="1"/>
    <col min="2838" max="3072" width="8.85546875" style="282" hidden="1"/>
    <col min="3073" max="3073" width="32.7109375" style="282" hidden="1" customWidth="1"/>
    <col min="3074" max="3075" width="12.140625" style="282" hidden="1" customWidth="1"/>
    <col min="3076" max="3076" width="12.85546875" style="282" hidden="1" customWidth="1"/>
    <col min="3077" max="3082" width="12.140625" style="282" hidden="1" customWidth="1"/>
    <col min="3083" max="3093" width="8.85546875" style="282" hidden="1" customWidth="1"/>
    <col min="3094" max="3328" width="8.85546875" style="282" hidden="1"/>
    <col min="3329" max="3329" width="32.7109375" style="282" hidden="1" customWidth="1"/>
    <col min="3330" max="3331" width="12.140625" style="282" hidden="1" customWidth="1"/>
    <col min="3332" max="3332" width="12.85546875" style="282" hidden="1" customWidth="1"/>
    <col min="3333" max="3338" width="12.140625" style="282" hidden="1" customWidth="1"/>
    <col min="3339" max="3349" width="8.85546875" style="282" hidden="1" customWidth="1"/>
    <col min="3350" max="3584" width="8.85546875" style="282" hidden="1"/>
    <col min="3585" max="3585" width="32.7109375" style="282" hidden="1" customWidth="1"/>
    <col min="3586" max="3587" width="12.140625" style="282" hidden="1" customWidth="1"/>
    <col min="3588" max="3588" width="12.85546875" style="282" hidden="1" customWidth="1"/>
    <col min="3589" max="3594" width="12.140625" style="282" hidden="1" customWidth="1"/>
    <col min="3595" max="3605" width="8.85546875" style="282" hidden="1" customWidth="1"/>
    <col min="3606" max="3840" width="8.85546875" style="282" hidden="1"/>
    <col min="3841" max="3841" width="32.7109375" style="282" hidden="1" customWidth="1"/>
    <col min="3842" max="3843" width="12.140625" style="282" hidden="1" customWidth="1"/>
    <col min="3844" max="3844" width="12.85546875" style="282" hidden="1" customWidth="1"/>
    <col min="3845" max="3850" width="12.140625" style="282" hidden="1" customWidth="1"/>
    <col min="3851" max="3861" width="8.85546875" style="282" hidden="1" customWidth="1"/>
    <col min="3862" max="4096" width="8.85546875" style="282" hidden="1"/>
    <col min="4097" max="4097" width="32.7109375" style="282" hidden="1" customWidth="1"/>
    <col min="4098" max="4099" width="12.140625" style="282" hidden="1" customWidth="1"/>
    <col min="4100" max="4100" width="12.85546875" style="282" hidden="1" customWidth="1"/>
    <col min="4101" max="4106" width="12.140625" style="282" hidden="1" customWidth="1"/>
    <col min="4107" max="4117" width="8.85546875" style="282" hidden="1" customWidth="1"/>
    <col min="4118" max="4352" width="8.85546875" style="282" hidden="1"/>
    <col min="4353" max="4353" width="32.7109375" style="282" hidden="1" customWidth="1"/>
    <col min="4354" max="4355" width="12.140625" style="282" hidden="1" customWidth="1"/>
    <col min="4356" max="4356" width="12.85546875" style="282" hidden="1" customWidth="1"/>
    <col min="4357" max="4362" width="12.140625" style="282" hidden="1" customWidth="1"/>
    <col min="4363" max="4373" width="8.85546875" style="282" hidden="1" customWidth="1"/>
    <col min="4374" max="4608" width="8.85546875" style="282" hidden="1"/>
    <col min="4609" max="4609" width="32.7109375" style="282" hidden="1" customWidth="1"/>
    <col min="4610" max="4611" width="12.140625" style="282" hidden="1" customWidth="1"/>
    <col min="4612" max="4612" width="12.85546875" style="282" hidden="1" customWidth="1"/>
    <col min="4613" max="4618" width="12.140625" style="282" hidden="1" customWidth="1"/>
    <col min="4619" max="4629" width="8.85546875" style="282" hidden="1" customWidth="1"/>
    <col min="4630" max="4864" width="8.85546875" style="282" hidden="1"/>
    <col min="4865" max="4865" width="32.7109375" style="282" hidden="1" customWidth="1"/>
    <col min="4866" max="4867" width="12.140625" style="282" hidden="1" customWidth="1"/>
    <col min="4868" max="4868" width="12.85546875" style="282" hidden="1" customWidth="1"/>
    <col min="4869" max="4874" width="12.140625" style="282" hidden="1" customWidth="1"/>
    <col min="4875" max="4885" width="8.85546875" style="282" hidden="1" customWidth="1"/>
    <col min="4886" max="5120" width="8.85546875" style="282" hidden="1"/>
    <col min="5121" max="5121" width="32.7109375" style="282" hidden="1" customWidth="1"/>
    <col min="5122" max="5123" width="12.140625" style="282" hidden="1" customWidth="1"/>
    <col min="5124" max="5124" width="12.85546875" style="282" hidden="1" customWidth="1"/>
    <col min="5125" max="5130" width="12.140625" style="282" hidden="1" customWidth="1"/>
    <col min="5131" max="5141" width="8.85546875" style="282" hidden="1" customWidth="1"/>
    <col min="5142" max="5376" width="8.85546875" style="282" hidden="1"/>
    <col min="5377" max="5377" width="32.7109375" style="282" hidden="1" customWidth="1"/>
    <col min="5378" max="5379" width="12.140625" style="282" hidden="1" customWidth="1"/>
    <col min="5380" max="5380" width="12.85546875" style="282" hidden="1" customWidth="1"/>
    <col min="5381" max="5386" width="12.140625" style="282" hidden="1" customWidth="1"/>
    <col min="5387" max="5397" width="8.85546875" style="282" hidden="1" customWidth="1"/>
    <col min="5398" max="5632" width="8.85546875" style="282" hidden="1"/>
    <col min="5633" max="5633" width="32.7109375" style="282" hidden="1" customWidth="1"/>
    <col min="5634" max="5635" width="12.140625" style="282" hidden="1" customWidth="1"/>
    <col min="5636" max="5636" width="12.85546875" style="282" hidden="1" customWidth="1"/>
    <col min="5637" max="5642" width="12.140625" style="282" hidden="1" customWidth="1"/>
    <col min="5643" max="5653" width="8.85546875" style="282" hidden="1" customWidth="1"/>
    <col min="5654" max="5888" width="8.85546875" style="282" hidden="1"/>
    <col min="5889" max="5889" width="32.7109375" style="282" hidden="1" customWidth="1"/>
    <col min="5890" max="5891" width="12.140625" style="282" hidden="1" customWidth="1"/>
    <col min="5892" max="5892" width="12.85546875" style="282" hidden="1" customWidth="1"/>
    <col min="5893" max="5898" width="12.140625" style="282" hidden="1" customWidth="1"/>
    <col min="5899" max="5909" width="8.85546875" style="282" hidden="1" customWidth="1"/>
    <col min="5910" max="6144" width="8.85546875" style="282" hidden="1"/>
    <col min="6145" max="6145" width="32.7109375" style="282" hidden="1" customWidth="1"/>
    <col min="6146" max="6147" width="12.140625" style="282" hidden="1" customWidth="1"/>
    <col min="6148" max="6148" width="12.85546875" style="282" hidden="1" customWidth="1"/>
    <col min="6149" max="6154" width="12.140625" style="282" hidden="1" customWidth="1"/>
    <col min="6155" max="6165" width="8.85546875" style="282" hidden="1" customWidth="1"/>
    <col min="6166" max="6400" width="8.85546875" style="282" hidden="1"/>
    <col min="6401" max="6401" width="32.7109375" style="282" hidden="1" customWidth="1"/>
    <col min="6402" max="6403" width="12.140625" style="282" hidden="1" customWidth="1"/>
    <col min="6404" max="6404" width="12.85546875" style="282" hidden="1" customWidth="1"/>
    <col min="6405" max="6410" width="12.140625" style="282" hidden="1" customWidth="1"/>
    <col min="6411" max="6421" width="8.85546875" style="282" hidden="1" customWidth="1"/>
    <col min="6422" max="6656" width="8.85546875" style="282" hidden="1"/>
    <col min="6657" max="6657" width="32.7109375" style="282" hidden="1" customWidth="1"/>
    <col min="6658" max="6659" width="12.140625" style="282" hidden="1" customWidth="1"/>
    <col min="6660" max="6660" width="12.85546875" style="282" hidden="1" customWidth="1"/>
    <col min="6661" max="6666" width="12.140625" style="282" hidden="1" customWidth="1"/>
    <col min="6667" max="6677" width="8.85546875" style="282" hidden="1" customWidth="1"/>
    <col min="6678" max="6912" width="8.85546875" style="282" hidden="1"/>
    <col min="6913" max="6913" width="32.7109375" style="282" hidden="1" customWidth="1"/>
    <col min="6914" max="6915" width="12.140625" style="282" hidden="1" customWidth="1"/>
    <col min="6916" max="6916" width="12.85546875" style="282" hidden="1" customWidth="1"/>
    <col min="6917" max="6922" width="12.140625" style="282" hidden="1" customWidth="1"/>
    <col min="6923" max="6933" width="8.85546875" style="282" hidden="1" customWidth="1"/>
    <col min="6934" max="7168" width="8.85546875" style="282" hidden="1"/>
    <col min="7169" max="7169" width="32.7109375" style="282" hidden="1" customWidth="1"/>
    <col min="7170" max="7171" width="12.140625" style="282" hidden="1" customWidth="1"/>
    <col min="7172" max="7172" width="12.85546875" style="282" hidden="1" customWidth="1"/>
    <col min="7173" max="7178" width="12.140625" style="282" hidden="1" customWidth="1"/>
    <col min="7179" max="7189" width="8.85546875" style="282" hidden="1" customWidth="1"/>
    <col min="7190" max="7424" width="8.85546875" style="282" hidden="1"/>
    <col min="7425" max="7425" width="32.7109375" style="282" hidden="1" customWidth="1"/>
    <col min="7426" max="7427" width="12.140625" style="282" hidden="1" customWidth="1"/>
    <col min="7428" max="7428" width="12.85546875" style="282" hidden="1" customWidth="1"/>
    <col min="7429" max="7434" width="12.140625" style="282" hidden="1" customWidth="1"/>
    <col min="7435" max="7445" width="8.85546875" style="282" hidden="1" customWidth="1"/>
    <col min="7446" max="7680" width="8.85546875" style="282" hidden="1"/>
    <col min="7681" max="7681" width="32.7109375" style="282" hidden="1" customWidth="1"/>
    <col min="7682" max="7683" width="12.140625" style="282" hidden="1" customWidth="1"/>
    <col min="7684" max="7684" width="12.85546875" style="282" hidden="1" customWidth="1"/>
    <col min="7685" max="7690" width="12.140625" style="282" hidden="1" customWidth="1"/>
    <col min="7691" max="7701" width="8.85546875" style="282" hidden="1" customWidth="1"/>
    <col min="7702" max="7936" width="8.85546875" style="282" hidden="1"/>
    <col min="7937" max="7937" width="32.7109375" style="282" hidden="1" customWidth="1"/>
    <col min="7938" max="7939" width="12.140625" style="282" hidden="1" customWidth="1"/>
    <col min="7940" max="7940" width="12.85546875" style="282" hidden="1" customWidth="1"/>
    <col min="7941" max="7946" width="12.140625" style="282" hidden="1" customWidth="1"/>
    <col min="7947" max="7957" width="8.85546875" style="282" hidden="1" customWidth="1"/>
    <col min="7958" max="8192" width="8.85546875" style="282" hidden="1"/>
    <col min="8193" max="8193" width="32.7109375" style="282" hidden="1" customWidth="1"/>
    <col min="8194" max="8195" width="12.140625" style="282" hidden="1" customWidth="1"/>
    <col min="8196" max="8196" width="12.85546875" style="282" hidden="1" customWidth="1"/>
    <col min="8197" max="8202" width="12.140625" style="282" hidden="1" customWidth="1"/>
    <col min="8203" max="8213" width="8.85546875" style="282" hidden="1" customWidth="1"/>
    <col min="8214" max="8448" width="8.85546875" style="282" hidden="1"/>
    <col min="8449" max="8449" width="32.7109375" style="282" hidden="1" customWidth="1"/>
    <col min="8450" max="8451" width="12.140625" style="282" hidden="1" customWidth="1"/>
    <col min="8452" max="8452" width="12.85546875" style="282" hidden="1" customWidth="1"/>
    <col min="8453" max="8458" width="12.140625" style="282" hidden="1" customWidth="1"/>
    <col min="8459" max="8469" width="8.85546875" style="282" hidden="1" customWidth="1"/>
    <col min="8470" max="8704" width="8.85546875" style="282" hidden="1"/>
    <col min="8705" max="8705" width="32.7109375" style="282" hidden="1" customWidth="1"/>
    <col min="8706" max="8707" width="12.140625" style="282" hidden="1" customWidth="1"/>
    <col min="8708" max="8708" width="12.85546875" style="282" hidden="1" customWidth="1"/>
    <col min="8709" max="8714" width="12.140625" style="282" hidden="1" customWidth="1"/>
    <col min="8715" max="8725" width="8.85546875" style="282" hidden="1" customWidth="1"/>
    <col min="8726" max="8960" width="8.85546875" style="282" hidden="1"/>
    <col min="8961" max="8961" width="32.7109375" style="282" hidden="1" customWidth="1"/>
    <col min="8962" max="8963" width="12.140625" style="282" hidden="1" customWidth="1"/>
    <col min="8964" max="8964" width="12.85546875" style="282" hidden="1" customWidth="1"/>
    <col min="8965" max="8970" width="12.140625" style="282" hidden="1" customWidth="1"/>
    <col min="8971" max="8981" width="8.85546875" style="282" hidden="1" customWidth="1"/>
    <col min="8982" max="9216" width="8.85546875" style="282" hidden="1"/>
    <col min="9217" max="9217" width="32.7109375" style="282" hidden="1" customWidth="1"/>
    <col min="9218" max="9219" width="12.140625" style="282" hidden="1" customWidth="1"/>
    <col min="9220" max="9220" width="12.85546875" style="282" hidden="1" customWidth="1"/>
    <col min="9221" max="9226" width="12.140625" style="282" hidden="1" customWidth="1"/>
    <col min="9227" max="9237" width="8.85546875" style="282" hidden="1" customWidth="1"/>
    <col min="9238" max="9472" width="8.85546875" style="282" hidden="1"/>
    <col min="9473" max="9473" width="32.7109375" style="282" hidden="1" customWidth="1"/>
    <col min="9474" max="9475" width="12.140625" style="282" hidden="1" customWidth="1"/>
    <col min="9476" max="9476" width="12.85546875" style="282" hidden="1" customWidth="1"/>
    <col min="9477" max="9482" width="12.140625" style="282" hidden="1" customWidth="1"/>
    <col min="9483" max="9493" width="8.85546875" style="282" hidden="1" customWidth="1"/>
    <col min="9494" max="9728" width="8.85546875" style="282" hidden="1"/>
    <col min="9729" max="9729" width="32.7109375" style="282" hidden="1" customWidth="1"/>
    <col min="9730" max="9731" width="12.140625" style="282" hidden="1" customWidth="1"/>
    <col min="9732" max="9732" width="12.85546875" style="282" hidden="1" customWidth="1"/>
    <col min="9733" max="9738" width="12.140625" style="282" hidden="1" customWidth="1"/>
    <col min="9739" max="9749" width="8.85546875" style="282" hidden="1" customWidth="1"/>
    <col min="9750" max="9984" width="8.85546875" style="282" hidden="1"/>
    <col min="9985" max="9985" width="32.7109375" style="282" hidden="1" customWidth="1"/>
    <col min="9986" max="9987" width="12.140625" style="282" hidden="1" customWidth="1"/>
    <col min="9988" max="9988" width="12.85546875" style="282" hidden="1" customWidth="1"/>
    <col min="9989" max="9994" width="12.140625" style="282" hidden="1" customWidth="1"/>
    <col min="9995" max="10005" width="8.85546875" style="282" hidden="1" customWidth="1"/>
    <col min="10006" max="10240" width="8.85546875" style="282" hidden="1"/>
    <col min="10241" max="10241" width="32.7109375" style="282" hidden="1" customWidth="1"/>
    <col min="10242" max="10243" width="12.140625" style="282" hidden="1" customWidth="1"/>
    <col min="10244" max="10244" width="12.85546875" style="282" hidden="1" customWidth="1"/>
    <col min="10245" max="10250" width="12.140625" style="282" hidden="1" customWidth="1"/>
    <col min="10251" max="10261" width="8.85546875" style="282" hidden="1" customWidth="1"/>
    <col min="10262" max="10496" width="8.85546875" style="282" hidden="1"/>
    <col min="10497" max="10497" width="32.7109375" style="282" hidden="1" customWidth="1"/>
    <col min="10498" max="10499" width="12.140625" style="282" hidden="1" customWidth="1"/>
    <col min="10500" max="10500" width="12.85546875" style="282" hidden="1" customWidth="1"/>
    <col min="10501" max="10506" width="12.140625" style="282" hidden="1" customWidth="1"/>
    <col min="10507" max="10517" width="8.85546875" style="282" hidden="1" customWidth="1"/>
    <col min="10518" max="10752" width="8.85546875" style="282" hidden="1"/>
    <col min="10753" max="10753" width="32.7109375" style="282" hidden="1" customWidth="1"/>
    <col min="10754" max="10755" width="12.140625" style="282" hidden="1" customWidth="1"/>
    <col min="10756" max="10756" width="12.85546875" style="282" hidden="1" customWidth="1"/>
    <col min="10757" max="10762" width="12.140625" style="282" hidden="1" customWidth="1"/>
    <col min="10763" max="10773" width="8.85546875" style="282" hidden="1" customWidth="1"/>
    <col min="10774" max="11008" width="8.85546875" style="282" hidden="1"/>
    <col min="11009" max="11009" width="32.7109375" style="282" hidden="1" customWidth="1"/>
    <col min="11010" max="11011" width="12.140625" style="282" hidden="1" customWidth="1"/>
    <col min="11012" max="11012" width="12.85546875" style="282" hidden="1" customWidth="1"/>
    <col min="11013" max="11018" width="12.140625" style="282" hidden="1" customWidth="1"/>
    <col min="11019" max="11029" width="8.85546875" style="282" hidden="1" customWidth="1"/>
    <col min="11030" max="11264" width="8.85546875" style="282" hidden="1"/>
    <col min="11265" max="11265" width="32.7109375" style="282" hidden="1" customWidth="1"/>
    <col min="11266" max="11267" width="12.140625" style="282" hidden="1" customWidth="1"/>
    <col min="11268" max="11268" width="12.85546875" style="282" hidden="1" customWidth="1"/>
    <col min="11269" max="11274" width="12.140625" style="282" hidden="1" customWidth="1"/>
    <col min="11275" max="11285" width="8.85546875" style="282" hidden="1" customWidth="1"/>
    <col min="11286" max="11520" width="8.85546875" style="282" hidden="1"/>
    <col min="11521" max="11521" width="32.7109375" style="282" hidden="1" customWidth="1"/>
    <col min="11522" max="11523" width="12.140625" style="282" hidden="1" customWidth="1"/>
    <col min="11524" max="11524" width="12.85546875" style="282" hidden="1" customWidth="1"/>
    <col min="11525" max="11530" width="12.140625" style="282" hidden="1" customWidth="1"/>
    <col min="11531" max="11541" width="8.85546875" style="282" hidden="1" customWidth="1"/>
    <col min="11542" max="11776" width="8.85546875" style="282" hidden="1"/>
    <col min="11777" max="11777" width="32.7109375" style="282" hidden="1" customWidth="1"/>
    <col min="11778" max="11779" width="12.140625" style="282" hidden="1" customWidth="1"/>
    <col min="11780" max="11780" width="12.85546875" style="282" hidden="1" customWidth="1"/>
    <col min="11781" max="11786" width="12.140625" style="282" hidden="1" customWidth="1"/>
    <col min="11787" max="11797" width="8.85546875" style="282" hidden="1" customWidth="1"/>
    <col min="11798" max="12032" width="8.85546875" style="282" hidden="1"/>
    <col min="12033" max="12033" width="32.7109375" style="282" hidden="1" customWidth="1"/>
    <col min="12034" max="12035" width="12.140625" style="282" hidden="1" customWidth="1"/>
    <col min="12036" max="12036" width="12.85546875" style="282" hidden="1" customWidth="1"/>
    <col min="12037" max="12042" width="12.140625" style="282" hidden="1" customWidth="1"/>
    <col min="12043" max="12053" width="8.85546875" style="282" hidden="1" customWidth="1"/>
    <col min="12054" max="12288" width="8.85546875" style="282" hidden="1"/>
    <col min="12289" max="12289" width="32.7109375" style="282" hidden="1" customWidth="1"/>
    <col min="12290" max="12291" width="12.140625" style="282" hidden="1" customWidth="1"/>
    <col min="12292" max="12292" width="12.85546875" style="282" hidden="1" customWidth="1"/>
    <col min="12293" max="12298" width="12.140625" style="282" hidden="1" customWidth="1"/>
    <col min="12299" max="12309" width="8.85546875" style="282" hidden="1" customWidth="1"/>
    <col min="12310" max="12544" width="8.85546875" style="282" hidden="1"/>
    <col min="12545" max="12545" width="32.7109375" style="282" hidden="1" customWidth="1"/>
    <col min="12546" max="12547" width="12.140625" style="282" hidden="1" customWidth="1"/>
    <col min="12548" max="12548" width="12.85546875" style="282" hidden="1" customWidth="1"/>
    <col min="12549" max="12554" width="12.140625" style="282" hidden="1" customWidth="1"/>
    <col min="12555" max="12565" width="8.85546875" style="282" hidden="1" customWidth="1"/>
    <col min="12566" max="12800" width="8.85546875" style="282" hidden="1"/>
    <col min="12801" max="12801" width="32.7109375" style="282" hidden="1" customWidth="1"/>
    <col min="12802" max="12803" width="12.140625" style="282" hidden="1" customWidth="1"/>
    <col min="12804" max="12804" width="12.85546875" style="282" hidden="1" customWidth="1"/>
    <col min="12805" max="12810" width="12.140625" style="282" hidden="1" customWidth="1"/>
    <col min="12811" max="12821" width="8.85546875" style="282" hidden="1" customWidth="1"/>
    <col min="12822" max="13056" width="8.85546875" style="282" hidden="1"/>
    <col min="13057" max="13057" width="32.7109375" style="282" hidden="1" customWidth="1"/>
    <col min="13058" max="13059" width="12.140625" style="282" hidden="1" customWidth="1"/>
    <col min="13060" max="13060" width="12.85546875" style="282" hidden="1" customWidth="1"/>
    <col min="13061" max="13066" width="12.140625" style="282" hidden="1" customWidth="1"/>
    <col min="13067" max="13077" width="8.85546875" style="282" hidden="1" customWidth="1"/>
    <col min="13078" max="13312" width="8.85546875" style="282" hidden="1"/>
    <col min="13313" max="13313" width="32.7109375" style="282" hidden="1" customWidth="1"/>
    <col min="13314" max="13315" width="12.140625" style="282" hidden="1" customWidth="1"/>
    <col min="13316" max="13316" width="12.85546875" style="282" hidden="1" customWidth="1"/>
    <col min="13317" max="13322" width="12.140625" style="282" hidden="1" customWidth="1"/>
    <col min="13323" max="13333" width="8.85546875" style="282" hidden="1" customWidth="1"/>
    <col min="13334" max="13568" width="8.85546875" style="282" hidden="1"/>
    <col min="13569" max="13569" width="32.7109375" style="282" hidden="1" customWidth="1"/>
    <col min="13570" max="13571" width="12.140625" style="282" hidden="1" customWidth="1"/>
    <col min="13572" max="13572" width="12.85546875" style="282" hidden="1" customWidth="1"/>
    <col min="13573" max="13578" width="12.140625" style="282" hidden="1" customWidth="1"/>
    <col min="13579" max="13589" width="8.85546875" style="282" hidden="1" customWidth="1"/>
    <col min="13590" max="13824" width="8.85546875" style="282" hidden="1"/>
    <col min="13825" max="13825" width="32.7109375" style="282" hidden="1" customWidth="1"/>
    <col min="13826" max="13827" width="12.140625" style="282" hidden="1" customWidth="1"/>
    <col min="13828" max="13828" width="12.85546875" style="282" hidden="1" customWidth="1"/>
    <col min="13829" max="13834" width="12.140625" style="282" hidden="1" customWidth="1"/>
    <col min="13835" max="13845" width="8.85546875" style="282" hidden="1" customWidth="1"/>
    <col min="13846" max="14080" width="8.85546875" style="282" hidden="1"/>
    <col min="14081" max="14081" width="32.7109375" style="282" hidden="1" customWidth="1"/>
    <col min="14082" max="14083" width="12.140625" style="282" hidden="1" customWidth="1"/>
    <col min="14084" max="14084" width="12.85546875" style="282" hidden="1" customWidth="1"/>
    <col min="14085" max="14090" width="12.140625" style="282" hidden="1" customWidth="1"/>
    <col min="14091" max="14101" width="8.85546875" style="282" hidden="1" customWidth="1"/>
    <col min="14102" max="14336" width="8.85546875" style="282" hidden="1"/>
    <col min="14337" max="14337" width="32.7109375" style="282" hidden="1" customWidth="1"/>
    <col min="14338" max="14339" width="12.140625" style="282" hidden="1" customWidth="1"/>
    <col min="14340" max="14340" width="12.85546875" style="282" hidden="1" customWidth="1"/>
    <col min="14341" max="14346" width="12.140625" style="282" hidden="1" customWidth="1"/>
    <col min="14347" max="14357" width="8.85546875" style="282" hidden="1" customWidth="1"/>
    <col min="14358" max="14592" width="8.85546875" style="282" hidden="1"/>
    <col min="14593" max="14593" width="32.7109375" style="282" hidden="1" customWidth="1"/>
    <col min="14594" max="14595" width="12.140625" style="282" hidden="1" customWidth="1"/>
    <col min="14596" max="14596" width="12.85546875" style="282" hidden="1" customWidth="1"/>
    <col min="14597" max="14602" width="12.140625" style="282" hidden="1" customWidth="1"/>
    <col min="14603" max="14613" width="8.85546875" style="282" hidden="1" customWidth="1"/>
    <col min="14614" max="14848" width="8.85546875" style="282" hidden="1"/>
    <col min="14849" max="14849" width="32.7109375" style="282" hidden="1" customWidth="1"/>
    <col min="14850" max="14851" width="12.140625" style="282" hidden="1" customWidth="1"/>
    <col min="14852" max="14852" width="12.85546875" style="282" hidden="1" customWidth="1"/>
    <col min="14853" max="14858" width="12.140625" style="282" hidden="1" customWidth="1"/>
    <col min="14859" max="14869" width="8.85546875" style="282" hidden="1" customWidth="1"/>
    <col min="14870" max="15104" width="8.85546875" style="282" hidden="1"/>
    <col min="15105" max="15105" width="32.7109375" style="282" hidden="1" customWidth="1"/>
    <col min="15106" max="15107" width="12.140625" style="282" hidden="1" customWidth="1"/>
    <col min="15108" max="15108" width="12.85546875" style="282" hidden="1" customWidth="1"/>
    <col min="15109" max="15114" width="12.140625" style="282" hidden="1" customWidth="1"/>
    <col min="15115" max="15125" width="8.85546875" style="282" hidden="1" customWidth="1"/>
    <col min="15126" max="15360" width="8.85546875" style="282" hidden="1"/>
    <col min="15361" max="15361" width="32.7109375" style="282" hidden="1" customWidth="1"/>
    <col min="15362" max="15363" width="12.140625" style="282" hidden="1" customWidth="1"/>
    <col min="15364" max="15364" width="12.85546875" style="282" hidden="1" customWidth="1"/>
    <col min="15365" max="15370" width="12.140625" style="282" hidden="1" customWidth="1"/>
    <col min="15371" max="15381" width="8.85546875" style="282" hidden="1" customWidth="1"/>
    <col min="15382" max="15616" width="8.85546875" style="282" hidden="1"/>
    <col min="15617" max="15617" width="32.7109375" style="282" hidden="1" customWidth="1"/>
    <col min="15618" max="15619" width="12.140625" style="282" hidden="1" customWidth="1"/>
    <col min="15620" max="15620" width="12.85546875" style="282" hidden="1" customWidth="1"/>
    <col min="15621" max="15626" width="12.140625" style="282" hidden="1" customWidth="1"/>
    <col min="15627" max="15637" width="8.85546875" style="282" hidden="1" customWidth="1"/>
    <col min="15638" max="15872" width="8.85546875" style="282" hidden="1"/>
    <col min="15873" max="15873" width="32.7109375" style="282" hidden="1" customWidth="1"/>
    <col min="15874" max="15875" width="12.140625" style="282" hidden="1" customWidth="1"/>
    <col min="15876" max="15876" width="12.85546875" style="282" hidden="1" customWidth="1"/>
    <col min="15877" max="15882" width="12.140625" style="282" hidden="1" customWidth="1"/>
    <col min="15883" max="15893" width="8.85546875" style="282" hidden="1" customWidth="1"/>
    <col min="15894" max="16128" width="8.85546875" style="282" hidden="1"/>
    <col min="16129" max="16129" width="32.7109375" style="282" hidden="1" customWidth="1"/>
    <col min="16130" max="16131" width="12.140625" style="282" hidden="1" customWidth="1"/>
    <col min="16132" max="16132" width="12.85546875" style="282" hidden="1" customWidth="1"/>
    <col min="16133" max="16138" width="12.140625" style="282" hidden="1" customWidth="1"/>
    <col min="16139" max="16149" width="8.85546875" style="282" hidden="1" customWidth="1"/>
    <col min="16150" max="16384" width="8.85546875" style="282" hidden="1"/>
  </cols>
  <sheetData>
    <row r="1" spans="1:11" s="249" customFormat="1" ht="13.15">
      <c r="A1" s="1809" t="s">
        <v>1920</v>
      </c>
      <c r="B1" s="1810"/>
      <c r="C1" s="1810"/>
      <c r="D1" s="1810"/>
      <c r="E1" s="1810"/>
      <c r="F1" s="1810"/>
      <c r="G1" s="1810"/>
      <c r="H1" s="1810"/>
      <c r="I1" s="1810"/>
      <c r="J1" s="1811"/>
      <c r="K1" s="248"/>
    </row>
    <row r="2" spans="1:11" s="290" customFormat="1" ht="72">
      <c r="A2" s="287"/>
      <c r="B2" s="288" t="s">
        <v>1921</v>
      </c>
      <c r="C2" s="288" t="s">
        <v>1922</v>
      </c>
      <c r="D2" s="288" t="s">
        <v>1923</v>
      </c>
      <c r="E2" s="288" t="s">
        <v>1924</v>
      </c>
      <c r="F2" s="288" t="s">
        <v>1925</v>
      </c>
      <c r="G2" s="288" t="s">
        <v>1926</v>
      </c>
      <c r="H2" s="288" t="s">
        <v>1927</v>
      </c>
      <c r="I2" s="288" t="s">
        <v>1928</v>
      </c>
      <c r="J2" s="288" t="s">
        <v>1929</v>
      </c>
      <c r="K2" s="289"/>
    </row>
    <row r="3" spans="1:11" s="253" customFormat="1" ht="11.45">
      <c r="A3" s="250" t="s">
        <v>1803</v>
      </c>
      <c r="B3" s="251"/>
      <c r="C3" s="251"/>
      <c r="D3" s="251"/>
      <c r="E3" s="251"/>
      <c r="F3" s="251"/>
      <c r="G3" s="251"/>
      <c r="H3" s="251"/>
      <c r="I3" s="251"/>
      <c r="J3" s="251"/>
      <c r="K3" s="252"/>
    </row>
    <row r="4" spans="1:11" s="253" customFormat="1" ht="11.45">
      <c r="A4" s="257" t="s">
        <v>1804</v>
      </c>
      <c r="B4" s="254">
        <f>'Sources and Uses Budget'!C4</f>
        <v>1800000</v>
      </c>
      <c r="C4" s="255"/>
      <c r="D4" s="255"/>
      <c r="E4" s="256"/>
      <c r="F4" s="256"/>
      <c r="G4" s="256"/>
      <c r="H4" s="256"/>
      <c r="I4" s="256"/>
      <c r="J4" s="256"/>
      <c r="K4" s="252"/>
    </row>
    <row r="5" spans="1:11" s="253" customFormat="1" ht="11.45">
      <c r="A5" s="257" t="s">
        <v>1805</v>
      </c>
      <c r="B5" s="254">
        <f>'Sources and Uses Budget'!C5</f>
        <v>0</v>
      </c>
      <c r="C5" s="255"/>
      <c r="D5" s="255"/>
      <c r="E5" s="256"/>
      <c r="F5" s="256"/>
      <c r="G5" s="256"/>
      <c r="H5" s="256"/>
      <c r="I5" s="256"/>
      <c r="J5" s="256"/>
      <c r="K5" s="252"/>
    </row>
    <row r="6" spans="1:11" s="253" customFormat="1" ht="11.45">
      <c r="A6" s="257" t="s">
        <v>1806</v>
      </c>
      <c r="B6" s="254">
        <f>'Sources and Uses Budget'!C6</f>
        <v>0</v>
      </c>
      <c r="C6" s="255"/>
      <c r="D6" s="255"/>
      <c r="E6" s="256"/>
      <c r="F6" s="256"/>
      <c r="G6" s="256"/>
      <c r="H6" s="256"/>
      <c r="I6" s="256"/>
      <c r="J6" s="256"/>
      <c r="K6" s="252"/>
    </row>
    <row r="7" spans="1:11" s="253" customFormat="1" ht="11.45">
      <c r="A7" s="257" t="s">
        <v>1807</v>
      </c>
      <c r="B7" s="254">
        <f>'Sources and Uses Budget'!C7</f>
        <v>0</v>
      </c>
      <c r="C7" s="255"/>
      <c r="D7" s="255"/>
      <c r="E7" s="256"/>
      <c r="F7" s="256"/>
      <c r="G7" s="256"/>
      <c r="H7" s="256"/>
      <c r="I7" s="256"/>
      <c r="J7" s="256"/>
      <c r="K7" s="252"/>
    </row>
    <row r="8" spans="1:11" s="253" customFormat="1">
      <c r="A8" s="258" t="s">
        <v>1808</v>
      </c>
      <c r="B8" s="254">
        <f>'Sources and Uses Budget'!C8</f>
        <v>1800000</v>
      </c>
      <c r="C8" s="254">
        <f>SUM(C4:C7)</f>
        <v>0</v>
      </c>
      <c r="D8" s="254">
        <f>SUM(D4:D7)</f>
        <v>0</v>
      </c>
      <c r="E8" s="256"/>
      <c r="F8" s="256"/>
      <c r="G8" s="256"/>
      <c r="H8" s="256"/>
      <c r="I8" s="256"/>
      <c r="J8" s="256"/>
      <c r="K8" s="252"/>
    </row>
    <row r="9" spans="1:11" s="253" customFormat="1" ht="11.45">
      <c r="A9" s="257" t="s">
        <v>1809</v>
      </c>
      <c r="B9" s="254">
        <f>'Sources and Uses Budget'!C9</f>
        <v>20200000</v>
      </c>
      <c r="C9" s="255"/>
      <c r="D9" s="255"/>
      <c r="E9" s="256"/>
      <c r="F9" s="256"/>
      <c r="G9" s="256"/>
      <c r="H9" s="254">
        <f>'Sources and Uses Budget'!T9</f>
        <v>19893979</v>
      </c>
      <c r="I9" s="255"/>
      <c r="J9" s="255"/>
      <c r="K9" s="252"/>
    </row>
    <row r="10" spans="1:11" s="253" customFormat="1" ht="11.45">
      <c r="A10" s="257" t="s">
        <v>1810</v>
      </c>
      <c r="B10" s="254">
        <f>'Sources and Uses Budget'!C10</f>
        <v>0</v>
      </c>
      <c r="C10" s="255"/>
      <c r="D10" s="255"/>
      <c r="E10" s="254">
        <f>'Sources and Uses Budget'!S10</f>
        <v>0</v>
      </c>
      <c r="F10" s="255"/>
      <c r="G10" s="255"/>
      <c r="H10" s="254">
        <f>'Sources and Uses Budget'!T10</f>
        <v>0</v>
      </c>
      <c r="I10" s="255"/>
      <c r="J10" s="255"/>
      <c r="K10" s="252"/>
    </row>
    <row r="11" spans="1:11" s="253" customFormat="1">
      <c r="A11" s="258" t="s">
        <v>1811</v>
      </c>
      <c r="B11" s="254">
        <f>'Sources and Uses Budget'!C11</f>
        <v>20200000</v>
      </c>
      <c r="C11" s="254">
        <f>SUM(C9:C10)</f>
        <v>0</v>
      </c>
      <c r="D11" s="254">
        <f>SUM(D9:D10)</f>
        <v>0</v>
      </c>
      <c r="E11" s="256"/>
      <c r="F11" s="256"/>
      <c r="G11" s="256"/>
      <c r="H11" s="254">
        <f>'Sources and Uses Budget'!T11</f>
        <v>19893979</v>
      </c>
      <c r="I11" s="254">
        <f>SUM(I9:I10)</f>
        <v>0</v>
      </c>
      <c r="J11" s="254">
        <f>SUM(J9:J10)</f>
        <v>0</v>
      </c>
      <c r="K11" s="252"/>
    </row>
    <row r="12" spans="1:11" s="253" customFormat="1">
      <c r="A12" s="258" t="s">
        <v>1812</v>
      </c>
      <c r="B12" s="254">
        <f>'Sources and Uses Budget'!C12</f>
        <v>22000000</v>
      </c>
      <c r="C12" s="254">
        <f>SUM(C8+C11)</f>
        <v>0</v>
      </c>
      <c r="D12" s="254">
        <f>SUM(D8+D11)</f>
        <v>0</v>
      </c>
      <c r="E12" s="256"/>
      <c r="F12" s="256"/>
      <c r="G12" s="256"/>
      <c r="H12" s="256"/>
      <c r="I12" s="256"/>
      <c r="J12" s="256"/>
      <c r="K12" s="252"/>
    </row>
    <row r="13" spans="1:11" s="253" customFormat="1" ht="11.45">
      <c r="A13" s="259" t="s">
        <v>1813</v>
      </c>
      <c r="B13" s="254">
        <f>'Sources and Uses Budget'!C13</f>
        <v>50000</v>
      </c>
      <c r="C13" s="255"/>
      <c r="D13" s="255"/>
      <c r="E13" s="254">
        <f>'Sources and Uses Budget'!S13</f>
        <v>50000</v>
      </c>
      <c r="F13" s="255"/>
      <c r="G13" s="255"/>
      <c r="H13" s="254">
        <f>'Sources and Uses Budget'!T13</f>
        <v>0</v>
      </c>
      <c r="I13" s="255"/>
      <c r="J13" s="255"/>
      <c r="K13" s="252"/>
    </row>
    <row r="14" spans="1:11" s="253" customFormat="1" ht="22.9">
      <c r="A14" s="257" t="s">
        <v>1930</v>
      </c>
      <c r="B14" s="254">
        <f>'Sources and Uses Budget'!C14</f>
        <v>0</v>
      </c>
      <c r="C14" s="255"/>
      <c r="D14" s="255"/>
      <c r="E14" s="254">
        <f>'Sources and Uses Budget'!S14</f>
        <v>0</v>
      </c>
      <c r="F14" s="255"/>
      <c r="G14" s="255"/>
      <c r="H14" s="254">
        <f>'Sources and Uses Budget'!T14</f>
        <v>0</v>
      </c>
      <c r="I14" s="255"/>
      <c r="J14" s="255"/>
      <c r="K14" s="252"/>
    </row>
    <row r="15" spans="1:11" s="253" customFormat="1" ht="11.45">
      <c r="A15" s="257" t="s">
        <v>1815</v>
      </c>
      <c r="B15" s="254">
        <f>'Sources and Uses Budget'!C15</f>
        <v>0</v>
      </c>
      <c r="C15" s="255"/>
      <c r="D15" s="255"/>
      <c r="E15" s="256">
        <f>'Sources and Uses Budget'!S15</f>
        <v>0</v>
      </c>
      <c r="F15" s="256"/>
      <c r="G15" s="256"/>
      <c r="H15" s="256">
        <f>'Sources and Uses Budget'!T15</f>
        <v>0</v>
      </c>
      <c r="I15" s="256"/>
      <c r="J15" s="256"/>
      <c r="K15" s="252"/>
    </row>
    <row r="16" spans="1:11" s="253" customFormat="1" ht="11.45">
      <c r="A16" s="250" t="s">
        <v>1816</v>
      </c>
      <c r="B16" s="251"/>
      <c r="C16" s="251"/>
      <c r="D16" s="251"/>
      <c r="E16" s="251"/>
      <c r="F16" s="251"/>
      <c r="G16" s="251"/>
      <c r="H16" s="251"/>
      <c r="I16" s="251"/>
      <c r="J16" s="251"/>
      <c r="K16" s="252"/>
    </row>
    <row r="17" spans="1:11" s="253" customFormat="1" ht="11.45">
      <c r="A17" s="257" t="s">
        <v>1817</v>
      </c>
      <c r="B17" s="254">
        <f>'Sources and Uses Budget'!C17</f>
        <v>0</v>
      </c>
      <c r="C17" s="255"/>
      <c r="D17" s="255"/>
      <c r="E17" s="254">
        <f>'Sources and Uses Budget'!S17</f>
        <v>0</v>
      </c>
      <c r="F17" s="255"/>
      <c r="G17" s="255"/>
      <c r="H17" s="254">
        <f>'Sources and Uses Budget'!T17</f>
        <v>0</v>
      </c>
      <c r="I17" s="255"/>
      <c r="J17" s="255"/>
      <c r="K17" s="252"/>
    </row>
    <row r="18" spans="1:11" s="253" customFormat="1" ht="11.45">
      <c r="A18" s="257" t="s">
        <v>1818</v>
      </c>
      <c r="B18" s="254">
        <f>'Sources and Uses Budget'!C18</f>
        <v>3672000</v>
      </c>
      <c r="C18" s="255"/>
      <c r="D18" s="255"/>
      <c r="E18" s="254">
        <f>'Sources and Uses Budget'!S18</f>
        <v>3672000</v>
      </c>
      <c r="F18" s="255"/>
      <c r="G18" s="255"/>
      <c r="H18" s="254">
        <f>'Sources and Uses Budget'!T18</f>
        <v>0</v>
      </c>
      <c r="I18" s="255"/>
      <c r="J18" s="255"/>
      <c r="K18" s="252"/>
    </row>
    <row r="19" spans="1:11" s="253" customFormat="1" ht="11.45">
      <c r="A19" s="257" t="s">
        <v>1819</v>
      </c>
      <c r="B19" s="254">
        <f>'Sources and Uses Budget'!C19</f>
        <v>220320</v>
      </c>
      <c r="C19" s="255"/>
      <c r="D19" s="255"/>
      <c r="E19" s="254">
        <f>'Sources and Uses Budget'!S19</f>
        <v>220320</v>
      </c>
      <c r="F19" s="255"/>
      <c r="G19" s="255"/>
      <c r="H19" s="254">
        <f>'Sources and Uses Budget'!T19</f>
        <v>0</v>
      </c>
      <c r="I19" s="255"/>
      <c r="J19" s="255"/>
      <c r="K19" s="252"/>
    </row>
    <row r="20" spans="1:11" s="253" customFormat="1" ht="11.45">
      <c r="A20" s="257" t="s">
        <v>1820</v>
      </c>
      <c r="B20" s="254">
        <f>'Sources and Uses Budget'!C20</f>
        <v>146880</v>
      </c>
      <c r="C20" s="255"/>
      <c r="D20" s="255"/>
      <c r="E20" s="254">
        <f>'Sources and Uses Budget'!S20</f>
        <v>146880</v>
      </c>
      <c r="F20" s="255"/>
      <c r="G20" s="255"/>
      <c r="H20" s="254">
        <f>'Sources and Uses Budget'!T20</f>
        <v>0</v>
      </c>
      <c r="I20" s="255"/>
      <c r="J20" s="255"/>
      <c r="K20" s="252"/>
    </row>
    <row r="21" spans="1:11" s="253" customFormat="1" ht="11.45">
      <c r="A21" s="257" t="s">
        <v>1821</v>
      </c>
      <c r="B21" s="254">
        <f>'Sources and Uses Budget'!C21</f>
        <v>146880</v>
      </c>
      <c r="C21" s="255"/>
      <c r="D21" s="255"/>
      <c r="E21" s="254">
        <f>'Sources and Uses Budget'!S21</f>
        <v>146880</v>
      </c>
      <c r="F21" s="255"/>
      <c r="G21" s="255"/>
      <c r="H21" s="254">
        <f>'Sources and Uses Budget'!T21</f>
        <v>0</v>
      </c>
      <c r="I21" s="255"/>
      <c r="J21" s="255"/>
      <c r="K21" s="252"/>
    </row>
    <row r="22" spans="1:11" s="253" customFormat="1" ht="11.45">
      <c r="A22" s="257" t="s">
        <v>1822</v>
      </c>
      <c r="B22" s="254">
        <f>'Sources and Uses Budget'!C22</f>
        <v>0</v>
      </c>
      <c r="C22" s="255"/>
      <c r="D22" s="255"/>
      <c r="E22" s="254">
        <f>'Sources and Uses Budget'!S22</f>
        <v>0</v>
      </c>
      <c r="F22" s="255"/>
      <c r="G22" s="255"/>
      <c r="H22" s="254">
        <f>'Sources and Uses Budget'!T22</f>
        <v>0</v>
      </c>
      <c r="I22" s="255"/>
      <c r="J22" s="255"/>
      <c r="K22" s="252"/>
    </row>
    <row r="23" spans="1:11" s="253" customFormat="1" ht="11.45">
      <c r="A23" s="257" t="s">
        <v>1823</v>
      </c>
      <c r="B23" s="254">
        <f>'Sources and Uses Budget'!C23</f>
        <v>42228</v>
      </c>
      <c r="C23" s="255"/>
      <c r="D23" s="255"/>
      <c r="E23" s="254">
        <f>'Sources and Uses Budget'!S23</f>
        <v>42228</v>
      </c>
      <c r="F23" s="255"/>
      <c r="G23" s="255"/>
      <c r="H23" s="254">
        <f>'Sources and Uses Budget'!T23</f>
        <v>0</v>
      </c>
      <c r="I23" s="255"/>
      <c r="J23" s="255"/>
      <c r="K23" s="252"/>
    </row>
    <row r="24" spans="1:11" s="253" customFormat="1" ht="11.45">
      <c r="A24" s="380" t="s">
        <v>1824</v>
      </c>
      <c r="B24" s="254">
        <f>'Sources and Uses Budget'!C24</f>
        <v>0</v>
      </c>
      <c r="C24" s="255"/>
      <c r="D24" s="255"/>
      <c r="E24" s="254">
        <f>'Sources and Uses Budget'!S24</f>
        <v>0</v>
      </c>
      <c r="F24" s="255"/>
      <c r="G24" s="255"/>
      <c r="H24" s="254">
        <f>'Sources and Uses Budget'!T24</f>
        <v>0</v>
      </c>
      <c r="I24" s="255"/>
      <c r="J24" s="255"/>
      <c r="K24" s="252"/>
    </row>
    <row r="25" spans="1:11" s="253" customFormat="1" ht="11.45">
      <c r="A25" s="257" t="str">
        <f>'Sources and Uses Budget'!$A25</f>
        <v>Builders Bond Premium</v>
      </c>
      <c r="B25" s="254">
        <f>'Sources and Uses Budget'!C25</f>
        <v>42228</v>
      </c>
      <c r="C25" s="255"/>
      <c r="D25" s="255"/>
      <c r="E25" s="254">
        <f>'Sources and Uses Budget'!S25</f>
        <v>42228</v>
      </c>
      <c r="F25" s="255"/>
      <c r="G25" s="255"/>
      <c r="H25" s="254">
        <f>'Sources and Uses Budget'!T25</f>
        <v>0</v>
      </c>
      <c r="I25" s="255"/>
      <c r="J25" s="255"/>
      <c r="K25" s="252"/>
    </row>
    <row r="26" spans="1:11" s="253" customFormat="1">
      <c r="A26" s="258" t="s">
        <v>1826</v>
      </c>
      <c r="B26" s="254">
        <f>'Sources and Uses Budget'!C26</f>
        <v>4270536</v>
      </c>
      <c r="C26" s="254">
        <f>SUM(C17:C25)</f>
        <v>0</v>
      </c>
      <c r="D26" s="254">
        <f>SUM(D17:D25)</f>
        <v>0</v>
      </c>
      <c r="E26" s="254">
        <f>'Sources and Uses Budget'!S26</f>
        <v>4270536</v>
      </c>
      <c r="F26" s="260">
        <f>SUM(F17:F25)</f>
        <v>0</v>
      </c>
      <c r="G26" s="260">
        <f>SUM(G17:G25)</f>
        <v>0</v>
      </c>
      <c r="H26" s="254">
        <f>'Sources and Uses Budget'!T26</f>
        <v>0</v>
      </c>
      <c r="I26" s="260">
        <f>SUM(I17:I25)</f>
        <v>0</v>
      </c>
      <c r="J26" s="260">
        <f>SUM(J17:J25)</f>
        <v>0</v>
      </c>
      <c r="K26" s="252"/>
    </row>
    <row r="27" spans="1:11" s="253" customFormat="1">
      <c r="A27" s="258" t="s">
        <v>1827</v>
      </c>
      <c r="B27" s="254">
        <f>'Sources and Uses Budget'!C27</f>
        <v>153000</v>
      </c>
      <c r="C27" s="255"/>
      <c r="D27" s="255"/>
      <c r="E27" s="254">
        <f>'Sources and Uses Budget'!S27</f>
        <v>153000</v>
      </c>
      <c r="F27" s="255"/>
      <c r="G27" s="255"/>
      <c r="H27" s="254">
        <f>'Sources and Uses Budget'!T27</f>
        <v>0</v>
      </c>
      <c r="I27" s="255"/>
      <c r="J27" s="255"/>
      <c r="K27" s="252"/>
    </row>
    <row r="28" spans="1:11" s="253" customFormat="1" ht="11.45">
      <c r="A28" s="250" t="s">
        <v>1828</v>
      </c>
      <c r="B28" s="251"/>
      <c r="C28" s="251"/>
      <c r="D28" s="251"/>
      <c r="E28" s="251"/>
      <c r="F28" s="251"/>
      <c r="G28" s="251"/>
      <c r="H28" s="251"/>
      <c r="I28" s="251"/>
      <c r="J28" s="251"/>
      <c r="K28" s="252"/>
    </row>
    <row r="29" spans="1:11" s="253" customFormat="1" ht="11.45">
      <c r="A29" s="181" t="s">
        <v>1817</v>
      </c>
      <c r="B29" s="254">
        <f>'Sources and Uses Budget'!C29</f>
        <v>0</v>
      </c>
      <c r="C29" s="255"/>
      <c r="D29" s="255"/>
      <c r="E29" s="254">
        <f>'Sources and Uses Budget'!S29</f>
        <v>0</v>
      </c>
      <c r="F29" s="255"/>
      <c r="G29" s="255"/>
      <c r="H29" s="254">
        <f>'Sources and Uses Budget'!T29</f>
        <v>0</v>
      </c>
      <c r="I29" s="255"/>
      <c r="J29" s="255"/>
      <c r="K29" s="252"/>
    </row>
    <row r="30" spans="1:11" s="253" customFormat="1" ht="11.45">
      <c r="A30" s="181" t="s">
        <v>1818</v>
      </c>
      <c r="B30" s="254">
        <f>'Sources and Uses Budget'!C30</f>
        <v>0</v>
      </c>
      <c r="C30" s="255"/>
      <c r="D30" s="255"/>
      <c r="E30" s="254">
        <f>'Sources and Uses Budget'!S30</f>
        <v>0</v>
      </c>
      <c r="F30" s="255"/>
      <c r="G30" s="255"/>
      <c r="H30" s="254">
        <f>'Sources and Uses Budget'!T30</f>
        <v>0</v>
      </c>
      <c r="I30" s="255"/>
      <c r="J30" s="255"/>
      <c r="K30" s="252"/>
    </row>
    <row r="31" spans="1:11" s="253" customFormat="1" ht="11.45">
      <c r="A31" s="181" t="s">
        <v>1819</v>
      </c>
      <c r="B31" s="254">
        <f>'Sources and Uses Budget'!C31</f>
        <v>0</v>
      </c>
      <c r="C31" s="255"/>
      <c r="D31" s="255"/>
      <c r="E31" s="254">
        <f>'Sources and Uses Budget'!S31</f>
        <v>0</v>
      </c>
      <c r="F31" s="255"/>
      <c r="G31" s="255"/>
      <c r="H31" s="254">
        <f>'Sources and Uses Budget'!T31</f>
        <v>0</v>
      </c>
      <c r="I31" s="255"/>
      <c r="J31" s="255"/>
      <c r="K31" s="252"/>
    </row>
    <row r="32" spans="1:11" s="253" customFormat="1" ht="11.45">
      <c r="A32" s="181" t="s">
        <v>1820</v>
      </c>
      <c r="B32" s="254">
        <f>'Sources and Uses Budget'!C32</f>
        <v>0</v>
      </c>
      <c r="C32" s="255"/>
      <c r="D32" s="255"/>
      <c r="E32" s="254">
        <f>'Sources and Uses Budget'!S32</f>
        <v>0</v>
      </c>
      <c r="F32" s="255"/>
      <c r="G32" s="255"/>
      <c r="H32" s="254">
        <f>'Sources and Uses Budget'!T32</f>
        <v>0</v>
      </c>
      <c r="I32" s="255"/>
      <c r="J32" s="255"/>
      <c r="K32" s="252"/>
    </row>
    <row r="33" spans="1:11" s="253" customFormat="1" ht="11.45">
      <c r="A33" s="181" t="s">
        <v>1821</v>
      </c>
      <c r="B33" s="254">
        <f>'Sources and Uses Budget'!C33</f>
        <v>0</v>
      </c>
      <c r="C33" s="255"/>
      <c r="D33" s="255"/>
      <c r="E33" s="254">
        <f>'Sources and Uses Budget'!S33</f>
        <v>0</v>
      </c>
      <c r="F33" s="255"/>
      <c r="G33" s="255"/>
      <c r="H33" s="254">
        <f>'Sources and Uses Budget'!T33</f>
        <v>0</v>
      </c>
      <c r="I33" s="255"/>
      <c r="J33" s="255"/>
      <c r="K33" s="252"/>
    </row>
    <row r="34" spans="1:11" s="253" customFormat="1" ht="11.45">
      <c r="A34" s="181" t="s">
        <v>1822</v>
      </c>
      <c r="B34" s="254">
        <f>'Sources and Uses Budget'!C34</f>
        <v>0</v>
      </c>
      <c r="C34" s="255"/>
      <c r="D34" s="255"/>
      <c r="E34" s="254">
        <f>'Sources and Uses Budget'!S34</f>
        <v>0</v>
      </c>
      <c r="F34" s="255"/>
      <c r="G34" s="255"/>
      <c r="H34" s="254">
        <f>'Sources and Uses Budget'!T34</f>
        <v>0</v>
      </c>
      <c r="I34" s="255"/>
      <c r="J34" s="255"/>
      <c r="K34" s="252"/>
    </row>
    <row r="35" spans="1:11" s="253" customFormat="1" ht="11.45">
      <c r="A35" s="181" t="s">
        <v>1823</v>
      </c>
      <c r="B35" s="254">
        <f>'Sources and Uses Budget'!C35</f>
        <v>0</v>
      </c>
      <c r="C35" s="255"/>
      <c r="D35" s="255"/>
      <c r="E35" s="254">
        <f>'Sources and Uses Budget'!S35</f>
        <v>0</v>
      </c>
      <c r="F35" s="255"/>
      <c r="G35" s="255"/>
      <c r="H35" s="254">
        <f>'Sources and Uses Budget'!T35</f>
        <v>0</v>
      </c>
      <c r="I35" s="255"/>
      <c r="J35" s="255"/>
      <c r="K35" s="252"/>
    </row>
    <row r="36" spans="1:11" s="253" customFormat="1" ht="11.45">
      <c r="A36" s="380" t="s">
        <v>1824</v>
      </c>
      <c r="B36" s="254">
        <f>'Sources and Uses Budget'!C36</f>
        <v>0</v>
      </c>
      <c r="C36" s="255"/>
      <c r="D36" s="255"/>
      <c r="E36" s="254">
        <f>'Sources and Uses Budget'!S36</f>
        <v>0</v>
      </c>
      <c r="F36" s="255"/>
      <c r="G36" s="255"/>
      <c r="H36" s="254">
        <f>'Sources and Uses Budget'!T36</f>
        <v>0</v>
      </c>
      <c r="I36" s="255"/>
      <c r="J36" s="255"/>
      <c r="K36" s="252"/>
    </row>
    <row r="37" spans="1:11" s="253" customFormat="1" ht="11.45">
      <c r="A37" s="257" t="str">
        <f>'Sources and Uses Budget'!$A37</f>
        <v>Other: (Specify)</v>
      </c>
      <c r="B37" s="254">
        <f>'Sources and Uses Budget'!C37</f>
        <v>0</v>
      </c>
      <c r="C37" s="255"/>
      <c r="D37" s="255"/>
      <c r="E37" s="254">
        <f>'Sources and Uses Budget'!S37</f>
        <v>0</v>
      </c>
      <c r="F37" s="255"/>
      <c r="G37" s="255"/>
      <c r="H37" s="254">
        <f>'Sources and Uses Budget'!T37</f>
        <v>0</v>
      </c>
      <c r="I37" s="255"/>
      <c r="J37" s="255"/>
      <c r="K37" s="252"/>
    </row>
    <row r="38" spans="1:11" s="253" customFormat="1">
      <c r="A38" s="258" t="s">
        <v>1830</v>
      </c>
      <c r="B38" s="254">
        <f>'Sources and Uses Budget'!C38</f>
        <v>0</v>
      </c>
      <c r="C38" s="254">
        <f>SUM(C29:C37)</f>
        <v>0</v>
      </c>
      <c r="D38" s="254">
        <f>SUM(D29:D37)</f>
        <v>0</v>
      </c>
      <c r="E38" s="254">
        <f>'Sources and Uses Budget'!S38</f>
        <v>0</v>
      </c>
      <c r="F38" s="260">
        <f>SUM(F29:F37)</f>
        <v>0</v>
      </c>
      <c r="G38" s="260">
        <f>SUM(G29:G37)</f>
        <v>0</v>
      </c>
      <c r="H38" s="254">
        <f>'Sources and Uses Budget'!T38</f>
        <v>0</v>
      </c>
      <c r="I38" s="260">
        <f>SUM(I29:I37)</f>
        <v>0</v>
      </c>
      <c r="J38" s="260">
        <f>SUM(J29:J37)</f>
        <v>0</v>
      </c>
      <c r="K38" s="252"/>
    </row>
    <row r="39" spans="1:11" s="253" customFormat="1" ht="11.45">
      <c r="A39" s="250" t="s">
        <v>1831</v>
      </c>
      <c r="B39" s="251"/>
      <c r="C39" s="251"/>
      <c r="D39" s="251"/>
      <c r="E39" s="251"/>
      <c r="F39" s="251"/>
      <c r="G39" s="251"/>
      <c r="H39" s="251"/>
      <c r="I39" s="251"/>
      <c r="J39" s="251"/>
      <c r="K39" s="252"/>
    </row>
    <row r="40" spans="1:11" s="253" customFormat="1" ht="11.45">
      <c r="A40" s="257" t="s">
        <v>1832</v>
      </c>
      <c r="B40" s="254">
        <f>'Sources and Uses Budget'!C40</f>
        <v>148450</v>
      </c>
      <c r="C40" s="255"/>
      <c r="D40" s="255"/>
      <c r="E40" s="254">
        <f>'Sources and Uses Budget'!S40</f>
        <v>148450</v>
      </c>
      <c r="F40" s="255"/>
      <c r="G40" s="255"/>
      <c r="H40" s="254">
        <f>'Sources and Uses Budget'!T40</f>
        <v>0</v>
      </c>
      <c r="I40" s="255"/>
      <c r="J40" s="255"/>
      <c r="K40" s="252"/>
    </row>
    <row r="41" spans="1:11" s="253" customFormat="1" ht="11.45">
      <c r="A41" s="257" t="s">
        <v>1833</v>
      </c>
      <c r="B41" s="254">
        <f>'Sources and Uses Budget'!C41</f>
        <v>0</v>
      </c>
      <c r="C41" s="255"/>
      <c r="D41" s="255"/>
      <c r="E41" s="254">
        <f>'Sources and Uses Budget'!S41</f>
        <v>0</v>
      </c>
      <c r="F41" s="255"/>
      <c r="G41" s="255"/>
      <c r="H41" s="254">
        <f>'Sources and Uses Budget'!T41</f>
        <v>0</v>
      </c>
      <c r="I41" s="255"/>
      <c r="J41" s="255"/>
      <c r="K41" s="252"/>
    </row>
    <row r="42" spans="1:11" s="253" customFormat="1">
      <c r="A42" s="258" t="s">
        <v>1834</v>
      </c>
      <c r="B42" s="254">
        <f>'Sources and Uses Budget'!C42</f>
        <v>148450</v>
      </c>
      <c r="C42" s="254">
        <f>SUM(C39:C41)</f>
        <v>0</v>
      </c>
      <c r="D42" s="254">
        <f>SUM(D39:D41)</f>
        <v>0</v>
      </c>
      <c r="E42" s="254">
        <f>'Sources and Uses Budget'!S42</f>
        <v>148450</v>
      </c>
      <c r="F42" s="260">
        <f>SUM(F40:F41)</f>
        <v>0</v>
      </c>
      <c r="G42" s="260">
        <f>SUM(G40:G41)</f>
        <v>0</v>
      </c>
      <c r="H42" s="254">
        <f>'Sources and Uses Budget'!T42</f>
        <v>0</v>
      </c>
      <c r="I42" s="260">
        <f>SUM(I40:I41)</f>
        <v>0</v>
      </c>
      <c r="J42" s="260">
        <f>SUM(J40:J41)</f>
        <v>0</v>
      </c>
      <c r="K42" s="252"/>
    </row>
    <row r="43" spans="1:11" s="253" customFormat="1">
      <c r="A43" s="258" t="s">
        <v>1835</v>
      </c>
      <c r="B43" s="254">
        <f>'Sources and Uses Budget'!C43</f>
        <v>180000</v>
      </c>
      <c r="C43" s="255"/>
      <c r="D43" s="255"/>
      <c r="E43" s="254">
        <f>'Sources and Uses Budget'!S43</f>
        <v>180000</v>
      </c>
      <c r="F43" s="255"/>
      <c r="G43" s="255"/>
      <c r="H43" s="254">
        <f>'Sources and Uses Budget'!T43</f>
        <v>0</v>
      </c>
      <c r="I43" s="255"/>
      <c r="J43" s="255"/>
      <c r="K43" s="252"/>
    </row>
    <row r="44" spans="1:11" s="253" customFormat="1" ht="11.45">
      <c r="A44" s="250" t="s">
        <v>1836</v>
      </c>
      <c r="B44" s="251"/>
      <c r="C44" s="251"/>
      <c r="D44" s="251"/>
      <c r="E44" s="251"/>
      <c r="F44" s="251"/>
      <c r="G44" s="251"/>
      <c r="H44" s="251"/>
      <c r="I44" s="251"/>
      <c r="J44" s="251"/>
      <c r="K44" s="252"/>
    </row>
    <row r="45" spans="1:11" s="253" customFormat="1" ht="11.45">
      <c r="A45" s="257" t="s">
        <v>1837</v>
      </c>
      <c r="B45" s="254">
        <f>'Sources and Uses Budget'!C45</f>
        <v>2684561</v>
      </c>
      <c r="C45" s="255"/>
      <c r="D45" s="255"/>
      <c r="E45" s="254">
        <f>'Sources and Uses Budget'!S45</f>
        <v>1743660</v>
      </c>
      <c r="F45" s="255"/>
      <c r="G45" s="255"/>
      <c r="H45" s="254">
        <f>'Sources and Uses Budget'!T45</f>
        <v>0</v>
      </c>
      <c r="I45" s="255"/>
      <c r="J45" s="255"/>
      <c r="K45" s="252"/>
    </row>
    <row r="46" spans="1:11" s="253" customFormat="1" ht="11.45">
      <c r="A46" s="257" t="s">
        <v>1838</v>
      </c>
      <c r="B46" s="254">
        <f>'Sources and Uses Budget'!C46</f>
        <v>103000</v>
      </c>
      <c r="C46" s="255"/>
      <c r="D46" s="255"/>
      <c r="E46" s="254">
        <f>'Sources and Uses Budget'!S46</f>
        <v>103000</v>
      </c>
      <c r="F46" s="255"/>
      <c r="G46" s="255"/>
      <c r="H46" s="254">
        <f>'Sources and Uses Budget'!T46</f>
        <v>0</v>
      </c>
      <c r="I46" s="255"/>
      <c r="J46" s="255"/>
      <c r="K46" s="252"/>
    </row>
    <row r="47" spans="1:11" s="253" customFormat="1" ht="12" customHeight="1">
      <c r="A47" s="257" t="s">
        <v>1839</v>
      </c>
      <c r="B47" s="254">
        <f>'Sources and Uses Budget'!C47</f>
        <v>0</v>
      </c>
      <c r="C47" s="255"/>
      <c r="D47" s="255"/>
      <c r="E47" s="254">
        <f>'Sources and Uses Budget'!S47</f>
        <v>0</v>
      </c>
      <c r="F47" s="255"/>
      <c r="G47" s="255"/>
      <c r="H47" s="254">
        <f>'Sources and Uses Budget'!T47</f>
        <v>0</v>
      </c>
      <c r="I47" s="255"/>
      <c r="J47" s="255"/>
      <c r="K47" s="252"/>
    </row>
    <row r="48" spans="1:11" s="253" customFormat="1" ht="11.45">
      <c r="A48" s="257" t="s">
        <v>1840</v>
      </c>
      <c r="B48" s="254">
        <f>'Sources and Uses Budget'!C48</f>
        <v>0</v>
      </c>
      <c r="C48" s="255"/>
      <c r="D48" s="255"/>
      <c r="E48" s="254">
        <f>'Sources and Uses Budget'!S48</f>
        <v>0</v>
      </c>
      <c r="F48" s="255"/>
      <c r="G48" s="255"/>
      <c r="H48" s="254">
        <f>'Sources and Uses Budget'!T48</f>
        <v>0</v>
      </c>
      <c r="I48" s="255"/>
      <c r="J48" s="255"/>
      <c r="K48" s="252"/>
    </row>
    <row r="49" spans="1:11" s="253" customFormat="1" ht="11.45">
      <c r="A49" s="181" t="s">
        <v>1841</v>
      </c>
      <c r="B49" s="254">
        <f>'Sources and Uses Budget'!C49</f>
        <v>20000</v>
      </c>
      <c r="C49" s="255"/>
      <c r="D49" s="255"/>
      <c r="E49" s="254">
        <f>'Sources and Uses Budget'!S49</f>
        <v>0</v>
      </c>
      <c r="F49" s="255"/>
      <c r="G49" s="255"/>
      <c r="H49" s="254">
        <f>'Sources and Uses Budget'!T49</f>
        <v>0</v>
      </c>
      <c r="I49" s="255"/>
      <c r="J49" s="255"/>
      <c r="K49" s="252"/>
    </row>
    <row r="50" spans="1:11" s="253" customFormat="1" ht="11.45">
      <c r="A50" s="257" t="s">
        <v>1842</v>
      </c>
      <c r="B50" s="254">
        <f>'Sources and Uses Budget'!C50</f>
        <v>270000</v>
      </c>
      <c r="C50" s="255"/>
      <c r="D50" s="255"/>
      <c r="E50" s="254">
        <f>'Sources and Uses Budget'!S50</f>
        <v>270000</v>
      </c>
      <c r="F50" s="255"/>
      <c r="G50" s="255"/>
      <c r="H50" s="254">
        <f>'Sources and Uses Budget'!T50</f>
        <v>0</v>
      </c>
      <c r="I50" s="255"/>
      <c r="J50" s="255"/>
      <c r="K50" s="252"/>
    </row>
    <row r="51" spans="1:11" s="253" customFormat="1" ht="11.45">
      <c r="A51" s="257" t="s">
        <v>1843</v>
      </c>
      <c r="B51" s="254">
        <f>'Sources and Uses Budget'!C51</f>
        <v>0</v>
      </c>
      <c r="C51" s="255"/>
      <c r="D51" s="255"/>
      <c r="E51" s="254">
        <f>'Sources and Uses Budget'!S51</f>
        <v>0</v>
      </c>
      <c r="F51" s="255"/>
      <c r="G51" s="255"/>
      <c r="H51" s="254">
        <f>'Sources and Uses Budget'!T51</f>
        <v>0</v>
      </c>
      <c r="I51" s="255"/>
      <c r="J51" s="255"/>
      <c r="K51" s="252"/>
    </row>
    <row r="52" spans="1:11" s="253" customFormat="1" ht="11.45">
      <c r="A52" s="257" t="s">
        <v>1844</v>
      </c>
      <c r="B52" s="254">
        <f>'Sources and Uses Budget'!C52</f>
        <v>70500</v>
      </c>
      <c r="C52" s="255"/>
      <c r="D52" s="255"/>
      <c r="E52" s="254">
        <f>'Sources and Uses Budget'!S52</f>
        <v>70500</v>
      </c>
      <c r="F52" s="255"/>
      <c r="G52" s="255"/>
      <c r="H52" s="254">
        <f>'Sources and Uses Budget'!T52</f>
        <v>0</v>
      </c>
      <c r="I52" s="255"/>
      <c r="J52" s="255"/>
      <c r="K52" s="252"/>
    </row>
    <row r="53" spans="1:11" s="253" customFormat="1" ht="11.45">
      <c r="A53" s="257" t="str">
        <f>'Sources and Uses Budget'!$A53</f>
        <v>Other: (Specify)</v>
      </c>
      <c r="B53" s="254">
        <f>'Sources and Uses Budget'!C53</f>
        <v>0</v>
      </c>
      <c r="C53" s="255"/>
      <c r="D53" s="255"/>
      <c r="E53" s="254">
        <f>'Sources and Uses Budget'!S53</f>
        <v>0</v>
      </c>
      <c r="F53" s="255"/>
      <c r="G53" s="255"/>
      <c r="H53" s="254">
        <f>'Sources and Uses Budget'!T53</f>
        <v>0</v>
      </c>
      <c r="I53" s="255"/>
      <c r="J53" s="255"/>
      <c r="K53" s="252"/>
    </row>
    <row r="54" spans="1:11" s="262" customFormat="1">
      <c r="A54" s="258" t="s">
        <v>1845</v>
      </c>
      <c r="B54" s="254">
        <f>'Sources and Uses Budget'!C54</f>
        <v>3148061</v>
      </c>
      <c r="C54" s="260">
        <f>SUM(C45:C53)</f>
        <v>0</v>
      </c>
      <c r="D54" s="260">
        <f>SUM(D45:D53)</f>
        <v>0</v>
      </c>
      <c r="E54" s="254">
        <f>'Sources and Uses Budget'!S54</f>
        <v>2187160</v>
      </c>
      <c r="F54" s="260">
        <f>SUM(F45:F53)</f>
        <v>0</v>
      </c>
      <c r="G54" s="260">
        <f>SUM(G45:G53)</f>
        <v>0</v>
      </c>
      <c r="H54" s="254">
        <f>'Sources and Uses Budget'!T54</f>
        <v>0</v>
      </c>
      <c r="I54" s="260">
        <f>SUM(I45:I53)</f>
        <v>0</v>
      </c>
      <c r="J54" s="260">
        <f>SUM(J45:J53)</f>
        <v>0</v>
      </c>
      <c r="K54" s="261"/>
    </row>
    <row r="55" spans="1:11" s="253" customFormat="1" ht="11.45">
      <c r="A55" s="250" t="s">
        <v>1419</v>
      </c>
      <c r="B55" s="251"/>
      <c r="C55" s="251"/>
      <c r="D55" s="251"/>
      <c r="E55" s="251"/>
      <c r="F55" s="251"/>
      <c r="G55" s="251"/>
      <c r="H55" s="251"/>
      <c r="I55" s="251"/>
      <c r="J55" s="251"/>
      <c r="K55" s="252"/>
    </row>
    <row r="56" spans="1:11" s="253" customFormat="1" ht="11.45">
      <c r="A56" s="257" t="s">
        <v>1846</v>
      </c>
      <c r="B56" s="254">
        <f>'Sources and Uses Budget'!C56</f>
        <v>190138</v>
      </c>
      <c r="C56" s="255"/>
      <c r="D56" s="255"/>
      <c r="E56" s="256"/>
      <c r="F56" s="256"/>
      <c r="G56" s="256"/>
      <c r="H56" s="256"/>
      <c r="I56" s="256"/>
      <c r="J56" s="256"/>
      <c r="K56" s="252"/>
    </row>
    <row r="57" spans="1:11" s="253" customFormat="1" ht="12" customHeight="1">
      <c r="A57" s="257" t="s">
        <v>1839</v>
      </c>
      <c r="B57" s="254">
        <f>'Sources and Uses Budget'!C57</f>
        <v>10500</v>
      </c>
      <c r="C57" s="255"/>
      <c r="D57" s="255"/>
      <c r="E57" s="256"/>
      <c r="F57" s="256"/>
      <c r="G57" s="256"/>
      <c r="H57" s="256"/>
      <c r="I57" s="256"/>
      <c r="J57" s="256"/>
      <c r="K57" s="252"/>
    </row>
    <row r="58" spans="1:11" s="253" customFormat="1" ht="11.45">
      <c r="A58" s="257" t="s">
        <v>1842</v>
      </c>
      <c r="B58" s="254">
        <f>'Sources and Uses Budget'!C58</f>
        <v>0</v>
      </c>
      <c r="C58" s="255"/>
      <c r="D58" s="255"/>
      <c r="E58" s="256"/>
      <c r="F58" s="256"/>
      <c r="G58" s="256"/>
      <c r="H58" s="256"/>
      <c r="I58" s="256"/>
      <c r="J58" s="256"/>
      <c r="K58" s="252"/>
    </row>
    <row r="59" spans="1:11" s="253" customFormat="1" ht="11.45">
      <c r="A59" s="257" t="s">
        <v>1843</v>
      </c>
      <c r="B59" s="254">
        <f>'Sources and Uses Budget'!C59</f>
        <v>0</v>
      </c>
      <c r="C59" s="255"/>
      <c r="D59" s="255"/>
      <c r="E59" s="256"/>
      <c r="F59" s="256"/>
      <c r="G59" s="256"/>
      <c r="H59" s="256"/>
      <c r="I59" s="256"/>
      <c r="J59" s="256"/>
      <c r="K59" s="252"/>
    </row>
    <row r="60" spans="1:11" s="253" customFormat="1" ht="11.45">
      <c r="A60" s="257" t="s">
        <v>1844</v>
      </c>
      <c r="B60" s="254">
        <f>'Sources and Uses Budget'!C60</f>
        <v>0</v>
      </c>
      <c r="C60" s="255"/>
      <c r="D60" s="255"/>
      <c r="E60" s="256"/>
      <c r="F60" s="256"/>
      <c r="G60" s="256"/>
      <c r="H60" s="256"/>
      <c r="I60" s="256"/>
      <c r="J60" s="256"/>
      <c r="K60" s="252"/>
    </row>
    <row r="61" spans="1:11" s="253" customFormat="1" ht="11.45">
      <c r="A61" s="257" t="str">
        <f>'Sources and Uses Budget'!$A61</f>
        <v>Bond Costs</v>
      </c>
      <c r="B61" s="254">
        <f>'Sources and Uses Budget'!C61</f>
        <v>124506</v>
      </c>
      <c r="C61" s="255"/>
      <c r="D61" s="255"/>
      <c r="E61" s="256"/>
      <c r="F61" s="256"/>
      <c r="G61" s="256"/>
      <c r="H61" s="256"/>
      <c r="I61" s="256"/>
      <c r="J61" s="256"/>
      <c r="K61" s="252"/>
    </row>
    <row r="62" spans="1:11" s="253" customFormat="1" ht="13.7" customHeight="1">
      <c r="A62" s="258" t="s">
        <v>1848</v>
      </c>
      <c r="B62" s="254">
        <f>'Sources and Uses Budget'!C62</f>
        <v>325144</v>
      </c>
      <c r="C62" s="254">
        <f>SUM(C56:C61)</f>
        <v>0</v>
      </c>
      <c r="D62" s="254">
        <f>SUM(D56:D61)</f>
        <v>0</v>
      </c>
      <c r="E62" s="256"/>
      <c r="F62" s="256"/>
      <c r="G62" s="256"/>
      <c r="H62" s="256"/>
      <c r="I62" s="256"/>
      <c r="J62" s="256"/>
      <c r="K62" s="252"/>
    </row>
    <row r="63" spans="1:11" s="253" customFormat="1" ht="11.45">
      <c r="A63" s="263" t="s">
        <v>1849</v>
      </c>
      <c r="B63" s="254">
        <f>'Sources and Uses Budget'!C63</f>
        <v>30275191</v>
      </c>
      <c r="C63" s="254">
        <f>SUM(C8+C11+C13+C14+C15+C26+C27+C38+C42+C43+C54+C62)</f>
        <v>0</v>
      </c>
      <c r="D63" s="254">
        <f>SUM(D8+D11+D13+D14+D15+D26+D27+D38+D42+D43+D54+D62)</f>
        <v>0</v>
      </c>
      <c r="E63" s="254">
        <f>'Sources and Uses Budget'!S63</f>
        <v>6989146</v>
      </c>
      <c r="F63" s="254">
        <f>SUM(F10+F13+F14+F15+F26+F27+F38+F42+F43+F54)</f>
        <v>0</v>
      </c>
      <c r="G63" s="254">
        <f>SUM(G10+G13+G14+G15+G26+G27+G38+G42+G43+G54)</f>
        <v>0</v>
      </c>
      <c r="H63" s="254">
        <f>'Sources and Uses Budget'!T63</f>
        <v>19893979</v>
      </c>
      <c r="I63" s="254">
        <f>SUM(I11+I13+I14+I15+I26+I27+I38+I42+I43+I54)</f>
        <v>0</v>
      </c>
      <c r="J63" s="254">
        <f>SUM(J11+J13+J14+J15+J26+J27+J38+J42+J43+J54)</f>
        <v>0</v>
      </c>
      <c r="K63" s="252"/>
    </row>
    <row r="64" spans="1:11" s="253" customFormat="1" ht="22.9">
      <c r="A64" s="82" t="s">
        <v>1850</v>
      </c>
      <c r="B64" s="251"/>
      <c r="C64" s="251"/>
      <c r="D64" s="251"/>
      <c r="E64" s="251"/>
      <c r="F64" s="251"/>
      <c r="G64" s="251"/>
      <c r="H64" s="251"/>
      <c r="I64" s="251"/>
      <c r="J64" s="251"/>
      <c r="K64" s="252"/>
    </row>
    <row r="65" spans="1:11" s="253" customFormat="1" ht="11.45">
      <c r="A65" s="181" t="s">
        <v>1851</v>
      </c>
      <c r="B65" s="254">
        <f>'Sources and Uses Budget'!C65</f>
        <v>10000</v>
      </c>
      <c r="C65" s="255"/>
      <c r="D65" s="255"/>
      <c r="E65" s="254">
        <f>'Sources and Uses Budget'!S65</f>
        <v>10000</v>
      </c>
      <c r="F65" s="255"/>
      <c r="G65" s="255"/>
      <c r="H65" s="254">
        <f>'Sources and Uses Budget'!T65</f>
        <v>0</v>
      </c>
      <c r="I65" s="255"/>
      <c r="J65" s="255"/>
      <c r="K65" s="252"/>
    </row>
    <row r="66" spans="1:11" s="253" customFormat="1" ht="22.9">
      <c r="A66" s="181" t="s">
        <v>1852</v>
      </c>
      <c r="B66" s="254">
        <f>'Sources and Uses Budget'!C66</f>
        <v>250000</v>
      </c>
      <c r="C66" s="255"/>
      <c r="D66" s="255"/>
      <c r="E66" s="254">
        <f>'Sources and Uses Budget'!S66</f>
        <v>187500</v>
      </c>
      <c r="F66" s="255"/>
      <c r="G66" s="255"/>
      <c r="H66" s="254">
        <f>'Sources and Uses Budget'!T66</f>
        <v>0</v>
      </c>
      <c r="I66" s="255"/>
      <c r="J66" s="255"/>
      <c r="K66" s="252"/>
    </row>
    <row r="67" spans="1:11" s="253" customFormat="1" ht="22.9">
      <c r="A67" s="181" t="s">
        <v>1853</v>
      </c>
      <c r="B67" s="254">
        <f>'Sources and Uses Budget'!C67</f>
        <v>0</v>
      </c>
      <c r="C67" s="255"/>
      <c r="D67" s="255"/>
      <c r="E67" s="254">
        <f>'Sources and Uses Budget'!S67</f>
        <v>0</v>
      </c>
      <c r="F67" s="255"/>
      <c r="G67" s="255"/>
      <c r="H67" s="254">
        <f>'Sources and Uses Budget'!T67</f>
        <v>0</v>
      </c>
      <c r="I67" s="255"/>
      <c r="J67" s="255"/>
      <c r="K67" s="252"/>
    </row>
    <row r="68" spans="1:11" s="253" customFormat="1" ht="11.45">
      <c r="A68" s="181" t="s">
        <v>1854</v>
      </c>
      <c r="B68" s="254">
        <f>'Sources and Uses Budget'!C68</f>
        <v>0</v>
      </c>
      <c r="C68" s="255"/>
      <c r="D68" s="255"/>
      <c r="E68" s="254">
        <f>'Sources and Uses Budget'!S68</f>
        <v>0</v>
      </c>
      <c r="F68" s="255"/>
      <c r="G68" s="255"/>
      <c r="H68" s="254">
        <f>'Sources and Uses Budget'!T68</f>
        <v>0</v>
      </c>
      <c r="I68" s="255"/>
      <c r="J68" s="255"/>
      <c r="K68" s="252"/>
    </row>
    <row r="69" spans="1:11" s="253" customFormat="1" ht="11.45">
      <c r="A69" s="257" t="str">
        <f>'Sources and Uses Budget'!$A69</f>
        <v>Other: (Specify)</v>
      </c>
      <c r="B69" s="254">
        <f>'Sources and Uses Budget'!C69</f>
        <v>0</v>
      </c>
      <c r="C69" s="255"/>
      <c r="D69" s="255"/>
      <c r="E69" s="254">
        <f>'Sources and Uses Budget'!S69</f>
        <v>0</v>
      </c>
      <c r="F69" s="255"/>
      <c r="G69" s="255"/>
      <c r="H69" s="254">
        <f>'Sources and Uses Budget'!T69</f>
        <v>0</v>
      </c>
      <c r="I69" s="255"/>
      <c r="J69" s="255"/>
      <c r="K69" s="252"/>
    </row>
    <row r="70" spans="1:11" s="253" customFormat="1">
      <c r="A70" s="258" t="s">
        <v>1931</v>
      </c>
      <c r="B70" s="254">
        <f>'Sources and Uses Budget'!C70</f>
        <v>260000</v>
      </c>
      <c r="C70" s="254">
        <f>SUM(C64:C69)</f>
        <v>0</v>
      </c>
      <c r="D70" s="254">
        <f>SUM(D64:D69)</f>
        <v>0</v>
      </c>
      <c r="E70" s="254">
        <f>'Sources and Uses Budget'!S70</f>
        <v>197500</v>
      </c>
      <c r="F70" s="260">
        <f>SUM(F65:F69)</f>
        <v>0</v>
      </c>
      <c r="G70" s="260">
        <f>SUM(G65:G69)</f>
        <v>0</v>
      </c>
      <c r="H70" s="254">
        <f>'Sources and Uses Budget'!T70</f>
        <v>0</v>
      </c>
      <c r="I70" s="260">
        <f>SUM(I65:I69)</f>
        <v>0</v>
      </c>
      <c r="J70" s="260">
        <f>SUM(J65:J69)</f>
        <v>0</v>
      </c>
      <c r="K70" s="252"/>
    </row>
    <row r="71" spans="1:11" s="253" customFormat="1" ht="11.45">
      <c r="A71" s="250" t="s">
        <v>1856</v>
      </c>
      <c r="B71" s="251"/>
      <c r="C71" s="251"/>
      <c r="D71" s="251"/>
      <c r="E71" s="251"/>
      <c r="F71" s="251"/>
      <c r="G71" s="251"/>
      <c r="H71" s="251"/>
      <c r="I71" s="251"/>
      <c r="J71" s="251"/>
      <c r="K71" s="252"/>
    </row>
    <row r="72" spans="1:11" s="253" customFormat="1" ht="11.45">
      <c r="A72" s="257" t="s">
        <v>1857</v>
      </c>
      <c r="B72" s="254">
        <f>'Sources and Uses Budget'!C72</f>
        <v>0</v>
      </c>
      <c r="C72" s="255"/>
      <c r="D72" s="255"/>
      <c r="E72" s="256"/>
      <c r="F72" s="256"/>
      <c r="G72" s="256"/>
      <c r="H72" s="256"/>
      <c r="I72" s="256"/>
      <c r="J72" s="256"/>
      <c r="K72" s="252"/>
    </row>
    <row r="73" spans="1:11" s="253" customFormat="1" ht="11.45">
      <c r="A73" s="257" t="s">
        <v>1858</v>
      </c>
      <c r="B73" s="254">
        <f>'Sources and Uses Budget'!C73</f>
        <v>0</v>
      </c>
      <c r="C73" s="255"/>
      <c r="D73" s="255"/>
      <c r="E73" s="256"/>
      <c r="F73" s="256"/>
      <c r="G73" s="256"/>
      <c r="H73" s="256"/>
      <c r="I73" s="256"/>
      <c r="J73" s="256"/>
      <c r="K73" s="252"/>
    </row>
    <row r="74" spans="1:11" s="253" customFormat="1" ht="11.45">
      <c r="A74" s="259" t="s">
        <v>1859</v>
      </c>
      <c r="B74" s="254">
        <f>'Sources and Uses Budget'!C74</f>
        <v>15300</v>
      </c>
      <c r="C74" s="255"/>
      <c r="D74" s="255"/>
      <c r="E74" s="256"/>
      <c r="F74" s="256"/>
      <c r="G74" s="256"/>
      <c r="H74" s="256"/>
      <c r="I74" s="256"/>
      <c r="J74" s="256"/>
      <c r="K74" s="252"/>
    </row>
    <row r="75" spans="1:11" s="253" customFormat="1" ht="11.45">
      <c r="A75" s="257" t="s">
        <v>1860</v>
      </c>
      <c r="B75" s="254">
        <f>'Sources and Uses Budget'!C75</f>
        <v>428000</v>
      </c>
      <c r="C75" s="255"/>
      <c r="D75" s="255"/>
      <c r="E75" s="256"/>
      <c r="F75" s="256"/>
      <c r="G75" s="256"/>
      <c r="H75" s="256"/>
      <c r="I75" s="256"/>
      <c r="J75" s="256"/>
      <c r="K75" s="252"/>
    </row>
    <row r="76" spans="1:11" s="253" customFormat="1" ht="11.45">
      <c r="A76" s="257" t="str">
        <f>'Sources and Uses Budget'!$A76</f>
        <v>Other: (Specify)</v>
      </c>
      <c r="B76" s="254">
        <f>'Sources and Uses Budget'!C76</f>
        <v>0</v>
      </c>
      <c r="C76" s="255"/>
      <c r="D76" s="255"/>
      <c r="E76" s="256"/>
      <c r="F76" s="256"/>
      <c r="G76" s="256"/>
      <c r="H76" s="256"/>
      <c r="I76" s="256"/>
      <c r="J76" s="256"/>
      <c r="K76" s="252"/>
    </row>
    <row r="77" spans="1:11" s="253" customFormat="1">
      <c r="A77" s="258" t="s">
        <v>1861</v>
      </c>
      <c r="B77" s="254">
        <f>'Sources and Uses Budget'!C77</f>
        <v>443300</v>
      </c>
      <c r="C77" s="254">
        <f>SUM(C72:C76)</f>
        <v>0</v>
      </c>
      <c r="D77" s="254">
        <f>SUM(D72:D76)</f>
        <v>0</v>
      </c>
      <c r="E77" s="256"/>
      <c r="F77" s="256"/>
      <c r="G77" s="256"/>
      <c r="H77" s="256"/>
      <c r="I77" s="256"/>
      <c r="J77" s="256"/>
      <c r="K77" s="252"/>
    </row>
    <row r="78" spans="1:11" s="253" customFormat="1" ht="11.45">
      <c r="A78" s="250" t="s">
        <v>1862</v>
      </c>
      <c r="B78" s="251"/>
      <c r="C78" s="251"/>
      <c r="D78" s="251"/>
      <c r="E78" s="251"/>
      <c r="F78" s="251"/>
      <c r="G78" s="251"/>
      <c r="H78" s="251"/>
      <c r="I78" s="251"/>
      <c r="J78" s="251"/>
      <c r="K78" s="252"/>
    </row>
    <row r="79" spans="1:11" s="253" customFormat="1" ht="11.45">
      <c r="A79" s="257" t="s">
        <v>1863</v>
      </c>
      <c r="B79" s="254">
        <f>'Sources and Uses Budget'!C79</f>
        <v>427054</v>
      </c>
      <c r="C79" s="255"/>
      <c r="D79" s="255"/>
      <c r="E79" s="254">
        <f>'Sources and Uses Budget'!S79</f>
        <v>427054</v>
      </c>
      <c r="F79" s="255"/>
      <c r="G79" s="255"/>
      <c r="H79" s="254">
        <f>'Sources and Uses Budget'!T79</f>
        <v>0</v>
      </c>
      <c r="I79" s="255"/>
      <c r="J79" s="255"/>
      <c r="K79" s="252"/>
    </row>
    <row r="80" spans="1:11" s="253" customFormat="1" ht="11.45">
      <c r="A80" s="257" t="s">
        <v>1864</v>
      </c>
      <c r="B80" s="254">
        <f>'Sources and Uses Budget'!C80</f>
        <v>250000</v>
      </c>
      <c r="C80" s="255"/>
      <c r="D80" s="255"/>
      <c r="E80" s="254">
        <f>'Sources and Uses Budget'!S80</f>
        <v>250000</v>
      </c>
      <c r="F80" s="255"/>
      <c r="G80" s="255"/>
      <c r="H80" s="254">
        <f>'Sources and Uses Budget'!T80</f>
        <v>0</v>
      </c>
      <c r="I80" s="255"/>
      <c r="J80" s="255"/>
      <c r="K80" s="252"/>
    </row>
    <row r="81" spans="1:11" s="253" customFormat="1">
      <c r="A81" s="258" t="s">
        <v>1865</v>
      </c>
      <c r="B81" s="254">
        <f>'Sources and Uses Budget'!C81</f>
        <v>677054</v>
      </c>
      <c r="C81" s="254">
        <f>SUM(C79:C80)</f>
        <v>0</v>
      </c>
      <c r="D81" s="254">
        <f>SUM(D79:D80)</f>
        <v>0</v>
      </c>
      <c r="E81" s="254">
        <f>'Sources and Uses Budget'!S81</f>
        <v>677054</v>
      </c>
      <c r="F81" s="254">
        <f>SUM(F79:F80)</f>
        <v>0</v>
      </c>
      <c r="G81" s="254">
        <f>SUM(G79:G80)</f>
        <v>0</v>
      </c>
      <c r="H81" s="254">
        <f>'Sources and Uses Budget'!T81</f>
        <v>0</v>
      </c>
      <c r="I81" s="254">
        <f>SUM(I79:I80)</f>
        <v>0</v>
      </c>
      <c r="J81" s="254">
        <f>SUM(J79:J80)</f>
        <v>0</v>
      </c>
      <c r="K81" s="252"/>
    </row>
    <row r="82" spans="1:11" s="253" customFormat="1" ht="11.45">
      <c r="A82" s="250" t="s">
        <v>1866</v>
      </c>
      <c r="B82" s="251"/>
      <c r="C82" s="251"/>
      <c r="D82" s="251"/>
      <c r="E82" s="251"/>
      <c r="F82" s="251"/>
      <c r="G82" s="251"/>
      <c r="H82" s="251"/>
      <c r="I82" s="251"/>
      <c r="J82" s="251"/>
      <c r="K82" s="252"/>
    </row>
    <row r="83" spans="1:11" s="253" customFormat="1" ht="13.7" customHeight="1">
      <c r="A83" s="181" t="s">
        <v>1867</v>
      </c>
      <c r="B83" s="254">
        <f>'Sources and Uses Budget'!C83</f>
        <v>35062</v>
      </c>
      <c r="C83" s="255"/>
      <c r="D83" s="255"/>
      <c r="E83" s="256"/>
      <c r="F83" s="256"/>
      <c r="G83" s="256"/>
      <c r="H83" s="256"/>
      <c r="I83" s="256"/>
      <c r="J83" s="256"/>
      <c r="K83" s="252"/>
    </row>
    <row r="84" spans="1:11" s="253" customFormat="1" ht="11.45">
      <c r="A84" s="181" t="s">
        <v>1868</v>
      </c>
      <c r="B84" s="254">
        <f>'Sources and Uses Budget'!C84</f>
        <v>62000</v>
      </c>
      <c r="C84" s="255"/>
      <c r="D84" s="255"/>
      <c r="E84" s="254">
        <f>'Sources and Uses Budget'!S84</f>
        <v>62000</v>
      </c>
      <c r="F84" s="255"/>
      <c r="G84" s="255"/>
      <c r="H84" s="254">
        <f>'Sources and Uses Budget'!T84</f>
        <v>0</v>
      </c>
      <c r="I84" s="255"/>
      <c r="J84" s="255"/>
      <c r="K84" s="252"/>
    </row>
    <row r="85" spans="1:11" s="253" customFormat="1" ht="11.45">
      <c r="A85" s="181" t="s">
        <v>1869</v>
      </c>
      <c r="B85" s="254">
        <f>'Sources and Uses Budget'!C85</f>
        <v>0</v>
      </c>
      <c r="C85" s="255"/>
      <c r="D85" s="255"/>
      <c r="E85" s="254">
        <f>'Sources and Uses Budget'!S85</f>
        <v>0</v>
      </c>
      <c r="F85" s="255"/>
      <c r="G85" s="255"/>
      <c r="H85" s="254">
        <f>'Sources and Uses Budget'!T85</f>
        <v>0</v>
      </c>
      <c r="I85" s="255"/>
      <c r="J85" s="255"/>
      <c r="K85" s="252"/>
    </row>
    <row r="86" spans="1:11" s="253" customFormat="1" ht="11.45">
      <c r="A86" s="181" t="s">
        <v>1870</v>
      </c>
      <c r="B86" s="254">
        <f>'Sources and Uses Budget'!C86</f>
        <v>75000</v>
      </c>
      <c r="C86" s="255"/>
      <c r="D86" s="255"/>
      <c r="E86" s="254">
        <f>'Sources and Uses Budget'!S86</f>
        <v>75000</v>
      </c>
      <c r="F86" s="255"/>
      <c r="G86" s="255"/>
      <c r="H86" s="254">
        <f>'Sources and Uses Budget'!T86</f>
        <v>0</v>
      </c>
      <c r="I86" s="255"/>
      <c r="J86" s="255"/>
      <c r="K86" s="252"/>
    </row>
    <row r="87" spans="1:11" s="253" customFormat="1" ht="11.45">
      <c r="A87" s="181" t="s">
        <v>1871</v>
      </c>
      <c r="B87" s="254">
        <f>'Sources and Uses Budget'!C87</f>
        <v>0</v>
      </c>
      <c r="C87" s="255"/>
      <c r="D87" s="255"/>
      <c r="E87" s="254">
        <f>'Sources and Uses Budget'!S87</f>
        <v>0</v>
      </c>
      <c r="F87" s="255"/>
      <c r="G87" s="255"/>
      <c r="H87" s="254">
        <f>'Sources and Uses Budget'!T87</f>
        <v>0</v>
      </c>
      <c r="I87" s="255"/>
      <c r="J87" s="255"/>
      <c r="K87" s="252"/>
    </row>
    <row r="88" spans="1:11" s="253" customFormat="1" ht="11.45">
      <c r="A88" s="181" t="s">
        <v>1872</v>
      </c>
      <c r="B88" s="254">
        <f>'Sources and Uses Budget'!C88</f>
        <v>0</v>
      </c>
      <c r="C88" s="255"/>
      <c r="D88" s="255"/>
      <c r="E88" s="256"/>
      <c r="F88" s="256"/>
      <c r="G88" s="256"/>
      <c r="H88" s="256"/>
      <c r="I88" s="256"/>
      <c r="J88" s="256"/>
      <c r="K88" s="252"/>
    </row>
    <row r="89" spans="1:11" s="253" customFormat="1" ht="11.45">
      <c r="A89" s="181" t="s">
        <v>1873</v>
      </c>
      <c r="B89" s="254">
        <f>'Sources and Uses Budget'!C89</f>
        <v>0</v>
      </c>
      <c r="C89" s="255"/>
      <c r="D89" s="255"/>
      <c r="E89" s="254">
        <f>'Sources and Uses Budget'!S89</f>
        <v>0</v>
      </c>
      <c r="F89" s="255"/>
      <c r="G89" s="255"/>
      <c r="H89" s="254">
        <f>'Sources and Uses Budget'!T89</f>
        <v>0</v>
      </c>
      <c r="I89" s="255"/>
      <c r="J89" s="255"/>
      <c r="K89" s="252"/>
    </row>
    <row r="90" spans="1:11" s="253" customFormat="1" ht="11.45">
      <c r="A90" s="181" t="s">
        <v>1874</v>
      </c>
      <c r="B90" s="254">
        <f>'Sources and Uses Budget'!C90</f>
        <v>5000</v>
      </c>
      <c r="C90" s="255"/>
      <c r="D90" s="255"/>
      <c r="E90" s="254">
        <f>'Sources and Uses Budget'!S90</f>
        <v>5000</v>
      </c>
      <c r="F90" s="255"/>
      <c r="G90" s="255"/>
      <c r="H90" s="254">
        <f>'Sources and Uses Budget'!T90</f>
        <v>0</v>
      </c>
      <c r="I90" s="255"/>
      <c r="J90" s="255"/>
      <c r="K90" s="252"/>
    </row>
    <row r="91" spans="1:11" s="253" customFormat="1" ht="11.45">
      <c r="A91" s="380" t="s">
        <v>1875</v>
      </c>
      <c r="B91" s="254">
        <f>'Sources and Uses Budget'!C91</f>
        <v>15000</v>
      </c>
      <c r="C91" s="255"/>
      <c r="D91" s="255"/>
      <c r="E91" s="254">
        <f>'Sources and Uses Budget'!S91</f>
        <v>0</v>
      </c>
      <c r="F91" s="255"/>
      <c r="G91" s="255"/>
      <c r="H91" s="254">
        <f>'Sources and Uses Budget'!T91</f>
        <v>0</v>
      </c>
      <c r="I91" s="255"/>
      <c r="J91" s="255"/>
      <c r="K91" s="252"/>
    </row>
    <row r="92" spans="1:11" s="253" customFormat="1" ht="11.45">
      <c r="A92" s="380" t="s">
        <v>1876</v>
      </c>
      <c r="B92" s="254">
        <f>'Sources and Uses Budget'!C92</f>
        <v>15000</v>
      </c>
      <c r="C92" s="255"/>
      <c r="D92" s="255"/>
      <c r="E92" s="254">
        <f>'Sources and Uses Budget'!S92</f>
        <v>15000</v>
      </c>
      <c r="F92" s="255"/>
      <c r="G92" s="255"/>
      <c r="H92" s="254">
        <f>'Sources and Uses Budget'!T92</f>
        <v>0</v>
      </c>
      <c r="I92" s="255"/>
      <c r="J92" s="255"/>
      <c r="K92" s="252"/>
    </row>
    <row r="93" spans="1:11" s="253" customFormat="1" ht="11.45">
      <c r="A93" s="257" t="str">
        <f>'Sources and Uses Budget'!$A93</f>
        <v>Equity Cost Reimbursement</v>
      </c>
      <c r="B93" s="254">
        <f>'Sources and Uses Budget'!C93</f>
        <v>50000</v>
      </c>
      <c r="C93" s="255"/>
      <c r="D93" s="255"/>
      <c r="E93" s="254">
        <f>'Sources and Uses Budget'!S93</f>
        <v>0</v>
      </c>
      <c r="F93" s="255"/>
      <c r="G93" s="255"/>
      <c r="H93" s="254">
        <f>'Sources and Uses Budget'!T93</f>
        <v>0</v>
      </c>
      <c r="I93" s="255"/>
      <c r="J93" s="255"/>
      <c r="K93" s="252"/>
    </row>
    <row r="94" spans="1:11" s="253" customFormat="1" ht="11.45">
      <c r="A94" s="257" t="str">
        <f>'Sources and Uses Budget'!$A94</f>
        <v>Other: (Specify)</v>
      </c>
      <c r="B94" s="254">
        <f>'Sources and Uses Budget'!C94</f>
        <v>0</v>
      </c>
      <c r="C94" s="255"/>
      <c r="D94" s="255"/>
      <c r="E94" s="254">
        <f>'Sources and Uses Budget'!S94</f>
        <v>0</v>
      </c>
      <c r="F94" s="255"/>
      <c r="G94" s="255"/>
      <c r="H94" s="254">
        <f>'Sources and Uses Budget'!T94</f>
        <v>0</v>
      </c>
      <c r="I94" s="255"/>
      <c r="J94" s="255"/>
      <c r="K94" s="252"/>
    </row>
    <row r="95" spans="1:11" s="253" customFormat="1" ht="11.45">
      <c r="A95" s="257" t="str">
        <f>'Sources and Uses Budget'!$A95</f>
        <v>Other: (Specify)</v>
      </c>
      <c r="B95" s="254">
        <f>'Sources and Uses Budget'!C95</f>
        <v>0</v>
      </c>
      <c r="C95" s="255"/>
      <c r="D95" s="255"/>
      <c r="E95" s="254">
        <f>'Sources and Uses Budget'!S95</f>
        <v>0</v>
      </c>
      <c r="F95" s="255"/>
      <c r="G95" s="255"/>
      <c r="H95" s="254">
        <f>'Sources and Uses Budget'!T95</f>
        <v>0</v>
      </c>
      <c r="I95" s="255"/>
      <c r="J95" s="255"/>
      <c r="K95" s="252"/>
    </row>
    <row r="96" spans="1:11" s="253" customFormat="1">
      <c r="A96" s="258" t="s">
        <v>1878</v>
      </c>
      <c r="B96" s="254">
        <f>'Sources and Uses Budget'!C96</f>
        <v>257062</v>
      </c>
      <c r="C96" s="254">
        <f>SUM(C83:C95)</f>
        <v>0</v>
      </c>
      <c r="D96" s="254">
        <f>SUM(D83:D95)</f>
        <v>0</v>
      </c>
      <c r="E96" s="254">
        <f>'Sources and Uses Budget'!S96</f>
        <v>157000</v>
      </c>
      <c r="F96" s="260">
        <f>SUM(F84:F87,F89:F95)</f>
        <v>0</v>
      </c>
      <c r="G96" s="260">
        <f>SUM(G84:G87,G89:G95)</f>
        <v>0</v>
      </c>
      <c r="H96" s="254">
        <f>'Sources and Uses Budget'!T96</f>
        <v>0</v>
      </c>
      <c r="I96" s="254">
        <f>SUM(I84:I87,I89:I95)</f>
        <v>0</v>
      </c>
      <c r="J96" s="254">
        <f>SUM(J84:J87,J89:J95)</f>
        <v>0</v>
      </c>
      <c r="K96" s="252"/>
    </row>
    <row r="97" spans="1:11" s="253" customFormat="1">
      <c r="A97" s="258" t="s">
        <v>1932</v>
      </c>
      <c r="B97" s="254">
        <f>'Sources and Uses Budget'!C97</f>
        <v>31912607</v>
      </c>
      <c r="C97" s="254">
        <f>SUM(C63+C70+C77+C81+C96)</f>
        <v>0</v>
      </c>
      <c r="D97" s="254">
        <f>SUM(D63+D70+D77+D81+D96)</f>
        <v>0</v>
      </c>
      <c r="E97" s="254">
        <f>'Sources and Uses Budget'!S97</f>
        <v>8020700</v>
      </c>
      <c r="F97" s="260">
        <f>SUM(+F63+F70+F81+F96)</f>
        <v>0</v>
      </c>
      <c r="G97" s="260">
        <f>SUM(+G63+G70+G81+G96)</f>
        <v>0</v>
      </c>
      <c r="H97" s="254">
        <f>'Sources and Uses Budget'!T97</f>
        <v>19893979</v>
      </c>
      <c r="I97" s="260">
        <f>SUM(I63+I70+I81+I96)</f>
        <v>0</v>
      </c>
      <c r="J97" s="260">
        <f>SUM(J63+J70+J81+J96)</f>
        <v>0</v>
      </c>
      <c r="K97" s="252"/>
    </row>
    <row r="98" spans="1:11" s="253" customFormat="1" ht="11.45">
      <c r="A98" s="250" t="s">
        <v>1880</v>
      </c>
      <c r="B98" s="251"/>
      <c r="C98" s="251"/>
      <c r="D98" s="251"/>
      <c r="E98" s="251"/>
      <c r="F98" s="251"/>
      <c r="G98" s="251"/>
      <c r="H98" s="251"/>
      <c r="I98" s="251"/>
      <c r="J98" s="251"/>
      <c r="K98" s="252"/>
    </row>
    <row r="99" spans="1:11" s="253" customFormat="1" ht="11.45">
      <c r="A99" s="181" t="s">
        <v>1881</v>
      </c>
      <c r="B99" s="254">
        <f>'Sources and Uses Budget'!C99</f>
        <v>2197804</v>
      </c>
      <c r="C99" s="255"/>
      <c r="D99" s="255"/>
      <c r="E99" s="254">
        <f>'Sources and Uses Budget'!S99</f>
        <v>1203105</v>
      </c>
      <c r="F99" s="255"/>
      <c r="G99" s="255"/>
      <c r="H99" s="254">
        <f>'Sources and Uses Budget'!T99</f>
        <v>994699</v>
      </c>
      <c r="I99" s="255"/>
      <c r="J99" s="255"/>
      <c r="K99" s="252"/>
    </row>
    <row r="100" spans="1:11" s="253" customFormat="1" ht="11.45">
      <c r="A100" s="181" t="s">
        <v>1882</v>
      </c>
      <c r="B100" s="254">
        <f>'Sources and Uses Budget'!C100</f>
        <v>0</v>
      </c>
      <c r="C100" s="255"/>
      <c r="D100" s="255"/>
      <c r="E100" s="254">
        <f>'Sources and Uses Budget'!S100</f>
        <v>0</v>
      </c>
      <c r="F100" s="255"/>
      <c r="G100" s="255"/>
      <c r="H100" s="254">
        <f>'Sources and Uses Budget'!T100</f>
        <v>0</v>
      </c>
      <c r="I100" s="255"/>
      <c r="J100" s="255"/>
      <c r="K100" s="252"/>
    </row>
    <row r="101" spans="1:11" s="253" customFormat="1" ht="11.45">
      <c r="A101" s="181" t="s">
        <v>1883</v>
      </c>
      <c r="B101" s="254">
        <f>'Sources and Uses Budget'!C101</f>
        <v>0</v>
      </c>
      <c r="C101" s="255"/>
      <c r="D101" s="255"/>
      <c r="E101" s="254">
        <f>'Sources and Uses Budget'!S101</f>
        <v>0</v>
      </c>
      <c r="F101" s="255"/>
      <c r="G101" s="255"/>
      <c r="H101" s="254">
        <f>'Sources and Uses Budget'!T101</f>
        <v>0</v>
      </c>
      <c r="I101" s="255"/>
      <c r="J101" s="255"/>
      <c r="K101" s="252"/>
    </row>
    <row r="102" spans="1:11" s="253" customFormat="1" ht="12" customHeight="1">
      <c r="A102" s="181" t="s">
        <v>1884</v>
      </c>
      <c r="B102" s="254">
        <f>'Sources and Uses Budget'!C102</f>
        <v>0</v>
      </c>
      <c r="C102" s="255"/>
      <c r="D102" s="255"/>
      <c r="E102" s="254">
        <f>'Sources and Uses Budget'!S102</f>
        <v>0</v>
      </c>
      <c r="F102" s="255"/>
      <c r="G102" s="255"/>
      <c r="H102" s="254">
        <f>'Sources and Uses Budget'!T102</f>
        <v>0</v>
      </c>
      <c r="I102" s="255"/>
      <c r="J102" s="255"/>
      <c r="K102" s="252"/>
    </row>
    <row r="103" spans="1:11" s="253" customFormat="1" ht="11.45">
      <c r="A103" s="257" t="str">
        <f>'Sources and Uses Budget'!$A103</f>
        <v>Other: (Specify)</v>
      </c>
      <c r="B103" s="254">
        <f>'Sources and Uses Budget'!C103</f>
        <v>0</v>
      </c>
      <c r="C103" s="255"/>
      <c r="D103" s="255"/>
      <c r="E103" s="254">
        <f>'Sources and Uses Budget'!S103</f>
        <v>0</v>
      </c>
      <c r="F103" s="255"/>
      <c r="G103" s="255"/>
      <c r="H103" s="254">
        <f>'Sources and Uses Budget'!T103</f>
        <v>0</v>
      </c>
      <c r="I103" s="255"/>
      <c r="J103" s="255"/>
      <c r="K103" s="252"/>
    </row>
    <row r="104" spans="1:11" s="253" customFormat="1">
      <c r="A104" s="258" t="s">
        <v>1885</v>
      </c>
      <c r="B104" s="254">
        <f>'Sources and Uses Budget'!C104</f>
        <v>2197804</v>
      </c>
      <c r="C104" s="254">
        <f>SUM(C99:C103)</f>
        <v>0</v>
      </c>
      <c r="D104" s="254">
        <f>SUM(D99:D103)</f>
        <v>0</v>
      </c>
      <c r="E104" s="254">
        <f>'Sources and Uses Budget'!S104</f>
        <v>1203105</v>
      </c>
      <c r="F104" s="260">
        <f>SUM(F99:F103)</f>
        <v>0</v>
      </c>
      <c r="G104" s="260">
        <f>SUM(G99:G103)</f>
        <v>0</v>
      </c>
      <c r="H104" s="254">
        <f>'Sources and Uses Budget'!T104</f>
        <v>994699</v>
      </c>
      <c r="I104" s="260">
        <f>SUM(I99:I103)</f>
        <v>0</v>
      </c>
      <c r="J104" s="260">
        <f>SUM(J99:J103)</f>
        <v>0</v>
      </c>
      <c r="K104" s="252"/>
    </row>
    <row r="105" spans="1:11" s="253" customFormat="1">
      <c r="A105" s="258" t="s">
        <v>1933</v>
      </c>
      <c r="B105" s="254">
        <f>'Sources and Uses Budget'!C105</f>
        <v>34110411</v>
      </c>
      <c r="C105" s="260">
        <f>SUM(C97+C104)</f>
        <v>0</v>
      </c>
      <c r="D105" s="260">
        <f>SUM(D97+D104)</f>
        <v>0</v>
      </c>
      <c r="E105" s="254">
        <f>'Sources and Uses Budget'!S105</f>
        <v>9223805</v>
      </c>
      <c r="F105" s="260">
        <f>F97+F104</f>
        <v>0</v>
      </c>
      <c r="G105" s="260">
        <f>G97+G104</f>
        <v>0</v>
      </c>
      <c r="H105" s="254">
        <f>'Sources and Uses Budget'!T105</f>
        <v>20888678</v>
      </c>
      <c r="I105" s="260">
        <f>I97+I104</f>
        <v>0</v>
      </c>
      <c r="J105" s="260">
        <f>J97+J104</f>
        <v>0</v>
      </c>
      <c r="K105" s="252"/>
    </row>
    <row r="106" spans="1:11" s="253" customFormat="1">
      <c r="A106" s="264"/>
      <c r="B106" s="265"/>
      <c r="C106" s="265"/>
      <c r="D106" s="265"/>
      <c r="E106" s="254">
        <f>'Sources and Uses Budget'!S106</f>
        <v>0</v>
      </c>
      <c r="F106" s="255"/>
      <c r="G106" s="255"/>
      <c r="H106" s="254">
        <f>'Sources and Uses Budget'!T106</f>
        <v>0</v>
      </c>
      <c r="I106" s="255"/>
      <c r="J106" s="255"/>
      <c r="K106" s="252"/>
    </row>
    <row r="107" spans="1:11" s="253" customFormat="1">
      <c r="A107" s="266"/>
      <c r="B107" s="267"/>
      <c r="C107" s="265"/>
      <c r="D107" s="332" t="s">
        <v>1934</v>
      </c>
      <c r="E107" s="254">
        <f>'Sources and Uses Budget'!S107</f>
        <v>9223805</v>
      </c>
      <c r="F107" s="260">
        <f>F105+F106</f>
        <v>0</v>
      </c>
      <c r="G107" s="260">
        <f>G105+G106</f>
        <v>0</v>
      </c>
      <c r="H107" s="254">
        <f>'Sources and Uses Budget'!T107</f>
        <v>20888678</v>
      </c>
      <c r="I107" s="260">
        <f>I105+I106</f>
        <v>0</v>
      </c>
      <c r="J107" s="260">
        <f>J105+J106</f>
        <v>0</v>
      </c>
      <c r="K107" s="252"/>
    </row>
    <row r="108" spans="1:11" s="253" customFormat="1">
      <c r="A108" s="266"/>
      <c r="B108" s="268"/>
      <c r="C108" s="268"/>
      <c r="D108" s="268"/>
      <c r="J108" s="269"/>
      <c r="K108" s="252"/>
    </row>
    <row r="109" spans="1:11" s="253" customFormat="1">
      <c r="A109" s="266"/>
      <c r="B109" s="268"/>
      <c r="C109" s="268"/>
      <c r="D109" s="268"/>
      <c r="J109" s="269"/>
      <c r="K109" s="252"/>
    </row>
    <row r="110" spans="1:11" s="253" customFormat="1">
      <c r="A110" s="266"/>
      <c r="B110" s="268"/>
      <c r="C110" s="268"/>
      <c r="D110" s="268"/>
      <c r="J110" s="269"/>
      <c r="K110" s="252"/>
    </row>
    <row r="111" spans="1:11" s="253" customFormat="1" ht="13.15">
      <c r="A111" s="1136"/>
      <c r="B111" s="268"/>
      <c r="C111" s="268"/>
      <c r="D111" s="268"/>
      <c r="J111" s="269"/>
      <c r="K111" s="252"/>
    </row>
    <row r="112" spans="1:11" s="253" customFormat="1" ht="13.15">
      <c r="A112" s="1136"/>
      <c r="B112" s="268"/>
      <c r="C112" s="268"/>
      <c r="D112" s="268"/>
      <c r="J112" s="269"/>
      <c r="K112" s="252"/>
    </row>
    <row r="113" spans="1:11" s="253" customFormat="1" ht="15.6">
      <c r="A113" s="270"/>
      <c r="B113" s="268"/>
      <c r="C113" s="268"/>
      <c r="D113" s="268"/>
      <c r="J113" s="269"/>
      <c r="K113" s="252"/>
    </row>
    <row r="114" spans="1:11" s="253" customFormat="1" ht="13.15">
      <c r="A114" s="1136"/>
      <c r="J114" s="269"/>
      <c r="K114" s="252"/>
    </row>
    <row r="115" spans="1:11" s="253" customFormat="1" ht="15.6">
      <c r="A115" s="270"/>
      <c r="J115" s="269"/>
      <c r="K115" s="252"/>
    </row>
    <row r="116" spans="1:11" s="253" customFormat="1" ht="15.6">
      <c r="A116" s="270"/>
      <c r="J116" s="269"/>
      <c r="K116" s="252"/>
    </row>
    <row r="117" spans="1:11" s="253" customFormat="1" ht="11.45">
      <c r="B117" s="268"/>
      <c r="C117" s="268"/>
      <c r="D117" s="268"/>
      <c r="J117" s="269"/>
      <c r="K117" s="252"/>
    </row>
    <row r="118" spans="1:11" s="253" customFormat="1" ht="11.45">
      <c r="J118" s="269"/>
      <c r="K118" s="252"/>
    </row>
    <row r="119" spans="1:11" s="253" customFormat="1" ht="11.45">
      <c r="J119" s="269"/>
      <c r="K119" s="252"/>
    </row>
    <row r="120" spans="1:11" s="253" customFormat="1" ht="11.45">
      <c r="J120" s="269"/>
      <c r="K120" s="252"/>
    </row>
    <row r="121" spans="1:11" s="253" customFormat="1" ht="15.6">
      <c r="A121" s="270"/>
      <c r="J121" s="269"/>
      <c r="K121" s="252"/>
    </row>
    <row r="122" spans="1:11" s="272" customFormat="1" ht="15.6">
      <c r="A122" s="271"/>
      <c r="J122" s="273"/>
      <c r="K122" s="274"/>
    </row>
    <row r="123" spans="1:11" s="253" customFormat="1" ht="11.45">
      <c r="A123" s="275"/>
      <c r="J123" s="269"/>
      <c r="K123" s="252"/>
    </row>
    <row r="124" spans="1:11" s="253" customFormat="1" ht="11.45">
      <c r="B124" s="276"/>
      <c r="D124" s="1807"/>
      <c r="E124" s="1302"/>
      <c r="F124" s="1302"/>
      <c r="G124" s="1302"/>
      <c r="H124" s="1302"/>
      <c r="I124" s="1302"/>
      <c r="J124" s="269"/>
      <c r="K124" s="252"/>
    </row>
    <row r="125" spans="1:11" s="253" customFormat="1" ht="13.15">
      <c r="A125" s="1146"/>
      <c r="B125" s="276"/>
      <c r="C125" s="1146"/>
      <c r="D125" s="1302"/>
      <c r="E125" s="1302"/>
      <c r="F125" s="1302"/>
      <c r="G125" s="1302"/>
      <c r="H125" s="1302"/>
      <c r="I125" s="1302"/>
      <c r="J125" s="269"/>
      <c r="K125" s="252"/>
    </row>
    <row r="126" spans="1:11" s="253" customFormat="1" ht="13.15">
      <c r="A126" s="1146"/>
      <c r="B126" s="276"/>
      <c r="C126" s="1146"/>
      <c r="D126" s="1302"/>
      <c r="E126" s="1302"/>
      <c r="F126" s="1302"/>
      <c r="G126" s="1302"/>
      <c r="H126" s="1302"/>
      <c r="I126" s="1302"/>
      <c r="J126" s="269"/>
      <c r="K126" s="252"/>
    </row>
    <row r="127" spans="1:11" s="253" customFormat="1" ht="13.15">
      <c r="A127" s="1146"/>
      <c r="B127" s="276"/>
      <c r="C127" s="1146"/>
      <c r="D127" s="277"/>
      <c r="E127" s="1146"/>
      <c r="F127" s="1146"/>
      <c r="G127" s="1146"/>
      <c r="J127" s="269"/>
      <c r="K127" s="252"/>
    </row>
    <row r="128" spans="1:11" s="253" customFormat="1" ht="13.15">
      <c r="A128" s="1146"/>
      <c r="B128" s="276"/>
      <c r="C128" s="1146"/>
      <c r="D128" s="277"/>
      <c r="E128" s="1146"/>
      <c r="F128" s="1146"/>
      <c r="G128" s="1146"/>
      <c r="J128" s="269"/>
      <c r="K128" s="252"/>
    </row>
    <row r="129" spans="1:11" s="253" customFormat="1" ht="13.15">
      <c r="A129" s="1146"/>
      <c r="B129" s="276"/>
      <c r="C129" s="1146"/>
      <c r="D129" s="1146"/>
      <c r="E129" s="1146"/>
      <c r="F129" s="1146"/>
      <c r="G129" s="1146"/>
      <c r="J129" s="269"/>
      <c r="K129" s="252"/>
    </row>
    <row r="130" spans="1:11" s="253" customFormat="1" ht="13.15">
      <c r="A130" s="1146"/>
      <c r="B130" s="276"/>
      <c r="C130" s="1146"/>
      <c r="D130" s="1146"/>
      <c r="E130" s="1146"/>
      <c r="F130" s="1146"/>
      <c r="G130" s="1146"/>
      <c r="J130" s="269"/>
      <c r="K130" s="252"/>
    </row>
    <row r="131" spans="1:11" s="253" customFormat="1" ht="13.15">
      <c r="A131" s="1146"/>
      <c r="B131" s="278"/>
      <c r="C131" s="1146"/>
      <c r="D131" s="1146"/>
      <c r="E131" s="1146"/>
      <c r="F131" s="1146"/>
      <c r="G131" s="1146"/>
      <c r="J131" s="269"/>
      <c r="K131" s="252"/>
    </row>
    <row r="132" spans="1:11" s="253" customFormat="1" ht="13.15">
      <c r="A132" s="279"/>
      <c r="B132" s="280"/>
      <c r="C132" s="1146"/>
      <c r="D132" s="281"/>
      <c r="E132" s="1146"/>
      <c r="F132" s="1146"/>
      <c r="G132" s="1146"/>
      <c r="J132" s="269"/>
      <c r="K132" s="252"/>
    </row>
    <row r="133" spans="1:11" s="253" customFormat="1" ht="13.15">
      <c r="A133" s="1187"/>
      <c r="B133" s="1146"/>
      <c r="C133" s="1146"/>
      <c r="D133" s="1146"/>
      <c r="E133" s="1146"/>
      <c r="F133" s="1146"/>
      <c r="G133" s="1146"/>
      <c r="J133" s="269"/>
      <c r="K133" s="252"/>
    </row>
    <row r="134" spans="1:11" s="253" customFormat="1" ht="13.15">
      <c r="A134" s="1187"/>
      <c r="B134" s="1146"/>
      <c r="C134" s="1146"/>
      <c r="D134" s="1146"/>
      <c r="E134" s="1146"/>
      <c r="F134" s="1146"/>
      <c r="G134" s="1146"/>
      <c r="J134" s="269"/>
      <c r="K134" s="252"/>
    </row>
    <row r="135" spans="1:11" s="253" customFormat="1" ht="13.15">
      <c r="A135" s="1128"/>
      <c r="B135" s="1146"/>
      <c r="C135" s="1146"/>
      <c r="D135" s="1146"/>
      <c r="E135" s="1146"/>
      <c r="F135" s="1146"/>
      <c r="G135" s="1146"/>
      <c r="J135" s="269"/>
      <c r="K135" s="252"/>
    </row>
    <row r="136" spans="1:11" s="253" customFormat="1" ht="13.15">
      <c r="A136" s="1136"/>
      <c r="B136" s="1146"/>
      <c r="C136" s="1146"/>
      <c r="D136" s="1146"/>
      <c r="E136" s="1146"/>
      <c r="F136" s="1146"/>
      <c r="G136" s="1146"/>
      <c r="J136" s="269"/>
      <c r="K136" s="252"/>
    </row>
    <row r="137" spans="1:11" ht="13.15">
      <c r="A137" s="1187"/>
      <c r="B137" s="1146"/>
      <c r="C137" s="1146"/>
      <c r="D137" s="1146"/>
      <c r="E137" s="1146"/>
      <c r="F137" s="1146"/>
      <c r="G137" s="1146"/>
    </row>
    <row r="138" spans="1:11" ht="12" customHeight="1">
      <c r="A138" s="1187"/>
      <c r="B138" s="1146"/>
      <c r="C138" s="1146"/>
      <c r="D138" s="1146"/>
      <c r="E138" s="1146"/>
      <c r="F138" s="1146"/>
      <c r="G138" s="1146"/>
    </row>
    <row r="139" spans="1:11" ht="12" customHeight="1">
      <c r="A139" s="1808"/>
      <c r="B139" s="1302"/>
      <c r="C139" s="1302"/>
      <c r="D139" s="249"/>
      <c r="E139" s="1146"/>
      <c r="F139" s="1146"/>
      <c r="G139" s="1146"/>
    </row>
    <row r="140" spans="1:11" ht="12" customHeight="1">
      <c r="A140" s="1241"/>
      <c r="B140" s="1241"/>
      <c r="C140" s="1241"/>
      <c r="D140" s="249"/>
      <c r="E140" s="1146"/>
      <c r="F140" s="1146"/>
      <c r="G140" s="1146"/>
    </row>
    <row r="141" spans="1:11" ht="12" customHeight="1">
      <c r="A141" s="1187"/>
      <c r="B141" s="1146"/>
      <c r="C141" s="1146"/>
      <c r="D141" s="249"/>
      <c r="E141" s="1146"/>
      <c r="F141" s="1146"/>
      <c r="G141" s="1146"/>
      <c r="H141" s="283"/>
      <c r="I141" s="283"/>
    </row>
    <row r="142" spans="1:11" ht="12" customHeight="1">
      <c r="A142" s="285"/>
      <c r="B142" s="249"/>
      <c r="C142" s="249"/>
      <c r="D142" s="249"/>
      <c r="E142" s="1146"/>
      <c r="F142" s="1146"/>
      <c r="G142" s="1146"/>
      <c r="H142" s="283"/>
      <c r="I142" s="283"/>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96" workbookViewId="0">
      <selection activeCell="AM212" sqref="AM212"/>
    </sheetView>
  </sheetViews>
  <sheetFormatPr defaultColWidth="0" defaultRowHeight="13.15" zeroHeight="1"/>
  <cols>
    <col min="1" max="1" width="2.7109375" style="12" customWidth="1"/>
    <col min="2" max="3" width="2.42578125" style="12" customWidth="1"/>
    <col min="4" max="4" width="3.140625" style="12" customWidth="1"/>
    <col min="5" max="5" width="3.42578125" style="12" customWidth="1"/>
    <col min="6" max="6" width="2.85546875" style="12" customWidth="1"/>
    <col min="7" max="14" width="2.42578125" style="12" customWidth="1"/>
    <col min="15" max="15" width="2.85546875" style="12" customWidth="1"/>
    <col min="16" max="16" width="2.42578125" style="12" customWidth="1"/>
    <col min="17" max="17" width="3.85546875" style="12" customWidth="1"/>
    <col min="18" max="18" width="4.5703125" style="12" customWidth="1"/>
    <col min="19" max="19" width="3.28515625" style="12" customWidth="1"/>
    <col min="20" max="26" width="2.42578125" style="12" customWidth="1"/>
    <col min="27" max="30" width="2.5703125" style="12" customWidth="1"/>
    <col min="31" max="32" width="2.42578125" style="12" customWidth="1"/>
    <col min="33" max="33" width="3.42578125" style="12" customWidth="1"/>
    <col min="34" max="36" width="2.42578125" style="12" customWidth="1"/>
    <col min="37" max="37" width="5.5703125" style="12" customWidth="1"/>
    <col min="38" max="38" width="2.42578125" style="12" customWidth="1"/>
    <col min="39" max="39" width="3.42578125" style="12" customWidth="1"/>
    <col min="40" max="40" width="5.5703125" style="403" customWidth="1"/>
    <col min="41" max="41" width="5.5703125" style="24" hidden="1" customWidth="1"/>
    <col min="42" max="45" width="5.5703125" style="12" hidden="1" customWidth="1"/>
    <col min="46" max="46" width="10.85546875" style="12" hidden="1" customWidth="1"/>
    <col min="47" max="48" width="5.5703125" style="12" hidden="1" customWidth="1"/>
    <col min="49" max="49" width="8.7109375" style="12" hidden="1" customWidth="1"/>
    <col min="50" max="50" width="7.42578125" style="12" hidden="1" customWidth="1"/>
    <col min="51" max="55" width="5.5703125" style="12" hidden="1" customWidth="1"/>
    <col min="56" max="60" width="5.5703125" style="26" hidden="1" customWidth="1"/>
    <col min="61" max="81" width="5.5703125" style="12" hidden="1" customWidth="1"/>
    <col min="82" max="16384" width="9.140625" style="12" hidden="1"/>
  </cols>
  <sheetData>
    <row r="1" spans="1:42" ht="15.75" customHeight="1">
      <c r="A1" s="2041" t="s">
        <v>1935</v>
      </c>
      <c r="B1" s="2041"/>
      <c r="C1" s="2041"/>
      <c r="D1" s="2041"/>
      <c r="E1" s="2041"/>
      <c r="F1" s="2041"/>
      <c r="G1" s="2041"/>
      <c r="H1" s="2041"/>
      <c r="I1" s="2041"/>
      <c r="J1" s="2041"/>
      <c r="K1" s="2041"/>
      <c r="L1" s="2041"/>
      <c r="M1" s="2041"/>
      <c r="N1" s="2041"/>
      <c r="O1" s="2041"/>
      <c r="P1" s="2041"/>
      <c r="Q1" s="2041"/>
      <c r="R1" s="2041"/>
      <c r="S1" s="2041"/>
      <c r="T1" s="2041"/>
      <c r="U1" s="2041"/>
      <c r="V1" s="2041"/>
      <c r="W1" s="2041"/>
      <c r="X1" s="2041"/>
      <c r="Y1" s="2041"/>
      <c r="Z1" s="2041"/>
      <c r="AA1" s="2041"/>
      <c r="AB1" s="2041"/>
      <c r="AC1" s="2041"/>
      <c r="AD1" s="2041"/>
      <c r="AE1" s="2041"/>
      <c r="AF1" s="2041"/>
      <c r="AG1" s="2041"/>
      <c r="AH1" s="2041"/>
      <c r="AI1" s="2041"/>
      <c r="AJ1" s="2041"/>
      <c r="AK1" s="2041"/>
      <c r="AL1" s="2041"/>
      <c r="AM1" s="2041"/>
    </row>
    <row r="2" spans="1:42" s="405" customFormat="1" ht="12.75" customHeight="1" thickBot="1">
      <c r="A2" s="2042"/>
      <c r="B2" s="2042"/>
      <c r="C2" s="2042"/>
      <c r="D2" s="2042"/>
      <c r="E2" s="2042"/>
      <c r="F2" s="2042"/>
      <c r="G2" s="2042"/>
      <c r="H2" s="2042"/>
      <c r="I2" s="2042"/>
      <c r="J2" s="2042"/>
      <c r="K2" s="2042"/>
      <c r="L2" s="2042"/>
      <c r="M2" s="2042"/>
      <c r="N2" s="2042"/>
      <c r="O2" s="2042"/>
      <c r="P2" s="2042"/>
      <c r="Q2" s="2042"/>
      <c r="R2" s="2042"/>
      <c r="S2" s="2042"/>
      <c r="T2" s="2042"/>
      <c r="U2" s="2042"/>
      <c r="V2" s="2042"/>
      <c r="W2" s="2042"/>
      <c r="X2" s="2042"/>
      <c r="Y2" s="2042"/>
      <c r="Z2" s="2042"/>
      <c r="AA2" s="2042"/>
      <c r="AB2" s="2042"/>
      <c r="AC2" s="2042"/>
      <c r="AD2" s="2042"/>
      <c r="AE2" s="2042"/>
      <c r="AF2" s="2042"/>
      <c r="AG2" s="2042"/>
      <c r="AH2" s="2042"/>
      <c r="AI2" s="2042"/>
      <c r="AJ2" s="2042"/>
      <c r="AK2" s="2042"/>
      <c r="AL2" s="2042"/>
      <c r="AM2" s="2042"/>
      <c r="AN2" s="404"/>
    </row>
    <row r="3" spans="1:42" s="405" customFormat="1" ht="12.75" customHeight="1" thickTop="1">
      <c r="A3" s="406"/>
      <c r="B3" s="406"/>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4"/>
    </row>
    <row r="4" spans="1:42" s="405" customFormat="1" ht="12.75" customHeight="1">
      <c r="A4" s="407" t="s">
        <v>1936</v>
      </c>
      <c r="B4" s="1113" t="s">
        <v>1937</v>
      </c>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4"/>
    </row>
    <row r="5" spans="1:42" s="405" customFormat="1" ht="12.75" customHeight="1" thickBot="1">
      <c r="A5" s="407"/>
      <c r="B5" s="1113"/>
      <c r="C5" s="409"/>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c r="AN5" s="404"/>
    </row>
    <row r="6" spans="1:42" s="405" customFormat="1" ht="12.75" customHeight="1" thickTop="1">
      <c r="A6" s="410"/>
      <c r="B6" s="410"/>
      <c r="C6" s="410"/>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1"/>
      <c r="AN6" s="404"/>
    </row>
    <row r="7" spans="1:42" s="405" customFormat="1" ht="12.75" customHeight="1">
      <c r="A7" s="407" t="s">
        <v>1938</v>
      </c>
      <c r="B7" s="1113" t="s">
        <v>1939</v>
      </c>
      <c r="C7" s="1113"/>
      <c r="D7" s="1113"/>
      <c r="E7" s="1113"/>
      <c r="F7" s="1113"/>
      <c r="G7" s="1113"/>
      <c r="H7" s="1113"/>
      <c r="I7" s="1113"/>
      <c r="J7" s="1113"/>
      <c r="K7" s="1113"/>
      <c r="L7" s="1113"/>
      <c r="M7" s="1113"/>
      <c r="N7" s="1113"/>
      <c r="O7" s="1113"/>
      <c r="P7" s="1113"/>
      <c r="Q7" s="1113"/>
      <c r="R7" s="1113"/>
      <c r="S7" s="1113"/>
      <c r="T7" s="1113"/>
      <c r="U7" s="1113"/>
      <c r="V7" s="1113"/>
      <c r="W7" s="1113"/>
      <c r="X7" s="1113"/>
      <c r="Y7" s="1113"/>
      <c r="Z7" s="1113"/>
      <c r="AA7" s="1113"/>
      <c r="AB7" s="1113"/>
      <c r="AC7" s="1113"/>
      <c r="AD7" s="1113"/>
      <c r="AE7" s="1852" t="s">
        <v>1940</v>
      </c>
      <c r="AF7" s="1852"/>
      <c r="AG7" s="1852"/>
      <c r="AH7" s="1852"/>
      <c r="AI7" s="1852"/>
      <c r="AJ7" s="1852"/>
      <c r="AK7" s="1852"/>
      <c r="AL7" s="409"/>
      <c r="AM7" s="409"/>
      <c r="AN7" s="404"/>
    </row>
    <row r="8" spans="1:42" s="405" customFormat="1" ht="12.75" customHeight="1">
      <c r="A8" s="407"/>
      <c r="B8" s="1113" t="s">
        <v>1941</v>
      </c>
      <c r="C8" s="1113"/>
      <c r="D8" s="1113"/>
      <c r="E8" s="1113"/>
      <c r="F8" s="1113"/>
      <c r="G8" s="1113"/>
      <c r="H8" s="1113"/>
      <c r="I8" s="1113"/>
      <c r="J8" s="1113"/>
      <c r="K8" s="1113"/>
      <c r="L8" s="1113"/>
      <c r="M8" s="1113"/>
      <c r="N8" s="1113"/>
      <c r="O8" s="1113"/>
      <c r="P8" s="1113"/>
      <c r="Q8" s="1113"/>
      <c r="R8" s="1113"/>
      <c r="S8" s="1113"/>
      <c r="T8" s="1113"/>
      <c r="U8" s="1113"/>
      <c r="V8" s="1113"/>
      <c r="W8" s="1113"/>
      <c r="X8" s="1113"/>
      <c r="Y8" s="1113"/>
      <c r="Z8" s="1113"/>
      <c r="AA8" s="1113"/>
      <c r="AB8" s="1113"/>
      <c r="AC8" s="1113"/>
      <c r="AD8" s="1113"/>
      <c r="AE8" s="1189"/>
      <c r="AF8" s="1189"/>
      <c r="AG8" s="1189"/>
      <c r="AH8" s="1189"/>
      <c r="AI8" s="1189"/>
      <c r="AJ8" s="1189"/>
      <c r="AK8" s="1189"/>
      <c r="AL8" s="409"/>
      <c r="AM8" s="409"/>
      <c r="AN8" s="404"/>
    </row>
    <row r="9" spans="1:42" s="405" customFormat="1" ht="12.75" customHeight="1">
      <c r="A9" s="407"/>
      <c r="B9" s="1113"/>
      <c r="C9" s="1113"/>
      <c r="D9" s="1113"/>
      <c r="E9" s="1113"/>
      <c r="F9" s="1113"/>
      <c r="G9" s="1113"/>
      <c r="H9" s="1113"/>
      <c r="I9" s="1113"/>
      <c r="J9" s="1113"/>
      <c r="K9" s="1113"/>
      <c r="L9" s="1113"/>
      <c r="M9" s="1113"/>
      <c r="N9" s="1113"/>
      <c r="O9" s="1113"/>
      <c r="P9" s="1113"/>
      <c r="Q9" s="1113"/>
      <c r="R9" s="1113"/>
      <c r="S9" s="1113"/>
      <c r="T9" s="1113"/>
      <c r="U9" s="1113"/>
      <c r="V9" s="1113"/>
      <c r="W9" s="1113"/>
      <c r="X9" s="1113"/>
      <c r="Y9" s="1113"/>
      <c r="Z9" s="1113"/>
      <c r="AA9" s="1113"/>
      <c r="AB9" s="1113"/>
      <c r="AC9" s="1113"/>
      <c r="AD9" s="1113"/>
      <c r="AE9" s="1189"/>
      <c r="AF9" s="1189"/>
      <c r="AG9" s="1189"/>
      <c r="AH9" s="1189"/>
      <c r="AI9" s="1189"/>
      <c r="AJ9" s="1189"/>
      <c r="AK9" s="1189"/>
      <c r="AL9" s="409"/>
      <c r="AM9" s="409"/>
      <c r="AN9" s="404"/>
    </row>
    <row r="10" spans="1:42" s="405" customFormat="1" ht="12.75" customHeight="1">
      <c r="A10" s="407"/>
      <c r="B10" s="1113" t="s">
        <v>1942</v>
      </c>
      <c r="C10" s="1113"/>
      <c r="D10" s="1113"/>
      <c r="E10" s="1113"/>
      <c r="F10" s="1113"/>
      <c r="G10" s="1113"/>
      <c r="H10" s="1113"/>
      <c r="I10" s="1113"/>
      <c r="J10" s="1113"/>
      <c r="K10" s="1113"/>
      <c r="L10" s="1113"/>
      <c r="M10" s="1113"/>
      <c r="N10" s="1113"/>
      <c r="O10" s="1113"/>
      <c r="P10" s="1113"/>
      <c r="Q10" s="1113"/>
      <c r="R10" s="1113"/>
      <c r="S10" s="1113"/>
      <c r="T10" s="1113"/>
      <c r="U10" s="1113"/>
      <c r="V10" s="1113"/>
      <c r="W10" s="1113"/>
      <c r="X10" s="1113"/>
      <c r="Y10" s="1113"/>
      <c r="Z10" s="1113"/>
      <c r="AA10" s="1113"/>
      <c r="AB10" s="1113"/>
      <c r="AC10" s="1113"/>
      <c r="AD10" s="1113"/>
      <c r="AE10" s="1189"/>
      <c r="AF10" s="1189"/>
      <c r="AG10" s="1189"/>
      <c r="AH10" s="1189"/>
      <c r="AI10" s="1189"/>
      <c r="AJ10" s="1189"/>
      <c r="AK10" s="1189"/>
      <c r="AL10" s="409"/>
      <c r="AM10" s="409"/>
      <c r="AN10" s="404"/>
    </row>
    <row r="11" spans="1:42" s="405" customFormat="1" ht="12.75" customHeight="1">
      <c r="A11" s="409"/>
      <c r="C11" s="953" t="s">
        <v>1943</v>
      </c>
      <c r="D11" s="953"/>
      <c r="E11" s="953"/>
      <c r="F11" s="953"/>
      <c r="G11" s="953"/>
      <c r="H11" s="953"/>
      <c r="I11" s="953"/>
      <c r="J11" s="953"/>
      <c r="K11" s="953"/>
      <c r="L11" s="953"/>
      <c r="M11" s="953"/>
      <c r="N11" s="953"/>
      <c r="O11" s="953"/>
      <c r="P11" s="953"/>
      <c r="Q11" s="953"/>
      <c r="R11" s="953"/>
      <c r="S11" s="953"/>
      <c r="T11" s="953"/>
      <c r="U11" s="953"/>
      <c r="V11" s="953"/>
      <c r="W11" s="953"/>
      <c r="X11" s="953"/>
      <c r="Y11" s="953"/>
      <c r="Z11" s="953"/>
      <c r="AA11" s="953"/>
      <c r="AB11" s="953"/>
      <c r="AC11" s="953"/>
      <c r="AD11" s="953"/>
      <c r="AE11" s="953"/>
      <c r="AF11" s="953"/>
      <c r="AG11" s="953"/>
      <c r="AH11" s="953"/>
      <c r="AI11" s="953"/>
      <c r="AJ11" s="953"/>
      <c r="AK11" s="409"/>
      <c r="AL11" s="409"/>
      <c r="AM11" s="409"/>
      <c r="AN11" s="404"/>
      <c r="AO11" s="1121"/>
      <c r="AP11" s="413"/>
    </row>
    <row r="12" spans="1:42" s="405" customFormat="1" ht="12.75" customHeight="1">
      <c r="A12" s="409"/>
      <c r="B12" s="414"/>
      <c r="C12" s="409"/>
      <c r="D12" s="409"/>
      <c r="E12" s="409"/>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9"/>
      <c r="AI12" s="409"/>
      <c r="AJ12" s="409"/>
      <c r="AK12" s="409"/>
      <c r="AL12" s="409"/>
      <c r="AM12" s="409"/>
      <c r="AN12" s="404"/>
      <c r="AP12" s="12"/>
    </row>
    <row r="13" spans="1:42" s="405" customFormat="1" ht="12.75" customHeight="1">
      <c r="A13" s="409"/>
      <c r="B13" s="2035" t="s">
        <v>299</v>
      </c>
      <c r="C13" s="2035"/>
      <c r="D13" s="415"/>
      <c r="E13" s="416" t="s">
        <v>1944</v>
      </c>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2043"/>
      <c r="AH13" s="2043"/>
      <c r="AI13" s="2043"/>
      <c r="AJ13" s="2044"/>
      <c r="AK13" s="409"/>
      <c r="AL13" s="409"/>
      <c r="AM13" s="409"/>
      <c r="AN13" s="404"/>
      <c r="AO13" s="418">
        <f>IF($B13="yes",20,0)</f>
        <v>0</v>
      </c>
      <c r="AP13" s="12"/>
    </row>
    <row r="14" spans="1:42" s="405" customFormat="1" ht="12.75" customHeight="1">
      <c r="A14" s="409"/>
      <c r="B14" s="409"/>
      <c r="C14" s="409"/>
      <c r="D14" s="12"/>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04"/>
      <c r="AO14" s="418">
        <f>IF(AND($B16="yes",E20&gt;0),20,0)</f>
        <v>0</v>
      </c>
      <c r="AP14" s="12"/>
    </row>
    <row r="15" spans="1:42" s="405" customFormat="1" ht="12.75" customHeight="1">
      <c r="A15" s="409"/>
      <c r="B15" s="409"/>
      <c r="C15" s="409"/>
      <c r="D15" s="418"/>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04"/>
      <c r="AO15" s="418">
        <f>IF($B22="yes",20,0)</f>
        <v>0</v>
      </c>
      <c r="AP15" s="12"/>
    </row>
    <row r="16" spans="1:42" s="405" customFormat="1" ht="12.75" customHeight="1">
      <c r="A16" s="409"/>
      <c r="B16" s="2035" t="s">
        <v>299</v>
      </c>
      <c r="C16" s="2035"/>
      <c r="D16" s="415"/>
      <c r="E16" s="2027" t="s">
        <v>1945</v>
      </c>
      <c r="F16" s="2028"/>
      <c r="G16" s="2028"/>
      <c r="H16" s="2028"/>
      <c r="I16" s="2028"/>
      <c r="J16" s="2028"/>
      <c r="K16" s="2028"/>
      <c r="L16" s="2028"/>
      <c r="M16" s="2028"/>
      <c r="N16" s="2028"/>
      <c r="O16" s="2028"/>
      <c r="P16" s="2028"/>
      <c r="Q16" s="2028"/>
      <c r="R16" s="2028"/>
      <c r="S16" s="2028"/>
      <c r="T16" s="2028"/>
      <c r="U16" s="2028"/>
      <c r="V16" s="2028"/>
      <c r="W16" s="2028"/>
      <c r="X16" s="2028"/>
      <c r="Y16" s="2028"/>
      <c r="Z16" s="2028"/>
      <c r="AA16" s="2028"/>
      <c r="AB16" s="2028"/>
      <c r="AC16" s="2028"/>
      <c r="AD16" s="2028"/>
      <c r="AE16" s="2028"/>
      <c r="AF16" s="2028"/>
      <c r="AG16" s="2028"/>
      <c r="AH16" s="2028"/>
      <c r="AI16" s="2028"/>
      <c r="AJ16" s="2029"/>
      <c r="AK16" s="409"/>
      <c r="AL16" s="409"/>
      <c r="AM16" s="409"/>
      <c r="AN16" s="404"/>
      <c r="AO16" s="418">
        <f>IF($B25="yes",20,0)</f>
        <v>0</v>
      </c>
      <c r="AP16" s="12"/>
    </row>
    <row r="17" spans="1:42" s="405" customFormat="1" ht="12.75" customHeight="1">
      <c r="A17" s="409"/>
      <c r="B17" s="409"/>
      <c r="C17" s="409"/>
      <c r="D17" s="419"/>
      <c r="E17" s="2030"/>
      <c r="F17" s="2031"/>
      <c r="G17" s="2031"/>
      <c r="H17" s="2031"/>
      <c r="I17" s="2031"/>
      <c r="J17" s="2031"/>
      <c r="K17" s="2031"/>
      <c r="L17" s="2031"/>
      <c r="M17" s="2031"/>
      <c r="N17" s="2031"/>
      <c r="O17" s="2031"/>
      <c r="P17" s="2031"/>
      <c r="Q17" s="2031"/>
      <c r="R17" s="2031"/>
      <c r="S17" s="2031"/>
      <c r="T17" s="2031"/>
      <c r="U17" s="2031"/>
      <c r="V17" s="2031"/>
      <c r="W17" s="2031"/>
      <c r="X17" s="2031"/>
      <c r="Y17" s="2031"/>
      <c r="Z17" s="2031"/>
      <c r="AA17" s="2031"/>
      <c r="AB17" s="2031"/>
      <c r="AC17" s="2031"/>
      <c r="AD17" s="2031"/>
      <c r="AE17" s="2031"/>
      <c r="AF17" s="2031"/>
      <c r="AG17" s="2031"/>
      <c r="AH17" s="2031"/>
      <c r="AI17" s="2031"/>
      <c r="AJ17" s="2032"/>
      <c r="AK17" s="409"/>
      <c r="AL17" s="409"/>
      <c r="AM17" s="409"/>
      <c r="AN17" s="404"/>
      <c r="AO17" s="405">
        <f>IF(SUM(AO13:AO16)&gt;20,20,(SUM(AO13:AO16)))</f>
        <v>0</v>
      </c>
      <c r="AP17" s="405" t="s">
        <v>1946</v>
      </c>
    </row>
    <row r="18" spans="1:42" s="405" customFormat="1" ht="12.75" customHeight="1">
      <c r="A18" s="409"/>
      <c r="B18" s="409"/>
      <c r="C18" s="409"/>
      <c r="D18" s="419"/>
      <c r="E18" s="2030"/>
      <c r="F18" s="2031"/>
      <c r="G18" s="2031"/>
      <c r="H18" s="2031"/>
      <c r="I18" s="2031"/>
      <c r="J18" s="2031"/>
      <c r="K18" s="2031"/>
      <c r="L18" s="2031"/>
      <c r="M18" s="2031"/>
      <c r="N18" s="2031"/>
      <c r="O18" s="2031"/>
      <c r="P18" s="2031"/>
      <c r="Q18" s="2031"/>
      <c r="R18" s="2031"/>
      <c r="S18" s="2031"/>
      <c r="T18" s="2031"/>
      <c r="U18" s="2031"/>
      <c r="V18" s="2031"/>
      <c r="W18" s="2031"/>
      <c r="X18" s="2031"/>
      <c r="Y18" s="2031"/>
      <c r="Z18" s="2031"/>
      <c r="AA18" s="2031"/>
      <c r="AB18" s="2031"/>
      <c r="AC18" s="2031"/>
      <c r="AD18" s="2031"/>
      <c r="AE18" s="2031"/>
      <c r="AF18" s="2031"/>
      <c r="AG18" s="2031"/>
      <c r="AH18" s="2031"/>
      <c r="AI18" s="2031"/>
      <c r="AJ18" s="2032"/>
      <c r="AK18" s="409"/>
      <c r="AL18" s="409"/>
      <c r="AM18" s="409"/>
      <c r="AN18" s="404"/>
    </row>
    <row r="19" spans="1:42" s="405" customFormat="1" ht="12.75" customHeight="1">
      <c r="A19" s="409"/>
      <c r="B19" s="409"/>
      <c r="C19" s="409"/>
      <c r="D19" s="419"/>
      <c r="E19" s="420" t="s">
        <v>1947</v>
      </c>
      <c r="F19" s="1191"/>
      <c r="G19" s="1191"/>
      <c r="H19" s="1191"/>
      <c r="I19" s="1191"/>
      <c r="J19" s="1191"/>
      <c r="K19" s="1191"/>
      <c r="L19" s="1191"/>
      <c r="M19" s="1191"/>
      <c r="N19" s="1191"/>
      <c r="O19" s="1191"/>
      <c r="P19" s="1191"/>
      <c r="Q19" s="1191"/>
      <c r="R19" s="1191"/>
      <c r="S19" s="1191"/>
      <c r="T19" s="1191"/>
      <c r="U19" s="1191"/>
      <c r="V19" s="1191"/>
      <c r="W19" s="1191"/>
      <c r="X19" s="1191"/>
      <c r="Y19" s="1191"/>
      <c r="Z19" s="1191"/>
      <c r="AA19" s="1191"/>
      <c r="AB19" s="1191"/>
      <c r="AC19" s="1191"/>
      <c r="AD19" s="1191"/>
      <c r="AE19" s="1191"/>
      <c r="AF19" s="1191"/>
      <c r="AG19" s="1191"/>
      <c r="AH19" s="1191"/>
      <c r="AI19" s="1191"/>
      <c r="AJ19" s="1192"/>
      <c r="AK19" s="409"/>
      <c r="AL19" s="409"/>
      <c r="AM19" s="409"/>
      <c r="AN19" s="404"/>
    </row>
    <row r="20" spans="1:42" s="405" customFormat="1" ht="12.75" customHeight="1">
      <c r="A20" s="409"/>
      <c r="B20" s="409"/>
      <c r="C20" s="409"/>
      <c r="D20" s="419"/>
      <c r="E20" s="2051"/>
      <c r="F20" s="2052"/>
      <c r="G20" s="2052"/>
      <c r="H20" s="2052"/>
      <c r="I20" s="2052"/>
      <c r="J20" s="2052"/>
      <c r="K20" s="2052"/>
      <c r="L20" s="2052"/>
      <c r="M20" s="2052"/>
      <c r="N20" s="2052"/>
      <c r="O20" s="2052"/>
      <c r="P20" s="2052"/>
      <c r="Q20" s="2052"/>
      <c r="R20" s="2052"/>
      <c r="S20" s="2052"/>
      <c r="T20" s="2052"/>
      <c r="U20" s="2052"/>
      <c r="V20" s="2052"/>
      <c r="W20" s="2052"/>
      <c r="X20" s="2052"/>
      <c r="Y20" s="2052"/>
      <c r="Z20" s="2052"/>
      <c r="AA20" s="2052"/>
      <c r="AB20" s="2052"/>
      <c r="AC20" s="2052"/>
      <c r="AD20" s="2052"/>
      <c r="AE20" s="2052"/>
      <c r="AF20" s="2052"/>
      <c r="AG20" s="2052"/>
      <c r="AH20" s="2052"/>
      <c r="AI20" s="2052"/>
      <c r="AJ20" s="2053"/>
      <c r="AK20" s="409"/>
      <c r="AL20" s="409"/>
      <c r="AM20" s="409"/>
      <c r="AN20" s="404"/>
      <c r="AO20" s="418">
        <f>IF($B30="yes",14,0)</f>
        <v>0</v>
      </c>
    </row>
    <row r="21" spans="1:42" s="405" customFormat="1" ht="12.75" customHeight="1">
      <c r="A21" s="409"/>
      <c r="B21" s="409"/>
      <c r="C21" s="409"/>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09"/>
      <c r="AI21" s="409"/>
      <c r="AJ21" s="409"/>
      <c r="AK21" s="409"/>
      <c r="AL21" s="409"/>
      <c r="AM21" s="409"/>
      <c r="AN21" s="404"/>
      <c r="AO21" s="418">
        <f>IF($B33="yes",14,0)</f>
        <v>0</v>
      </c>
      <c r="AP21" s="12"/>
    </row>
    <row r="22" spans="1:42" s="405" customFormat="1" ht="12.75" customHeight="1">
      <c r="A22" s="409"/>
      <c r="B22" s="2035" t="s">
        <v>299</v>
      </c>
      <c r="C22" s="2035"/>
      <c r="D22" s="415"/>
      <c r="E22" s="2045" t="s">
        <v>1948</v>
      </c>
      <c r="F22" s="2046"/>
      <c r="G22" s="2046"/>
      <c r="H22" s="2046"/>
      <c r="I22" s="2046"/>
      <c r="J22" s="2046"/>
      <c r="K22" s="2046"/>
      <c r="L22" s="2046"/>
      <c r="M22" s="2046"/>
      <c r="N22" s="2046"/>
      <c r="O22" s="2046"/>
      <c r="P22" s="2046"/>
      <c r="Q22" s="2046"/>
      <c r="R22" s="2046"/>
      <c r="S22" s="2046"/>
      <c r="T22" s="2046"/>
      <c r="U22" s="2046"/>
      <c r="V22" s="2046"/>
      <c r="W22" s="2046"/>
      <c r="X22" s="2046"/>
      <c r="Y22" s="2046"/>
      <c r="Z22" s="2046"/>
      <c r="AA22" s="2046"/>
      <c r="AB22" s="2046"/>
      <c r="AC22" s="2046"/>
      <c r="AD22" s="2046"/>
      <c r="AE22" s="2046"/>
      <c r="AF22" s="2046"/>
      <c r="AG22" s="2046"/>
      <c r="AH22" s="2046"/>
      <c r="AI22" s="2046"/>
      <c r="AJ22" s="2047"/>
      <c r="AK22" s="409"/>
      <c r="AL22" s="409"/>
      <c r="AM22" s="409"/>
      <c r="AN22" s="404"/>
      <c r="AO22" s="405">
        <f>IF(SUM(AO20:AO21)&gt;14,14,SUM(AO20:AO21))</f>
        <v>0</v>
      </c>
      <c r="AP22" s="405" t="s">
        <v>1946</v>
      </c>
    </row>
    <row r="23" spans="1:42" s="405" customFormat="1" ht="12.75" customHeight="1">
      <c r="A23" s="409"/>
      <c r="B23" s="409"/>
      <c r="C23" s="409"/>
      <c r="D23" s="418"/>
      <c r="E23" s="2048"/>
      <c r="F23" s="2049"/>
      <c r="G23" s="2049"/>
      <c r="H23" s="2049"/>
      <c r="I23" s="2049"/>
      <c r="J23" s="2049"/>
      <c r="K23" s="2049"/>
      <c r="L23" s="2049"/>
      <c r="M23" s="2049"/>
      <c r="N23" s="2049"/>
      <c r="O23" s="2049"/>
      <c r="P23" s="2049"/>
      <c r="Q23" s="2049"/>
      <c r="R23" s="2049"/>
      <c r="S23" s="2049"/>
      <c r="T23" s="2049"/>
      <c r="U23" s="2049"/>
      <c r="V23" s="2049"/>
      <c r="W23" s="2049"/>
      <c r="X23" s="2049"/>
      <c r="Y23" s="2049"/>
      <c r="Z23" s="2049"/>
      <c r="AA23" s="2049"/>
      <c r="AB23" s="2049"/>
      <c r="AC23" s="2049"/>
      <c r="AD23" s="2049"/>
      <c r="AE23" s="2049"/>
      <c r="AF23" s="2049"/>
      <c r="AG23" s="2049"/>
      <c r="AH23" s="2049"/>
      <c r="AI23" s="2049"/>
      <c r="AJ23" s="2050"/>
      <c r="AK23" s="409"/>
      <c r="AL23" s="409"/>
      <c r="AM23" s="409"/>
      <c r="AN23" s="404"/>
    </row>
    <row r="24" spans="1:42" s="405" customFormat="1" ht="12.75" customHeight="1">
      <c r="A24" s="409"/>
      <c r="B24" s="409"/>
      <c r="C24" s="409"/>
      <c r="D24" s="419"/>
      <c r="E24" s="409"/>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c r="AN24" s="404"/>
      <c r="AO24" s="418">
        <f>IF($B39="yes",6,0)</f>
        <v>0</v>
      </c>
    </row>
    <row r="25" spans="1:42" s="405" customFormat="1" ht="12.75" customHeight="1">
      <c r="A25" s="409"/>
      <c r="B25" s="2035" t="s">
        <v>299</v>
      </c>
      <c r="C25" s="2035"/>
      <c r="D25" s="415"/>
      <c r="E25" s="1962" t="s">
        <v>1949</v>
      </c>
      <c r="F25" s="1963"/>
      <c r="G25" s="1963"/>
      <c r="H25" s="1963"/>
      <c r="I25" s="1963"/>
      <c r="J25" s="1963"/>
      <c r="K25" s="1963"/>
      <c r="L25" s="1963"/>
      <c r="M25" s="1963"/>
      <c r="N25" s="1963"/>
      <c r="O25" s="1963"/>
      <c r="P25" s="1963"/>
      <c r="Q25" s="1963"/>
      <c r="R25" s="1963"/>
      <c r="S25" s="1963"/>
      <c r="T25" s="1963"/>
      <c r="U25" s="1963"/>
      <c r="V25" s="1963"/>
      <c r="W25" s="1963"/>
      <c r="X25" s="1963"/>
      <c r="Y25" s="1963"/>
      <c r="Z25" s="1963"/>
      <c r="AA25" s="1963"/>
      <c r="AB25" s="1963"/>
      <c r="AC25" s="1963"/>
      <c r="AD25" s="1963"/>
      <c r="AE25" s="1963"/>
      <c r="AF25" s="1963"/>
      <c r="AG25" s="1963"/>
      <c r="AH25" s="1963"/>
      <c r="AI25" s="1963"/>
      <c r="AJ25" s="1964"/>
      <c r="AK25" s="409"/>
      <c r="AL25" s="409"/>
      <c r="AM25" s="409"/>
      <c r="AN25" s="404"/>
      <c r="AO25" s="405">
        <f>IF(AO24&gt;6,6,AO24)</f>
        <v>0</v>
      </c>
      <c r="AP25" s="405" t="s">
        <v>1946</v>
      </c>
    </row>
    <row r="26" spans="1:42" s="405" customFormat="1" ht="12.75" customHeight="1">
      <c r="A26" s="409"/>
      <c r="B26" s="409"/>
      <c r="C26" s="409"/>
      <c r="D26" s="418"/>
      <c r="E26" s="1987"/>
      <c r="F26" s="1988"/>
      <c r="G26" s="1988"/>
      <c r="H26" s="1988"/>
      <c r="I26" s="1988"/>
      <c r="J26" s="1988"/>
      <c r="K26" s="1988"/>
      <c r="L26" s="1988"/>
      <c r="M26" s="1988"/>
      <c r="N26" s="1988"/>
      <c r="O26" s="1988"/>
      <c r="P26" s="1988"/>
      <c r="Q26" s="1988"/>
      <c r="R26" s="1988"/>
      <c r="S26" s="1988"/>
      <c r="T26" s="1988"/>
      <c r="U26" s="1988"/>
      <c r="V26" s="1988"/>
      <c r="W26" s="1988"/>
      <c r="X26" s="1988"/>
      <c r="Y26" s="1988"/>
      <c r="Z26" s="1988"/>
      <c r="AA26" s="1988"/>
      <c r="AB26" s="1988"/>
      <c r="AC26" s="1988"/>
      <c r="AD26" s="1988"/>
      <c r="AE26" s="1988"/>
      <c r="AF26" s="1988"/>
      <c r="AG26" s="1988"/>
      <c r="AH26" s="1988"/>
      <c r="AI26" s="1988"/>
      <c r="AJ26" s="1989"/>
      <c r="AK26" s="409"/>
      <c r="AL26" s="409"/>
      <c r="AM26" s="409"/>
      <c r="AN26" s="404"/>
      <c r="AO26" s="418"/>
    </row>
    <row r="27" spans="1:42" s="405" customFormat="1" ht="12.75" customHeight="1">
      <c r="A27" s="409"/>
      <c r="B27" s="409"/>
      <c r="C27" s="409"/>
      <c r="D27" s="418"/>
      <c r="E27" s="409"/>
      <c r="F27" s="409"/>
      <c r="G27" s="409"/>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09"/>
      <c r="AI27" s="409"/>
      <c r="AJ27" s="409"/>
      <c r="AK27" s="409"/>
      <c r="AL27" s="409"/>
      <c r="AM27" s="409"/>
      <c r="AN27" s="404"/>
      <c r="AO27" s="418"/>
    </row>
    <row r="28" spans="1:42" s="405" customFormat="1" ht="12.75" customHeight="1">
      <c r="A28" s="409"/>
      <c r="C28" s="412" t="s">
        <v>1950</v>
      </c>
      <c r="E28" s="409"/>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09"/>
      <c r="AI28" s="409"/>
      <c r="AJ28" s="409"/>
      <c r="AK28" s="409"/>
      <c r="AL28" s="409"/>
      <c r="AM28" s="409"/>
      <c r="AN28" s="404"/>
      <c r="AO28" s="418">
        <f>IF(AND(B46="Yes",B50="Yes",B52="Yes"),20,0)</f>
        <v>0</v>
      </c>
    </row>
    <row r="29" spans="1:42" s="405" customFormat="1" ht="12.75" customHeight="1">
      <c r="A29" s="409"/>
      <c r="B29" s="409"/>
      <c r="C29" s="409"/>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c r="AN29" s="404"/>
      <c r="AO29" s="405">
        <f>IF(AO28&gt;20,20,AO28)</f>
        <v>0</v>
      </c>
      <c r="AP29" s="405" t="s">
        <v>1946</v>
      </c>
    </row>
    <row r="30" spans="1:42" s="405" customFormat="1" ht="12.75" customHeight="1">
      <c r="A30" s="409"/>
      <c r="B30" s="2035" t="s">
        <v>299</v>
      </c>
      <c r="C30" s="2035"/>
      <c r="D30" s="415"/>
      <c r="E30" s="2045" t="s">
        <v>1951</v>
      </c>
      <c r="F30" s="2046"/>
      <c r="G30" s="2046"/>
      <c r="H30" s="2046"/>
      <c r="I30" s="2046"/>
      <c r="J30" s="2046"/>
      <c r="K30" s="2046"/>
      <c r="L30" s="2046"/>
      <c r="M30" s="2046"/>
      <c r="N30" s="2046"/>
      <c r="O30" s="2046"/>
      <c r="P30" s="2046"/>
      <c r="Q30" s="2046"/>
      <c r="R30" s="2046"/>
      <c r="S30" s="2046"/>
      <c r="T30" s="2046"/>
      <c r="U30" s="2046"/>
      <c r="V30" s="2046"/>
      <c r="W30" s="2046"/>
      <c r="X30" s="2046"/>
      <c r="Y30" s="2046"/>
      <c r="Z30" s="2046"/>
      <c r="AA30" s="2046"/>
      <c r="AB30" s="2046"/>
      <c r="AC30" s="2046"/>
      <c r="AD30" s="2046"/>
      <c r="AE30" s="2046"/>
      <c r="AF30" s="2046"/>
      <c r="AG30" s="2046"/>
      <c r="AH30" s="2046"/>
      <c r="AI30" s="2046"/>
      <c r="AJ30" s="2047"/>
      <c r="AK30" s="409"/>
      <c r="AL30" s="409"/>
      <c r="AM30" s="409"/>
      <c r="AN30" s="404"/>
      <c r="AO30" s="418"/>
    </row>
    <row r="31" spans="1:42" s="405" customFormat="1" ht="12.75" customHeight="1">
      <c r="A31" s="409"/>
      <c r="B31" s="409"/>
      <c r="C31" s="409"/>
      <c r="E31" s="2048"/>
      <c r="F31" s="2049"/>
      <c r="G31" s="2049"/>
      <c r="H31" s="2049"/>
      <c r="I31" s="2049"/>
      <c r="J31" s="2049"/>
      <c r="K31" s="2049"/>
      <c r="L31" s="2049"/>
      <c r="M31" s="2049"/>
      <c r="N31" s="2049"/>
      <c r="O31" s="2049"/>
      <c r="P31" s="2049"/>
      <c r="Q31" s="2049"/>
      <c r="R31" s="2049"/>
      <c r="S31" s="2049"/>
      <c r="T31" s="2049"/>
      <c r="U31" s="2049"/>
      <c r="V31" s="2049"/>
      <c r="W31" s="2049"/>
      <c r="X31" s="2049"/>
      <c r="Y31" s="2049"/>
      <c r="Z31" s="2049"/>
      <c r="AA31" s="2049"/>
      <c r="AB31" s="2049"/>
      <c r="AC31" s="2049"/>
      <c r="AD31" s="2049"/>
      <c r="AE31" s="2049"/>
      <c r="AF31" s="2049"/>
      <c r="AG31" s="2049"/>
      <c r="AH31" s="2049"/>
      <c r="AI31" s="2049"/>
      <c r="AJ31" s="2050"/>
      <c r="AK31" s="409"/>
      <c r="AL31" s="409"/>
      <c r="AM31" s="409"/>
      <c r="AN31" s="404"/>
    </row>
    <row r="32" spans="1:42" s="405" customFormat="1" ht="12.75" customHeight="1">
      <c r="A32" s="409"/>
      <c r="B32" s="409"/>
      <c r="C32" s="409"/>
      <c r="F32" s="1193"/>
      <c r="G32" s="1193"/>
      <c r="H32" s="1193"/>
      <c r="I32" s="1193"/>
      <c r="J32" s="1193"/>
      <c r="K32" s="1193"/>
      <c r="L32" s="1193"/>
      <c r="M32" s="1193"/>
      <c r="N32" s="1193"/>
      <c r="O32" s="1193"/>
      <c r="P32" s="1193"/>
      <c r="Q32" s="1193"/>
      <c r="R32" s="1193"/>
      <c r="S32" s="1193"/>
      <c r="T32" s="1193"/>
      <c r="U32" s="1193"/>
      <c r="V32" s="1193"/>
      <c r="W32" s="1193"/>
      <c r="X32" s="1193"/>
      <c r="Y32" s="1193"/>
      <c r="Z32" s="1193"/>
      <c r="AA32" s="1193"/>
      <c r="AB32" s="1193"/>
      <c r="AC32" s="1193"/>
      <c r="AD32" s="1193"/>
      <c r="AE32" s="1193"/>
      <c r="AF32" s="1193"/>
      <c r="AG32" s="1193"/>
      <c r="AH32" s="1193"/>
      <c r="AI32" s="1193"/>
      <c r="AJ32" s="1193"/>
      <c r="AK32" s="409"/>
      <c r="AL32" s="409"/>
      <c r="AM32" s="409"/>
      <c r="AN32" s="404"/>
    </row>
    <row r="33" spans="1:41" s="405" customFormat="1" ht="12.75" customHeight="1">
      <c r="A33" s="409"/>
      <c r="B33" s="2035" t="s">
        <v>299</v>
      </c>
      <c r="C33" s="2035"/>
      <c r="D33" s="415"/>
      <c r="E33" s="1962" t="s">
        <v>1952</v>
      </c>
      <c r="F33" s="1963"/>
      <c r="G33" s="1963"/>
      <c r="H33" s="1963"/>
      <c r="I33" s="1963"/>
      <c r="J33" s="1963"/>
      <c r="K33" s="1963"/>
      <c r="L33" s="1963"/>
      <c r="M33" s="1963"/>
      <c r="N33" s="1963"/>
      <c r="O33" s="1963"/>
      <c r="P33" s="1963"/>
      <c r="Q33" s="1963"/>
      <c r="R33" s="1963"/>
      <c r="S33" s="1963"/>
      <c r="T33" s="1963"/>
      <c r="U33" s="1963"/>
      <c r="V33" s="1963"/>
      <c r="W33" s="1963"/>
      <c r="X33" s="1963"/>
      <c r="Y33" s="1963"/>
      <c r="Z33" s="1963"/>
      <c r="AA33" s="1963"/>
      <c r="AB33" s="1963"/>
      <c r="AC33" s="1963"/>
      <c r="AD33" s="1963"/>
      <c r="AE33" s="1963"/>
      <c r="AF33" s="1963"/>
      <c r="AG33" s="1963"/>
      <c r="AH33" s="1963"/>
      <c r="AI33" s="1963"/>
      <c r="AJ33" s="1964"/>
      <c r="AK33" s="409"/>
      <c r="AL33" s="409"/>
      <c r="AM33" s="409"/>
      <c r="AN33" s="404"/>
    </row>
    <row r="34" spans="1:41" s="405" customFormat="1" ht="12.75" customHeight="1">
      <c r="A34" s="409"/>
      <c r="B34" s="409"/>
      <c r="C34" s="409"/>
      <c r="E34" s="1965"/>
      <c r="F34" s="1966"/>
      <c r="G34" s="1966"/>
      <c r="H34" s="1966"/>
      <c r="I34" s="1966"/>
      <c r="J34" s="1966"/>
      <c r="K34" s="1966"/>
      <c r="L34" s="1966"/>
      <c r="M34" s="1966"/>
      <c r="N34" s="1966"/>
      <c r="O34" s="1966"/>
      <c r="P34" s="1966"/>
      <c r="Q34" s="1966"/>
      <c r="R34" s="1966"/>
      <c r="S34" s="1966"/>
      <c r="T34" s="1966"/>
      <c r="U34" s="1966"/>
      <c r="V34" s="1966"/>
      <c r="W34" s="1966"/>
      <c r="X34" s="1966"/>
      <c r="Y34" s="1966"/>
      <c r="Z34" s="1966"/>
      <c r="AA34" s="1966"/>
      <c r="AB34" s="1966"/>
      <c r="AC34" s="1966"/>
      <c r="AD34" s="1966"/>
      <c r="AE34" s="1966"/>
      <c r="AF34" s="1966"/>
      <c r="AG34" s="1966"/>
      <c r="AH34" s="1966"/>
      <c r="AI34" s="1966"/>
      <c r="AJ34" s="1967"/>
      <c r="AK34" s="409"/>
      <c r="AL34" s="409"/>
      <c r="AM34" s="409"/>
      <c r="AN34" s="404"/>
    </row>
    <row r="35" spans="1:41" s="405" customFormat="1" ht="12.75" customHeight="1">
      <c r="A35" s="409"/>
      <c r="B35" s="409"/>
      <c r="C35" s="409"/>
      <c r="E35" s="1987"/>
      <c r="F35" s="1988"/>
      <c r="G35" s="1988"/>
      <c r="H35" s="1988"/>
      <c r="I35" s="1988"/>
      <c r="J35" s="1988"/>
      <c r="K35" s="1988"/>
      <c r="L35" s="1988"/>
      <c r="M35" s="1988"/>
      <c r="N35" s="1988"/>
      <c r="O35" s="1988"/>
      <c r="P35" s="1988"/>
      <c r="Q35" s="1988"/>
      <c r="R35" s="1988"/>
      <c r="S35" s="1988"/>
      <c r="T35" s="1988"/>
      <c r="U35" s="1988"/>
      <c r="V35" s="1988"/>
      <c r="W35" s="1988"/>
      <c r="X35" s="1988"/>
      <c r="Y35" s="1988"/>
      <c r="Z35" s="1988"/>
      <c r="AA35" s="1988"/>
      <c r="AB35" s="1988"/>
      <c r="AC35" s="1988"/>
      <c r="AD35" s="1988"/>
      <c r="AE35" s="1988"/>
      <c r="AF35" s="1988"/>
      <c r="AG35" s="1988"/>
      <c r="AH35" s="1988"/>
      <c r="AI35" s="1988"/>
      <c r="AJ35" s="1989"/>
      <c r="AK35" s="409"/>
      <c r="AL35" s="409"/>
      <c r="AM35" s="409"/>
      <c r="AN35" s="404"/>
    </row>
    <row r="36" spans="1:41" s="405" customFormat="1" ht="12.75" customHeight="1">
      <c r="A36" s="409"/>
      <c r="B36" s="409"/>
      <c r="C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4"/>
      <c r="AO36" s="405">
        <f>MAX(AO17,AO22,AO25,AO29)</f>
        <v>0</v>
      </c>
    </row>
    <row r="37" spans="1:41" s="405" customFormat="1" ht="12.75" customHeight="1">
      <c r="A37" s="409"/>
      <c r="C37" s="412" t="s">
        <v>1953</v>
      </c>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4"/>
    </row>
    <row r="38" spans="1:41" s="405" customFormat="1" ht="12.75" customHeight="1">
      <c r="A38" s="409"/>
      <c r="C38" s="954"/>
      <c r="D38" s="954"/>
      <c r="E38" s="954"/>
      <c r="F38" s="954"/>
      <c r="G38" s="954"/>
      <c r="H38" s="954"/>
      <c r="I38" s="954"/>
      <c r="J38" s="954"/>
      <c r="K38" s="954"/>
      <c r="L38" s="954"/>
      <c r="M38" s="954"/>
      <c r="N38" s="954"/>
      <c r="O38" s="954"/>
      <c r="P38" s="954"/>
      <c r="Q38" s="954"/>
      <c r="R38" s="954"/>
      <c r="S38" s="954"/>
      <c r="T38" s="954"/>
      <c r="U38" s="954"/>
      <c r="V38" s="954"/>
      <c r="W38" s="954"/>
      <c r="X38" s="954"/>
      <c r="Y38" s="954"/>
      <c r="Z38" s="954"/>
      <c r="AA38" s="954"/>
      <c r="AB38" s="954"/>
      <c r="AC38" s="954"/>
      <c r="AD38" s="954"/>
      <c r="AE38" s="954"/>
      <c r="AF38" s="954"/>
      <c r="AG38" s="954"/>
      <c r="AH38" s="954"/>
      <c r="AI38" s="954"/>
      <c r="AJ38" s="954"/>
      <c r="AK38" s="954"/>
      <c r="AL38" s="409"/>
      <c r="AM38" s="409"/>
      <c r="AN38" s="404"/>
    </row>
    <row r="39" spans="1:41" s="405" customFormat="1" ht="12.75" customHeight="1">
      <c r="A39" s="409"/>
      <c r="B39" s="2035" t="s">
        <v>299</v>
      </c>
      <c r="C39" s="2035"/>
      <c r="D39" s="954"/>
      <c r="E39" s="1962" t="s">
        <v>1954</v>
      </c>
      <c r="F39" s="1963"/>
      <c r="G39" s="1963"/>
      <c r="H39" s="1963"/>
      <c r="I39" s="1963"/>
      <c r="J39" s="1963"/>
      <c r="K39" s="1963"/>
      <c r="L39" s="1963"/>
      <c r="M39" s="1963"/>
      <c r="N39" s="1963"/>
      <c r="O39" s="1963"/>
      <c r="P39" s="1963"/>
      <c r="Q39" s="1963"/>
      <c r="R39" s="1963"/>
      <c r="S39" s="1963"/>
      <c r="T39" s="1963"/>
      <c r="U39" s="1963"/>
      <c r="V39" s="1963"/>
      <c r="W39" s="1963"/>
      <c r="X39" s="1963"/>
      <c r="Y39" s="1963"/>
      <c r="Z39" s="1963"/>
      <c r="AA39" s="1963"/>
      <c r="AB39" s="1963"/>
      <c r="AC39" s="1963"/>
      <c r="AD39" s="1963"/>
      <c r="AE39" s="1963"/>
      <c r="AF39" s="1963"/>
      <c r="AG39" s="1963"/>
      <c r="AH39" s="1963"/>
      <c r="AI39" s="1963"/>
      <c r="AJ39" s="1964"/>
      <c r="AK39" s="954"/>
      <c r="AL39" s="409"/>
      <c r="AM39" s="409"/>
      <c r="AN39" s="404"/>
    </row>
    <row r="40" spans="1:41" s="405" customFormat="1" ht="12.75" customHeight="1">
      <c r="A40" s="409"/>
      <c r="B40" s="409"/>
      <c r="C40" s="409"/>
      <c r="E40" s="1965"/>
      <c r="F40" s="1966"/>
      <c r="G40" s="1966"/>
      <c r="H40" s="1966"/>
      <c r="I40" s="1966"/>
      <c r="J40" s="1966"/>
      <c r="K40" s="1966"/>
      <c r="L40" s="1966"/>
      <c r="M40" s="1966"/>
      <c r="N40" s="1966"/>
      <c r="O40" s="1966"/>
      <c r="P40" s="1966"/>
      <c r="Q40" s="1966"/>
      <c r="R40" s="1966"/>
      <c r="S40" s="1966"/>
      <c r="T40" s="1966"/>
      <c r="U40" s="1966"/>
      <c r="V40" s="1966"/>
      <c r="W40" s="1966"/>
      <c r="X40" s="1966"/>
      <c r="Y40" s="1966"/>
      <c r="Z40" s="1966"/>
      <c r="AA40" s="1966"/>
      <c r="AB40" s="1966"/>
      <c r="AC40" s="1966"/>
      <c r="AD40" s="1966"/>
      <c r="AE40" s="1966"/>
      <c r="AF40" s="1966"/>
      <c r="AG40" s="1966"/>
      <c r="AH40" s="1966"/>
      <c r="AI40" s="1966"/>
      <c r="AJ40" s="1967"/>
      <c r="AK40" s="409"/>
      <c r="AL40" s="409"/>
      <c r="AM40" s="409"/>
      <c r="AN40" s="404"/>
    </row>
    <row r="41" spans="1:41" s="405" customFormat="1" ht="12.75" customHeight="1">
      <c r="A41" s="409"/>
      <c r="D41" s="415"/>
      <c r="E41" s="1987"/>
      <c r="F41" s="1988"/>
      <c r="G41" s="1988"/>
      <c r="H41" s="1988"/>
      <c r="I41" s="1988"/>
      <c r="J41" s="1988"/>
      <c r="K41" s="1988"/>
      <c r="L41" s="1988"/>
      <c r="M41" s="1988"/>
      <c r="N41" s="1988"/>
      <c r="O41" s="1988"/>
      <c r="P41" s="1988"/>
      <c r="Q41" s="1988"/>
      <c r="R41" s="1988"/>
      <c r="S41" s="1988"/>
      <c r="T41" s="1988"/>
      <c r="U41" s="1988"/>
      <c r="V41" s="1988"/>
      <c r="W41" s="1988"/>
      <c r="X41" s="1988"/>
      <c r="Y41" s="1988"/>
      <c r="Z41" s="1988"/>
      <c r="AA41" s="1988"/>
      <c r="AB41" s="1988"/>
      <c r="AC41" s="1988"/>
      <c r="AD41" s="1988"/>
      <c r="AE41" s="1988"/>
      <c r="AF41" s="1988"/>
      <c r="AG41" s="1988"/>
      <c r="AH41" s="1988"/>
      <c r="AI41" s="1988"/>
      <c r="AJ41" s="1989"/>
      <c r="AK41" s="409"/>
      <c r="AL41" s="409"/>
      <c r="AM41" s="409"/>
      <c r="AN41" s="404"/>
      <c r="AO41" s="422"/>
    </row>
    <row r="42" spans="1:41" s="405" customFormat="1" ht="12.75" customHeight="1">
      <c r="A42" s="409"/>
      <c r="B42" s="409"/>
      <c r="C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4"/>
      <c r="AO42" s="422"/>
    </row>
    <row r="43" spans="1:41" s="405" customFormat="1" ht="12.75" customHeight="1">
      <c r="A43" s="1113"/>
      <c r="B43" s="1113" t="s">
        <v>1955</v>
      </c>
      <c r="C43" s="415"/>
      <c r="D43" s="415"/>
      <c r="E43" s="423"/>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09"/>
      <c r="AL43" s="409"/>
      <c r="AM43" s="409"/>
      <c r="AN43" s="404"/>
      <c r="AO43" s="422"/>
    </row>
    <row r="44" spans="1:41" s="405" customFormat="1" ht="12.75" customHeight="1">
      <c r="A44" s="409"/>
      <c r="B44" s="409"/>
      <c r="C44" s="953" t="s">
        <v>1956</v>
      </c>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4"/>
      <c r="AO44" s="422"/>
    </row>
    <row r="45" spans="1:41" s="405" customFormat="1" ht="12.75" customHeight="1">
      <c r="A45" s="415"/>
      <c r="B45" s="415"/>
      <c r="C45" s="415"/>
      <c r="D45" s="415"/>
      <c r="E45" s="424"/>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409"/>
      <c r="AN45" s="404"/>
      <c r="AO45" s="422"/>
    </row>
    <row r="46" spans="1:41" s="405" customFormat="1" ht="12.75" customHeight="1">
      <c r="A46" s="409"/>
      <c r="B46" s="2035" t="s">
        <v>299</v>
      </c>
      <c r="C46" s="2035"/>
      <c r="D46" s="409"/>
      <c r="E46" s="1962" t="s">
        <v>1957</v>
      </c>
      <c r="F46" s="1963"/>
      <c r="G46" s="1963"/>
      <c r="H46" s="1963"/>
      <c r="I46" s="1963"/>
      <c r="J46" s="1963"/>
      <c r="K46" s="1963"/>
      <c r="L46" s="1963"/>
      <c r="M46" s="1963"/>
      <c r="N46" s="1963"/>
      <c r="O46" s="1963"/>
      <c r="P46" s="1963"/>
      <c r="Q46" s="1963"/>
      <c r="R46" s="1963"/>
      <c r="S46" s="1963"/>
      <c r="T46" s="1963"/>
      <c r="U46" s="1963"/>
      <c r="V46" s="1963"/>
      <c r="W46" s="1963"/>
      <c r="X46" s="1963"/>
      <c r="Y46" s="1963"/>
      <c r="Z46" s="1963"/>
      <c r="AA46" s="1963"/>
      <c r="AB46" s="1963"/>
      <c r="AC46" s="1963"/>
      <c r="AD46" s="1963"/>
      <c r="AE46" s="1963"/>
      <c r="AF46" s="1963"/>
      <c r="AG46" s="1963"/>
      <c r="AH46" s="1963"/>
      <c r="AI46" s="1963"/>
      <c r="AJ46" s="1964"/>
      <c r="AK46" s="409"/>
      <c r="AL46" s="409"/>
      <c r="AM46" s="409"/>
      <c r="AN46" s="404"/>
      <c r="AO46" s="425"/>
    </row>
    <row r="47" spans="1:41" s="405" customFormat="1" ht="12.75" customHeight="1">
      <c r="A47" s="409"/>
      <c r="D47" s="415"/>
      <c r="E47" s="1965"/>
      <c r="F47" s="1966"/>
      <c r="G47" s="1966"/>
      <c r="H47" s="1966"/>
      <c r="I47" s="1966"/>
      <c r="J47" s="1966"/>
      <c r="K47" s="1966"/>
      <c r="L47" s="1966"/>
      <c r="M47" s="1966"/>
      <c r="N47" s="1966"/>
      <c r="O47" s="1966"/>
      <c r="P47" s="1966"/>
      <c r="Q47" s="1966"/>
      <c r="R47" s="1966"/>
      <c r="S47" s="1966"/>
      <c r="T47" s="1966"/>
      <c r="U47" s="1966"/>
      <c r="V47" s="1966"/>
      <c r="W47" s="1966"/>
      <c r="X47" s="1966"/>
      <c r="Y47" s="1966"/>
      <c r="Z47" s="1966"/>
      <c r="AA47" s="1966"/>
      <c r="AB47" s="1966"/>
      <c r="AC47" s="1966"/>
      <c r="AD47" s="1966"/>
      <c r="AE47" s="1966"/>
      <c r="AF47" s="1966"/>
      <c r="AG47" s="1966"/>
      <c r="AH47" s="1966"/>
      <c r="AI47" s="1966"/>
      <c r="AJ47" s="1967"/>
      <c r="AK47" s="409"/>
      <c r="AL47" s="409"/>
      <c r="AM47" s="409"/>
      <c r="AN47" s="404"/>
      <c r="AO47" s="425"/>
    </row>
    <row r="48" spans="1:41" s="405" customFormat="1" ht="12.75" customHeight="1">
      <c r="A48" s="409"/>
      <c r="D48" s="409"/>
      <c r="E48" s="1987"/>
      <c r="F48" s="1988"/>
      <c r="G48" s="1988"/>
      <c r="H48" s="1988"/>
      <c r="I48" s="1988"/>
      <c r="J48" s="1988"/>
      <c r="K48" s="1988"/>
      <c r="L48" s="1988"/>
      <c r="M48" s="1988"/>
      <c r="N48" s="1988"/>
      <c r="O48" s="1988"/>
      <c r="P48" s="1988"/>
      <c r="Q48" s="1988"/>
      <c r="R48" s="1988"/>
      <c r="S48" s="1988"/>
      <c r="T48" s="1988"/>
      <c r="U48" s="1988"/>
      <c r="V48" s="1988"/>
      <c r="W48" s="1988"/>
      <c r="X48" s="1988"/>
      <c r="Y48" s="1988"/>
      <c r="Z48" s="1988"/>
      <c r="AA48" s="1988"/>
      <c r="AB48" s="1988"/>
      <c r="AC48" s="1988"/>
      <c r="AD48" s="1988"/>
      <c r="AE48" s="1988"/>
      <c r="AF48" s="1988"/>
      <c r="AG48" s="1988"/>
      <c r="AH48" s="1988"/>
      <c r="AI48" s="1988"/>
      <c r="AJ48" s="1989"/>
      <c r="AK48" s="409"/>
      <c r="AL48" s="409"/>
      <c r="AM48" s="409"/>
      <c r="AN48" s="404"/>
    </row>
    <row r="49" spans="1:50" s="405" customFormat="1" ht="12.75" customHeight="1">
      <c r="A49" s="409"/>
      <c r="B49" s="409"/>
      <c r="C49" s="409"/>
      <c r="D49" s="415"/>
      <c r="E49" s="424"/>
      <c r="F49" s="422"/>
      <c r="G49" s="422"/>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c r="AE49" s="409"/>
      <c r="AF49" s="409"/>
      <c r="AG49" s="409"/>
      <c r="AH49" s="409"/>
      <c r="AI49" s="409"/>
      <c r="AJ49" s="409"/>
      <c r="AK49" s="409"/>
      <c r="AL49" s="409"/>
      <c r="AM49" s="409"/>
      <c r="AN49" s="404"/>
    </row>
    <row r="50" spans="1:50" s="405" customFormat="1" ht="12.75" customHeight="1">
      <c r="A50" s="409"/>
      <c r="B50" s="2035" t="s">
        <v>299</v>
      </c>
      <c r="C50" s="2035"/>
      <c r="D50" s="409"/>
      <c r="E50" s="2061" t="s">
        <v>1958</v>
      </c>
      <c r="F50" s="2062"/>
      <c r="G50" s="2062"/>
      <c r="H50" s="2062"/>
      <c r="I50" s="2062"/>
      <c r="J50" s="2062"/>
      <c r="K50" s="2062"/>
      <c r="L50" s="2062"/>
      <c r="M50" s="2062"/>
      <c r="N50" s="2062"/>
      <c r="O50" s="2062"/>
      <c r="P50" s="2062"/>
      <c r="Q50" s="2062"/>
      <c r="R50" s="2062"/>
      <c r="S50" s="2062"/>
      <c r="T50" s="2062"/>
      <c r="U50" s="2062"/>
      <c r="V50" s="2062"/>
      <c r="W50" s="2062"/>
      <c r="X50" s="2062"/>
      <c r="Y50" s="2062"/>
      <c r="Z50" s="2062"/>
      <c r="AA50" s="2062"/>
      <c r="AB50" s="2062"/>
      <c r="AC50" s="2062"/>
      <c r="AD50" s="2062"/>
      <c r="AE50" s="2062"/>
      <c r="AF50" s="2062"/>
      <c r="AG50" s="2062"/>
      <c r="AH50" s="2062"/>
      <c r="AI50" s="2062"/>
      <c r="AJ50" s="2063"/>
      <c r="AK50" s="409"/>
      <c r="AL50" s="409"/>
      <c r="AM50" s="409"/>
      <c r="AN50" s="404"/>
    </row>
    <row r="51" spans="1:50" s="405" customFormat="1" ht="12.75" customHeight="1">
      <c r="A51" s="409"/>
      <c r="B51" s="409"/>
      <c r="C51" s="409"/>
      <c r="D51" s="415"/>
      <c r="E51" s="426"/>
      <c r="F51" s="422"/>
      <c r="G51" s="422"/>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409"/>
      <c r="AN51" s="404"/>
    </row>
    <row r="52" spans="1:50" s="405" customFormat="1" ht="12.75" customHeight="1">
      <c r="A52" s="409"/>
      <c r="B52" s="2035" t="s">
        <v>299</v>
      </c>
      <c r="C52" s="2035"/>
      <c r="D52" s="409"/>
      <c r="E52" s="1962" t="s">
        <v>1959</v>
      </c>
      <c r="F52" s="1963"/>
      <c r="G52" s="1963"/>
      <c r="H52" s="1963"/>
      <c r="I52" s="1963"/>
      <c r="J52" s="1963"/>
      <c r="K52" s="1963"/>
      <c r="L52" s="1963"/>
      <c r="M52" s="1963"/>
      <c r="N52" s="1963"/>
      <c r="O52" s="1963"/>
      <c r="P52" s="1963"/>
      <c r="Q52" s="1963"/>
      <c r="R52" s="1963"/>
      <c r="S52" s="1963"/>
      <c r="T52" s="1963"/>
      <c r="U52" s="1963"/>
      <c r="V52" s="1963"/>
      <c r="W52" s="1963"/>
      <c r="X52" s="1963"/>
      <c r="Y52" s="1963"/>
      <c r="Z52" s="1963"/>
      <c r="AA52" s="1963"/>
      <c r="AB52" s="1963"/>
      <c r="AC52" s="1963"/>
      <c r="AD52" s="1963"/>
      <c r="AE52" s="1963"/>
      <c r="AF52" s="1963"/>
      <c r="AG52" s="1963"/>
      <c r="AH52" s="1963"/>
      <c r="AI52" s="1963"/>
      <c r="AJ52" s="1964"/>
      <c r="AK52" s="409"/>
      <c r="AL52" s="409"/>
      <c r="AM52" s="409"/>
      <c r="AN52" s="404"/>
    </row>
    <row r="53" spans="1:50" s="405" customFormat="1" ht="12.75" customHeight="1">
      <c r="A53" s="409"/>
      <c r="B53" s="415"/>
      <c r="C53" s="415"/>
      <c r="D53" s="415"/>
      <c r="E53" s="1987"/>
      <c r="F53" s="1988"/>
      <c r="G53" s="1988"/>
      <c r="H53" s="1988"/>
      <c r="I53" s="1988"/>
      <c r="J53" s="1988"/>
      <c r="K53" s="1988"/>
      <c r="L53" s="1988"/>
      <c r="M53" s="1988"/>
      <c r="N53" s="1988"/>
      <c r="O53" s="1988"/>
      <c r="P53" s="1988"/>
      <c r="Q53" s="1988"/>
      <c r="R53" s="1988"/>
      <c r="S53" s="1988"/>
      <c r="T53" s="1988"/>
      <c r="U53" s="1988"/>
      <c r="V53" s="1988"/>
      <c r="W53" s="1988"/>
      <c r="X53" s="1988"/>
      <c r="Y53" s="1988"/>
      <c r="Z53" s="1988"/>
      <c r="AA53" s="1988"/>
      <c r="AB53" s="1988"/>
      <c r="AC53" s="1988"/>
      <c r="AD53" s="1988"/>
      <c r="AE53" s="1988"/>
      <c r="AF53" s="1988"/>
      <c r="AG53" s="1988"/>
      <c r="AH53" s="1988"/>
      <c r="AI53" s="1988"/>
      <c r="AJ53" s="1989"/>
      <c r="AK53" s="409"/>
      <c r="AL53" s="409"/>
      <c r="AM53" s="409"/>
      <c r="AN53" s="404"/>
      <c r="AX53" s="1113"/>
    </row>
    <row r="54" spans="1:50" s="405" customFormat="1" ht="12.75" customHeight="1">
      <c r="A54" s="409"/>
      <c r="B54" s="415"/>
      <c r="C54" s="415"/>
      <c r="D54" s="415"/>
      <c r="E54" s="426"/>
      <c r="F54" s="40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409"/>
      <c r="AL54" s="409"/>
      <c r="AM54" s="409"/>
      <c r="AN54" s="404"/>
      <c r="AX54" s="1113"/>
    </row>
    <row r="55" spans="1:50" s="405" customFormat="1" ht="12.75" customHeight="1">
      <c r="A55" s="409"/>
      <c r="B55" s="409"/>
      <c r="C55" s="409"/>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c r="AN55" s="404"/>
    </row>
    <row r="56" spans="1:50" s="405" customFormat="1" ht="12.75" customHeight="1">
      <c r="A56" s="427"/>
      <c r="B56" s="428"/>
      <c r="C56" s="428"/>
      <c r="D56" s="428"/>
      <c r="E56" s="428"/>
      <c r="F56" s="428"/>
      <c r="G56" s="429"/>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c r="AI56" s="431"/>
      <c r="AJ56" s="431" t="s">
        <v>1960</v>
      </c>
      <c r="AK56" s="2008">
        <f>AO36</f>
        <v>0</v>
      </c>
      <c r="AL56" s="2009"/>
      <c r="AM56" s="2010"/>
      <c r="AN56" s="404"/>
    </row>
    <row r="57" spans="1:50" s="405" customFormat="1" ht="12.75" customHeight="1" thickBot="1">
      <c r="A57" s="432"/>
      <c r="B57" s="433"/>
      <c r="C57" s="434"/>
      <c r="D57" s="434"/>
      <c r="E57" s="434"/>
      <c r="F57" s="434"/>
      <c r="G57" s="434"/>
      <c r="H57" s="434"/>
      <c r="I57" s="434"/>
      <c r="J57" s="434"/>
      <c r="K57" s="434"/>
      <c r="L57" s="434"/>
      <c r="M57" s="434"/>
      <c r="N57" s="434"/>
      <c r="O57" s="434"/>
      <c r="P57" s="434"/>
      <c r="Q57" s="434"/>
      <c r="R57" s="434"/>
      <c r="S57" s="434"/>
      <c r="T57" s="434"/>
      <c r="U57" s="434"/>
      <c r="V57" s="434"/>
      <c r="W57" s="434"/>
      <c r="X57" s="434"/>
      <c r="Y57" s="434"/>
      <c r="Z57" s="434"/>
      <c r="AA57" s="434"/>
      <c r="AB57" s="434"/>
      <c r="AC57" s="434"/>
      <c r="AD57" s="434"/>
      <c r="AE57" s="434"/>
      <c r="AF57" s="434"/>
      <c r="AG57" s="434"/>
      <c r="AH57" s="434"/>
      <c r="AI57" s="434"/>
      <c r="AJ57" s="434"/>
      <c r="AK57" s="434"/>
      <c r="AL57" s="434"/>
      <c r="AM57" s="435"/>
      <c r="AN57" s="404"/>
    </row>
    <row r="58" spans="1:50" s="405" customFormat="1" ht="12.75" customHeight="1" thickTop="1">
      <c r="A58" s="436"/>
      <c r="B58" s="437"/>
      <c r="C58" s="438"/>
      <c r="D58" s="438"/>
      <c r="E58" s="438"/>
      <c r="F58" s="438"/>
      <c r="G58" s="438"/>
      <c r="H58" s="438"/>
      <c r="I58" s="1209"/>
      <c r="J58" s="1209"/>
      <c r="K58" s="1209"/>
      <c r="L58" s="1209"/>
      <c r="M58" s="1209"/>
      <c r="N58" s="1209"/>
      <c r="O58" s="1209"/>
      <c r="P58" s="1209"/>
      <c r="Q58" s="1209"/>
      <c r="R58" s="436"/>
      <c r="S58" s="1113"/>
      <c r="T58" s="1113"/>
      <c r="U58" s="1113"/>
      <c r="V58" s="1113"/>
      <c r="W58" s="1113"/>
      <c r="X58" s="1113"/>
      <c r="Y58" s="1113"/>
      <c r="Z58" s="1113"/>
      <c r="AA58" s="1113"/>
      <c r="AB58" s="1113"/>
      <c r="AC58" s="1113"/>
      <c r="AD58" s="1113"/>
      <c r="AE58" s="1113"/>
      <c r="AF58" s="436"/>
      <c r="AG58" s="1113"/>
      <c r="AH58" s="1113"/>
      <c r="AI58" s="1113"/>
      <c r="AJ58" s="1113"/>
      <c r="AK58" s="418"/>
      <c r="AL58" s="418"/>
      <c r="AM58" s="418"/>
      <c r="AN58" s="404"/>
    </row>
    <row r="59" spans="1:50" s="405" customFormat="1" ht="12.75" customHeight="1">
      <c r="A59" s="407" t="s">
        <v>1961</v>
      </c>
      <c r="B59" s="1113" t="s">
        <v>785</v>
      </c>
      <c r="C59" s="1113"/>
      <c r="D59" s="1113"/>
      <c r="E59" s="1113"/>
      <c r="F59" s="1113"/>
      <c r="G59" s="1113"/>
      <c r="H59" s="1113"/>
      <c r="I59" s="1113"/>
      <c r="J59" s="1113"/>
      <c r="K59" s="1113"/>
      <c r="L59" s="1113"/>
      <c r="M59" s="1113"/>
      <c r="N59" s="1113"/>
      <c r="O59" s="1113"/>
      <c r="P59" s="1113"/>
      <c r="Q59" s="1113"/>
      <c r="R59" s="1113"/>
      <c r="S59" s="1113"/>
      <c r="T59" s="1113"/>
      <c r="U59" s="1113"/>
      <c r="V59" s="1113"/>
      <c r="W59" s="1113"/>
      <c r="X59" s="1113"/>
      <c r="Y59" s="1113"/>
      <c r="Z59" s="1113"/>
      <c r="AA59" s="1113"/>
      <c r="AB59" s="1113"/>
      <c r="AC59" s="1113"/>
      <c r="AD59" s="1113"/>
      <c r="AE59" s="1852" t="s">
        <v>1962</v>
      </c>
      <c r="AF59" s="1852"/>
      <c r="AG59" s="1852"/>
      <c r="AH59" s="1852"/>
      <c r="AI59" s="1852"/>
      <c r="AJ59" s="1852"/>
      <c r="AK59" s="1852"/>
      <c r="AL59" s="409"/>
      <c r="AM59" s="409"/>
      <c r="AN59" s="404"/>
    </row>
    <row r="60" spans="1:50" s="405" customFormat="1" ht="12.75" customHeight="1">
      <c r="A60" s="407"/>
      <c r="B60" s="1113" t="s">
        <v>1963</v>
      </c>
      <c r="C60" s="1113"/>
      <c r="D60" s="1113"/>
      <c r="E60" s="1113"/>
      <c r="F60" s="1113"/>
      <c r="G60" s="1113"/>
      <c r="H60" s="1113"/>
      <c r="I60" s="1113"/>
      <c r="J60" s="1113"/>
      <c r="K60" s="1113"/>
      <c r="L60" s="1113"/>
      <c r="M60" s="1113"/>
      <c r="N60" s="1113"/>
      <c r="O60" s="1113"/>
      <c r="P60" s="1113"/>
      <c r="Q60" s="1113"/>
      <c r="R60" s="1113"/>
      <c r="S60" s="1113"/>
      <c r="T60" s="1113"/>
      <c r="U60" s="1113"/>
      <c r="V60" s="1113"/>
      <c r="W60" s="1113"/>
      <c r="X60" s="1113"/>
      <c r="Y60" s="1113"/>
      <c r="Z60" s="1113"/>
      <c r="AA60" s="1113"/>
      <c r="AB60" s="1113"/>
      <c r="AC60" s="1113"/>
      <c r="AD60" s="1113"/>
      <c r="AE60" s="1189"/>
      <c r="AF60" s="1189"/>
      <c r="AG60" s="1189"/>
      <c r="AH60" s="1189"/>
      <c r="AI60" s="1189"/>
      <c r="AJ60" s="1189"/>
      <c r="AK60" s="1189"/>
      <c r="AL60" s="409"/>
      <c r="AM60" s="409"/>
      <c r="AN60" s="404"/>
    </row>
    <row r="61" spans="1:50" s="405" customFormat="1" ht="12.75" customHeight="1">
      <c r="A61" s="407"/>
      <c r="B61" s="1113"/>
      <c r="C61" s="1113"/>
      <c r="D61" s="1113"/>
      <c r="E61" s="1113"/>
      <c r="F61" s="1113"/>
      <c r="G61" s="1113"/>
      <c r="H61" s="1113"/>
      <c r="I61" s="1113"/>
      <c r="J61" s="1113"/>
      <c r="K61" s="1113"/>
      <c r="L61" s="1113"/>
      <c r="M61" s="1113"/>
      <c r="N61" s="1113"/>
      <c r="O61" s="1113"/>
      <c r="P61" s="1113"/>
      <c r="Q61" s="1113"/>
      <c r="R61" s="1113"/>
      <c r="S61" s="1113"/>
      <c r="T61" s="1113"/>
      <c r="U61" s="1113"/>
      <c r="V61" s="1113"/>
      <c r="W61" s="1113"/>
      <c r="X61" s="1113"/>
      <c r="Y61" s="1113"/>
      <c r="Z61" s="1113"/>
      <c r="AA61" s="1113"/>
      <c r="AB61" s="1113"/>
      <c r="AC61" s="1113"/>
      <c r="AD61" s="1113"/>
      <c r="AE61" s="1189"/>
      <c r="AF61" s="1189"/>
      <c r="AG61" s="1189"/>
      <c r="AH61" s="1189"/>
      <c r="AI61" s="1189"/>
      <c r="AJ61" s="1189"/>
      <c r="AK61" s="1189"/>
      <c r="AL61" s="409"/>
      <c r="AM61" s="409"/>
      <c r="AN61" s="404"/>
    </row>
    <row r="62" spans="1:50" s="405" customFormat="1" ht="12.75" customHeight="1">
      <c r="A62" s="407"/>
      <c r="B62" s="2035" t="s">
        <v>299</v>
      </c>
      <c r="C62" s="2035"/>
      <c r="D62" s="415" t="s">
        <v>1964</v>
      </c>
      <c r="E62" s="2027" t="s">
        <v>1965</v>
      </c>
      <c r="F62" s="2028"/>
      <c r="G62" s="2028"/>
      <c r="H62" s="2028"/>
      <c r="I62" s="2028"/>
      <c r="J62" s="2028"/>
      <c r="K62" s="2028"/>
      <c r="L62" s="2028"/>
      <c r="M62" s="2028"/>
      <c r="N62" s="2028"/>
      <c r="O62" s="2028"/>
      <c r="P62" s="2028"/>
      <c r="Q62" s="2028"/>
      <c r="R62" s="2028"/>
      <c r="S62" s="2028"/>
      <c r="T62" s="2028"/>
      <c r="U62" s="2028"/>
      <c r="V62" s="2028"/>
      <c r="W62" s="2028"/>
      <c r="X62" s="2028"/>
      <c r="Y62" s="2028"/>
      <c r="Z62" s="2028"/>
      <c r="AA62" s="2028"/>
      <c r="AB62" s="2028"/>
      <c r="AC62" s="2028"/>
      <c r="AD62" s="2028"/>
      <c r="AE62" s="2028"/>
      <c r="AF62" s="2028"/>
      <c r="AG62" s="2028"/>
      <c r="AH62" s="2028"/>
      <c r="AI62" s="2028"/>
      <c r="AJ62" s="2029"/>
      <c r="AK62" s="1189"/>
      <c r="AL62" s="409"/>
      <c r="AM62" s="409"/>
      <c r="AN62" s="404"/>
      <c r="AO62" s="418">
        <f>IF($B62="yes",10,0)</f>
        <v>0</v>
      </c>
    </row>
    <row r="63" spans="1:50" s="405" customFormat="1" ht="12.75" customHeight="1">
      <c r="A63" s="407"/>
      <c r="B63" s="409"/>
      <c r="C63" s="409"/>
      <c r="D63" s="419"/>
      <c r="E63" s="2030"/>
      <c r="F63" s="2031"/>
      <c r="G63" s="2031"/>
      <c r="H63" s="2031"/>
      <c r="I63" s="2031"/>
      <c r="J63" s="2031"/>
      <c r="K63" s="2031"/>
      <c r="L63" s="2031"/>
      <c r="M63" s="2031"/>
      <c r="N63" s="2031"/>
      <c r="O63" s="2031"/>
      <c r="P63" s="2031"/>
      <c r="Q63" s="2031"/>
      <c r="R63" s="2031"/>
      <c r="S63" s="2031"/>
      <c r="T63" s="2031"/>
      <c r="U63" s="2031"/>
      <c r="V63" s="2031"/>
      <c r="W63" s="2031"/>
      <c r="X63" s="2031"/>
      <c r="Y63" s="2031"/>
      <c r="Z63" s="2031"/>
      <c r="AA63" s="2031"/>
      <c r="AB63" s="2031"/>
      <c r="AC63" s="2031"/>
      <c r="AD63" s="2031"/>
      <c r="AE63" s="2031"/>
      <c r="AF63" s="2031"/>
      <c r="AG63" s="2031"/>
      <c r="AH63" s="2031"/>
      <c r="AI63" s="2031"/>
      <c r="AJ63" s="2032"/>
      <c r="AK63" s="1189"/>
      <c r="AL63" s="409"/>
      <c r="AM63" s="409"/>
      <c r="AN63" s="404"/>
      <c r="AO63" s="418">
        <f>IF($B68="yes",10,0)</f>
        <v>0</v>
      </c>
    </row>
    <row r="64" spans="1:50" s="405" customFormat="1" ht="12.75" customHeight="1">
      <c r="A64" s="407"/>
      <c r="B64" s="409"/>
      <c r="C64" s="409"/>
      <c r="D64" s="419"/>
      <c r="E64" s="2030"/>
      <c r="F64" s="2031"/>
      <c r="G64" s="2031"/>
      <c r="H64" s="2031"/>
      <c r="I64" s="2031"/>
      <c r="J64" s="2031"/>
      <c r="K64" s="2031"/>
      <c r="L64" s="2031"/>
      <c r="M64" s="2031"/>
      <c r="N64" s="2031"/>
      <c r="O64" s="2031"/>
      <c r="P64" s="2031"/>
      <c r="Q64" s="2031"/>
      <c r="R64" s="2031"/>
      <c r="S64" s="2031"/>
      <c r="T64" s="2031"/>
      <c r="U64" s="2031"/>
      <c r="V64" s="2031"/>
      <c r="W64" s="2031"/>
      <c r="X64" s="2031"/>
      <c r="Y64" s="2031"/>
      <c r="Z64" s="2031"/>
      <c r="AA64" s="2031"/>
      <c r="AB64" s="2031"/>
      <c r="AC64" s="2031"/>
      <c r="AD64" s="2031"/>
      <c r="AE64" s="2031"/>
      <c r="AF64" s="2031"/>
      <c r="AG64" s="2031"/>
      <c r="AH64" s="2031"/>
      <c r="AI64" s="2031"/>
      <c r="AJ64" s="2032"/>
      <c r="AK64" s="1189"/>
      <c r="AL64" s="409"/>
      <c r="AM64" s="409"/>
      <c r="AN64" s="404"/>
      <c r="AO64" s="418">
        <f>IF($B75="yes",10,0)</f>
        <v>0</v>
      </c>
    </row>
    <row r="65" spans="1:42" s="405" customFormat="1" ht="12.75" customHeight="1">
      <c r="A65" s="407"/>
      <c r="B65" s="409"/>
      <c r="C65" s="409"/>
      <c r="D65" s="419"/>
      <c r="E65" s="2030"/>
      <c r="F65" s="2031"/>
      <c r="G65" s="2031"/>
      <c r="H65" s="2031"/>
      <c r="I65" s="2031"/>
      <c r="J65" s="2031"/>
      <c r="K65" s="2031"/>
      <c r="L65" s="2031"/>
      <c r="M65" s="2031"/>
      <c r="N65" s="2031"/>
      <c r="O65" s="2031"/>
      <c r="P65" s="2031"/>
      <c r="Q65" s="2031"/>
      <c r="R65" s="2031"/>
      <c r="S65" s="2031"/>
      <c r="T65" s="2031"/>
      <c r="U65" s="2031"/>
      <c r="V65" s="2031"/>
      <c r="W65" s="2031"/>
      <c r="X65" s="2031"/>
      <c r="Y65" s="2031"/>
      <c r="Z65" s="2031"/>
      <c r="AA65" s="2031"/>
      <c r="AB65" s="2031"/>
      <c r="AC65" s="2031"/>
      <c r="AD65" s="2031"/>
      <c r="AE65" s="2031"/>
      <c r="AF65" s="2031"/>
      <c r="AG65" s="2031"/>
      <c r="AH65" s="2031"/>
      <c r="AI65" s="2031"/>
      <c r="AJ65" s="2032"/>
      <c r="AK65" s="1189"/>
      <c r="AL65" s="409"/>
      <c r="AM65" s="409"/>
      <c r="AN65" s="404"/>
      <c r="AO65" s="405">
        <f>IF(SUM(AO62:AO64)&gt;10,10,(SUM(AO62:AO64)))</f>
        <v>0</v>
      </c>
      <c r="AP65" s="439" t="s">
        <v>1966</v>
      </c>
    </row>
    <row r="66" spans="1:42" s="405" customFormat="1" ht="12.75" customHeight="1">
      <c r="A66" s="407"/>
      <c r="B66" s="409"/>
      <c r="C66" s="409"/>
      <c r="D66" s="419"/>
      <c r="E66" s="2057"/>
      <c r="F66" s="2058"/>
      <c r="G66" s="2058"/>
      <c r="H66" s="2058"/>
      <c r="I66" s="2058"/>
      <c r="J66" s="2058"/>
      <c r="K66" s="2058"/>
      <c r="L66" s="2058"/>
      <c r="M66" s="2058"/>
      <c r="N66" s="2058"/>
      <c r="O66" s="2058"/>
      <c r="P66" s="2058"/>
      <c r="Q66" s="2058"/>
      <c r="R66" s="2058"/>
      <c r="S66" s="2058"/>
      <c r="T66" s="2058"/>
      <c r="U66" s="2058"/>
      <c r="V66" s="2058"/>
      <c r="W66" s="2058"/>
      <c r="X66" s="2058"/>
      <c r="Y66" s="2058"/>
      <c r="Z66" s="2058"/>
      <c r="AA66" s="2058"/>
      <c r="AB66" s="2058"/>
      <c r="AC66" s="2058"/>
      <c r="AD66" s="2058"/>
      <c r="AE66" s="2058"/>
      <c r="AF66" s="2058"/>
      <c r="AG66" s="2058"/>
      <c r="AH66" s="2058"/>
      <c r="AI66" s="2058"/>
      <c r="AJ66" s="2059"/>
      <c r="AK66" s="1189"/>
      <c r="AL66" s="409"/>
      <c r="AM66" s="409"/>
      <c r="AN66" s="404"/>
    </row>
    <row r="67" spans="1:42" s="405" customFormat="1" ht="12.75" customHeight="1">
      <c r="A67" s="407"/>
      <c r="B67" s="409"/>
      <c r="C67" s="409"/>
      <c r="E67" s="409"/>
      <c r="F67" s="409"/>
      <c r="G67" s="409"/>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9"/>
      <c r="AI67" s="409"/>
      <c r="AJ67" s="409"/>
      <c r="AK67" s="1189"/>
      <c r="AL67" s="409"/>
      <c r="AM67" s="409"/>
      <c r="AN67" s="404"/>
    </row>
    <row r="68" spans="1:42" s="405" customFormat="1" ht="12.75" customHeight="1">
      <c r="A68" s="407"/>
      <c r="B68" s="2035" t="s">
        <v>299</v>
      </c>
      <c r="C68" s="2035"/>
      <c r="D68" s="415" t="s">
        <v>1967</v>
      </c>
      <c r="E68" s="793" t="s">
        <v>1968</v>
      </c>
      <c r="F68" s="794"/>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c r="AI68" s="794"/>
      <c r="AJ68" s="795"/>
      <c r="AK68" s="1189"/>
      <c r="AL68" s="409"/>
      <c r="AM68" s="409"/>
      <c r="AN68" s="404"/>
    </row>
    <row r="69" spans="1:42" s="405" customFormat="1" ht="12.75" customHeight="1">
      <c r="A69" s="407"/>
      <c r="B69" s="409"/>
      <c r="C69" s="409"/>
      <c r="D69" s="418"/>
      <c r="E69" s="2060" t="s">
        <v>299</v>
      </c>
      <c r="F69" s="2035"/>
      <c r="G69" s="440"/>
      <c r="H69" s="424" t="s">
        <v>1969</v>
      </c>
      <c r="I69" s="1188"/>
      <c r="J69" s="440"/>
      <c r="K69" s="440"/>
      <c r="L69" s="440"/>
      <c r="M69" s="440"/>
      <c r="N69" s="440"/>
      <c r="O69" s="440"/>
      <c r="P69" s="440"/>
      <c r="Q69" s="440"/>
      <c r="R69" s="440"/>
      <c r="S69" s="440"/>
      <c r="T69" s="440"/>
      <c r="U69" s="440"/>
      <c r="V69" s="440"/>
      <c r="W69" s="440"/>
      <c r="X69" s="440"/>
      <c r="Y69" s="440"/>
      <c r="Z69" s="440"/>
      <c r="AA69" s="440"/>
      <c r="AB69" s="440"/>
      <c r="AC69" s="440"/>
      <c r="AD69" s="440"/>
      <c r="AE69" s="440"/>
      <c r="AF69" s="440"/>
      <c r="AG69" s="440"/>
      <c r="AH69" s="440"/>
      <c r="AI69" s="440"/>
      <c r="AJ69" s="796"/>
      <c r="AK69" s="1189"/>
      <c r="AL69" s="409"/>
      <c r="AM69" s="409"/>
      <c r="AN69" s="404"/>
    </row>
    <row r="70" spans="1:42" s="405" customFormat="1" ht="12.75" customHeight="1">
      <c r="A70" s="407"/>
      <c r="B70" s="409"/>
      <c r="C70" s="409"/>
      <c r="D70" s="418"/>
      <c r="E70" s="2055" t="s">
        <v>299</v>
      </c>
      <c r="F70" s="2056"/>
      <c r="G70" s="440"/>
      <c r="H70" s="424" t="s">
        <v>1970</v>
      </c>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H70" s="440"/>
      <c r="AI70" s="440"/>
      <c r="AJ70" s="796"/>
      <c r="AK70" s="1189"/>
      <c r="AL70" s="409"/>
      <c r="AM70" s="409"/>
      <c r="AN70" s="404"/>
    </row>
    <row r="71" spans="1:42" s="405" customFormat="1" ht="12.75" customHeight="1">
      <c r="A71" s="407"/>
      <c r="B71" s="409"/>
      <c r="C71" s="409"/>
      <c r="D71" s="418"/>
      <c r="E71" s="2055" t="s">
        <v>299</v>
      </c>
      <c r="F71" s="2056"/>
      <c r="G71" s="440"/>
      <c r="H71" s="424" t="s">
        <v>1971</v>
      </c>
      <c r="I71" s="440"/>
      <c r="J71" s="440"/>
      <c r="K71" s="440"/>
      <c r="L71" s="440"/>
      <c r="M71" s="440"/>
      <c r="N71" s="440"/>
      <c r="O71" s="440"/>
      <c r="P71" s="440"/>
      <c r="Q71" s="440"/>
      <c r="R71" s="440"/>
      <c r="S71" s="440"/>
      <c r="T71" s="440"/>
      <c r="U71" s="440"/>
      <c r="V71" s="440"/>
      <c r="W71" s="440"/>
      <c r="X71" s="440"/>
      <c r="Y71" s="440"/>
      <c r="Z71" s="440"/>
      <c r="AA71" s="440"/>
      <c r="AB71" s="440"/>
      <c r="AC71" s="440"/>
      <c r="AD71" s="440"/>
      <c r="AE71" s="440"/>
      <c r="AF71" s="440"/>
      <c r="AG71" s="440"/>
      <c r="AH71" s="440"/>
      <c r="AI71" s="440"/>
      <c r="AJ71" s="796"/>
      <c r="AK71" s="1189"/>
      <c r="AL71" s="409"/>
      <c r="AM71" s="409"/>
      <c r="AN71" s="404"/>
    </row>
    <row r="72" spans="1:42" s="405" customFormat="1" ht="12.75" customHeight="1">
      <c r="A72" s="407"/>
      <c r="B72" s="409"/>
      <c r="C72" s="409"/>
      <c r="D72" s="418"/>
      <c r="E72" s="513"/>
      <c r="F72" s="440"/>
      <c r="G72" s="440"/>
      <c r="H72" s="440"/>
      <c r="I72" s="440"/>
      <c r="J72" s="440"/>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0"/>
      <c r="AJ72" s="796"/>
      <c r="AK72" s="1189"/>
      <c r="AL72" s="409"/>
      <c r="AM72" s="409"/>
      <c r="AN72" s="404"/>
    </row>
    <row r="73" spans="1:42" s="405" customFormat="1" ht="12.75" customHeight="1">
      <c r="A73" s="407"/>
      <c r="B73" s="409"/>
      <c r="C73" s="409"/>
      <c r="D73" s="418"/>
      <c r="E73" s="2060" t="s">
        <v>299</v>
      </c>
      <c r="F73" s="2035"/>
      <c r="G73" s="1193"/>
      <c r="H73" s="798" t="s">
        <v>1972</v>
      </c>
      <c r="I73" s="1193"/>
      <c r="J73" s="1193"/>
      <c r="K73" s="1193"/>
      <c r="L73" s="1193"/>
      <c r="M73" s="1193"/>
      <c r="N73" s="1193"/>
      <c r="O73" s="1193"/>
      <c r="P73" s="1193"/>
      <c r="Q73" s="1193"/>
      <c r="R73" s="1193"/>
      <c r="S73" s="1193"/>
      <c r="T73" s="1193"/>
      <c r="U73" s="1193"/>
      <c r="V73" s="1193"/>
      <c r="W73" s="1193"/>
      <c r="X73" s="1193"/>
      <c r="Y73" s="1193"/>
      <c r="Z73" s="1193"/>
      <c r="AA73" s="1193"/>
      <c r="AB73" s="1193"/>
      <c r="AC73" s="1193"/>
      <c r="AD73" s="1193"/>
      <c r="AE73" s="1193"/>
      <c r="AF73" s="1193"/>
      <c r="AG73" s="1193"/>
      <c r="AH73" s="1193"/>
      <c r="AI73" s="1193"/>
      <c r="AJ73" s="1194"/>
      <c r="AK73" s="1189"/>
      <c r="AL73" s="409"/>
      <c r="AM73" s="409"/>
      <c r="AN73" s="404"/>
    </row>
    <row r="74" spans="1:42" s="405" customFormat="1" ht="12.75" customHeight="1">
      <c r="A74" s="407"/>
      <c r="B74" s="409"/>
      <c r="C74" s="409"/>
      <c r="D74" s="419"/>
      <c r="E74" s="409"/>
      <c r="F74" s="409"/>
      <c r="G74" s="409"/>
      <c r="H74" s="409"/>
      <c r="I74" s="409"/>
      <c r="J74" s="409"/>
      <c r="K74" s="409"/>
      <c r="L74" s="409"/>
      <c r="M74" s="409"/>
      <c r="N74" s="409"/>
      <c r="O74" s="409"/>
      <c r="P74" s="409"/>
      <c r="Q74" s="409"/>
      <c r="R74" s="409"/>
      <c r="S74" s="409"/>
      <c r="T74" s="409"/>
      <c r="U74" s="409"/>
      <c r="V74" s="409"/>
      <c r="W74" s="409"/>
      <c r="X74" s="409"/>
      <c r="Y74" s="409"/>
      <c r="Z74" s="409"/>
      <c r="AA74" s="409"/>
      <c r="AB74" s="409"/>
      <c r="AC74" s="409"/>
      <c r="AD74" s="409"/>
      <c r="AE74" s="409"/>
      <c r="AF74" s="409"/>
      <c r="AG74" s="409"/>
      <c r="AH74" s="409"/>
      <c r="AI74" s="409"/>
      <c r="AJ74" s="409"/>
      <c r="AK74" s="1189"/>
      <c r="AL74" s="409"/>
      <c r="AM74" s="409"/>
      <c r="AN74" s="404"/>
    </row>
    <row r="75" spans="1:42" s="405" customFormat="1" ht="12.75" customHeight="1">
      <c r="A75" s="407"/>
      <c r="B75" s="2035" t="s">
        <v>299</v>
      </c>
      <c r="C75" s="2035"/>
      <c r="D75" s="415" t="s">
        <v>1973</v>
      </c>
      <c r="E75" s="1962" t="s">
        <v>1974</v>
      </c>
      <c r="F75" s="1963"/>
      <c r="G75" s="1963"/>
      <c r="H75" s="1963"/>
      <c r="I75" s="1963"/>
      <c r="J75" s="1963"/>
      <c r="K75" s="1963"/>
      <c r="L75" s="1963"/>
      <c r="M75" s="1963"/>
      <c r="N75" s="1963"/>
      <c r="O75" s="1963"/>
      <c r="P75" s="1963"/>
      <c r="Q75" s="1963"/>
      <c r="R75" s="1963"/>
      <c r="S75" s="1963"/>
      <c r="T75" s="1963"/>
      <c r="U75" s="1963"/>
      <c r="V75" s="1963"/>
      <c r="W75" s="1963"/>
      <c r="X75" s="1963"/>
      <c r="Y75" s="1963"/>
      <c r="Z75" s="1963"/>
      <c r="AA75" s="1963"/>
      <c r="AB75" s="1963"/>
      <c r="AC75" s="1963"/>
      <c r="AD75" s="1963"/>
      <c r="AE75" s="1963"/>
      <c r="AF75" s="1963"/>
      <c r="AG75" s="1963"/>
      <c r="AH75" s="1963"/>
      <c r="AI75" s="1963"/>
      <c r="AJ75" s="1964"/>
      <c r="AK75" s="1189"/>
      <c r="AL75" s="409"/>
      <c r="AM75" s="409"/>
      <c r="AN75" s="404"/>
    </row>
    <row r="76" spans="1:42" s="405" customFormat="1" ht="12.75" customHeight="1">
      <c r="A76" s="407"/>
      <c r="B76" s="409"/>
      <c r="C76" s="409"/>
      <c r="D76" s="418"/>
      <c r="E76" s="1987"/>
      <c r="F76" s="1988"/>
      <c r="G76" s="1988"/>
      <c r="H76" s="1988"/>
      <c r="I76" s="1988"/>
      <c r="J76" s="1988"/>
      <c r="K76" s="1988"/>
      <c r="L76" s="1988"/>
      <c r="M76" s="1988"/>
      <c r="N76" s="1988"/>
      <c r="O76" s="1988"/>
      <c r="P76" s="1988"/>
      <c r="Q76" s="1988"/>
      <c r="R76" s="1988"/>
      <c r="S76" s="1988"/>
      <c r="T76" s="1988"/>
      <c r="U76" s="1988"/>
      <c r="V76" s="1988"/>
      <c r="W76" s="1988"/>
      <c r="X76" s="1988"/>
      <c r="Y76" s="1988"/>
      <c r="Z76" s="1988"/>
      <c r="AA76" s="1988"/>
      <c r="AB76" s="1988"/>
      <c r="AC76" s="1988"/>
      <c r="AD76" s="1988"/>
      <c r="AE76" s="1988"/>
      <c r="AF76" s="1988"/>
      <c r="AG76" s="1988"/>
      <c r="AH76" s="1988"/>
      <c r="AI76" s="1988"/>
      <c r="AJ76" s="1989"/>
      <c r="AK76" s="1189"/>
      <c r="AL76" s="409"/>
      <c r="AM76" s="409"/>
      <c r="AN76" s="404"/>
    </row>
    <row r="77" spans="1:42" s="405" customFormat="1" ht="12.75" customHeight="1">
      <c r="A77" s="407"/>
      <c r="B77" s="409"/>
      <c r="C77" s="409"/>
      <c r="D77" s="418"/>
      <c r="E77" s="409"/>
      <c r="F77" s="409"/>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09"/>
      <c r="AI77" s="409"/>
      <c r="AJ77" s="409"/>
      <c r="AK77" s="1189"/>
      <c r="AL77" s="409"/>
      <c r="AM77" s="409"/>
      <c r="AN77" s="404"/>
    </row>
    <row r="78" spans="1:42" s="405" customFormat="1" ht="12.75" customHeight="1">
      <c r="A78" s="427"/>
      <c r="B78" s="428"/>
      <c r="C78" s="428"/>
      <c r="D78" s="428"/>
      <c r="E78" s="428"/>
      <c r="F78" s="428"/>
      <c r="G78" s="429"/>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c r="AE78" s="430"/>
      <c r="AF78" s="430"/>
      <c r="AG78" s="430"/>
      <c r="AH78" s="430"/>
      <c r="AI78" s="431"/>
      <c r="AJ78" s="431" t="s">
        <v>1975</v>
      </c>
      <c r="AK78" s="2008">
        <f>IF(AK56&gt;0,0,AO65)</f>
        <v>0</v>
      </c>
      <c r="AL78" s="2009"/>
      <c r="AM78" s="2010"/>
      <c r="AN78" s="404"/>
    </row>
    <row r="79" spans="1:42" s="405" customFormat="1" ht="12.75" customHeight="1" thickBot="1">
      <c r="A79" s="432"/>
      <c r="B79" s="433"/>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c r="AJ79" s="434"/>
      <c r="AK79" s="434"/>
      <c r="AL79" s="434"/>
      <c r="AM79" s="435"/>
      <c r="AN79" s="404"/>
    </row>
    <row r="80" spans="1:42" s="405" customFormat="1" ht="12.75" customHeight="1" thickTop="1">
      <c r="A80" s="436"/>
      <c r="B80" s="437"/>
      <c r="C80" s="438"/>
      <c r="D80" s="438"/>
      <c r="E80" s="438"/>
      <c r="F80" s="438"/>
      <c r="G80" s="438"/>
      <c r="H80" s="438"/>
      <c r="I80" s="1209"/>
      <c r="J80" s="1209"/>
      <c r="K80" s="1209"/>
      <c r="L80" s="1209"/>
      <c r="M80" s="1209"/>
      <c r="N80" s="1209"/>
      <c r="O80" s="1209"/>
      <c r="P80" s="1209"/>
      <c r="Q80" s="1209"/>
      <c r="R80" s="436"/>
      <c r="S80" s="1113"/>
      <c r="T80" s="1113"/>
      <c r="U80" s="1113"/>
      <c r="V80" s="1113"/>
      <c r="W80" s="1113"/>
      <c r="X80" s="1113"/>
      <c r="Y80" s="1113"/>
      <c r="Z80" s="1113"/>
      <c r="AA80" s="1113"/>
      <c r="AB80" s="1113"/>
      <c r="AC80" s="1113"/>
      <c r="AD80" s="1113"/>
      <c r="AE80" s="1113"/>
      <c r="AF80" s="436"/>
      <c r="AG80" s="1113"/>
      <c r="AH80" s="1113"/>
      <c r="AI80" s="1113"/>
      <c r="AJ80" s="1113"/>
      <c r="AK80" s="418"/>
      <c r="AL80" s="418"/>
      <c r="AM80" s="418"/>
      <c r="AN80" s="404"/>
    </row>
    <row r="81" spans="1:43" s="405" customFormat="1" ht="12.75" customHeight="1">
      <c r="A81" s="407" t="s">
        <v>1976</v>
      </c>
      <c r="B81" s="1113" t="s">
        <v>1977</v>
      </c>
      <c r="C81" s="1113"/>
      <c r="D81" s="1113"/>
      <c r="E81" s="1113"/>
      <c r="F81" s="1113"/>
      <c r="G81" s="1113"/>
      <c r="H81" s="1113"/>
      <c r="I81" s="1113"/>
      <c r="J81" s="1113"/>
      <c r="K81" s="1113"/>
      <c r="L81" s="1113"/>
      <c r="M81" s="1113"/>
      <c r="N81" s="1113"/>
      <c r="O81" s="1113"/>
      <c r="P81" s="1113"/>
      <c r="Q81" s="1113"/>
      <c r="R81" s="1113"/>
      <c r="S81" s="1113"/>
      <c r="T81" s="1113"/>
      <c r="U81" s="1113"/>
      <c r="V81" s="1113"/>
      <c r="W81" s="1113"/>
      <c r="X81" s="1113"/>
      <c r="Y81" s="1113"/>
      <c r="Z81" s="1113"/>
      <c r="AA81" s="1113"/>
      <c r="AB81" s="1113"/>
      <c r="AC81" s="1113"/>
      <c r="AD81" s="1113"/>
      <c r="AE81" s="1852" t="s">
        <v>1940</v>
      </c>
      <c r="AF81" s="1852"/>
      <c r="AG81" s="1852"/>
      <c r="AH81" s="1852"/>
      <c r="AI81" s="1852"/>
      <c r="AJ81" s="1852"/>
      <c r="AK81" s="1852"/>
      <c r="AL81" s="409"/>
      <c r="AM81" s="409"/>
      <c r="AN81" s="404"/>
    </row>
    <row r="82" spans="1:43" s="405" customFormat="1" ht="12.75" customHeight="1">
      <c r="A82" s="407"/>
      <c r="B82" s="1113" t="s">
        <v>1978</v>
      </c>
      <c r="C82" s="1113"/>
      <c r="D82" s="1113"/>
      <c r="E82" s="1113"/>
      <c r="F82" s="1113"/>
      <c r="G82" s="1113"/>
      <c r="H82" s="1113"/>
      <c r="I82" s="1113"/>
      <c r="J82" s="1113"/>
      <c r="K82" s="1113"/>
      <c r="L82" s="1113"/>
      <c r="M82" s="1113"/>
      <c r="N82" s="1113"/>
      <c r="O82" s="1113"/>
      <c r="P82" s="1113"/>
      <c r="Q82" s="1113"/>
      <c r="R82" s="1113"/>
      <c r="S82" s="1113"/>
      <c r="T82" s="1113"/>
      <c r="U82" s="1113"/>
      <c r="V82" s="1113"/>
      <c r="W82" s="1113"/>
      <c r="X82" s="1113"/>
      <c r="Y82" s="1113"/>
      <c r="Z82" s="1113"/>
      <c r="AA82" s="1113"/>
      <c r="AB82" s="1113"/>
      <c r="AC82" s="1113"/>
      <c r="AD82" s="1113"/>
      <c r="AE82" s="1189"/>
      <c r="AF82" s="1189"/>
      <c r="AG82" s="1189"/>
      <c r="AH82" s="1189"/>
      <c r="AI82" s="1189"/>
      <c r="AJ82" s="1189"/>
      <c r="AK82" s="1189"/>
      <c r="AL82" s="409"/>
      <c r="AM82" s="409"/>
      <c r="AN82" s="404"/>
    </row>
    <row r="83" spans="1:43" s="405" customFormat="1" ht="12.75" customHeight="1">
      <c r="A83" s="407"/>
      <c r="B83" s="1113"/>
      <c r="C83" s="1113"/>
      <c r="D83" s="1113"/>
      <c r="E83" s="1113"/>
      <c r="F83" s="1113"/>
      <c r="G83" s="1113"/>
      <c r="H83" s="1113"/>
      <c r="I83" s="1113"/>
      <c r="J83" s="1113"/>
      <c r="K83" s="1113"/>
      <c r="L83" s="1113"/>
      <c r="M83" s="1113"/>
      <c r="N83" s="1113"/>
      <c r="O83" s="1113"/>
      <c r="P83" s="1113"/>
      <c r="Q83" s="1113"/>
      <c r="R83" s="1113"/>
      <c r="S83" s="1113"/>
      <c r="T83" s="1113"/>
      <c r="U83" s="1113"/>
      <c r="V83" s="1113"/>
      <c r="W83" s="1113"/>
      <c r="X83" s="1113"/>
      <c r="Y83" s="1113"/>
      <c r="Z83" s="1113"/>
      <c r="AA83" s="1113"/>
      <c r="AB83" s="1113"/>
      <c r="AC83" s="1113"/>
      <c r="AD83" s="1113"/>
      <c r="AE83" s="1189"/>
      <c r="AF83" s="1189"/>
      <c r="AG83" s="1189"/>
      <c r="AH83" s="1189"/>
      <c r="AI83" s="1189"/>
      <c r="AJ83" s="1189"/>
      <c r="AK83" s="1189"/>
      <c r="AL83" s="409"/>
      <c r="AM83" s="409"/>
      <c r="AN83" s="404"/>
    </row>
    <row r="84" spans="1:43" s="405" customFormat="1" ht="12.75" customHeight="1">
      <c r="A84" s="407"/>
      <c r="B84" s="2035" t="s">
        <v>894</v>
      </c>
      <c r="C84" s="2035"/>
      <c r="D84" s="415" t="s">
        <v>1964</v>
      </c>
      <c r="E84" s="2027" t="s">
        <v>1979</v>
      </c>
      <c r="F84" s="2028"/>
      <c r="G84" s="2028"/>
      <c r="H84" s="2028"/>
      <c r="I84" s="2028"/>
      <c r="J84" s="2028"/>
      <c r="K84" s="2028"/>
      <c r="L84" s="2028"/>
      <c r="M84" s="2028"/>
      <c r="N84" s="2028"/>
      <c r="O84" s="2028"/>
      <c r="P84" s="2028"/>
      <c r="Q84" s="2028"/>
      <c r="R84" s="2028"/>
      <c r="S84" s="2028"/>
      <c r="T84" s="2028"/>
      <c r="U84" s="2028"/>
      <c r="V84" s="2028"/>
      <c r="W84" s="2028"/>
      <c r="X84" s="2028"/>
      <c r="Y84" s="2028"/>
      <c r="Z84" s="2028"/>
      <c r="AA84" s="2028"/>
      <c r="AB84" s="2028"/>
      <c r="AC84" s="2028"/>
      <c r="AD84" s="2028"/>
      <c r="AE84" s="2028"/>
      <c r="AF84" s="2028"/>
      <c r="AG84" s="2028"/>
      <c r="AH84" s="2028"/>
      <c r="AI84" s="2028"/>
      <c r="AJ84" s="2029"/>
      <c r="AK84" s="1189"/>
      <c r="AL84" s="409"/>
      <c r="AM84" s="409"/>
      <c r="AN84" s="404"/>
    </row>
    <row r="85" spans="1:43" s="405" customFormat="1" ht="12.75" customHeight="1">
      <c r="A85" s="407"/>
      <c r="B85" s="1113"/>
      <c r="C85" s="1113"/>
      <c r="D85" s="1113"/>
      <c r="E85" s="2030"/>
      <c r="F85" s="2031"/>
      <c r="G85" s="2031"/>
      <c r="H85" s="2031"/>
      <c r="I85" s="2031"/>
      <c r="J85" s="2031"/>
      <c r="K85" s="2031"/>
      <c r="L85" s="2031"/>
      <c r="M85" s="2031"/>
      <c r="N85" s="2031"/>
      <c r="O85" s="2031"/>
      <c r="P85" s="2031"/>
      <c r="Q85" s="2031"/>
      <c r="R85" s="2031"/>
      <c r="S85" s="2031"/>
      <c r="T85" s="2031"/>
      <c r="U85" s="2031"/>
      <c r="V85" s="2031"/>
      <c r="W85" s="2031"/>
      <c r="X85" s="2031"/>
      <c r="Y85" s="2031"/>
      <c r="Z85" s="2031"/>
      <c r="AA85" s="2031"/>
      <c r="AB85" s="2031"/>
      <c r="AC85" s="2031"/>
      <c r="AD85" s="2031"/>
      <c r="AE85" s="2031"/>
      <c r="AF85" s="2031"/>
      <c r="AG85" s="2031"/>
      <c r="AH85" s="2031"/>
      <c r="AI85" s="2031"/>
      <c r="AJ85" s="2032"/>
      <c r="AK85" s="1189"/>
      <c r="AL85" s="409"/>
      <c r="AM85" s="409"/>
      <c r="AN85" s="404"/>
    </row>
    <row r="86" spans="1:43" s="405" customFormat="1" ht="12.75" customHeight="1">
      <c r="A86" s="407"/>
      <c r="B86" s="1113"/>
      <c r="C86" s="1113"/>
      <c r="D86" s="1113"/>
      <c r="E86" s="441"/>
      <c r="F86" s="442"/>
      <c r="G86" s="442"/>
      <c r="H86" s="442"/>
      <c r="I86" s="442"/>
      <c r="J86" s="442"/>
      <c r="K86" s="442"/>
      <c r="L86" s="442"/>
      <c r="M86" s="442"/>
      <c r="N86" s="442"/>
      <c r="O86" s="442"/>
      <c r="P86" s="442"/>
      <c r="Q86" s="442"/>
      <c r="R86" s="442"/>
      <c r="S86" s="442"/>
      <c r="T86" s="442"/>
      <c r="U86" s="442"/>
      <c r="V86" s="442"/>
      <c r="W86" s="442"/>
      <c r="X86" s="442"/>
      <c r="Y86" s="442"/>
      <c r="Z86" s="443"/>
      <c r="AA86" s="443"/>
      <c r="AB86" s="443"/>
      <c r="AC86" s="442"/>
      <c r="AD86" s="442"/>
      <c r="AE86" s="442"/>
      <c r="AF86" s="442"/>
      <c r="AG86" s="442"/>
      <c r="AH86" s="442"/>
      <c r="AI86" s="442"/>
      <c r="AJ86" s="444"/>
      <c r="AK86" s="1189"/>
      <c r="AL86" s="409"/>
      <c r="AM86" s="409"/>
      <c r="AN86" s="404"/>
    </row>
    <row r="87" spans="1:43" s="405" customFormat="1" ht="12.75" customHeight="1">
      <c r="A87" s="407"/>
      <c r="B87" s="1113"/>
      <c r="C87" s="1113"/>
      <c r="D87" s="1113"/>
      <c r="E87" s="2023">
        <f>Application!AC753</f>
        <v>0.5</v>
      </c>
      <c r="F87" s="2024"/>
      <c r="G87" s="2024"/>
      <c r="H87" s="2024"/>
      <c r="I87" s="442"/>
      <c r="J87" s="445" t="s">
        <v>1980</v>
      </c>
      <c r="K87" s="442"/>
      <c r="L87" s="442"/>
      <c r="M87" s="442"/>
      <c r="N87" s="442"/>
      <c r="O87" s="442"/>
      <c r="P87" s="442"/>
      <c r="Q87" s="442"/>
      <c r="R87" s="442"/>
      <c r="S87" s="442"/>
      <c r="T87" s="442"/>
      <c r="U87" s="442"/>
      <c r="V87" s="442"/>
      <c r="W87" s="442"/>
      <c r="X87" s="442"/>
      <c r="Y87" s="442"/>
      <c r="Z87" s="446"/>
      <c r="AA87" s="446"/>
      <c r="AB87" s="446"/>
      <c r="AC87" s="442"/>
      <c r="AD87" s="442"/>
      <c r="AE87" s="442"/>
      <c r="AF87" s="442"/>
      <c r="AG87" s="442"/>
      <c r="AH87" s="442"/>
      <c r="AI87" s="442"/>
      <c r="AJ87" s="444"/>
      <c r="AK87" s="1189"/>
      <c r="AL87" s="409"/>
      <c r="AM87" s="409"/>
      <c r="AN87" s="404"/>
    </row>
    <row r="88" spans="1:43" s="405" customFormat="1" ht="12.75" customHeight="1">
      <c r="A88" s="407"/>
      <c r="B88" s="1113"/>
      <c r="C88" s="1113"/>
      <c r="D88" s="1113"/>
      <c r="E88" s="2054">
        <f>0.6-ROUNDUP(E87,2)</f>
        <v>9.9999999999999978E-2</v>
      </c>
      <c r="F88" s="1826"/>
      <c r="G88" s="1826"/>
      <c r="H88" s="1826"/>
      <c r="I88" s="442"/>
      <c r="J88" s="445" t="s">
        <v>1981</v>
      </c>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c r="AJ88" s="444"/>
      <c r="AK88" s="1189"/>
      <c r="AL88" s="409"/>
      <c r="AM88" s="409"/>
      <c r="AN88" s="404"/>
    </row>
    <row r="89" spans="1:43" s="405" customFormat="1" ht="12.75" customHeight="1">
      <c r="A89" s="407"/>
      <c r="B89" s="1113"/>
      <c r="C89" s="1113"/>
      <c r="D89" s="1113"/>
      <c r="E89" s="2039">
        <f>IF(E88*200&gt;20,20,E88*200)</f>
        <v>19.999999999999996</v>
      </c>
      <c r="F89" s="2040"/>
      <c r="G89" s="2040"/>
      <c r="H89" s="2040"/>
      <c r="I89" s="442"/>
      <c r="J89" s="445" t="s">
        <v>1982</v>
      </c>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444"/>
      <c r="AK89" s="1189"/>
      <c r="AL89" s="409"/>
      <c r="AM89" s="409"/>
      <c r="AN89" s="404"/>
      <c r="AP89" s="405">
        <f>IF(B84="yes",E89,0)</f>
        <v>19.999999999999996</v>
      </c>
      <c r="AQ89" s="405" t="s">
        <v>1946</v>
      </c>
    </row>
    <row r="90" spans="1:43" s="405" customFormat="1" ht="12.75" customHeight="1">
      <c r="A90" s="407"/>
      <c r="B90" s="1113"/>
      <c r="C90" s="1113"/>
      <c r="D90" s="1113"/>
      <c r="E90" s="447"/>
      <c r="F90" s="448"/>
      <c r="G90" s="448"/>
      <c r="H90" s="448"/>
      <c r="I90" s="448"/>
      <c r="J90" s="448"/>
      <c r="K90" s="448"/>
      <c r="L90" s="448"/>
      <c r="M90" s="448"/>
      <c r="N90" s="448"/>
      <c r="O90" s="448"/>
      <c r="P90" s="448"/>
      <c r="Q90" s="448"/>
      <c r="R90" s="448"/>
      <c r="S90" s="448"/>
      <c r="T90" s="448"/>
      <c r="U90" s="448"/>
      <c r="V90" s="448"/>
      <c r="W90" s="448"/>
      <c r="X90" s="448"/>
      <c r="Y90" s="448"/>
      <c r="Z90" s="448"/>
      <c r="AA90" s="448"/>
      <c r="AB90" s="448"/>
      <c r="AC90" s="448"/>
      <c r="AD90" s="448"/>
      <c r="AE90" s="449"/>
      <c r="AF90" s="449"/>
      <c r="AG90" s="449"/>
      <c r="AH90" s="449"/>
      <c r="AI90" s="449"/>
      <c r="AJ90" s="450"/>
      <c r="AK90" s="1189"/>
      <c r="AL90" s="409"/>
      <c r="AM90" s="409"/>
      <c r="AN90" s="404"/>
    </row>
    <row r="91" spans="1:43" s="405" customFormat="1" ht="12.75" customHeight="1">
      <c r="A91" s="407"/>
      <c r="B91" s="1113"/>
      <c r="C91" s="1113"/>
      <c r="D91" s="1113"/>
      <c r="E91" s="1113"/>
      <c r="F91" s="1113"/>
      <c r="G91" s="1113"/>
      <c r="H91" s="1113"/>
      <c r="I91" s="1113"/>
      <c r="J91" s="1113"/>
      <c r="K91" s="1113"/>
      <c r="L91" s="1113"/>
      <c r="M91" s="1113"/>
      <c r="N91" s="1113"/>
      <c r="O91" s="1113"/>
      <c r="P91" s="1113"/>
      <c r="Q91" s="1113"/>
      <c r="R91" s="1113"/>
      <c r="S91" s="1113"/>
      <c r="T91" s="1113"/>
      <c r="U91" s="1113"/>
      <c r="V91" s="1113"/>
      <c r="W91" s="1113"/>
      <c r="X91" s="1113"/>
      <c r="Y91" s="1113"/>
      <c r="Z91" s="1113"/>
      <c r="AA91" s="1113"/>
      <c r="AB91" s="1113"/>
      <c r="AC91" s="1113"/>
      <c r="AD91" s="1113"/>
      <c r="AE91" s="1189"/>
      <c r="AF91" s="1189"/>
      <c r="AG91" s="1189"/>
      <c r="AH91" s="1189"/>
      <c r="AI91" s="1189"/>
      <c r="AJ91" s="1189"/>
      <c r="AK91" s="1189"/>
      <c r="AL91" s="409"/>
      <c r="AM91" s="409"/>
      <c r="AN91" s="404"/>
    </row>
    <row r="92" spans="1:43" s="405" customFormat="1" ht="12.75" customHeight="1">
      <c r="A92" s="407"/>
      <c r="B92" s="2035" t="s">
        <v>299</v>
      </c>
      <c r="C92" s="2035"/>
      <c r="D92" s="415" t="s">
        <v>1967</v>
      </c>
      <c r="E92" s="2027" t="s">
        <v>1983</v>
      </c>
      <c r="F92" s="2028"/>
      <c r="G92" s="2028"/>
      <c r="H92" s="2028"/>
      <c r="I92" s="2028"/>
      <c r="J92" s="2028"/>
      <c r="K92" s="2028"/>
      <c r="L92" s="2028"/>
      <c r="M92" s="2028"/>
      <c r="N92" s="2028"/>
      <c r="O92" s="2028"/>
      <c r="P92" s="2028"/>
      <c r="Q92" s="2028"/>
      <c r="R92" s="2028"/>
      <c r="S92" s="2028"/>
      <c r="T92" s="2028"/>
      <c r="U92" s="2028"/>
      <c r="V92" s="2028"/>
      <c r="W92" s="2028"/>
      <c r="X92" s="2028"/>
      <c r="Y92" s="2028"/>
      <c r="Z92" s="2028"/>
      <c r="AA92" s="2028"/>
      <c r="AB92" s="2028"/>
      <c r="AC92" s="2028"/>
      <c r="AD92" s="2028"/>
      <c r="AE92" s="2028"/>
      <c r="AF92" s="2028"/>
      <c r="AG92" s="2028"/>
      <c r="AH92" s="2028"/>
      <c r="AI92" s="2028"/>
      <c r="AJ92" s="2029"/>
      <c r="AK92" s="1189"/>
      <c r="AL92" s="409"/>
      <c r="AM92" s="409"/>
      <c r="AN92" s="404"/>
    </row>
    <row r="93" spans="1:43" s="405" customFormat="1" ht="12.75" customHeight="1">
      <c r="A93" s="407"/>
      <c r="B93" s="1113"/>
      <c r="C93" s="1113"/>
      <c r="D93" s="1113"/>
      <c r="E93" s="2030"/>
      <c r="F93" s="2031"/>
      <c r="G93" s="2031"/>
      <c r="H93" s="2031"/>
      <c r="I93" s="2031"/>
      <c r="J93" s="2031"/>
      <c r="K93" s="2031"/>
      <c r="L93" s="2031"/>
      <c r="M93" s="2031"/>
      <c r="N93" s="2031"/>
      <c r="O93" s="2031"/>
      <c r="P93" s="2031"/>
      <c r="Q93" s="2031"/>
      <c r="R93" s="2031"/>
      <c r="S93" s="2031"/>
      <c r="T93" s="2031"/>
      <c r="U93" s="2031"/>
      <c r="V93" s="2031"/>
      <c r="W93" s="2031"/>
      <c r="X93" s="2031"/>
      <c r="Y93" s="2031"/>
      <c r="Z93" s="2031"/>
      <c r="AA93" s="2031"/>
      <c r="AB93" s="2031"/>
      <c r="AC93" s="2031"/>
      <c r="AD93" s="2031"/>
      <c r="AE93" s="2031"/>
      <c r="AF93" s="2031"/>
      <c r="AG93" s="2031"/>
      <c r="AH93" s="2031"/>
      <c r="AI93" s="2031"/>
      <c r="AJ93" s="2032"/>
      <c r="AK93" s="1189"/>
      <c r="AL93" s="409"/>
      <c r="AM93" s="409"/>
      <c r="AN93" s="404"/>
    </row>
    <row r="94" spans="1:43" s="405" customFormat="1" ht="12.75" customHeight="1">
      <c r="A94" s="407"/>
      <c r="B94" s="1113"/>
      <c r="C94" s="1113"/>
      <c r="D94" s="1113"/>
      <c r="E94" s="2030"/>
      <c r="F94" s="2031"/>
      <c r="G94" s="2031"/>
      <c r="H94" s="2031"/>
      <c r="I94" s="2031"/>
      <c r="J94" s="2031"/>
      <c r="K94" s="2031"/>
      <c r="L94" s="2031"/>
      <c r="M94" s="2031"/>
      <c r="N94" s="2031"/>
      <c r="O94" s="2031"/>
      <c r="P94" s="2031"/>
      <c r="Q94" s="2031"/>
      <c r="R94" s="2031"/>
      <c r="S94" s="2031"/>
      <c r="T94" s="2031"/>
      <c r="U94" s="2031"/>
      <c r="V94" s="2031"/>
      <c r="W94" s="2031"/>
      <c r="X94" s="2031"/>
      <c r="Y94" s="2031"/>
      <c r="Z94" s="2031"/>
      <c r="AA94" s="2031"/>
      <c r="AB94" s="2031"/>
      <c r="AC94" s="2031"/>
      <c r="AD94" s="2031"/>
      <c r="AE94" s="2031"/>
      <c r="AF94" s="2031"/>
      <c r="AG94" s="2031"/>
      <c r="AH94" s="2031"/>
      <c r="AI94" s="2031"/>
      <c r="AJ94" s="2032"/>
      <c r="AK94" s="1189"/>
      <c r="AL94" s="409"/>
      <c r="AM94" s="409"/>
      <c r="AN94" s="404"/>
    </row>
    <row r="95" spans="1:43" s="405" customFormat="1" ht="12.75" customHeight="1">
      <c r="A95" s="407"/>
      <c r="B95" s="1113"/>
      <c r="C95" s="1113"/>
      <c r="D95" s="1113"/>
      <c r="E95" s="2030"/>
      <c r="F95" s="2031"/>
      <c r="G95" s="2031"/>
      <c r="H95" s="2031"/>
      <c r="I95" s="2031"/>
      <c r="J95" s="2031"/>
      <c r="K95" s="2031"/>
      <c r="L95" s="2031"/>
      <c r="M95" s="2031"/>
      <c r="N95" s="2031"/>
      <c r="O95" s="2031"/>
      <c r="P95" s="2031"/>
      <c r="Q95" s="2031"/>
      <c r="R95" s="2031"/>
      <c r="S95" s="2031"/>
      <c r="T95" s="2031"/>
      <c r="U95" s="2031"/>
      <c r="V95" s="2031"/>
      <c r="W95" s="2031"/>
      <c r="X95" s="2031"/>
      <c r="Y95" s="2031"/>
      <c r="Z95" s="2031"/>
      <c r="AA95" s="2031"/>
      <c r="AB95" s="2031"/>
      <c r="AC95" s="2031"/>
      <c r="AD95" s="2031"/>
      <c r="AE95" s="2031"/>
      <c r="AF95" s="2031"/>
      <c r="AG95" s="2031"/>
      <c r="AH95" s="2031"/>
      <c r="AI95" s="2031"/>
      <c r="AJ95" s="2032"/>
      <c r="AK95" s="1189"/>
      <c r="AL95" s="409"/>
      <c r="AM95" s="409"/>
      <c r="AN95" s="404"/>
    </row>
    <row r="96" spans="1:43" s="405" customFormat="1" ht="12.75" customHeight="1">
      <c r="A96" s="407"/>
      <c r="B96" s="1113"/>
      <c r="C96" s="1113"/>
      <c r="D96" s="1113"/>
      <c r="E96" s="1190"/>
      <c r="F96" s="1191"/>
      <c r="G96" s="1191"/>
      <c r="H96" s="1191"/>
      <c r="I96" s="1191"/>
      <c r="J96" s="1191"/>
      <c r="K96" s="1191"/>
      <c r="L96" s="1191"/>
      <c r="M96" s="1191"/>
      <c r="N96" s="1191"/>
      <c r="O96" s="1191"/>
      <c r="P96" s="1191"/>
      <c r="Q96" s="1191"/>
      <c r="R96" s="1191"/>
      <c r="S96" s="1191"/>
      <c r="T96" s="1191"/>
      <c r="U96" s="1191"/>
      <c r="V96" s="1191"/>
      <c r="W96" s="1191"/>
      <c r="X96" s="1191"/>
      <c r="Y96" s="1191"/>
      <c r="Z96" s="1191"/>
      <c r="AA96" s="1191"/>
      <c r="AB96" s="1191"/>
      <c r="AC96" s="1191"/>
      <c r="AD96" s="1191"/>
      <c r="AE96" s="1191"/>
      <c r="AF96" s="1191"/>
      <c r="AG96" s="1191"/>
      <c r="AH96" s="1191"/>
      <c r="AI96" s="1191"/>
      <c r="AJ96" s="1192"/>
      <c r="AK96" s="1189"/>
      <c r="AL96" s="409"/>
      <c r="AM96" s="409"/>
      <c r="AN96" s="404"/>
    </row>
    <row r="97" spans="1:49" s="405" customFormat="1" ht="12.75" customHeight="1">
      <c r="A97" s="407"/>
      <c r="B97" s="1113"/>
      <c r="C97" s="1113"/>
      <c r="D97" s="1113"/>
      <c r="E97" s="2023">
        <f>Application!AC753</f>
        <v>0.5</v>
      </c>
      <c r="F97" s="2024"/>
      <c r="G97" s="2024"/>
      <c r="H97" s="2024"/>
      <c r="I97" s="442"/>
      <c r="J97" s="445" t="s">
        <v>1980</v>
      </c>
      <c r="K97" s="442"/>
      <c r="L97" s="442"/>
      <c r="M97" s="442"/>
      <c r="N97" s="442"/>
      <c r="O97" s="442"/>
      <c r="P97" s="442"/>
      <c r="Q97" s="442"/>
      <c r="R97" s="1191"/>
      <c r="S97" s="1191"/>
      <c r="T97" s="1191"/>
      <c r="U97" s="1191"/>
      <c r="V97" s="1191"/>
      <c r="W97" s="1191"/>
      <c r="X97" s="1191"/>
      <c r="Y97" s="1191"/>
      <c r="Z97" s="1191"/>
      <c r="AA97" s="1191"/>
      <c r="AB97" s="1191"/>
      <c r="AC97" s="1191"/>
      <c r="AD97" s="1191"/>
      <c r="AE97" s="1191"/>
      <c r="AF97" s="1191"/>
      <c r="AG97" s="1191"/>
      <c r="AH97" s="1191"/>
      <c r="AI97" s="1191"/>
      <c r="AJ97" s="1192"/>
      <c r="AK97" s="1189"/>
      <c r="AL97" s="409"/>
      <c r="AM97" s="409"/>
      <c r="AN97" s="404"/>
    </row>
    <row r="98" spans="1:49" s="405" customFormat="1" ht="12.75" customHeight="1">
      <c r="A98" s="407"/>
      <c r="B98" s="1113"/>
      <c r="C98" s="1113"/>
      <c r="D98" s="1113"/>
      <c r="E98" s="2023">
        <f ca="1">SUMIF(Application!AC718:AG752,0.2,Application!G718:J752)/Application!G753+SUMIF(Application!AC718:AG752,0.25,Application!G718:J752)/Application!G753+SUMIF(Application!AC718:AG752,0.3,Application!G718:J752)/Application!G753</f>
        <v>0</v>
      </c>
      <c r="F98" s="2024"/>
      <c r="G98" s="2024"/>
      <c r="H98" s="2024"/>
      <c r="I98" s="442"/>
      <c r="J98" s="445" t="s">
        <v>1984</v>
      </c>
      <c r="K98" s="442"/>
      <c r="L98" s="442"/>
      <c r="M98" s="442"/>
      <c r="N98" s="442"/>
      <c r="O98" s="442"/>
      <c r="P98" s="442"/>
      <c r="Q98" s="442"/>
      <c r="R98" s="1191"/>
      <c r="S98" s="1191"/>
      <c r="T98" s="1191"/>
      <c r="U98" s="1191"/>
      <c r="V98" s="1191"/>
      <c r="W98" s="1191"/>
      <c r="X98" s="1191"/>
      <c r="Y98" s="1191"/>
      <c r="Z98" s="1191"/>
      <c r="AA98" s="1191"/>
      <c r="AB98" s="1191"/>
      <c r="AC98" s="1191"/>
      <c r="AD98" s="1191"/>
      <c r="AE98" s="1191"/>
      <c r="AF98" s="1191"/>
      <c r="AG98" s="1191"/>
      <c r="AH98" s="1191"/>
      <c r="AI98" s="1191"/>
      <c r="AJ98" s="1192"/>
      <c r="AK98" s="1189"/>
      <c r="AL98" s="409"/>
      <c r="AM98" s="409"/>
      <c r="AN98" s="404"/>
      <c r="AU98" s="704"/>
    </row>
    <row r="99" spans="1:49" s="405" customFormat="1" ht="12.75" customHeight="1">
      <c r="A99" s="407"/>
      <c r="B99" s="1113"/>
      <c r="C99" s="1113"/>
      <c r="D99" s="1113"/>
      <c r="E99" s="2023">
        <f ca="1">SUMIF(Application!AC718:AG752,0.35,Application!G718:J752)/Application!G753+SUMIF(Application!AC718:AG752,0.4,Application!G718:J752)/Application!G753+SUMIF(Application!AC718:AG752,0.45,Application!G718:J752)/Application!G753+SUMIF(Application!AC718:AG752,0.5,Application!G718:J752)/Application!G753</f>
        <v>1</v>
      </c>
      <c r="F99" s="2024"/>
      <c r="G99" s="2024"/>
      <c r="H99" s="2024"/>
      <c r="I99" s="442"/>
      <c r="J99" s="445" t="s">
        <v>1985</v>
      </c>
      <c r="K99" s="442"/>
      <c r="L99" s="442"/>
      <c r="M99" s="442"/>
      <c r="N99" s="442"/>
      <c r="O99" s="442"/>
      <c r="P99" s="442"/>
      <c r="Q99" s="442"/>
      <c r="R99" s="1191"/>
      <c r="S99" s="1191"/>
      <c r="T99" s="1191"/>
      <c r="U99" s="1191"/>
      <c r="V99" s="1191"/>
      <c r="W99" s="1191"/>
      <c r="X99" s="1191"/>
      <c r="Y99" s="1191"/>
      <c r="Z99" s="1191"/>
      <c r="AA99" s="1191"/>
      <c r="AB99" s="1191"/>
      <c r="AC99" s="1191"/>
      <c r="AD99" s="1191"/>
      <c r="AE99" s="1191"/>
      <c r="AF99" s="1191"/>
      <c r="AG99" s="1191"/>
      <c r="AH99" s="1191"/>
      <c r="AI99" s="1191"/>
      <c r="AJ99" s="1192"/>
      <c r="AK99" s="1189"/>
      <c r="AL99" s="409"/>
      <c r="AM99" s="409"/>
      <c r="AN99" s="404"/>
      <c r="AU99" s="704"/>
    </row>
    <row r="100" spans="1:49" s="405" customFormat="1" ht="12.75" customHeight="1">
      <c r="A100" s="407"/>
      <c r="B100" s="1113"/>
      <c r="C100" s="1113"/>
      <c r="D100" s="1113"/>
      <c r="E100" s="2021">
        <f ca="1">IF(AND(E97&lt;=0.6,OR(AND(E98&gt;=0.1,E99&gt;=0.1),AND(E98&gt;0.1,(E98+E99)&gt;=0.2))),20,0)</f>
        <v>0</v>
      </c>
      <c r="F100" s="2022"/>
      <c r="G100" s="2022"/>
      <c r="H100" s="2022"/>
      <c r="I100" s="1191"/>
      <c r="J100" s="451" t="s">
        <v>1982</v>
      </c>
      <c r="K100" s="1191"/>
      <c r="L100" s="1191"/>
      <c r="M100" s="1191"/>
      <c r="N100" s="1191"/>
      <c r="O100" s="1191"/>
      <c r="P100" s="1191"/>
      <c r="Q100" s="1191"/>
      <c r="R100" s="1191"/>
      <c r="S100" s="1191"/>
      <c r="T100" s="1191"/>
      <c r="U100" s="1191"/>
      <c r="V100" s="1191"/>
      <c r="W100" s="1191"/>
      <c r="X100" s="1191"/>
      <c r="Y100" s="1191"/>
      <c r="Z100" s="1191"/>
      <c r="AA100" s="1191"/>
      <c r="AB100" s="1191"/>
      <c r="AC100" s="1191"/>
      <c r="AD100" s="1191"/>
      <c r="AE100" s="1191"/>
      <c r="AF100" s="1191"/>
      <c r="AG100" s="1191"/>
      <c r="AH100" s="1191"/>
      <c r="AI100" s="1191"/>
      <c r="AJ100" s="1192"/>
      <c r="AK100" s="1189"/>
      <c r="AL100" s="409"/>
      <c r="AM100" s="409"/>
      <c r="AN100" s="404"/>
      <c r="AP100" s="405">
        <f ca="1">IF(B92="yes",E100,0)</f>
        <v>0</v>
      </c>
      <c r="AQ100" s="405" t="s">
        <v>1946</v>
      </c>
    </row>
    <row r="101" spans="1:49" s="405" customFormat="1" ht="12.75" customHeight="1">
      <c r="A101" s="407"/>
      <c r="B101" s="1113"/>
      <c r="C101" s="1113"/>
      <c r="D101" s="1113"/>
      <c r="E101" s="447"/>
      <c r="F101" s="448"/>
      <c r="G101" s="448"/>
      <c r="H101" s="448"/>
      <c r="I101" s="448"/>
      <c r="J101" s="448"/>
      <c r="K101" s="448"/>
      <c r="L101" s="448"/>
      <c r="M101" s="448"/>
      <c r="N101" s="448"/>
      <c r="O101" s="448"/>
      <c r="P101" s="448"/>
      <c r="Q101" s="448"/>
      <c r="R101" s="448"/>
      <c r="S101" s="448"/>
      <c r="T101" s="448"/>
      <c r="U101" s="448"/>
      <c r="V101" s="448"/>
      <c r="W101" s="448"/>
      <c r="X101" s="448"/>
      <c r="Y101" s="448"/>
      <c r="Z101" s="448"/>
      <c r="AA101" s="448"/>
      <c r="AB101" s="448"/>
      <c r="AC101" s="448"/>
      <c r="AD101" s="448"/>
      <c r="AE101" s="449"/>
      <c r="AF101" s="449"/>
      <c r="AG101" s="449"/>
      <c r="AH101" s="449"/>
      <c r="AI101" s="449"/>
      <c r="AJ101" s="450"/>
      <c r="AK101" s="1189"/>
      <c r="AL101" s="409"/>
      <c r="AM101" s="409"/>
      <c r="AN101" s="404"/>
    </row>
    <row r="102" spans="1:49" s="405" customFormat="1" ht="12.75" customHeight="1">
      <c r="A102" s="407"/>
      <c r="B102" s="1113"/>
      <c r="C102" s="1113"/>
      <c r="D102" s="1113"/>
      <c r="E102" s="1113"/>
      <c r="F102" s="1113"/>
      <c r="G102" s="1113"/>
      <c r="H102" s="1113"/>
      <c r="I102" s="1113"/>
      <c r="J102" s="1113"/>
      <c r="K102" s="1113"/>
      <c r="L102" s="1113"/>
      <c r="M102" s="1113"/>
      <c r="N102" s="1113"/>
      <c r="O102" s="1113"/>
      <c r="P102" s="1113"/>
      <c r="Q102" s="1113"/>
      <c r="R102" s="1113"/>
      <c r="S102" s="1113"/>
      <c r="T102" s="1113"/>
      <c r="U102" s="1113"/>
      <c r="V102" s="1113"/>
      <c r="W102" s="1113"/>
      <c r="X102" s="1113"/>
      <c r="Y102" s="1113"/>
      <c r="Z102" s="1113"/>
      <c r="AA102" s="1113"/>
      <c r="AB102" s="1113"/>
      <c r="AC102" s="1113"/>
      <c r="AD102" s="1113"/>
      <c r="AE102" s="1189"/>
      <c r="AF102" s="1189"/>
      <c r="AG102" s="1189"/>
      <c r="AH102" s="1189"/>
      <c r="AI102" s="1189"/>
      <c r="AJ102" s="1189"/>
      <c r="AK102" s="1189"/>
      <c r="AL102" s="409"/>
      <c r="AM102" s="409"/>
      <c r="AN102" s="404"/>
    </row>
    <row r="103" spans="1:49" s="405" customFormat="1" ht="12.75" customHeight="1">
      <c r="A103" s="427"/>
      <c r="B103" s="428"/>
      <c r="C103" s="428"/>
      <c r="D103" s="428"/>
      <c r="E103" s="428"/>
      <c r="F103" s="428"/>
      <c r="G103" s="429"/>
      <c r="H103" s="430"/>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c r="AI103" s="431"/>
      <c r="AJ103" s="431" t="s">
        <v>1986</v>
      </c>
      <c r="AK103" s="2008">
        <f ca="1">MAX(AP89,AP100)</f>
        <v>19.999999999999996</v>
      </c>
      <c r="AL103" s="2009"/>
      <c r="AM103" s="2010"/>
      <c r="AN103" s="404"/>
    </row>
    <row r="104" spans="1:49" s="405" customFormat="1" ht="12.75" customHeight="1" thickBot="1">
      <c r="A104" s="432"/>
      <c r="B104" s="433"/>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c r="AJ104" s="434"/>
      <c r="AK104" s="434"/>
      <c r="AL104" s="434"/>
      <c r="AM104" s="435"/>
      <c r="AN104" s="404"/>
    </row>
    <row r="105" spans="1:49" s="405" customFormat="1" ht="12.75" customHeight="1" thickTop="1">
      <c r="A105" s="436"/>
      <c r="B105" s="437"/>
      <c r="C105" s="438"/>
      <c r="D105" s="438"/>
      <c r="E105" s="438"/>
      <c r="F105" s="438"/>
      <c r="G105" s="438"/>
      <c r="H105" s="438"/>
      <c r="I105" s="1209"/>
      <c r="J105" s="1209"/>
      <c r="K105" s="1209"/>
      <c r="L105" s="1209"/>
      <c r="M105" s="1209"/>
      <c r="N105" s="1209"/>
      <c r="O105" s="1209"/>
      <c r="P105" s="1209"/>
      <c r="Q105" s="1209"/>
      <c r="R105" s="436"/>
      <c r="S105" s="1113"/>
      <c r="T105" s="1113"/>
      <c r="U105" s="1113"/>
      <c r="V105" s="1113"/>
      <c r="W105" s="1113"/>
      <c r="X105" s="1113"/>
      <c r="Y105" s="1113"/>
      <c r="Z105" s="1113"/>
      <c r="AA105" s="1113"/>
      <c r="AB105" s="1113"/>
      <c r="AC105" s="1113"/>
      <c r="AD105" s="1113"/>
      <c r="AE105" s="1113"/>
      <c r="AF105" s="436"/>
      <c r="AG105" s="1113"/>
      <c r="AH105" s="1113"/>
      <c r="AI105" s="1113"/>
      <c r="AJ105" s="1113"/>
      <c r="AK105" s="418"/>
      <c r="AL105" s="418"/>
      <c r="AM105" s="418"/>
      <c r="AN105" s="404"/>
    </row>
    <row r="106" spans="1:49" s="405" customFormat="1" ht="12.75" customHeight="1">
      <c r="A106" s="407" t="s">
        <v>1987</v>
      </c>
      <c r="B106" s="1113" t="s">
        <v>1988</v>
      </c>
      <c r="C106" s="1113"/>
      <c r="D106" s="1113"/>
      <c r="E106" s="1113"/>
      <c r="F106" s="1113"/>
      <c r="G106" s="1113"/>
      <c r="H106" s="1113"/>
      <c r="I106" s="1113"/>
      <c r="J106" s="1113"/>
      <c r="K106" s="1113"/>
      <c r="L106" s="1113"/>
      <c r="M106" s="1113"/>
      <c r="N106" s="1113"/>
      <c r="O106" s="1113"/>
      <c r="P106" s="1113"/>
      <c r="Q106" s="1113"/>
      <c r="R106" s="1113"/>
      <c r="S106" s="1113"/>
      <c r="T106" s="1113"/>
      <c r="U106" s="1113"/>
      <c r="V106" s="1113"/>
      <c r="W106" s="1113"/>
      <c r="X106" s="1113"/>
      <c r="Y106" s="1113"/>
      <c r="Z106" s="1113"/>
      <c r="AA106" s="1113"/>
      <c r="AB106" s="1113"/>
      <c r="AC106" s="1113"/>
      <c r="AD106" s="1113"/>
      <c r="AE106" s="1852" t="s">
        <v>1962</v>
      </c>
      <c r="AF106" s="1852"/>
      <c r="AG106" s="1852"/>
      <c r="AH106" s="1852"/>
      <c r="AI106" s="1852"/>
      <c r="AJ106" s="1852"/>
      <c r="AK106" s="1852"/>
      <c r="AL106" s="409"/>
      <c r="AM106" s="409"/>
      <c r="AN106" s="404"/>
      <c r="AO106" s="405" t="str">
        <f>Application!B718</f>
        <v>2 Bedrooms</v>
      </c>
      <c r="AQ106" s="405">
        <f>Application!O718</f>
        <v>1688</v>
      </c>
    </row>
    <row r="107" spans="1:49" s="405" customFormat="1" ht="12.75" customHeight="1">
      <c r="A107" s="409"/>
      <c r="B107" s="1113" t="s">
        <v>1978</v>
      </c>
      <c r="C107" s="1113"/>
      <c r="D107" s="1113"/>
      <c r="E107" s="1113"/>
      <c r="F107" s="1113"/>
      <c r="G107" s="1113"/>
      <c r="H107" s="1113"/>
      <c r="I107" s="1113"/>
      <c r="J107" s="1113"/>
      <c r="K107" s="1113"/>
      <c r="L107" s="1113"/>
      <c r="M107" s="1113"/>
      <c r="N107" s="1113"/>
      <c r="O107" s="1113"/>
      <c r="P107" s="1113"/>
      <c r="Q107" s="1113"/>
      <c r="R107" s="1113"/>
      <c r="S107" s="1113"/>
      <c r="T107" s="1113"/>
      <c r="U107" s="1113"/>
      <c r="V107" s="1113"/>
      <c r="W107" s="1113"/>
      <c r="X107" s="1113"/>
      <c r="Y107" s="1113"/>
      <c r="Z107" s="1113"/>
      <c r="AA107" s="1113"/>
      <c r="AB107" s="1113"/>
      <c r="AC107" s="1113"/>
      <c r="AD107" s="1113"/>
      <c r="AE107" s="1189"/>
      <c r="AF107" s="1189"/>
      <c r="AG107" s="1189"/>
      <c r="AH107" s="1189"/>
      <c r="AI107" s="1189"/>
      <c r="AJ107" s="1189"/>
      <c r="AK107" s="409"/>
      <c r="AL107" s="409"/>
      <c r="AM107" s="409"/>
      <c r="AN107" s="404"/>
      <c r="AO107" s="405" t="str">
        <f>Application!B719</f>
        <v>2 Bedrooms</v>
      </c>
      <c r="AQ107" s="405">
        <f>Application!O719</f>
        <v>1666</v>
      </c>
    </row>
    <row r="108" spans="1:49" s="405" customFormat="1" ht="12.75" customHeight="1">
      <c r="A108" s="409"/>
      <c r="B108" s="1113"/>
      <c r="C108" s="1113"/>
      <c r="D108" s="1113"/>
      <c r="E108" s="442"/>
      <c r="F108" s="442"/>
      <c r="G108" s="442"/>
      <c r="H108" s="442"/>
      <c r="I108" s="442"/>
      <c r="J108" s="442"/>
      <c r="K108" s="442"/>
      <c r="L108" s="442"/>
      <c r="M108" s="442"/>
      <c r="N108" s="442"/>
      <c r="O108" s="442"/>
      <c r="P108" s="442"/>
      <c r="Q108" s="442"/>
      <c r="R108" s="442"/>
      <c r="S108" s="442"/>
      <c r="T108" s="442"/>
      <c r="U108" s="442"/>
      <c r="V108" s="442"/>
      <c r="W108" s="442"/>
      <c r="X108" s="442"/>
      <c r="Y108" s="442"/>
      <c r="Z108" s="442"/>
      <c r="AA108" s="442"/>
      <c r="AB108" s="442"/>
      <c r="AC108" s="442"/>
      <c r="AD108" s="442"/>
      <c r="AE108" s="442"/>
      <c r="AF108" s="442"/>
      <c r="AG108" s="442"/>
      <c r="AH108" s="442"/>
      <c r="AI108" s="442"/>
      <c r="AJ108" s="442"/>
      <c r="AK108" s="409"/>
      <c r="AL108" s="409"/>
      <c r="AM108" s="409"/>
      <c r="AN108" s="404"/>
      <c r="AO108" s="405" t="str">
        <f>Application!B720</f>
        <v>3 Bedrooms</v>
      </c>
      <c r="AQ108" s="405">
        <f>Application!O720</f>
        <v>1933</v>
      </c>
    </row>
    <row r="109" spans="1:49" s="405" customFormat="1" ht="12.75" customHeight="1">
      <c r="A109" s="409"/>
      <c r="B109" s="2035" t="s">
        <v>299</v>
      </c>
      <c r="C109" s="2035"/>
      <c r="D109" s="415" t="s">
        <v>1964</v>
      </c>
      <c r="E109" s="2027" t="s">
        <v>1989</v>
      </c>
      <c r="F109" s="2028"/>
      <c r="G109" s="2028"/>
      <c r="H109" s="2028"/>
      <c r="I109" s="2028"/>
      <c r="J109" s="2028"/>
      <c r="K109" s="2028"/>
      <c r="L109" s="2028"/>
      <c r="M109" s="2028"/>
      <c r="N109" s="2028"/>
      <c r="O109" s="2028"/>
      <c r="P109" s="2028"/>
      <c r="Q109" s="2028"/>
      <c r="R109" s="2028"/>
      <c r="S109" s="2028"/>
      <c r="T109" s="2028"/>
      <c r="U109" s="2028"/>
      <c r="V109" s="2028"/>
      <c r="W109" s="2028"/>
      <c r="X109" s="2028"/>
      <c r="Y109" s="2028"/>
      <c r="Z109" s="2028"/>
      <c r="AA109" s="2028"/>
      <c r="AB109" s="2028"/>
      <c r="AC109" s="2028"/>
      <c r="AD109" s="2028"/>
      <c r="AE109" s="2028"/>
      <c r="AF109" s="2028"/>
      <c r="AG109" s="2028"/>
      <c r="AH109" s="2028"/>
      <c r="AI109" s="2028"/>
      <c r="AJ109" s="2029"/>
      <c r="AK109" s="409"/>
      <c r="AL109" s="409"/>
      <c r="AM109" s="409"/>
      <c r="AN109" s="404"/>
      <c r="AO109" s="405" t="str">
        <f>Application!B721</f>
        <v>4 Bedrooms</v>
      </c>
      <c r="AQ109" s="405">
        <f>Application!O721</f>
        <v>2148</v>
      </c>
      <c r="AU109" s="405" t="s">
        <v>1990</v>
      </c>
      <c r="AV109" s="457" t="s">
        <v>1991</v>
      </c>
      <c r="AW109" s="405" t="s">
        <v>1992</v>
      </c>
    </row>
    <row r="110" spans="1:49" s="405" customFormat="1" ht="12.75" customHeight="1">
      <c r="A110" s="409"/>
      <c r="B110" s="1113"/>
      <c r="C110" s="1113"/>
      <c r="D110" s="1113"/>
      <c r="E110" s="2030"/>
      <c r="F110" s="2031"/>
      <c r="G110" s="2031"/>
      <c r="H110" s="2031"/>
      <c r="I110" s="2031"/>
      <c r="J110" s="2031"/>
      <c r="K110" s="2031"/>
      <c r="L110" s="2031"/>
      <c r="M110" s="2031"/>
      <c r="N110" s="2031"/>
      <c r="O110" s="2031"/>
      <c r="P110" s="2031"/>
      <c r="Q110" s="2031"/>
      <c r="R110" s="2031"/>
      <c r="S110" s="2031"/>
      <c r="T110" s="2031"/>
      <c r="U110" s="2031"/>
      <c r="V110" s="2031"/>
      <c r="W110" s="2031"/>
      <c r="X110" s="2031"/>
      <c r="Y110" s="2031"/>
      <c r="Z110" s="2031"/>
      <c r="AA110" s="2031"/>
      <c r="AB110" s="2031"/>
      <c r="AC110" s="2031"/>
      <c r="AD110" s="2031"/>
      <c r="AE110" s="2031"/>
      <c r="AF110" s="2031"/>
      <c r="AG110" s="2031"/>
      <c r="AH110" s="2031"/>
      <c r="AI110" s="2031"/>
      <c r="AJ110" s="2032"/>
      <c r="AK110" s="409"/>
      <c r="AL110" s="409"/>
      <c r="AM110" s="409"/>
      <c r="AN110" s="404"/>
      <c r="AO110" s="405">
        <f>Application!B722</f>
        <v>0</v>
      </c>
      <c r="AQ110" s="405">
        <f>Application!O722</f>
        <v>0</v>
      </c>
      <c r="AU110" s="699" t="str">
        <f>E118</f>
        <v>Studio/SRO</v>
      </c>
      <c r="AV110" s="405">
        <f t="array" ref="AV110">SUM(IF(Application!B718:F752="SRO/Studio",Application!G718:J752))</f>
        <v>0</v>
      </c>
      <c r="AW110" s="823">
        <f>AV110/AV116</f>
        <v>0</v>
      </c>
    </row>
    <row r="111" spans="1:49" s="405" customFormat="1" ht="12.75" customHeight="1">
      <c r="A111" s="409"/>
      <c r="B111" s="1113"/>
      <c r="C111" s="1113"/>
      <c r="D111" s="1113"/>
      <c r="E111" s="2030"/>
      <c r="F111" s="2031"/>
      <c r="G111" s="2031"/>
      <c r="H111" s="2031"/>
      <c r="I111" s="2031"/>
      <c r="J111" s="2031"/>
      <c r="K111" s="2031"/>
      <c r="L111" s="2031"/>
      <c r="M111" s="2031"/>
      <c r="N111" s="2031"/>
      <c r="O111" s="2031"/>
      <c r="P111" s="2031"/>
      <c r="Q111" s="2031"/>
      <c r="R111" s="2031"/>
      <c r="S111" s="2031"/>
      <c r="T111" s="2031"/>
      <c r="U111" s="2031"/>
      <c r="V111" s="2031"/>
      <c r="W111" s="2031"/>
      <c r="X111" s="2031"/>
      <c r="Y111" s="2031"/>
      <c r="Z111" s="2031"/>
      <c r="AA111" s="2031"/>
      <c r="AB111" s="2031"/>
      <c r="AC111" s="2031"/>
      <c r="AD111" s="2031"/>
      <c r="AE111" s="2031"/>
      <c r="AF111" s="2031"/>
      <c r="AG111" s="2031"/>
      <c r="AH111" s="2031"/>
      <c r="AI111" s="2031"/>
      <c r="AJ111" s="2032"/>
      <c r="AK111" s="409"/>
      <c r="AL111" s="409"/>
      <c r="AM111" s="409"/>
      <c r="AN111" s="404"/>
      <c r="AO111" s="405">
        <f>Application!B723</f>
        <v>0</v>
      </c>
      <c r="AQ111" s="405">
        <f>Application!O723</f>
        <v>0</v>
      </c>
      <c r="AU111" s="699" t="str">
        <f>J118</f>
        <v>1-bedroom</v>
      </c>
      <c r="AV111" s="405">
        <f t="array" ref="AV111">SUM(IF(Application!B718:F752="1 Bedroom",Application!G718:J752))</f>
        <v>0</v>
      </c>
      <c r="AW111" s="823">
        <f>AV111/AV116</f>
        <v>0</v>
      </c>
    </row>
    <row r="112" spans="1:49" s="405" customFormat="1" ht="12.75" customHeight="1">
      <c r="A112" s="409"/>
      <c r="B112" s="1113"/>
      <c r="C112" s="1113"/>
      <c r="D112" s="1113"/>
      <c r="E112" s="2030"/>
      <c r="F112" s="2031"/>
      <c r="G112" s="2031"/>
      <c r="H112" s="2031"/>
      <c r="I112" s="2031"/>
      <c r="J112" s="2031"/>
      <c r="K112" s="2031"/>
      <c r="L112" s="2031"/>
      <c r="M112" s="2031"/>
      <c r="N112" s="2031"/>
      <c r="O112" s="2031"/>
      <c r="P112" s="2031"/>
      <c r="Q112" s="2031"/>
      <c r="R112" s="2031"/>
      <c r="S112" s="2031"/>
      <c r="T112" s="2031"/>
      <c r="U112" s="2031"/>
      <c r="V112" s="2031"/>
      <c r="W112" s="2031"/>
      <c r="X112" s="2031"/>
      <c r="Y112" s="2031"/>
      <c r="Z112" s="2031"/>
      <c r="AA112" s="2031"/>
      <c r="AB112" s="2031"/>
      <c r="AC112" s="2031"/>
      <c r="AD112" s="2031"/>
      <c r="AE112" s="2031"/>
      <c r="AF112" s="2031"/>
      <c r="AG112" s="2031"/>
      <c r="AH112" s="2031"/>
      <c r="AI112" s="2031"/>
      <c r="AJ112" s="2032"/>
      <c r="AK112" s="409"/>
      <c r="AL112" s="409"/>
      <c r="AM112" s="409"/>
      <c r="AN112" s="404"/>
      <c r="AO112" s="405">
        <f>Application!B724</f>
        <v>0</v>
      </c>
      <c r="AQ112" s="405">
        <f>Application!O724</f>
        <v>0</v>
      </c>
      <c r="AU112" s="699" t="str">
        <f>O118</f>
        <v>2-bedroom</v>
      </c>
      <c r="AV112" s="405">
        <f t="array" ref="AV112">SUM(IF(Application!B718:F752="2 Bedrooms",Application!G718:J752))</f>
        <v>40</v>
      </c>
      <c r="AW112" s="823">
        <f>AV112/AV116</f>
        <v>0.8</v>
      </c>
    </row>
    <row r="113" spans="1:52" s="405" customFormat="1" ht="12.75" customHeight="1">
      <c r="A113" s="409"/>
      <c r="B113" s="1113"/>
      <c r="C113" s="1113"/>
      <c r="D113" s="1113"/>
      <c r="E113" s="2030"/>
      <c r="F113" s="2031"/>
      <c r="G113" s="2031"/>
      <c r="H113" s="2031"/>
      <c r="I113" s="2031"/>
      <c r="J113" s="2031"/>
      <c r="K113" s="2031"/>
      <c r="L113" s="2031"/>
      <c r="M113" s="2031"/>
      <c r="N113" s="2031"/>
      <c r="O113" s="2031"/>
      <c r="P113" s="2031"/>
      <c r="Q113" s="2031"/>
      <c r="R113" s="2031"/>
      <c r="S113" s="2031"/>
      <c r="T113" s="2031"/>
      <c r="U113" s="2031"/>
      <c r="V113" s="2031"/>
      <c r="W113" s="2031"/>
      <c r="X113" s="2031"/>
      <c r="Y113" s="2031"/>
      <c r="Z113" s="2031"/>
      <c r="AA113" s="2031"/>
      <c r="AB113" s="2031"/>
      <c r="AC113" s="2031"/>
      <c r="AD113" s="2031"/>
      <c r="AE113" s="2031"/>
      <c r="AF113" s="2031"/>
      <c r="AG113" s="2031"/>
      <c r="AH113" s="2031"/>
      <c r="AI113" s="2031"/>
      <c r="AJ113" s="2032"/>
      <c r="AK113" s="409"/>
      <c r="AL113" s="409"/>
      <c r="AM113" s="409"/>
      <c r="AN113" s="404"/>
      <c r="AO113" s="405">
        <f>Application!B725</f>
        <v>0</v>
      </c>
      <c r="AQ113" s="405">
        <f>Application!O725</f>
        <v>0</v>
      </c>
      <c r="AU113" s="699" t="str">
        <f>T118</f>
        <v>3-bedroom</v>
      </c>
      <c r="AV113" s="405">
        <f t="array" ref="AV113">SUM(IF(Application!B718:F752="3 Bedrooms",Application!G718:J752))</f>
        <v>6</v>
      </c>
      <c r="AW113" s="823">
        <f>AV113/AV116</f>
        <v>0.12</v>
      </c>
    </row>
    <row r="114" spans="1:52" s="405" customFormat="1" ht="12.75" customHeight="1">
      <c r="A114" s="409"/>
      <c r="B114" s="1113"/>
      <c r="C114" s="1113"/>
      <c r="D114" s="1113"/>
      <c r="E114" s="2030"/>
      <c r="F114" s="2031"/>
      <c r="G114" s="2031"/>
      <c r="H114" s="2031"/>
      <c r="I114" s="2031"/>
      <c r="J114" s="2031"/>
      <c r="K114" s="2031"/>
      <c r="L114" s="2031"/>
      <c r="M114" s="2031"/>
      <c r="N114" s="2031"/>
      <c r="O114" s="2031"/>
      <c r="P114" s="2031"/>
      <c r="Q114" s="2031"/>
      <c r="R114" s="2031"/>
      <c r="S114" s="2031"/>
      <c r="T114" s="2031"/>
      <c r="U114" s="2031"/>
      <c r="V114" s="2031"/>
      <c r="W114" s="2031"/>
      <c r="X114" s="2031"/>
      <c r="Y114" s="2031"/>
      <c r="Z114" s="2031"/>
      <c r="AA114" s="2031"/>
      <c r="AB114" s="2031"/>
      <c r="AC114" s="2031"/>
      <c r="AD114" s="2031"/>
      <c r="AE114" s="2031"/>
      <c r="AF114" s="2031"/>
      <c r="AG114" s="2031"/>
      <c r="AH114" s="2031"/>
      <c r="AI114" s="2031"/>
      <c r="AJ114" s="2032"/>
      <c r="AK114" s="409"/>
      <c r="AL114" s="409"/>
      <c r="AM114" s="409"/>
      <c r="AN114" s="404"/>
      <c r="AO114" s="405">
        <f>Application!B726</f>
        <v>0</v>
      </c>
      <c r="AQ114" s="405">
        <f>Application!O726</f>
        <v>0</v>
      </c>
      <c r="AU114" s="699" t="str">
        <f>Y118</f>
        <v>4-bedroom</v>
      </c>
      <c r="AV114" s="405">
        <f t="array" ref="AV114">SUM(IF(Application!B718:F752="4 Bedrooms",Application!G718:J752))</f>
        <v>4</v>
      </c>
      <c r="AW114" s="823">
        <f>AV114/AV116</f>
        <v>0.08</v>
      </c>
    </row>
    <row r="115" spans="1:52" s="405" customFormat="1" ht="12.75" customHeight="1">
      <c r="A115" s="409"/>
      <c r="B115" s="1113"/>
      <c r="C115" s="1113"/>
      <c r="D115" s="1113"/>
      <c r="E115" s="2030"/>
      <c r="F115" s="2031"/>
      <c r="G115" s="2031"/>
      <c r="H115" s="2031"/>
      <c r="I115" s="2031"/>
      <c r="J115" s="2031"/>
      <c r="K115" s="2031"/>
      <c r="L115" s="2031"/>
      <c r="M115" s="2031"/>
      <c r="N115" s="2031"/>
      <c r="O115" s="2031"/>
      <c r="P115" s="2031"/>
      <c r="Q115" s="2031"/>
      <c r="R115" s="2031"/>
      <c r="S115" s="2031"/>
      <c r="T115" s="2031"/>
      <c r="U115" s="2031"/>
      <c r="V115" s="2031"/>
      <c r="W115" s="2031"/>
      <c r="X115" s="2031"/>
      <c r="Y115" s="2031"/>
      <c r="Z115" s="2031"/>
      <c r="AA115" s="2031"/>
      <c r="AB115" s="2031"/>
      <c r="AC115" s="2031"/>
      <c r="AD115" s="2031"/>
      <c r="AE115" s="2031"/>
      <c r="AF115" s="2031"/>
      <c r="AG115" s="2031"/>
      <c r="AH115" s="2031"/>
      <c r="AI115" s="2031"/>
      <c r="AJ115" s="2032"/>
      <c r="AK115" s="409"/>
      <c r="AL115" s="409"/>
      <c r="AM115" s="409"/>
      <c r="AN115" s="404"/>
      <c r="AO115" s="405">
        <f>Application!B727</f>
        <v>0</v>
      </c>
      <c r="AQ115" s="405">
        <f>Application!O727</f>
        <v>0</v>
      </c>
      <c r="AU115" s="699" t="str">
        <f>AD118</f>
        <v>5-bedroom</v>
      </c>
      <c r="AV115" s="405">
        <f t="array" ref="AV115">SUM(IF(Application!B718:F752="5 Bedrooms",Application!G718:J752))</f>
        <v>0</v>
      </c>
      <c r="AW115" s="823">
        <f>AV115/AV116</f>
        <v>0</v>
      </c>
    </row>
    <row r="116" spans="1:52" s="405" customFormat="1" ht="12.75" customHeight="1">
      <c r="A116" s="409"/>
      <c r="B116" s="1113"/>
      <c r="C116" s="1113"/>
      <c r="D116" s="1113"/>
      <c r="E116" s="2030"/>
      <c r="F116" s="2031"/>
      <c r="G116" s="2031"/>
      <c r="H116" s="2031"/>
      <c r="I116" s="2031"/>
      <c r="J116" s="2031"/>
      <c r="K116" s="2031"/>
      <c r="L116" s="2031"/>
      <c r="M116" s="2031"/>
      <c r="N116" s="2031"/>
      <c r="O116" s="2031"/>
      <c r="P116" s="2031"/>
      <c r="Q116" s="2031"/>
      <c r="R116" s="2031"/>
      <c r="S116" s="2031"/>
      <c r="T116" s="2031"/>
      <c r="U116" s="2031"/>
      <c r="V116" s="2031"/>
      <c r="W116" s="2031"/>
      <c r="X116" s="2031"/>
      <c r="Y116" s="2031"/>
      <c r="Z116" s="2031"/>
      <c r="AA116" s="2031"/>
      <c r="AB116" s="2031"/>
      <c r="AC116" s="2031"/>
      <c r="AD116" s="2031"/>
      <c r="AE116" s="2031"/>
      <c r="AF116" s="2031"/>
      <c r="AG116" s="2031"/>
      <c r="AH116" s="2031"/>
      <c r="AI116" s="2031"/>
      <c r="AJ116" s="2032"/>
      <c r="AK116" s="409"/>
      <c r="AL116" s="409"/>
      <c r="AM116" s="409"/>
      <c r="AN116" s="404"/>
      <c r="AO116" s="405">
        <f>Application!B728</f>
        <v>0</v>
      </c>
      <c r="AQ116" s="405">
        <f>Application!O728</f>
        <v>0</v>
      </c>
      <c r="AV116" s="405">
        <f>SUM(AV110:AV115)</f>
        <v>50</v>
      </c>
      <c r="AW116" s="823">
        <f>SUM(AW110:AW115)</f>
        <v>1</v>
      </c>
    </row>
    <row r="117" spans="1:52" s="405" customFormat="1" ht="12.75" customHeight="1">
      <c r="A117" s="409"/>
      <c r="B117" s="1113"/>
      <c r="C117" s="1113"/>
      <c r="D117" s="1113"/>
      <c r="E117" s="1190"/>
      <c r="F117" s="1191"/>
      <c r="G117" s="1191"/>
      <c r="H117" s="1191"/>
      <c r="I117" s="1191"/>
      <c r="J117" s="1191"/>
      <c r="K117" s="1191"/>
      <c r="L117" s="1191"/>
      <c r="M117" s="1191"/>
      <c r="N117" s="1191"/>
      <c r="O117" s="1191"/>
      <c r="P117" s="1191"/>
      <c r="Q117" s="1191"/>
      <c r="R117" s="1191"/>
      <c r="S117" s="1191"/>
      <c r="T117" s="1191"/>
      <c r="U117" s="1191"/>
      <c r="V117" s="1191"/>
      <c r="W117" s="1191"/>
      <c r="X117" s="1191"/>
      <c r="Y117" s="1191"/>
      <c r="Z117" s="1191"/>
      <c r="AA117" s="1191"/>
      <c r="AB117" s="1191"/>
      <c r="AC117" s="1191"/>
      <c r="AD117" s="1191"/>
      <c r="AE117" s="1191"/>
      <c r="AF117" s="1191"/>
      <c r="AG117" s="1191"/>
      <c r="AH117" s="1191"/>
      <c r="AI117" s="1191"/>
      <c r="AJ117" s="1192"/>
      <c r="AK117" s="409"/>
      <c r="AL117" s="409"/>
      <c r="AM117" s="409"/>
      <c r="AN117" s="404"/>
      <c r="AO117" s="405">
        <f>Application!B729</f>
        <v>0</v>
      </c>
      <c r="AQ117" s="405">
        <f>Application!O729</f>
        <v>0</v>
      </c>
    </row>
    <row r="118" spans="1:52" s="405" customFormat="1" ht="12.75" customHeight="1">
      <c r="A118" s="409"/>
      <c r="B118" s="1113"/>
      <c r="C118" s="409"/>
      <c r="D118" s="409"/>
      <c r="E118" s="2023" t="s">
        <v>1993</v>
      </c>
      <c r="F118" s="2024"/>
      <c r="G118" s="2024"/>
      <c r="H118" s="2024"/>
      <c r="I118" s="442"/>
      <c r="J118" s="2024" t="s">
        <v>1994</v>
      </c>
      <c r="K118" s="2024"/>
      <c r="L118" s="2024"/>
      <c r="M118" s="2024"/>
      <c r="N118" s="442"/>
      <c r="O118" s="2024" t="s">
        <v>1995</v>
      </c>
      <c r="P118" s="2024"/>
      <c r="Q118" s="2024"/>
      <c r="R118" s="2024"/>
      <c r="S118" s="442"/>
      <c r="T118" s="2024" t="s">
        <v>1996</v>
      </c>
      <c r="U118" s="2024"/>
      <c r="V118" s="2024"/>
      <c r="W118" s="2024"/>
      <c r="X118" s="442"/>
      <c r="Y118" s="2024" t="s">
        <v>1997</v>
      </c>
      <c r="Z118" s="2024"/>
      <c r="AA118" s="2024"/>
      <c r="AB118" s="2024"/>
      <c r="AC118" s="442"/>
      <c r="AD118" s="2024" t="s">
        <v>1998</v>
      </c>
      <c r="AE118" s="2024"/>
      <c r="AF118" s="2024"/>
      <c r="AG118" s="2024"/>
      <c r="AH118" s="442"/>
      <c r="AI118" s="442"/>
      <c r="AJ118" s="444"/>
      <c r="AK118" s="409"/>
      <c r="AL118" s="409"/>
      <c r="AM118" s="409"/>
      <c r="AN118" s="404"/>
      <c r="AO118" s="405">
        <f>Application!B730</f>
        <v>0</v>
      </c>
      <c r="AQ118" s="405">
        <f>Application!O730</f>
        <v>0</v>
      </c>
    </row>
    <row r="119" spans="1:52" s="405" customFormat="1" ht="12.75" customHeight="1">
      <c r="A119" s="409"/>
      <c r="B119" s="1113"/>
      <c r="C119" s="409"/>
      <c r="D119" s="409"/>
      <c r="E119" s="707"/>
      <c r="F119" s="705"/>
      <c r="G119" s="705"/>
      <c r="H119" s="705"/>
      <c r="I119" s="442"/>
      <c r="J119" s="705"/>
      <c r="K119" s="705"/>
      <c r="L119" s="705"/>
      <c r="M119" s="705"/>
      <c r="N119" s="442"/>
      <c r="O119" s="705"/>
      <c r="P119" s="705"/>
      <c r="Q119" s="705"/>
      <c r="R119" s="705"/>
      <c r="S119" s="442"/>
      <c r="T119" s="705"/>
      <c r="U119" s="705"/>
      <c r="V119" s="705"/>
      <c r="W119" s="705"/>
      <c r="X119" s="442"/>
      <c r="Y119" s="705"/>
      <c r="Z119" s="705"/>
      <c r="AA119" s="705"/>
      <c r="AB119" s="705"/>
      <c r="AC119" s="442"/>
      <c r="AD119" s="705"/>
      <c r="AE119" s="705"/>
      <c r="AF119" s="705"/>
      <c r="AG119" s="705"/>
      <c r="AH119" s="442"/>
      <c r="AI119" s="442"/>
      <c r="AJ119" s="444"/>
      <c r="AK119" s="409"/>
      <c r="AL119" s="409"/>
      <c r="AM119" s="409"/>
      <c r="AN119" s="404"/>
      <c r="AO119" s="405">
        <f>Application!B731</f>
        <v>0</v>
      </c>
      <c r="AQ119" s="405">
        <f>Application!O731</f>
        <v>0</v>
      </c>
    </row>
    <row r="120" spans="1:52" s="405" customFormat="1" ht="12.75" customHeight="1">
      <c r="A120" s="409"/>
      <c r="B120" s="1113"/>
      <c r="C120" s="409"/>
      <c r="D120" s="409"/>
      <c r="E120" s="708" t="s">
        <v>1999</v>
      </c>
      <c r="F120" s="705"/>
      <c r="G120" s="705"/>
      <c r="H120" s="705"/>
      <c r="I120" s="442"/>
      <c r="J120" s="705"/>
      <c r="K120" s="705"/>
      <c r="L120" s="705"/>
      <c r="M120" s="705"/>
      <c r="N120" s="442"/>
      <c r="O120" s="705"/>
      <c r="P120" s="705"/>
      <c r="Q120" s="705"/>
      <c r="R120" s="705"/>
      <c r="S120" s="442"/>
      <c r="T120" s="705"/>
      <c r="U120" s="705"/>
      <c r="V120" s="705"/>
      <c r="W120" s="705"/>
      <c r="X120" s="442"/>
      <c r="Y120" s="705"/>
      <c r="Z120" s="705"/>
      <c r="AA120" s="705"/>
      <c r="AB120" s="705"/>
      <c r="AC120" s="442"/>
      <c r="AD120" s="705"/>
      <c r="AE120" s="705"/>
      <c r="AF120" s="705"/>
      <c r="AG120" s="705"/>
      <c r="AH120" s="442"/>
      <c r="AI120" s="442"/>
      <c r="AJ120" s="444"/>
      <c r="AK120" s="409"/>
      <c r="AL120" s="409"/>
      <c r="AM120" s="409"/>
      <c r="AN120" s="404"/>
      <c r="AO120" s="405">
        <f>Application!B732</f>
        <v>0</v>
      </c>
      <c r="AQ120" s="405">
        <f>Application!O732</f>
        <v>0</v>
      </c>
    </row>
    <row r="121" spans="1:52" s="405" customFormat="1" ht="12.75" customHeight="1">
      <c r="A121" s="409"/>
      <c r="B121" s="1113"/>
      <c r="C121" s="409"/>
      <c r="D121" s="409"/>
      <c r="E121" s="2025"/>
      <c r="F121" s="2026"/>
      <c r="G121" s="2026"/>
      <c r="H121" s="2026"/>
      <c r="I121" s="706"/>
      <c r="J121" s="2026"/>
      <c r="K121" s="2026"/>
      <c r="L121" s="2026"/>
      <c r="M121" s="2026"/>
      <c r="N121" s="706"/>
      <c r="O121" s="2026">
        <v>2990</v>
      </c>
      <c r="P121" s="2026"/>
      <c r="Q121" s="2026"/>
      <c r="R121" s="2026"/>
      <c r="S121" s="706"/>
      <c r="T121" s="2026">
        <v>3900</v>
      </c>
      <c r="U121" s="2026"/>
      <c r="V121" s="2026"/>
      <c r="W121" s="2026"/>
      <c r="X121" s="706"/>
      <c r="Y121" s="2026">
        <v>4285</v>
      </c>
      <c r="Z121" s="2026"/>
      <c r="AA121" s="2026"/>
      <c r="AB121" s="2026"/>
      <c r="AC121" s="706"/>
      <c r="AD121" s="2026"/>
      <c r="AE121" s="2026"/>
      <c r="AF121" s="2026"/>
      <c r="AG121" s="2026"/>
      <c r="AH121" s="442"/>
      <c r="AI121" s="442"/>
      <c r="AJ121" s="444"/>
      <c r="AK121" s="409"/>
      <c r="AL121" s="409"/>
      <c r="AM121" s="409"/>
      <c r="AN121" s="404"/>
      <c r="AO121" s="405">
        <f>Application!B733</f>
        <v>0</v>
      </c>
      <c r="AQ121" s="405">
        <f>Application!O733</f>
        <v>0</v>
      </c>
    </row>
    <row r="122" spans="1:52" s="405" customFormat="1" ht="12.75" customHeight="1">
      <c r="A122" s="409"/>
      <c r="B122" s="1113"/>
      <c r="C122" s="409"/>
      <c r="D122" s="409"/>
      <c r="E122" s="707"/>
      <c r="F122" s="705"/>
      <c r="G122" s="705"/>
      <c r="H122" s="705"/>
      <c r="I122" s="442"/>
      <c r="J122" s="705"/>
      <c r="K122" s="705"/>
      <c r="L122" s="705"/>
      <c r="M122" s="705"/>
      <c r="N122" s="442"/>
      <c r="O122" s="705"/>
      <c r="P122" s="705"/>
      <c r="Q122" s="705"/>
      <c r="R122" s="705"/>
      <c r="S122" s="442"/>
      <c r="T122" s="705"/>
      <c r="U122" s="705"/>
      <c r="V122" s="705"/>
      <c r="W122" s="705"/>
      <c r="X122" s="442"/>
      <c r="Y122" s="705"/>
      <c r="Z122" s="705"/>
      <c r="AA122" s="705"/>
      <c r="AB122" s="705"/>
      <c r="AC122" s="442"/>
      <c r="AD122" s="705"/>
      <c r="AE122" s="705"/>
      <c r="AF122" s="705"/>
      <c r="AG122" s="705"/>
      <c r="AH122" s="442"/>
      <c r="AI122" s="442"/>
      <c r="AJ122" s="444"/>
      <c r="AK122" s="409"/>
      <c r="AL122" s="409"/>
      <c r="AM122" s="409"/>
      <c r="AN122" s="404"/>
      <c r="AO122" s="405">
        <f>Application!B734</f>
        <v>0</v>
      </c>
      <c r="AQ122" s="405">
        <f>Application!O734</f>
        <v>0</v>
      </c>
      <c r="AU122" s="821"/>
      <c r="AV122" s="821"/>
      <c r="AW122" s="821"/>
      <c r="AX122" s="821"/>
      <c r="AY122" s="821"/>
      <c r="AZ122" s="821"/>
    </row>
    <row r="123" spans="1:52" s="405" customFormat="1" ht="12.75" customHeight="1">
      <c r="A123" s="409"/>
      <c r="B123" s="1113"/>
      <c r="C123" s="409"/>
      <c r="D123" s="409"/>
      <c r="E123" s="708" t="s">
        <v>2000</v>
      </c>
      <c r="F123" s="705"/>
      <c r="G123" s="705"/>
      <c r="H123" s="705"/>
      <c r="I123" s="442"/>
      <c r="J123" s="705"/>
      <c r="K123" s="705"/>
      <c r="L123" s="705"/>
      <c r="M123" s="705"/>
      <c r="N123" s="442"/>
      <c r="O123" s="705"/>
      <c r="P123" s="705"/>
      <c r="Q123" s="705"/>
      <c r="R123" s="705"/>
      <c r="S123" s="442"/>
      <c r="T123" s="705"/>
      <c r="U123" s="705"/>
      <c r="V123" s="705"/>
      <c r="W123" s="705"/>
      <c r="X123" s="442"/>
      <c r="Y123" s="705"/>
      <c r="Z123" s="705"/>
      <c r="AA123" s="705"/>
      <c r="AB123" s="705"/>
      <c r="AC123" s="442"/>
      <c r="AD123" s="705"/>
      <c r="AE123" s="705"/>
      <c r="AF123" s="705"/>
      <c r="AG123" s="705"/>
      <c r="AH123" s="442"/>
      <c r="AI123" s="442"/>
      <c r="AJ123" s="444"/>
      <c r="AK123" s="409"/>
      <c r="AL123" s="409"/>
      <c r="AM123" s="409"/>
      <c r="AN123" s="404"/>
      <c r="AO123" s="405">
        <f>Application!B735</f>
        <v>0</v>
      </c>
      <c r="AQ123" s="405">
        <f>Application!O735</f>
        <v>0</v>
      </c>
      <c r="AU123" s="821"/>
      <c r="AV123" s="821"/>
      <c r="AW123" s="821"/>
      <c r="AX123" s="821"/>
      <c r="AY123" s="821"/>
      <c r="AZ123" s="821"/>
    </row>
    <row r="124" spans="1:52" s="405" customFormat="1" ht="12.75" customHeight="1">
      <c r="A124" s="409"/>
      <c r="B124" s="1113"/>
      <c r="C124" s="409"/>
      <c r="D124" s="409"/>
      <c r="E124" s="2033">
        <f>Application!DX670</f>
        <v>0</v>
      </c>
      <c r="F124" s="2034"/>
      <c r="G124" s="2034"/>
      <c r="H124" s="2034"/>
      <c r="I124" s="706"/>
      <c r="J124" s="2034">
        <f>Application!EC670</f>
        <v>0</v>
      </c>
      <c r="K124" s="2034"/>
      <c r="L124" s="2034"/>
      <c r="M124" s="2034"/>
      <c r="N124" s="706"/>
      <c r="O124" s="2034">
        <f>Application!EH670</f>
        <v>1686.8999999999999</v>
      </c>
      <c r="P124" s="2034"/>
      <c r="Q124" s="2034"/>
      <c r="R124" s="2034"/>
      <c r="S124" s="710"/>
      <c r="T124" s="2034">
        <f>Application!EM670</f>
        <v>1933</v>
      </c>
      <c r="U124" s="2034"/>
      <c r="V124" s="2034"/>
      <c r="W124" s="2034"/>
      <c r="X124" s="710"/>
      <c r="Y124" s="2034">
        <f>Application!ER670</f>
        <v>2148</v>
      </c>
      <c r="Z124" s="2034"/>
      <c r="AA124" s="2034"/>
      <c r="AB124" s="2034"/>
      <c r="AC124" s="710"/>
      <c r="AD124" s="2034">
        <f>Application!EW670</f>
        <v>0</v>
      </c>
      <c r="AE124" s="2034"/>
      <c r="AF124" s="2034"/>
      <c r="AG124" s="2034"/>
      <c r="AH124" s="442"/>
      <c r="AI124" s="442"/>
      <c r="AJ124" s="444"/>
      <c r="AK124" s="409"/>
      <c r="AL124" s="409"/>
      <c r="AM124" s="409"/>
      <c r="AN124" s="404"/>
      <c r="AO124" s="405">
        <f>Application!B736</f>
        <v>0</v>
      </c>
      <c r="AQ124" s="405">
        <f>Application!O736</f>
        <v>0</v>
      </c>
      <c r="AU124" s="821"/>
      <c r="AV124" s="821"/>
      <c r="AW124" s="822"/>
      <c r="AX124" s="822"/>
      <c r="AY124" s="821"/>
      <c r="AZ124" s="821"/>
    </row>
    <row r="125" spans="1:52" s="405" customFormat="1" ht="12.75" customHeight="1">
      <c r="A125" s="409"/>
      <c r="B125" s="1113"/>
      <c r="C125" s="409"/>
      <c r="D125" s="409"/>
      <c r="E125" s="709"/>
      <c r="F125" s="705"/>
      <c r="G125" s="705"/>
      <c r="H125" s="705"/>
      <c r="I125" s="442"/>
      <c r="J125" s="445"/>
      <c r="K125" s="442"/>
      <c r="L125" s="442"/>
      <c r="M125" s="442"/>
      <c r="N125" s="442"/>
      <c r="O125" s="442"/>
      <c r="P125" s="442"/>
      <c r="Q125" s="442"/>
      <c r="R125" s="442"/>
      <c r="S125" s="442"/>
      <c r="T125" s="442"/>
      <c r="U125" s="442"/>
      <c r="V125" s="442"/>
      <c r="W125" s="442"/>
      <c r="X125" s="442"/>
      <c r="Y125" s="442"/>
      <c r="Z125" s="442"/>
      <c r="AA125" s="442"/>
      <c r="AB125" s="442"/>
      <c r="AC125" s="442"/>
      <c r="AD125" s="442"/>
      <c r="AE125" s="442"/>
      <c r="AF125" s="442"/>
      <c r="AG125" s="442"/>
      <c r="AH125" s="442"/>
      <c r="AI125" s="442"/>
      <c r="AJ125" s="444"/>
      <c r="AK125" s="409"/>
      <c r="AL125" s="409"/>
      <c r="AM125" s="409"/>
      <c r="AN125" s="404"/>
      <c r="AO125" s="405">
        <f>Application!B737</f>
        <v>0</v>
      </c>
      <c r="AQ125" s="405">
        <f>Application!O737</f>
        <v>0</v>
      </c>
      <c r="AU125" s="821"/>
      <c r="AV125" s="821"/>
      <c r="AW125" s="822"/>
      <c r="AX125" s="822"/>
      <c r="AY125" s="821"/>
      <c r="AZ125" s="821"/>
    </row>
    <row r="126" spans="1:52" s="405" customFormat="1" ht="12.75" customHeight="1">
      <c r="A126" s="409"/>
      <c r="B126" s="1113"/>
      <c r="C126" s="409"/>
      <c r="D126" s="409"/>
      <c r="E126" s="708" t="s">
        <v>2001</v>
      </c>
      <c r="F126" s="705"/>
      <c r="G126" s="705"/>
      <c r="H126" s="705"/>
      <c r="I126" s="442"/>
      <c r="J126" s="445"/>
      <c r="K126" s="442"/>
      <c r="L126" s="442"/>
      <c r="M126" s="442"/>
      <c r="N126" s="442"/>
      <c r="O126" s="442"/>
      <c r="P126" s="442"/>
      <c r="Q126" s="442"/>
      <c r="R126" s="442"/>
      <c r="S126" s="442"/>
      <c r="T126" s="442"/>
      <c r="U126" s="442"/>
      <c r="V126" s="442"/>
      <c r="W126" s="442"/>
      <c r="X126" s="442"/>
      <c r="Y126" s="442"/>
      <c r="Z126" s="442"/>
      <c r="AA126" s="442"/>
      <c r="AB126" s="442"/>
      <c r="AC126" s="442"/>
      <c r="AD126" s="442"/>
      <c r="AE126" s="442"/>
      <c r="AF126" s="442"/>
      <c r="AG126" s="442"/>
      <c r="AH126" s="442"/>
      <c r="AI126" s="442"/>
      <c r="AJ126" s="444"/>
      <c r="AK126" s="409"/>
      <c r="AL126" s="409"/>
      <c r="AM126" s="409"/>
      <c r="AN126" s="404"/>
      <c r="AO126" s="405">
        <f>Application!B738</f>
        <v>0</v>
      </c>
      <c r="AQ126" s="405">
        <f>Application!O738</f>
        <v>0</v>
      </c>
      <c r="AU126" s="821"/>
      <c r="AV126" s="821"/>
      <c r="AW126" s="822"/>
      <c r="AX126" s="822"/>
      <c r="AY126" s="821"/>
      <c r="AZ126" s="821"/>
    </row>
    <row r="127" spans="1:52" s="405" customFormat="1" ht="12.75" customHeight="1">
      <c r="A127" s="409"/>
      <c r="B127" s="1113"/>
      <c r="C127" s="409"/>
      <c r="D127" s="409"/>
      <c r="E127" s="1825" t="e">
        <f>(E121-E124)/E121</f>
        <v>#DIV/0!</v>
      </c>
      <c r="F127" s="1826"/>
      <c r="G127" s="1826"/>
      <c r="H127" s="1827"/>
      <c r="I127" s="442"/>
      <c r="J127" s="1825" t="e">
        <f>(J121-J124)/J121</f>
        <v>#DIV/0!</v>
      </c>
      <c r="K127" s="1826"/>
      <c r="L127" s="1826"/>
      <c r="M127" s="1827"/>
      <c r="N127" s="442"/>
      <c r="O127" s="1825">
        <f>(O121-O124)/O121</f>
        <v>0.4358193979933111</v>
      </c>
      <c r="P127" s="1826"/>
      <c r="Q127" s="1826"/>
      <c r="R127" s="1827"/>
      <c r="S127" s="442"/>
      <c r="T127" s="1825">
        <f>(T121-T124)/T121</f>
        <v>0.50435897435897437</v>
      </c>
      <c r="U127" s="1826"/>
      <c r="V127" s="1826"/>
      <c r="W127" s="1827"/>
      <c r="X127" s="442"/>
      <c r="Y127" s="1825">
        <f>(Y121-Y124)/Y121</f>
        <v>0.49871645274212367</v>
      </c>
      <c r="Z127" s="1826"/>
      <c r="AA127" s="1826"/>
      <c r="AB127" s="1827"/>
      <c r="AC127" s="442"/>
      <c r="AD127" s="1825" t="e">
        <f>(AD121-AD124)/AD121</f>
        <v>#DIV/0!</v>
      </c>
      <c r="AE127" s="1826"/>
      <c r="AF127" s="1826"/>
      <c r="AG127" s="1827"/>
      <c r="AH127" s="442"/>
      <c r="AI127" s="442"/>
      <c r="AJ127" s="444"/>
      <c r="AK127" s="409"/>
      <c r="AL127" s="409"/>
      <c r="AM127" s="409"/>
      <c r="AN127" s="404"/>
      <c r="AO127" s="405">
        <f>Application!B739</f>
        <v>0</v>
      </c>
      <c r="AQ127" s="405">
        <f>Application!O739</f>
        <v>0</v>
      </c>
      <c r="AU127" s="821"/>
      <c r="AV127" s="821"/>
      <c r="AW127" s="822"/>
      <c r="AX127" s="822"/>
      <c r="AY127" s="821"/>
      <c r="AZ127" s="821"/>
    </row>
    <row r="128" spans="1:52" s="405" customFormat="1" ht="12.75" customHeight="1">
      <c r="A128" s="409"/>
      <c r="B128" s="1113"/>
      <c r="C128" s="409"/>
      <c r="D128" s="409"/>
      <c r="E128" s="819"/>
      <c r="F128" s="818"/>
      <c r="G128" s="818"/>
      <c r="H128" s="818"/>
      <c r="I128" s="442"/>
      <c r="J128" s="818"/>
      <c r="K128" s="818"/>
      <c r="L128" s="818"/>
      <c r="M128" s="818"/>
      <c r="N128" s="442"/>
      <c r="O128" s="818"/>
      <c r="P128" s="818"/>
      <c r="Q128" s="818"/>
      <c r="R128" s="818"/>
      <c r="S128" s="442"/>
      <c r="T128" s="818"/>
      <c r="U128" s="818"/>
      <c r="V128" s="818"/>
      <c r="W128" s="818"/>
      <c r="X128" s="442"/>
      <c r="Y128" s="818"/>
      <c r="Z128" s="818"/>
      <c r="AA128" s="818"/>
      <c r="AB128" s="818"/>
      <c r="AC128" s="442"/>
      <c r="AD128" s="818"/>
      <c r="AE128" s="818"/>
      <c r="AF128" s="818"/>
      <c r="AG128" s="818"/>
      <c r="AH128" s="442"/>
      <c r="AI128" s="442"/>
      <c r="AJ128" s="444"/>
      <c r="AK128" s="409"/>
      <c r="AL128" s="409"/>
      <c r="AM128" s="409"/>
      <c r="AN128" s="404"/>
      <c r="AO128" s="405">
        <f>Application!B740</f>
        <v>0</v>
      </c>
      <c r="AQ128" s="405">
        <f>Application!O740</f>
        <v>0</v>
      </c>
      <c r="AU128" s="821"/>
      <c r="AV128" s="821"/>
      <c r="AW128" s="822"/>
      <c r="AX128" s="822"/>
      <c r="AY128" s="821"/>
      <c r="AZ128" s="821"/>
    </row>
    <row r="129" spans="1:52" s="405" customFormat="1" ht="12.75" customHeight="1">
      <c r="A129" s="409"/>
      <c r="B129" s="1113"/>
      <c r="C129" s="409"/>
      <c r="D129" s="409"/>
      <c r="E129" s="820" t="s">
        <v>2002</v>
      </c>
      <c r="F129" s="818"/>
      <c r="G129" s="818"/>
      <c r="H129" s="818"/>
      <c r="I129" s="442"/>
      <c r="J129" s="818"/>
      <c r="K129" s="818"/>
      <c r="L129" s="818"/>
      <c r="M129" s="818"/>
      <c r="N129" s="442"/>
      <c r="O129" s="818"/>
      <c r="P129" s="818"/>
      <c r="Q129" s="818"/>
      <c r="R129" s="818"/>
      <c r="S129" s="442"/>
      <c r="T129" s="818"/>
      <c r="U129" s="818"/>
      <c r="V129" s="818"/>
      <c r="W129" s="818"/>
      <c r="X129" s="442"/>
      <c r="Y129" s="818"/>
      <c r="Z129" s="818"/>
      <c r="AA129" s="818"/>
      <c r="AB129" s="818"/>
      <c r="AC129" s="442"/>
      <c r="AD129" s="818"/>
      <c r="AE129" s="818"/>
      <c r="AF129" s="818"/>
      <c r="AG129" s="818"/>
      <c r="AH129" s="442"/>
      <c r="AI129" s="442"/>
      <c r="AJ129" s="444"/>
      <c r="AK129" s="409"/>
      <c r="AL129" s="409"/>
      <c r="AM129" s="409"/>
      <c r="AN129" s="404"/>
      <c r="AO129" s="405">
        <f>Application!B741</f>
        <v>0</v>
      </c>
      <c r="AQ129" s="405">
        <f>Application!O741</f>
        <v>0</v>
      </c>
      <c r="AU129" s="822"/>
      <c r="AV129" s="821"/>
      <c r="AW129" s="822"/>
      <c r="AX129" s="822"/>
      <c r="AY129" s="821"/>
      <c r="AZ129" s="821"/>
    </row>
    <row r="130" spans="1:52" s="405" customFormat="1" ht="12.75" customHeight="1">
      <c r="A130" s="409"/>
      <c r="B130" s="1113"/>
      <c r="C130" s="409"/>
      <c r="D130" s="409"/>
      <c r="E130" s="2036" t="e">
        <f>IF(((E127-0.1)*AW110)&gt;0,((E127-0.1)*AW110),0)</f>
        <v>#DIV/0!</v>
      </c>
      <c r="F130" s="2037"/>
      <c r="G130" s="2037"/>
      <c r="H130" s="2038"/>
      <c r="I130" s="442"/>
      <c r="J130" s="2036" t="e">
        <f>IF(((J127-0.1)*AW111)&gt;0,((J127-0.1)*AW111),0)</f>
        <v>#DIV/0!</v>
      </c>
      <c r="K130" s="2037"/>
      <c r="L130" s="2037"/>
      <c r="M130" s="2038"/>
      <c r="N130" s="442"/>
      <c r="O130" s="2036">
        <f>IF(((O127-0.1)*AW112)&gt;0,((O127-0.1)*AW112),0)</f>
        <v>0.26865551839464885</v>
      </c>
      <c r="P130" s="2037"/>
      <c r="Q130" s="2037"/>
      <c r="R130" s="2038"/>
      <c r="S130" s="442"/>
      <c r="T130" s="2036">
        <f>IF(((T127-0.1)*AW113)&gt;0,((T127-0.1)*AW113),0)</f>
        <v>4.8523076923076926E-2</v>
      </c>
      <c r="U130" s="2037"/>
      <c r="V130" s="2037"/>
      <c r="W130" s="2038"/>
      <c r="X130" s="442"/>
      <c r="Y130" s="2036">
        <f>IF(((Y127-0.1)*AW114)&gt;0,((Y127-0.1)*AW114),0)</f>
        <v>3.1897316219369892E-2</v>
      </c>
      <c r="Z130" s="2037"/>
      <c r="AA130" s="2037"/>
      <c r="AB130" s="2038"/>
      <c r="AC130" s="442"/>
      <c r="AD130" s="2036" t="e">
        <f>IF(((AD127-0.1)*AW115)&gt;0,((AD127-0.1)*AW115),0)</f>
        <v>#DIV/0!</v>
      </c>
      <c r="AE130" s="2037"/>
      <c r="AF130" s="2037"/>
      <c r="AG130" s="2038"/>
      <c r="AH130" s="442"/>
      <c r="AI130" s="442"/>
      <c r="AJ130" s="444"/>
      <c r="AK130" s="409"/>
      <c r="AL130" s="409"/>
      <c r="AM130" s="409"/>
      <c r="AN130" s="404"/>
      <c r="AO130" s="405">
        <f>Application!B752</f>
        <v>0</v>
      </c>
      <c r="AQ130" s="405">
        <f>Application!O752</f>
        <v>0</v>
      </c>
      <c r="AU130" s="821"/>
      <c r="AV130" s="821"/>
      <c r="AW130" s="821"/>
      <c r="AX130" s="822"/>
      <c r="AY130" s="821"/>
      <c r="AZ130" s="821"/>
    </row>
    <row r="131" spans="1:52" s="405" customFormat="1" ht="12.75" customHeight="1">
      <c r="A131" s="409"/>
      <c r="B131" s="1113"/>
      <c r="C131" s="409"/>
      <c r="D131" s="409"/>
      <c r="E131" s="709"/>
      <c r="F131" s="705"/>
      <c r="G131" s="705"/>
      <c r="H131" s="705"/>
      <c r="I131" s="442"/>
      <c r="J131" s="445"/>
      <c r="K131" s="442"/>
      <c r="L131" s="442"/>
      <c r="M131" s="442"/>
      <c r="N131" s="442"/>
      <c r="O131" s="442"/>
      <c r="P131" s="442"/>
      <c r="Q131" s="442"/>
      <c r="R131" s="442"/>
      <c r="S131" s="442"/>
      <c r="T131" s="442"/>
      <c r="U131" s="442"/>
      <c r="V131" s="442"/>
      <c r="W131" s="442"/>
      <c r="X131" s="442"/>
      <c r="Y131" s="442"/>
      <c r="Z131" s="442"/>
      <c r="AA131" s="442"/>
      <c r="AB131" s="442"/>
      <c r="AC131" s="442"/>
      <c r="AD131" s="442"/>
      <c r="AE131" s="442"/>
      <c r="AF131" s="442"/>
      <c r="AG131" s="442"/>
      <c r="AH131" s="442"/>
      <c r="AI131" s="442"/>
      <c r="AJ131" s="444"/>
      <c r="AK131" s="409"/>
      <c r="AL131" s="409"/>
      <c r="AM131" s="409"/>
      <c r="AN131" s="404"/>
      <c r="AU131" s="821"/>
      <c r="AV131" s="821"/>
      <c r="AW131" s="821"/>
      <c r="AX131" s="821"/>
      <c r="AY131" s="821"/>
      <c r="AZ131" s="821"/>
    </row>
    <row r="132" spans="1:52" s="405" customFormat="1" ht="12.75" customHeight="1">
      <c r="A132" s="409"/>
      <c r="B132" s="1113"/>
      <c r="C132" s="409"/>
      <c r="D132" s="409"/>
      <c r="E132" s="1825">
        <f>ROUNDDOWN(SUMIF(E130:AG130,"&gt;0"),2)</f>
        <v>0.34</v>
      </c>
      <c r="F132" s="1826"/>
      <c r="G132" s="1826"/>
      <c r="H132" s="1827"/>
      <c r="I132" s="442"/>
      <c r="J132" s="445" t="s">
        <v>2003</v>
      </c>
      <c r="K132" s="442"/>
      <c r="L132" s="442"/>
      <c r="M132" s="442"/>
      <c r="N132" s="442"/>
      <c r="O132" s="442"/>
      <c r="P132" s="442"/>
      <c r="Q132" s="442"/>
      <c r="R132" s="442"/>
      <c r="S132" s="442"/>
      <c r="T132" s="442"/>
      <c r="U132" s="442"/>
      <c r="V132" s="442"/>
      <c r="W132" s="442"/>
      <c r="X132" s="442"/>
      <c r="Y132" s="442"/>
      <c r="Z132" s="442"/>
      <c r="AA132" s="442"/>
      <c r="AB132" s="442"/>
      <c r="AC132" s="442"/>
      <c r="AD132" s="711"/>
      <c r="AE132" s="711"/>
      <c r="AF132" s="711"/>
      <c r="AG132" s="711"/>
      <c r="AH132" s="442"/>
      <c r="AI132" s="442"/>
      <c r="AJ132" s="444"/>
      <c r="AK132" s="409"/>
      <c r="AL132" s="409"/>
      <c r="AM132" s="409"/>
      <c r="AN132" s="404"/>
      <c r="AU132" s="821"/>
      <c r="AV132" s="821"/>
      <c r="AW132" s="821"/>
      <c r="AX132" s="822"/>
      <c r="AY132" s="821"/>
      <c r="AZ132" s="821"/>
    </row>
    <row r="133" spans="1:52" s="405" customFormat="1" ht="12.75" customHeight="1">
      <c r="A133" s="409"/>
      <c r="B133" s="1113"/>
      <c r="C133" s="409"/>
      <c r="D133" s="409"/>
      <c r="E133" s="2008">
        <f>IF((E132*100)&gt;10,10,E132*100)</f>
        <v>10</v>
      </c>
      <c r="F133" s="2009"/>
      <c r="G133" s="2009"/>
      <c r="H133" s="2010"/>
      <c r="I133" s="442"/>
      <c r="J133" s="445" t="s">
        <v>1982</v>
      </c>
      <c r="K133" s="442"/>
      <c r="L133" s="442"/>
      <c r="M133" s="442"/>
      <c r="N133" s="442"/>
      <c r="O133" s="442"/>
      <c r="P133" s="442"/>
      <c r="Q133" s="442"/>
      <c r="R133" s="442"/>
      <c r="S133" s="442"/>
      <c r="T133" s="442"/>
      <c r="U133" s="442"/>
      <c r="V133" s="442"/>
      <c r="W133" s="442"/>
      <c r="X133" s="442"/>
      <c r="Y133" s="442"/>
      <c r="Z133" s="442"/>
      <c r="AA133" s="442"/>
      <c r="AB133" s="442"/>
      <c r="AC133" s="442"/>
      <c r="AD133" s="442"/>
      <c r="AE133" s="442"/>
      <c r="AF133" s="442"/>
      <c r="AG133" s="442"/>
      <c r="AH133" s="442"/>
      <c r="AI133" s="442"/>
      <c r="AJ133" s="444"/>
      <c r="AK133" s="409"/>
      <c r="AL133" s="409"/>
      <c r="AM133" s="409"/>
      <c r="AN133" s="404"/>
      <c r="AU133" s="821"/>
      <c r="AV133" s="821"/>
      <c r="AW133" s="821"/>
      <c r="AX133" s="821"/>
      <c r="AY133" s="821"/>
      <c r="AZ133" s="821"/>
    </row>
    <row r="134" spans="1:52" s="405" customFormat="1" ht="12.75" customHeight="1">
      <c r="A134" s="409"/>
      <c r="B134" s="409"/>
      <c r="C134" s="409"/>
      <c r="D134" s="409"/>
      <c r="E134" s="452"/>
      <c r="F134" s="453"/>
      <c r="G134" s="453"/>
      <c r="H134" s="453"/>
      <c r="I134" s="453"/>
      <c r="J134" s="453"/>
      <c r="K134" s="453"/>
      <c r="L134" s="453"/>
      <c r="M134" s="453"/>
      <c r="N134" s="453"/>
      <c r="O134" s="453"/>
      <c r="P134" s="453"/>
      <c r="Q134" s="453"/>
      <c r="R134" s="453"/>
      <c r="S134" s="453"/>
      <c r="T134" s="453"/>
      <c r="U134" s="453"/>
      <c r="V134" s="453"/>
      <c r="W134" s="453"/>
      <c r="X134" s="453"/>
      <c r="Y134" s="453"/>
      <c r="Z134" s="453"/>
      <c r="AA134" s="453"/>
      <c r="AB134" s="453"/>
      <c r="AC134" s="453"/>
      <c r="AD134" s="453"/>
      <c r="AE134" s="453"/>
      <c r="AF134" s="453"/>
      <c r="AG134" s="453"/>
      <c r="AH134" s="453"/>
      <c r="AI134" s="453"/>
      <c r="AJ134" s="454"/>
      <c r="AK134" s="409"/>
      <c r="AL134" s="409"/>
      <c r="AM134" s="409"/>
      <c r="AN134" s="404"/>
      <c r="AT134" s="817"/>
      <c r="AU134" s="821"/>
      <c r="AV134" s="821"/>
      <c r="AW134" s="822"/>
      <c r="AX134" s="821"/>
      <c r="AY134" s="821"/>
      <c r="AZ134" s="821"/>
    </row>
    <row r="135" spans="1:52" s="405" customFormat="1" ht="12.75" customHeight="1">
      <c r="A135" s="409"/>
      <c r="B135" s="409"/>
      <c r="C135" s="409"/>
      <c r="D135" s="40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c r="AE135" s="409"/>
      <c r="AF135" s="409"/>
      <c r="AG135" s="409"/>
      <c r="AH135" s="409"/>
      <c r="AI135" s="409"/>
      <c r="AJ135" s="409"/>
      <c r="AK135" s="409"/>
      <c r="AL135" s="409"/>
      <c r="AM135" s="409"/>
      <c r="AN135" s="404"/>
      <c r="AU135" s="821"/>
      <c r="AV135" s="821"/>
      <c r="AW135" s="821"/>
      <c r="AX135" s="821"/>
      <c r="AY135" s="821"/>
      <c r="AZ135" s="821"/>
    </row>
    <row r="136" spans="1:52" s="405" customFormat="1" ht="12.75" customHeight="1">
      <c r="A136" s="409"/>
      <c r="B136" s="409"/>
      <c r="C136" s="409"/>
      <c r="D136" s="409"/>
      <c r="E136" s="409"/>
      <c r="F136" s="409"/>
      <c r="G136" s="409"/>
      <c r="H136" s="409"/>
      <c r="I136" s="409"/>
      <c r="J136" s="409"/>
      <c r="K136" s="409"/>
      <c r="L136" s="409"/>
      <c r="M136" s="409"/>
      <c r="N136" s="409"/>
      <c r="O136" s="409"/>
      <c r="P136" s="409"/>
      <c r="Q136" s="409"/>
      <c r="R136" s="409"/>
      <c r="S136" s="409"/>
      <c r="T136" s="409"/>
      <c r="U136" s="409"/>
      <c r="V136" s="409"/>
      <c r="W136" s="409"/>
      <c r="X136" s="409"/>
      <c r="Y136" s="409"/>
      <c r="Z136" s="409"/>
      <c r="AA136" s="409"/>
      <c r="AB136" s="409"/>
      <c r="AC136" s="409"/>
      <c r="AD136" s="409"/>
      <c r="AE136" s="409"/>
      <c r="AF136" s="409"/>
      <c r="AG136" s="409"/>
      <c r="AH136" s="409"/>
      <c r="AI136" s="409"/>
      <c r="AJ136" s="409"/>
      <c r="AK136" s="409"/>
      <c r="AL136" s="409"/>
      <c r="AM136" s="409"/>
      <c r="AN136" s="404"/>
    </row>
    <row r="137" spans="1:52" s="405" customFormat="1" ht="12.75" customHeight="1">
      <c r="A137" s="427"/>
      <c r="B137" s="428"/>
      <c r="C137" s="428"/>
      <c r="D137" s="428"/>
      <c r="E137" s="428"/>
      <c r="F137" s="428"/>
      <c r="G137" s="429"/>
      <c r="H137" s="430"/>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1"/>
      <c r="AJ137" s="431" t="s">
        <v>2004</v>
      </c>
      <c r="AK137" s="2008">
        <f>E133</f>
        <v>10</v>
      </c>
      <c r="AL137" s="2009"/>
      <c r="AM137" s="2010"/>
      <c r="AN137" s="404"/>
    </row>
    <row r="138" spans="1:52" s="405" customFormat="1" ht="12.75" customHeight="1" thickBot="1">
      <c r="A138" s="432"/>
      <c r="B138" s="433"/>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c r="AJ138" s="434"/>
      <c r="AK138" s="434"/>
      <c r="AL138" s="434"/>
      <c r="AM138" s="435"/>
      <c r="AN138" s="404"/>
    </row>
    <row r="139" spans="1:52" s="405" customFormat="1" ht="12.75" customHeight="1" thickTop="1">
      <c r="A139" s="436"/>
      <c r="B139" s="437"/>
      <c r="C139" s="438"/>
      <c r="D139" s="438"/>
      <c r="E139" s="438"/>
      <c r="F139" s="438"/>
      <c r="G139" s="438"/>
      <c r="H139" s="438"/>
      <c r="I139" s="1209"/>
      <c r="J139" s="1209"/>
      <c r="K139" s="1209"/>
      <c r="L139" s="1209"/>
      <c r="M139" s="1209"/>
      <c r="N139" s="1209"/>
      <c r="O139" s="1209"/>
      <c r="P139" s="1209"/>
      <c r="Q139" s="1209"/>
      <c r="R139" s="436"/>
      <c r="S139" s="1113"/>
      <c r="T139" s="1113"/>
      <c r="U139" s="1113"/>
      <c r="V139" s="1113"/>
      <c r="W139" s="1113"/>
      <c r="X139" s="1113"/>
      <c r="Y139" s="1113"/>
      <c r="Z139" s="1113"/>
      <c r="AA139" s="1113"/>
      <c r="AB139" s="1113"/>
      <c r="AC139" s="1113"/>
      <c r="AD139" s="1113"/>
      <c r="AE139" s="1113"/>
      <c r="AF139" s="436"/>
      <c r="AG139" s="1113"/>
      <c r="AH139" s="1113"/>
      <c r="AI139" s="1113"/>
      <c r="AJ139" s="1113"/>
      <c r="AK139" s="418"/>
      <c r="AL139" s="418"/>
      <c r="AM139" s="418"/>
      <c r="AN139" s="404"/>
    </row>
    <row r="140" spans="1:52" s="408" customFormat="1" ht="12.75" customHeight="1">
      <c r="A140" s="407" t="s">
        <v>2005</v>
      </c>
      <c r="B140" s="1113"/>
      <c r="C140" s="1113"/>
      <c r="D140" s="1113"/>
      <c r="E140" s="1113"/>
      <c r="F140" s="1113"/>
      <c r="G140" s="1113"/>
      <c r="H140" s="1113"/>
      <c r="I140" s="1113"/>
      <c r="J140" s="1113"/>
      <c r="K140" s="1113"/>
      <c r="L140" s="1113"/>
      <c r="M140" s="1113"/>
      <c r="N140" s="1113"/>
      <c r="O140" s="1113"/>
      <c r="P140" s="1113"/>
      <c r="Q140" s="1113"/>
      <c r="R140" s="1113"/>
      <c r="S140" s="1113"/>
      <c r="T140" s="1113"/>
      <c r="U140" s="1113"/>
      <c r="V140" s="1113"/>
      <c r="W140" s="1113"/>
      <c r="X140" s="1113"/>
      <c r="Y140" s="1113"/>
      <c r="Z140" s="1113"/>
      <c r="AA140" s="1113"/>
      <c r="AB140" s="1113"/>
      <c r="AC140" s="1113"/>
      <c r="AD140" s="1113"/>
      <c r="AE140" s="1852" t="s">
        <v>1962</v>
      </c>
      <c r="AF140" s="1852"/>
      <c r="AG140" s="1852"/>
      <c r="AH140" s="1852"/>
      <c r="AI140" s="1852"/>
      <c r="AJ140" s="1852"/>
      <c r="AK140" s="1852"/>
      <c r="AL140" s="1206"/>
      <c r="AM140" s="1113"/>
      <c r="AN140" s="455"/>
      <c r="AO140" s="405"/>
      <c r="AP140" s="1113"/>
      <c r="AQ140" s="1113"/>
      <c r="AR140" s="1113"/>
      <c r="AS140" s="1113"/>
      <c r="AT140" s="1113"/>
      <c r="AU140" s="1113"/>
      <c r="AV140" s="1113"/>
      <c r="AW140" s="1113"/>
      <c r="AX140" s="1113"/>
      <c r="AY140" s="1113"/>
      <c r="AZ140" s="1113"/>
    </row>
    <row r="141" spans="1:52" s="408" customFormat="1" ht="12.95" customHeight="1">
      <c r="A141" s="407"/>
      <c r="B141" s="1113"/>
      <c r="C141" s="1113"/>
      <c r="D141" s="1113"/>
      <c r="E141" s="1113"/>
      <c r="F141" s="1113"/>
      <c r="G141" s="1113"/>
      <c r="H141" s="1113"/>
      <c r="I141" s="1113"/>
      <c r="J141" s="1113"/>
      <c r="K141" s="1113"/>
      <c r="L141" s="1113"/>
      <c r="M141" s="1113"/>
      <c r="N141" s="1113"/>
      <c r="O141" s="1113"/>
      <c r="P141" s="1113"/>
      <c r="Q141" s="1113"/>
      <c r="R141" s="1113"/>
      <c r="S141" s="1113"/>
      <c r="T141" s="1113"/>
      <c r="U141" s="1113"/>
      <c r="V141" s="1113"/>
      <c r="W141" s="1113"/>
      <c r="X141" s="1113"/>
      <c r="Y141" s="1113"/>
      <c r="Z141" s="1113"/>
      <c r="AA141" s="1113"/>
      <c r="AB141" s="1113"/>
      <c r="AC141" s="1113"/>
      <c r="AD141" s="1113"/>
      <c r="AE141" s="1206"/>
      <c r="AF141" s="1206"/>
      <c r="AG141" s="1206"/>
      <c r="AH141" s="1206"/>
      <c r="AI141" s="1206"/>
      <c r="AJ141" s="1206"/>
      <c r="AK141" s="1206"/>
      <c r="AL141" s="1206"/>
      <c r="AM141" s="1113"/>
      <c r="AN141" s="455"/>
      <c r="AO141" s="1113"/>
      <c r="AP141" s="1113"/>
      <c r="AQ141" s="1113"/>
      <c r="AR141" s="1113"/>
      <c r="AS141" s="1113"/>
      <c r="AT141" s="1113"/>
      <c r="AU141" s="1113"/>
      <c r="AV141" s="1113"/>
      <c r="AW141" s="1113"/>
      <c r="AX141" s="1113"/>
      <c r="AY141" s="1113"/>
      <c r="AZ141" s="1113"/>
    </row>
    <row r="142" spans="1:52" s="405" customFormat="1" ht="12.75" customHeight="1">
      <c r="A142" s="407"/>
      <c r="B142" s="407" t="s">
        <v>2006</v>
      </c>
      <c r="C142" s="1113"/>
      <c r="D142" s="1113"/>
      <c r="E142" s="1113"/>
      <c r="F142" s="1113"/>
      <c r="G142" s="1113"/>
      <c r="H142" s="1113"/>
      <c r="I142" s="1113"/>
      <c r="J142" s="1113"/>
      <c r="K142" s="1113"/>
      <c r="L142" s="1113"/>
      <c r="M142" s="1113"/>
      <c r="N142" s="1113"/>
      <c r="O142" s="1113"/>
      <c r="P142" s="1113"/>
      <c r="Q142" s="1113"/>
      <c r="R142" s="1113"/>
      <c r="S142" s="1113"/>
      <c r="T142" s="1113"/>
      <c r="U142" s="1113"/>
      <c r="V142" s="1113"/>
      <c r="W142" s="1113"/>
      <c r="X142" s="1113"/>
      <c r="Y142" s="1113"/>
      <c r="Z142" s="1113"/>
      <c r="AA142" s="1113"/>
      <c r="AB142" s="1113"/>
      <c r="AC142" s="1113"/>
      <c r="AD142" s="1113"/>
      <c r="AF142" s="1919" t="s">
        <v>2007</v>
      </c>
      <c r="AG142" s="1919"/>
      <c r="AH142" s="1919"/>
      <c r="AI142" s="1919"/>
      <c r="AJ142" s="1919"/>
      <c r="AK142" s="1919"/>
      <c r="AL142" s="1919"/>
      <c r="AM142" s="1113"/>
      <c r="AN142" s="404"/>
    </row>
    <row r="143" spans="1:52" s="405" customFormat="1" ht="12.75" customHeight="1">
      <c r="A143" s="407"/>
      <c r="B143" s="407" t="s">
        <v>1129</v>
      </c>
      <c r="C143" s="1198"/>
      <c r="D143" s="1198"/>
      <c r="E143" s="1198"/>
      <c r="F143" s="1198"/>
      <c r="G143" s="1198"/>
      <c r="H143" s="1198"/>
      <c r="I143" s="1198"/>
      <c r="J143" s="1198"/>
      <c r="K143" s="1198"/>
      <c r="L143" s="1198"/>
      <c r="M143" s="1198"/>
      <c r="N143" s="1198"/>
      <c r="O143" s="1198"/>
      <c r="P143" s="1198"/>
      <c r="Q143" s="1198"/>
      <c r="R143" s="1198"/>
      <c r="S143" s="1198"/>
      <c r="T143" s="1198"/>
      <c r="U143" s="1198"/>
      <c r="V143" s="1198"/>
      <c r="W143" s="1198"/>
      <c r="X143" s="1198"/>
      <c r="Y143" s="1198"/>
      <c r="Z143" s="1198"/>
      <c r="AA143" s="1198"/>
      <c r="AB143" s="1198"/>
      <c r="AC143" s="1198"/>
      <c r="AD143" s="1113"/>
      <c r="AL143" s="1195"/>
      <c r="AM143" s="1113"/>
      <c r="AN143" s="404"/>
    </row>
    <row r="144" spans="1:52" s="405" customFormat="1" ht="15" customHeight="1">
      <c r="A144" s="407"/>
      <c r="B144" s="2013" t="s">
        <v>1130</v>
      </c>
      <c r="C144" s="2013"/>
      <c r="D144" s="2013"/>
      <c r="E144" s="2013"/>
      <c r="F144" s="2013"/>
      <c r="G144" s="2013"/>
      <c r="H144" s="2013"/>
      <c r="I144" s="2013"/>
      <c r="J144" s="2013"/>
      <c r="K144" s="2013"/>
      <c r="L144" s="2013"/>
      <c r="M144" s="2013"/>
      <c r="N144" s="2013"/>
      <c r="O144" s="2013"/>
      <c r="P144" s="2013"/>
      <c r="Q144" s="2013"/>
      <c r="R144" s="2013"/>
      <c r="S144" s="2013"/>
      <c r="T144" s="2013"/>
      <c r="U144" s="2013"/>
      <c r="V144" s="2013"/>
      <c r="W144" s="2013"/>
      <c r="X144" s="2013"/>
      <c r="Y144" s="2013"/>
      <c r="Z144" s="2013"/>
      <c r="AA144" s="2013"/>
      <c r="AB144" s="2013"/>
      <c r="AC144" s="2013"/>
      <c r="AD144" s="1113"/>
      <c r="AE144" s="1195"/>
      <c r="AF144" s="1195"/>
      <c r="AG144" s="1195"/>
      <c r="AH144" s="1195"/>
      <c r="AI144" s="1195"/>
      <c r="AJ144" s="1195"/>
      <c r="AK144" s="1195"/>
      <c r="AL144" s="1195"/>
      <c r="AM144" s="1113"/>
      <c r="AN144" s="404"/>
      <c r="AP144" s="457"/>
    </row>
    <row r="145" spans="1:42" s="405" customFormat="1" ht="12.75" customHeight="1">
      <c r="A145" s="407"/>
      <c r="B145" s="407"/>
      <c r="C145" s="1113"/>
      <c r="D145" s="1113"/>
      <c r="E145" s="1113"/>
      <c r="F145" s="1113"/>
      <c r="G145" s="1113"/>
      <c r="H145" s="1113"/>
      <c r="I145" s="1113"/>
      <c r="J145" s="1113"/>
      <c r="K145" s="1113"/>
      <c r="L145" s="1113"/>
      <c r="M145" s="1113"/>
      <c r="N145" s="1113"/>
      <c r="O145" s="1113"/>
      <c r="P145" s="1113"/>
      <c r="Q145" s="1113"/>
      <c r="R145" s="1113"/>
      <c r="S145" s="1113"/>
      <c r="T145" s="1113"/>
      <c r="U145" s="1113"/>
      <c r="V145" s="1113"/>
      <c r="W145" s="1113"/>
      <c r="X145" s="1113"/>
      <c r="Y145" s="1113"/>
      <c r="Z145" s="1113"/>
      <c r="AA145" s="1113"/>
      <c r="AB145" s="1113"/>
      <c r="AC145" s="1113"/>
      <c r="AD145" s="1113"/>
      <c r="AE145" s="1195"/>
      <c r="AF145" s="1195"/>
      <c r="AG145" s="1195"/>
      <c r="AH145" s="1195"/>
      <c r="AI145" s="1195"/>
      <c r="AJ145" s="1195"/>
      <c r="AK145" s="1195"/>
      <c r="AL145" s="1195"/>
      <c r="AM145" s="1113"/>
      <c r="AN145" s="404"/>
      <c r="AO145" s="1121" t="s">
        <v>294</v>
      </c>
      <c r="AP145" s="413"/>
    </row>
    <row r="146" spans="1:42" s="405" customFormat="1" ht="12.75" customHeight="1">
      <c r="A146" s="407"/>
      <c r="B146" s="1113" t="s">
        <v>2008</v>
      </c>
      <c r="C146" s="1113"/>
      <c r="D146" s="1113"/>
      <c r="E146" s="1113"/>
      <c r="F146" s="1113"/>
      <c r="G146" s="1113"/>
      <c r="H146" s="1113"/>
      <c r="I146" s="1113"/>
      <c r="J146" s="1113"/>
      <c r="K146" s="1113"/>
      <c r="L146" s="1113"/>
      <c r="M146" s="1113"/>
      <c r="N146" s="1113"/>
      <c r="O146" s="1113"/>
      <c r="P146" s="1113"/>
      <c r="Q146" s="1113"/>
      <c r="R146" s="1113"/>
      <c r="S146" s="1113"/>
      <c r="T146" s="1113"/>
      <c r="U146" s="1113"/>
      <c r="V146" s="1113"/>
      <c r="W146" s="1113"/>
      <c r="X146" s="1113"/>
      <c r="Y146" s="1113"/>
      <c r="Z146" s="1113"/>
      <c r="AA146" s="1113"/>
      <c r="AB146" s="1113"/>
      <c r="AC146" s="1113"/>
      <c r="AD146" s="1113"/>
      <c r="AE146" s="1113"/>
      <c r="AF146" s="1113"/>
      <c r="AG146" s="1113"/>
      <c r="AH146" s="1113"/>
      <c r="AI146" s="1113"/>
      <c r="AJ146" s="1113"/>
      <c r="AK146" s="1113"/>
      <c r="AL146" s="1113"/>
      <c r="AM146" s="1113"/>
      <c r="AN146" s="404"/>
      <c r="AO146" s="352" t="s">
        <v>2009</v>
      </c>
      <c r="AP146" s="362">
        <v>5</v>
      </c>
    </row>
    <row r="147" spans="1:42" s="405" customFormat="1" ht="12.75" customHeight="1">
      <c r="A147" s="407"/>
      <c r="B147" s="2014" t="s">
        <v>2010</v>
      </c>
      <c r="C147" s="2014"/>
      <c r="D147" s="2014"/>
      <c r="E147" s="2014"/>
      <c r="F147" s="2014"/>
      <c r="G147" s="2014"/>
      <c r="H147" s="2014"/>
      <c r="I147" s="2014"/>
      <c r="J147" s="2014"/>
      <c r="K147" s="2014"/>
      <c r="L147" s="2014"/>
      <c r="M147" s="2014"/>
      <c r="N147" s="2014"/>
      <c r="O147" s="2014"/>
      <c r="P147" s="2014"/>
      <c r="Q147" s="2014"/>
      <c r="R147" s="2014"/>
      <c r="S147" s="2014"/>
      <c r="T147" s="2014"/>
      <c r="U147" s="2014"/>
      <c r="V147" s="2014"/>
      <c r="W147" s="2014"/>
      <c r="X147" s="2014"/>
      <c r="Y147" s="2014"/>
      <c r="Z147" s="2014"/>
      <c r="AA147" s="2014"/>
      <c r="AB147" s="2014"/>
      <c r="AC147" s="2014"/>
      <c r="AD147" s="2014"/>
      <c r="AE147" s="2014"/>
      <c r="AF147" s="2014"/>
      <c r="AG147" s="2014"/>
      <c r="AH147" s="2014"/>
      <c r="AI147" s="2014"/>
      <c r="AM147" s="1113"/>
      <c r="AN147" s="404"/>
      <c r="AO147" s="352" t="s">
        <v>2010</v>
      </c>
      <c r="AP147" s="362">
        <v>7</v>
      </c>
    </row>
    <row r="148" spans="1:42" s="405" customFormat="1" ht="12.95" customHeight="1">
      <c r="A148" s="407"/>
      <c r="B148" s="1198"/>
      <c r="C148" s="1198"/>
      <c r="D148" s="1198"/>
      <c r="E148" s="1198"/>
      <c r="F148" s="1198"/>
      <c r="G148" s="1198"/>
      <c r="H148" s="1198"/>
      <c r="I148" s="1198"/>
      <c r="J148" s="1198"/>
      <c r="K148" s="1198"/>
      <c r="L148" s="1198"/>
      <c r="M148" s="1198"/>
      <c r="N148" s="1198"/>
      <c r="O148" s="1198"/>
      <c r="P148" s="1198"/>
      <c r="Q148" s="1198"/>
      <c r="R148" s="1198"/>
      <c r="S148" s="1198"/>
      <c r="T148" s="1198"/>
      <c r="U148" s="1198"/>
      <c r="V148" s="1198"/>
      <c r="W148" s="1198"/>
      <c r="X148" s="1198"/>
      <c r="Y148" s="1198"/>
      <c r="Z148" s="1198"/>
      <c r="AA148" s="1198"/>
      <c r="AB148" s="1198"/>
      <c r="AC148" s="1198"/>
      <c r="AD148" s="1206"/>
      <c r="AM148" s="1113"/>
      <c r="AN148" s="404"/>
      <c r="AO148" s="352" t="s">
        <v>2011</v>
      </c>
      <c r="AP148" s="362">
        <v>7</v>
      </c>
    </row>
    <row r="149" spans="1:42" s="405" customFormat="1" ht="12.75" customHeight="1">
      <c r="A149" s="407"/>
      <c r="B149" s="1113" t="s">
        <v>2012</v>
      </c>
      <c r="AB149" s="1955" t="s">
        <v>299</v>
      </c>
      <c r="AC149" s="1955"/>
      <c r="AD149" s="1206"/>
      <c r="AM149" s="1113"/>
      <c r="AN149" s="404"/>
      <c r="AO149" s="352"/>
      <c r="AP149" s="352"/>
    </row>
    <row r="150" spans="1:42" s="405" customFormat="1" ht="9" customHeight="1">
      <c r="A150" s="407"/>
      <c r="B150" s="1198"/>
      <c r="C150" s="1198"/>
      <c r="D150" s="1198"/>
      <c r="E150" s="1198"/>
      <c r="F150" s="1198"/>
      <c r="G150" s="1198"/>
      <c r="H150" s="1198"/>
      <c r="I150" s="1198"/>
      <c r="J150" s="1198"/>
      <c r="K150" s="1198"/>
      <c r="L150" s="1198"/>
      <c r="M150" s="1198"/>
      <c r="N150" s="1198"/>
      <c r="O150" s="1198"/>
      <c r="P150" s="1198"/>
      <c r="Q150" s="1198"/>
      <c r="R150" s="1198"/>
      <c r="S150" s="1198"/>
      <c r="T150" s="1198"/>
      <c r="U150" s="1198"/>
      <c r="V150" s="1198"/>
      <c r="W150" s="1198"/>
      <c r="X150" s="1198"/>
      <c r="Y150" s="1198"/>
      <c r="Z150" s="1198"/>
      <c r="AA150" s="1198"/>
      <c r="AB150" s="1198"/>
      <c r="AC150" s="1198"/>
      <c r="AD150" s="1206"/>
      <c r="AM150" s="1113"/>
      <c r="AN150" s="404"/>
      <c r="AO150" s="1121" t="s">
        <v>2013</v>
      </c>
      <c r="AP150" s="362"/>
    </row>
    <row r="151" spans="1:42" s="405" customFormat="1" ht="12.75" customHeight="1">
      <c r="A151" s="407"/>
      <c r="B151" s="407" t="s">
        <v>2014</v>
      </c>
      <c r="C151" s="1198"/>
      <c r="D151" s="1198"/>
      <c r="E151" s="1198"/>
      <c r="F151" s="1198"/>
      <c r="G151" s="1198"/>
      <c r="H151" s="1198"/>
      <c r="I151" s="1198"/>
      <c r="J151" s="1198"/>
      <c r="K151" s="1198"/>
      <c r="L151" s="1198"/>
      <c r="M151" s="1198"/>
      <c r="N151" s="1198"/>
      <c r="O151" s="1198"/>
      <c r="P151" s="1198"/>
      <c r="Q151" s="1198"/>
      <c r="R151" s="1198"/>
      <c r="S151" s="1198"/>
      <c r="T151" s="1198"/>
      <c r="U151" s="1198"/>
      <c r="V151" s="1198"/>
      <c r="W151" s="1198"/>
      <c r="X151" s="1198"/>
      <c r="Y151" s="1198"/>
      <c r="Z151" s="1198"/>
      <c r="AA151" s="1198"/>
      <c r="AB151" s="1198"/>
      <c r="AC151" s="1198"/>
      <c r="AD151" s="1206"/>
      <c r="AM151" s="1113"/>
      <c r="AN151" s="404"/>
      <c r="AO151" s="352" t="s">
        <v>2015</v>
      </c>
      <c r="AP151" s="362">
        <v>5</v>
      </c>
    </row>
    <row r="152" spans="1:42" s="405" customFormat="1" ht="12.75" customHeight="1">
      <c r="A152" s="407"/>
      <c r="B152" s="2014" t="s">
        <v>2013</v>
      </c>
      <c r="C152" s="2014"/>
      <c r="D152" s="2014"/>
      <c r="E152" s="2014"/>
      <c r="F152" s="2014"/>
      <c r="G152" s="2014"/>
      <c r="H152" s="2014"/>
      <c r="I152" s="2014"/>
      <c r="J152" s="2014"/>
      <c r="K152" s="2014"/>
      <c r="L152" s="2014"/>
      <c r="M152" s="2014"/>
      <c r="N152" s="2014"/>
      <c r="O152" s="2014"/>
      <c r="P152" s="2014"/>
      <c r="Q152" s="2014"/>
      <c r="R152" s="2014"/>
      <c r="S152" s="2014"/>
      <c r="T152" s="2014"/>
      <c r="U152" s="2014"/>
      <c r="V152" s="2014"/>
      <c r="W152" s="2014"/>
      <c r="X152" s="2014"/>
      <c r="Y152" s="2014"/>
      <c r="Z152" s="2014"/>
      <c r="AA152" s="2014"/>
      <c r="AB152" s="2014"/>
      <c r="AC152" s="2014"/>
      <c r="AD152" s="2014"/>
      <c r="AE152" s="2014"/>
      <c r="AF152" s="2014"/>
      <c r="AG152" s="2014"/>
      <c r="AH152" s="2014"/>
      <c r="AI152" s="2014"/>
      <c r="AJ152" s="2014"/>
      <c r="AN152" s="404"/>
      <c r="AO152" s="352" t="s">
        <v>2016</v>
      </c>
      <c r="AP152" s="362">
        <v>7</v>
      </c>
    </row>
    <row r="153" spans="1:42" s="405" customFormat="1" ht="12.75" customHeight="1">
      <c r="B153" s="1113" t="s">
        <v>2017</v>
      </c>
      <c r="C153" s="1198"/>
      <c r="D153" s="1198"/>
      <c r="E153" s="1198"/>
      <c r="F153" s="1198"/>
      <c r="G153" s="1198"/>
      <c r="H153" s="1198"/>
      <c r="I153" s="1198"/>
      <c r="J153" s="1198"/>
      <c r="K153" s="1198"/>
      <c r="L153" s="1198"/>
      <c r="M153" s="1198"/>
      <c r="N153" s="1198"/>
      <c r="O153" s="1198"/>
      <c r="P153" s="1198"/>
      <c r="Q153" s="1198"/>
      <c r="R153" s="1198"/>
      <c r="S153" s="1198"/>
      <c r="T153" s="1198"/>
      <c r="U153" s="1198"/>
      <c r="AM153" s="1113"/>
      <c r="AN153" s="404"/>
      <c r="AO153" s="352"/>
      <c r="AP153" s="362"/>
    </row>
    <row r="154" spans="1:42" s="405" customFormat="1" ht="12.75" customHeight="1">
      <c r="AM154" s="1113"/>
      <c r="AN154" s="404"/>
    </row>
    <row r="155" spans="1:42" s="418" customFormat="1" ht="12.75" customHeight="1">
      <c r="A155" s="462"/>
      <c r="B155" s="463"/>
      <c r="C155" s="463"/>
      <c r="D155" s="463"/>
      <c r="E155" s="463"/>
      <c r="F155" s="463"/>
      <c r="G155" s="463"/>
      <c r="H155" s="463"/>
      <c r="I155" s="463"/>
      <c r="J155" s="463"/>
      <c r="K155" s="463"/>
      <c r="L155" s="463"/>
      <c r="M155" s="463"/>
      <c r="N155" s="463"/>
      <c r="O155" s="463"/>
      <c r="P155" s="463"/>
      <c r="Q155" s="463"/>
      <c r="R155" s="463"/>
      <c r="S155" s="463"/>
      <c r="T155" s="463"/>
      <c r="U155" s="463"/>
      <c r="V155" s="463"/>
      <c r="W155" s="463"/>
      <c r="X155" s="463"/>
      <c r="Y155" s="463"/>
      <c r="Z155" s="463"/>
      <c r="AA155" s="463"/>
      <c r="AB155" s="463"/>
      <c r="AC155" s="463"/>
      <c r="AD155" s="463"/>
      <c r="AE155" s="463"/>
      <c r="AF155" s="463"/>
      <c r="AG155" s="463"/>
      <c r="AH155" s="463"/>
      <c r="AI155" s="431" t="s">
        <v>2018</v>
      </c>
      <c r="AJ155" s="1879">
        <f>IF($AB$149="N/A",VLOOKUP($B$147,$AO$145:$AP$148,2,FALSE),VLOOKUP($B$152,$AO$150:$AP$152,2,FALSE))</f>
        <v>7</v>
      </c>
      <c r="AK155" s="1879"/>
      <c r="AL155" s="457"/>
      <c r="AM155" s="405"/>
      <c r="AN155" s="460"/>
    </row>
    <row r="156" spans="1:42" s="418" customFormat="1" ht="12.75" customHeight="1">
      <c r="A156" s="457"/>
      <c r="B156" s="457"/>
      <c r="C156" s="405"/>
      <c r="D156" s="405"/>
      <c r="E156" s="405"/>
      <c r="F156" s="405"/>
      <c r="G156" s="405"/>
      <c r="H156" s="405"/>
      <c r="I156" s="405"/>
      <c r="J156" s="405"/>
      <c r="K156" s="405"/>
      <c r="L156" s="405"/>
      <c r="M156" s="405"/>
      <c r="N156" s="405"/>
      <c r="O156" s="405"/>
      <c r="P156" s="405"/>
      <c r="Q156" s="405"/>
      <c r="R156" s="405"/>
      <c r="S156" s="405"/>
      <c r="T156" s="405"/>
      <c r="U156" s="405"/>
      <c r="V156" s="405"/>
      <c r="W156" s="405"/>
      <c r="X156" s="405"/>
      <c r="Y156" s="405"/>
      <c r="Z156" s="405"/>
      <c r="AA156" s="405"/>
      <c r="AB156" s="405"/>
      <c r="AC156" s="405"/>
      <c r="AD156" s="405"/>
      <c r="AE156" s="405"/>
      <c r="AF156" s="405"/>
      <c r="AG156" s="405"/>
      <c r="AH156" s="405"/>
      <c r="AI156" s="405"/>
      <c r="AJ156" s="405"/>
      <c r="AK156" s="405"/>
      <c r="AL156" s="405"/>
      <c r="AM156" s="405"/>
      <c r="AN156" s="460"/>
    </row>
    <row r="157" spans="1:42" s="418" customFormat="1" ht="12.75" customHeight="1">
      <c r="A157" s="405"/>
      <c r="B157" s="407" t="s">
        <v>2019</v>
      </c>
      <c r="C157" s="1113"/>
      <c r="D157" s="405"/>
      <c r="E157" s="501"/>
      <c r="F157" s="501"/>
      <c r="G157" s="501"/>
      <c r="H157" s="501"/>
      <c r="I157" s="501"/>
      <c r="J157" s="501"/>
      <c r="K157" s="501"/>
      <c r="L157" s="501"/>
      <c r="M157" s="501"/>
      <c r="N157" s="501"/>
      <c r="O157" s="501"/>
      <c r="P157" s="501"/>
      <c r="Q157" s="501"/>
      <c r="R157" s="501"/>
      <c r="S157" s="501"/>
      <c r="T157" s="501"/>
      <c r="U157" s="501"/>
      <c r="V157" s="501"/>
      <c r="W157" s="501"/>
      <c r="X157" s="501"/>
      <c r="Y157" s="501"/>
      <c r="Z157" s="501"/>
      <c r="AA157" s="501"/>
      <c r="AB157" s="501"/>
      <c r="AC157" s="501"/>
      <c r="AD157" s="501"/>
      <c r="AE157" s="405"/>
      <c r="AF157" s="1919" t="s">
        <v>2020</v>
      </c>
      <c r="AG157" s="1919"/>
      <c r="AH157" s="1919"/>
      <c r="AI157" s="1919"/>
      <c r="AJ157" s="1919"/>
      <c r="AK157" s="1919"/>
      <c r="AL157" s="1919"/>
      <c r="AM157" s="465"/>
      <c r="AN157" s="460"/>
    </row>
    <row r="158" spans="1:42" s="418" customFormat="1" ht="12.75" customHeight="1">
      <c r="A158" s="405"/>
      <c r="B158" s="1113" t="s">
        <v>2021</v>
      </c>
      <c r="C158" s="405"/>
      <c r="D158" s="405"/>
      <c r="E158" s="405"/>
      <c r="F158" s="405"/>
      <c r="G158" s="405"/>
      <c r="H158" s="405"/>
      <c r="I158" s="405"/>
      <c r="J158" s="405"/>
      <c r="K158" s="405"/>
      <c r="L158" s="405"/>
      <c r="M158" s="405"/>
      <c r="N158" s="405"/>
      <c r="O158" s="405"/>
      <c r="P158" s="405"/>
      <c r="Q158" s="405"/>
      <c r="R158" s="405"/>
      <c r="S158" s="405"/>
      <c r="T158" s="405"/>
      <c r="U158" s="405"/>
      <c r="V158" s="405"/>
      <c r="W158" s="405"/>
      <c r="X158" s="405"/>
      <c r="Y158" s="405"/>
      <c r="Z158" s="405"/>
      <c r="AA158" s="1113"/>
      <c r="AB158" s="1113"/>
      <c r="AC158" s="1113"/>
      <c r="AD158" s="1113"/>
      <c r="AE158" s="405"/>
      <c r="AF158" s="405"/>
      <c r="AG158" s="405"/>
      <c r="AH158" s="405"/>
      <c r="AI158" s="405"/>
      <c r="AJ158" s="405"/>
      <c r="AK158" s="405"/>
      <c r="AL158" s="405"/>
      <c r="AM158" s="465"/>
      <c r="AN158" s="460"/>
    </row>
    <row r="159" spans="1:42" s="418" customFormat="1" ht="12.75" customHeight="1">
      <c r="A159" s="405"/>
      <c r="B159" s="405"/>
      <c r="C159" s="2014" t="s">
        <v>2022</v>
      </c>
      <c r="D159" s="2014"/>
      <c r="E159" s="2014"/>
      <c r="F159" s="2014"/>
      <c r="G159" s="2014"/>
      <c r="H159" s="2014"/>
      <c r="I159" s="2014"/>
      <c r="J159" s="2014"/>
      <c r="K159" s="2014"/>
      <c r="L159" s="2014"/>
      <c r="M159" s="2014"/>
      <c r="N159" s="2014"/>
      <c r="O159" s="2014"/>
      <c r="P159" s="2014"/>
      <c r="Q159" s="2014"/>
      <c r="R159" s="2014"/>
      <c r="S159" s="2014"/>
      <c r="T159" s="2014"/>
      <c r="U159" s="2014"/>
      <c r="V159" s="2014"/>
      <c r="W159" s="2014"/>
      <c r="X159" s="2014"/>
      <c r="Y159" s="2014"/>
      <c r="Z159" s="2014"/>
      <c r="AA159" s="2014"/>
      <c r="AB159" s="2014"/>
      <c r="AC159" s="2014"/>
      <c r="AD159" s="2014"/>
      <c r="AE159" s="2014"/>
      <c r="AF159" s="2014"/>
      <c r="AG159" s="2014"/>
      <c r="AH159" s="2014"/>
      <c r="AI159" s="2014"/>
      <c r="AJ159" s="405"/>
      <c r="AK159" s="405"/>
      <c r="AL159" s="405"/>
      <c r="AM159" s="465"/>
      <c r="AN159" s="459"/>
      <c r="AO159" s="352" t="s">
        <v>294</v>
      </c>
      <c r="AP159" s="352"/>
    </row>
    <row r="160" spans="1:42" s="418" customFormat="1" ht="12.95" customHeight="1">
      <c r="A160" s="405"/>
      <c r="B160" s="405"/>
      <c r="C160" s="1198"/>
      <c r="D160" s="1198"/>
      <c r="E160" s="1198"/>
      <c r="F160" s="1198"/>
      <c r="G160" s="1198"/>
      <c r="H160" s="1198"/>
      <c r="I160" s="1198"/>
      <c r="J160" s="1198"/>
      <c r="K160" s="1198"/>
      <c r="L160" s="1198"/>
      <c r="M160" s="1198"/>
      <c r="N160" s="1198"/>
      <c r="O160" s="1198"/>
      <c r="P160" s="1198"/>
      <c r="Q160" s="1198"/>
      <c r="R160" s="1198"/>
      <c r="S160" s="1198"/>
      <c r="T160" s="1198"/>
      <c r="U160" s="1198"/>
      <c r="V160" s="1198"/>
      <c r="W160" s="1198"/>
      <c r="X160" s="1198"/>
      <c r="Y160" s="1198"/>
      <c r="Z160" s="1198"/>
      <c r="AA160" s="1198"/>
      <c r="AB160" s="1198"/>
      <c r="AC160" s="1198"/>
      <c r="AD160" s="1198"/>
      <c r="AE160" s="405"/>
      <c r="AF160" s="405"/>
      <c r="AG160" s="405"/>
      <c r="AH160" s="405"/>
      <c r="AI160" s="405"/>
      <c r="AJ160" s="405"/>
      <c r="AK160" s="405"/>
      <c r="AL160" s="405"/>
      <c r="AM160" s="465"/>
      <c r="AN160" s="459"/>
      <c r="AO160" s="352" t="s">
        <v>2023</v>
      </c>
      <c r="AP160" s="461">
        <v>2</v>
      </c>
    </row>
    <row r="161" spans="1:73" s="418" customFormat="1" ht="12.75" customHeight="1">
      <c r="A161" s="405"/>
      <c r="B161" s="405"/>
      <c r="C161" s="1113" t="s">
        <v>2024</v>
      </c>
      <c r="D161" s="405"/>
      <c r="E161" s="405"/>
      <c r="F161" s="405"/>
      <c r="G161" s="405"/>
      <c r="H161" s="405"/>
      <c r="I161" s="405"/>
      <c r="J161" s="405"/>
      <c r="K161" s="405"/>
      <c r="L161" s="405"/>
      <c r="M161" s="405"/>
      <c r="N161" s="405"/>
      <c r="O161" s="405"/>
      <c r="P161" s="405"/>
      <c r="Q161" s="405"/>
      <c r="R161" s="405"/>
      <c r="S161" s="405"/>
      <c r="T161" s="405"/>
      <c r="U161" s="405"/>
      <c r="V161" s="405"/>
      <c r="W161" s="405"/>
      <c r="X161" s="405"/>
      <c r="Y161" s="405"/>
      <c r="Z161" s="405"/>
      <c r="AA161" s="405"/>
      <c r="AB161" s="405"/>
      <c r="AE161" s="405"/>
      <c r="AF161" s="1955" t="s">
        <v>299</v>
      </c>
      <c r="AG161" s="1955"/>
      <c r="AH161" s="405"/>
      <c r="AI161" s="405"/>
      <c r="AJ161" s="405"/>
      <c r="AK161" s="405"/>
      <c r="AL161" s="405"/>
      <c r="AM161" s="465"/>
      <c r="AN161" s="459"/>
      <c r="AO161" s="352" t="s">
        <v>2022</v>
      </c>
      <c r="AP161" s="461">
        <v>3</v>
      </c>
    </row>
    <row r="162" spans="1:73" s="418" customFormat="1" ht="9" customHeight="1">
      <c r="A162" s="405"/>
      <c r="B162" s="405"/>
      <c r="C162" s="1198"/>
      <c r="D162" s="1198"/>
      <c r="E162" s="1198"/>
      <c r="F162" s="1198"/>
      <c r="G162" s="1198"/>
      <c r="H162" s="1198"/>
      <c r="I162" s="1198"/>
      <c r="J162" s="1198"/>
      <c r="K162" s="1198"/>
      <c r="L162" s="1198"/>
      <c r="M162" s="1198"/>
      <c r="N162" s="1198"/>
      <c r="O162" s="1198"/>
      <c r="P162" s="1198"/>
      <c r="Q162" s="1198"/>
      <c r="R162" s="1198"/>
      <c r="S162" s="1198"/>
      <c r="T162" s="1198"/>
      <c r="U162" s="1198"/>
      <c r="V162" s="1198"/>
      <c r="W162" s="1198"/>
      <c r="X162" s="1198"/>
      <c r="Y162" s="1198"/>
      <c r="Z162" s="1198"/>
      <c r="AA162" s="1198"/>
      <c r="AB162" s="1198"/>
      <c r="AC162" s="1198"/>
      <c r="AD162" s="1198"/>
      <c r="AE162" s="405"/>
      <c r="AF162" s="405"/>
      <c r="AG162" s="405"/>
      <c r="AJ162" s="405"/>
      <c r="AK162" s="405"/>
      <c r="AL162" s="405"/>
      <c r="AM162" s="465"/>
      <c r="AN162" s="459"/>
      <c r="AO162" s="464" t="s">
        <v>2025</v>
      </c>
      <c r="AP162" s="461">
        <v>3</v>
      </c>
    </row>
    <row r="163" spans="1:73" s="418" customFormat="1" ht="12.75" customHeight="1">
      <c r="A163" s="405"/>
      <c r="B163" s="405"/>
      <c r="C163" s="2014" t="s">
        <v>2013</v>
      </c>
      <c r="D163" s="2014"/>
      <c r="E163" s="2014"/>
      <c r="F163" s="2014"/>
      <c r="G163" s="2014"/>
      <c r="H163" s="2014"/>
      <c r="I163" s="2014"/>
      <c r="J163" s="2014"/>
      <c r="K163" s="2014"/>
      <c r="L163" s="2014"/>
      <c r="M163" s="2014"/>
      <c r="N163" s="2014"/>
      <c r="O163" s="2014"/>
      <c r="P163" s="2014"/>
      <c r="Q163" s="2014"/>
      <c r="R163" s="2014"/>
      <c r="S163" s="2014"/>
      <c r="T163" s="2014"/>
      <c r="U163" s="2014"/>
      <c r="V163" s="2014"/>
      <c r="W163" s="2014"/>
      <c r="X163" s="2014"/>
      <c r="Y163" s="2014"/>
      <c r="Z163" s="2014"/>
      <c r="AA163" s="2014"/>
      <c r="AB163" s="2014"/>
      <c r="AC163" s="2014"/>
      <c r="AD163" s="2014"/>
      <c r="AE163" s="405"/>
      <c r="AF163" s="405"/>
      <c r="AG163" s="405"/>
      <c r="AH163" s="405"/>
      <c r="AI163" s="405"/>
      <c r="AJ163" s="405"/>
      <c r="AK163" s="405"/>
      <c r="AL163" s="405"/>
      <c r="AM163" s="465"/>
      <c r="AN163" s="459"/>
      <c r="AO163" s="464"/>
      <c r="AP163" s="461"/>
    </row>
    <row r="164" spans="1:73" s="418" customFormat="1" ht="12.75" customHeight="1">
      <c r="A164" s="405"/>
      <c r="B164" s="405"/>
      <c r="C164" s="1113" t="s">
        <v>2017</v>
      </c>
      <c r="D164" s="1113"/>
      <c r="E164" s="1113"/>
      <c r="F164" s="1113"/>
      <c r="G164" s="1113"/>
      <c r="H164" s="1113"/>
      <c r="I164" s="1113"/>
      <c r="J164" s="1113"/>
      <c r="K164" s="1113"/>
      <c r="L164" s="1113"/>
      <c r="M164" s="1113"/>
      <c r="N164" s="1113"/>
      <c r="O164" s="1113"/>
      <c r="P164" s="1113"/>
      <c r="Q164" s="1113"/>
      <c r="R164" s="1113"/>
      <c r="S164" s="1113"/>
      <c r="T164" s="1113"/>
      <c r="U164" s="1113"/>
      <c r="V164" s="1113"/>
      <c r="W164" s="1113"/>
      <c r="X164" s="1113"/>
      <c r="Y164" s="1113"/>
      <c r="Z164" s="1113"/>
      <c r="AA164" s="1113"/>
      <c r="AB164" s="1113"/>
      <c r="AC164" s="1113"/>
      <c r="AD164" s="1113"/>
      <c r="AE164" s="1113"/>
      <c r="AF164" s="1113"/>
      <c r="AG164" s="1113"/>
      <c r="AH164" s="1113"/>
      <c r="AI164" s="1113"/>
      <c r="AJ164" s="1113"/>
      <c r="AK164" s="1113"/>
      <c r="AL164" s="405"/>
      <c r="AM164" s="465"/>
      <c r="AN164" s="459"/>
      <c r="AO164" s="466"/>
      <c r="AP164" s="466"/>
    </row>
    <row r="165" spans="1:73" s="418" customFormat="1" ht="12.75" customHeight="1">
      <c r="A165" s="405"/>
      <c r="B165" s="405"/>
      <c r="C165" s="405"/>
      <c r="D165" s="405"/>
      <c r="E165" s="405"/>
      <c r="F165" s="405"/>
      <c r="G165" s="405"/>
      <c r="H165" s="405"/>
      <c r="I165" s="405"/>
      <c r="J165" s="405"/>
      <c r="K165" s="405"/>
      <c r="L165" s="405"/>
      <c r="M165" s="405"/>
      <c r="N165" s="405"/>
      <c r="O165" s="405"/>
      <c r="P165" s="405"/>
      <c r="Q165" s="405"/>
      <c r="R165" s="405"/>
      <c r="S165" s="405"/>
      <c r="T165" s="405"/>
      <c r="U165" s="405"/>
      <c r="V165" s="405"/>
      <c r="W165" s="405"/>
      <c r="X165" s="405"/>
      <c r="Y165" s="405"/>
      <c r="Z165" s="405"/>
      <c r="AA165" s="405"/>
      <c r="AB165" s="405"/>
      <c r="AC165" s="405"/>
      <c r="AD165" s="405"/>
      <c r="AE165" s="405"/>
      <c r="AF165" s="405"/>
      <c r="AG165" s="405"/>
      <c r="AH165" s="405"/>
      <c r="AI165" s="405"/>
      <c r="AJ165" s="405"/>
      <c r="AK165" s="405"/>
      <c r="AL165" s="405"/>
      <c r="AM165" s="465"/>
      <c r="AN165" s="459"/>
    </row>
    <row r="166" spans="1:73" s="418" customFormat="1" ht="12.75" customHeight="1">
      <c r="A166" s="405"/>
      <c r="B166" s="405"/>
      <c r="C166" s="407" t="s">
        <v>2026</v>
      </c>
      <c r="D166" s="1198"/>
      <c r="E166" s="1198"/>
      <c r="F166" s="1198"/>
      <c r="G166" s="1198"/>
      <c r="H166" s="1198"/>
      <c r="I166" s="1198"/>
      <c r="J166" s="1198"/>
      <c r="K166" s="1198"/>
      <c r="L166" s="1198"/>
      <c r="M166" s="1198"/>
      <c r="N166" s="1198"/>
      <c r="O166" s="1198"/>
      <c r="P166" s="1198"/>
      <c r="Q166" s="1198"/>
      <c r="R166" s="1198"/>
      <c r="S166" s="1198"/>
      <c r="T166" s="1198"/>
      <c r="U166" s="1198"/>
      <c r="V166" s="1198"/>
      <c r="W166" s="1198"/>
      <c r="X166" s="1198"/>
      <c r="Y166" s="1198"/>
      <c r="Z166" s="1198"/>
      <c r="AA166" s="1198"/>
      <c r="AB166" s="1198"/>
      <c r="AC166" s="1198"/>
      <c r="AD166" s="1198"/>
      <c r="AE166" s="405"/>
      <c r="AF166" s="405"/>
      <c r="AG166" s="405"/>
      <c r="AH166" s="405"/>
      <c r="AI166" s="405"/>
      <c r="AJ166" s="405"/>
      <c r="AK166" s="405"/>
      <c r="AL166" s="405"/>
      <c r="AM166" s="465"/>
      <c r="AN166" s="459"/>
      <c r="AO166" s="352" t="s">
        <v>2013</v>
      </c>
      <c r="AP166" s="352"/>
    </row>
    <row r="167" spans="1:73" s="418" customFormat="1" ht="12.75" customHeight="1">
      <c r="A167" s="405"/>
      <c r="B167" s="405"/>
      <c r="C167" s="2015" t="str">
        <f>Application!AA335</f>
        <v>FPI Management Corporation</v>
      </c>
      <c r="D167" s="2015"/>
      <c r="E167" s="2015"/>
      <c r="F167" s="2015"/>
      <c r="G167" s="2015"/>
      <c r="H167" s="2015"/>
      <c r="I167" s="2015"/>
      <c r="J167" s="2015"/>
      <c r="K167" s="2015"/>
      <c r="L167" s="2015"/>
      <c r="M167" s="2015"/>
      <c r="N167" s="2015"/>
      <c r="O167" s="2015"/>
      <c r="P167" s="2015"/>
      <c r="Q167" s="2015"/>
      <c r="R167" s="2015"/>
      <c r="S167" s="2015"/>
      <c r="T167" s="2015"/>
      <c r="U167" s="2015"/>
      <c r="V167" s="2015"/>
      <c r="W167" s="2015"/>
      <c r="X167" s="2015"/>
      <c r="Y167" s="2015"/>
      <c r="Z167" s="2015"/>
      <c r="AA167" s="2015"/>
      <c r="AB167" s="2015"/>
      <c r="AC167" s="2015"/>
      <c r="AD167" s="2015"/>
      <c r="AE167" s="405"/>
      <c r="AF167" s="405"/>
      <c r="AG167" s="405"/>
      <c r="AH167" s="405"/>
      <c r="AI167" s="405"/>
      <c r="AJ167" s="405"/>
      <c r="AK167" s="405"/>
      <c r="AL167" s="405"/>
      <c r="AM167" s="465"/>
      <c r="AN167" s="459"/>
      <c r="AO167" s="352" t="s">
        <v>2027</v>
      </c>
      <c r="AP167" s="461">
        <v>2</v>
      </c>
    </row>
    <row r="168" spans="1:73" s="418" customFormat="1" ht="12.75" customHeight="1">
      <c r="A168" s="405"/>
      <c r="B168" s="405"/>
      <c r="C168" s="1198"/>
      <c r="D168" s="1198"/>
      <c r="E168" s="1198"/>
      <c r="F168" s="1198"/>
      <c r="G168" s="1198"/>
      <c r="H168" s="1198"/>
      <c r="I168" s="1198"/>
      <c r="J168" s="1198"/>
      <c r="K168" s="1198"/>
      <c r="L168" s="1198"/>
      <c r="M168" s="1198"/>
      <c r="N168" s="1198"/>
      <c r="O168" s="1198"/>
      <c r="P168" s="1198"/>
      <c r="Q168" s="1198"/>
      <c r="R168" s="1198"/>
      <c r="S168" s="1198"/>
      <c r="T168" s="1198"/>
      <c r="U168" s="1198"/>
      <c r="V168" s="1198"/>
      <c r="W168" s="1198"/>
      <c r="X168" s="1198"/>
      <c r="Y168" s="1198"/>
      <c r="Z168" s="1198"/>
      <c r="AA168" s="1198"/>
      <c r="AB168" s="1198"/>
      <c r="AC168" s="1198"/>
      <c r="AD168" s="1198"/>
      <c r="AE168" s="405"/>
      <c r="AF168" s="405"/>
      <c r="AG168" s="405"/>
      <c r="AH168" s="405"/>
      <c r="AI168" s="405"/>
      <c r="AJ168" s="405"/>
      <c r="AK168" s="405"/>
      <c r="AL168" s="405"/>
      <c r="AM168" s="465"/>
      <c r="AN168" s="459"/>
      <c r="AO168" s="352" t="s">
        <v>2028</v>
      </c>
      <c r="AP168" s="461">
        <v>3</v>
      </c>
    </row>
    <row r="169" spans="1:73" s="418" customFormat="1" ht="12.75" customHeight="1">
      <c r="A169" s="467"/>
      <c r="B169" s="430"/>
      <c r="C169" s="430"/>
      <c r="D169" s="429"/>
      <c r="E169" s="430"/>
      <c r="F169" s="430"/>
      <c r="G169" s="430"/>
      <c r="H169" s="430"/>
      <c r="I169" s="430"/>
      <c r="J169" s="430"/>
      <c r="K169" s="430"/>
      <c r="L169" s="430"/>
      <c r="M169" s="430"/>
      <c r="N169" s="430"/>
      <c r="O169" s="430"/>
      <c r="P169" s="430"/>
      <c r="Q169" s="463"/>
      <c r="R169" s="468"/>
      <c r="S169" s="430"/>
      <c r="T169" s="430"/>
      <c r="U169" s="430"/>
      <c r="V169" s="430"/>
      <c r="W169" s="430"/>
      <c r="X169" s="430"/>
      <c r="Y169" s="430"/>
      <c r="Z169" s="430"/>
      <c r="AA169" s="430"/>
      <c r="AB169" s="430"/>
      <c r="AC169" s="430"/>
      <c r="AD169" s="430"/>
      <c r="AE169" s="430"/>
      <c r="AF169" s="430"/>
      <c r="AG169" s="430"/>
      <c r="AH169" s="430"/>
      <c r="AI169" s="431" t="s">
        <v>2029</v>
      </c>
      <c r="AJ169" s="1878">
        <f>IF($AF$161="N/A",VLOOKUP($C$159,$AO$159:$AP$162,2,FALSE),VLOOKUP($C$163,$AO$166:$AP$168,2,FALSE))</f>
        <v>3</v>
      </c>
      <c r="AK169" s="1878"/>
      <c r="AL169" s="469"/>
      <c r="AM169" s="470"/>
      <c r="AN169" s="459"/>
      <c r="AO169" s="464"/>
      <c r="AP169" s="461"/>
    </row>
    <row r="170" spans="1:73" s="418" customFormat="1" ht="12.75" customHeight="1">
      <c r="A170" s="405"/>
      <c r="B170" s="471"/>
      <c r="R170" s="405"/>
      <c r="S170" s="471"/>
      <c r="AN170" s="459"/>
    </row>
    <row r="171" spans="1:73" s="418" customFormat="1" ht="12.75" customHeight="1">
      <c r="A171" s="472"/>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c r="Y171" s="465"/>
      <c r="Z171" s="465"/>
      <c r="AA171" s="465"/>
      <c r="AB171" s="465"/>
      <c r="AC171" s="465"/>
      <c r="AD171" s="465"/>
      <c r="AE171" s="465"/>
      <c r="AF171" s="465"/>
      <c r="AG171" s="465"/>
      <c r="AH171" s="465"/>
      <c r="AI171" s="465"/>
      <c r="AJ171" s="465"/>
      <c r="AK171" s="465"/>
      <c r="AL171" s="465"/>
      <c r="AM171" s="465"/>
      <c r="AN171" s="459"/>
    </row>
    <row r="172" spans="1:73" s="418" customFormat="1" ht="12.75" customHeight="1">
      <c r="A172" s="427"/>
      <c r="B172" s="428"/>
      <c r="C172" s="428"/>
      <c r="D172" s="428"/>
      <c r="E172" s="428"/>
      <c r="F172" s="428"/>
      <c r="G172" s="429"/>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1"/>
      <c r="AJ172" s="431" t="s">
        <v>2030</v>
      </c>
      <c r="AK172" s="2008">
        <f>$AJ$155+$AJ$169</f>
        <v>10</v>
      </c>
      <c r="AL172" s="2009"/>
      <c r="AM172" s="2010"/>
      <c r="AN172" s="459"/>
    </row>
    <row r="173" spans="1:73" s="418" customFormat="1" ht="12.75" customHeight="1" thickBot="1">
      <c r="A173" s="432"/>
      <c r="B173" s="433"/>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434"/>
      <c r="AE173" s="434"/>
      <c r="AF173" s="434"/>
      <c r="AG173" s="434"/>
      <c r="AH173" s="434"/>
      <c r="AI173" s="434"/>
      <c r="AJ173" s="434"/>
      <c r="AK173" s="434"/>
      <c r="AL173" s="434"/>
      <c r="AM173" s="435"/>
      <c r="AN173" s="459"/>
      <c r="AO173" s="434"/>
      <c r="AR173" s="434"/>
      <c r="AS173" s="434"/>
      <c r="AT173" s="434"/>
      <c r="AU173" s="434"/>
      <c r="AV173" s="434"/>
      <c r="AW173" s="434"/>
      <c r="AX173" s="434"/>
      <c r="AY173" s="434"/>
      <c r="AZ173" s="434"/>
      <c r="BA173" s="434"/>
      <c r="BB173" s="434"/>
      <c r="BC173" s="434"/>
      <c r="BD173" s="434"/>
      <c r="BE173" s="434"/>
      <c r="BF173" s="434"/>
      <c r="BG173" s="434"/>
      <c r="BH173" s="434"/>
      <c r="BI173" s="434"/>
      <c r="BJ173" s="434"/>
      <c r="BK173" s="434"/>
      <c r="BL173" s="434"/>
      <c r="BM173" s="434"/>
      <c r="BN173" s="434"/>
      <c r="BO173" s="434"/>
      <c r="BP173" s="434"/>
      <c r="BQ173" s="434"/>
      <c r="BR173" s="434"/>
      <c r="BS173" s="434"/>
      <c r="BT173" s="434"/>
      <c r="BU173" s="434"/>
    </row>
    <row r="174" spans="1:73" s="418" customFormat="1" ht="12.75" customHeight="1" thickTop="1">
      <c r="A174" s="436"/>
      <c r="B174" s="437"/>
      <c r="C174" s="438"/>
      <c r="D174" s="438"/>
      <c r="E174" s="438"/>
      <c r="F174" s="438"/>
      <c r="G174" s="438"/>
      <c r="H174" s="438"/>
      <c r="I174" s="1209"/>
      <c r="J174" s="1209"/>
      <c r="K174" s="1209"/>
      <c r="L174" s="1209"/>
      <c r="M174" s="1209"/>
      <c r="N174" s="1209"/>
      <c r="O174" s="1209"/>
      <c r="P174" s="1209"/>
      <c r="Q174" s="1209"/>
      <c r="R174" s="436"/>
      <c r="S174" s="1113"/>
      <c r="T174" s="1113"/>
      <c r="U174" s="1113"/>
      <c r="V174" s="1113"/>
      <c r="W174" s="1113"/>
      <c r="X174" s="1113"/>
      <c r="Y174" s="1113"/>
      <c r="Z174" s="1113"/>
      <c r="AA174" s="1113"/>
      <c r="AB174" s="1113"/>
      <c r="AC174" s="1113"/>
      <c r="AD174" s="1113"/>
      <c r="AE174" s="1113"/>
      <c r="AF174" s="436"/>
      <c r="AG174" s="1113"/>
      <c r="AH174" s="1113"/>
      <c r="AI174" s="1113"/>
      <c r="AJ174" s="1113"/>
      <c r="AN174" s="459"/>
      <c r="AP174" s="473" t="s">
        <v>2031</v>
      </c>
      <c r="AQ174" s="473">
        <v>0</v>
      </c>
    </row>
    <row r="175" spans="1:73" s="418" customFormat="1" ht="12.75" customHeight="1">
      <c r="A175" s="407" t="s">
        <v>2032</v>
      </c>
      <c r="B175" s="407" t="s">
        <v>2033</v>
      </c>
      <c r="C175" s="474"/>
      <c r="D175" s="475"/>
      <c r="E175" s="475"/>
      <c r="F175" s="475"/>
      <c r="G175" s="475"/>
      <c r="H175" s="475"/>
      <c r="I175" s="475"/>
      <c r="J175" s="475"/>
      <c r="K175" s="405"/>
      <c r="L175" s="405"/>
      <c r="M175" s="405"/>
      <c r="N175" s="405"/>
      <c r="O175" s="405"/>
      <c r="P175" s="405"/>
      <c r="Q175" s="405"/>
      <c r="R175" s="405"/>
      <c r="S175" s="405"/>
      <c r="T175" s="405"/>
      <c r="U175" s="405"/>
      <c r="V175" s="405"/>
      <c r="W175" s="405"/>
      <c r="X175" s="405"/>
      <c r="Y175" s="1215"/>
      <c r="Z175" s="1215"/>
      <c r="AA175" s="1215"/>
      <c r="AB175" s="1215"/>
      <c r="AC175" s="405"/>
      <c r="AD175" s="405"/>
      <c r="AE175" s="1852" t="s">
        <v>1962</v>
      </c>
      <c r="AF175" s="1852"/>
      <c r="AG175" s="1852"/>
      <c r="AH175" s="1852"/>
      <c r="AI175" s="1852"/>
      <c r="AJ175" s="1852"/>
      <c r="AK175" s="1852"/>
      <c r="AL175" s="1206"/>
      <c r="AN175" s="459"/>
      <c r="AP175" s="418" t="s">
        <v>985</v>
      </c>
      <c r="AQ175" s="418">
        <v>10</v>
      </c>
    </row>
    <row r="176" spans="1:73" s="418" customFormat="1" ht="12.75" customHeight="1">
      <c r="A176" s="407"/>
      <c r="B176" s="476"/>
      <c r="C176" s="477"/>
      <c r="D176" s="475"/>
      <c r="E176" s="475"/>
      <c r="F176" s="475"/>
      <c r="G176" s="475"/>
      <c r="H176" s="405"/>
      <c r="I176" s="405"/>
      <c r="J176" s="405"/>
      <c r="K176" s="405"/>
      <c r="L176" s="405"/>
      <c r="M176" s="405"/>
      <c r="N176" s="405"/>
      <c r="O176" s="405"/>
      <c r="P176" s="405"/>
      <c r="Q176" s="405"/>
      <c r="R176" s="1215"/>
      <c r="S176" s="1215"/>
      <c r="T176" s="1215"/>
      <c r="U176" s="1215"/>
      <c r="V176" s="1215"/>
      <c r="W176" s="1215"/>
      <c r="X176" s="1215"/>
      <c r="Y176" s="1215"/>
      <c r="Z176" s="1215"/>
      <c r="AA176" s="1215"/>
      <c r="AB176" s="1215"/>
      <c r="AC176" s="1206"/>
      <c r="AD176" s="1206"/>
      <c r="AE176" s="405"/>
      <c r="AF176" s="405"/>
      <c r="AG176" s="405"/>
      <c r="AH176" s="405"/>
      <c r="AI176" s="405"/>
      <c r="AJ176" s="405"/>
      <c r="AK176" s="405"/>
      <c r="AL176" s="405"/>
      <c r="AN176" s="459"/>
      <c r="AP176" s="418" t="s">
        <v>2034</v>
      </c>
      <c r="AQ176" s="418">
        <v>10</v>
      </c>
    </row>
    <row r="177" spans="1:45" s="418" customFormat="1" ht="12.75" customHeight="1">
      <c r="A177" s="405"/>
      <c r="B177" s="2011" t="s">
        <v>2031</v>
      </c>
      <c r="C177" s="2011"/>
      <c r="D177" s="2011"/>
      <c r="E177" s="2011"/>
      <c r="F177" s="2011"/>
      <c r="G177" s="2011"/>
      <c r="H177" s="2011"/>
      <c r="I177" s="2011"/>
      <c r="J177" s="2011"/>
      <c r="K177" s="2011"/>
      <c r="L177" s="2011"/>
      <c r="M177" s="2011"/>
      <c r="N177" s="2011"/>
      <c r="O177" s="2011"/>
      <c r="P177" s="2011"/>
      <c r="Q177" s="2011"/>
      <c r="R177" s="2011"/>
      <c r="S177" s="2011"/>
      <c r="T177" s="2011"/>
      <c r="U177" s="2011"/>
      <c r="V177" s="2011"/>
      <c r="W177" s="2011"/>
      <c r="X177" s="2011"/>
      <c r="Y177" s="2011"/>
      <c r="Z177" s="2011"/>
      <c r="AA177" s="2011"/>
      <c r="AB177" s="2011"/>
      <c r="AC177" s="2011"/>
      <c r="AD177" s="405"/>
      <c r="AE177" s="405"/>
      <c r="AF177" s="1919" t="s">
        <v>2035</v>
      </c>
      <c r="AG177" s="1919"/>
      <c r="AH177" s="1919"/>
      <c r="AI177" s="1919"/>
      <c r="AJ177" s="1919"/>
      <c r="AK177" s="1919"/>
      <c r="AL177" s="1919"/>
      <c r="AN177" s="459"/>
      <c r="AP177" s="418" t="s">
        <v>993</v>
      </c>
      <c r="AQ177" s="418">
        <v>10</v>
      </c>
    </row>
    <row r="178" spans="1:45" s="418" customFormat="1" ht="12.75" customHeight="1">
      <c r="A178" s="405"/>
      <c r="B178" s="2012" t="s">
        <v>2036</v>
      </c>
      <c r="C178" s="2012"/>
      <c r="D178" s="2012"/>
      <c r="E178" s="2012"/>
      <c r="F178" s="2012"/>
      <c r="G178" s="2012"/>
      <c r="H178" s="2012"/>
      <c r="I178" s="2012"/>
      <c r="J178" s="2012"/>
      <c r="K178" s="2012"/>
      <c r="L178" s="2012"/>
      <c r="M178" s="2012"/>
      <c r="N178" s="2012"/>
      <c r="O178" s="2012"/>
      <c r="P178" s="2012"/>
      <c r="Q178" s="2012"/>
      <c r="R178" s="2012"/>
      <c r="S178" s="2012"/>
      <c r="T178" s="2013" t="s">
        <v>299</v>
      </c>
      <c r="U178" s="2013"/>
      <c r="V178" s="2013"/>
      <c r="W178" s="2013"/>
      <c r="X178" s="2013"/>
      <c r="Y178" s="2013"/>
      <c r="Z178" s="2013"/>
      <c r="AA178" s="2013"/>
      <c r="AB178" s="2013"/>
      <c r="AC178" s="2013"/>
      <c r="AD178" s="405"/>
      <c r="AE178" s="405"/>
      <c r="AF178" s="405"/>
      <c r="AG178" s="405"/>
      <c r="AH178" s="405"/>
      <c r="AI178" s="405"/>
      <c r="AJ178" s="1189"/>
      <c r="AK178" s="457"/>
      <c r="AL178" s="457"/>
      <c r="AM178" s="457"/>
      <c r="AN178" s="459"/>
      <c r="AP178" s="418" t="s">
        <v>994</v>
      </c>
      <c r="AQ178" s="418">
        <v>10</v>
      </c>
      <c r="AS178" s="418" t="s">
        <v>299</v>
      </c>
    </row>
    <row r="179" spans="1:45" s="418" customFormat="1" ht="12.75" customHeight="1">
      <c r="A179" s="405"/>
      <c r="B179" s="1198"/>
      <c r="C179" s="1198"/>
      <c r="D179" s="1198"/>
      <c r="E179" s="1198"/>
      <c r="F179" s="1198"/>
      <c r="G179" s="1198"/>
      <c r="H179" s="1198"/>
      <c r="I179" s="1198"/>
      <c r="J179" s="1198"/>
      <c r="K179" s="1198"/>
      <c r="L179" s="1198"/>
      <c r="M179" s="1198"/>
      <c r="N179" s="1198"/>
      <c r="O179" s="1198"/>
      <c r="P179" s="1198"/>
      <c r="Q179" s="1198"/>
      <c r="R179" s="1198"/>
      <c r="S179" s="1198"/>
      <c r="T179" s="1198"/>
      <c r="U179" s="1198"/>
      <c r="V179" s="1198"/>
      <c r="W179" s="1198"/>
      <c r="X179" s="1198"/>
      <c r="Y179" s="1198"/>
      <c r="Z179" s="1198"/>
      <c r="AA179" s="1198"/>
      <c r="AB179" s="1198"/>
      <c r="AC179" s="1198"/>
      <c r="AD179" s="1198"/>
      <c r="AE179" s="405"/>
      <c r="AF179" s="405"/>
      <c r="AG179" s="405"/>
      <c r="AH179" s="405"/>
      <c r="AI179" s="405"/>
      <c r="AJ179" s="1189"/>
      <c r="AK179" s="457"/>
      <c r="AL179" s="457"/>
      <c r="AM179" s="478"/>
      <c r="AP179" s="418" t="s">
        <v>2037</v>
      </c>
      <c r="AQ179" s="418">
        <v>10</v>
      </c>
      <c r="AS179" s="418" t="s">
        <v>2038</v>
      </c>
    </row>
    <row r="180" spans="1:45" s="418" customFormat="1" ht="12.75" customHeight="1">
      <c r="A180" s="467"/>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1"/>
      <c r="AJ180" s="431" t="s">
        <v>2039</v>
      </c>
      <c r="AK180" s="1846">
        <f>IF(AK78&gt;0,VLOOKUP($B$177,AP174:AQ180,2,FALSE),0)</f>
        <v>0</v>
      </c>
      <c r="AL180" s="1847"/>
      <c r="AM180" s="1848"/>
      <c r="AN180" s="404"/>
      <c r="AP180" s="418" t="s">
        <v>2040</v>
      </c>
      <c r="AQ180" s="418">
        <v>10</v>
      </c>
      <c r="AS180" s="418" t="s">
        <v>2041</v>
      </c>
    </row>
    <row r="181" spans="1:45" s="418" customFormat="1" ht="12.75" customHeight="1" thickBot="1">
      <c r="A181" s="479"/>
      <c r="B181" s="479"/>
      <c r="C181" s="480"/>
      <c r="D181" s="481"/>
      <c r="E181" s="481"/>
      <c r="F181" s="481"/>
      <c r="G181" s="481"/>
      <c r="H181" s="481"/>
      <c r="I181" s="481"/>
      <c r="J181" s="481"/>
      <c r="K181" s="481"/>
      <c r="L181" s="481"/>
      <c r="M181" s="481"/>
      <c r="N181" s="481"/>
      <c r="O181" s="481"/>
      <c r="P181" s="481"/>
      <c r="Q181" s="481"/>
      <c r="R181" s="481"/>
      <c r="S181" s="481"/>
      <c r="T181" s="481"/>
      <c r="U181" s="481"/>
      <c r="V181" s="481"/>
      <c r="W181" s="481"/>
      <c r="X181" s="481"/>
      <c r="Y181" s="481"/>
      <c r="Z181" s="481"/>
      <c r="AA181" s="481"/>
      <c r="AB181" s="481"/>
      <c r="AC181" s="481"/>
      <c r="AD181" s="481"/>
      <c r="AE181" s="481"/>
      <c r="AF181" s="481"/>
      <c r="AG181" s="481"/>
      <c r="AH181" s="481"/>
      <c r="AI181" s="481"/>
      <c r="AJ181" s="481"/>
      <c r="AK181" s="481"/>
      <c r="AL181" s="481"/>
      <c r="AM181" s="481"/>
      <c r="AN181" s="459"/>
    </row>
    <row r="182" spans="1:45" s="418" customFormat="1" ht="12.75" customHeight="1" thickTop="1">
      <c r="A182" s="436"/>
      <c r="B182" s="437"/>
      <c r="C182" s="438"/>
      <c r="D182" s="438"/>
      <c r="E182" s="438"/>
      <c r="F182" s="438"/>
      <c r="G182" s="438"/>
      <c r="H182" s="438"/>
      <c r="I182" s="1209"/>
      <c r="J182" s="1209"/>
      <c r="K182" s="1209"/>
      <c r="L182" s="1209"/>
      <c r="M182" s="1209"/>
      <c r="N182" s="1209"/>
      <c r="O182" s="1209"/>
      <c r="P182" s="1209"/>
      <c r="Q182" s="1209"/>
      <c r="R182" s="436"/>
      <c r="S182" s="1113"/>
      <c r="T182" s="1113"/>
      <c r="U182" s="1113"/>
      <c r="V182" s="1113"/>
      <c r="W182" s="1113"/>
      <c r="X182" s="1113"/>
      <c r="Y182" s="1113"/>
      <c r="Z182" s="1113"/>
      <c r="AA182" s="1113"/>
      <c r="AB182" s="1113"/>
      <c r="AC182" s="1113"/>
      <c r="AD182" s="1113"/>
      <c r="AE182" s="1113"/>
      <c r="AF182" s="436"/>
      <c r="AG182" s="1113"/>
      <c r="AH182" s="1113"/>
      <c r="AI182" s="1113"/>
      <c r="AJ182" s="1113"/>
      <c r="AN182" s="459"/>
    </row>
    <row r="183" spans="1:45">
      <c r="A183" s="407" t="s">
        <v>2042</v>
      </c>
      <c r="B183" s="407" t="s">
        <v>2043</v>
      </c>
      <c r="C183" s="474"/>
      <c r="D183" s="475"/>
      <c r="E183" s="475"/>
      <c r="F183" s="475"/>
      <c r="G183" s="475"/>
      <c r="H183" s="475"/>
      <c r="I183" s="475"/>
      <c r="J183" s="475"/>
      <c r="K183" s="418"/>
      <c r="L183" s="418"/>
      <c r="M183" s="418"/>
      <c r="N183" s="418"/>
      <c r="O183" s="418"/>
      <c r="P183" s="418"/>
      <c r="Q183" s="418"/>
      <c r="R183" s="418"/>
      <c r="S183" s="418"/>
      <c r="T183" s="418"/>
      <c r="U183" s="418"/>
      <c r="V183" s="418"/>
      <c r="W183" s="418"/>
      <c r="X183" s="418"/>
      <c r="Y183" s="1215"/>
      <c r="Z183" s="1215"/>
      <c r="AA183" s="1215"/>
      <c r="AB183" s="1215"/>
      <c r="AC183" s="418"/>
      <c r="AD183" s="418"/>
      <c r="AE183" s="1852" t="s">
        <v>2044</v>
      </c>
      <c r="AF183" s="1852"/>
      <c r="AG183" s="1852"/>
      <c r="AH183" s="1852"/>
      <c r="AI183" s="1852"/>
      <c r="AJ183" s="1852"/>
      <c r="AK183" s="1852"/>
    </row>
    <row r="184" spans="1:45">
      <c r="A184" s="407"/>
      <c r="B184" s="407"/>
      <c r="C184" s="474"/>
      <c r="D184" s="475"/>
      <c r="E184" s="475"/>
      <c r="F184" s="475"/>
      <c r="G184" s="475"/>
      <c r="H184" s="475"/>
      <c r="I184" s="475"/>
      <c r="J184" s="475"/>
      <c r="K184" s="405"/>
      <c r="L184" s="405"/>
      <c r="M184" s="405"/>
      <c r="N184" s="405"/>
      <c r="O184" s="405"/>
      <c r="P184" s="405"/>
      <c r="Q184" s="405"/>
      <c r="R184" s="405"/>
      <c r="S184" s="405"/>
      <c r="T184" s="405"/>
      <c r="U184" s="405"/>
      <c r="V184" s="405"/>
      <c r="W184" s="405"/>
      <c r="X184" s="405"/>
      <c r="Y184" s="1215"/>
      <c r="Z184" s="1215"/>
      <c r="AA184" s="1215"/>
      <c r="AB184" s="1215"/>
      <c r="AC184" s="405"/>
      <c r="AD184" s="405"/>
      <c r="AE184" s="1189"/>
      <c r="AF184" s="1189"/>
      <c r="AG184" s="1189"/>
      <c r="AH184" s="1189"/>
      <c r="AI184" s="1189"/>
      <c r="AJ184" s="1189"/>
      <c r="AK184" s="1189"/>
    </row>
    <row r="185" spans="1:45">
      <c r="A185" s="407"/>
      <c r="B185" s="688" t="s">
        <v>2045</v>
      </c>
      <c r="C185" s="474"/>
      <c r="D185" s="475"/>
      <c r="E185" s="475"/>
      <c r="F185" s="475"/>
      <c r="G185" s="475"/>
      <c r="H185" s="475"/>
      <c r="I185" s="475"/>
      <c r="J185" s="475"/>
      <c r="K185" s="405"/>
      <c r="L185" s="405"/>
      <c r="M185" s="405"/>
      <c r="N185" s="405"/>
      <c r="O185" s="405"/>
      <c r="P185" s="405"/>
      <c r="Q185" s="405"/>
      <c r="R185" s="405"/>
      <c r="S185" s="405"/>
      <c r="T185" s="405"/>
      <c r="U185" s="405"/>
      <c r="V185" s="405"/>
      <c r="W185" s="405"/>
      <c r="X185" s="405"/>
      <c r="Y185" s="1215"/>
      <c r="Z185" s="1215"/>
      <c r="AA185" s="1215"/>
      <c r="AB185" s="1215"/>
      <c r="AC185" s="405"/>
      <c r="AD185" s="405"/>
      <c r="AE185" s="1189"/>
      <c r="AF185" s="1189"/>
      <c r="AG185" s="1189"/>
      <c r="AH185" s="1189"/>
      <c r="AI185" s="1189"/>
      <c r="AJ185" s="1189"/>
      <c r="AK185" s="1189"/>
    </row>
    <row r="186" spans="1:45">
      <c r="A186" s="1198"/>
      <c r="C186" s="520"/>
      <c r="D186" s="674"/>
      <c r="E186" s="674"/>
      <c r="F186" s="674"/>
      <c r="G186" s="674"/>
      <c r="H186" s="674"/>
      <c r="I186" s="674"/>
      <c r="J186" s="674"/>
      <c r="K186" s="405"/>
      <c r="L186" s="405"/>
      <c r="M186" s="405"/>
      <c r="N186" s="405"/>
      <c r="O186" s="405"/>
      <c r="P186" s="405"/>
      <c r="Q186" s="405"/>
      <c r="R186" s="405"/>
      <c r="S186" s="405"/>
      <c r="T186" s="405"/>
      <c r="U186" s="405"/>
      <c r="V186" s="405"/>
      <c r="W186" s="405"/>
      <c r="X186" s="405"/>
      <c r="Y186" s="1202"/>
      <c r="Z186" s="1202"/>
      <c r="AA186" s="1202"/>
      <c r="AB186" s="1202"/>
      <c r="AC186" s="405"/>
      <c r="AD186" s="405"/>
      <c r="AE186" s="471"/>
      <c r="AF186" s="471"/>
      <c r="AG186" s="471"/>
      <c r="AH186" s="471"/>
      <c r="AI186" s="471"/>
      <c r="AJ186" s="471"/>
      <c r="AK186" s="471"/>
    </row>
    <row r="187" spans="1:45">
      <c r="A187" s="1198"/>
      <c r="B187" s="689" t="s">
        <v>2046</v>
      </c>
      <c r="C187" s="520"/>
      <c r="D187" s="674"/>
      <c r="E187" s="674"/>
      <c r="F187" s="674"/>
      <c r="G187" s="674"/>
      <c r="H187" s="674"/>
      <c r="I187" s="674"/>
      <c r="J187" s="674"/>
      <c r="K187" s="405"/>
      <c r="L187" s="405"/>
      <c r="M187" s="405"/>
      <c r="N187" s="405"/>
      <c r="O187" s="405"/>
      <c r="P187" s="405"/>
      <c r="Q187" s="405"/>
      <c r="R187" s="405"/>
      <c r="S187" s="405"/>
      <c r="T187" s="405"/>
      <c r="U187" s="405"/>
      <c r="V187" s="405"/>
      <c r="W187" s="405"/>
      <c r="X187" s="405"/>
      <c r="Y187" s="1202"/>
      <c r="Z187" s="1202"/>
      <c r="AA187" s="1202"/>
      <c r="AB187" s="1202"/>
      <c r="AC187" s="405"/>
      <c r="AD187" s="405"/>
      <c r="AE187" s="471"/>
      <c r="AF187" s="471"/>
      <c r="AG187" s="471"/>
      <c r="AH187" s="471"/>
      <c r="AI187" s="471"/>
      <c r="AJ187" s="471"/>
      <c r="AK187" s="471"/>
    </row>
    <row r="188" spans="1:45">
      <c r="A188" s="1198"/>
      <c r="B188" s="2005"/>
      <c r="C188" s="2005"/>
      <c r="D188" s="2005"/>
      <c r="E188" s="2005"/>
      <c r="F188" s="2005"/>
      <c r="G188" s="2005"/>
      <c r="H188" s="2005"/>
      <c r="I188" s="2005"/>
      <c r="J188" s="2005"/>
      <c r="K188" s="2005"/>
      <c r="L188" s="2005"/>
      <c r="M188" s="2005"/>
      <c r="N188" s="2005"/>
      <c r="O188" s="2005"/>
      <c r="P188" s="2005"/>
      <c r="Q188" s="2005"/>
      <c r="R188" s="2005"/>
      <c r="S188" s="2005"/>
      <c r="T188" s="2005"/>
      <c r="U188" s="2005"/>
      <c r="V188" s="2005"/>
      <c r="W188" s="2005"/>
      <c r="X188" s="2005"/>
      <c r="Y188" s="2005"/>
      <c r="Z188" s="2005"/>
      <c r="AA188" s="2005"/>
      <c r="AB188" s="2005"/>
      <c r="AC188" s="690"/>
      <c r="AD188" s="1995"/>
      <c r="AE188" s="1995"/>
      <c r="AF188" s="1995"/>
      <c r="AG188" s="1995"/>
      <c r="AH188" s="1995"/>
      <c r="AI188" s="1995"/>
      <c r="AJ188" s="1995"/>
      <c r="AK188" s="471"/>
    </row>
    <row r="189" spans="1:45">
      <c r="A189" s="1198"/>
      <c r="B189" s="2005"/>
      <c r="C189" s="2005"/>
      <c r="D189" s="2005"/>
      <c r="E189" s="2005"/>
      <c r="F189" s="2005"/>
      <c r="G189" s="2005"/>
      <c r="H189" s="2005"/>
      <c r="I189" s="2005"/>
      <c r="J189" s="2005"/>
      <c r="K189" s="2005"/>
      <c r="L189" s="2005"/>
      <c r="M189" s="2005"/>
      <c r="N189" s="2005"/>
      <c r="O189" s="2005"/>
      <c r="P189" s="2005"/>
      <c r="Q189" s="2005"/>
      <c r="R189" s="2005"/>
      <c r="S189" s="2005"/>
      <c r="T189" s="2005"/>
      <c r="U189" s="2005"/>
      <c r="V189" s="2005"/>
      <c r="W189" s="2005"/>
      <c r="X189" s="2005"/>
      <c r="Y189" s="2005"/>
      <c r="Z189" s="2005"/>
      <c r="AA189" s="2005"/>
      <c r="AB189" s="2005"/>
      <c r="AC189" s="690"/>
      <c r="AD189" s="1995"/>
      <c r="AE189" s="1995"/>
      <c r="AF189" s="1995"/>
      <c r="AG189" s="1995"/>
      <c r="AH189" s="1995"/>
      <c r="AI189" s="1995"/>
      <c r="AJ189" s="1995"/>
      <c r="AK189" s="471"/>
    </row>
    <row r="190" spans="1:45">
      <c r="A190" s="1198"/>
      <c r="B190" s="2005"/>
      <c r="C190" s="2005"/>
      <c r="D190" s="2005"/>
      <c r="E190" s="2005"/>
      <c r="F190" s="2005"/>
      <c r="G190" s="2005"/>
      <c r="H190" s="2005"/>
      <c r="I190" s="2005"/>
      <c r="J190" s="2005"/>
      <c r="K190" s="2005"/>
      <c r="L190" s="2005"/>
      <c r="M190" s="2005"/>
      <c r="N190" s="2005"/>
      <c r="O190" s="2005"/>
      <c r="P190" s="2005"/>
      <c r="Q190" s="2005"/>
      <c r="R190" s="2005"/>
      <c r="S190" s="2005"/>
      <c r="T190" s="2005"/>
      <c r="U190" s="2005"/>
      <c r="V190" s="2005"/>
      <c r="W190" s="2005"/>
      <c r="X190" s="2005"/>
      <c r="Y190" s="2005"/>
      <c r="Z190" s="2005"/>
      <c r="AA190" s="2005"/>
      <c r="AB190" s="2005"/>
      <c r="AC190" s="690"/>
      <c r="AD190" s="1995"/>
      <c r="AE190" s="1995"/>
      <c r="AF190" s="1995"/>
      <c r="AG190" s="1995"/>
      <c r="AH190" s="1995"/>
      <c r="AI190" s="1995"/>
      <c r="AJ190" s="1995"/>
      <c r="AK190" s="471"/>
    </row>
    <row r="191" spans="1:45">
      <c r="A191" s="1198"/>
      <c r="B191" s="2005"/>
      <c r="C191" s="2005"/>
      <c r="D191" s="2005"/>
      <c r="E191" s="2005"/>
      <c r="F191" s="2005"/>
      <c r="G191" s="2005"/>
      <c r="H191" s="2005"/>
      <c r="I191" s="2005"/>
      <c r="J191" s="2005"/>
      <c r="K191" s="2005"/>
      <c r="L191" s="2005"/>
      <c r="M191" s="2005"/>
      <c r="N191" s="2005"/>
      <c r="O191" s="2005"/>
      <c r="P191" s="2005"/>
      <c r="Q191" s="2005"/>
      <c r="R191" s="2005"/>
      <c r="S191" s="2005"/>
      <c r="T191" s="2005"/>
      <c r="U191" s="2005"/>
      <c r="V191" s="2005"/>
      <c r="W191" s="2005"/>
      <c r="X191" s="2005"/>
      <c r="Y191" s="2005"/>
      <c r="Z191" s="2005"/>
      <c r="AA191" s="2005"/>
      <c r="AB191" s="2005"/>
      <c r="AC191" s="690"/>
      <c r="AD191" s="1995"/>
      <c r="AE191" s="1995"/>
      <c r="AF191" s="1995"/>
      <c r="AG191" s="1995"/>
      <c r="AH191" s="1995"/>
      <c r="AI191" s="1995"/>
      <c r="AJ191" s="1995"/>
      <c r="AK191" s="471"/>
    </row>
    <row r="192" spans="1:45">
      <c r="A192" s="1198"/>
      <c r="B192" s="2005"/>
      <c r="C192" s="2005"/>
      <c r="D192" s="2005"/>
      <c r="E192" s="2005"/>
      <c r="F192" s="2005"/>
      <c r="G192" s="2005"/>
      <c r="H192" s="2005"/>
      <c r="I192" s="2005"/>
      <c r="J192" s="2005"/>
      <c r="K192" s="2005"/>
      <c r="L192" s="2005"/>
      <c r="M192" s="2005"/>
      <c r="N192" s="2005"/>
      <c r="O192" s="2005"/>
      <c r="P192" s="2005"/>
      <c r="Q192" s="2005"/>
      <c r="R192" s="2005"/>
      <c r="S192" s="2005"/>
      <c r="T192" s="2005"/>
      <c r="U192" s="2005"/>
      <c r="V192" s="2005"/>
      <c r="W192" s="2005"/>
      <c r="X192" s="2005"/>
      <c r="Y192" s="2005"/>
      <c r="Z192" s="2005"/>
      <c r="AA192" s="2005"/>
      <c r="AB192" s="2005"/>
      <c r="AC192" s="690"/>
      <c r="AD192" s="1995"/>
      <c r="AE192" s="1995"/>
      <c r="AF192" s="1995"/>
      <c r="AG192" s="1995"/>
      <c r="AH192" s="1995"/>
      <c r="AI192" s="1995"/>
      <c r="AJ192" s="1995"/>
      <c r="AK192" s="471"/>
    </row>
    <row r="193" spans="1:37">
      <c r="A193" s="1198"/>
      <c r="B193" s="2005"/>
      <c r="C193" s="2005"/>
      <c r="D193" s="2005"/>
      <c r="E193" s="2005"/>
      <c r="F193" s="2005"/>
      <c r="G193" s="2005"/>
      <c r="H193" s="2005"/>
      <c r="I193" s="2005"/>
      <c r="J193" s="2005"/>
      <c r="K193" s="2005"/>
      <c r="L193" s="2005"/>
      <c r="M193" s="2005"/>
      <c r="N193" s="2005"/>
      <c r="O193" s="2005"/>
      <c r="P193" s="2005"/>
      <c r="Q193" s="2005"/>
      <c r="R193" s="2005"/>
      <c r="S193" s="2005"/>
      <c r="T193" s="2005"/>
      <c r="U193" s="2005"/>
      <c r="V193" s="2005"/>
      <c r="W193" s="2005"/>
      <c r="X193" s="2005"/>
      <c r="Y193" s="2005"/>
      <c r="Z193" s="2005"/>
      <c r="AA193" s="2005"/>
      <c r="AB193" s="2005"/>
      <c r="AC193" s="690"/>
      <c r="AD193" s="1995"/>
      <c r="AE193" s="1995"/>
      <c r="AF193" s="1995"/>
      <c r="AG193" s="1995"/>
      <c r="AH193" s="1995"/>
      <c r="AI193" s="1995"/>
      <c r="AJ193" s="1995"/>
      <c r="AK193" s="471"/>
    </row>
    <row r="194" spans="1:37">
      <c r="A194" s="1198"/>
      <c r="B194" s="2005"/>
      <c r="C194" s="2005"/>
      <c r="D194" s="2005"/>
      <c r="E194" s="2005"/>
      <c r="F194" s="2005"/>
      <c r="G194" s="2005"/>
      <c r="H194" s="2005"/>
      <c r="I194" s="2005"/>
      <c r="J194" s="2005"/>
      <c r="K194" s="2005"/>
      <c r="L194" s="2005"/>
      <c r="M194" s="2005"/>
      <c r="N194" s="2005"/>
      <c r="O194" s="2005"/>
      <c r="P194" s="2005"/>
      <c r="Q194" s="2005"/>
      <c r="R194" s="2005"/>
      <c r="S194" s="2005"/>
      <c r="T194" s="2005"/>
      <c r="U194" s="2005"/>
      <c r="V194" s="2005"/>
      <c r="W194" s="2005"/>
      <c r="X194" s="2005"/>
      <c r="Y194" s="2005"/>
      <c r="Z194" s="2005"/>
      <c r="AA194" s="2005"/>
      <c r="AB194" s="2005"/>
      <c r="AC194" s="690"/>
      <c r="AD194" s="1995"/>
      <c r="AE194" s="1995"/>
      <c r="AF194" s="1995"/>
      <c r="AG194" s="1995"/>
      <c r="AH194" s="1995"/>
      <c r="AI194" s="1995"/>
      <c r="AJ194" s="1995"/>
      <c r="AK194" s="471"/>
    </row>
    <row r="195" spans="1:37">
      <c r="A195" s="1198"/>
      <c r="B195" s="2005"/>
      <c r="C195" s="2005"/>
      <c r="D195" s="2005"/>
      <c r="E195" s="2005"/>
      <c r="F195" s="2005"/>
      <c r="G195" s="2005"/>
      <c r="H195" s="2005"/>
      <c r="I195" s="2005"/>
      <c r="J195" s="2005"/>
      <c r="K195" s="2005"/>
      <c r="L195" s="2005"/>
      <c r="M195" s="2005"/>
      <c r="N195" s="2005"/>
      <c r="O195" s="2005"/>
      <c r="P195" s="2005"/>
      <c r="Q195" s="2005"/>
      <c r="R195" s="2005"/>
      <c r="S195" s="2005"/>
      <c r="T195" s="2005"/>
      <c r="U195" s="2005"/>
      <c r="V195" s="2005"/>
      <c r="W195" s="2005"/>
      <c r="X195" s="2005"/>
      <c r="Y195" s="2005"/>
      <c r="Z195" s="2005"/>
      <c r="AA195" s="2005"/>
      <c r="AB195" s="2005"/>
      <c r="AC195" s="690"/>
      <c r="AD195" s="1995"/>
      <c r="AE195" s="1995"/>
      <c r="AF195" s="1995"/>
      <c r="AG195" s="1995"/>
      <c r="AH195" s="1995"/>
      <c r="AI195" s="1995"/>
      <c r="AJ195" s="1995"/>
      <c r="AK195" s="471"/>
    </row>
    <row r="196" spans="1:37">
      <c r="A196" s="1198"/>
      <c r="B196" s="2005"/>
      <c r="C196" s="2005"/>
      <c r="D196" s="2005"/>
      <c r="E196" s="2005"/>
      <c r="F196" s="2005"/>
      <c r="G196" s="2005"/>
      <c r="H196" s="2005"/>
      <c r="I196" s="2005"/>
      <c r="J196" s="2005"/>
      <c r="K196" s="2005"/>
      <c r="L196" s="2005"/>
      <c r="M196" s="2005"/>
      <c r="N196" s="2005"/>
      <c r="O196" s="2005"/>
      <c r="P196" s="2005"/>
      <c r="Q196" s="2005"/>
      <c r="R196" s="2005"/>
      <c r="S196" s="2005"/>
      <c r="T196" s="2005"/>
      <c r="U196" s="2005"/>
      <c r="V196" s="2005"/>
      <c r="W196" s="2005"/>
      <c r="X196" s="2005"/>
      <c r="Y196" s="2005"/>
      <c r="Z196" s="2005"/>
      <c r="AA196" s="2005"/>
      <c r="AB196" s="2005"/>
      <c r="AC196" s="690"/>
      <c r="AD196" s="1995"/>
      <c r="AE196" s="1995"/>
      <c r="AF196" s="1995"/>
      <c r="AG196" s="1995"/>
      <c r="AH196" s="1995"/>
      <c r="AI196" s="1995"/>
      <c r="AJ196" s="1995"/>
      <c r="AK196" s="471"/>
    </row>
    <row r="197" spans="1:37">
      <c r="A197" s="1198"/>
      <c r="B197" s="2005"/>
      <c r="C197" s="2005"/>
      <c r="D197" s="2005"/>
      <c r="E197" s="2005"/>
      <c r="F197" s="2005"/>
      <c r="G197" s="2005"/>
      <c r="H197" s="2005"/>
      <c r="I197" s="2005"/>
      <c r="J197" s="2005"/>
      <c r="K197" s="2005"/>
      <c r="L197" s="2005"/>
      <c r="M197" s="2005"/>
      <c r="N197" s="2005"/>
      <c r="O197" s="2005"/>
      <c r="P197" s="2005"/>
      <c r="Q197" s="2005"/>
      <c r="R197" s="2005"/>
      <c r="S197" s="2005"/>
      <c r="T197" s="2005"/>
      <c r="U197" s="2005"/>
      <c r="V197" s="2005"/>
      <c r="W197" s="2005"/>
      <c r="X197" s="2005"/>
      <c r="Y197" s="2005"/>
      <c r="Z197" s="2005"/>
      <c r="AA197" s="2005"/>
      <c r="AB197" s="2005"/>
      <c r="AC197" s="690"/>
      <c r="AD197" s="1995"/>
      <c r="AE197" s="1995"/>
      <c r="AF197" s="1995"/>
      <c r="AG197" s="1995"/>
      <c r="AH197" s="1995"/>
      <c r="AI197" s="1995"/>
      <c r="AJ197" s="1995"/>
      <c r="AK197" s="471"/>
    </row>
    <row r="198" spans="1:37">
      <c r="A198" s="1198"/>
      <c r="B198" s="1866" t="s">
        <v>2047</v>
      </c>
      <c r="C198" s="1866"/>
      <c r="D198" s="1866"/>
      <c r="E198" s="1866"/>
      <c r="F198" s="1866"/>
      <c r="G198" s="1866"/>
      <c r="H198" s="1866"/>
      <c r="I198" s="1866"/>
      <c r="J198" s="1866"/>
      <c r="K198" s="1866"/>
      <c r="L198" s="1866"/>
      <c r="M198" s="1866"/>
      <c r="N198" s="1866"/>
      <c r="O198" s="1866"/>
      <c r="P198" s="1866"/>
      <c r="Q198" s="1866"/>
      <c r="R198" s="1866"/>
      <c r="S198" s="1866"/>
      <c r="T198" s="1866"/>
      <c r="U198" s="1866"/>
      <c r="V198" s="1866"/>
      <c r="W198" s="1866"/>
      <c r="X198" s="1866"/>
      <c r="Y198" s="1866"/>
      <c r="Z198" s="1866"/>
      <c r="AA198" s="1866"/>
      <c r="AB198" s="1866"/>
      <c r="AC198" s="405"/>
      <c r="AD198" s="1993">
        <f>AB249</f>
        <v>8588786.5938837212</v>
      </c>
      <c r="AE198" s="1993"/>
      <c r="AF198" s="1993"/>
      <c r="AG198" s="1993"/>
      <c r="AH198" s="1993"/>
      <c r="AI198" s="1993"/>
      <c r="AJ198" s="1993"/>
      <c r="AK198" s="471"/>
    </row>
    <row r="199" spans="1:37">
      <c r="A199" s="1198"/>
      <c r="B199" s="1864" t="s">
        <v>2048</v>
      </c>
      <c r="C199" s="1864"/>
      <c r="D199" s="1864"/>
      <c r="E199" s="1864"/>
      <c r="F199" s="1864"/>
      <c r="G199" s="1864"/>
      <c r="H199" s="1864"/>
      <c r="I199" s="1864"/>
      <c r="J199" s="1864"/>
      <c r="K199" s="1864"/>
      <c r="L199" s="1864"/>
      <c r="M199" s="1864"/>
      <c r="N199" s="1864"/>
      <c r="O199" s="1864"/>
      <c r="P199" s="1864"/>
      <c r="Q199" s="1864"/>
      <c r="R199" s="1864"/>
      <c r="S199" s="1864"/>
      <c r="T199" s="1864"/>
      <c r="U199" s="1864"/>
      <c r="V199" s="1864"/>
      <c r="W199" s="1864"/>
      <c r="X199" s="1864"/>
      <c r="Y199" s="1864"/>
      <c r="Z199" s="1864"/>
      <c r="AA199" s="1864"/>
      <c r="AB199" s="1864"/>
      <c r="AC199" s="690"/>
      <c r="AD199" s="1994">
        <f>'Sources and Uses Budget'!B15</f>
        <v>0</v>
      </c>
      <c r="AE199" s="1994"/>
      <c r="AF199" s="1994"/>
      <c r="AG199" s="1994"/>
      <c r="AH199" s="1994"/>
      <c r="AI199" s="1994"/>
      <c r="AJ199" s="1994"/>
      <c r="AK199" s="471"/>
    </row>
    <row r="200" spans="1:37">
      <c r="A200" s="1198"/>
      <c r="B200" s="1121"/>
      <c r="C200" s="1121"/>
      <c r="D200" s="1121"/>
      <c r="E200" s="1121"/>
      <c r="F200" s="1121"/>
      <c r="G200" s="1121"/>
      <c r="H200" s="1121"/>
      <c r="I200" s="1121"/>
      <c r="J200" s="1121"/>
      <c r="K200" s="1121"/>
      <c r="L200" s="1121"/>
      <c r="M200" s="1121"/>
      <c r="N200" s="1121"/>
      <c r="O200" s="1121"/>
      <c r="P200" s="1121"/>
      <c r="Q200" s="1121"/>
      <c r="R200" s="1121"/>
      <c r="S200" s="1121"/>
      <c r="T200" s="1121"/>
      <c r="U200" s="1121"/>
      <c r="V200" s="1121"/>
      <c r="W200" s="1121"/>
      <c r="X200" s="1121"/>
      <c r="Y200" s="1121"/>
      <c r="Z200" s="1121"/>
      <c r="AA200" s="1121"/>
      <c r="AB200" s="483" t="s">
        <v>1544</v>
      </c>
      <c r="AC200" s="405"/>
      <c r="AD200" s="1999">
        <f>SUM(AD188:AJ198)-AD199</f>
        <v>8588786.5938837212</v>
      </c>
      <c r="AE200" s="1999"/>
      <c r="AF200" s="1999"/>
      <c r="AG200" s="1999"/>
      <c r="AH200" s="1999"/>
      <c r="AI200" s="1999"/>
      <c r="AJ200" s="1999"/>
      <c r="AK200" s="471"/>
    </row>
    <row r="201" spans="1:37">
      <c r="A201" s="1198"/>
      <c r="B201" s="1198"/>
      <c r="C201" s="520"/>
      <c r="D201" s="674"/>
      <c r="E201" s="674"/>
      <c r="F201" s="674"/>
      <c r="G201" s="674"/>
      <c r="H201" s="674"/>
      <c r="I201" s="674"/>
      <c r="J201" s="674"/>
      <c r="K201" s="405"/>
      <c r="L201" s="405"/>
      <c r="M201" s="405"/>
      <c r="N201" s="405"/>
      <c r="O201" s="405"/>
      <c r="P201" s="405"/>
      <c r="Q201" s="405"/>
      <c r="R201" s="405"/>
      <c r="S201" s="405"/>
      <c r="T201" s="405"/>
      <c r="U201" s="405"/>
      <c r="V201" s="405"/>
      <c r="W201" s="405"/>
      <c r="X201" s="405"/>
      <c r="Y201" s="1202"/>
      <c r="Z201" s="1202"/>
      <c r="AA201" s="1202"/>
      <c r="AB201" s="1202"/>
      <c r="AC201" s="405"/>
      <c r="AD201" s="405"/>
      <c r="AE201" s="471"/>
      <c r="AF201" s="471"/>
      <c r="AG201" s="471"/>
      <c r="AH201" s="471"/>
      <c r="AI201" s="471"/>
      <c r="AJ201" s="471"/>
      <c r="AK201" s="471"/>
    </row>
    <row r="202" spans="1:37">
      <c r="A202" s="1198"/>
      <c r="B202" s="370" t="s">
        <v>2049</v>
      </c>
      <c r="C202" s="520"/>
      <c r="D202" s="674"/>
      <c r="E202" s="674"/>
      <c r="F202" s="674"/>
      <c r="G202" s="674"/>
      <c r="H202" s="674"/>
      <c r="I202" s="674"/>
      <c r="J202" s="674"/>
      <c r="K202" s="405"/>
      <c r="L202" s="405"/>
      <c r="M202" s="405"/>
      <c r="N202" s="405"/>
      <c r="O202" s="405"/>
      <c r="P202" s="405"/>
      <c r="Q202" s="405"/>
      <c r="R202" s="405"/>
      <c r="S202" s="405"/>
      <c r="T202" s="405"/>
      <c r="U202" s="405"/>
      <c r="V202" s="405"/>
      <c r="W202" s="405"/>
      <c r="X202" s="405"/>
      <c r="Y202" s="1202"/>
      <c r="Z202" s="1202"/>
      <c r="AA202" s="1202"/>
      <c r="AB202" s="1202"/>
      <c r="AC202" s="405"/>
      <c r="AD202" s="405"/>
      <c r="AE202" s="471"/>
      <c r="AF202" s="471"/>
      <c r="AG202" s="471"/>
      <c r="AH202" s="471"/>
      <c r="AI202" s="471"/>
      <c r="AJ202" s="471"/>
      <c r="AK202" s="471"/>
    </row>
    <row r="203" spans="1:37">
      <c r="A203" s="1198"/>
      <c r="B203" s="352" t="s">
        <v>2050</v>
      </c>
      <c r="C203" s="520"/>
      <c r="D203" s="674"/>
      <c r="E203" s="674"/>
      <c r="F203" s="674"/>
      <c r="G203" s="674"/>
      <c r="H203" s="674"/>
      <c r="I203" s="674"/>
      <c r="J203" s="674"/>
      <c r="K203" s="405"/>
      <c r="L203" s="405"/>
      <c r="M203" s="405"/>
      <c r="N203" s="405"/>
      <c r="O203" s="405"/>
      <c r="P203" s="405"/>
      <c r="Q203" s="405"/>
      <c r="R203" s="405"/>
      <c r="S203" s="405"/>
      <c r="T203" s="405"/>
      <c r="U203" s="405"/>
      <c r="V203" s="405"/>
      <c r="W203" s="405"/>
      <c r="X203" s="405"/>
      <c r="Y203" s="1202"/>
      <c r="Z203" s="1202"/>
      <c r="AA203" s="1202"/>
      <c r="AB203" s="1202"/>
      <c r="AC203" s="405"/>
      <c r="AD203" s="405"/>
      <c r="AE203" s="471"/>
      <c r="AF203" s="471"/>
      <c r="AG203" s="471"/>
      <c r="AH203" s="471"/>
      <c r="AI203" s="471"/>
      <c r="AJ203" s="471"/>
      <c r="AK203" s="471"/>
    </row>
    <row r="204" spans="1:37">
      <c r="A204" s="697"/>
      <c r="B204" s="713" t="s">
        <v>2051</v>
      </c>
      <c r="C204" s="714"/>
      <c r="D204" s="715"/>
      <c r="E204" s="715"/>
      <c r="F204" s="715"/>
      <c r="G204" s="715"/>
      <c r="H204" s="715"/>
      <c r="I204" s="715"/>
      <c r="J204" s="715"/>
      <c r="K204" s="716"/>
      <c r="L204" s="716"/>
      <c r="M204" s="716"/>
      <c r="N204" s="716"/>
      <c r="O204" s="716"/>
      <c r="P204" s="716"/>
      <c r="Q204" s="716"/>
      <c r="R204" s="716"/>
      <c r="S204" s="597"/>
      <c r="T204" s="597"/>
      <c r="U204" s="597"/>
      <c r="V204" s="597"/>
      <c r="W204" s="597"/>
      <c r="X204" s="597"/>
      <c r="Y204" s="1204"/>
      <c r="Z204" s="1204"/>
      <c r="AA204" s="1204"/>
      <c r="AB204" s="1204"/>
      <c r="AC204" s="597"/>
      <c r="AD204" s="597"/>
      <c r="AE204" s="675"/>
      <c r="AF204" s="675"/>
      <c r="AG204" s="675"/>
      <c r="AH204" s="675"/>
      <c r="AI204" s="675"/>
      <c r="AJ204" s="676"/>
      <c r="AK204" s="471"/>
    </row>
    <row r="205" spans="1:37">
      <c r="A205" s="697"/>
      <c r="B205" s="717" t="s">
        <v>2052</v>
      </c>
      <c r="C205" s="718"/>
      <c r="D205" s="719"/>
      <c r="E205" s="719"/>
      <c r="F205" s="719"/>
      <c r="G205" s="719"/>
      <c r="H205" s="719"/>
      <c r="I205" s="719"/>
      <c r="J205" s="719"/>
      <c r="K205" s="720"/>
      <c r="L205" s="720"/>
      <c r="M205" s="720"/>
      <c r="N205" s="720"/>
      <c r="O205" s="720"/>
      <c r="P205" s="720"/>
      <c r="Q205" s="720"/>
      <c r="R205" s="720"/>
      <c r="S205" s="405"/>
      <c r="T205" s="405"/>
      <c r="U205" s="405"/>
      <c r="V205" s="405"/>
      <c r="W205" s="405"/>
      <c r="X205" s="405"/>
      <c r="Y205" s="1202"/>
      <c r="Z205" s="1202"/>
      <c r="AA205" s="1202"/>
      <c r="AB205" s="1202"/>
      <c r="AC205" s="405"/>
      <c r="AD205" s="405"/>
      <c r="AE205" s="471"/>
      <c r="AF205" s="471"/>
      <c r="AG205" s="471"/>
      <c r="AH205" s="471"/>
      <c r="AI205" s="471"/>
      <c r="AJ205" s="677"/>
      <c r="AK205" s="471"/>
    </row>
    <row r="206" spans="1:37">
      <c r="A206" s="697"/>
      <c r="B206" s="717" t="s">
        <v>2053</v>
      </c>
      <c r="C206" s="718"/>
      <c r="D206" s="719"/>
      <c r="E206" s="719"/>
      <c r="F206" s="719"/>
      <c r="G206" s="719"/>
      <c r="H206" s="719"/>
      <c r="I206" s="719"/>
      <c r="J206" s="719"/>
      <c r="K206" s="720"/>
      <c r="L206" s="720"/>
      <c r="M206" s="720"/>
      <c r="N206" s="720"/>
      <c r="O206" s="720"/>
      <c r="P206" s="720"/>
      <c r="Q206" s="720"/>
      <c r="R206" s="720"/>
      <c r="S206" s="405"/>
      <c r="T206" s="405"/>
      <c r="U206" s="405"/>
      <c r="V206" s="405"/>
      <c r="W206" s="405"/>
      <c r="X206" s="405"/>
      <c r="Y206" s="1202"/>
      <c r="Z206" s="1202"/>
      <c r="AA206" s="1202"/>
      <c r="AB206" s="1202"/>
      <c r="AC206" s="405"/>
      <c r="AD206" s="405"/>
      <c r="AE206" s="471"/>
      <c r="AF206" s="471"/>
      <c r="AG206" s="471"/>
      <c r="AH206" s="471"/>
      <c r="AI206" s="471"/>
      <c r="AJ206" s="677"/>
      <c r="AK206" s="471"/>
    </row>
    <row r="207" spans="1:37">
      <c r="A207" s="697"/>
      <c r="B207" s="717" t="s">
        <v>2054</v>
      </c>
      <c r="C207" s="718"/>
      <c r="D207" s="719"/>
      <c r="E207" s="719"/>
      <c r="F207" s="719"/>
      <c r="G207" s="719"/>
      <c r="H207" s="719"/>
      <c r="I207" s="719"/>
      <c r="J207" s="719"/>
      <c r="K207" s="720"/>
      <c r="L207" s="720"/>
      <c r="M207" s="720"/>
      <c r="N207" s="720"/>
      <c r="O207" s="720"/>
      <c r="P207" s="720"/>
      <c r="Q207" s="720"/>
      <c r="R207" s="720"/>
      <c r="S207" s="405"/>
      <c r="T207" s="405"/>
      <c r="U207" s="405"/>
      <c r="V207" s="405"/>
      <c r="W207" s="405"/>
      <c r="X207" s="405"/>
      <c r="Y207" s="1202"/>
      <c r="Z207" s="1202"/>
      <c r="AA207" s="1202"/>
      <c r="AB207" s="1202"/>
      <c r="AC207" s="405"/>
      <c r="AD207" s="405"/>
      <c r="AE207" s="471"/>
      <c r="AF207" s="471"/>
      <c r="AG207" s="471"/>
      <c r="AH207" s="471"/>
      <c r="AI207" s="471"/>
      <c r="AJ207" s="677"/>
      <c r="AK207" s="471"/>
    </row>
    <row r="208" spans="1:37">
      <c r="A208" s="697"/>
      <c r="B208" s="721" t="s">
        <v>2055</v>
      </c>
      <c r="C208" s="718"/>
      <c r="D208" s="719"/>
      <c r="E208" s="719"/>
      <c r="F208" s="719"/>
      <c r="G208" s="719"/>
      <c r="H208" s="719"/>
      <c r="I208" s="719"/>
      <c r="J208" s="719"/>
      <c r="K208" s="720"/>
      <c r="L208" s="720"/>
      <c r="M208" s="720"/>
      <c r="N208" s="720"/>
      <c r="O208" s="720"/>
      <c r="P208" s="720"/>
      <c r="Q208" s="720"/>
      <c r="R208" s="720"/>
      <c r="S208" s="405"/>
      <c r="T208" s="405"/>
      <c r="U208" s="405"/>
      <c r="V208" s="405"/>
      <c r="W208" s="405"/>
      <c r="X208" s="405"/>
      <c r="Y208" s="1202"/>
      <c r="Z208" s="1202"/>
      <c r="AA208" s="1202"/>
      <c r="AB208" s="1202"/>
      <c r="AC208" s="405"/>
      <c r="AD208" s="405"/>
      <c r="AE208" s="471"/>
      <c r="AF208" s="471"/>
      <c r="AG208" s="471"/>
      <c r="AH208" s="471"/>
      <c r="AI208" s="471"/>
      <c r="AJ208" s="677"/>
      <c r="AK208" s="471"/>
    </row>
    <row r="209" spans="1:37">
      <c r="A209" s="697"/>
      <c r="B209" s="722" t="s">
        <v>2056</v>
      </c>
      <c r="C209" s="723"/>
      <c r="D209" s="724"/>
      <c r="E209" s="724"/>
      <c r="F209" s="724"/>
      <c r="G209" s="724"/>
      <c r="H209" s="724"/>
      <c r="I209" s="724"/>
      <c r="J209" s="724"/>
      <c r="K209" s="725"/>
      <c r="L209" s="725"/>
      <c r="M209" s="725"/>
      <c r="N209" s="725"/>
      <c r="O209" s="725"/>
      <c r="P209" s="725"/>
      <c r="Q209" s="725"/>
      <c r="R209" s="725"/>
      <c r="S209" s="590"/>
      <c r="T209" s="590"/>
      <c r="U209" s="590"/>
      <c r="V209" s="590"/>
      <c r="W209" s="590"/>
      <c r="X209" s="590"/>
      <c r="Y209" s="1203"/>
      <c r="Z209" s="1203"/>
      <c r="AA209" s="1203"/>
      <c r="AB209" s="1203"/>
      <c r="AC209" s="590"/>
      <c r="AD209" s="590"/>
      <c r="AE209" s="678"/>
      <c r="AF209" s="678"/>
      <c r="AG209" s="678"/>
      <c r="AH209" s="678"/>
      <c r="AI209" s="678"/>
      <c r="AJ209" s="679"/>
      <c r="AK209" s="471"/>
    </row>
    <row r="210" spans="1:37">
      <c r="A210" s="1198"/>
      <c r="B210" s="1198"/>
      <c r="C210" s="520"/>
      <c r="D210" s="674"/>
      <c r="E210" s="674"/>
      <c r="F210" s="674"/>
      <c r="G210" s="674"/>
      <c r="H210" s="674"/>
      <c r="I210" s="674"/>
      <c r="J210" s="674"/>
      <c r="K210" s="405"/>
      <c r="L210" s="405"/>
      <c r="M210" s="405"/>
      <c r="N210" s="405"/>
      <c r="O210" s="405"/>
      <c r="P210" s="405"/>
      <c r="Q210" s="405"/>
      <c r="R210" s="405"/>
      <c r="S210" s="405"/>
      <c r="T210" s="405"/>
      <c r="U210" s="405"/>
      <c r="V210" s="405"/>
      <c r="W210" s="405"/>
      <c r="X210" s="405"/>
      <c r="Y210" s="1202"/>
      <c r="Z210" s="1202"/>
      <c r="AA210" s="1202"/>
      <c r="AB210" s="1202"/>
      <c r="AC210" s="405"/>
      <c r="AD210" s="405"/>
      <c r="AE210" s="471"/>
      <c r="AF210" s="471"/>
      <c r="AG210" s="471"/>
      <c r="AH210" s="471"/>
      <c r="AI210" s="471"/>
      <c r="AJ210" s="471"/>
      <c r="AK210" s="471"/>
    </row>
    <row r="211" spans="1:37">
      <c r="A211" s="1198"/>
      <c r="B211" s="692"/>
      <c r="C211" s="352"/>
      <c r="D211" s="352"/>
      <c r="I211" s="2019" t="s">
        <v>2057</v>
      </c>
      <c r="J211" s="2019"/>
      <c r="K211" s="2019"/>
      <c r="L211" s="405"/>
      <c r="M211" s="405"/>
      <c r="N211" s="405"/>
      <c r="O211" s="405"/>
      <c r="P211" s="405"/>
      <c r="Q211" s="405"/>
      <c r="R211" s="405"/>
      <c r="S211" s="405"/>
      <c r="T211" s="1830" t="s">
        <v>2058</v>
      </c>
      <c r="U211" s="1830"/>
      <c r="V211" s="1830"/>
      <c r="W211" s="1830"/>
      <c r="X211" s="1830"/>
      <c r="Y211" s="1830"/>
      <c r="Z211" s="693"/>
      <c r="AA211" s="362"/>
      <c r="AB211" s="2016" t="s">
        <v>2059</v>
      </c>
      <c r="AC211" s="2016"/>
      <c r="AD211" s="2016"/>
      <c r="AE211" s="2016"/>
      <c r="AF211" s="2016"/>
      <c r="AG211" s="2016"/>
      <c r="AH211" s="674"/>
      <c r="AI211" s="674"/>
      <c r="AJ211" s="674"/>
      <c r="AK211" s="471"/>
    </row>
    <row r="212" spans="1:37" ht="12.75">
      <c r="A212" s="1198"/>
      <c r="B212" s="2017" t="s">
        <v>2060</v>
      </c>
      <c r="C212" s="2017"/>
      <c r="D212" s="2017"/>
      <c r="E212" s="2017"/>
      <c r="F212" s="2017"/>
      <c r="G212" s="2017"/>
      <c r="I212" s="2018" t="s">
        <v>2061</v>
      </c>
      <c r="J212" s="2018"/>
      <c r="K212" s="2018"/>
      <c r="L212" s="1197"/>
      <c r="N212" s="1865" t="s">
        <v>2062</v>
      </c>
      <c r="O212" s="1865"/>
      <c r="P212" s="1865"/>
      <c r="Q212" s="1865"/>
      <c r="R212" s="1865"/>
      <c r="T212" s="1865" t="s">
        <v>2063</v>
      </c>
      <c r="U212" s="1865"/>
      <c r="V212" s="1865"/>
      <c r="W212" s="1865"/>
      <c r="X212" s="1865"/>
      <c r="Y212" s="1865"/>
      <c r="Z212" s="694"/>
      <c r="AA212" s="362"/>
      <c r="AB212" s="1868" t="s">
        <v>2064</v>
      </c>
      <c r="AC212" s="1868"/>
      <c r="AD212" s="1868"/>
      <c r="AE212" s="1868"/>
      <c r="AF212" s="1868"/>
      <c r="AG212" s="1868"/>
      <c r="AH212" s="674"/>
      <c r="AI212" s="674"/>
      <c r="AJ212" s="674"/>
      <c r="AK212" s="471"/>
    </row>
    <row r="213" spans="1:37" ht="12.75">
      <c r="A213" s="1198"/>
      <c r="B213" s="1867" t="s">
        <v>2065</v>
      </c>
      <c r="C213" s="1867"/>
      <c r="D213" s="1867"/>
      <c r="E213" s="1867"/>
      <c r="F213" s="1867"/>
      <c r="G213" s="1867"/>
      <c r="H213" s="696"/>
      <c r="I213" s="1835">
        <v>38</v>
      </c>
      <c r="J213" s="1835"/>
      <c r="K213" s="1835"/>
      <c r="L213" s="1197"/>
      <c r="N213" s="2605">
        <v>1421</v>
      </c>
      <c r="O213" s="2605"/>
      <c r="P213" s="2605"/>
      <c r="Q213" s="2605"/>
      <c r="R213" s="2605"/>
      <c r="T213" s="2606">
        <v>2820</v>
      </c>
      <c r="U213" s="2606"/>
      <c r="V213" s="2606"/>
      <c r="W213" s="2606"/>
      <c r="X213" s="2606"/>
      <c r="Y213" s="2606"/>
      <c r="Z213" s="695"/>
      <c r="AA213" s="695"/>
      <c r="AB213" s="1829">
        <f t="shared" ref="AB213:AB222" si="0">MAX(($T213-$N213)*$I213*12,0)</f>
        <v>637944</v>
      </c>
      <c r="AC213" s="1829"/>
      <c r="AD213" s="1829"/>
      <c r="AE213" s="1829"/>
      <c r="AF213" s="1829"/>
      <c r="AG213" s="1829"/>
      <c r="AH213" s="674"/>
      <c r="AI213" s="674"/>
      <c r="AJ213" s="674"/>
      <c r="AK213" s="471"/>
    </row>
    <row r="214" spans="1:37" ht="12.75">
      <c r="A214" s="1198"/>
      <c r="B214" s="1867" t="s">
        <v>2065</v>
      </c>
      <c r="C214" s="1867"/>
      <c r="D214" s="1867"/>
      <c r="E214" s="1867"/>
      <c r="F214" s="1867"/>
      <c r="G214" s="1867"/>
      <c r="I214" s="1835">
        <v>2</v>
      </c>
      <c r="J214" s="1835"/>
      <c r="K214" s="1835"/>
      <c r="L214" s="1197"/>
      <c r="N214" s="2605">
        <v>1421</v>
      </c>
      <c r="O214" s="2605"/>
      <c r="P214" s="2605"/>
      <c r="Q214" s="2605"/>
      <c r="R214" s="2605"/>
      <c r="T214" s="2606">
        <v>2799</v>
      </c>
      <c r="U214" s="2606"/>
      <c r="V214" s="2606"/>
      <c r="W214" s="2606"/>
      <c r="X214" s="2606"/>
      <c r="Y214" s="2606"/>
      <c r="Z214" s="695"/>
      <c r="AA214" s="695"/>
      <c r="AB214" s="1829">
        <f t="shared" si="0"/>
        <v>33072</v>
      </c>
      <c r="AC214" s="1829"/>
      <c r="AD214" s="1829"/>
      <c r="AE214" s="1829"/>
      <c r="AF214" s="1829"/>
      <c r="AG214" s="1829"/>
      <c r="AH214" s="674"/>
      <c r="AI214" s="674"/>
      <c r="AJ214" s="674"/>
      <c r="AK214" s="471"/>
    </row>
    <row r="215" spans="1:37" ht="12.75">
      <c r="A215" s="1198"/>
      <c r="B215" s="1867" t="s">
        <v>2066</v>
      </c>
      <c r="C215" s="1867"/>
      <c r="D215" s="1867"/>
      <c r="E215" s="1867"/>
      <c r="F215" s="1867"/>
      <c r="G215" s="1867"/>
      <c r="I215" s="1835">
        <v>6</v>
      </c>
      <c r="J215" s="1835"/>
      <c r="K215" s="1835"/>
      <c r="L215" s="1197"/>
      <c r="N215" s="2605">
        <v>1641</v>
      </c>
      <c r="O215" s="2605"/>
      <c r="P215" s="2605"/>
      <c r="Q215" s="2605"/>
      <c r="R215" s="2605"/>
      <c r="T215" s="2606">
        <v>3443</v>
      </c>
      <c r="U215" s="2606"/>
      <c r="V215" s="2606"/>
      <c r="W215" s="2606"/>
      <c r="X215" s="2606"/>
      <c r="Y215" s="2606"/>
      <c r="Z215" s="695"/>
      <c r="AA215" s="695"/>
      <c r="AB215" s="1829">
        <f t="shared" si="0"/>
        <v>129744</v>
      </c>
      <c r="AC215" s="1829"/>
      <c r="AD215" s="1829"/>
      <c r="AE215" s="1829"/>
      <c r="AF215" s="1829"/>
      <c r="AG215" s="1829"/>
      <c r="AH215" s="674"/>
      <c r="AI215" s="674"/>
      <c r="AJ215" s="674"/>
      <c r="AK215" s="471"/>
    </row>
    <row r="216" spans="1:37" ht="12.75">
      <c r="A216" s="1198"/>
      <c r="B216" s="1867" t="s">
        <v>2067</v>
      </c>
      <c r="C216" s="1867"/>
      <c r="D216" s="1867"/>
      <c r="E216" s="1867"/>
      <c r="F216" s="1867"/>
      <c r="G216" s="1867"/>
      <c r="I216" s="1835">
        <v>5</v>
      </c>
      <c r="J216" s="1835"/>
      <c r="K216" s="1835"/>
      <c r="L216" s="1197"/>
      <c r="N216" s="2605">
        <v>1831</v>
      </c>
      <c r="O216" s="2605"/>
      <c r="P216" s="2605"/>
      <c r="Q216" s="2605"/>
      <c r="R216" s="2605"/>
      <c r="T216" s="2606">
        <v>3866</v>
      </c>
      <c r="U216" s="2606"/>
      <c r="V216" s="2606"/>
      <c r="W216" s="2606"/>
      <c r="X216" s="2606"/>
      <c r="Y216" s="2606"/>
      <c r="Z216" s="695"/>
      <c r="AA216" s="695"/>
      <c r="AB216" s="1829">
        <f t="shared" si="0"/>
        <v>122100</v>
      </c>
      <c r="AC216" s="1829"/>
      <c r="AD216" s="1829"/>
      <c r="AE216" s="1829"/>
      <c r="AF216" s="1829"/>
      <c r="AG216" s="1829"/>
      <c r="AH216" s="674"/>
      <c r="AI216" s="674"/>
      <c r="AJ216" s="674"/>
      <c r="AK216" s="471"/>
    </row>
    <row r="217" spans="1:37" ht="12.75">
      <c r="A217" s="1198"/>
      <c r="B217" s="1867" t="s">
        <v>1075</v>
      </c>
      <c r="C217" s="1867"/>
      <c r="D217" s="1867"/>
      <c r="E217" s="1867"/>
      <c r="F217" s="1867"/>
      <c r="G217" s="1867"/>
      <c r="I217" s="1835"/>
      <c r="J217" s="1835"/>
      <c r="K217" s="1835"/>
      <c r="L217" s="825"/>
      <c r="N217" s="1832"/>
      <c r="O217" s="1832"/>
      <c r="P217" s="1832"/>
      <c r="Q217" s="1832"/>
      <c r="R217" s="1832"/>
      <c r="T217" s="1831"/>
      <c r="U217" s="1831"/>
      <c r="V217" s="1831"/>
      <c r="W217" s="1831"/>
      <c r="X217" s="1831"/>
      <c r="Y217" s="1831"/>
      <c r="Z217" s="695"/>
      <c r="AA217" s="695"/>
      <c r="AB217" s="1829">
        <f t="shared" si="0"/>
        <v>0</v>
      </c>
      <c r="AC217" s="1829"/>
      <c r="AD217" s="1829"/>
      <c r="AE217" s="1829"/>
      <c r="AF217" s="1829"/>
      <c r="AG217" s="1829"/>
      <c r="AH217" s="674"/>
      <c r="AI217" s="674"/>
      <c r="AJ217" s="674"/>
      <c r="AK217" s="471"/>
    </row>
    <row r="218" spans="1:37">
      <c r="A218" s="1198"/>
      <c r="B218" s="1867" t="s">
        <v>1075</v>
      </c>
      <c r="C218" s="1867"/>
      <c r="D218" s="1867"/>
      <c r="E218" s="1867"/>
      <c r="F218" s="1867"/>
      <c r="G218" s="1867"/>
      <c r="I218" s="1835"/>
      <c r="J218" s="1835"/>
      <c r="K218" s="1835"/>
      <c r="L218" s="825"/>
      <c r="N218" s="1832"/>
      <c r="O218" s="1832"/>
      <c r="P218" s="1832"/>
      <c r="Q218" s="1832"/>
      <c r="R218" s="1832"/>
      <c r="T218" s="1831"/>
      <c r="U218" s="1831"/>
      <c r="V218" s="1831"/>
      <c r="W218" s="1831"/>
      <c r="X218" s="1831"/>
      <c r="Y218" s="1831"/>
      <c r="Z218" s="695"/>
      <c r="AA218" s="695"/>
      <c r="AB218" s="1829">
        <f t="shared" si="0"/>
        <v>0</v>
      </c>
      <c r="AC218" s="1829"/>
      <c r="AD218" s="1829"/>
      <c r="AE218" s="1829"/>
      <c r="AF218" s="1829"/>
      <c r="AG218" s="1829"/>
      <c r="AH218" s="674"/>
      <c r="AI218" s="674"/>
      <c r="AJ218" s="674"/>
      <c r="AK218" s="471"/>
    </row>
    <row r="219" spans="1:37">
      <c r="A219" s="1198"/>
      <c r="B219" s="1867" t="s">
        <v>1075</v>
      </c>
      <c r="C219" s="1867"/>
      <c r="D219" s="1867"/>
      <c r="E219" s="1867"/>
      <c r="F219" s="1867"/>
      <c r="G219" s="1867"/>
      <c r="I219" s="1835"/>
      <c r="J219" s="1835"/>
      <c r="K219" s="1835"/>
      <c r="L219" s="825"/>
      <c r="N219" s="1832"/>
      <c r="O219" s="1832"/>
      <c r="P219" s="1832"/>
      <c r="Q219" s="1832"/>
      <c r="R219" s="1832"/>
      <c r="T219" s="1831"/>
      <c r="U219" s="1831"/>
      <c r="V219" s="1831"/>
      <c r="W219" s="1831"/>
      <c r="X219" s="1831"/>
      <c r="Y219" s="1831"/>
      <c r="Z219" s="695"/>
      <c r="AA219" s="695"/>
      <c r="AB219" s="1829">
        <f t="shared" si="0"/>
        <v>0</v>
      </c>
      <c r="AC219" s="1829"/>
      <c r="AD219" s="1829"/>
      <c r="AE219" s="1829"/>
      <c r="AF219" s="1829"/>
      <c r="AG219" s="1829"/>
      <c r="AH219" s="674"/>
      <c r="AI219" s="674"/>
      <c r="AJ219" s="674"/>
      <c r="AK219" s="471"/>
    </row>
    <row r="220" spans="1:37">
      <c r="A220" s="1198"/>
      <c r="B220" s="1867" t="s">
        <v>1075</v>
      </c>
      <c r="C220" s="1867"/>
      <c r="D220" s="1867"/>
      <c r="E220" s="1867"/>
      <c r="F220" s="1867"/>
      <c r="G220" s="1867"/>
      <c r="I220" s="1835"/>
      <c r="J220" s="1835"/>
      <c r="K220" s="1835"/>
      <c r="L220" s="825"/>
      <c r="N220" s="1832"/>
      <c r="O220" s="1832"/>
      <c r="P220" s="1832"/>
      <c r="Q220" s="1832"/>
      <c r="R220" s="1832"/>
      <c r="T220" s="1831"/>
      <c r="U220" s="1831"/>
      <c r="V220" s="1831"/>
      <c r="W220" s="1831"/>
      <c r="X220" s="1831"/>
      <c r="Y220" s="1831"/>
      <c r="Z220" s="695"/>
      <c r="AA220" s="695"/>
      <c r="AB220" s="1829">
        <f t="shared" si="0"/>
        <v>0</v>
      </c>
      <c r="AC220" s="1829"/>
      <c r="AD220" s="1829"/>
      <c r="AE220" s="1829"/>
      <c r="AF220" s="1829"/>
      <c r="AG220" s="1829"/>
      <c r="AH220" s="674"/>
      <c r="AI220" s="674"/>
      <c r="AJ220" s="674"/>
      <c r="AK220" s="471"/>
    </row>
    <row r="221" spans="1:37">
      <c r="A221" s="1198"/>
      <c r="B221" s="1867" t="s">
        <v>1075</v>
      </c>
      <c r="C221" s="1867"/>
      <c r="D221" s="1867"/>
      <c r="E221" s="1867"/>
      <c r="F221" s="1867"/>
      <c r="G221" s="1867"/>
      <c r="I221" s="1835"/>
      <c r="J221" s="1835"/>
      <c r="K221" s="1835"/>
      <c r="L221" s="825"/>
      <c r="N221" s="1832"/>
      <c r="O221" s="1832"/>
      <c r="P221" s="1832"/>
      <c r="Q221" s="1832"/>
      <c r="R221" s="1832"/>
      <c r="T221" s="1831"/>
      <c r="U221" s="1831"/>
      <c r="V221" s="1831"/>
      <c r="W221" s="1831"/>
      <c r="X221" s="1831"/>
      <c r="Y221" s="1831"/>
      <c r="Z221" s="695"/>
      <c r="AA221" s="695"/>
      <c r="AB221" s="1829">
        <f t="shared" si="0"/>
        <v>0</v>
      </c>
      <c r="AC221" s="1829"/>
      <c r="AD221" s="1829"/>
      <c r="AE221" s="1829"/>
      <c r="AF221" s="1829"/>
      <c r="AG221" s="1829"/>
      <c r="AH221" s="674"/>
      <c r="AI221" s="674"/>
      <c r="AJ221" s="674"/>
      <c r="AK221" s="471"/>
    </row>
    <row r="222" spans="1:37">
      <c r="A222" s="1198"/>
      <c r="B222" s="1867" t="s">
        <v>1075</v>
      </c>
      <c r="C222" s="1867"/>
      <c r="D222" s="1867"/>
      <c r="E222" s="1867"/>
      <c r="F222" s="1867"/>
      <c r="G222" s="1867"/>
      <c r="I222" s="2020"/>
      <c r="J222" s="2020"/>
      <c r="K222" s="2020"/>
      <c r="L222" s="825"/>
      <c r="N222" s="1832"/>
      <c r="O222" s="1832"/>
      <c r="P222" s="1832"/>
      <c r="Q222" s="1832"/>
      <c r="R222" s="1832"/>
      <c r="T222" s="1831"/>
      <c r="U222" s="1831"/>
      <c r="V222" s="1831"/>
      <c r="W222" s="1831"/>
      <c r="X222" s="1831"/>
      <c r="Y222" s="1831"/>
      <c r="Z222" s="695"/>
      <c r="AA222" s="695"/>
      <c r="AB222" s="1836">
        <f t="shared" si="0"/>
        <v>0</v>
      </c>
      <c r="AC222" s="1836"/>
      <c r="AD222" s="1836"/>
      <c r="AE222" s="1836"/>
      <c r="AF222" s="1836"/>
      <c r="AG222" s="1836"/>
      <c r="AH222" s="674"/>
      <c r="AI222" s="674"/>
      <c r="AJ222" s="674"/>
      <c r="AK222" s="471"/>
    </row>
    <row r="223" spans="1:37">
      <c r="A223" s="1198"/>
      <c r="B223" s="352"/>
      <c r="C223" s="696"/>
      <c r="D223" s="352"/>
      <c r="K223" s="405"/>
      <c r="L223" s="405"/>
      <c r="M223" s="405"/>
      <c r="N223" s="405"/>
      <c r="O223" s="405"/>
      <c r="P223" s="405"/>
      <c r="Q223" s="405"/>
      <c r="R223" s="405"/>
      <c r="S223" s="405"/>
      <c r="T223" s="405"/>
      <c r="U223" s="405"/>
      <c r="V223" s="405"/>
      <c r="W223" s="405"/>
      <c r="X223" s="405"/>
      <c r="Y223" s="1196" t="s">
        <v>2068</v>
      </c>
      <c r="AA223" s="1196"/>
      <c r="AB223" s="1829">
        <f>SUM(AB213:AB222)</f>
        <v>922860</v>
      </c>
      <c r="AC223" s="1829"/>
      <c r="AD223" s="1829"/>
      <c r="AE223" s="1829"/>
      <c r="AF223" s="1829"/>
      <c r="AG223" s="1829"/>
      <c r="AH223" s="674"/>
      <c r="AI223" s="674"/>
      <c r="AJ223" s="674"/>
      <c r="AK223" s="471"/>
    </row>
    <row r="224" spans="1:37">
      <c r="A224" s="1198"/>
      <c r="B224" s="1198"/>
      <c r="C224" s="520"/>
      <c r="D224" s="674"/>
      <c r="E224" s="674"/>
      <c r="F224" s="674"/>
      <c r="G224" s="674"/>
      <c r="H224" s="674"/>
      <c r="I224" s="674"/>
      <c r="J224" s="674"/>
      <c r="K224" s="418"/>
      <c r="L224" s="418"/>
      <c r="M224" s="418"/>
      <c r="N224" s="418"/>
      <c r="O224" s="418"/>
      <c r="P224" s="418"/>
      <c r="Q224" s="418"/>
      <c r="R224" s="418"/>
      <c r="S224" s="418"/>
      <c r="T224" s="418"/>
      <c r="U224" s="418"/>
      <c r="V224" s="418"/>
      <c r="W224" s="418"/>
      <c r="X224" s="418"/>
      <c r="Y224" s="1202"/>
      <c r="Z224" s="1202"/>
      <c r="AA224" s="1202"/>
      <c r="AB224" s="1202"/>
      <c r="AC224" s="418"/>
      <c r="AD224" s="418"/>
      <c r="AE224" s="471"/>
      <c r="AF224" s="471"/>
      <c r="AG224" s="471"/>
      <c r="AH224" s="471"/>
      <c r="AI224" s="471"/>
      <c r="AJ224" s="471"/>
      <c r="AK224" s="471"/>
    </row>
    <row r="225" spans="1:37">
      <c r="A225" s="947" t="s">
        <v>2069</v>
      </c>
      <c r="C225" s="520"/>
      <c r="D225" s="674"/>
      <c r="E225" s="674"/>
      <c r="F225" s="674"/>
      <c r="G225" s="674"/>
      <c r="H225" s="674"/>
      <c r="I225" s="674"/>
      <c r="J225" s="674"/>
      <c r="K225" s="405"/>
      <c r="L225" s="405"/>
      <c r="M225" s="405"/>
      <c r="N225" s="405"/>
      <c r="O225" s="405"/>
      <c r="P225" s="405"/>
      <c r="Q225" s="405"/>
      <c r="R225" s="405"/>
      <c r="S225" s="405"/>
      <c r="T225" s="405"/>
      <c r="U225" s="405"/>
      <c r="V225" s="405"/>
      <c r="W225" s="405"/>
      <c r="X225" s="405"/>
      <c r="Y225" s="1202"/>
      <c r="Z225" s="1202"/>
      <c r="AA225" s="1202"/>
      <c r="AB225" s="1202"/>
      <c r="AC225" s="405"/>
      <c r="AD225" s="405"/>
      <c r="AE225" s="471"/>
      <c r="AF225" s="471"/>
      <c r="AG225" s="471"/>
      <c r="AH225" s="471"/>
      <c r="AI225" s="471"/>
      <c r="AJ225" s="471"/>
      <c r="AK225" s="471"/>
    </row>
    <row r="226" spans="1:37">
      <c r="A226" s="1198"/>
      <c r="B226" s="352" t="s">
        <v>2070</v>
      </c>
      <c r="C226" s="520"/>
      <c r="D226" s="674"/>
      <c r="E226" s="674"/>
      <c r="F226" s="674"/>
      <c r="G226" s="674"/>
      <c r="H226" s="674"/>
      <c r="I226" s="674"/>
      <c r="J226" s="674"/>
      <c r="K226" s="405"/>
      <c r="L226" s="405"/>
      <c r="M226" s="405"/>
      <c r="N226" s="405"/>
      <c r="O226" s="405"/>
      <c r="P226" s="405"/>
      <c r="Q226" s="405"/>
      <c r="R226" s="405"/>
      <c r="S226" s="405"/>
      <c r="T226" s="405"/>
      <c r="U226" s="405"/>
      <c r="V226" s="405"/>
      <c r="W226" s="405"/>
      <c r="X226" s="405"/>
      <c r="Y226" s="1202"/>
      <c r="Z226" s="1202"/>
      <c r="AA226" s="1202"/>
      <c r="AB226" s="1202"/>
      <c r="AC226" s="405"/>
      <c r="AD226" s="405"/>
      <c r="AE226" s="471"/>
      <c r="AF226" s="471"/>
      <c r="AG226" s="471"/>
      <c r="AH226" s="471"/>
      <c r="AI226" s="471"/>
      <c r="AJ226" s="471"/>
      <c r="AK226" s="471"/>
    </row>
    <row r="227" spans="1:37">
      <c r="A227" s="1198"/>
      <c r="B227" s="352"/>
      <c r="C227" s="520"/>
      <c r="D227" s="674"/>
      <c r="E227" s="674"/>
      <c r="F227" s="674"/>
      <c r="G227" s="674"/>
      <c r="H227" s="674"/>
      <c r="I227" s="674"/>
      <c r="J227" s="674"/>
      <c r="K227" s="405"/>
      <c r="L227" s="405"/>
      <c r="M227" s="405"/>
      <c r="N227" s="405"/>
      <c r="O227" s="405"/>
      <c r="P227" s="405"/>
      <c r="Q227" s="405"/>
      <c r="R227" s="405"/>
      <c r="S227" s="405"/>
      <c r="T227" s="405"/>
      <c r="U227" s="405"/>
      <c r="V227" s="405"/>
      <c r="W227" s="405"/>
      <c r="X227" s="405"/>
      <c r="Y227" s="1202"/>
      <c r="Z227" s="1202"/>
      <c r="AA227" s="1202"/>
      <c r="AB227" s="1202"/>
      <c r="AC227" s="405"/>
      <c r="AD227" s="405"/>
      <c r="AE227" s="471"/>
      <c r="AF227" s="471"/>
      <c r="AG227" s="471"/>
      <c r="AH227" s="471"/>
      <c r="AI227" s="471"/>
      <c r="AJ227" s="471"/>
      <c r="AK227" s="471"/>
    </row>
    <row r="228" spans="1:37">
      <c r="A228" s="1198"/>
      <c r="B228" s="681" t="s">
        <v>2071</v>
      </c>
      <c r="C228" s="520"/>
      <c r="D228" s="674"/>
      <c r="E228" s="674"/>
      <c r="F228" s="674"/>
      <c r="G228" s="674"/>
      <c r="H228" s="674"/>
      <c r="I228" s="674"/>
      <c r="J228" s="674"/>
      <c r="K228" s="405"/>
      <c r="L228" s="405"/>
      <c r="M228" s="405"/>
      <c r="N228" s="405"/>
      <c r="O228" s="405"/>
      <c r="P228" s="405"/>
      <c r="Q228" s="405"/>
      <c r="R228" s="405"/>
      <c r="S228" s="405"/>
      <c r="T228" s="405"/>
      <c r="U228" s="405"/>
      <c r="V228" s="405"/>
      <c r="W228" s="405"/>
      <c r="X228" s="405"/>
      <c r="Y228" s="1202"/>
      <c r="Z228" s="1202"/>
      <c r="AA228" s="1202"/>
      <c r="AB228" s="1202"/>
      <c r="AC228" s="405"/>
      <c r="AD228" s="405"/>
      <c r="AE228" s="471"/>
      <c r="AF228" s="471"/>
      <c r="AG228" s="471"/>
      <c r="AH228" s="471"/>
      <c r="AI228" s="471"/>
      <c r="AJ228" s="471"/>
      <c r="AK228" s="471"/>
    </row>
    <row r="229" spans="1:37">
      <c r="A229" s="1198"/>
      <c r="B229" s="681" t="s">
        <v>2072</v>
      </c>
      <c r="C229" s="520"/>
      <c r="D229" s="674"/>
      <c r="E229" s="674"/>
      <c r="F229" s="674"/>
      <c r="G229" s="674"/>
      <c r="H229" s="674"/>
      <c r="I229" s="674"/>
      <c r="J229" s="674"/>
      <c r="K229" s="405"/>
      <c r="L229" s="405"/>
      <c r="M229" s="405"/>
      <c r="N229" s="405"/>
      <c r="O229" s="405"/>
      <c r="P229" s="405"/>
      <c r="Q229" s="405"/>
      <c r="R229" s="405"/>
      <c r="S229" s="405"/>
      <c r="T229" s="405"/>
      <c r="U229" s="405"/>
      <c r="V229" s="405"/>
      <c r="W229" s="405"/>
      <c r="X229" s="405"/>
      <c r="Y229" s="1202"/>
      <c r="Z229" s="1202"/>
      <c r="AA229" s="1202"/>
      <c r="AB229" s="1869"/>
      <c r="AC229" s="1869"/>
      <c r="AD229" s="1869"/>
      <c r="AE229" s="1869"/>
      <c r="AF229" s="1869"/>
      <c r="AG229" s="1869"/>
      <c r="AH229" s="471"/>
      <c r="AI229" s="471"/>
      <c r="AJ229" s="471"/>
      <c r="AK229" s="471"/>
    </row>
    <row r="230" spans="1:37">
      <c r="A230" s="1198"/>
      <c r="B230" s="682" t="s">
        <v>1145</v>
      </c>
      <c r="C230" s="476"/>
      <c r="D230" s="680"/>
      <c r="E230" s="674"/>
      <c r="F230" s="674"/>
      <c r="G230" s="674"/>
      <c r="H230" s="674"/>
      <c r="I230" s="674"/>
      <c r="J230" s="674"/>
      <c r="K230" s="405"/>
      <c r="L230" s="405"/>
      <c r="M230" s="405"/>
      <c r="N230" s="405"/>
      <c r="O230" s="405"/>
      <c r="P230" s="405"/>
      <c r="Q230" s="405"/>
      <c r="R230" s="405"/>
      <c r="S230" s="405"/>
      <c r="T230" s="405"/>
      <c r="U230" s="405"/>
      <c r="V230" s="405"/>
      <c r="W230" s="405"/>
      <c r="X230" s="405"/>
      <c r="Y230" s="1202"/>
      <c r="Z230" s="1202"/>
      <c r="AA230" s="1202"/>
      <c r="AB230" s="1202"/>
      <c r="AC230" s="405"/>
      <c r="AD230" s="405"/>
      <c r="AE230" s="471"/>
      <c r="AF230" s="471"/>
      <c r="AG230" s="471"/>
      <c r="AH230" s="471"/>
      <c r="AI230" s="471"/>
      <c r="AJ230" s="471"/>
      <c r="AK230" s="471"/>
    </row>
    <row r="231" spans="1:37">
      <c r="A231" s="1198"/>
      <c r="B231" s="683" t="s">
        <v>2073</v>
      </c>
      <c r="C231" s="520"/>
      <c r="D231" s="674"/>
      <c r="E231" s="674"/>
      <c r="F231" s="674"/>
      <c r="G231" s="674"/>
      <c r="H231" s="674"/>
      <c r="I231" s="674"/>
      <c r="J231" s="674"/>
      <c r="K231" s="405"/>
      <c r="L231" s="405"/>
      <c r="M231" s="405"/>
      <c r="N231" s="405"/>
      <c r="O231" s="405"/>
      <c r="P231" s="405"/>
      <c r="Q231" s="405"/>
      <c r="R231" s="405"/>
      <c r="S231" s="405"/>
      <c r="T231" s="405"/>
      <c r="U231" s="405"/>
      <c r="V231" s="405"/>
      <c r="W231" s="405"/>
      <c r="X231" s="405"/>
      <c r="Y231" s="1202"/>
      <c r="Z231" s="1202"/>
      <c r="AA231" s="1202"/>
      <c r="AB231" s="1202"/>
      <c r="AC231" s="405"/>
      <c r="AD231" s="405"/>
      <c r="AE231" s="471"/>
      <c r="AF231" s="471"/>
      <c r="AG231" s="471"/>
      <c r="AH231" s="471"/>
      <c r="AI231" s="471"/>
      <c r="AJ231" s="471"/>
      <c r="AK231" s="471"/>
    </row>
    <row r="232" spans="1:37">
      <c r="A232" s="1198"/>
      <c r="B232" s="683" t="s">
        <v>2074</v>
      </c>
      <c r="C232" s="520"/>
      <c r="D232" s="674"/>
      <c r="E232" s="674"/>
      <c r="F232" s="674"/>
      <c r="G232" s="674"/>
      <c r="H232" s="674"/>
      <c r="I232" s="674"/>
      <c r="J232" s="674"/>
      <c r="K232" s="405"/>
      <c r="L232" s="405"/>
      <c r="M232" s="405"/>
      <c r="N232" s="405"/>
      <c r="O232" s="405"/>
      <c r="P232" s="405"/>
      <c r="Q232" s="405"/>
      <c r="R232" s="405"/>
      <c r="S232" s="405"/>
      <c r="T232" s="405"/>
      <c r="U232" s="405"/>
      <c r="V232" s="405"/>
      <c r="W232" s="405"/>
      <c r="X232" s="405"/>
      <c r="Y232" s="1202"/>
      <c r="Z232" s="1202"/>
      <c r="AA232" s="1202"/>
      <c r="AB232" s="1869"/>
      <c r="AC232" s="1869"/>
      <c r="AD232" s="1869"/>
      <c r="AE232" s="1869"/>
      <c r="AF232" s="1869"/>
      <c r="AG232" s="1869"/>
      <c r="AH232" s="471"/>
      <c r="AI232" s="471"/>
      <c r="AJ232" s="471"/>
      <c r="AK232" s="471"/>
    </row>
    <row r="233" spans="1:37">
      <c r="A233" s="1198"/>
      <c r="B233" s="683" t="s">
        <v>2075</v>
      </c>
      <c r="C233" s="520"/>
      <c r="D233" s="674"/>
      <c r="E233" s="674"/>
      <c r="F233" s="674"/>
      <c r="G233" s="674"/>
      <c r="H233" s="674"/>
      <c r="I233" s="674"/>
      <c r="J233" s="674"/>
      <c r="K233" s="405"/>
      <c r="L233" s="405"/>
      <c r="M233" s="405"/>
      <c r="N233" s="405"/>
      <c r="O233" s="405"/>
      <c r="P233" s="405"/>
      <c r="Q233" s="405"/>
      <c r="R233" s="405"/>
      <c r="S233" s="405"/>
      <c r="T233" s="405"/>
      <c r="U233" s="405"/>
      <c r="V233" s="405"/>
      <c r="W233" s="405"/>
      <c r="X233" s="405"/>
      <c r="Y233" s="1202"/>
      <c r="Z233" s="1202"/>
      <c r="AA233" s="1202"/>
      <c r="AB233" s="1828"/>
      <c r="AC233" s="1828"/>
      <c r="AD233" s="1828"/>
      <c r="AE233" s="1828"/>
      <c r="AF233" s="1828"/>
      <c r="AG233" s="1828"/>
      <c r="AH233" s="471"/>
      <c r="AI233" s="471"/>
      <c r="AJ233" s="471"/>
      <c r="AK233" s="471"/>
    </row>
    <row r="234" spans="1:37">
      <c r="A234" s="1198"/>
      <c r="B234" s="683" t="s">
        <v>2076</v>
      </c>
      <c r="C234" s="520"/>
      <c r="D234" s="674"/>
      <c r="E234" s="674"/>
      <c r="F234" s="674"/>
      <c r="G234" s="674"/>
      <c r="H234" s="674"/>
      <c r="I234" s="674"/>
      <c r="J234" s="674"/>
      <c r="K234" s="405"/>
      <c r="L234" s="405"/>
      <c r="M234" s="405"/>
      <c r="N234" s="405"/>
      <c r="O234" s="405"/>
      <c r="P234" s="405"/>
      <c r="Q234" s="405"/>
      <c r="R234" s="405"/>
      <c r="S234" s="405"/>
      <c r="T234" s="405"/>
      <c r="U234" s="405"/>
      <c r="V234" s="405"/>
      <c r="W234" s="405"/>
      <c r="X234" s="405"/>
      <c r="Y234" s="1202"/>
      <c r="Z234" s="1202"/>
      <c r="AA234" s="1202"/>
      <c r="AB234" s="1837">
        <f>IFERROR(AB232/AB233,0)</f>
        <v>0</v>
      </c>
      <c r="AC234" s="1837"/>
      <c r="AD234" s="1837"/>
      <c r="AE234" s="1837"/>
      <c r="AF234" s="1837"/>
      <c r="AG234" s="1837"/>
      <c r="AH234" s="471"/>
      <c r="AI234" s="471"/>
      <c r="AJ234" s="471"/>
      <c r="AK234" s="471"/>
    </row>
    <row r="235" spans="1:37">
      <c r="A235" s="1198"/>
      <c r="B235" s="352"/>
      <c r="C235" s="520"/>
      <c r="D235" s="674"/>
      <c r="E235" s="674"/>
      <c r="F235" s="674"/>
      <c r="G235" s="674"/>
      <c r="H235" s="674"/>
      <c r="I235" s="674"/>
      <c r="J235" s="674"/>
      <c r="K235" s="405"/>
      <c r="L235" s="405"/>
      <c r="M235" s="405"/>
      <c r="N235" s="405"/>
      <c r="O235" s="405"/>
      <c r="P235" s="405"/>
      <c r="Q235" s="405"/>
      <c r="R235" s="405"/>
      <c r="S235" s="405"/>
      <c r="T235" s="405"/>
      <c r="U235" s="405"/>
      <c r="V235" s="405"/>
      <c r="W235" s="405"/>
      <c r="X235" s="405"/>
      <c r="Y235" s="1202"/>
      <c r="Z235" s="1202"/>
      <c r="AA235" s="1202"/>
      <c r="AB235" s="1202"/>
      <c r="AC235" s="405"/>
      <c r="AD235" s="405"/>
      <c r="AE235" s="471"/>
      <c r="AF235" s="471"/>
      <c r="AG235" s="471"/>
      <c r="AH235" s="471"/>
      <c r="AI235" s="471"/>
      <c r="AJ235" s="471"/>
      <c r="AK235" s="471"/>
    </row>
    <row r="236" spans="1:37">
      <c r="A236" s="1198"/>
      <c r="B236" s="352" t="s">
        <v>2077</v>
      </c>
      <c r="C236" s="520"/>
      <c r="D236" s="674"/>
      <c r="E236" s="674"/>
      <c r="F236" s="674"/>
      <c r="G236" s="674"/>
      <c r="H236" s="674"/>
      <c r="I236" s="674"/>
      <c r="J236" s="674"/>
      <c r="K236" s="405"/>
      <c r="L236" s="405"/>
      <c r="M236" s="405"/>
      <c r="N236" s="405"/>
      <c r="O236" s="405"/>
      <c r="P236" s="405"/>
      <c r="Q236" s="405"/>
      <c r="R236" s="405"/>
      <c r="S236" s="405"/>
      <c r="T236" s="405"/>
      <c r="U236" s="405"/>
      <c r="V236" s="405"/>
      <c r="W236" s="405"/>
      <c r="X236" s="405"/>
      <c r="Y236" s="1202"/>
      <c r="Z236" s="1202"/>
      <c r="AA236" s="1202"/>
      <c r="AB236" s="1836">
        <f>MAX(AB229,AB234)</f>
        <v>0</v>
      </c>
      <c r="AC236" s="1836"/>
      <c r="AD236" s="1836"/>
      <c r="AE236" s="1836"/>
      <c r="AF236" s="1836"/>
      <c r="AG236" s="1836"/>
      <c r="AH236" s="471"/>
      <c r="AI236" s="471"/>
      <c r="AJ236" s="471"/>
      <c r="AK236" s="471"/>
    </row>
    <row r="237" spans="1:37">
      <c r="A237" s="1198"/>
      <c r="B237" s="352"/>
      <c r="C237" s="520"/>
      <c r="D237" s="674"/>
      <c r="E237" s="674"/>
      <c r="F237" s="674"/>
      <c r="G237" s="674"/>
      <c r="H237" s="674"/>
      <c r="I237" s="674"/>
      <c r="J237" s="674"/>
      <c r="K237" s="405"/>
      <c r="L237" s="405"/>
      <c r="M237" s="405"/>
      <c r="N237" s="405"/>
      <c r="O237" s="405"/>
      <c r="P237" s="405"/>
      <c r="Q237" s="405"/>
      <c r="R237" s="405"/>
      <c r="S237" s="405"/>
      <c r="T237" s="405"/>
      <c r="U237" s="405"/>
      <c r="V237" s="405"/>
      <c r="W237" s="405"/>
      <c r="X237" s="405"/>
      <c r="Y237" s="1202"/>
      <c r="Z237" s="1202"/>
      <c r="AA237" s="1202"/>
      <c r="AB237" s="1202"/>
      <c r="AC237" s="405"/>
      <c r="AD237" s="405"/>
      <c r="AE237" s="471"/>
      <c r="AF237" s="471"/>
      <c r="AG237" s="471"/>
      <c r="AH237" s="471"/>
      <c r="AI237" s="471"/>
      <c r="AJ237" s="471"/>
      <c r="AK237" s="471"/>
    </row>
    <row r="238" spans="1:37">
      <c r="A238" s="1198"/>
      <c r="B238" s="352"/>
      <c r="C238" s="520"/>
      <c r="D238" s="674"/>
      <c r="E238" s="674"/>
      <c r="F238" s="674"/>
      <c r="G238" s="674"/>
      <c r="H238" s="674"/>
      <c r="I238" s="674"/>
      <c r="J238" s="674"/>
      <c r="K238" s="405"/>
      <c r="L238" s="405"/>
      <c r="M238" s="405"/>
      <c r="N238" s="405"/>
      <c r="O238" s="405"/>
      <c r="P238" s="405"/>
      <c r="Q238" s="405"/>
      <c r="R238" s="405"/>
      <c r="S238" s="405"/>
      <c r="T238" s="405"/>
      <c r="U238" s="405"/>
      <c r="V238" s="405"/>
      <c r="W238" s="405"/>
      <c r="X238" s="405"/>
      <c r="Y238" s="1202"/>
      <c r="Z238" s="1202"/>
      <c r="AA238" s="1202"/>
      <c r="AB238" s="1202"/>
      <c r="AC238" s="405"/>
      <c r="AD238" s="405"/>
      <c r="AE238" s="471"/>
      <c r="AF238" s="471"/>
      <c r="AG238" s="471"/>
      <c r="AH238" s="471"/>
      <c r="AI238" s="471"/>
      <c r="AJ238" s="471"/>
      <c r="AK238" s="471"/>
    </row>
    <row r="239" spans="1:37">
      <c r="A239" s="1198"/>
      <c r="B239" s="352" t="s">
        <v>2078</v>
      </c>
      <c r="C239" s="520"/>
      <c r="D239" s="674"/>
      <c r="E239" s="674"/>
      <c r="F239" s="674"/>
      <c r="G239" s="674"/>
      <c r="H239" s="674"/>
      <c r="I239" s="674"/>
      <c r="J239" s="674"/>
      <c r="K239" s="405"/>
      <c r="L239" s="405"/>
      <c r="M239" s="405"/>
      <c r="N239" s="405"/>
      <c r="O239" s="405"/>
      <c r="P239" s="405"/>
      <c r="Q239" s="405"/>
      <c r="R239" s="405"/>
      <c r="S239" s="405"/>
      <c r="U239" s="684"/>
      <c r="V239" s="684"/>
      <c r="W239" s="684"/>
      <c r="X239" s="684"/>
      <c r="Y239" s="684"/>
      <c r="Z239" s="1202"/>
      <c r="AA239" s="1202"/>
      <c r="AB239" s="1829">
        <f>AB223+AB236</f>
        <v>922860</v>
      </c>
      <c r="AC239" s="1829"/>
      <c r="AD239" s="1829"/>
      <c r="AE239" s="1829"/>
      <c r="AF239" s="1829"/>
      <c r="AG239" s="1829"/>
      <c r="AH239" s="471"/>
      <c r="AI239" s="471"/>
      <c r="AJ239" s="471"/>
      <c r="AK239" s="471"/>
    </row>
    <row r="240" spans="1:37">
      <c r="A240" s="1198"/>
      <c r="B240" s="352" t="s">
        <v>2079</v>
      </c>
      <c r="C240" s="520"/>
      <c r="D240" s="674"/>
      <c r="E240" s="674"/>
      <c r="F240" s="674"/>
      <c r="G240" s="674"/>
      <c r="H240" s="674"/>
      <c r="I240" s="674"/>
      <c r="J240" s="674"/>
      <c r="K240" s="405"/>
      <c r="L240" s="405"/>
      <c r="M240" s="405"/>
      <c r="N240" s="405"/>
      <c r="O240" s="405"/>
      <c r="P240" s="405"/>
      <c r="Q240" s="405"/>
      <c r="R240" s="405"/>
      <c r="S240" s="405"/>
      <c r="U240" s="685"/>
      <c r="V240" s="685"/>
      <c r="W240" s="685"/>
      <c r="X240" s="685"/>
      <c r="Y240" s="685"/>
      <c r="Z240" s="1202"/>
      <c r="AA240" s="1202"/>
      <c r="AB240" s="2003">
        <v>0.05</v>
      </c>
      <c r="AC240" s="2003"/>
      <c r="AD240" s="2003"/>
      <c r="AE240" s="2003"/>
      <c r="AF240" s="2003"/>
      <c r="AG240" s="2003"/>
      <c r="AH240" s="471"/>
      <c r="AI240" s="471"/>
      <c r="AJ240" s="471"/>
      <c r="AK240" s="471"/>
    </row>
    <row r="241" spans="1:37">
      <c r="A241" s="1198"/>
      <c r="B241" s="352" t="s">
        <v>2080</v>
      </c>
      <c r="C241" s="520"/>
      <c r="D241" s="674"/>
      <c r="E241" s="674"/>
      <c r="F241" s="674"/>
      <c r="G241" s="674"/>
      <c r="H241" s="674"/>
      <c r="I241" s="674"/>
      <c r="J241" s="674"/>
      <c r="K241" s="405"/>
      <c r="L241" s="405"/>
      <c r="M241" s="405"/>
      <c r="N241" s="405"/>
      <c r="O241" s="405"/>
      <c r="P241" s="405"/>
      <c r="Q241" s="405"/>
      <c r="R241" s="405"/>
      <c r="S241" s="405"/>
      <c r="U241" s="684"/>
      <c r="V241" s="684"/>
      <c r="W241" s="684"/>
      <c r="X241" s="684"/>
      <c r="Y241" s="684"/>
      <c r="Z241" s="1202"/>
      <c r="AA241" s="1202"/>
      <c r="AB241" s="2004">
        <f>AB239-(AB239*AB240)</f>
        <v>876717</v>
      </c>
      <c r="AC241" s="2004"/>
      <c r="AD241" s="2004"/>
      <c r="AE241" s="2004"/>
      <c r="AF241" s="2004"/>
      <c r="AG241" s="2004"/>
      <c r="AH241" s="471"/>
      <c r="AI241" s="471"/>
      <c r="AJ241" s="471"/>
      <c r="AK241" s="471"/>
    </row>
    <row r="242" spans="1:37">
      <c r="A242" s="1198"/>
      <c r="B242" s="352" t="s">
        <v>2081</v>
      </c>
      <c r="C242" s="520"/>
      <c r="D242" s="674"/>
      <c r="E242" s="674"/>
      <c r="F242" s="674"/>
      <c r="G242" s="674"/>
      <c r="H242" s="674"/>
      <c r="I242" s="674"/>
      <c r="J242" s="674"/>
      <c r="K242" s="405"/>
      <c r="L242" s="405"/>
      <c r="M242" s="405"/>
      <c r="N242" s="405"/>
      <c r="O242" s="405"/>
      <c r="P242" s="405"/>
      <c r="Q242" s="405"/>
      <c r="R242" s="405"/>
      <c r="S242" s="405"/>
      <c r="U242" s="405"/>
      <c r="V242" s="405"/>
      <c r="W242" s="405"/>
      <c r="X242" s="405"/>
      <c r="Y242" s="1201"/>
      <c r="Z242" s="1202"/>
      <c r="AA242" s="1202"/>
      <c r="AB242" s="405"/>
      <c r="AC242" s="405"/>
      <c r="AD242" s="405"/>
      <c r="AE242" s="471"/>
      <c r="AF242" s="471"/>
      <c r="AG242" s="471"/>
      <c r="AH242" s="471"/>
      <c r="AI242" s="471"/>
      <c r="AJ242" s="471"/>
      <c r="AK242" s="471"/>
    </row>
    <row r="243" spans="1:37">
      <c r="A243" s="1198"/>
      <c r="B243" s="352" t="s">
        <v>2082</v>
      </c>
      <c r="C243" s="520"/>
      <c r="D243" s="674"/>
      <c r="E243" s="674"/>
      <c r="F243" s="674"/>
      <c r="G243" s="674"/>
      <c r="H243" s="674"/>
      <c r="I243" s="674"/>
      <c r="J243" s="674"/>
      <c r="K243" s="405"/>
      <c r="L243" s="405"/>
      <c r="M243" s="405"/>
      <c r="N243" s="405"/>
      <c r="O243" s="405"/>
      <c r="P243" s="405"/>
      <c r="Q243" s="405"/>
      <c r="R243" s="405"/>
      <c r="S243" s="405"/>
      <c r="U243" s="684"/>
      <c r="V243" s="684"/>
      <c r="W243" s="684"/>
      <c r="X243" s="684"/>
      <c r="Y243" s="684"/>
      <c r="Z243" s="1202"/>
      <c r="AA243" s="1202"/>
      <c r="AB243" s="1829">
        <f>AB241/AB247</f>
        <v>762362.60869565222</v>
      </c>
      <c r="AC243" s="1829"/>
      <c r="AD243" s="1829"/>
      <c r="AE243" s="1829"/>
      <c r="AF243" s="1829"/>
      <c r="AG243" s="1829"/>
      <c r="AH243" s="471"/>
      <c r="AI243" s="471"/>
      <c r="AJ243" s="471"/>
      <c r="AK243" s="471"/>
    </row>
    <row r="244" spans="1:37">
      <c r="A244" s="1198"/>
      <c r="B244" s="352"/>
      <c r="C244" s="520"/>
      <c r="D244" s="674"/>
      <c r="E244" s="674"/>
      <c r="F244" s="674"/>
      <c r="G244" s="674"/>
      <c r="H244" s="674"/>
      <c r="I244" s="674"/>
      <c r="J244" s="674"/>
      <c r="K244" s="405"/>
      <c r="L244" s="405"/>
      <c r="M244" s="405"/>
      <c r="N244" s="405"/>
      <c r="O244" s="405"/>
      <c r="P244" s="405"/>
      <c r="Q244" s="405"/>
      <c r="R244" s="405"/>
      <c r="S244" s="405"/>
      <c r="U244" s="405"/>
      <c r="V244" s="405"/>
      <c r="W244" s="405"/>
      <c r="X244" s="405"/>
      <c r="Y244" s="352"/>
      <c r="Z244" s="1202"/>
      <c r="AA244" s="1202"/>
      <c r="AB244" s="405"/>
      <c r="AC244" s="405"/>
      <c r="AD244" s="405"/>
      <c r="AE244" s="471"/>
      <c r="AF244" s="471"/>
      <c r="AG244" s="471"/>
      <c r="AH244" s="471"/>
      <c r="AI244" s="471"/>
      <c r="AJ244" s="471"/>
      <c r="AK244" s="471"/>
    </row>
    <row r="245" spans="1:37">
      <c r="A245" s="1198"/>
      <c r="B245" s="352" t="s">
        <v>2083</v>
      </c>
      <c r="C245" s="520"/>
      <c r="D245" s="674"/>
      <c r="E245" s="674"/>
      <c r="F245" s="674"/>
      <c r="G245" s="674"/>
      <c r="H245" s="674"/>
      <c r="I245" s="674"/>
      <c r="J245" s="674"/>
      <c r="K245" s="405"/>
      <c r="L245" s="405"/>
      <c r="M245" s="405"/>
      <c r="N245" s="405"/>
      <c r="O245" s="405"/>
      <c r="P245" s="405"/>
      <c r="Q245" s="405"/>
      <c r="R245" s="405"/>
      <c r="S245" s="405"/>
      <c r="U245" s="352"/>
      <c r="V245" s="352"/>
      <c r="W245" s="352"/>
      <c r="X245" s="352"/>
      <c r="Y245" s="352"/>
      <c r="Z245" s="1202"/>
      <c r="AA245" s="1202"/>
      <c r="AB245" s="2016">
        <v>15</v>
      </c>
      <c r="AC245" s="2016"/>
      <c r="AD245" s="2016"/>
      <c r="AE245" s="2016"/>
      <c r="AF245" s="2016"/>
      <c r="AG245" s="2016"/>
      <c r="AH245" s="471"/>
      <c r="AI245" s="471"/>
      <c r="AJ245" s="471"/>
      <c r="AK245" s="471"/>
    </row>
    <row r="246" spans="1:37">
      <c r="A246" s="1198"/>
      <c r="B246" s="352" t="s">
        <v>2084</v>
      </c>
      <c r="C246" s="520"/>
      <c r="D246" s="674"/>
      <c r="E246" s="674"/>
      <c r="F246" s="674"/>
      <c r="G246" s="674"/>
      <c r="H246" s="674"/>
      <c r="I246" s="674"/>
      <c r="J246" s="674"/>
      <c r="K246" s="405"/>
      <c r="L246" s="405"/>
      <c r="M246" s="405"/>
      <c r="N246" s="405"/>
      <c r="O246" s="405"/>
      <c r="P246" s="405"/>
      <c r="Q246" s="405"/>
      <c r="R246" s="405"/>
      <c r="S246" s="405"/>
      <c r="U246" s="685"/>
      <c r="V246" s="685"/>
      <c r="W246" s="685"/>
      <c r="X246" s="685"/>
      <c r="Y246" s="685"/>
      <c r="Z246" s="1202"/>
      <c r="AA246" s="1202"/>
      <c r="AB246" s="2006">
        <v>0.04</v>
      </c>
      <c r="AC246" s="2006"/>
      <c r="AD246" s="2006"/>
      <c r="AE246" s="2006"/>
      <c r="AF246" s="2006"/>
      <c r="AG246" s="2006"/>
      <c r="AH246" s="471"/>
      <c r="AI246" s="471"/>
      <c r="AJ246" s="471"/>
      <c r="AK246" s="471"/>
    </row>
    <row r="247" spans="1:37">
      <c r="A247" s="1198"/>
      <c r="B247" s="352" t="s">
        <v>2085</v>
      </c>
      <c r="C247" s="520"/>
      <c r="D247" s="674"/>
      <c r="E247" s="674"/>
      <c r="F247" s="674"/>
      <c r="G247" s="674"/>
      <c r="H247" s="674"/>
      <c r="I247" s="674"/>
      <c r="J247" s="674"/>
      <c r="K247" s="405"/>
      <c r="L247" s="405"/>
      <c r="M247" s="405"/>
      <c r="N247" s="405"/>
      <c r="O247" s="405"/>
      <c r="P247" s="405"/>
      <c r="Q247" s="405"/>
      <c r="R247" s="405"/>
      <c r="S247" s="405"/>
      <c r="U247" s="686"/>
      <c r="V247" s="686"/>
      <c r="W247" s="686"/>
      <c r="X247" s="686"/>
      <c r="Y247" s="686"/>
      <c r="Z247" s="1202"/>
      <c r="AA247" s="1202"/>
      <c r="AB247" s="2007">
        <v>1.1499999999999999</v>
      </c>
      <c r="AC247" s="2007"/>
      <c r="AD247" s="2007"/>
      <c r="AE247" s="2007"/>
      <c r="AF247" s="2007"/>
      <c r="AG247" s="2007"/>
      <c r="AH247" s="471"/>
      <c r="AI247" s="471"/>
      <c r="AJ247" s="471"/>
      <c r="AK247" s="471"/>
    </row>
    <row r="248" spans="1:37">
      <c r="A248" s="1198"/>
      <c r="B248" s="352"/>
      <c r="C248" s="520"/>
      <c r="D248" s="674"/>
      <c r="E248" s="674"/>
      <c r="F248" s="674"/>
      <c r="G248" s="674"/>
      <c r="H248" s="674"/>
      <c r="I248" s="674"/>
      <c r="J248" s="674"/>
      <c r="K248" s="405"/>
      <c r="L248" s="405"/>
      <c r="M248" s="405"/>
      <c r="N248" s="405"/>
      <c r="O248" s="405"/>
      <c r="P248" s="405"/>
      <c r="Q248" s="405"/>
      <c r="R248" s="405"/>
      <c r="S248" s="405"/>
      <c r="U248" s="405"/>
      <c r="V248" s="405"/>
      <c r="W248" s="405"/>
      <c r="X248" s="405"/>
      <c r="Y248" s="362"/>
      <c r="Z248" s="1202"/>
      <c r="AA248" s="1202"/>
      <c r="AB248" s="405"/>
      <c r="AC248" s="405"/>
      <c r="AD248" s="405"/>
      <c r="AE248" s="471"/>
      <c r="AF248" s="471"/>
      <c r="AG248" s="471"/>
      <c r="AH248" s="471"/>
      <c r="AI248" s="471"/>
      <c r="AJ248" s="471"/>
      <c r="AK248" s="471"/>
    </row>
    <row r="249" spans="1:37">
      <c r="A249" s="1198"/>
      <c r="B249" s="688" t="s">
        <v>2086</v>
      </c>
      <c r="C249" s="520"/>
      <c r="D249" s="674"/>
      <c r="E249" s="674"/>
      <c r="F249" s="674"/>
      <c r="G249" s="674"/>
      <c r="H249" s="674"/>
      <c r="I249" s="674"/>
      <c r="J249" s="674"/>
      <c r="K249" s="405"/>
      <c r="L249" s="405"/>
      <c r="M249" s="405"/>
      <c r="N249" s="405"/>
      <c r="O249" s="405"/>
      <c r="P249" s="405"/>
      <c r="Q249" s="405"/>
      <c r="R249" s="405"/>
      <c r="S249" s="405"/>
      <c r="U249" s="687"/>
      <c r="V249" s="687"/>
      <c r="W249" s="687"/>
      <c r="X249" s="687"/>
      <c r="Y249" s="687"/>
      <c r="Z249" s="1202"/>
      <c r="AA249" s="1202"/>
      <c r="AB249" s="1996">
        <f>PV(AB246/12,AB245*12,-AB243/12, ,0)</f>
        <v>8588786.5938837212</v>
      </c>
      <c r="AC249" s="1997"/>
      <c r="AD249" s="1997"/>
      <c r="AE249" s="1997"/>
      <c r="AF249" s="1997"/>
      <c r="AG249" s="1998"/>
      <c r="AH249" s="471"/>
      <c r="AI249" s="471"/>
      <c r="AJ249" s="471"/>
      <c r="AK249" s="471"/>
    </row>
    <row r="250" spans="1:37">
      <c r="A250" s="1198"/>
      <c r="B250" s="688"/>
      <c r="C250" s="520"/>
      <c r="D250" s="674"/>
      <c r="E250" s="674"/>
      <c r="F250" s="674"/>
      <c r="G250" s="674"/>
      <c r="H250" s="674"/>
      <c r="I250" s="674"/>
      <c r="J250" s="674"/>
      <c r="K250" s="405"/>
      <c r="L250" s="405"/>
      <c r="M250" s="405"/>
      <c r="N250" s="405"/>
      <c r="O250" s="405"/>
      <c r="P250" s="405"/>
      <c r="Q250" s="405"/>
      <c r="R250" s="405"/>
      <c r="S250" s="405"/>
      <c r="U250" s="687"/>
      <c r="V250" s="687"/>
      <c r="W250" s="687"/>
      <c r="X250" s="687"/>
      <c r="Y250" s="687"/>
      <c r="Z250" s="1202"/>
      <c r="AA250" s="1202"/>
      <c r="AB250" s="698"/>
      <c r="AC250" s="698"/>
      <c r="AD250" s="698"/>
      <c r="AE250" s="698"/>
      <c r="AF250" s="698"/>
      <c r="AG250" s="698"/>
      <c r="AH250" s="471"/>
      <c r="AI250" s="471"/>
      <c r="AJ250" s="471"/>
      <c r="AK250" s="471"/>
    </row>
    <row r="251" spans="1:37">
      <c r="A251" s="1198"/>
      <c r="B251" s="688"/>
      <c r="C251" s="520"/>
      <c r="D251" s="674"/>
      <c r="E251" s="674"/>
      <c r="F251" s="674"/>
      <c r="G251" s="674"/>
      <c r="H251" s="674"/>
      <c r="I251" s="674"/>
      <c r="J251" s="674"/>
      <c r="K251" s="405"/>
      <c r="L251" s="405"/>
      <c r="M251" s="405"/>
      <c r="N251" s="405"/>
      <c r="O251" s="405"/>
      <c r="P251" s="405"/>
      <c r="Q251" s="405"/>
      <c r="R251" s="405"/>
      <c r="S251" s="405"/>
      <c r="U251" s="687"/>
      <c r="V251" s="687"/>
      <c r="W251" s="687"/>
      <c r="X251" s="687"/>
      <c r="Y251" s="687"/>
      <c r="Z251" s="1202"/>
      <c r="AA251" s="1202"/>
      <c r="AB251" s="698"/>
      <c r="AC251" s="698"/>
      <c r="AD251" s="698"/>
      <c r="AE251" s="698"/>
      <c r="AF251" s="698"/>
      <c r="AG251" s="698"/>
      <c r="AH251" s="471"/>
      <c r="AI251" s="471"/>
      <c r="AJ251" s="471"/>
      <c r="AK251" s="471"/>
    </row>
    <row r="252" spans="1:37">
      <c r="A252" s="1198"/>
      <c r="B252" s="691" t="s">
        <v>2087</v>
      </c>
      <c r="C252" s="691"/>
      <c r="D252" s="674"/>
      <c r="E252" s="674"/>
      <c r="F252" s="674"/>
      <c r="G252" s="674"/>
      <c r="H252" s="674"/>
      <c r="I252" s="674"/>
      <c r="J252" s="674"/>
      <c r="K252" s="405"/>
      <c r="L252" s="405"/>
      <c r="M252" s="405"/>
      <c r="N252" s="405"/>
      <c r="O252" s="405"/>
      <c r="P252" s="405"/>
      <c r="Q252" s="405"/>
      <c r="R252" s="405"/>
      <c r="S252" s="405"/>
      <c r="T252" s="405"/>
      <c r="U252" s="405"/>
      <c r="V252" s="405"/>
      <c r="W252" s="405"/>
      <c r="X252" s="405"/>
      <c r="Y252" s="1202"/>
      <c r="Z252" s="1202"/>
      <c r="AA252" s="1202"/>
      <c r="AB252" s="1202"/>
      <c r="AC252" s="405"/>
      <c r="AD252" s="405"/>
      <c r="AE252" s="471"/>
      <c r="AF252" s="471"/>
      <c r="AG252" s="471"/>
      <c r="AH252" s="471"/>
      <c r="AI252" s="471"/>
      <c r="AJ252" s="471"/>
      <c r="AK252" s="471"/>
    </row>
    <row r="253" spans="1:37">
      <c r="A253" s="1198"/>
      <c r="B253" s="1198" t="s">
        <v>2088</v>
      </c>
      <c r="C253" s="520"/>
      <c r="D253" s="674"/>
      <c r="E253" s="674"/>
      <c r="F253" s="674"/>
      <c r="G253" s="674"/>
      <c r="H253" s="674"/>
      <c r="I253" s="674"/>
      <c r="J253" s="674"/>
      <c r="K253" s="405"/>
      <c r="L253" s="405"/>
      <c r="M253" s="405"/>
      <c r="N253" s="405"/>
      <c r="O253" s="405"/>
      <c r="P253" s="405"/>
      <c r="Q253" s="405"/>
      <c r="R253" s="405"/>
      <c r="S253" s="405"/>
      <c r="T253" s="405"/>
      <c r="U253" s="405"/>
      <c r="V253" s="405"/>
      <c r="W253" s="405"/>
      <c r="X253" s="405"/>
      <c r="Y253" s="1202"/>
      <c r="Z253" s="1202"/>
      <c r="AA253" s="1202"/>
      <c r="AB253" s="1202"/>
      <c r="AC253" s="405"/>
      <c r="AD253" s="405"/>
      <c r="AE253" s="471"/>
      <c r="AF253" s="471"/>
      <c r="AG253" s="471"/>
      <c r="AH253" s="471"/>
      <c r="AI253" s="471"/>
      <c r="AJ253" s="471"/>
      <c r="AK253" s="471"/>
    </row>
    <row r="254" spans="1:37">
      <c r="A254" s="1198"/>
      <c r="B254" s="1198" t="s">
        <v>2089</v>
      </c>
      <c r="C254" s="520"/>
      <c r="D254" s="674"/>
      <c r="E254" s="674"/>
      <c r="F254" s="674"/>
      <c r="G254" s="674"/>
      <c r="H254" s="674"/>
      <c r="I254" s="674"/>
      <c r="J254" s="674"/>
      <c r="K254" s="405"/>
      <c r="L254" s="405"/>
      <c r="M254" s="405"/>
      <c r="N254" s="405"/>
      <c r="O254" s="405"/>
      <c r="P254" s="405"/>
      <c r="Q254" s="405"/>
      <c r="R254" s="405"/>
      <c r="S254" s="405"/>
      <c r="T254" s="405"/>
      <c r="U254" s="405"/>
      <c r="V254" s="405"/>
      <c r="W254" s="405"/>
      <c r="X254" s="405"/>
      <c r="Y254" s="1202"/>
      <c r="Z254" s="1202"/>
      <c r="AA254" s="1202"/>
      <c r="AB254" s="1202"/>
      <c r="AC254" s="405"/>
      <c r="AD254" s="405"/>
      <c r="AE254" s="471"/>
      <c r="AF254" s="471"/>
      <c r="AG254" s="471"/>
      <c r="AH254" s="471"/>
      <c r="AI254" s="471"/>
      <c r="AJ254" s="471"/>
      <c r="AK254" s="471"/>
    </row>
    <row r="255" spans="1:37">
      <c r="A255" s="1198"/>
      <c r="B255" s="1198" t="s">
        <v>2090</v>
      </c>
      <c r="C255" s="520"/>
      <c r="D255" s="674"/>
      <c r="E255" s="674"/>
      <c r="F255" s="674"/>
      <c r="G255" s="674"/>
      <c r="H255" s="674"/>
      <c r="I255" s="674"/>
      <c r="J255" s="674"/>
      <c r="K255" s="405"/>
      <c r="L255" s="405"/>
      <c r="M255" s="405"/>
      <c r="N255" s="405"/>
      <c r="O255" s="405"/>
      <c r="P255" s="405"/>
      <c r="Q255" s="405"/>
      <c r="R255" s="405"/>
      <c r="S255" s="405"/>
      <c r="T255" s="405"/>
      <c r="U255" s="405"/>
      <c r="V255" s="405"/>
      <c r="W255" s="405"/>
      <c r="X255" s="405"/>
      <c r="Y255" s="1202"/>
      <c r="Z255" s="1202"/>
      <c r="AA255" s="1202"/>
      <c r="AB255" s="2000">
        <f>IFERROR(('Sources and Uses Budget'!D105/'Sources and Uses Budget'!B105),0)</f>
        <v>0</v>
      </c>
      <c r="AC255" s="2001"/>
      <c r="AD255" s="2001"/>
      <c r="AE255" s="2001"/>
      <c r="AF255" s="2001"/>
      <c r="AG255" s="2002"/>
      <c r="AH255" s="699"/>
      <c r="AI255" s="699"/>
      <c r="AJ255" s="699"/>
      <c r="AK255" s="471"/>
    </row>
    <row r="256" spans="1:37">
      <c r="A256" s="1198"/>
      <c r="B256" s="352"/>
      <c r="C256" s="520"/>
      <c r="D256" s="674"/>
      <c r="E256" s="674"/>
      <c r="F256" s="674"/>
      <c r="G256" s="674"/>
      <c r="H256" s="674"/>
      <c r="I256" s="674"/>
      <c r="J256" s="674"/>
      <c r="K256" s="405"/>
      <c r="L256" s="405"/>
      <c r="M256" s="405"/>
      <c r="N256" s="405"/>
      <c r="O256" s="405"/>
      <c r="P256" s="405"/>
      <c r="Q256" s="405"/>
      <c r="R256" s="405"/>
      <c r="S256" s="405"/>
      <c r="T256" s="405"/>
      <c r="U256" s="405"/>
      <c r="V256" s="405"/>
      <c r="W256" s="405"/>
      <c r="X256" s="405"/>
      <c r="Y256" s="1202"/>
      <c r="Z256" s="1202"/>
      <c r="AA256" s="1202"/>
      <c r="AB256" s="1202"/>
      <c r="AC256" s="405"/>
      <c r="AD256" s="405"/>
      <c r="AE256" s="471"/>
      <c r="AF256" s="471"/>
      <c r="AG256" s="471"/>
      <c r="AH256" s="471"/>
      <c r="AI256" s="471"/>
      <c r="AJ256" s="471"/>
      <c r="AK256" s="471"/>
    </row>
    <row r="257" spans="1:52">
      <c r="A257" s="482"/>
      <c r="B257" s="1121" t="s">
        <v>2091</v>
      </c>
      <c r="C257" s="483"/>
      <c r="D257" s="483"/>
      <c r="E257" s="483"/>
      <c r="F257" s="483"/>
      <c r="H257" s="484"/>
      <c r="I257" s="484"/>
      <c r="J257" s="484"/>
      <c r="K257" s="484"/>
      <c r="L257" s="484"/>
      <c r="M257" s="484"/>
      <c r="N257" s="484"/>
      <c r="O257" s="484"/>
      <c r="P257" s="484"/>
      <c r="Q257" s="484"/>
      <c r="R257" s="484"/>
      <c r="Y257" s="484"/>
      <c r="Z257" s="484"/>
      <c r="AA257" s="484"/>
      <c r="AB257" s="482"/>
      <c r="AC257" s="482"/>
      <c r="AD257" s="482"/>
      <c r="AE257" s="482"/>
      <c r="AG257" s="1843">
        <f>AD200*(1-AB255)</f>
        <v>8588786.5938837212</v>
      </c>
      <c r="AH257" s="1843"/>
      <c r="AI257" s="1843"/>
      <c r="AJ257" s="1843"/>
      <c r="AK257" s="1843"/>
    </row>
    <row r="258" spans="1:52">
      <c r="A258" s="482"/>
      <c r="B258" s="485" t="s">
        <v>2092</v>
      </c>
      <c r="C258" s="486"/>
      <c r="D258" s="484"/>
      <c r="E258" s="484"/>
      <c r="F258" s="486"/>
      <c r="G258" s="486"/>
      <c r="H258" s="486"/>
      <c r="I258" s="486"/>
      <c r="J258" s="486"/>
      <c r="K258" s="486"/>
      <c r="L258" s="486"/>
      <c r="M258" s="484"/>
      <c r="N258" s="486"/>
      <c r="O258" s="486"/>
      <c r="P258" s="486"/>
      <c r="Q258" s="486"/>
      <c r="R258" s="486"/>
      <c r="Y258" s="484"/>
      <c r="Z258" s="484"/>
      <c r="AA258" s="484"/>
      <c r="AB258" s="482"/>
      <c r="AC258" s="482"/>
      <c r="AD258" s="482"/>
      <c r="AE258" s="482"/>
      <c r="AG258" s="1843">
        <f>'Sources and Uses Budget'!C105</f>
        <v>34110411</v>
      </c>
      <c r="AH258" s="1843"/>
      <c r="AI258" s="1843"/>
      <c r="AJ258" s="1843"/>
      <c r="AK258" s="1843"/>
    </row>
    <row r="259" spans="1:52">
      <c r="A259" s="482"/>
      <c r="B259" s="484" t="s">
        <v>1709</v>
      </c>
      <c r="C259" s="484"/>
      <c r="D259" s="484"/>
      <c r="E259" s="484"/>
      <c r="F259" s="484"/>
      <c r="G259" s="484"/>
      <c r="H259" s="484"/>
      <c r="I259" s="484"/>
      <c r="J259" s="484"/>
      <c r="K259" s="484"/>
      <c r="L259" s="484"/>
      <c r="M259" s="484"/>
      <c r="N259" s="484"/>
      <c r="O259" s="484"/>
      <c r="P259" s="484"/>
      <c r="Q259" s="484"/>
      <c r="R259" s="484"/>
      <c r="Y259" s="484"/>
      <c r="Z259" s="484"/>
      <c r="AA259" s="484"/>
      <c r="AB259" s="482"/>
      <c r="AC259" s="482"/>
      <c r="AD259" s="482"/>
      <c r="AE259" s="482"/>
      <c r="AG259" s="1992">
        <f>ROUNDDOWN(IF(AND(C281="Yes",AK78=10),((AG257*2)/AG258),AG257/AG258),2)</f>
        <v>0.25</v>
      </c>
      <c r="AH259" s="1992"/>
      <c r="AI259" s="1992"/>
      <c r="AJ259" s="1992"/>
      <c r="AK259" s="1992"/>
    </row>
    <row r="260" spans="1:52">
      <c r="A260" s="482"/>
      <c r="B260" s="800" t="s">
        <v>2093</v>
      </c>
      <c r="C260" s="484"/>
      <c r="D260" s="484"/>
      <c r="E260" s="484"/>
      <c r="F260" s="484"/>
      <c r="G260" s="484"/>
      <c r="H260" s="484"/>
      <c r="I260" s="484"/>
      <c r="J260" s="484"/>
      <c r="K260" s="484"/>
      <c r="L260" s="484"/>
      <c r="M260" s="484"/>
      <c r="N260" s="484"/>
      <c r="O260" s="484"/>
      <c r="P260" s="484"/>
      <c r="Q260" s="484"/>
      <c r="R260" s="484"/>
      <c r="Y260" s="484"/>
      <c r="Z260" s="484"/>
      <c r="AA260" s="484"/>
      <c r="AB260" s="482"/>
      <c r="AC260" s="482"/>
      <c r="AD260" s="482"/>
      <c r="AE260" s="482"/>
      <c r="AG260" s="799"/>
      <c r="AH260" s="799"/>
      <c r="AI260" s="799"/>
      <c r="AJ260" s="799"/>
      <c r="AK260" s="799"/>
    </row>
    <row r="261" spans="1:52">
      <c r="A261" s="487"/>
      <c r="B261" s="487"/>
      <c r="C261" s="487"/>
      <c r="D261" s="487"/>
      <c r="E261" s="487"/>
      <c r="F261" s="487"/>
      <c r="G261" s="487"/>
      <c r="H261" s="487"/>
      <c r="I261" s="487"/>
      <c r="J261" s="487"/>
      <c r="K261" s="487"/>
      <c r="L261" s="487"/>
      <c r="M261" s="487"/>
      <c r="N261" s="487"/>
      <c r="O261" s="487"/>
      <c r="P261" s="487"/>
      <c r="Q261" s="487"/>
      <c r="R261" s="487"/>
      <c r="S261" s="487"/>
      <c r="T261" s="487"/>
      <c r="U261" s="487"/>
      <c r="V261" s="487"/>
      <c r="W261" s="487"/>
      <c r="X261" s="487"/>
      <c r="Y261" s="487"/>
      <c r="Z261" s="487"/>
      <c r="AA261" s="487"/>
      <c r="AB261" s="487"/>
      <c r="AC261" s="487"/>
      <c r="AD261" s="487"/>
      <c r="AE261" s="487"/>
      <c r="AF261" s="487"/>
      <c r="AG261" s="487"/>
      <c r="AH261" s="487"/>
      <c r="AI261" s="487"/>
      <c r="AJ261" s="487"/>
    </row>
    <row r="262" spans="1:52">
      <c r="A262" s="488"/>
      <c r="B262" s="488"/>
      <c r="C262" s="488"/>
      <c r="D262" s="488"/>
      <c r="E262" s="488"/>
      <c r="F262" s="488"/>
      <c r="G262" s="488"/>
      <c r="H262" s="488"/>
      <c r="I262" s="488"/>
      <c r="J262" s="488"/>
      <c r="K262" s="488"/>
      <c r="L262" s="488"/>
      <c r="M262" s="488"/>
      <c r="N262" s="488"/>
      <c r="O262" s="488"/>
      <c r="P262" s="488"/>
      <c r="Q262" s="488"/>
      <c r="R262" s="488"/>
      <c r="S262" s="488"/>
      <c r="T262" s="488"/>
      <c r="U262" s="488"/>
      <c r="V262" s="488"/>
      <c r="W262" s="488"/>
      <c r="X262" s="488"/>
      <c r="Y262" s="488"/>
      <c r="Z262" s="488"/>
      <c r="AA262" s="488"/>
      <c r="AB262" s="488"/>
      <c r="AC262" s="488"/>
      <c r="AD262" s="488"/>
      <c r="AE262" s="488"/>
      <c r="AF262" s="488"/>
      <c r="AG262" s="488"/>
      <c r="AH262" s="489"/>
      <c r="AI262" s="431"/>
      <c r="AJ262" s="431" t="s">
        <v>2094</v>
      </c>
      <c r="AK262" s="1981">
        <f>IFERROR(IF(AG259=0,0,IF((AG259*100)&gt;8,8,(AG259*100))),0)</f>
        <v>8</v>
      </c>
      <c r="AL262" s="1981"/>
      <c r="AM262" s="1982"/>
    </row>
    <row r="263" spans="1:52" ht="13.9" thickBot="1"/>
    <row r="264" spans="1:52" s="418" customFormat="1" ht="12.75" customHeight="1" thickTop="1">
      <c r="A264" s="473"/>
      <c r="B264" s="490"/>
      <c r="C264" s="490"/>
      <c r="D264" s="490"/>
      <c r="E264" s="490"/>
      <c r="F264" s="490"/>
      <c r="G264" s="490"/>
      <c r="H264" s="490"/>
      <c r="I264" s="490"/>
      <c r="J264" s="490"/>
      <c r="K264" s="490"/>
      <c r="L264" s="490"/>
      <c r="M264" s="490"/>
      <c r="N264" s="490"/>
      <c r="O264" s="490"/>
      <c r="P264" s="490"/>
      <c r="Q264" s="490"/>
      <c r="R264" s="490"/>
      <c r="S264" s="490"/>
      <c r="T264" s="490"/>
      <c r="U264" s="490"/>
      <c r="V264" s="490"/>
      <c r="W264" s="490"/>
      <c r="X264" s="490"/>
      <c r="Y264" s="490"/>
      <c r="Z264" s="490"/>
      <c r="AA264" s="490"/>
      <c r="AB264" s="490"/>
      <c r="AC264" s="491"/>
      <c r="AD264" s="490"/>
      <c r="AE264" s="490"/>
      <c r="AF264" s="490"/>
      <c r="AG264" s="490"/>
      <c r="AH264" s="473"/>
      <c r="AI264" s="492"/>
      <c r="AJ264" s="492"/>
      <c r="AK264" s="493"/>
      <c r="AL264" s="493"/>
      <c r="AM264" s="494"/>
      <c r="AN264" s="459"/>
      <c r="AP264" s="405"/>
      <c r="AQ264" s="405"/>
      <c r="AR264" s="405"/>
      <c r="AS264" s="405"/>
      <c r="AT264" s="405"/>
      <c r="AU264" s="405"/>
      <c r="AV264" s="405"/>
      <c r="AW264" s="405"/>
      <c r="AX264" s="405"/>
      <c r="AY264" s="405"/>
      <c r="AZ264" s="405"/>
    </row>
    <row r="265" spans="1:52">
      <c r="A265" s="407" t="s">
        <v>2095</v>
      </c>
      <c r="B265" s="407" t="s">
        <v>2096</v>
      </c>
      <c r="C265" s="1113"/>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1206" t="s">
        <v>1962</v>
      </c>
      <c r="AI265" s="418"/>
      <c r="AJ265" s="418"/>
      <c r="AK265" s="418"/>
      <c r="AL265" s="418"/>
      <c r="AM265" s="418"/>
      <c r="AO265" s="418"/>
    </row>
    <row r="266" spans="1:52" ht="14.25" customHeight="1">
      <c r="A266" s="1206"/>
      <c r="AI266" s="419"/>
      <c r="AJ266" s="418"/>
      <c r="AK266" s="418"/>
      <c r="AL266" s="418"/>
      <c r="AM266" s="418"/>
      <c r="AO266" s="418"/>
    </row>
    <row r="267" spans="1:52" ht="13.7" customHeight="1">
      <c r="A267" s="418"/>
      <c r="B267" s="458"/>
      <c r="C267" s="1861" t="s">
        <v>894</v>
      </c>
      <c r="D267" s="1861"/>
      <c r="E267" s="415"/>
      <c r="F267" s="1812" t="s">
        <v>2097</v>
      </c>
      <c r="G267" s="1813"/>
      <c r="H267" s="1813"/>
      <c r="I267" s="1813"/>
      <c r="J267" s="1813"/>
      <c r="K267" s="1813"/>
      <c r="L267" s="1813"/>
      <c r="M267" s="1813"/>
      <c r="N267" s="1813"/>
      <c r="O267" s="1813"/>
      <c r="P267" s="1813"/>
      <c r="Q267" s="1813"/>
      <c r="R267" s="1813"/>
      <c r="S267" s="1813"/>
      <c r="T267" s="1813"/>
      <c r="U267" s="1813"/>
      <c r="V267" s="1813"/>
      <c r="W267" s="1813"/>
      <c r="X267" s="1813"/>
      <c r="Y267" s="1813"/>
      <c r="Z267" s="1813"/>
      <c r="AA267" s="1813"/>
      <c r="AB267" s="1813"/>
      <c r="AC267" s="1813"/>
      <c r="AD267" s="1814"/>
      <c r="AE267" s="418"/>
      <c r="AF267" s="495"/>
      <c r="AG267" s="1990" t="s">
        <v>2035</v>
      </c>
      <c r="AH267" s="1990"/>
      <c r="AI267" s="1990"/>
      <c r="AJ267" s="1990"/>
      <c r="AK267" s="418"/>
      <c r="AL267" s="418"/>
      <c r="AM267" s="418"/>
      <c r="AO267" s="418"/>
    </row>
    <row r="268" spans="1:52" ht="13.7" customHeight="1">
      <c r="A268" s="418"/>
      <c r="B268" s="458"/>
      <c r="C268" s="496"/>
      <c r="D268" s="418"/>
      <c r="E268" s="415"/>
      <c r="F268" s="1815"/>
      <c r="G268" s="1816"/>
      <c r="H268" s="1816"/>
      <c r="I268" s="1816"/>
      <c r="J268" s="1816"/>
      <c r="K268" s="1816"/>
      <c r="L268" s="1816"/>
      <c r="M268" s="1816"/>
      <c r="N268" s="1816"/>
      <c r="O268" s="1816"/>
      <c r="P268" s="1816"/>
      <c r="Q268" s="1816"/>
      <c r="R268" s="1816"/>
      <c r="S268" s="1816"/>
      <c r="T268" s="1816"/>
      <c r="U268" s="1816"/>
      <c r="V268" s="1816"/>
      <c r="W268" s="1816"/>
      <c r="X268" s="1816"/>
      <c r="Y268" s="1816"/>
      <c r="Z268" s="1816"/>
      <c r="AA268" s="1816"/>
      <c r="AB268" s="1816"/>
      <c r="AC268" s="1816"/>
      <c r="AD268" s="1817"/>
      <c r="AE268" s="418"/>
      <c r="AF268" s="495"/>
      <c r="AG268" s="495"/>
      <c r="AH268" s="495"/>
      <c r="AI268" s="495"/>
      <c r="AJ268" s="418"/>
      <c r="AK268" s="418"/>
      <c r="AL268" s="418"/>
      <c r="AM268" s="418"/>
      <c r="AO268" s="418"/>
    </row>
    <row r="269" spans="1:52">
      <c r="A269" s="418"/>
      <c r="B269" s="458"/>
      <c r="C269" s="496"/>
      <c r="D269" s="418"/>
      <c r="E269" s="415"/>
      <c r="F269" s="1815"/>
      <c r="G269" s="1816"/>
      <c r="H269" s="1816"/>
      <c r="I269" s="1816"/>
      <c r="J269" s="1816"/>
      <c r="K269" s="1816"/>
      <c r="L269" s="1816"/>
      <c r="M269" s="1816"/>
      <c r="N269" s="1816"/>
      <c r="O269" s="1816"/>
      <c r="P269" s="1816"/>
      <c r="Q269" s="1816"/>
      <c r="R269" s="1816"/>
      <c r="S269" s="1816"/>
      <c r="T269" s="1816"/>
      <c r="U269" s="1816"/>
      <c r="V269" s="1816"/>
      <c r="W269" s="1816"/>
      <c r="X269" s="1816"/>
      <c r="Y269" s="1816"/>
      <c r="Z269" s="1816"/>
      <c r="AA269" s="1816"/>
      <c r="AB269" s="1816"/>
      <c r="AC269" s="1816"/>
      <c r="AD269" s="1817"/>
      <c r="AE269" s="418"/>
      <c r="AF269" s="495"/>
      <c r="AG269" s="495"/>
      <c r="AH269" s="495"/>
      <c r="AI269" s="495"/>
      <c r="AJ269" s="418"/>
      <c r="AK269" s="418"/>
      <c r="AL269" s="418"/>
      <c r="AM269" s="418"/>
      <c r="AO269" s="418"/>
      <c r="AP269" s="497"/>
    </row>
    <row r="270" spans="1:52">
      <c r="A270" s="418"/>
      <c r="B270" s="458"/>
      <c r="C270" s="496"/>
      <c r="D270" s="418"/>
      <c r="E270" s="415"/>
      <c r="F270" s="1815"/>
      <c r="G270" s="1816"/>
      <c r="H270" s="1816"/>
      <c r="I270" s="1816"/>
      <c r="J270" s="1816"/>
      <c r="K270" s="1816"/>
      <c r="L270" s="1816"/>
      <c r="M270" s="1816"/>
      <c r="N270" s="1816"/>
      <c r="O270" s="1816"/>
      <c r="P270" s="1816"/>
      <c r="Q270" s="1816"/>
      <c r="R270" s="1816"/>
      <c r="S270" s="1816"/>
      <c r="T270" s="1816"/>
      <c r="U270" s="1816"/>
      <c r="V270" s="1816"/>
      <c r="W270" s="1816"/>
      <c r="X270" s="1816"/>
      <c r="Y270" s="1816"/>
      <c r="Z270" s="1816"/>
      <c r="AA270" s="1816"/>
      <c r="AB270" s="1816"/>
      <c r="AC270" s="1816"/>
      <c r="AD270" s="1817"/>
      <c r="AE270" s="418"/>
      <c r="AF270" s="495"/>
      <c r="AG270" s="495"/>
      <c r="AH270" s="495"/>
      <c r="AI270" s="495"/>
      <c r="AJ270" s="418"/>
      <c r="AK270" s="418"/>
      <c r="AL270" s="418"/>
      <c r="AM270" s="418"/>
      <c r="AO270" s="418"/>
      <c r="AP270" s="497"/>
    </row>
    <row r="271" spans="1:52" ht="13.7" customHeight="1">
      <c r="A271" s="418"/>
      <c r="B271" s="458"/>
      <c r="C271" s="1991"/>
      <c r="D271" s="1991"/>
      <c r="E271" s="415"/>
      <c r="F271" s="1818"/>
      <c r="G271" s="1819"/>
      <c r="H271" s="1819"/>
      <c r="I271" s="1819"/>
      <c r="J271" s="1819"/>
      <c r="K271" s="1819"/>
      <c r="L271" s="1819"/>
      <c r="M271" s="1819"/>
      <c r="N271" s="1819"/>
      <c r="O271" s="1819"/>
      <c r="P271" s="1819"/>
      <c r="Q271" s="1819"/>
      <c r="R271" s="1819"/>
      <c r="S271" s="1819"/>
      <c r="T271" s="1819"/>
      <c r="U271" s="1819"/>
      <c r="V271" s="1819"/>
      <c r="W271" s="1819"/>
      <c r="X271" s="1819"/>
      <c r="Y271" s="1819"/>
      <c r="Z271" s="1819"/>
      <c r="AA271" s="1819"/>
      <c r="AB271" s="1819"/>
      <c r="AC271" s="1819"/>
      <c r="AD271" s="1820"/>
      <c r="AE271" s="418"/>
      <c r="AF271" s="495"/>
      <c r="AG271" s="1990"/>
      <c r="AH271" s="1990"/>
      <c r="AI271" s="1990"/>
      <c r="AJ271" s="1990"/>
      <c r="AK271" s="418"/>
      <c r="AL271" s="418"/>
      <c r="AM271" s="418"/>
    </row>
    <row r="272" spans="1:52" ht="13.7" hidden="1" customHeight="1">
      <c r="A272" s="418"/>
      <c r="C272" s="465"/>
      <c r="D272" s="465"/>
      <c r="E272" s="465"/>
      <c r="F272" s="832"/>
      <c r="G272" s="833"/>
      <c r="H272" s="833"/>
      <c r="I272" s="833"/>
      <c r="J272" s="833"/>
      <c r="K272" s="833"/>
      <c r="L272" s="833"/>
      <c r="M272" s="833"/>
      <c r="N272" s="833"/>
      <c r="O272" s="833"/>
      <c r="P272" s="833"/>
      <c r="Q272" s="833"/>
      <c r="R272" s="833"/>
      <c r="S272" s="833"/>
      <c r="T272" s="833"/>
      <c r="U272" s="833"/>
      <c r="V272" s="833"/>
      <c r="W272" s="833"/>
      <c r="X272" s="833"/>
      <c r="Y272" s="833"/>
      <c r="Z272" s="833"/>
      <c r="AA272" s="833"/>
      <c r="AB272" s="833"/>
      <c r="AC272" s="833"/>
      <c r="AD272" s="834"/>
      <c r="AE272" s="465"/>
      <c r="AF272" s="465"/>
      <c r="AG272" s="465"/>
      <c r="AH272" s="465"/>
      <c r="AI272" s="495"/>
      <c r="AJ272" s="418"/>
      <c r="AK272" s="418"/>
      <c r="AL272" s="418"/>
      <c r="AM272" s="418"/>
    </row>
    <row r="273" spans="1:49">
      <c r="A273" s="418"/>
      <c r="B273" s="465"/>
      <c r="C273" s="465"/>
      <c r="D273" s="465"/>
      <c r="E273" s="465"/>
      <c r="F273" s="465"/>
      <c r="G273" s="465"/>
      <c r="H273" s="465"/>
      <c r="I273" s="465"/>
      <c r="J273" s="465"/>
      <c r="K273" s="465"/>
      <c r="L273" s="465"/>
      <c r="M273" s="465"/>
      <c r="N273" s="465"/>
      <c r="O273" s="465"/>
      <c r="P273" s="465"/>
      <c r="Q273" s="465"/>
      <c r="R273" s="465"/>
      <c r="S273" s="465"/>
      <c r="T273" s="465"/>
      <c r="U273" s="465"/>
      <c r="V273" s="465"/>
      <c r="W273" s="465"/>
      <c r="X273" s="465"/>
      <c r="Y273" s="465"/>
      <c r="Z273" s="465"/>
      <c r="AA273" s="465"/>
      <c r="AB273" s="465"/>
      <c r="AC273" s="465"/>
      <c r="AD273" s="465"/>
      <c r="AE273" s="465"/>
      <c r="AF273" s="465"/>
      <c r="AG273" s="465"/>
      <c r="AH273" s="465"/>
      <c r="AI273" s="465"/>
      <c r="AJ273" s="465"/>
      <c r="AK273" s="465"/>
      <c r="AL273" s="418"/>
      <c r="AM273" s="418"/>
      <c r="AN273" s="44"/>
    </row>
    <row r="274" spans="1:49">
      <c r="A274" s="467"/>
      <c r="B274" s="430"/>
      <c r="C274" s="430"/>
      <c r="D274" s="430"/>
      <c r="E274" s="430"/>
      <c r="F274" s="430"/>
      <c r="G274" s="430"/>
      <c r="H274" s="430"/>
      <c r="I274" s="430"/>
      <c r="J274" s="430"/>
      <c r="K274" s="430"/>
      <c r="L274" s="430"/>
      <c r="M274" s="430"/>
      <c r="N274" s="430"/>
      <c r="O274" s="430"/>
      <c r="P274" s="430"/>
      <c r="Q274" s="430"/>
      <c r="R274" s="430"/>
      <c r="S274" s="430"/>
      <c r="T274" s="430"/>
      <c r="U274" s="430"/>
      <c r="V274" s="430"/>
      <c r="W274" s="430"/>
      <c r="X274" s="430"/>
      <c r="Y274" s="430"/>
      <c r="Z274" s="430"/>
      <c r="AA274" s="430"/>
      <c r="AB274" s="430"/>
      <c r="AC274" s="430"/>
      <c r="AD274" s="430"/>
      <c r="AE274" s="430"/>
      <c r="AF274" s="430"/>
      <c r="AG274" s="430"/>
      <c r="AH274" s="430"/>
      <c r="AI274" s="431"/>
      <c r="AJ274" s="431" t="s">
        <v>2098</v>
      </c>
      <c r="AK274" s="1981">
        <f>IF($C$267="yes",10,0)</f>
        <v>10</v>
      </c>
      <c r="AL274" s="1981"/>
      <c r="AM274" s="1982"/>
      <c r="AN274" s="44"/>
    </row>
    <row r="275" spans="1:49" ht="13.9" thickBot="1"/>
    <row r="276" spans="1:49" ht="13.9" thickTop="1">
      <c r="A276" s="498"/>
      <c r="B276" s="498"/>
      <c r="C276" s="498"/>
      <c r="D276" s="498"/>
      <c r="E276" s="498"/>
      <c r="F276" s="498"/>
      <c r="G276" s="498"/>
      <c r="H276" s="498"/>
      <c r="I276" s="498"/>
      <c r="J276" s="498"/>
      <c r="K276" s="498"/>
      <c r="L276" s="498"/>
      <c r="M276" s="498"/>
      <c r="N276" s="498"/>
      <c r="O276" s="498"/>
      <c r="P276" s="498"/>
      <c r="Q276" s="498"/>
      <c r="R276" s="498"/>
      <c r="S276" s="498"/>
      <c r="T276" s="498"/>
      <c r="U276" s="498"/>
      <c r="V276" s="498"/>
      <c r="W276" s="498"/>
      <c r="X276" s="498"/>
      <c r="Y276" s="498"/>
      <c r="Z276" s="498"/>
      <c r="AA276" s="498"/>
      <c r="AB276" s="498"/>
      <c r="AC276" s="498"/>
      <c r="AD276" s="498"/>
      <c r="AE276" s="498"/>
      <c r="AF276" s="498"/>
      <c r="AG276" s="498"/>
      <c r="AH276" s="498"/>
      <c r="AI276" s="498"/>
      <c r="AJ276" s="498"/>
      <c r="AK276" s="498"/>
      <c r="AL276" s="498"/>
      <c r="AM276" s="499"/>
    </row>
    <row r="277" spans="1:49">
      <c r="A277" s="407" t="s">
        <v>2099</v>
      </c>
      <c r="B277" s="407" t="s">
        <v>2100</v>
      </c>
      <c r="AH277" s="1206" t="s">
        <v>1962</v>
      </c>
    </row>
    <row r="278" spans="1:49" ht="15" customHeight="1">
      <c r="B278" s="1113"/>
    </row>
    <row r="279" spans="1:49" ht="15" customHeight="1">
      <c r="B279" s="1113" t="s">
        <v>1963</v>
      </c>
    </row>
    <row r="280" spans="1:49">
      <c r="B280" s="418"/>
      <c r="C280" s="1199"/>
      <c r="D280" s="418"/>
      <c r="E280" s="418"/>
      <c r="F280" s="418"/>
      <c r="G280" s="418"/>
      <c r="H280" s="418"/>
      <c r="I280" s="418"/>
      <c r="J280" s="418"/>
      <c r="K280" s="418"/>
      <c r="L280" s="418"/>
      <c r="M280" s="418"/>
      <c r="N280" s="418"/>
      <c r="O280" s="418"/>
      <c r="P280" s="418"/>
      <c r="Q280" s="418"/>
      <c r="R280" s="418"/>
      <c r="S280" s="418"/>
      <c r="T280" s="418"/>
      <c r="U280" s="418"/>
      <c r="V280" s="418"/>
      <c r="W280" s="418"/>
      <c r="X280" s="418"/>
      <c r="Y280" s="418"/>
      <c r="Z280" s="418"/>
      <c r="AA280" s="418"/>
      <c r="AB280" s="418"/>
      <c r="AC280" s="418"/>
      <c r="AD280" s="418"/>
      <c r="AG280" s="418"/>
      <c r="AI280" s="418"/>
      <c r="AJ280" s="418"/>
      <c r="AK280" s="418"/>
      <c r="AL280" s="418"/>
      <c r="AM280" s="418"/>
      <c r="AN280" s="44"/>
      <c r="AO280" s="12"/>
      <c r="AP280" s="436"/>
      <c r="AQ280" s="500"/>
      <c r="AR280" s="436"/>
      <c r="AS280" s="436"/>
      <c r="AT280" s="436"/>
      <c r="AU280" s="436"/>
      <c r="AV280" s="26"/>
      <c r="AW280" s="26"/>
    </row>
    <row r="281" spans="1:49" ht="12.75" customHeight="1">
      <c r="A281" s="1555" t="s">
        <v>2101</v>
      </c>
      <c r="B281" s="1555"/>
      <c r="C281" s="1955" t="s">
        <v>299</v>
      </c>
      <c r="D281" s="1861"/>
      <c r="E281" s="415"/>
      <c r="F281" s="1983" t="s">
        <v>2102</v>
      </c>
      <c r="G281" s="1984"/>
      <c r="H281" s="1984"/>
      <c r="I281" s="1984"/>
      <c r="J281" s="1984"/>
      <c r="K281" s="1984"/>
      <c r="L281" s="1984"/>
      <c r="M281" s="1984"/>
      <c r="N281" s="1984"/>
      <c r="O281" s="1984"/>
      <c r="P281" s="1984"/>
      <c r="Q281" s="1984"/>
      <c r="R281" s="1984"/>
      <c r="S281" s="1984"/>
      <c r="T281" s="1984"/>
      <c r="U281" s="1984"/>
      <c r="V281" s="1984"/>
      <c r="W281" s="1984"/>
      <c r="X281" s="1984"/>
      <c r="Y281" s="1984"/>
      <c r="Z281" s="1984"/>
      <c r="AA281" s="1984"/>
      <c r="AB281" s="1984"/>
      <c r="AC281" s="1984"/>
      <c r="AD281" s="1985"/>
      <c r="AE281" s="501"/>
      <c r="AF281" s="418"/>
      <c r="AG281" s="1986" t="s">
        <v>2103</v>
      </c>
      <c r="AH281" s="1986"/>
      <c r="AI281" s="1986"/>
      <c r="AJ281" s="1986"/>
      <c r="AK281" s="1986"/>
      <c r="AL281" s="418"/>
      <c r="AM281" s="418"/>
      <c r="AN281" s="44"/>
      <c r="AO281" s="12"/>
      <c r="AP281" s="24"/>
      <c r="AS281" s="436"/>
      <c r="AT281" s="436"/>
      <c r="AU281" s="436"/>
      <c r="AV281" s="26"/>
      <c r="AW281" s="26"/>
    </row>
    <row r="282" spans="1:49">
      <c r="A282" s="1199"/>
      <c r="B282" s="458"/>
      <c r="F282" s="1838"/>
      <c r="G282" s="1839"/>
      <c r="H282" s="1839"/>
      <c r="I282" s="1839"/>
      <c r="J282" s="1839"/>
      <c r="K282" s="1839"/>
      <c r="L282" s="1839"/>
      <c r="M282" s="1839"/>
      <c r="N282" s="1839"/>
      <c r="O282" s="1839"/>
      <c r="P282" s="1839"/>
      <c r="Q282" s="1839"/>
      <c r="R282" s="1839"/>
      <c r="S282" s="1839"/>
      <c r="T282" s="1839"/>
      <c r="U282" s="1839"/>
      <c r="V282" s="1839"/>
      <c r="W282" s="1839"/>
      <c r="X282" s="1839"/>
      <c r="Y282" s="1839"/>
      <c r="Z282" s="1839"/>
      <c r="AA282" s="1839"/>
      <c r="AB282" s="1839"/>
      <c r="AC282" s="1839"/>
      <c r="AD282" s="1840"/>
      <c r="AE282" s="501"/>
      <c r="AF282" s="419"/>
      <c r="AH282" s="419"/>
      <c r="AI282" s="419"/>
      <c r="AJ282" s="418"/>
      <c r="AK282" s="418"/>
      <c r="AL282" s="418"/>
      <c r="AM282" s="418"/>
      <c r="AN282" s="44"/>
      <c r="AO282" s="12"/>
      <c r="AP282" s="418">
        <f>IF($C$281="yes",10,IF(C281="50% Met",9,0))</f>
        <v>0</v>
      </c>
      <c r="AS282" s="436"/>
      <c r="AT282" s="436"/>
      <c r="AU282" s="436"/>
      <c r="AV282" s="26"/>
      <c r="AW282" s="26"/>
    </row>
    <row r="283" spans="1:49" ht="15" customHeight="1">
      <c r="A283" s="1199"/>
      <c r="B283" s="458"/>
      <c r="F283" s="1838"/>
      <c r="G283" s="1839"/>
      <c r="H283" s="1839"/>
      <c r="I283" s="1839"/>
      <c r="J283" s="1839"/>
      <c r="K283" s="1839"/>
      <c r="L283" s="1839"/>
      <c r="M283" s="1839"/>
      <c r="N283" s="1839"/>
      <c r="O283" s="1839"/>
      <c r="P283" s="1839"/>
      <c r="Q283" s="1839"/>
      <c r="R283" s="1839"/>
      <c r="S283" s="1839"/>
      <c r="T283" s="1839"/>
      <c r="U283" s="1839"/>
      <c r="V283" s="1839"/>
      <c r="W283" s="1839"/>
      <c r="X283" s="1839"/>
      <c r="Y283" s="1839"/>
      <c r="Z283" s="1839"/>
      <c r="AA283" s="1839"/>
      <c r="AB283" s="1839"/>
      <c r="AC283" s="1839"/>
      <c r="AD283" s="1840"/>
      <c r="AE283" s="501"/>
      <c r="AF283" s="419"/>
      <c r="AH283" s="419"/>
      <c r="AI283" s="419"/>
      <c r="AJ283" s="418"/>
      <c r="AK283" s="418"/>
      <c r="AL283" s="418"/>
      <c r="AM283" s="418"/>
      <c r="AN283" s="44"/>
      <c r="AO283" s="12"/>
      <c r="AP283" s="418">
        <f>IF($C$291="yes",9,0)</f>
        <v>0</v>
      </c>
      <c r="AS283" s="436"/>
      <c r="AT283" s="436"/>
      <c r="AU283" s="436"/>
      <c r="AV283" s="26"/>
      <c r="AW283" s="26"/>
    </row>
    <row r="284" spans="1:49" ht="12.75" customHeight="1">
      <c r="A284" s="1199"/>
      <c r="B284" s="458"/>
      <c r="F284" s="1838" t="s">
        <v>2104</v>
      </c>
      <c r="G284" s="1839"/>
      <c r="H284" s="1839"/>
      <c r="I284" s="1839"/>
      <c r="J284" s="1839"/>
      <c r="K284" s="1839"/>
      <c r="L284" s="1839"/>
      <c r="M284" s="1839"/>
      <c r="N284" s="1839"/>
      <c r="O284" s="1839"/>
      <c r="P284" s="1839"/>
      <c r="Q284" s="1839"/>
      <c r="R284" s="1839"/>
      <c r="S284" s="1839"/>
      <c r="T284" s="1839"/>
      <c r="U284" s="1839"/>
      <c r="V284" s="1839"/>
      <c r="W284" s="1839"/>
      <c r="X284" s="1839"/>
      <c r="Y284" s="1839"/>
      <c r="Z284" s="1839"/>
      <c r="AA284" s="1839"/>
      <c r="AB284" s="1839"/>
      <c r="AC284" s="1839"/>
      <c r="AD284" s="1840"/>
      <c r="AE284" s="501"/>
      <c r="AF284" s="419"/>
      <c r="AH284" s="419"/>
      <c r="AI284" s="419"/>
      <c r="AJ284" s="418"/>
      <c r="AK284" s="418"/>
      <c r="AL284" s="418"/>
      <c r="AM284" s="418"/>
      <c r="AN284" s="44"/>
      <c r="AO284" s="12"/>
      <c r="AP284" s="472">
        <f>MAX(AP282,AP283)</f>
        <v>0</v>
      </c>
      <c r="AQ284" s="439" t="s">
        <v>1966</v>
      </c>
      <c r="AS284" s="436"/>
      <c r="AT284" s="436"/>
      <c r="AU284" s="436"/>
      <c r="AV284" s="26"/>
      <c r="AW284" s="26"/>
    </row>
    <row r="285" spans="1:49">
      <c r="A285" s="1199"/>
      <c r="B285" s="458"/>
      <c r="F285" s="1838"/>
      <c r="G285" s="1839"/>
      <c r="H285" s="1839"/>
      <c r="I285" s="1839"/>
      <c r="J285" s="1839"/>
      <c r="K285" s="1839"/>
      <c r="L285" s="1839"/>
      <c r="M285" s="1839"/>
      <c r="N285" s="1839"/>
      <c r="O285" s="1839"/>
      <c r="P285" s="1839"/>
      <c r="Q285" s="1839"/>
      <c r="R285" s="1839"/>
      <c r="S285" s="1839"/>
      <c r="T285" s="1839"/>
      <c r="U285" s="1839"/>
      <c r="V285" s="1839"/>
      <c r="W285" s="1839"/>
      <c r="X285" s="1839"/>
      <c r="Y285" s="1839"/>
      <c r="Z285" s="1839"/>
      <c r="AA285" s="1839"/>
      <c r="AB285" s="1839"/>
      <c r="AC285" s="1839"/>
      <c r="AD285" s="1840"/>
      <c r="AE285" s="501"/>
      <c r="AF285" s="419"/>
      <c r="AH285" s="419"/>
      <c r="AI285" s="419"/>
      <c r="AJ285" s="418"/>
      <c r="AK285" s="418"/>
      <c r="AL285" s="418"/>
      <c r="AM285" s="418"/>
      <c r="AN285" s="44"/>
      <c r="AO285" s="12"/>
      <c r="AP285" s="418"/>
      <c r="AS285" s="436"/>
      <c r="AT285" s="436"/>
      <c r="AU285" s="436"/>
      <c r="AV285" s="26"/>
      <c r="AW285" s="26"/>
    </row>
    <row r="286" spans="1:49" ht="12.75" customHeight="1">
      <c r="A286" s="418"/>
      <c r="B286" s="419"/>
      <c r="C286" s="418"/>
      <c r="D286" s="419"/>
      <c r="E286" s="418"/>
      <c r="F286" s="1838" t="s">
        <v>2105</v>
      </c>
      <c r="G286" s="1839"/>
      <c r="H286" s="1839"/>
      <c r="I286" s="1839"/>
      <c r="J286" s="1839"/>
      <c r="K286" s="1839"/>
      <c r="L286" s="1839"/>
      <c r="M286" s="1839"/>
      <c r="N286" s="1839"/>
      <c r="O286" s="1839"/>
      <c r="P286" s="1839"/>
      <c r="Q286" s="1839"/>
      <c r="R286" s="1839"/>
      <c r="S286" s="1839"/>
      <c r="T286" s="1839"/>
      <c r="U286" s="1839"/>
      <c r="V286" s="1839"/>
      <c r="W286" s="1839"/>
      <c r="X286" s="1839"/>
      <c r="Y286" s="1839"/>
      <c r="Z286" s="1839"/>
      <c r="AA286" s="1839"/>
      <c r="AB286" s="1839"/>
      <c r="AC286" s="1839"/>
      <c r="AD286" s="1840"/>
      <c r="AE286" s="501"/>
      <c r="AF286" s="419"/>
      <c r="AG286" s="419"/>
      <c r="AH286" s="419"/>
      <c r="AI286" s="419"/>
      <c r="AJ286" s="418"/>
      <c r="AK286" s="418"/>
      <c r="AL286" s="418"/>
      <c r="AM286" s="418"/>
      <c r="AN286" s="44"/>
      <c r="AO286" s="12"/>
      <c r="AS286" s="436"/>
      <c r="AT286" s="436"/>
      <c r="AU286" s="436"/>
      <c r="AV286" s="26"/>
      <c r="AW286" s="26"/>
    </row>
    <row r="287" spans="1:49" ht="15" customHeight="1">
      <c r="A287" s="418"/>
      <c r="B287" s="419"/>
      <c r="C287" s="419"/>
      <c r="D287" s="419"/>
      <c r="E287" s="419"/>
      <c r="F287" s="1838"/>
      <c r="G287" s="1839"/>
      <c r="H287" s="1839"/>
      <c r="I287" s="1839"/>
      <c r="J287" s="1839"/>
      <c r="K287" s="1839"/>
      <c r="L287" s="1839"/>
      <c r="M287" s="1839"/>
      <c r="N287" s="1839"/>
      <c r="O287" s="1839"/>
      <c r="P287" s="1839"/>
      <c r="Q287" s="1839"/>
      <c r="R287" s="1839"/>
      <c r="S287" s="1839"/>
      <c r="T287" s="1839"/>
      <c r="U287" s="1839"/>
      <c r="V287" s="1839"/>
      <c r="W287" s="1839"/>
      <c r="X287" s="1839"/>
      <c r="Y287" s="1839"/>
      <c r="Z287" s="1839"/>
      <c r="AA287" s="1839"/>
      <c r="AB287" s="1839"/>
      <c r="AC287" s="1839"/>
      <c r="AD287" s="1840"/>
      <c r="AE287" s="501"/>
      <c r="AF287" s="419"/>
      <c r="AG287" s="419"/>
      <c r="AH287" s="419"/>
      <c r="AI287" s="419"/>
      <c r="AJ287" s="418"/>
      <c r="AK287" s="418"/>
      <c r="AL287" s="418"/>
      <c r="AM287" s="418"/>
      <c r="AN287" s="44"/>
      <c r="AO287" s="12"/>
      <c r="AS287" s="436"/>
      <c r="AT287" s="436"/>
      <c r="AU287" s="436"/>
      <c r="AV287" s="26"/>
      <c r="AW287" s="26"/>
    </row>
    <row r="288" spans="1:49" ht="12.75" customHeight="1">
      <c r="A288" s="418"/>
      <c r="B288" s="419"/>
      <c r="C288" s="419"/>
      <c r="D288" s="419"/>
      <c r="E288" s="419"/>
      <c r="F288" s="1838" t="s">
        <v>2106</v>
      </c>
      <c r="G288" s="1839"/>
      <c r="H288" s="1839"/>
      <c r="I288" s="1839"/>
      <c r="J288" s="1839"/>
      <c r="K288" s="1839"/>
      <c r="L288" s="1839"/>
      <c r="M288" s="1839"/>
      <c r="N288" s="1839"/>
      <c r="O288" s="1839"/>
      <c r="P288" s="1839"/>
      <c r="Q288" s="1839"/>
      <c r="R288" s="1839"/>
      <c r="S288" s="1839"/>
      <c r="T288" s="1839"/>
      <c r="U288" s="1839"/>
      <c r="V288" s="1839"/>
      <c r="W288" s="1839"/>
      <c r="X288" s="1839"/>
      <c r="Y288" s="1839"/>
      <c r="Z288" s="1839"/>
      <c r="AA288" s="1839"/>
      <c r="AB288" s="1839"/>
      <c r="AC288" s="1839"/>
      <c r="AD288" s="1840"/>
      <c r="AE288" s="1202"/>
      <c r="AF288" s="419"/>
      <c r="AG288" s="419"/>
      <c r="AH288" s="419"/>
      <c r="AI288" s="419"/>
      <c r="AJ288" s="418"/>
      <c r="AK288" s="418"/>
      <c r="AL288" s="418"/>
      <c r="AM288" s="418"/>
      <c r="AN288" s="44"/>
      <c r="AO288" s="12"/>
      <c r="AP288" s="418"/>
      <c r="AS288" s="436"/>
      <c r="AT288" s="436"/>
      <c r="AU288" s="436"/>
      <c r="AV288" s="26"/>
      <c r="AW288" s="26"/>
    </row>
    <row r="289" spans="1:49">
      <c r="A289" s="418"/>
      <c r="B289" s="419"/>
      <c r="C289" s="419"/>
      <c r="D289" s="419"/>
      <c r="E289" s="419"/>
      <c r="F289" s="1841"/>
      <c r="G289" s="1842"/>
      <c r="H289" s="1842"/>
      <c r="I289" s="1842"/>
      <c r="J289" s="1842"/>
      <c r="K289" s="1842"/>
      <c r="L289" s="1842"/>
      <c r="M289" s="1842"/>
      <c r="N289" s="1842"/>
      <c r="O289" s="1842"/>
      <c r="P289" s="1842"/>
      <c r="Q289" s="1842"/>
      <c r="R289" s="1842"/>
      <c r="S289" s="1842"/>
      <c r="T289" s="1842"/>
      <c r="U289" s="1842"/>
      <c r="V289" s="1842"/>
      <c r="W289" s="1842"/>
      <c r="X289" s="1842"/>
      <c r="Y289" s="1842"/>
      <c r="Z289" s="1842"/>
      <c r="AA289" s="1842"/>
      <c r="AB289" s="1842"/>
      <c r="AC289" s="1842"/>
      <c r="AD289" s="1980"/>
      <c r="AE289" s="1202"/>
      <c r="AF289" s="419"/>
      <c r="AG289" s="419"/>
      <c r="AH289" s="419"/>
      <c r="AI289" s="419"/>
      <c r="AJ289" s="418"/>
      <c r="AK289" s="418"/>
      <c r="AL289" s="418"/>
      <c r="AM289" s="418"/>
      <c r="AN289" s="44"/>
      <c r="AO289" s="12"/>
      <c r="AP289" s="418"/>
      <c r="AS289" s="436"/>
      <c r="AT289" s="436"/>
      <c r="AU289" s="436"/>
      <c r="AV289" s="26"/>
      <c r="AW289" s="26"/>
    </row>
    <row r="290" spans="1:49">
      <c r="A290" s="418"/>
      <c r="B290" s="419"/>
      <c r="C290" s="419"/>
      <c r="D290" s="419"/>
      <c r="E290" s="419"/>
      <c r="F290" s="1202"/>
      <c r="G290" s="1202"/>
      <c r="H290" s="1202"/>
      <c r="I290" s="1202"/>
      <c r="J290" s="1202"/>
      <c r="K290" s="1202"/>
      <c r="L290" s="1202"/>
      <c r="M290" s="1202"/>
      <c r="N290" s="1202"/>
      <c r="O290" s="1202"/>
      <c r="P290" s="1202"/>
      <c r="Q290" s="1202"/>
      <c r="R290" s="1202"/>
      <c r="S290" s="1202"/>
      <c r="T290" s="1202"/>
      <c r="U290" s="1202"/>
      <c r="V290" s="1202"/>
      <c r="W290" s="1202"/>
      <c r="X290" s="1202"/>
      <c r="Y290" s="1202"/>
      <c r="Z290" s="1202"/>
      <c r="AA290" s="1202"/>
      <c r="AB290" s="1202"/>
      <c r="AC290" s="1202"/>
      <c r="AD290" s="1202"/>
      <c r="AE290" s="419"/>
      <c r="AF290" s="419"/>
      <c r="AG290" s="419"/>
      <c r="AH290" s="419"/>
      <c r="AI290" s="419"/>
      <c r="AJ290" s="418"/>
      <c r="AK290" s="418"/>
      <c r="AL290" s="418"/>
      <c r="AM290" s="418"/>
      <c r="AN290" s="44"/>
      <c r="AO290" s="12"/>
      <c r="AS290" s="436"/>
      <c r="AT290" s="436"/>
      <c r="AU290" s="436"/>
      <c r="AV290" s="26"/>
      <c r="AW290" s="26"/>
    </row>
    <row r="291" spans="1:49" ht="15" customHeight="1">
      <c r="A291" s="1555" t="s">
        <v>2107</v>
      </c>
      <c r="B291" s="1555"/>
      <c r="C291" s="1861" t="s">
        <v>299</v>
      </c>
      <c r="D291" s="1861"/>
      <c r="E291" s="415"/>
      <c r="F291" s="502" t="s">
        <v>2108</v>
      </c>
      <c r="G291" s="503"/>
      <c r="H291" s="503"/>
      <c r="I291" s="503"/>
      <c r="J291" s="503"/>
      <c r="K291" s="503"/>
      <c r="L291" s="503"/>
      <c r="M291" s="503"/>
      <c r="N291" s="503"/>
      <c r="O291" s="503"/>
      <c r="P291" s="503"/>
      <c r="Q291" s="503"/>
      <c r="R291" s="503"/>
      <c r="S291" s="503"/>
      <c r="T291" s="503"/>
      <c r="U291" s="503"/>
      <c r="V291" s="503"/>
      <c r="W291" s="503"/>
      <c r="X291" s="503"/>
      <c r="Y291" s="503"/>
      <c r="Z291" s="503"/>
      <c r="AA291" s="503"/>
      <c r="AB291" s="503"/>
      <c r="AC291" s="503"/>
      <c r="AD291" s="504"/>
      <c r="AE291" s="419"/>
      <c r="AF291" s="419"/>
      <c r="AG291" s="1113" t="s">
        <v>2109</v>
      </c>
      <c r="AH291" s="419"/>
      <c r="AI291" s="419"/>
      <c r="AJ291" s="418"/>
      <c r="AK291" s="418"/>
      <c r="AL291" s="418"/>
      <c r="AM291" s="418"/>
      <c r="AN291" s="505"/>
      <c r="AO291" s="12"/>
    </row>
    <row r="292" spans="1:49">
      <c r="A292" s="418"/>
      <c r="B292" s="419"/>
      <c r="C292" s="418"/>
      <c r="D292" s="419"/>
      <c r="E292" s="418"/>
      <c r="F292" s="1965" t="s">
        <v>2110</v>
      </c>
      <c r="G292" s="1966"/>
      <c r="H292" s="1966"/>
      <c r="I292" s="1966"/>
      <c r="J292" s="1966"/>
      <c r="K292" s="1966"/>
      <c r="L292" s="1966"/>
      <c r="M292" s="1966"/>
      <c r="N292" s="1966"/>
      <c r="O292" s="1966"/>
      <c r="P292" s="1966"/>
      <c r="Q292" s="1966"/>
      <c r="R292" s="1966"/>
      <c r="S292" s="1966"/>
      <c r="T292" s="1966"/>
      <c r="U292" s="1966"/>
      <c r="V292" s="1966"/>
      <c r="W292" s="1966"/>
      <c r="X292" s="1966"/>
      <c r="Y292" s="1966"/>
      <c r="Z292" s="1966"/>
      <c r="AA292" s="1966"/>
      <c r="AB292" s="1966"/>
      <c r="AC292" s="1966"/>
      <c r="AD292" s="1967"/>
      <c r="AE292" s="419"/>
      <c r="AF292" s="419"/>
      <c r="AG292" s="419"/>
      <c r="AH292" s="419"/>
      <c r="AI292" s="419"/>
      <c r="AJ292" s="418"/>
      <c r="AK292" s="418"/>
      <c r="AL292" s="418"/>
      <c r="AM292" s="418"/>
      <c r="AR292" s="506"/>
    </row>
    <row r="293" spans="1:49" ht="15" customHeight="1">
      <c r="A293" s="418"/>
      <c r="B293" s="419"/>
      <c r="C293" s="418"/>
      <c r="D293" s="419"/>
      <c r="E293" s="418"/>
      <c r="F293" s="1965"/>
      <c r="G293" s="1966"/>
      <c r="H293" s="1966"/>
      <c r="I293" s="1966"/>
      <c r="J293" s="1966"/>
      <c r="K293" s="1966"/>
      <c r="L293" s="1966"/>
      <c r="M293" s="1966"/>
      <c r="N293" s="1966"/>
      <c r="O293" s="1966"/>
      <c r="P293" s="1966"/>
      <c r="Q293" s="1966"/>
      <c r="R293" s="1966"/>
      <c r="S293" s="1966"/>
      <c r="T293" s="1966"/>
      <c r="U293" s="1966"/>
      <c r="V293" s="1966"/>
      <c r="W293" s="1966"/>
      <c r="X293" s="1966"/>
      <c r="Y293" s="1966"/>
      <c r="Z293" s="1966"/>
      <c r="AA293" s="1966"/>
      <c r="AB293" s="1966"/>
      <c r="AC293" s="1966"/>
      <c r="AD293" s="1967"/>
      <c r="AE293" s="419"/>
      <c r="AF293" s="419"/>
      <c r="AG293" s="419"/>
      <c r="AH293" s="419"/>
      <c r="AI293" s="419"/>
      <c r="AJ293" s="418"/>
      <c r="AK293" s="418"/>
      <c r="AL293" s="418"/>
      <c r="AM293" s="418"/>
      <c r="AR293" s="506"/>
    </row>
    <row r="294" spans="1:49">
      <c r="A294" s="418"/>
      <c r="B294" s="419"/>
      <c r="C294" s="418"/>
      <c r="D294" s="419"/>
      <c r="E294" s="418"/>
      <c r="F294" s="1965"/>
      <c r="G294" s="1966"/>
      <c r="H294" s="1966"/>
      <c r="I294" s="1966"/>
      <c r="J294" s="1966"/>
      <c r="K294" s="1966"/>
      <c r="L294" s="1966"/>
      <c r="M294" s="1966"/>
      <c r="N294" s="1966"/>
      <c r="O294" s="1966"/>
      <c r="P294" s="1966"/>
      <c r="Q294" s="1966"/>
      <c r="R294" s="1966"/>
      <c r="S294" s="1966"/>
      <c r="T294" s="1966"/>
      <c r="U294" s="1966"/>
      <c r="V294" s="1966"/>
      <c r="W294" s="1966"/>
      <c r="X294" s="1966"/>
      <c r="Y294" s="1966"/>
      <c r="Z294" s="1966"/>
      <c r="AA294" s="1966"/>
      <c r="AB294" s="1966"/>
      <c r="AC294" s="1966"/>
      <c r="AD294" s="1967"/>
      <c r="AE294" s="419"/>
      <c r="AF294" s="419"/>
      <c r="AG294" s="419"/>
      <c r="AH294" s="419"/>
      <c r="AI294" s="419"/>
      <c r="AJ294" s="418"/>
      <c r="AK294" s="418"/>
      <c r="AL294" s="418"/>
      <c r="AM294" s="418"/>
      <c r="AP294" s="472"/>
      <c r="AQ294" s="439"/>
      <c r="AR294" s="506"/>
    </row>
    <row r="295" spans="1:49" ht="15" customHeight="1">
      <c r="A295" s="418"/>
      <c r="B295" s="419"/>
      <c r="C295" s="418"/>
      <c r="D295" s="419"/>
      <c r="E295" s="418"/>
      <c r="F295" s="1987"/>
      <c r="G295" s="1988"/>
      <c r="H295" s="1988"/>
      <c r="I295" s="1988"/>
      <c r="J295" s="1988"/>
      <c r="K295" s="1988"/>
      <c r="L295" s="1988"/>
      <c r="M295" s="1988"/>
      <c r="N295" s="1988"/>
      <c r="O295" s="1988"/>
      <c r="P295" s="1988"/>
      <c r="Q295" s="1988"/>
      <c r="R295" s="1988"/>
      <c r="S295" s="1988"/>
      <c r="T295" s="1988"/>
      <c r="U295" s="1988"/>
      <c r="V295" s="1988"/>
      <c r="W295" s="1988"/>
      <c r="X295" s="1988"/>
      <c r="Y295" s="1988"/>
      <c r="Z295" s="1988"/>
      <c r="AA295" s="1988"/>
      <c r="AB295" s="1988"/>
      <c r="AC295" s="1988"/>
      <c r="AD295" s="1989"/>
      <c r="AE295" s="419"/>
      <c r="AF295" s="419"/>
      <c r="AG295" s="419"/>
      <c r="AH295" s="419"/>
      <c r="AI295" s="419"/>
      <c r="AJ295" s="418"/>
      <c r="AK295" s="418"/>
      <c r="AL295" s="418"/>
      <c r="AM295" s="418"/>
      <c r="AP295" s="472"/>
      <c r="AQ295" s="439"/>
      <c r="AR295" s="506"/>
    </row>
    <row r="296" spans="1:49">
      <c r="A296" s="418"/>
      <c r="B296" s="419"/>
      <c r="C296" s="419"/>
      <c r="D296" s="419"/>
      <c r="E296" s="419"/>
      <c r="F296" s="419"/>
      <c r="G296" s="419"/>
      <c r="H296" s="419"/>
      <c r="I296" s="419"/>
      <c r="J296" s="419"/>
      <c r="K296" s="419"/>
      <c r="L296" s="419"/>
      <c r="M296" s="419"/>
      <c r="N296" s="419"/>
      <c r="O296" s="419"/>
      <c r="P296" s="419"/>
      <c r="Q296" s="419"/>
      <c r="R296" s="419"/>
      <c r="S296" s="419"/>
      <c r="T296" s="419"/>
      <c r="U296" s="419"/>
      <c r="V296" s="419"/>
      <c r="W296" s="419"/>
      <c r="X296" s="419"/>
      <c r="Y296" s="419"/>
      <c r="Z296" s="419"/>
      <c r="AA296" s="419"/>
      <c r="AB296" s="419"/>
      <c r="AC296" s="419"/>
      <c r="AD296" s="419"/>
      <c r="AE296" s="419"/>
      <c r="AF296" s="419"/>
      <c r="AG296" s="419"/>
      <c r="AH296" s="419"/>
      <c r="AI296" s="419"/>
      <c r="AJ296" s="418"/>
      <c r="AK296" s="418"/>
      <c r="AL296" s="418"/>
      <c r="AM296" s="418"/>
      <c r="AP296" s="472"/>
      <c r="AQ296" s="439"/>
      <c r="AR296" s="506"/>
    </row>
    <row r="297" spans="1:49" hidden="1">
      <c r="A297" s="418"/>
      <c r="B297" s="419"/>
      <c r="C297" s="419"/>
      <c r="D297" s="419"/>
      <c r="E297" s="419"/>
      <c r="F297" s="419"/>
      <c r="G297" s="419"/>
      <c r="H297" s="419"/>
      <c r="I297" s="419"/>
      <c r="J297" s="419"/>
      <c r="K297" s="419"/>
      <c r="L297" s="419"/>
      <c r="M297" s="419"/>
      <c r="N297" s="419"/>
      <c r="O297" s="419"/>
      <c r="P297" s="419"/>
      <c r="Q297" s="419"/>
      <c r="R297" s="419"/>
      <c r="S297" s="419"/>
      <c r="T297" s="419"/>
      <c r="U297" s="419"/>
      <c r="V297" s="419"/>
      <c r="W297" s="419"/>
      <c r="X297" s="419"/>
      <c r="Y297" s="419"/>
      <c r="Z297" s="419"/>
      <c r="AA297" s="419"/>
      <c r="AB297" s="419"/>
      <c r="AC297" s="419"/>
      <c r="AD297" s="419"/>
      <c r="AE297" s="419"/>
      <c r="AF297" s="419"/>
      <c r="AG297" s="419"/>
      <c r="AH297" s="419"/>
      <c r="AI297" s="419"/>
      <c r="AJ297" s="418"/>
      <c r="AK297" s="418"/>
      <c r="AL297" s="418"/>
      <c r="AM297" s="418"/>
      <c r="AP297" s="472"/>
      <c r="AQ297" s="439"/>
      <c r="AR297" s="506"/>
    </row>
    <row r="298" spans="1:49" hidden="1">
      <c r="A298" s="418"/>
      <c r="B298" s="419"/>
      <c r="C298" s="419"/>
      <c r="D298" s="419"/>
      <c r="E298" s="419"/>
      <c r="F298" s="419"/>
      <c r="G298" s="419"/>
      <c r="H298" s="419"/>
      <c r="I298" s="419"/>
      <c r="J298" s="419"/>
      <c r="K298" s="419"/>
      <c r="L298" s="419"/>
      <c r="M298" s="419"/>
      <c r="N298" s="419"/>
      <c r="O298" s="419"/>
      <c r="P298" s="419"/>
      <c r="Q298" s="419"/>
      <c r="R298" s="419"/>
      <c r="S298" s="419"/>
      <c r="T298" s="419"/>
      <c r="U298" s="419"/>
      <c r="V298" s="419"/>
      <c r="W298" s="419"/>
      <c r="X298" s="419"/>
      <c r="Y298" s="419"/>
      <c r="Z298" s="419"/>
      <c r="AA298" s="419"/>
      <c r="AB298" s="419"/>
      <c r="AC298" s="419"/>
      <c r="AD298" s="419"/>
      <c r="AE298" s="419"/>
      <c r="AF298" s="419"/>
      <c r="AG298" s="419"/>
      <c r="AH298" s="419"/>
      <c r="AI298" s="419"/>
      <c r="AJ298" s="418"/>
      <c r="AK298" s="418"/>
      <c r="AL298" s="418"/>
      <c r="AM298" s="418"/>
      <c r="AN298" s="44"/>
      <c r="AO298" s="12"/>
    </row>
    <row r="299" spans="1:49" hidden="1">
      <c r="A299" s="1555" t="s">
        <v>2111</v>
      </c>
      <c r="B299" s="1555"/>
      <c r="C299" s="1861" t="s">
        <v>299</v>
      </c>
      <c r="D299" s="1861"/>
      <c r="E299" s="415"/>
      <c r="F299" s="502" t="s">
        <v>2112</v>
      </c>
      <c r="G299" s="507"/>
      <c r="H299" s="507"/>
      <c r="I299" s="507"/>
      <c r="J299" s="507"/>
      <c r="K299" s="507"/>
      <c r="L299" s="507"/>
      <c r="M299" s="507"/>
      <c r="N299" s="507"/>
      <c r="O299" s="507"/>
      <c r="P299" s="507"/>
      <c r="Q299" s="507"/>
      <c r="R299" s="507"/>
      <c r="S299" s="507"/>
      <c r="T299" s="507"/>
      <c r="U299" s="507"/>
      <c r="V299" s="507"/>
      <c r="W299" s="507"/>
      <c r="X299" s="507"/>
      <c r="Y299" s="507"/>
      <c r="Z299" s="507"/>
      <c r="AA299" s="507"/>
      <c r="AB299" s="507"/>
      <c r="AC299" s="507"/>
      <c r="AD299" s="508"/>
      <c r="AE299" s="419"/>
      <c r="AF299" s="419"/>
      <c r="AG299" s="1113" t="s">
        <v>2109</v>
      </c>
      <c r="AH299" s="419"/>
      <c r="AI299" s="419"/>
      <c r="AJ299" s="418"/>
      <c r="AK299" s="418"/>
      <c r="AL299" s="418"/>
      <c r="AM299" s="418"/>
      <c r="AN299" s="44"/>
      <c r="AO299" s="12"/>
    </row>
    <row r="300" spans="1:49" hidden="1">
      <c r="A300" s="1173"/>
      <c r="B300" s="1173"/>
      <c r="C300" s="1216"/>
      <c r="D300" s="1216"/>
      <c r="E300" s="415"/>
      <c r="F300" s="1838" t="s">
        <v>2113</v>
      </c>
      <c r="G300" s="1839"/>
      <c r="H300" s="1839"/>
      <c r="I300" s="1839"/>
      <c r="J300" s="1839"/>
      <c r="K300" s="1839"/>
      <c r="L300" s="1839"/>
      <c r="M300" s="1839"/>
      <c r="N300" s="1839"/>
      <c r="O300" s="1839"/>
      <c r="P300" s="1839"/>
      <c r="Q300" s="1839"/>
      <c r="R300" s="1839"/>
      <c r="S300" s="1839"/>
      <c r="T300" s="1839"/>
      <c r="U300" s="1839"/>
      <c r="V300" s="1839"/>
      <c r="W300" s="1839"/>
      <c r="X300" s="1839"/>
      <c r="Y300" s="1839"/>
      <c r="Z300" s="1839"/>
      <c r="AA300" s="1839"/>
      <c r="AB300" s="1839"/>
      <c r="AC300" s="1839"/>
      <c r="AD300" s="1840"/>
      <c r="AE300" s="419"/>
      <c r="AF300" s="419"/>
      <c r="AG300" s="1113"/>
      <c r="AH300" s="419"/>
      <c r="AI300" s="419"/>
      <c r="AJ300" s="418"/>
      <c r="AK300" s="418"/>
      <c r="AL300" s="418"/>
      <c r="AM300" s="418"/>
      <c r="AN300" s="44"/>
      <c r="AO300" s="12"/>
      <c r="AP300" s="423" t="s">
        <v>1075</v>
      </c>
    </row>
    <row r="301" spans="1:49" hidden="1">
      <c r="F301" s="1838"/>
      <c r="G301" s="1839"/>
      <c r="H301" s="1839"/>
      <c r="I301" s="1839"/>
      <c r="J301" s="1839"/>
      <c r="K301" s="1839"/>
      <c r="L301" s="1839"/>
      <c r="M301" s="1839"/>
      <c r="N301" s="1839"/>
      <c r="O301" s="1839"/>
      <c r="P301" s="1839"/>
      <c r="Q301" s="1839"/>
      <c r="R301" s="1839"/>
      <c r="S301" s="1839"/>
      <c r="T301" s="1839"/>
      <c r="U301" s="1839"/>
      <c r="V301" s="1839"/>
      <c r="W301" s="1839"/>
      <c r="X301" s="1839"/>
      <c r="Y301" s="1839"/>
      <c r="Z301" s="1839"/>
      <c r="AA301" s="1839"/>
      <c r="AB301" s="1839"/>
      <c r="AC301" s="1839"/>
      <c r="AD301" s="1840"/>
      <c r="AE301" s="419"/>
      <c r="AF301" s="419"/>
      <c r="AH301" s="419"/>
      <c r="AI301" s="419"/>
      <c r="AJ301" s="418"/>
      <c r="AK301" s="418"/>
      <c r="AL301" s="418"/>
      <c r="AM301" s="418"/>
      <c r="AN301" s="44"/>
      <c r="AO301" s="12"/>
      <c r="AP301" s="423" t="s">
        <v>2114</v>
      </c>
    </row>
    <row r="302" spans="1:49" hidden="1">
      <c r="A302" s="418"/>
      <c r="B302" s="419"/>
      <c r="C302" s="1216"/>
      <c r="D302" s="1216"/>
      <c r="E302" s="415"/>
      <c r="F302" s="509" t="s">
        <v>2115</v>
      </c>
      <c r="G302" s="520"/>
      <c r="H302" s="520"/>
      <c r="I302" s="520"/>
      <c r="J302" s="520"/>
      <c r="K302" s="520"/>
      <c r="L302" s="520"/>
      <c r="M302" s="520"/>
      <c r="N302" s="520"/>
      <c r="O302" s="520"/>
      <c r="P302" s="520"/>
      <c r="Q302" s="520"/>
      <c r="R302" s="520"/>
      <c r="S302" s="520"/>
      <c r="T302" s="520"/>
      <c r="U302" s="520"/>
      <c r="V302" s="520"/>
      <c r="W302" s="520"/>
      <c r="X302" s="520"/>
      <c r="Y302" s="520"/>
      <c r="Z302" s="520"/>
      <c r="AA302" s="520"/>
      <c r="AB302" s="520"/>
      <c r="AC302" s="520"/>
      <c r="AD302" s="830"/>
      <c r="AE302" s="419"/>
      <c r="AF302" s="419"/>
      <c r="AG302" s="1113"/>
      <c r="AH302" s="419"/>
      <c r="AI302" s="419"/>
      <c r="AJ302" s="418"/>
      <c r="AK302" s="418"/>
      <c r="AL302" s="418"/>
      <c r="AM302" s="418"/>
      <c r="AN302" s="44"/>
      <c r="AO302" s="12"/>
      <c r="AP302" s="423" t="s">
        <v>2116</v>
      </c>
    </row>
    <row r="303" spans="1:49" hidden="1">
      <c r="A303" s="418"/>
      <c r="B303" s="419"/>
      <c r="C303" s="1216"/>
      <c r="D303" s="1216"/>
      <c r="E303" s="415"/>
      <c r="F303" s="509"/>
      <c r="G303" s="520"/>
      <c r="H303" s="520"/>
      <c r="I303" s="520"/>
      <c r="J303" s="520"/>
      <c r="K303" s="520"/>
      <c r="L303" s="520"/>
      <c r="M303" s="520"/>
      <c r="N303" s="520"/>
      <c r="O303" s="520"/>
      <c r="P303" s="520"/>
      <c r="Q303" s="520"/>
      <c r="R303" s="520"/>
      <c r="S303" s="520"/>
      <c r="T303" s="520"/>
      <c r="U303" s="520"/>
      <c r="V303" s="520"/>
      <c r="W303" s="520"/>
      <c r="X303" s="520"/>
      <c r="Y303" s="520"/>
      <c r="Z303" s="520"/>
      <c r="AA303" s="520"/>
      <c r="AB303" s="520"/>
      <c r="AC303" s="520"/>
      <c r="AD303" s="830"/>
      <c r="AE303" s="419"/>
      <c r="AF303" s="419"/>
      <c r="AG303" s="1113"/>
      <c r="AH303" s="419"/>
      <c r="AI303" s="419"/>
      <c r="AJ303" s="418"/>
      <c r="AK303" s="418"/>
      <c r="AL303" s="418"/>
      <c r="AM303" s="418"/>
      <c r="AN303" s="44"/>
      <c r="AO303" s="12"/>
      <c r="AP303" s="423" t="s">
        <v>2117</v>
      </c>
    </row>
    <row r="304" spans="1:49" ht="12.75" hidden="1" customHeight="1">
      <c r="A304" s="418"/>
      <c r="B304" s="419"/>
      <c r="C304" s="1216"/>
      <c r="D304" s="1216"/>
      <c r="E304" s="415"/>
      <c r="F304" s="509"/>
      <c r="G304" s="501"/>
      <c r="H304" s="501"/>
      <c r="I304" s="501"/>
      <c r="J304" s="501"/>
      <c r="K304" s="501"/>
      <c r="L304" s="501"/>
      <c r="M304" s="501"/>
      <c r="N304" s="501"/>
      <c r="O304" s="501"/>
      <c r="P304" s="501"/>
      <c r="Q304" s="501"/>
      <c r="R304" s="501"/>
      <c r="S304" s="501"/>
      <c r="T304" s="501"/>
      <c r="U304" s="501"/>
      <c r="V304" s="501"/>
      <c r="W304" s="501"/>
      <c r="X304" s="501"/>
      <c r="Y304" s="501"/>
      <c r="Z304" s="501"/>
      <c r="AA304" s="501"/>
      <c r="AB304" s="501"/>
      <c r="AC304" s="501"/>
      <c r="AD304" s="510"/>
      <c r="AE304" s="419"/>
      <c r="AF304" s="419"/>
      <c r="AG304" s="1113"/>
      <c r="AH304" s="419"/>
      <c r="AI304" s="419"/>
      <c r="AJ304" s="418"/>
      <c r="AK304" s="418"/>
      <c r="AL304" s="418"/>
      <c r="AM304" s="418"/>
      <c r="AN304" s="44"/>
      <c r="AO304" s="12"/>
      <c r="AP304" s="24"/>
    </row>
    <row r="305" spans="1:42" ht="12.75" hidden="1" customHeight="1">
      <c r="A305" s="418"/>
      <c r="B305" s="419"/>
      <c r="C305" s="1216"/>
      <c r="D305" s="1216"/>
      <c r="E305" s="415"/>
      <c r="F305" s="1968" t="s">
        <v>1075</v>
      </c>
      <c r="G305" s="1969"/>
      <c r="H305" s="1969"/>
      <c r="I305" s="1969"/>
      <c r="J305" s="1969"/>
      <c r="K305" s="1969"/>
      <c r="L305" s="1969"/>
      <c r="M305" s="1969"/>
      <c r="N305" s="1969"/>
      <c r="O305" s="1969"/>
      <c r="P305" s="1969"/>
      <c r="Q305" s="1969"/>
      <c r="R305" s="1969"/>
      <c r="S305" s="1969"/>
      <c r="T305" s="1969"/>
      <c r="U305" s="1969"/>
      <c r="V305" s="1969"/>
      <c r="W305" s="1969"/>
      <c r="X305" s="1969"/>
      <c r="Y305" s="1969"/>
      <c r="Z305" s="1969"/>
      <c r="AA305" s="1969"/>
      <c r="AB305" s="1969"/>
      <c r="AC305" s="1969"/>
      <c r="AD305" s="1970"/>
      <c r="AE305" s="501"/>
      <c r="AF305" s="501"/>
      <c r="AG305" s="501"/>
      <c r="AH305" s="501"/>
      <c r="AI305" s="501"/>
      <c r="AJ305" s="501"/>
      <c r="AK305" s="501"/>
      <c r="AL305" s="418"/>
      <c r="AM305" s="418"/>
      <c r="AN305" s="44"/>
      <c r="AO305" s="12"/>
      <c r="AP305" s="24"/>
    </row>
    <row r="306" spans="1:42" hidden="1">
      <c r="A306" s="418"/>
      <c r="B306" s="419"/>
      <c r="C306" s="1216"/>
      <c r="D306" s="1216"/>
      <c r="E306" s="415"/>
      <c r="F306" s="1968"/>
      <c r="G306" s="1969"/>
      <c r="H306" s="1969"/>
      <c r="I306" s="1969"/>
      <c r="J306" s="1969"/>
      <c r="K306" s="1969"/>
      <c r="L306" s="1969"/>
      <c r="M306" s="1969"/>
      <c r="N306" s="1969"/>
      <c r="O306" s="1969"/>
      <c r="P306" s="1969"/>
      <c r="Q306" s="1969"/>
      <c r="R306" s="1969"/>
      <c r="S306" s="1969"/>
      <c r="T306" s="1969"/>
      <c r="U306" s="1969"/>
      <c r="V306" s="1969"/>
      <c r="W306" s="1969"/>
      <c r="X306" s="1969"/>
      <c r="Y306" s="1969"/>
      <c r="Z306" s="1969"/>
      <c r="AA306" s="1969"/>
      <c r="AB306" s="1969"/>
      <c r="AC306" s="1969"/>
      <c r="AD306" s="1970"/>
      <c r="AE306" s="419"/>
      <c r="AF306" s="419"/>
      <c r="AG306" s="1113"/>
      <c r="AH306" s="419"/>
      <c r="AI306" s="419"/>
      <c r="AJ306" s="418"/>
      <c r="AK306" s="418"/>
      <c r="AL306" s="418"/>
      <c r="AM306" s="418"/>
      <c r="AN306" s="44"/>
      <c r="AO306" s="12"/>
      <c r="AP306" s="24"/>
    </row>
    <row r="307" spans="1:42" hidden="1">
      <c r="A307" s="418"/>
      <c r="B307" s="419"/>
      <c r="C307" s="1216"/>
      <c r="D307" s="1216"/>
      <c r="E307" s="415"/>
      <c r="F307" s="1968"/>
      <c r="G307" s="1969"/>
      <c r="H307" s="1969"/>
      <c r="I307" s="1969"/>
      <c r="J307" s="1969"/>
      <c r="K307" s="1969"/>
      <c r="L307" s="1969"/>
      <c r="M307" s="1969"/>
      <c r="N307" s="1969"/>
      <c r="O307" s="1969"/>
      <c r="P307" s="1969"/>
      <c r="Q307" s="1969"/>
      <c r="R307" s="1969"/>
      <c r="S307" s="1969"/>
      <c r="T307" s="1969"/>
      <c r="U307" s="1969"/>
      <c r="V307" s="1969"/>
      <c r="W307" s="1969"/>
      <c r="X307" s="1969"/>
      <c r="Y307" s="1969"/>
      <c r="Z307" s="1969"/>
      <c r="AA307" s="1969"/>
      <c r="AB307" s="1969"/>
      <c r="AC307" s="1969"/>
      <c r="AD307" s="1970"/>
      <c r="AE307" s="419"/>
      <c r="AF307" s="419"/>
      <c r="AG307" s="1113"/>
      <c r="AH307" s="419"/>
      <c r="AI307" s="419"/>
      <c r="AJ307" s="418"/>
      <c r="AK307" s="418"/>
      <c r="AL307" s="418"/>
      <c r="AM307" s="418"/>
      <c r="AN307" s="44"/>
      <c r="AO307" s="12"/>
      <c r="AP307" s="24"/>
    </row>
    <row r="308" spans="1:42" hidden="1">
      <c r="A308" s="418"/>
      <c r="B308" s="419"/>
      <c r="C308" s="1216"/>
      <c r="D308" s="1216"/>
      <c r="E308" s="415"/>
      <c r="F308" s="1968"/>
      <c r="G308" s="1969"/>
      <c r="H308" s="1969"/>
      <c r="I308" s="1969"/>
      <c r="J308" s="1969"/>
      <c r="K308" s="1969"/>
      <c r="L308" s="1969"/>
      <c r="M308" s="1969"/>
      <c r="N308" s="1969"/>
      <c r="O308" s="1969"/>
      <c r="P308" s="1969"/>
      <c r="Q308" s="1969"/>
      <c r="R308" s="1969"/>
      <c r="S308" s="1969"/>
      <c r="T308" s="1969"/>
      <c r="U308" s="1969"/>
      <c r="V308" s="1969"/>
      <c r="W308" s="1969"/>
      <c r="X308" s="1969"/>
      <c r="Y308" s="1969"/>
      <c r="Z308" s="1969"/>
      <c r="AA308" s="1969"/>
      <c r="AB308" s="1969"/>
      <c r="AC308" s="1969"/>
      <c r="AD308" s="1970"/>
      <c r="AE308" s="419"/>
      <c r="AF308" s="419"/>
      <c r="AG308" s="1113"/>
      <c r="AH308" s="419"/>
      <c r="AI308" s="419"/>
      <c r="AJ308" s="418"/>
      <c r="AK308" s="418"/>
      <c r="AL308" s="418"/>
      <c r="AM308" s="418"/>
      <c r="AN308" s="44"/>
      <c r="AO308" s="12"/>
      <c r="AP308" s="24"/>
    </row>
    <row r="309" spans="1:42" hidden="1">
      <c r="A309" s="418"/>
      <c r="B309" s="419"/>
      <c r="C309" s="1216"/>
      <c r="D309" s="1216"/>
      <c r="E309" s="415"/>
      <c r="F309" s="1971"/>
      <c r="G309" s="1972"/>
      <c r="H309" s="1972"/>
      <c r="I309" s="1972"/>
      <c r="J309" s="1972"/>
      <c r="K309" s="1972"/>
      <c r="L309" s="1972"/>
      <c r="M309" s="1972"/>
      <c r="N309" s="1972"/>
      <c r="O309" s="1972"/>
      <c r="P309" s="1972"/>
      <c r="Q309" s="1972"/>
      <c r="R309" s="1972"/>
      <c r="S309" s="1972"/>
      <c r="T309" s="1972"/>
      <c r="U309" s="1972"/>
      <c r="V309" s="1972"/>
      <c r="W309" s="1972"/>
      <c r="X309" s="1972"/>
      <c r="Y309" s="1972"/>
      <c r="Z309" s="1972"/>
      <c r="AA309" s="1972"/>
      <c r="AB309" s="1972"/>
      <c r="AC309" s="1972"/>
      <c r="AD309" s="1973"/>
      <c r="AE309" s="419"/>
      <c r="AF309" s="419"/>
      <c r="AG309" s="1113"/>
      <c r="AH309" s="419"/>
      <c r="AI309" s="419"/>
      <c r="AJ309" s="418"/>
      <c r="AK309" s="418"/>
      <c r="AL309" s="418"/>
      <c r="AM309" s="418"/>
      <c r="AN309" s="44"/>
      <c r="AO309" s="12"/>
      <c r="AP309" s="24"/>
    </row>
    <row r="310" spans="1:42" hidden="1">
      <c r="A310" s="418"/>
      <c r="B310" s="419"/>
      <c r="C310" s="1216"/>
      <c r="D310" s="1216"/>
      <c r="E310" s="415"/>
      <c r="F310" s="797"/>
      <c r="G310" s="501"/>
      <c r="H310" s="501"/>
      <c r="I310" s="501"/>
      <c r="J310" s="501"/>
      <c r="K310" s="501"/>
      <c r="L310" s="501"/>
      <c r="M310" s="501"/>
      <c r="N310" s="501"/>
      <c r="O310" s="501"/>
      <c r="P310" s="501"/>
      <c r="Q310" s="501"/>
      <c r="R310" s="501"/>
      <c r="S310" s="501"/>
      <c r="T310" s="501"/>
      <c r="U310" s="501"/>
      <c r="V310" s="501"/>
      <c r="W310" s="501"/>
      <c r="X310" s="501"/>
      <c r="Y310" s="501"/>
      <c r="Z310" s="501"/>
      <c r="AA310" s="501"/>
      <c r="AB310" s="501"/>
      <c r="AC310" s="501"/>
      <c r="AD310" s="510"/>
      <c r="AE310" s="419"/>
      <c r="AF310" s="419"/>
      <c r="AG310" s="1113"/>
      <c r="AH310" s="419"/>
      <c r="AI310" s="419"/>
      <c r="AJ310" s="418"/>
      <c r="AK310" s="418"/>
      <c r="AL310" s="418"/>
      <c r="AM310" s="418"/>
      <c r="AN310" s="44"/>
      <c r="AO310" s="12"/>
      <c r="AP310" s="24"/>
    </row>
    <row r="311" spans="1:42" hidden="1">
      <c r="A311" s="418"/>
      <c r="B311" s="419"/>
      <c r="C311" s="1216"/>
      <c r="D311" s="1216"/>
      <c r="E311" s="415"/>
      <c r="F311" s="511" t="s">
        <v>2118</v>
      </c>
      <c r="G311" s="419"/>
      <c r="H311" s="419"/>
      <c r="I311" s="419"/>
      <c r="J311" s="419"/>
      <c r="K311" s="419"/>
      <c r="L311" s="419"/>
      <c r="M311" s="419"/>
      <c r="N311" s="419"/>
      <c r="O311" s="419"/>
      <c r="P311" s="419"/>
      <c r="Q311" s="419"/>
      <c r="R311" s="419"/>
      <c r="S311" s="419"/>
      <c r="T311" s="419"/>
      <c r="U311" s="419"/>
      <c r="V311" s="419"/>
      <c r="W311" s="419"/>
      <c r="X311" s="419"/>
      <c r="Y311" s="419"/>
      <c r="Z311" s="419"/>
      <c r="AA311" s="419"/>
      <c r="AB311" s="419"/>
      <c r="AC311" s="419"/>
      <c r="AD311" s="512"/>
      <c r="AE311" s="419"/>
      <c r="AF311" s="419"/>
      <c r="AG311" s="1113"/>
      <c r="AH311" s="419"/>
      <c r="AI311" s="419"/>
      <c r="AJ311" s="418"/>
      <c r="AK311" s="418"/>
      <c r="AL311" s="418"/>
      <c r="AM311" s="418"/>
      <c r="AN311" s="44"/>
      <c r="AO311" s="12"/>
      <c r="AP311" s="24"/>
    </row>
    <row r="312" spans="1:42" hidden="1">
      <c r="A312" s="418"/>
      <c r="B312" s="419"/>
      <c r="C312" s="1216"/>
      <c r="D312" s="1216"/>
      <c r="E312" s="415"/>
      <c r="F312" s="511"/>
      <c r="G312" s="419"/>
      <c r="H312" s="419"/>
      <c r="I312" s="419"/>
      <c r="J312" s="419"/>
      <c r="K312" s="419"/>
      <c r="L312" s="419"/>
      <c r="M312" s="419"/>
      <c r="N312" s="419"/>
      <c r="O312" s="419"/>
      <c r="P312" s="419"/>
      <c r="Q312" s="419"/>
      <c r="R312" s="419"/>
      <c r="S312" s="419"/>
      <c r="T312" s="419"/>
      <c r="U312" s="419"/>
      <c r="V312" s="419"/>
      <c r="W312" s="419"/>
      <c r="X312" s="419"/>
      <c r="Y312" s="419"/>
      <c r="Z312" s="419"/>
      <c r="AA312" s="419"/>
      <c r="AB312" s="419"/>
      <c r="AC312" s="419"/>
      <c r="AD312" s="512"/>
      <c r="AE312" s="419"/>
      <c r="AF312" s="419"/>
      <c r="AG312" s="1113"/>
      <c r="AH312" s="419"/>
      <c r="AI312" s="419"/>
      <c r="AJ312" s="418"/>
      <c r="AK312" s="418"/>
      <c r="AL312" s="418"/>
      <c r="AM312" s="418"/>
      <c r="AN312" s="44"/>
      <c r="AO312" s="12"/>
      <c r="AP312" s="423" t="s">
        <v>1075</v>
      </c>
    </row>
    <row r="313" spans="1:42" ht="12.75" hidden="1" customHeight="1">
      <c r="A313" s="418"/>
      <c r="B313" s="419"/>
      <c r="C313" s="1216"/>
      <c r="D313" s="1216"/>
      <c r="E313" s="415"/>
      <c r="F313" s="513"/>
      <c r="G313" s="440" t="s">
        <v>21</v>
      </c>
      <c r="H313" s="440"/>
      <c r="I313" s="1974" t="s">
        <v>1075</v>
      </c>
      <c r="J313" s="1974"/>
      <c r="K313" s="1974"/>
      <c r="L313" s="1974"/>
      <c r="M313" s="1974"/>
      <c r="N313" s="1974"/>
      <c r="O313" s="1974"/>
      <c r="P313" s="1974"/>
      <c r="Q313" s="1974"/>
      <c r="R313" s="1974"/>
      <c r="S313" s="1974"/>
      <c r="T313" s="1974"/>
      <c r="U313" s="1974"/>
      <c r="V313" s="1974"/>
      <c r="W313" s="1974"/>
      <c r="X313" s="1974"/>
      <c r="Y313" s="1974"/>
      <c r="Z313" s="1974"/>
      <c r="AA313" s="1974"/>
      <c r="AB313" s="1974"/>
      <c r="AC313" s="1974"/>
      <c r="AD313" s="1975"/>
      <c r="AE313" s="419"/>
      <c r="AF313" s="419"/>
      <c r="AG313" s="1113"/>
      <c r="AH313" s="419"/>
      <c r="AI313" s="419"/>
      <c r="AJ313" s="418"/>
      <c r="AK313" s="418"/>
      <c r="AL313" s="418"/>
      <c r="AM313" s="418"/>
      <c r="AN313" s="44"/>
      <c r="AO313" s="12"/>
      <c r="AP313" s="423" t="s">
        <v>2119</v>
      </c>
    </row>
    <row r="314" spans="1:42" hidden="1">
      <c r="A314" s="418"/>
      <c r="B314" s="419"/>
      <c r="C314" s="1216"/>
      <c r="D314" s="1216"/>
      <c r="E314" s="415"/>
      <c r="F314" s="513"/>
      <c r="G314" s="440"/>
      <c r="H314" s="440"/>
      <c r="I314" s="1974"/>
      <c r="J314" s="1974"/>
      <c r="K314" s="1974"/>
      <c r="L314" s="1974"/>
      <c r="M314" s="1974"/>
      <c r="N314" s="1974"/>
      <c r="O314" s="1974"/>
      <c r="P314" s="1974"/>
      <c r="Q314" s="1974"/>
      <c r="R314" s="1974"/>
      <c r="S314" s="1974"/>
      <c r="T314" s="1974"/>
      <c r="U314" s="1974"/>
      <c r="V314" s="1974"/>
      <c r="W314" s="1974"/>
      <c r="X314" s="1974"/>
      <c r="Y314" s="1974"/>
      <c r="Z314" s="1974"/>
      <c r="AA314" s="1974"/>
      <c r="AB314" s="1974"/>
      <c r="AC314" s="1974"/>
      <c r="AD314" s="1975"/>
      <c r="AE314" s="419"/>
      <c r="AF314" s="419"/>
      <c r="AG314" s="1113"/>
      <c r="AH314" s="419"/>
      <c r="AI314" s="419"/>
      <c r="AJ314" s="418"/>
      <c r="AK314" s="418"/>
      <c r="AL314" s="418"/>
      <c r="AM314" s="418"/>
      <c r="AN314" s="44"/>
      <c r="AO314" s="12"/>
      <c r="AP314" s="423" t="s">
        <v>2120</v>
      </c>
    </row>
    <row r="315" spans="1:42" hidden="1">
      <c r="A315" s="418"/>
      <c r="B315" s="419"/>
      <c r="C315" s="1200"/>
      <c r="D315" s="1200"/>
      <c r="E315" s="415"/>
      <c r="F315" s="513"/>
      <c r="G315" s="440"/>
      <c r="H315" s="440"/>
      <c r="I315" s="1974"/>
      <c r="J315" s="1974"/>
      <c r="K315" s="1974"/>
      <c r="L315" s="1974"/>
      <c r="M315" s="1974"/>
      <c r="N315" s="1974"/>
      <c r="O315" s="1974"/>
      <c r="P315" s="1974"/>
      <c r="Q315" s="1974"/>
      <c r="R315" s="1974"/>
      <c r="S315" s="1974"/>
      <c r="T315" s="1974"/>
      <c r="U315" s="1974"/>
      <c r="V315" s="1974"/>
      <c r="W315" s="1974"/>
      <c r="X315" s="1974"/>
      <c r="Y315" s="1974"/>
      <c r="Z315" s="1974"/>
      <c r="AA315" s="1974"/>
      <c r="AB315" s="1974"/>
      <c r="AC315" s="1974"/>
      <c r="AD315" s="1975"/>
      <c r="AE315" s="419"/>
      <c r="AF315" s="419"/>
      <c r="AG315" s="1113"/>
      <c r="AH315" s="419"/>
      <c r="AI315" s="419"/>
      <c r="AJ315" s="418"/>
      <c r="AK315" s="418"/>
      <c r="AL315" s="418"/>
      <c r="AM315" s="418"/>
      <c r="AN315" s="44"/>
      <c r="AO315" s="12"/>
      <c r="AP315" s="423" t="s">
        <v>2121</v>
      </c>
    </row>
    <row r="316" spans="1:42" hidden="1">
      <c r="A316" s="418"/>
      <c r="B316" s="419"/>
      <c r="C316" s="1200"/>
      <c r="D316" s="1200"/>
      <c r="E316" s="415"/>
      <c r="F316" s="511"/>
      <c r="G316" s="419"/>
      <c r="H316" s="419"/>
      <c r="I316" s="1976"/>
      <c r="J316" s="1976"/>
      <c r="K316" s="1976"/>
      <c r="L316" s="1976"/>
      <c r="M316" s="1976"/>
      <c r="N316" s="1976"/>
      <c r="O316" s="1976"/>
      <c r="P316" s="1976"/>
      <c r="Q316" s="1976"/>
      <c r="R316" s="1976"/>
      <c r="S316" s="1976"/>
      <c r="T316" s="1976"/>
      <c r="U316" s="1976"/>
      <c r="V316" s="1976"/>
      <c r="W316" s="1976"/>
      <c r="X316" s="1976"/>
      <c r="Y316" s="1976"/>
      <c r="Z316" s="1976"/>
      <c r="AA316" s="1976"/>
      <c r="AB316" s="1976"/>
      <c r="AC316" s="1976"/>
      <c r="AD316" s="1977"/>
      <c r="AE316" s="419"/>
      <c r="AF316" s="419"/>
      <c r="AG316" s="1113"/>
      <c r="AH316" s="419"/>
      <c r="AI316" s="419"/>
      <c r="AJ316" s="418"/>
      <c r="AK316" s="418"/>
      <c r="AL316" s="418"/>
      <c r="AM316" s="418"/>
      <c r="AN316" s="44"/>
      <c r="AO316" s="12"/>
      <c r="AP316" s="423" t="s">
        <v>2122</v>
      </c>
    </row>
    <row r="317" spans="1:42" hidden="1">
      <c r="A317" s="418"/>
      <c r="B317" s="419"/>
      <c r="C317" s="1200"/>
      <c r="D317" s="1200"/>
      <c r="E317" s="415"/>
      <c r="F317" s="511"/>
      <c r="G317" s="419"/>
      <c r="H317" s="419"/>
      <c r="I317" s="419"/>
      <c r="J317" s="419"/>
      <c r="K317" s="419"/>
      <c r="L317" s="419"/>
      <c r="M317" s="419"/>
      <c r="N317" s="419"/>
      <c r="O317" s="419"/>
      <c r="P317" s="419"/>
      <c r="Q317" s="419"/>
      <c r="R317" s="419"/>
      <c r="S317" s="419"/>
      <c r="T317" s="419"/>
      <c r="U317" s="419"/>
      <c r="V317" s="419"/>
      <c r="W317" s="419"/>
      <c r="X317" s="419"/>
      <c r="Y317" s="419"/>
      <c r="Z317" s="419"/>
      <c r="AA317" s="419"/>
      <c r="AB317" s="419"/>
      <c r="AC317" s="419"/>
      <c r="AD317" s="512"/>
      <c r="AE317" s="419"/>
      <c r="AF317" s="419"/>
      <c r="AG317" s="1113"/>
      <c r="AH317" s="419"/>
      <c r="AI317" s="419"/>
      <c r="AJ317" s="418"/>
      <c r="AK317" s="418"/>
      <c r="AL317" s="418"/>
      <c r="AM317" s="418"/>
      <c r="AN317" s="44"/>
      <c r="AO317" s="12"/>
      <c r="AP317" s="24"/>
    </row>
    <row r="318" spans="1:42" hidden="1">
      <c r="A318" s="418"/>
      <c r="B318" s="419"/>
      <c r="C318" s="1200"/>
      <c r="D318" s="1200"/>
      <c r="E318" s="415"/>
      <c r="F318" s="511"/>
      <c r="G318" s="419" t="s">
        <v>26</v>
      </c>
      <c r="H318" s="419"/>
      <c r="I318" s="1974" t="s">
        <v>1075</v>
      </c>
      <c r="J318" s="1974"/>
      <c r="K318" s="1974"/>
      <c r="L318" s="1974"/>
      <c r="M318" s="1974"/>
      <c r="N318" s="1974"/>
      <c r="O318" s="1974"/>
      <c r="P318" s="1974"/>
      <c r="Q318" s="1974"/>
      <c r="R318" s="1974"/>
      <c r="S318" s="1974"/>
      <c r="T318" s="1974"/>
      <c r="U318" s="1974"/>
      <c r="V318" s="1974"/>
      <c r="W318" s="1974"/>
      <c r="X318" s="1974"/>
      <c r="Y318" s="1974"/>
      <c r="Z318" s="1974"/>
      <c r="AA318" s="1974"/>
      <c r="AB318" s="1974"/>
      <c r="AC318" s="1974"/>
      <c r="AD318" s="1975"/>
      <c r="AE318" s="419"/>
      <c r="AF318" s="419"/>
      <c r="AG318" s="1113"/>
      <c r="AH318" s="419"/>
      <c r="AI318" s="419"/>
      <c r="AJ318" s="418"/>
      <c r="AK318" s="418"/>
      <c r="AL318" s="418"/>
      <c r="AM318" s="418"/>
      <c r="AN318" s="44"/>
      <c r="AO318" s="12"/>
    </row>
    <row r="319" spans="1:42" hidden="1">
      <c r="A319" s="418"/>
      <c r="B319" s="419"/>
      <c r="C319" s="1200"/>
      <c r="D319" s="1200"/>
      <c r="E319" s="415"/>
      <c r="F319" s="511"/>
      <c r="G319" s="419"/>
      <c r="H319" s="419"/>
      <c r="I319" s="1974"/>
      <c r="J319" s="1974"/>
      <c r="K319" s="1974"/>
      <c r="L319" s="1974"/>
      <c r="M319" s="1974"/>
      <c r="N319" s="1974"/>
      <c r="O319" s="1974"/>
      <c r="P319" s="1974"/>
      <c r="Q319" s="1974"/>
      <c r="R319" s="1974"/>
      <c r="S319" s="1974"/>
      <c r="T319" s="1974"/>
      <c r="U319" s="1974"/>
      <c r="V319" s="1974"/>
      <c r="W319" s="1974"/>
      <c r="X319" s="1974"/>
      <c r="Y319" s="1974"/>
      <c r="Z319" s="1974"/>
      <c r="AA319" s="1974"/>
      <c r="AB319" s="1974"/>
      <c r="AC319" s="1974"/>
      <c r="AD319" s="1975"/>
      <c r="AE319" s="419"/>
      <c r="AF319" s="419"/>
      <c r="AG319" s="1113"/>
      <c r="AH319" s="419"/>
      <c r="AI319" s="419"/>
      <c r="AJ319" s="418"/>
      <c r="AK319" s="418"/>
      <c r="AL319" s="418"/>
      <c r="AM319" s="418"/>
      <c r="AN319" s="44"/>
      <c r="AO319" s="12"/>
      <c r="AP319" s="423" t="s">
        <v>1075</v>
      </c>
    </row>
    <row r="320" spans="1:42" hidden="1">
      <c r="A320" s="418"/>
      <c r="B320" s="419"/>
      <c r="C320" s="1200"/>
      <c r="D320" s="1200"/>
      <c r="E320" s="415"/>
      <c r="F320" s="514"/>
      <c r="G320" s="515"/>
      <c r="H320" s="515"/>
      <c r="I320" s="1976"/>
      <c r="J320" s="1976"/>
      <c r="K320" s="1976"/>
      <c r="L320" s="1976"/>
      <c r="M320" s="1976"/>
      <c r="N320" s="1976"/>
      <c r="O320" s="1976"/>
      <c r="P320" s="1976"/>
      <c r="Q320" s="1976"/>
      <c r="R320" s="1976"/>
      <c r="S320" s="1976"/>
      <c r="T320" s="1976"/>
      <c r="U320" s="1976"/>
      <c r="V320" s="1976"/>
      <c r="W320" s="1976"/>
      <c r="X320" s="1976"/>
      <c r="Y320" s="1976"/>
      <c r="Z320" s="1976"/>
      <c r="AA320" s="1976"/>
      <c r="AB320" s="1976"/>
      <c r="AC320" s="1976"/>
      <c r="AD320" s="1977"/>
      <c r="AE320" s="419"/>
      <c r="AF320" s="419"/>
      <c r="AG320" s="1113"/>
      <c r="AH320" s="419"/>
      <c r="AI320" s="419"/>
      <c r="AJ320" s="418"/>
      <c r="AK320" s="418"/>
      <c r="AL320" s="418"/>
      <c r="AM320" s="418"/>
      <c r="AN320" s="44"/>
      <c r="AO320" s="12"/>
      <c r="AP320" s="423" t="s">
        <v>2123</v>
      </c>
    </row>
    <row r="321" spans="1:44" hidden="1">
      <c r="A321" s="418"/>
      <c r="B321" s="419"/>
      <c r="C321" s="418"/>
      <c r="D321" s="419"/>
      <c r="E321" s="418"/>
      <c r="F321" s="476"/>
      <c r="G321" s="419"/>
      <c r="H321" s="419"/>
      <c r="I321" s="419"/>
      <c r="J321" s="419"/>
      <c r="K321" s="419"/>
      <c r="L321" s="419"/>
      <c r="M321" s="419"/>
      <c r="N321" s="419"/>
      <c r="O321" s="419"/>
      <c r="P321" s="419"/>
      <c r="Q321" s="419"/>
      <c r="R321" s="419"/>
      <c r="S321" s="419"/>
      <c r="T321" s="419"/>
      <c r="U321" s="419"/>
      <c r="V321" s="419"/>
      <c r="W321" s="419"/>
      <c r="X321" s="419"/>
      <c r="Y321" s="419"/>
      <c r="Z321" s="419"/>
      <c r="AA321" s="419"/>
      <c r="AB321" s="419"/>
      <c r="AC321" s="419"/>
      <c r="AD321" s="419"/>
      <c r="AE321" s="419"/>
      <c r="AF321" s="419"/>
      <c r="AG321" s="419"/>
      <c r="AH321" s="419"/>
      <c r="AI321" s="419"/>
      <c r="AJ321" s="418"/>
      <c r="AK321" s="418"/>
      <c r="AL321" s="418"/>
      <c r="AM321" s="418"/>
      <c r="AN321" s="44"/>
      <c r="AO321" s="12"/>
      <c r="AP321" s="423" t="s">
        <v>2124</v>
      </c>
    </row>
    <row r="322" spans="1:44" ht="12.75" hidden="1" customHeight="1">
      <c r="A322" s="1555" t="s">
        <v>2125</v>
      </c>
      <c r="B322" s="1555"/>
      <c r="C322" s="1861" t="s">
        <v>299</v>
      </c>
      <c r="D322" s="1861"/>
      <c r="E322" s="415"/>
      <c r="F322" s="1962" t="s">
        <v>2126</v>
      </c>
      <c r="G322" s="1963"/>
      <c r="H322" s="1963"/>
      <c r="I322" s="1963"/>
      <c r="J322" s="1963"/>
      <c r="K322" s="1963"/>
      <c r="L322" s="1963"/>
      <c r="M322" s="1963"/>
      <c r="N322" s="1963"/>
      <c r="O322" s="1963"/>
      <c r="P322" s="1963"/>
      <c r="Q322" s="1963"/>
      <c r="R322" s="1963"/>
      <c r="S322" s="1963"/>
      <c r="T322" s="1963"/>
      <c r="U322" s="1963"/>
      <c r="V322" s="1963"/>
      <c r="W322" s="1963"/>
      <c r="X322" s="1963"/>
      <c r="Y322" s="1963"/>
      <c r="Z322" s="1963"/>
      <c r="AA322" s="1963"/>
      <c r="AB322" s="1963"/>
      <c r="AC322" s="1963"/>
      <c r="AD322" s="1964"/>
      <c r="AE322" s="419"/>
      <c r="AF322" s="419"/>
      <c r="AG322" s="1113" t="s">
        <v>2109</v>
      </c>
      <c r="AH322" s="419"/>
      <c r="AI322" s="419"/>
      <c r="AJ322" s="418"/>
      <c r="AK322" s="418"/>
      <c r="AL322" s="418"/>
      <c r="AM322" s="418"/>
      <c r="AN322" s="44"/>
      <c r="AO322" s="12"/>
    </row>
    <row r="323" spans="1:44" ht="15" hidden="1" customHeight="1">
      <c r="A323" s="418"/>
      <c r="B323" s="419"/>
      <c r="C323" s="419"/>
      <c r="D323" s="419"/>
      <c r="E323" s="419"/>
      <c r="F323" s="1965"/>
      <c r="G323" s="1966"/>
      <c r="H323" s="1966"/>
      <c r="I323" s="1966"/>
      <c r="J323" s="1966"/>
      <c r="K323" s="1966"/>
      <c r="L323" s="1966"/>
      <c r="M323" s="1966"/>
      <c r="N323" s="1966"/>
      <c r="O323" s="1966"/>
      <c r="P323" s="1966"/>
      <c r="Q323" s="1966"/>
      <c r="R323" s="1966"/>
      <c r="S323" s="1966"/>
      <c r="T323" s="1966"/>
      <c r="U323" s="1966"/>
      <c r="V323" s="1966"/>
      <c r="W323" s="1966"/>
      <c r="X323" s="1966"/>
      <c r="Y323" s="1966"/>
      <c r="Z323" s="1966"/>
      <c r="AA323" s="1966"/>
      <c r="AB323" s="1966"/>
      <c r="AC323" s="1966"/>
      <c r="AD323" s="1967"/>
      <c r="AE323" s="419"/>
      <c r="AF323" s="419"/>
      <c r="AG323" s="419"/>
      <c r="AH323" s="419"/>
      <c r="AI323" s="419"/>
      <c r="AJ323" s="418"/>
      <c r="AK323" s="418"/>
      <c r="AL323" s="418"/>
      <c r="AM323" s="418"/>
      <c r="AN323" s="44"/>
      <c r="AO323" s="12"/>
    </row>
    <row r="324" spans="1:44" ht="15" hidden="1" customHeight="1">
      <c r="A324" s="418"/>
      <c r="B324" s="419"/>
      <c r="C324" s="419"/>
      <c r="D324" s="419"/>
      <c r="E324" s="419"/>
      <c r="F324" s="1965"/>
      <c r="G324" s="1966"/>
      <c r="H324" s="1966"/>
      <c r="I324" s="1966"/>
      <c r="J324" s="1966"/>
      <c r="K324" s="1966"/>
      <c r="L324" s="1966"/>
      <c r="M324" s="1966"/>
      <c r="N324" s="1966"/>
      <c r="O324" s="1966"/>
      <c r="P324" s="1966"/>
      <c r="Q324" s="1966"/>
      <c r="R324" s="1966"/>
      <c r="S324" s="1966"/>
      <c r="T324" s="1966"/>
      <c r="U324" s="1966"/>
      <c r="V324" s="1966"/>
      <c r="W324" s="1966"/>
      <c r="X324" s="1966"/>
      <c r="Y324" s="1966"/>
      <c r="Z324" s="1966"/>
      <c r="AA324" s="1966"/>
      <c r="AB324" s="1966"/>
      <c r="AC324" s="1966"/>
      <c r="AD324" s="1967"/>
      <c r="AE324" s="419"/>
      <c r="AF324" s="419"/>
      <c r="AG324" s="419"/>
      <c r="AH324" s="419"/>
      <c r="AI324" s="419"/>
      <c r="AJ324" s="418"/>
      <c r="AK324" s="418"/>
      <c r="AL324" s="418"/>
      <c r="AM324" s="516"/>
      <c r="AN324" s="12"/>
      <c r="AO324" s="12"/>
    </row>
    <row r="325" spans="1:44" hidden="1">
      <c r="A325" s="418"/>
      <c r="B325" s="419"/>
      <c r="C325" s="418"/>
      <c r="D325" s="419"/>
      <c r="E325" s="418"/>
      <c r="F325" s="517" t="s">
        <v>2127</v>
      </c>
      <c r="G325" s="518"/>
      <c r="H325" s="518"/>
      <c r="I325" s="518"/>
      <c r="J325" s="518"/>
      <c r="K325" s="518"/>
      <c r="L325" s="518"/>
      <c r="M325" s="518"/>
      <c r="N325" s="518"/>
      <c r="O325" s="518"/>
      <c r="P325" s="518"/>
      <c r="Q325" s="518"/>
      <c r="R325" s="518"/>
      <c r="S325" s="518"/>
      <c r="T325" s="518"/>
      <c r="U325" s="518"/>
      <c r="V325" s="518"/>
      <c r="W325" s="518"/>
      <c r="X325" s="518"/>
      <c r="Y325" s="518"/>
      <c r="Z325" s="518"/>
      <c r="AA325" s="518"/>
      <c r="AB325" s="518"/>
      <c r="AC325" s="518"/>
      <c r="AD325" s="519"/>
      <c r="AE325" s="419"/>
      <c r="AF325" s="419"/>
      <c r="AG325" s="419"/>
      <c r="AH325" s="419"/>
      <c r="AI325" s="419"/>
      <c r="AJ325" s="418"/>
      <c r="AK325" s="418"/>
      <c r="AL325" s="418"/>
      <c r="AM325" s="516"/>
      <c r="AN325" s="24"/>
    </row>
    <row r="326" spans="1:44" hidden="1">
      <c r="A326" s="418"/>
      <c r="B326" s="419"/>
      <c r="C326" s="418"/>
      <c r="D326" s="419"/>
      <c r="E326" s="418"/>
      <c r="F326" s="520"/>
      <c r="G326" s="520"/>
      <c r="H326" s="520"/>
      <c r="I326" s="520"/>
      <c r="J326" s="520"/>
      <c r="K326" s="520"/>
      <c r="L326" s="520"/>
      <c r="M326" s="520"/>
      <c r="N326" s="520"/>
      <c r="O326" s="520"/>
      <c r="P326" s="520"/>
      <c r="Q326" s="520"/>
      <c r="R326" s="520"/>
      <c r="S326" s="520"/>
      <c r="T326" s="520"/>
      <c r="U326" s="520"/>
      <c r="V326" s="520"/>
      <c r="W326" s="520"/>
      <c r="X326" s="520"/>
      <c r="Y326" s="520"/>
      <c r="Z326" s="520"/>
      <c r="AA326" s="520"/>
      <c r="AB326" s="520"/>
      <c r="AC326" s="520"/>
      <c r="AD326" s="520"/>
      <c r="AE326" s="419"/>
      <c r="AF326" s="419"/>
      <c r="AG326" s="419"/>
      <c r="AH326" s="419"/>
      <c r="AI326" s="419"/>
      <c r="AJ326" s="418"/>
      <c r="AK326" s="418"/>
      <c r="AL326" s="418"/>
      <c r="AM326" s="516"/>
      <c r="AN326" s="24"/>
    </row>
    <row r="327" spans="1:44">
      <c r="A327" s="467"/>
      <c r="B327" s="521"/>
      <c r="C327" s="521"/>
      <c r="D327" s="521"/>
      <c r="E327" s="521"/>
      <c r="F327" s="521"/>
      <c r="G327" s="521"/>
      <c r="H327" s="521"/>
      <c r="I327" s="521"/>
      <c r="J327" s="521"/>
      <c r="K327" s="521"/>
      <c r="L327" s="521"/>
      <c r="M327" s="521"/>
      <c r="N327" s="521"/>
      <c r="O327" s="521"/>
      <c r="P327" s="521"/>
      <c r="Q327" s="521"/>
      <c r="R327" s="521"/>
      <c r="S327" s="521"/>
      <c r="T327" s="521"/>
      <c r="U327" s="521"/>
      <c r="V327" s="521"/>
      <c r="W327" s="521"/>
      <c r="X327" s="521"/>
      <c r="Y327" s="521"/>
      <c r="Z327" s="521"/>
      <c r="AA327" s="521"/>
      <c r="AB327" s="521"/>
      <c r="AC327" s="522"/>
      <c r="AD327" s="521"/>
      <c r="AE327" s="430"/>
      <c r="AF327" s="430"/>
      <c r="AG327" s="430"/>
      <c r="AH327" s="430"/>
      <c r="AI327" s="431"/>
      <c r="AJ327" s="431" t="s">
        <v>2128</v>
      </c>
      <c r="AK327" s="1846">
        <f>IF(NOT(OR(Application!M355="Yes",Application!M356="Yes")),0,AP284)</f>
        <v>0</v>
      </c>
      <c r="AL327" s="1847"/>
      <c r="AM327" s="1848"/>
      <c r="AN327" s="24"/>
    </row>
    <row r="328" spans="1:44" s="418" customFormat="1" ht="12.75" customHeight="1" thickBot="1">
      <c r="A328" s="481"/>
      <c r="B328" s="481"/>
      <c r="C328" s="481"/>
      <c r="D328" s="481"/>
      <c r="E328" s="481"/>
      <c r="F328" s="481"/>
      <c r="G328" s="481"/>
      <c r="H328" s="481"/>
      <c r="I328" s="481"/>
      <c r="J328" s="481"/>
      <c r="K328" s="481"/>
      <c r="L328" s="481"/>
      <c r="M328" s="481"/>
      <c r="N328" s="481"/>
      <c r="O328" s="481"/>
      <c r="P328" s="481"/>
      <c r="Q328" s="481"/>
      <c r="R328" s="481"/>
      <c r="S328" s="481"/>
      <c r="T328" s="481"/>
      <c r="U328" s="481"/>
      <c r="V328" s="481"/>
      <c r="W328" s="481"/>
      <c r="X328" s="481"/>
      <c r="Y328" s="481"/>
      <c r="Z328" s="481"/>
      <c r="AA328" s="481"/>
      <c r="AB328" s="481"/>
      <c r="AC328" s="481"/>
      <c r="AD328" s="481"/>
      <c r="AE328" s="481"/>
      <c r="AF328" s="481"/>
      <c r="AG328" s="481"/>
      <c r="AH328" s="481"/>
      <c r="AI328" s="481"/>
      <c r="AJ328" s="481"/>
      <c r="AK328" s="481"/>
      <c r="AL328" s="481"/>
      <c r="AM328" s="481"/>
      <c r="AN328" s="459"/>
    </row>
    <row r="329" spans="1:44" s="418"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59"/>
    </row>
    <row r="330" spans="1:44" s="418" customFormat="1" ht="12.75" customHeight="1">
      <c r="A330" s="1113" t="s">
        <v>2129</v>
      </c>
      <c r="B330" s="1113" t="s">
        <v>2130</v>
      </c>
      <c r="C330" s="405"/>
      <c r="AC330" s="1113"/>
      <c r="AE330" s="1852" t="s">
        <v>1962</v>
      </c>
      <c r="AF330" s="1852"/>
      <c r="AG330" s="1852"/>
      <c r="AH330" s="1852"/>
      <c r="AI330" s="1852"/>
      <c r="AJ330" s="1852"/>
      <c r="AK330" s="1852"/>
      <c r="AL330" s="1113"/>
      <c r="AM330" s="1113"/>
      <c r="AN330" s="455"/>
    </row>
    <row r="331" spans="1:44" s="418" customFormat="1" ht="12.75" customHeight="1">
      <c r="A331" s="1113"/>
      <c r="B331" s="1113"/>
      <c r="C331" s="405"/>
      <c r="AC331" s="1113"/>
      <c r="AE331" s="1189"/>
      <c r="AF331" s="1189"/>
      <c r="AG331" s="1189"/>
      <c r="AH331" s="1189"/>
      <c r="AI331" s="1189"/>
      <c r="AJ331" s="1189"/>
      <c r="AK331" s="1189"/>
      <c r="AL331" s="1113"/>
      <c r="AM331" s="1113"/>
      <c r="AN331" s="455"/>
    </row>
    <row r="332" spans="1:44" s="418" customFormat="1" ht="12.75" customHeight="1">
      <c r="A332" s="465"/>
      <c r="B332" s="472"/>
      <c r="C332" s="1856" t="s">
        <v>2131</v>
      </c>
      <c r="D332" s="1856"/>
      <c r="E332" s="1856"/>
      <c r="F332" s="1856"/>
      <c r="G332" s="1856"/>
      <c r="H332" s="1856"/>
      <c r="I332" s="1856"/>
      <c r="J332" s="1856"/>
      <c r="K332" s="1856"/>
      <c r="L332" s="1856"/>
      <c r="M332" s="1856"/>
      <c r="N332" s="1856"/>
      <c r="O332" s="1856"/>
      <c r="P332" s="1856"/>
      <c r="Q332" s="1856"/>
      <c r="R332" s="1856"/>
      <c r="S332" s="1856"/>
      <c r="T332" s="1856"/>
      <c r="U332" s="1856"/>
      <c r="V332" s="1856"/>
      <c r="W332" s="1856"/>
      <c r="X332" s="1856"/>
      <c r="Y332" s="1856"/>
      <c r="Z332" s="1856"/>
      <c r="AA332" s="1856"/>
      <c r="AB332" s="1856"/>
      <c r="AC332" s="1856"/>
      <c r="AD332" s="1856"/>
      <c r="AE332" s="1856"/>
      <c r="AF332" s="1856"/>
      <c r="AG332" s="1856"/>
      <c r="AH332" s="1856"/>
      <c r="AI332" s="1856"/>
      <c r="AJ332" s="1856"/>
      <c r="AK332" s="465"/>
      <c r="AL332" s="465"/>
      <c r="AM332" s="465"/>
      <c r="AN332" s="459"/>
    </row>
    <row r="333" spans="1:44" s="418" customFormat="1" ht="12.75" customHeight="1">
      <c r="A333" s="465"/>
      <c r="B333" s="472"/>
      <c r="C333" s="1856"/>
      <c r="D333" s="1856"/>
      <c r="E333" s="1856"/>
      <c r="F333" s="1856"/>
      <c r="G333" s="1856"/>
      <c r="H333" s="1856"/>
      <c r="I333" s="1856"/>
      <c r="J333" s="1856"/>
      <c r="K333" s="1856"/>
      <c r="L333" s="1856"/>
      <c r="M333" s="1856"/>
      <c r="N333" s="1856"/>
      <c r="O333" s="1856"/>
      <c r="P333" s="1856"/>
      <c r="Q333" s="1856"/>
      <c r="R333" s="1856"/>
      <c r="S333" s="1856"/>
      <c r="T333" s="1856"/>
      <c r="U333" s="1856"/>
      <c r="V333" s="1856"/>
      <c r="W333" s="1856"/>
      <c r="X333" s="1856"/>
      <c r="Y333" s="1856"/>
      <c r="Z333" s="1856"/>
      <c r="AA333" s="1856"/>
      <c r="AB333" s="1856"/>
      <c r="AC333" s="1856"/>
      <c r="AD333" s="1856"/>
      <c r="AE333" s="1856"/>
      <c r="AF333" s="1856"/>
      <c r="AG333" s="1856"/>
      <c r="AH333" s="1856"/>
      <c r="AI333" s="1856"/>
      <c r="AJ333" s="1856"/>
      <c r="AK333" s="465"/>
      <c r="AL333" s="465"/>
      <c r="AM333" s="465"/>
      <c r="AN333" s="459"/>
    </row>
    <row r="334" spans="1:44" s="418" customFormat="1" ht="12.75" customHeight="1">
      <c r="A334" s="465"/>
      <c r="B334" s="472"/>
      <c r="C334" s="1856"/>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K334" s="465"/>
      <c r="AL334" s="465"/>
      <c r="AM334" s="465"/>
      <c r="AN334" s="459"/>
      <c r="AQ334" s="436"/>
    </row>
    <row r="335" spans="1:44" s="418" customFormat="1" ht="12.75" customHeight="1">
      <c r="A335" s="465"/>
      <c r="B335" s="472"/>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465"/>
      <c r="AL335" s="465"/>
      <c r="AM335" s="465"/>
      <c r="AN335" s="459"/>
      <c r="AQ335" s="436"/>
    </row>
    <row r="336" spans="1:44" s="418" customFormat="1" ht="12.4" customHeight="1">
      <c r="A336" s="465"/>
      <c r="B336" s="472"/>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465"/>
      <c r="AL336" s="465"/>
      <c r="AM336" s="465"/>
      <c r="AN336" s="459"/>
      <c r="AQ336" s="436"/>
      <c r="AR336" s="436"/>
    </row>
    <row r="337" spans="1:46" s="418" customFormat="1" ht="45.75" customHeight="1">
      <c r="A337" s="465"/>
      <c r="B337" s="472"/>
      <c r="C337" s="1856" t="s">
        <v>2132</v>
      </c>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465"/>
      <c r="AL337" s="465"/>
      <c r="AM337" s="465"/>
      <c r="AN337" s="459"/>
      <c r="AQ337" s="436"/>
      <c r="AR337" s="436"/>
    </row>
    <row r="338" spans="1:46" s="418" customFormat="1" ht="12.4" customHeight="1">
      <c r="A338" s="465"/>
      <c r="B338" s="472"/>
      <c r="C338" s="1205"/>
      <c r="D338" s="1205"/>
      <c r="E338" s="1205"/>
      <c r="F338" s="1205"/>
      <c r="G338" s="1205"/>
      <c r="H338" s="1205"/>
      <c r="I338" s="1205"/>
      <c r="J338" s="1205"/>
      <c r="K338" s="1205"/>
      <c r="L338" s="1205"/>
      <c r="M338" s="1205"/>
      <c r="N338" s="1205"/>
      <c r="O338" s="1205"/>
      <c r="P338" s="1205"/>
      <c r="Q338" s="1205"/>
      <c r="R338" s="1205"/>
      <c r="S338" s="1205"/>
      <c r="T338" s="1205"/>
      <c r="U338" s="1205"/>
      <c r="V338" s="1205"/>
      <c r="W338" s="1205"/>
      <c r="X338" s="1205"/>
      <c r="Y338" s="1205"/>
      <c r="Z338" s="1205"/>
      <c r="AA338" s="1205"/>
      <c r="AB338" s="1205"/>
      <c r="AC338" s="1205"/>
      <c r="AD338" s="1205"/>
      <c r="AE338" s="1205"/>
      <c r="AF338" s="1205"/>
      <c r="AG338" s="1205"/>
      <c r="AH338" s="1205"/>
      <c r="AI338" s="1205"/>
      <c r="AJ338" s="1205"/>
      <c r="AK338" s="465"/>
      <c r="AL338" s="465"/>
      <c r="AM338" s="465"/>
      <c r="AN338" s="459"/>
      <c r="AQ338" s="436"/>
      <c r="AR338" s="436"/>
    </row>
    <row r="339" spans="1:46" s="418" customFormat="1" ht="12.75" customHeight="1">
      <c r="A339" s="465"/>
      <c r="B339" s="472"/>
      <c r="C339" s="1856" t="s">
        <v>2133</v>
      </c>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465"/>
      <c r="AL339" s="465"/>
      <c r="AM339" s="465"/>
      <c r="AN339" s="459"/>
      <c r="AQ339" s="436"/>
      <c r="AR339" s="436"/>
    </row>
    <row r="340" spans="1:46" s="418" customFormat="1" ht="30" customHeight="1">
      <c r="A340" s="465"/>
      <c r="B340" s="472"/>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465"/>
      <c r="AL340" s="465"/>
      <c r="AM340" s="465"/>
      <c r="AN340" s="459"/>
      <c r="AR340" s="436"/>
    </row>
    <row r="341" spans="1:46" s="418" customFormat="1" ht="12.75" customHeight="1">
      <c r="A341" s="465"/>
      <c r="B341" s="472"/>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465"/>
      <c r="AL341" s="465"/>
      <c r="AM341" s="465"/>
      <c r="AN341" s="459"/>
      <c r="AR341" s="436"/>
    </row>
    <row r="342" spans="1:46" s="418" customFormat="1" ht="12.75" customHeight="1">
      <c r="A342" s="465"/>
      <c r="B342" s="472"/>
      <c r="C342" s="1856" t="s">
        <v>2134</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465"/>
      <c r="AL342" s="465"/>
      <c r="AM342" s="465"/>
      <c r="AN342" s="459"/>
      <c r="AQ342" s="436"/>
      <c r="AR342" s="436"/>
    </row>
    <row r="343" spans="1:46" s="418" customFormat="1" ht="12.75" customHeight="1">
      <c r="A343" s="465"/>
      <c r="B343" s="472"/>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465"/>
      <c r="AL343" s="465"/>
      <c r="AM343" s="465"/>
      <c r="AN343" s="459"/>
      <c r="AQ343" s="436"/>
      <c r="AR343" s="436"/>
    </row>
    <row r="344" spans="1:46" s="418" customFormat="1" ht="13.15" customHeight="1">
      <c r="A344" s="465"/>
      <c r="B344" s="472"/>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465"/>
      <c r="AL344" s="465"/>
      <c r="AM344" s="465"/>
      <c r="AN344" s="459"/>
      <c r="AQ344" s="436"/>
      <c r="AR344" s="436"/>
    </row>
    <row r="345" spans="1:46" s="418" customFormat="1" ht="12.75" customHeight="1">
      <c r="A345" s="465"/>
      <c r="B345" s="472"/>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465"/>
      <c r="AL345" s="465"/>
      <c r="AM345" s="465"/>
      <c r="AN345" s="459"/>
      <c r="AO345" s="549"/>
      <c r="AP345" s="549"/>
      <c r="AQ345" s="436"/>
    </row>
    <row r="346" spans="1:46" s="418" customFormat="1" ht="11.85" customHeight="1">
      <c r="A346" s="465"/>
      <c r="B346" s="472"/>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465"/>
      <c r="AL346" s="465"/>
      <c r="AM346" s="465"/>
      <c r="AN346" s="459"/>
      <c r="AO346" s="550" t="s">
        <v>17</v>
      </c>
      <c r="AP346" s="551">
        <f>IF(C370="Yes",5,0)</f>
        <v>0</v>
      </c>
      <c r="AS346" s="1113" t="s">
        <v>2135</v>
      </c>
    </row>
    <row r="347" spans="1:46" s="418" customFormat="1" ht="12.75" customHeight="1">
      <c r="A347" s="465"/>
      <c r="B347" s="472"/>
      <c r="C347" s="1856"/>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465"/>
      <c r="AL347" s="465"/>
      <c r="AM347" s="465"/>
      <c r="AN347" s="459"/>
      <c r="AO347" s="550" t="s">
        <v>30</v>
      </c>
      <c r="AP347" s="551">
        <f>IF(C378="Yes",5,0)</f>
        <v>0</v>
      </c>
      <c r="AS347" s="1821">
        <f>IF(Application!D211="Non-Targeted",(SUM(AQ355+AQ364)),AS351)</f>
        <v>10</v>
      </c>
      <c r="AT347" s="1821"/>
    </row>
    <row r="348" spans="1:46" s="418" customFormat="1" ht="12.75" customHeight="1">
      <c r="A348" s="465"/>
      <c r="B348" s="472"/>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465"/>
      <c r="AL348" s="465"/>
      <c r="AM348" s="465"/>
      <c r="AN348" s="459"/>
      <c r="AO348" s="550" t="s">
        <v>38</v>
      </c>
      <c r="AP348" s="551">
        <f>IF(C386="Yes",7,0)</f>
        <v>7</v>
      </c>
      <c r="AS348" s="1113" t="s">
        <v>2136</v>
      </c>
    </row>
    <row r="349" spans="1:46" s="418" customFormat="1" ht="12.75" customHeight="1">
      <c r="A349" s="465"/>
      <c r="B349" s="472"/>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465"/>
      <c r="AL349" s="465"/>
      <c r="AM349" s="465"/>
      <c r="AN349" s="459"/>
      <c r="AO349" s="459"/>
      <c r="AP349" s="551">
        <f>IF(C388="Yes",5,0)</f>
        <v>0</v>
      </c>
      <c r="AS349" s="1821">
        <f>IF(AND(AQ355&gt;0,AQ364&gt;0),(AQ355+AQ364)/2,0)</f>
        <v>0</v>
      </c>
      <c r="AT349" s="1821"/>
    </row>
    <row r="350" spans="1:46" s="418" customFormat="1" ht="12.75" customHeight="1">
      <c r="A350" s="465"/>
      <c r="B350" s="472"/>
      <c r="C350" s="1856"/>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465"/>
      <c r="AL350" s="465"/>
      <c r="AM350" s="465"/>
      <c r="AN350" s="459"/>
      <c r="AO350" s="550" t="s">
        <v>81</v>
      </c>
      <c r="AP350" s="551">
        <f>IF(C396="Yes",5,0)</f>
        <v>0</v>
      </c>
      <c r="AS350" s="1113" t="s">
        <v>2137</v>
      </c>
    </row>
    <row r="351" spans="1:46" s="418" customFormat="1" ht="12.75" customHeight="1">
      <c r="A351" s="465"/>
      <c r="B351" s="472"/>
      <c r="C351" s="1950" t="s">
        <v>2138</v>
      </c>
      <c r="D351" s="1950"/>
      <c r="E351" s="1950"/>
      <c r="F351" s="1950"/>
      <c r="G351" s="1950"/>
      <c r="H351" s="1950"/>
      <c r="I351" s="1950"/>
      <c r="J351" s="1950"/>
      <c r="K351" s="1950"/>
      <c r="L351" s="1950"/>
      <c r="M351" s="1950"/>
      <c r="N351" s="1950"/>
      <c r="O351" s="1950"/>
      <c r="P351" s="1950"/>
      <c r="Q351" s="1950"/>
      <c r="R351" s="1950"/>
      <c r="S351" s="1950"/>
      <c r="T351" s="1950"/>
      <c r="U351" s="1950"/>
      <c r="V351" s="1950"/>
      <c r="W351" s="1950"/>
      <c r="X351" s="1950"/>
      <c r="Y351" s="1950"/>
      <c r="Z351" s="1950"/>
      <c r="AA351" s="1950"/>
      <c r="AB351" s="1950"/>
      <c r="AC351" s="1950"/>
      <c r="AD351" s="1950"/>
      <c r="AE351" s="1950"/>
      <c r="AF351" s="1950"/>
      <c r="AG351" s="1950"/>
      <c r="AH351" s="1950"/>
      <c r="AI351" s="1950"/>
      <c r="AJ351" s="1950"/>
      <c r="AK351" s="465"/>
      <c r="AL351" s="465"/>
      <c r="AM351" s="465"/>
      <c r="AN351" s="459"/>
      <c r="AO351" s="459"/>
      <c r="AP351" s="551">
        <f>IF(C398="Yes",3,0)</f>
        <v>3</v>
      </c>
      <c r="AS351" s="1821">
        <f>IF(AQ355=0,AQ364,AQ355)</f>
        <v>10</v>
      </c>
      <c r="AT351" s="1821"/>
    </row>
    <row r="352" spans="1:46" s="418" customFormat="1" ht="12.75" customHeight="1">
      <c r="A352" s="465"/>
      <c r="B352" s="472"/>
      <c r="C352" s="1950"/>
      <c r="D352" s="1950"/>
      <c r="E352" s="1950"/>
      <c r="F352" s="1950"/>
      <c r="G352" s="1950"/>
      <c r="H352" s="1950"/>
      <c r="I352" s="1950"/>
      <c r="J352" s="1950"/>
      <c r="K352" s="1950"/>
      <c r="L352" s="1950"/>
      <c r="M352" s="1950"/>
      <c r="N352" s="1950"/>
      <c r="O352" s="1950"/>
      <c r="P352" s="1950"/>
      <c r="Q352" s="1950"/>
      <c r="R352" s="1950"/>
      <c r="S352" s="1950"/>
      <c r="T352" s="1950"/>
      <c r="U352" s="1950"/>
      <c r="V352" s="1950"/>
      <c r="W352" s="1950"/>
      <c r="X352" s="1950"/>
      <c r="Y352" s="1950"/>
      <c r="Z352" s="1950"/>
      <c r="AA352" s="1950"/>
      <c r="AB352" s="1950"/>
      <c r="AC352" s="1950"/>
      <c r="AD352" s="1950"/>
      <c r="AE352" s="1950"/>
      <c r="AF352" s="1950"/>
      <c r="AG352" s="1950"/>
      <c r="AH352" s="1950"/>
      <c r="AI352" s="1950"/>
      <c r="AJ352" s="1950"/>
      <c r="AK352" s="465"/>
      <c r="AL352" s="465"/>
      <c r="AM352" s="465"/>
      <c r="AN352" s="459"/>
      <c r="AO352" s="550" t="s">
        <v>85</v>
      </c>
      <c r="AP352" s="551">
        <f>IF(C401="Yes",5,0)</f>
        <v>0</v>
      </c>
    </row>
    <row r="353" spans="1:81" s="418" customFormat="1" ht="12.75" customHeight="1">
      <c r="A353" s="465"/>
      <c r="B353" s="472"/>
      <c r="C353" s="1950"/>
      <c r="D353" s="1950"/>
      <c r="E353" s="1950"/>
      <c r="F353" s="1950"/>
      <c r="G353" s="1950"/>
      <c r="H353" s="1950"/>
      <c r="I353" s="1950"/>
      <c r="J353" s="1950"/>
      <c r="K353" s="1950"/>
      <c r="L353" s="1950"/>
      <c r="M353" s="1950"/>
      <c r="N353" s="1950"/>
      <c r="O353" s="1950"/>
      <c r="P353" s="1950"/>
      <c r="Q353" s="1950"/>
      <c r="R353" s="1950"/>
      <c r="S353" s="1950"/>
      <c r="T353" s="1950"/>
      <c r="U353" s="1950"/>
      <c r="V353" s="1950"/>
      <c r="W353" s="1950"/>
      <c r="X353" s="1950"/>
      <c r="Y353" s="1950"/>
      <c r="Z353" s="1950"/>
      <c r="AA353" s="1950"/>
      <c r="AB353" s="1950"/>
      <c r="AC353" s="1950"/>
      <c r="AD353" s="1950"/>
      <c r="AE353" s="1950"/>
      <c r="AF353" s="1950"/>
      <c r="AG353" s="1950"/>
      <c r="AH353" s="1950"/>
      <c r="AI353" s="1950"/>
      <c r="AJ353" s="1950"/>
      <c r="AK353" s="465"/>
      <c r="AL353" s="465"/>
      <c r="AM353" s="465"/>
      <c r="AN353" s="459"/>
      <c r="AO353" s="550" t="s">
        <v>1467</v>
      </c>
      <c r="AP353" s="551">
        <f>IF(C410="Yes",5,0)</f>
        <v>0</v>
      </c>
    </row>
    <row r="354" spans="1:81" s="418" customFormat="1" ht="11.85" customHeight="1">
      <c r="A354" s="465"/>
      <c r="B354" s="472"/>
      <c r="C354" s="1950"/>
      <c r="D354" s="1950"/>
      <c r="E354" s="1950"/>
      <c r="F354" s="1950"/>
      <c r="G354" s="1950"/>
      <c r="H354" s="1950"/>
      <c r="I354" s="1950"/>
      <c r="J354" s="1950"/>
      <c r="K354" s="1950"/>
      <c r="L354" s="1950"/>
      <c r="M354" s="1950"/>
      <c r="N354" s="1950"/>
      <c r="O354" s="1950"/>
      <c r="P354" s="1950"/>
      <c r="Q354" s="1950"/>
      <c r="R354" s="1950"/>
      <c r="S354" s="1950"/>
      <c r="T354" s="1950"/>
      <c r="U354" s="1950"/>
      <c r="V354" s="1950"/>
      <c r="W354" s="1950"/>
      <c r="X354" s="1950"/>
      <c r="Y354" s="1950"/>
      <c r="Z354" s="1950"/>
      <c r="AA354" s="1950"/>
      <c r="AB354" s="1950"/>
      <c r="AC354" s="1950"/>
      <c r="AD354" s="1950"/>
      <c r="AE354" s="1950"/>
      <c r="AF354" s="1950"/>
      <c r="AG354" s="1950"/>
      <c r="AH354" s="1950"/>
      <c r="AI354" s="1950"/>
      <c r="AJ354" s="1950"/>
      <c r="AK354" s="465"/>
      <c r="AL354" s="465"/>
      <c r="AM354" s="465"/>
      <c r="AN354" s="459"/>
      <c r="AO354" s="552"/>
      <c r="AP354" s="553">
        <f>IF(C412="Yes",3,0)</f>
        <v>0</v>
      </c>
    </row>
    <row r="355" spans="1:81" s="418" customFormat="1" ht="12.4" customHeight="1">
      <c r="A355" s="465"/>
      <c r="B355" s="472"/>
      <c r="C355" s="1950"/>
      <c r="D355" s="1950"/>
      <c r="E355" s="1950"/>
      <c r="F355" s="1950"/>
      <c r="G355" s="1950"/>
      <c r="H355" s="1950"/>
      <c r="I355" s="1950"/>
      <c r="J355" s="1950"/>
      <c r="K355" s="1950"/>
      <c r="L355" s="1950"/>
      <c r="M355" s="1950"/>
      <c r="N355" s="1950"/>
      <c r="O355" s="1950"/>
      <c r="P355" s="1950"/>
      <c r="Q355" s="1950"/>
      <c r="R355" s="1950"/>
      <c r="S355" s="1950"/>
      <c r="T355" s="1950"/>
      <c r="U355" s="1950"/>
      <c r="V355" s="1950"/>
      <c r="W355" s="1950"/>
      <c r="X355" s="1950"/>
      <c r="Y355" s="1950"/>
      <c r="Z355" s="1950"/>
      <c r="AA355" s="1950"/>
      <c r="AB355" s="1950"/>
      <c r="AC355" s="1950"/>
      <c r="AD355" s="1950"/>
      <c r="AE355" s="1950"/>
      <c r="AF355" s="1950"/>
      <c r="AG355" s="1950"/>
      <c r="AH355" s="1950"/>
      <c r="AI355" s="1950"/>
      <c r="AJ355" s="1950"/>
      <c r="AK355" s="465"/>
      <c r="AL355" s="465"/>
      <c r="AM355" s="465"/>
      <c r="AN355" s="459"/>
      <c r="AO355" s="554" t="s">
        <v>2139</v>
      </c>
      <c r="AP355" s="555">
        <f>SUM(AP346:AP354)</f>
        <v>10</v>
      </c>
      <c r="AQ355" s="1859">
        <f>IF(AP355&gt;0,AP355,0)</f>
        <v>10</v>
      </c>
      <c r="AR355" s="1859"/>
    </row>
    <row r="356" spans="1:81" s="418" customFormat="1" ht="12.75" customHeight="1">
      <c r="A356" s="465"/>
      <c r="B356" s="472"/>
      <c r="C356" s="1950"/>
      <c r="D356" s="1950"/>
      <c r="E356" s="1950"/>
      <c r="F356" s="1950"/>
      <c r="G356" s="1950"/>
      <c r="H356" s="1950"/>
      <c r="I356" s="1950"/>
      <c r="J356" s="1950"/>
      <c r="K356" s="1950"/>
      <c r="L356" s="1950"/>
      <c r="M356" s="1950"/>
      <c r="N356" s="1950"/>
      <c r="O356" s="1950"/>
      <c r="P356" s="1950"/>
      <c r="Q356" s="1950"/>
      <c r="R356" s="1950"/>
      <c r="S356" s="1950"/>
      <c r="T356" s="1950"/>
      <c r="U356" s="1950"/>
      <c r="V356" s="1950"/>
      <c r="W356" s="1950"/>
      <c r="X356" s="1950"/>
      <c r="Y356" s="1950"/>
      <c r="Z356" s="1950"/>
      <c r="AA356" s="1950"/>
      <c r="AB356" s="1950"/>
      <c r="AC356" s="1950"/>
      <c r="AD356" s="1950"/>
      <c r="AE356" s="1950"/>
      <c r="AF356" s="1950"/>
      <c r="AG356" s="1950"/>
      <c r="AH356" s="1950"/>
      <c r="AI356" s="1950"/>
      <c r="AJ356" s="1950"/>
      <c r="AK356" s="465"/>
      <c r="AL356" s="465"/>
      <c r="AM356" s="465"/>
      <c r="AN356" s="459"/>
      <c r="AP356" s="436"/>
    </row>
    <row r="357" spans="1:81" s="418" customFormat="1" ht="12.75" customHeight="1">
      <c r="A357" s="465"/>
      <c r="B357" s="472"/>
      <c r="C357" s="548"/>
      <c r="D357" s="548"/>
      <c r="E357" s="548"/>
      <c r="F357" s="548"/>
      <c r="G357" s="548"/>
      <c r="H357" s="548"/>
      <c r="I357" s="548"/>
      <c r="J357" s="548"/>
      <c r="K357" s="548"/>
      <c r="L357" s="548"/>
      <c r="M357" s="548"/>
      <c r="N357" s="548"/>
      <c r="O357" s="548"/>
      <c r="P357" s="548"/>
      <c r="Q357" s="548"/>
      <c r="R357" s="548"/>
      <c r="S357" s="548"/>
      <c r="T357" s="548"/>
      <c r="U357" s="548"/>
      <c r="V357" s="548"/>
      <c r="W357" s="548"/>
      <c r="X357" s="548"/>
      <c r="Y357" s="548"/>
      <c r="Z357" s="548"/>
      <c r="AA357" s="548"/>
      <c r="AB357" s="548"/>
      <c r="AC357" s="548"/>
      <c r="AD357" s="548"/>
      <c r="AE357" s="548"/>
      <c r="AF357" s="548"/>
      <c r="AG357" s="548"/>
      <c r="AH357" s="548"/>
      <c r="AI357" s="548"/>
      <c r="AJ357" s="548"/>
      <c r="AK357" s="465"/>
      <c r="AL357" s="465"/>
      <c r="AM357" s="465"/>
      <c r="AN357" s="459"/>
      <c r="AO357" s="550" t="s">
        <v>1469</v>
      </c>
      <c r="AP357" s="551">
        <f>IF(C419="Yes",5,0)</f>
        <v>0</v>
      </c>
    </row>
    <row r="358" spans="1:81" s="418" customFormat="1" ht="12.75" customHeight="1">
      <c r="A358" s="465"/>
      <c r="B358" s="472"/>
      <c r="C358" s="1856" t="s">
        <v>2140</v>
      </c>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465"/>
      <c r="AL358" s="465"/>
      <c r="AM358" s="465"/>
      <c r="AN358" s="459"/>
      <c r="AO358" s="550" t="s">
        <v>1471</v>
      </c>
      <c r="AP358" s="551">
        <f>IF(C431="Yes",5,0)</f>
        <v>0</v>
      </c>
    </row>
    <row r="359" spans="1:81" s="418" customFormat="1" ht="12.75" customHeight="1">
      <c r="A359" s="465"/>
      <c r="B359" s="472"/>
      <c r="C359" s="1856"/>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465"/>
      <c r="AL359" s="465"/>
      <c r="AM359" s="465"/>
      <c r="AN359" s="459"/>
      <c r="AO359" s="550" t="s">
        <v>1473</v>
      </c>
      <c r="AP359" s="551">
        <f>IF(C438="Yes",5,0)</f>
        <v>0</v>
      </c>
    </row>
    <row r="360" spans="1:81" s="418" customFormat="1" ht="68.099999999999994" customHeight="1">
      <c r="A360" s="465"/>
      <c r="B360" s="472"/>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465"/>
      <c r="AL360" s="465"/>
      <c r="AM360" s="465"/>
      <c r="AN360" s="459"/>
      <c r="AO360" s="550" t="s">
        <v>1474</v>
      </c>
      <c r="AP360" s="556">
        <f>IF(C442="Yes",5,0)</f>
        <v>0</v>
      </c>
    </row>
    <row r="361" spans="1:81" s="418" customFormat="1" ht="12.4" customHeight="1">
      <c r="A361" s="465"/>
      <c r="B361" s="472"/>
      <c r="C361" s="418" t="s">
        <v>2141</v>
      </c>
      <c r="AF361" s="465"/>
      <c r="AG361" s="465"/>
      <c r="AH361" s="465"/>
      <c r="AI361" s="465"/>
      <c r="AJ361" s="465"/>
      <c r="AK361" s="465"/>
      <c r="AL361" s="465"/>
      <c r="AM361" s="465"/>
      <c r="AN361" s="459"/>
      <c r="AO361" s="550" t="s">
        <v>1475</v>
      </c>
      <c r="AP361" s="551">
        <f>IF(C446="Yes",5,0)</f>
        <v>0</v>
      </c>
    </row>
    <row r="362" spans="1:81" s="418" customFormat="1" ht="12.75" customHeight="1">
      <c r="A362" s="465"/>
      <c r="B362" s="472"/>
      <c r="C362" s="557" t="s">
        <v>2142</v>
      </c>
      <c r="D362" s="558"/>
      <c r="E362" s="558"/>
      <c r="F362" s="558"/>
      <c r="G362" s="558"/>
      <c r="H362" s="558"/>
      <c r="I362" s="558"/>
      <c r="J362" s="558"/>
      <c r="K362" s="558"/>
      <c r="L362" s="558"/>
      <c r="M362" s="524"/>
      <c r="N362" s="524"/>
      <c r="O362" s="559"/>
      <c r="P362" s="558"/>
      <c r="Q362" s="558"/>
      <c r="R362" s="524"/>
      <c r="S362" s="524"/>
      <c r="T362" s="558"/>
      <c r="U362" s="1857">
        <f>Application!CS660-U363</f>
        <v>114</v>
      </c>
      <c r="V362" s="1857"/>
      <c r="W362" s="1857"/>
      <c r="X362" s="558"/>
      <c r="Y362" s="558"/>
      <c r="Z362" s="558"/>
      <c r="AA362" s="560"/>
      <c r="AB362" s="561"/>
      <c r="AC362" s="561"/>
      <c r="AD362" s="561"/>
      <c r="AE362" s="465"/>
      <c r="AF362" s="465"/>
      <c r="AG362" s="465"/>
      <c r="AH362" s="465"/>
      <c r="AI362" s="465"/>
      <c r="AJ362" s="465"/>
      <c r="AK362" s="465"/>
      <c r="AL362" s="465"/>
      <c r="AM362" s="465"/>
      <c r="AN362" s="459"/>
      <c r="AO362" s="550" t="s">
        <v>1476</v>
      </c>
      <c r="AP362" s="551">
        <f>IF(C455="Yes",5,0)</f>
        <v>0</v>
      </c>
    </row>
    <row r="363" spans="1:81" s="418" customFormat="1" ht="12.75" customHeight="1">
      <c r="A363" s="465"/>
      <c r="B363" s="472"/>
      <c r="C363" s="562" t="s">
        <v>2143</v>
      </c>
      <c r="D363" s="549"/>
      <c r="E363" s="549"/>
      <c r="F363" s="549"/>
      <c r="G363" s="549"/>
      <c r="H363" s="549"/>
      <c r="I363" s="549"/>
      <c r="J363" s="549"/>
      <c r="K363" s="549"/>
      <c r="L363" s="549"/>
      <c r="M363" s="549"/>
      <c r="N363" s="549"/>
      <c r="O363" s="549"/>
      <c r="P363" s="549"/>
      <c r="Q363" s="549"/>
      <c r="R363" s="549"/>
      <c r="S363" s="549"/>
      <c r="T363" s="549"/>
      <c r="U363" s="1858">
        <f>IF(Application!D211="SRO",Application!CS634,Application!AG756)</f>
        <v>0</v>
      </c>
      <c r="V363" s="1858"/>
      <c r="W363" s="1858"/>
      <c r="X363" s="549"/>
      <c r="Y363" s="549"/>
      <c r="Z363" s="549"/>
      <c r="AA363" s="563"/>
      <c r="AC363" s="564"/>
      <c r="AD363" s="564"/>
      <c r="AE363" s="465"/>
      <c r="AF363" s="465"/>
      <c r="AG363" s="465"/>
      <c r="AH363" s="465"/>
      <c r="AI363" s="465"/>
      <c r="AJ363" s="465"/>
      <c r="AK363" s="465"/>
      <c r="AL363" s="465"/>
      <c r="AM363" s="465"/>
      <c r="AN363" s="459"/>
      <c r="AO363" s="552"/>
      <c r="AP363" s="553"/>
    </row>
    <row r="364" spans="1:81" s="418" customFormat="1" ht="12.75" customHeight="1">
      <c r="A364" s="465"/>
      <c r="B364" s="472"/>
      <c r="C364" s="458"/>
      <c r="U364" s="638"/>
      <c r="V364" s="638"/>
      <c r="W364" s="638"/>
      <c r="AC364" s="564"/>
      <c r="AD364" s="564"/>
      <c r="AE364" s="465"/>
      <c r="AF364" s="465"/>
      <c r="AG364" s="465"/>
      <c r="AH364" s="465"/>
      <c r="AI364" s="465"/>
      <c r="AJ364" s="465"/>
      <c r="AK364" s="465"/>
      <c r="AL364" s="465"/>
      <c r="AM364" s="465"/>
      <c r="AN364" s="459"/>
      <c r="AO364" s="565" t="s">
        <v>2139</v>
      </c>
      <c r="AP364" s="566">
        <f>SUM(AP357:AP362)</f>
        <v>0</v>
      </c>
      <c r="AQ364" s="1859">
        <f>IF(AP364&gt;0,AP364,0)</f>
        <v>0</v>
      </c>
      <c r="AR364" s="1859"/>
    </row>
    <row r="365" spans="1:81" s="418" customFormat="1" ht="12.75" customHeight="1">
      <c r="A365" s="465"/>
      <c r="B365" s="12"/>
      <c r="C365" s="567" t="s">
        <v>2144</v>
      </c>
      <c r="D365" s="465"/>
      <c r="E365" s="465"/>
      <c r="F365" s="465"/>
      <c r="G365" s="465"/>
      <c r="H365" s="465"/>
      <c r="I365" s="465"/>
      <c r="J365" s="465"/>
      <c r="K365" s="465"/>
      <c r="L365" s="465"/>
      <c r="M365" s="465"/>
      <c r="N365" s="465"/>
      <c r="O365" s="465"/>
      <c r="P365" s="465"/>
      <c r="Q365" s="465"/>
      <c r="R365" s="465"/>
      <c r="S365" s="465"/>
      <c r="T365" s="465"/>
      <c r="U365" s="465"/>
      <c r="V365" s="465"/>
      <c r="W365" s="465"/>
      <c r="X365" s="465"/>
      <c r="Y365" s="465"/>
      <c r="Z365" s="465"/>
      <c r="AA365" s="465"/>
      <c r="AB365" s="465"/>
      <c r="AC365" s="465"/>
      <c r="AD365" s="465"/>
      <c r="AE365" s="465"/>
      <c r="AF365" s="465"/>
      <c r="AG365" s="465"/>
      <c r="AH365" s="465"/>
      <c r="AI365" s="465"/>
      <c r="AJ365" s="465"/>
      <c r="AK365" s="465"/>
      <c r="AL365" s="465"/>
      <c r="AM365" s="465"/>
      <c r="AN365" s="459"/>
      <c r="BS365" s="24"/>
      <c r="BT365" s="24"/>
      <c r="BU365" s="12"/>
      <c r="BV365" s="12"/>
      <c r="BW365" s="12"/>
    </row>
    <row r="366" spans="1:81" s="418" customFormat="1" ht="12.75" customHeight="1">
      <c r="A366" s="405"/>
      <c r="B366" s="12"/>
      <c r="C366" s="568"/>
      <c r="D366" s="569"/>
      <c r="E366" s="570" t="s">
        <v>1964</v>
      </c>
      <c r="F366" s="1850" t="s">
        <v>2145</v>
      </c>
      <c r="G366" s="1850"/>
      <c r="H366" s="1850"/>
      <c r="I366" s="1850"/>
      <c r="J366" s="1850"/>
      <c r="K366" s="1850"/>
      <c r="L366" s="1850"/>
      <c r="M366" s="1850"/>
      <c r="N366" s="1850"/>
      <c r="O366" s="1850"/>
      <c r="P366" s="1850"/>
      <c r="Q366" s="1850"/>
      <c r="R366" s="1850"/>
      <c r="S366" s="1850"/>
      <c r="T366" s="1850"/>
      <c r="U366" s="1850"/>
      <c r="V366" s="1850"/>
      <c r="W366" s="1850"/>
      <c r="X366" s="1850"/>
      <c r="Y366" s="1850"/>
      <c r="Z366" s="1850"/>
      <c r="AA366" s="1850"/>
      <c r="AB366" s="1850"/>
      <c r="AC366" s="1850"/>
      <c r="AD366" s="1850"/>
      <c r="AE366" s="1850"/>
      <c r="AF366" s="1850"/>
      <c r="AG366" s="571"/>
      <c r="AH366" s="571"/>
      <c r="AI366" s="571"/>
      <c r="AJ366" s="571"/>
      <c r="AK366" s="571"/>
      <c r="AL366" s="572"/>
      <c r="AM366" s="436"/>
      <c r="AN366" s="459"/>
      <c r="AP366" s="436"/>
      <c r="BS366" s="24"/>
      <c r="BT366" s="24"/>
      <c r="BU366" s="12"/>
      <c r="BV366" s="12"/>
      <c r="BW366" s="12"/>
      <c r="BX366" s="12"/>
      <c r="BY366" s="12"/>
      <c r="BZ366" s="12"/>
      <c r="CA366" s="12"/>
      <c r="CB366" s="12"/>
      <c r="CC366" s="12"/>
    </row>
    <row r="367" spans="1:81" s="418" customFormat="1" ht="12.75" customHeight="1">
      <c r="A367" s="405"/>
      <c r="B367" s="12"/>
      <c r="C367" s="573"/>
      <c r="D367" s="405"/>
      <c r="E367" s="574"/>
      <c r="F367" s="1851"/>
      <c r="G367" s="1851"/>
      <c r="H367" s="1851"/>
      <c r="I367" s="1851"/>
      <c r="J367" s="1851"/>
      <c r="K367" s="1851"/>
      <c r="L367" s="1851"/>
      <c r="M367" s="1851"/>
      <c r="N367" s="1851"/>
      <c r="O367" s="1851"/>
      <c r="P367" s="1851"/>
      <c r="Q367" s="1851"/>
      <c r="R367" s="1851"/>
      <c r="S367" s="1851"/>
      <c r="T367" s="1851"/>
      <c r="U367" s="1851"/>
      <c r="V367" s="1851"/>
      <c r="W367" s="1851"/>
      <c r="X367" s="1851"/>
      <c r="Y367" s="1851"/>
      <c r="Z367" s="1851"/>
      <c r="AA367" s="1851"/>
      <c r="AB367" s="1851"/>
      <c r="AC367" s="1851"/>
      <c r="AD367" s="1851"/>
      <c r="AE367" s="1851"/>
      <c r="AF367" s="1851"/>
      <c r="AG367" s="1113"/>
      <c r="AH367" s="1113"/>
      <c r="AI367" s="1113"/>
      <c r="AJ367" s="1113"/>
      <c r="AK367" s="1113"/>
      <c r="AL367" s="1207"/>
      <c r="AM367" s="436"/>
      <c r="AN367" s="459"/>
      <c r="AP367" s="436"/>
      <c r="BS367" s="24"/>
      <c r="BT367" s="24"/>
      <c r="BU367" s="12"/>
      <c r="BV367" s="12"/>
      <c r="BW367" s="12"/>
      <c r="BX367" s="12"/>
      <c r="BY367" s="12"/>
      <c r="BZ367" s="12"/>
      <c r="CA367" s="12"/>
      <c r="CB367" s="12"/>
      <c r="CC367" s="12"/>
    </row>
    <row r="368" spans="1:81" s="418" customFormat="1" ht="12.75" customHeight="1">
      <c r="A368" s="405"/>
      <c r="B368" s="12"/>
      <c r="C368" s="573"/>
      <c r="D368" s="405"/>
      <c r="E368" s="574"/>
      <c r="F368" s="1851"/>
      <c r="G368" s="1851"/>
      <c r="H368" s="1851"/>
      <c r="I368" s="1851"/>
      <c r="J368" s="1851"/>
      <c r="K368" s="1851"/>
      <c r="L368" s="1851"/>
      <c r="M368" s="1851"/>
      <c r="N368" s="1851"/>
      <c r="O368" s="1851"/>
      <c r="P368" s="1851"/>
      <c r="Q368" s="1851"/>
      <c r="R368" s="1851"/>
      <c r="S368" s="1851"/>
      <c r="T368" s="1851"/>
      <c r="U368" s="1851"/>
      <c r="V368" s="1851"/>
      <c r="W368" s="1851"/>
      <c r="X368" s="1851"/>
      <c r="Y368" s="1851"/>
      <c r="Z368" s="1851"/>
      <c r="AA368" s="1851"/>
      <c r="AB368" s="1851"/>
      <c r="AC368" s="1851"/>
      <c r="AD368" s="1851"/>
      <c r="AE368" s="1851"/>
      <c r="AF368" s="1851"/>
      <c r="AG368" s="1113"/>
      <c r="AH368" s="1113"/>
      <c r="AI368" s="1113"/>
      <c r="AJ368" s="1113"/>
      <c r="AK368" s="1113"/>
      <c r="AL368" s="1207"/>
      <c r="AM368" s="436"/>
      <c r="AN368" s="459"/>
      <c r="BS368" s="24"/>
      <c r="BT368" s="24"/>
      <c r="BU368" s="12"/>
      <c r="BV368" s="12"/>
      <c r="BW368" s="12"/>
      <c r="BX368" s="12"/>
      <c r="BY368" s="12"/>
      <c r="BZ368" s="12"/>
      <c r="CA368" s="12"/>
      <c r="CB368" s="12"/>
      <c r="CC368" s="12"/>
    </row>
    <row r="369" spans="1:81" s="418" customFormat="1" ht="12.75" customHeight="1">
      <c r="A369" s="405"/>
      <c r="B369" s="12"/>
      <c r="C369" s="573"/>
      <c r="D369" s="405"/>
      <c r="E369" s="574"/>
      <c r="F369" s="1851"/>
      <c r="G369" s="1851"/>
      <c r="H369" s="1851"/>
      <c r="I369" s="1851"/>
      <c r="J369" s="1851"/>
      <c r="K369" s="1851"/>
      <c r="L369" s="1851"/>
      <c r="M369" s="1851"/>
      <c r="N369" s="1851"/>
      <c r="O369" s="1851"/>
      <c r="P369" s="1851"/>
      <c r="Q369" s="1851"/>
      <c r="R369" s="1851"/>
      <c r="S369" s="1851"/>
      <c r="T369" s="1851"/>
      <c r="U369" s="1851"/>
      <c r="V369" s="1851"/>
      <c r="W369" s="1851"/>
      <c r="X369" s="1851"/>
      <c r="Y369" s="1851"/>
      <c r="Z369" s="1851"/>
      <c r="AA369" s="1851"/>
      <c r="AB369" s="1851"/>
      <c r="AC369" s="1851"/>
      <c r="AD369" s="1851"/>
      <c r="AE369" s="1851"/>
      <c r="AF369" s="1851"/>
      <c r="AG369" s="1113"/>
      <c r="AH369" s="1113"/>
      <c r="AI369" s="1113"/>
      <c r="AJ369" s="1113"/>
      <c r="AK369" s="1113"/>
      <c r="AL369" s="1207"/>
      <c r="AM369" s="436"/>
      <c r="AN369" s="459"/>
      <c r="BS369" s="24"/>
      <c r="BT369" s="24"/>
      <c r="BU369" s="12"/>
      <c r="BV369" s="12"/>
      <c r="BW369" s="12"/>
      <c r="BX369" s="12"/>
      <c r="BY369" s="12"/>
      <c r="BZ369" s="12"/>
      <c r="CA369" s="12"/>
      <c r="CB369" s="12"/>
      <c r="CC369" s="12"/>
    </row>
    <row r="370" spans="1:81" s="418" customFormat="1" ht="12.75" customHeight="1">
      <c r="A370" s="405"/>
      <c r="B370" s="12"/>
      <c r="C370" s="1860" t="s">
        <v>299</v>
      </c>
      <c r="D370" s="1861"/>
      <c r="E370" s="574"/>
      <c r="F370" s="575" t="s">
        <v>2146</v>
      </c>
      <c r="G370" s="465"/>
      <c r="H370" s="465"/>
      <c r="I370" s="465"/>
      <c r="J370" s="465"/>
      <c r="K370" s="465"/>
      <c r="L370" s="465"/>
      <c r="M370" s="465"/>
      <c r="N370" s="465"/>
      <c r="O370" s="465"/>
      <c r="P370" s="465"/>
      <c r="Q370" s="465"/>
      <c r="R370" s="465"/>
      <c r="S370" s="465"/>
      <c r="T370" s="465"/>
      <c r="U370" s="465"/>
      <c r="V370" s="465"/>
      <c r="W370" s="465"/>
      <c r="X370" s="465"/>
      <c r="Y370" s="465"/>
      <c r="Z370" s="465"/>
      <c r="AA370" s="465"/>
      <c r="AB370" s="465"/>
      <c r="AC370" s="465"/>
      <c r="AD370" s="465"/>
      <c r="AF370" s="1849" t="s">
        <v>2147</v>
      </c>
      <c r="AG370" s="1849"/>
      <c r="AH370" s="1849"/>
      <c r="AI370" s="1849"/>
      <c r="AJ370" s="1849"/>
      <c r="AK370" s="1849"/>
      <c r="AL370" s="1862"/>
      <c r="AM370" s="576"/>
      <c r="BS370" s="24"/>
      <c r="BT370" s="24"/>
      <c r="BU370" s="12"/>
      <c r="BV370" s="12"/>
      <c r="BW370" s="12"/>
      <c r="BX370" s="12"/>
      <c r="BY370" s="12"/>
      <c r="BZ370" s="12"/>
      <c r="CA370" s="12"/>
      <c r="CB370" s="12"/>
      <c r="CC370" s="12"/>
    </row>
    <row r="371" spans="1:81" s="418" customFormat="1" ht="12.75" customHeight="1">
      <c r="A371" s="405"/>
      <c r="B371" s="12"/>
      <c r="C371" s="607"/>
      <c r="D371" s="577"/>
      <c r="E371" s="578"/>
      <c r="F371" s="579"/>
      <c r="G371" s="580"/>
      <c r="H371" s="580"/>
      <c r="I371" s="580"/>
      <c r="J371" s="580"/>
      <c r="K371" s="580"/>
      <c r="L371" s="580"/>
      <c r="M371" s="580"/>
      <c r="N371" s="580"/>
      <c r="O371" s="580"/>
      <c r="P371" s="580"/>
      <c r="Q371" s="580"/>
      <c r="R371" s="580"/>
      <c r="S371" s="580"/>
      <c r="T371" s="580"/>
      <c r="U371" s="580"/>
      <c r="V371" s="580"/>
      <c r="W371" s="580"/>
      <c r="X371" s="580"/>
      <c r="Y371" s="580"/>
      <c r="Z371" s="580"/>
      <c r="AA371" s="580"/>
      <c r="AB371" s="580"/>
      <c r="AC371" s="580"/>
      <c r="AD371" s="580"/>
      <c r="AE371" s="581"/>
      <c r="AF371" s="581"/>
      <c r="AG371" s="581"/>
      <c r="AH371" s="581"/>
      <c r="AI371" s="581"/>
      <c r="AJ371" s="581"/>
      <c r="AK371" s="581"/>
      <c r="AL371" s="608"/>
      <c r="AM371" s="583"/>
      <c r="AN371" s="459"/>
      <c r="CC371" s="12"/>
    </row>
    <row r="372" spans="1:81" s="418" customFormat="1" ht="12.75" customHeight="1">
      <c r="A372" s="405"/>
      <c r="B372" s="12"/>
      <c r="C372" s="1216"/>
      <c r="D372" s="1216"/>
      <c r="E372" s="574"/>
      <c r="F372" s="533"/>
      <c r="G372" s="533"/>
      <c r="H372" s="533"/>
      <c r="I372" s="533"/>
      <c r="J372" s="533"/>
      <c r="K372" s="533"/>
      <c r="L372" s="533"/>
      <c r="M372" s="533"/>
      <c r="N372" s="533"/>
      <c r="O372" s="533"/>
      <c r="P372" s="533"/>
      <c r="Q372" s="533"/>
      <c r="R372" s="533"/>
      <c r="S372" s="533"/>
      <c r="T372" s="533"/>
      <c r="U372" s="533"/>
      <c r="V372" s="533"/>
      <c r="W372" s="533"/>
      <c r="X372" s="533"/>
      <c r="Y372" s="533"/>
      <c r="Z372" s="533"/>
      <c r="AA372" s="533"/>
      <c r="AB372" s="533"/>
      <c r="AC372" s="533"/>
      <c r="AD372" s="533"/>
      <c r="AE372" s="1206"/>
      <c r="AF372" s="1206"/>
      <c r="AG372" s="1206"/>
      <c r="AH372" s="1206"/>
      <c r="AI372" s="1206"/>
      <c r="AJ372" s="1206"/>
      <c r="AK372" s="1206"/>
      <c r="AL372" s="1206"/>
      <c r="AM372" s="436"/>
      <c r="AN372" s="459"/>
      <c r="BS372" s="24"/>
      <c r="BT372" s="24"/>
      <c r="BU372" s="12"/>
      <c r="BV372" s="12"/>
      <c r="BW372" s="12"/>
      <c r="BX372" s="12"/>
      <c r="BY372" s="12"/>
      <c r="BZ372" s="12"/>
      <c r="CA372" s="12"/>
      <c r="CB372" s="12"/>
      <c r="CC372" s="12"/>
    </row>
    <row r="373" spans="1:81" s="418" customFormat="1" ht="12.75" customHeight="1">
      <c r="A373" s="405"/>
      <c r="B373" s="12"/>
      <c r="C373" s="568"/>
      <c r="D373" s="569"/>
      <c r="E373" s="570" t="s">
        <v>1967</v>
      </c>
      <c r="F373" s="1850" t="s">
        <v>2148</v>
      </c>
      <c r="G373" s="1850"/>
      <c r="H373" s="1850"/>
      <c r="I373" s="1850"/>
      <c r="J373" s="1850"/>
      <c r="K373" s="1850"/>
      <c r="L373" s="1850"/>
      <c r="M373" s="1850"/>
      <c r="N373" s="1850"/>
      <c r="O373" s="1850"/>
      <c r="P373" s="1850"/>
      <c r="Q373" s="1850"/>
      <c r="R373" s="1850"/>
      <c r="S373" s="1850"/>
      <c r="T373" s="1850"/>
      <c r="U373" s="1850"/>
      <c r="V373" s="1850"/>
      <c r="W373" s="1850"/>
      <c r="X373" s="1850"/>
      <c r="Y373" s="1850"/>
      <c r="Z373" s="1850"/>
      <c r="AA373" s="1850"/>
      <c r="AB373" s="1850"/>
      <c r="AC373" s="1850"/>
      <c r="AD373" s="1850"/>
      <c r="AE373" s="1850"/>
      <c r="AF373" s="1850"/>
      <c r="AG373" s="571"/>
      <c r="AH373" s="571"/>
      <c r="AI373" s="571"/>
      <c r="AJ373" s="571"/>
      <c r="AK373" s="571"/>
      <c r="AL373" s="572"/>
      <c r="AM373" s="436"/>
      <c r="AN373" s="459"/>
      <c r="BS373" s="24"/>
      <c r="BT373" s="24"/>
      <c r="BU373" s="12"/>
      <c r="BV373" s="12"/>
      <c r="BW373" s="12"/>
      <c r="BX373" s="12"/>
      <c r="BY373" s="12"/>
      <c r="BZ373" s="12"/>
      <c r="CA373" s="12"/>
      <c r="CB373" s="12"/>
      <c r="CC373" s="12"/>
    </row>
    <row r="374" spans="1:81" s="418" customFormat="1" ht="12.75" customHeight="1">
      <c r="A374" s="405"/>
      <c r="B374" s="12"/>
      <c r="C374" s="584"/>
      <c r="D374" s="12"/>
      <c r="E374" s="547"/>
      <c r="F374" s="1851"/>
      <c r="G374" s="1851"/>
      <c r="H374" s="1851"/>
      <c r="I374" s="1851"/>
      <c r="J374" s="1851"/>
      <c r="K374" s="1851"/>
      <c r="L374" s="1851"/>
      <c r="M374" s="1851"/>
      <c r="N374" s="1851"/>
      <c r="O374" s="1851"/>
      <c r="P374" s="1851"/>
      <c r="Q374" s="1851"/>
      <c r="R374" s="1851"/>
      <c r="S374" s="1851"/>
      <c r="T374" s="1851"/>
      <c r="U374" s="1851"/>
      <c r="V374" s="1851"/>
      <c r="W374" s="1851"/>
      <c r="X374" s="1851"/>
      <c r="Y374" s="1851"/>
      <c r="Z374" s="1851"/>
      <c r="AA374" s="1851"/>
      <c r="AB374" s="1851"/>
      <c r="AC374" s="1851"/>
      <c r="AD374" s="1851"/>
      <c r="AE374" s="1851"/>
      <c r="AF374" s="1851"/>
      <c r="AG374" s="1113"/>
      <c r="AH374" s="1113"/>
      <c r="AI374" s="1113"/>
      <c r="AJ374" s="1113"/>
      <c r="AK374" s="1113"/>
      <c r="AL374" s="1207"/>
      <c r="AM374" s="436"/>
      <c r="AN374" s="459"/>
      <c r="BS374" s="24"/>
      <c r="BT374" s="24"/>
      <c r="BU374" s="12"/>
      <c r="BV374" s="12"/>
      <c r="BW374" s="12"/>
      <c r="BX374" s="12"/>
      <c r="BY374" s="12"/>
      <c r="BZ374" s="12"/>
      <c r="CA374" s="12"/>
      <c r="CB374" s="12"/>
      <c r="CC374" s="12"/>
    </row>
    <row r="375" spans="1:81" s="418" customFormat="1" ht="12.75" customHeight="1">
      <c r="A375" s="405"/>
      <c r="B375" s="12"/>
      <c r="C375" s="584"/>
      <c r="D375" s="12"/>
      <c r="E375" s="547"/>
      <c r="F375" s="1851"/>
      <c r="G375" s="1851"/>
      <c r="H375" s="1851"/>
      <c r="I375" s="1851"/>
      <c r="J375" s="1851"/>
      <c r="K375" s="1851"/>
      <c r="L375" s="1851"/>
      <c r="M375" s="1851"/>
      <c r="N375" s="1851"/>
      <c r="O375" s="1851"/>
      <c r="P375" s="1851"/>
      <c r="Q375" s="1851"/>
      <c r="R375" s="1851"/>
      <c r="S375" s="1851"/>
      <c r="T375" s="1851"/>
      <c r="U375" s="1851"/>
      <c r="V375" s="1851"/>
      <c r="W375" s="1851"/>
      <c r="X375" s="1851"/>
      <c r="Y375" s="1851"/>
      <c r="Z375" s="1851"/>
      <c r="AA375" s="1851"/>
      <c r="AB375" s="1851"/>
      <c r="AC375" s="1851"/>
      <c r="AD375" s="1851"/>
      <c r="AE375" s="1851"/>
      <c r="AF375" s="1851"/>
      <c r="AG375" s="1113"/>
      <c r="AH375" s="1113"/>
      <c r="AI375" s="1113"/>
      <c r="AJ375" s="1113"/>
      <c r="AK375" s="1113"/>
      <c r="AL375" s="1207"/>
      <c r="AM375" s="436"/>
      <c r="AN375" s="459"/>
      <c r="BS375" s="24"/>
      <c r="BT375" s="24"/>
      <c r="BU375" s="12"/>
      <c r="BV375" s="12"/>
      <c r="BW375" s="12"/>
      <c r="BX375" s="12"/>
      <c r="BY375" s="12"/>
      <c r="BZ375" s="12"/>
      <c r="CA375" s="12"/>
      <c r="CB375" s="12"/>
      <c r="CC375" s="12"/>
    </row>
    <row r="376" spans="1:81" s="418" customFormat="1" ht="12.75" customHeight="1">
      <c r="A376" s="405"/>
      <c r="B376" s="12"/>
      <c r="C376" s="584"/>
      <c r="D376" s="12"/>
      <c r="E376" s="547"/>
      <c r="F376" s="1851"/>
      <c r="G376" s="1851"/>
      <c r="H376" s="1851"/>
      <c r="I376" s="1851"/>
      <c r="J376" s="1851"/>
      <c r="K376" s="1851"/>
      <c r="L376" s="1851"/>
      <c r="M376" s="1851"/>
      <c r="N376" s="1851"/>
      <c r="O376" s="1851"/>
      <c r="P376" s="1851"/>
      <c r="Q376" s="1851"/>
      <c r="R376" s="1851"/>
      <c r="S376" s="1851"/>
      <c r="T376" s="1851"/>
      <c r="U376" s="1851"/>
      <c r="V376" s="1851"/>
      <c r="W376" s="1851"/>
      <c r="X376" s="1851"/>
      <c r="Y376" s="1851"/>
      <c r="Z376" s="1851"/>
      <c r="AA376" s="1851"/>
      <c r="AB376" s="1851"/>
      <c r="AC376" s="1851"/>
      <c r="AD376" s="1851"/>
      <c r="AE376" s="1851"/>
      <c r="AF376" s="1851"/>
      <c r="AG376" s="1113"/>
      <c r="AH376" s="1113"/>
      <c r="AI376" s="1113"/>
      <c r="AJ376" s="1113"/>
      <c r="AK376" s="1113"/>
      <c r="AL376" s="1207"/>
      <c r="AM376" s="436"/>
      <c r="AN376" s="459"/>
      <c r="BS376" s="24"/>
      <c r="BT376" s="24"/>
      <c r="BU376" s="12"/>
      <c r="BV376" s="12"/>
      <c r="BW376" s="12"/>
      <c r="BX376" s="12"/>
      <c r="BY376" s="12"/>
      <c r="BZ376" s="12"/>
      <c r="CA376" s="12"/>
      <c r="CB376" s="12"/>
      <c r="CC376" s="12"/>
    </row>
    <row r="377" spans="1:81" s="418" customFormat="1" ht="12.75" customHeight="1">
      <c r="A377" s="405"/>
      <c r="B377" s="12"/>
      <c r="C377" s="584"/>
      <c r="D377" s="12"/>
      <c r="E377" s="547"/>
      <c r="F377" s="1851"/>
      <c r="G377" s="1851"/>
      <c r="H377" s="1851"/>
      <c r="I377" s="1851"/>
      <c r="J377" s="1851"/>
      <c r="K377" s="1851"/>
      <c r="L377" s="1851"/>
      <c r="M377" s="1851"/>
      <c r="N377" s="1851"/>
      <c r="O377" s="1851"/>
      <c r="P377" s="1851"/>
      <c r="Q377" s="1851"/>
      <c r="R377" s="1851"/>
      <c r="S377" s="1851"/>
      <c r="T377" s="1851"/>
      <c r="U377" s="1851"/>
      <c r="V377" s="1851"/>
      <c r="W377" s="1851"/>
      <c r="X377" s="1851"/>
      <c r="Y377" s="1851"/>
      <c r="Z377" s="1851"/>
      <c r="AA377" s="1851"/>
      <c r="AB377" s="1851"/>
      <c r="AC377" s="1851"/>
      <c r="AD377" s="1851"/>
      <c r="AE377" s="1851"/>
      <c r="AF377" s="1851"/>
      <c r="AL377" s="585"/>
      <c r="AN377" s="459"/>
      <c r="BS377" s="24"/>
      <c r="BT377" s="24"/>
      <c r="BU377" s="12"/>
      <c r="BV377" s="12"/>
      <c r="BW377" s="12"/>
      <c r="BX377" s="12"/>
      <c r="BY377" s="12"/>
      <c r="BZ377" s="12"/>
      <c r="CA377" s="12"/>
      <c r="CB377" s="12"/>
      <c r="CC377" s="12"/>
    </row>
    <row r="378" spans="1:81" s="418" customFormat="1" ht="12.75" customHeight="1">
      <c r="A378" s="405"/>
      <c r="B378" s="12"/>
      <c r="C378" s="1860" t="s">
        <v>299</v>
      </c>
      <c r="D378" s="1861"/>
      <c r="E378" s="547"/>
      <c r="F378" s="575" t="s">
        <v>2149</v>
      </c>
      <c r="G378" s="465"/>
      <c r="H378" s="465"/>
      <c r="I378" s="465"/>
      <c r="J378" s="465"/>
      <c r="K378" s="465"/>
      <c r="L378" s="465"/>
      <c r="M378" s="465"/>
      <c r="N378" s="465"/>
      <c r="O378" s="465"/>
      <c r="P378" s="465"/>
      <c r="Q378" s="465"/>
      <c r="R378" s="465"/>
      <c r="S378" s="465"/>
      <c r="T378" s="465"/>
      <c r="U378" s="465"/>
      <c r="V378" s="465"/>
      <c r="W378" s="465"/>
      <c r="X378" s="465"/>
      <c r="Y378" s="465"/>
      <c r="Z378" s="465"/>
      <c r="AA378" s="465"/>
      <c r="AB378" s="465"/>
      <c r="AC378" s="465"/>
      <c r="AD378" s="465"/>
      <c r="AF378" s="1849" t="s">
        <v>2147</v>
      </c>
      <c r="AG378" s="1849"/>
      <c r="AH378" s="1849"/>
      <c r="AI378" s="1849"/>
      <c r="AJ378" s="1849"/>
      <c r="AK378" s="1849"/>
      <c r="AL378" s="1862"/>
      <c r="AM378" s="583"/>
      <c r="AN378" s="459"/>
      <c r="BS378" s="24"/>
      <c r="BT378" s="24"/>
      <c r="BU378" s="12"/>
      <c r="BV378" s="12"/>
      <c r="BW378" s="12"/>
      <c r="BX378" s="12"/>
      <c r="BY378" s="12"/>
      <c r="BZ378" s="12"/>
      <c r="CA378" s="12"/>
      <c r="CB378" s="12"/>
      <c r="CC378" s="12"/>
    </row>
    <row r="379" spans="1:81" s="418" customFormat="1" ht="12.75" customHeight="1">
      <c r="A379" s="405"/>
      <c r="B379" s="12"/>
      <c r="C379" s="593"/>
      <c r="D379" s="586"/>
      <c r="E379" s="587"/>
      <c r="F379" s="588"/>
      <c r="G379" s="589"/>
      <c r="H379" s="589"/>
      <c r="I379" s="589"/>
      <c r="J379" s="589"/>
      <c r="K379" s="589"/>
      <c r="L379" s="589"/>
      <c r="M379" s="589"/>
      <c r="N379" s="589"/>
      <c r="O379" s="589"/>
      <c r="P379" s="589"/>
      <c r="Q379" s="589"/>
      <c r="R379" s="589"/>
      <c r="S379" s="589"/>
      <c r="T379" s="589"/>
      <c r="U379" s="589"/>
      <c r="V379" s="589"/>
      <c r="W379" s="589"/>
      <c r="X379" s="589"/>
      <c r="Y379" s="589"/>
      <c r="Z379" s="589"/>
      <c r="AA379" s="589"/>
      <c r="AB379" s="589"/>
      <c r="AC379" s="589"/>
      <c r="AD379" s="589"/>
      <c r="AE379" s="590"/>
      <c r="AF379" s="448"/>
      <c r="AG379" s="590"/>
      <c r="AH379" s="581"/>
      <c r="AI379" s="581"/>
      <c r="AJ379" s="581"/>
      <c r="AK379" s="581"/>
      <c r="AL379" s="595"/>
      <c r="AM379" s="583"/>
      <c r="AN379" s="459"/>
      <c r="BS379" s="24"/>
      <c r="BT379" s="24"/>
      <c r="BU379" s="12"/>
      <c r="BV379" s="12"/>
      <c r="BW379" s="12"/>
      <c r="BX379" s="12"/>
      <c r="BY379" s="12"/>
      <c r="BZ379" s="12"/>
      <c r="CA379" s="12"/>
      <c r="CB379" s="12"/>
      <c r="CC379" s="12"/>
    </row>
    <row r="380" spans="1:81" s="418" customFormat="1" ht="12.75" customHeight="1">
      <c r="A380" s="405"/>
      <c r="B380" s="12"/>
      <c r="C380" s="12"/>
      <c r="D380" s="12"/>
      <c r="E380" s="547"/>
      <c r="F380" s="533"/>
      <c r="G380" s="533"/>
      <c r="H380" s="533"/>
      <c r="I380" s="533"/>
      <c r="J380" s="533"/>
      <c r="K380" s="533"/>
      <c r="L380" s="533"/>
      <c r="M380" s="533"/>
      <c r="N380" s="533"/>
      <c r="O380" s="533"/>
      <c r="P380" s="533"/>
      <c r="Q380" s="533"/>
      <c r="R380" s="533"/>
      <c r="S380" s="533"/>
      <c r="T380" s="533"/>
      <c r="U380" s="533"/>
      <c r="V380" s="533"/>
      <c r="W380" s="533"/>
      <c r="X380" s="533"/>
      <c r="Y380" s="533"/>
      <c r="Z380" s="533"/>
      <c r="AA380" s="533"/>
      <c r="AB380" s="533"/>
      <c r="AC380" s="533"/>
      <c r="AD380" s="533"/>
      <c r="AE380" s="405"/>
      <c r="AF380" s="1113"/>
      <c r="AG380" s="405"/>
      <c r="AM380" s="436"/>
      <c r="AN380" s="459"/>
      <c r="BS380" s="24"/>
      <c r="BT380" s="24"/>
      <c r="BU380" s="12"/>
      <c r="BV380" s="12"/>
      <c r="BW380" s="12"/>
      <c r="BX380" s="12"/>
      <c r="BY380" s="12"/>
      <c r="BZ380" s="12"/>
      <c r="CA380" s="12"/>
      <c r="CB380" s="12"/>
      <c r="CC380" s="12"/>
    </row>
    <row r="381" spans="1:81" s="418" customFormat="1" ht="12.75" customHeight="1">
      <c r="A381" s="405"/>
      <c r="B381" s="12"/>
      <c r="C381" s="568"/>
      <c r="D381" s="569"/>
      <c r="E381" s="570" t="s">
        <v>1973</v>
      </c>
      <c r="F381" s="1850" t="s">
        <v>2150</v>
      </c>
      <c r="G381" s="1850"/>
      <c r="H381" s="1850"/>
      <c r="I381" s="1850"/>
      <c r="J381" s="1850"/>
      <c r="K381" s="1850"/>
      <c r="L381" s="1850"/>
      <c r="M381" s="1850"/>
      <c r="N381" s="1850"/>
      <c r="O381" s="1850"/>
      <c r="P381" s="1850"/>
      <c r="Q381" s="1850"/>
      <c r="R381" s="1850"/>
      <c r="S381" s="1850"/>
      <c r="T381" s="1850"/>
      <c r="U381" s="1850"/>
      <c r="V381" s="1850"/>
      <c r="W381" s="1850"/>
      <c r="X381" s="1850"/>
      <c r="Y381" s="1850"/>
      <c r="Z381" s="1850"/>
      <c r="AA381" s="1850"/>
      <c r="AB381" s="1850"/>
      <c r="AC381" s="1850"/>
      <c r="AD381" s="1850"/>
      <c r="AE381" s="1850"/>
      <c r="AF381" s="1850"/>
      <c r="AG381" s="571"/>
      <c r="AH381" s="571"/>
      <c r="AI381" s="571"/>
      <c r="AJ381" s="571"/>
      <c r="AK381" s="571"/>
      <c r="AL381" s="572"/>
      <c r="AM381" s="436"/>
      <c r="AN381" s="459"/>
      <c r="BS381" s="436"/>
      <c r="BT381" s="436"/>
      <c r="BU381" s="436"/>
      <c r="BV381" s="436"/>
      <c r="BW381" s="436"/>
      <c r="BX381" s="436"/>
      <c r="BY381" s="436"/>
      <c r="BZ381" s="436"/>
      <c r="CA381" s="436"/>
      <c r="CB381" s="436"/>
      <c r="CC381" s="436"/>
    </row>
    <row r="382" spans="1:81" s="418" customFormat="1" ht="12.75" customHeight="1">
      <c r="A382" s="405"/>
      <c r="B382" s="12"/>
      <c r="C382" s="584"/>
      <c r="D382" s="12"/>
      <c r="E382" s="547"/>
      <c r="F382" s="1851"/>
      <c r="G382" s="1851"/>
      <c r="H382" s="1851"/>
      <c r="I382" s="1851"/>
      <c r="J382" s="1851"/>
      <c r="K382" s="1851"/>
      <c r="L382" s="1851"/>
      <c r="M382" s="1851"/>
      <c r="N382" s="1851"/>
      <c r="O382" s="1851"/>
      <c r="P382" s="1851"/>
      <c r="Q382" s="1851"/>
      <c r="R382" s="1851"/>
      <c r="S382" s="1851"/>
      <c r="T382" s="1851"/>
      <c r="U382" s="1851"/>
      <c r="V382" s="1851"/>
      <c r="W382" s="1851"/>
      <c r="X382" s="1851"/>
      <c r="Y382" s="1851"/>
      <c r="Z382" s="1851"/>
      <c r="AA382" s="1851"/>
      <c r="AB382" s="1851"/>
      <c r="AC382" s="1851"/>
      <c r="AD382" s="1851"/>
      <c r="AE382" s="1851"/>
      <c r="AF382" s="1851"/>
      <c r="AG382" s="1113"/>
      <c r="AH382" s="1113"/>
      <c r="AI382" s="1113"/>
      <c r="AJ382" s="1113"/>
      <c r="AK382" s="1113"/>
      <c r="AL382" s="1207"/>
      <c r="AM382" s="436"/>
      <c r="AN382" s="459"/>
      <c r="BS382" s="436"/>
      <c r="BT382" s="436"/>
      <c r="BU382" s="436"/>
      <c r="BV382" s="436"/>
      <c r="BW382" s="436"/>
      <c r="BX382" s="436"/>
      <c r="BY382" s="436"/>
      <c r="BZ382" s="436"/>
      <c r="CA382" s="436"/>
      <c r="CB382" s="436"/>
      <c r="CC382" s="436"/>
    </row>
    <row r="383" spans="1:81" s="418" customFormat="1" ht="12.75" customHeight="1">
      <c r="A383" s="405"/>
      <c r="B383" s="12"/>
      <c r="C383" s="584"/>
      <c r="D383" s="12"/>
      <c r="E383" s="547"/>
      <c r="F383" s="1851"/>
      <c r="G383" s="1851"/>
      <c r="H383" s="1851"/>
      <c r="I383" s="1851"/>
      <c r="J383" s="1851"/>
      <c r="K383" s="1851"/>
      <c r="L383" s="1851"/>
      <c r="M383" s="1851"/>
      <c r="N383" s="1851"/>
      <c r="O383" s="1851"/>
      <c r="P383" s="1851"/>
      <c r="Q383" s="1851"/>
      <c r="R383" s="1851"/>
      <c r="S383" s="1851"/>
      <c r="T383" s="1851"/>
      <c r="U383" s="1851"/>
      <c r="V383" s="1851"/>
      <c r="W383" s="1851"/>
      <c r="X383" s="1851"/>
      <c r="Y383" s="1851"/>
      <c r="Z383" s="1851"/>
      <c r="AA383" s="1851"/>
      <c r="AB383" s="1851"/>
      <c r="AC383" s="1851"/>
      <c r="AD383" s="1851"/>
      <c r="AE383" s="1851"/>
      <c r="AF383" s="1851"/>
      <c r="AG383" s="1113"/>
      <c r="AH383" s="1113"/>
      <c r="AI383" s="1113"/>
      <c r="AJ383" s="1113"/>
      <c r="AK383" s="1113"/>
      <c r="AL383" s="1207"/>
      <c r="AM383" s="436"/>
      <c r="AN383" s="459"/>
      <c r="BS383" s="436"/>
      <c r="BT383" s="436"/>
      <c r="BU383" s="436"/>
      <c r="BV383" s="436"/>
      <c r="BW383" s="436"/>
      <c r="BX383" s="436"/>
      <c r="BY383" s="436"/>
      <c r="BZ383" s="436"/>
      <c r="CA383" s="436"/>
      <c r="CB383" s="436"/>
      <c r="CC383" s="436"/>
    </row>
    <row r="384" spans="1:81" s="418" customFormat="1" ht="12.75" customHeight="1">
      <c r="A384" s="405"/>
      <c r="B384" s="12"/>
      <c r="C384" s="584"/>
      <c r="D384" s="12"/>
      <c r="E384" s="547"/>
      <c r="F384" s="1851"/>
      <c r="G384" s="1851"/>
      <c r="H384" s="1851"/>
      <c r="I384" s="1851"/>
      <c r="J384" s="1851"/>
      <c r="K384" s="1851"/>
      <c r="L384" s="1851"/>
      <c r="M384" s="1851"/>
      <c r="N384" s="1851"/>
      <c r="O384" s="1851"/>
      <c r="P384" s="1851"/>
      <c r="Q384" s="1851"/>
      <c r="R384" s="1851"/>
      <c r="S384" s="1851"/>
      <c r="T384" s="1851"/>
      <c r="U384" s="1851"/>
      <c r="V384" s="1851"/>
      <c r="W384" s="1851"/>
      <c r="X384" s="1851"/>
      <c r="Y384" s="1851"/>
      <c r="Z384" s="1851"/>
      <c r="AA384" s="1851"/>
      <c r="AB384" s="1851"/>
      <c r="AC384" s="1851"/>
      <c r="AD384" s="1851"/>
      <c r="AE384" s="1851"/>
      <c r="AF384" s="1851"/>
      <c r="AG384" s="1113"/>
      <c r="AH384" s="1113"/>
      <c r="AI384" s="1113"/>
      <c r="AJ384" s="1113"/>
      <c r="AK384" s="1113"/>
      <c r="AL384" s="1207"/>
      <c r="AM384" s="436"/>
      <c r="AN384" s="459"/>
      <c r="BS384" s="436"/>
      <c r="BT384" s="436"/>
      <c r="BU384" s="436"/>
      <c r="BV384" s="436"/>
      <c r="BW384" s="436"/>
      <c r="BX384" s="436"/>
      <c r="BY384" s="436"/>
      <c r="BZ384" s="436"/>
      <c r="CA384" s="436"/>
      <c r="CB384" s="436"/>
      <c r="CC384" s="436"/>
    </row>
    <row r="385" spans="1:81" s="418" customFormat="1" ht="12.75" customHeight="1">
      <c r="A385" s="405"/>
      <c r="B385" s="12"/>
      <c r="C385" s="584"/>
      <c r="D385" s="12"/>
      <c r="E385" s="547"/>
      <c r="F385" s="1851"/>
      <c r="G385" s="1851"/>
      <c r="H385" s="1851"/>
      <c r="I385" s="1851"/>
      <c r="J385" s="1851"/>
      <c r="K385" s="1851"/>
      <c r="L385" s="1851"/>
      <c r="M385" s="1851"/>
      <c r="N385" s="1851"/>
      <c r="O385" s="1851"/>
      <c r="P385" s="1851"/>
      <c r="Q385" s="1851"/>
      <c r="R385" s="1851"/>
      <c r="S385" s="1851"/>
      <c r="T385" s="1851"/>
      <c r="U385" s="1851"/>
      <c r="V385" s="1851"/>
      <c r="W385" s="1851"/>
      <c r="X385" s="1851"/>
      <c r="Y385" s="1851"/>
      <c r="Z385" s="1851"/>
      <c r="AA385" s="1851"/>
      <c r="AB385" s="1851"/>
      <c r="AC385" s="1851"/>
      <c r="AD385" s="1851"/>
      <c r="AE385" s="1851"/>
      <c r="AF385" s="1851"/>
      <c r="AG385" s="1113"/>
      <c r="AH385" s="1113"/>
      <c r="AI385" s="1113"/>
      <c r="AJ385" s="1113"/>
      <c r="AK385" s="1113"/>
      <c r="AL385" s="1207"/>
      <c r="AM385" s="436"/>
      <c r="AN385" s="459"/>
      <c r="BS385" s="436"/>
      <c r="BT385" s="436"/>
      <c r="BU385" s="436"/>
      <c r="BV385" s="436"/>
      <c r="BW385" s="436"/>
      <c r="BX385" s="436"/>
      <c r="BY385" s="436"/>
      <c r="BZ385" s="436"/>
      <c r="CA385" s="436"/>
      <c r="CB385" s="436"/>
      <c r="CC385" s="436"/>
    </row>
    <row r="386" spans="1:81" s="418" customFormat="1" ht="12.75" customHeight="1">
      <c r="A386" s="405"/>
      <c r="B386" s="12"/>
      <c r="C386" s="1860" t="s">
        <v>894</v>
      </c>
      <c r="D386" s="1861"/>
      <c r="E386" s="547"/>
      <c r="F386" s="575" t="s">
        <v>2151</v>
      </c>
      <c r="G386" s="465"/>
      <c r="H386" s="465"/>
      <c r="I386" s="465"/>
      <c r="J386" s="465"/>
      <c r="K386" s="465"/>
      <c r="L386" s="465"/>
      <c r="M386" s="465"/>
      <c r="N386" s="465"/>
      <c r="O386" s="465"/>
      <c r="P386" s="465"/>
      <c r="Q386" s="465"/>
      <c r="R386" s="465"/>
      <c r="S386" s="465"/>
      <c r="T386" s="465"/>
      <c r="U386" s="465"/>
      <c r="V386" s="465"/>
      <c r="W386" s="465"/>
      <c r="X386" s="465"/>
      <c r="Y386" s="465"/>
      <c r="Z386" s="465"/>
      <c r="AA386" s="465"/>
      <c r="AB386" s="465"/>
      <c r="AC386" s="465"/>
      <c r="AD386" s="465"/>
      <c r="AF386" s="1849" t="s">
        <v>2152</v>
      </c>
      <c r="AG386" s="1849"/>
      <c r="AH386" s="1849"/>
      <c r="AI386" s="1849"/>
      <c r="AJ386" s="1849"/>
      <c r="AK386" s="1849"/>
      <c r="AL386" s="1862"/>
      <c r="AM386" s="576"/>
      <c r="BS386" s="436"/>
      <c r="BT386" s="436"/>
      <c r="BU386" s="436"/>
      <c r="BV386" s="436"/>
      <c r="BW386" s="436"/>
      <c r="BX386" s="436"/>
      <c r="BY386" s="436"/>
      <c r="BZ386" s="436"/>
      <c r="CA386" s="436"/>
      <c r="CB386" s="436"/>
      <c r="CC386" s="436"/>
    </row>
    <row r="387" spans="1:81" s="418" customFormat="1" ht="12.75" customHeight="1">
      <c r="A387" s="405"/>
      <c r="B387" s="12"/>
      <c r="C387" s="584"/>
      <c r="D387" s="12"/>
      <c r="E387" s="547"/>
      <c r="F387" s="1209"/>
      <c r="G387" s="1209"/>
      <c r="H387" s="1209"/>
      <c r="I387" s="1209"/>
      <c r="J387" s="1209"/>
      <c r="K387" s="1209"/>
      <c r="L387" s="1209"/>
      <c r="M387" s="1209"/>
      <c r="N387" s="1209"/>
      <c r="O387" s="1209"/>
      <c r="P387" s="1209"/>
      <c r="Q387" s="1209"/>
      <c r="R387" s="1209"/>
      <c r="S387" s="1209"/>
      <c r="T387" s="1209"/>
      <c r="U387" s="1209"/>
      <c r="V387" s="1209"/>
      <c r="W387" s="1209"/>
      <c r="X387" s="1209"/>
      <c r="Y387" s="1209"/>
      <c r="Z387" s="1209"/>
      <c r="AA387" s="1209"/>
      <c r="AB387" s="1209"/>
      <c r="AC387" s="1209"/>
      <c r="AD387" s="1209"/>
      <c r="AL387" s="585"/>
      <c r="AM387" s="436"/>
      <c r="AN387" s="459"/>
      <c r="BS387" s="436"/>
      <c r="BT387" s="436"/>
      <c r="BU387" s="436"/>
      <c r="BV387" s="436"/>
      <c r="BW387" s="436"/>
      <c r="BX387" s="436"/>
      <c r="BY387" s="436"/>
      <c r="BZ387" s="436"/>
      <c r="CA387" s="436"/>
      <c r="CB387" s="436"/>
      <c r="CC387" s="436"/>
    </row>
    <row r="388" spans="1:81" s="418" customFormat="1" ht="12.75" customHeight="1">
      <c r="A388" s="405"/>
      <c r="B388" s="12"/>
      <c r="C388" s="1860" t="s">
        <v>299</v>
      </c>
      <c r="D388" s="1861"/>
      <c r="E388" s="547"/>
      <c r="F388" s="591" t="s">
        <v>2153</v>
      </c>
      <c r="G388" s="1209"/>
      <c r="H388" s="1209"/>
      <c r="I388" s="1209"/>
      <c r="J388" s="1209"/>
      <c r="K388" s="1209"/>
      <c r="L388" s="1209"/>
      <c r="M388" s="1209"/>
      <c r="N388" s="1209"/>
      <c r="O388" s="1209"/>
      <c r="P388" s="1209"/>
      <c r="Q388" s="1209"/>
      <c r="R388" s="1209"/>
      <c r="S388" s="1209"/>
      <c r="T388" s="1209"/>
      <c r="U388" s="1209"/>
      <c r="V388" s="1209"/>
      <c r="W388" s="1209"/>
      <c r="X388" s="1209"/>
      <c r="Y388" s="1209"/>
      <c r="Z388" s="1209"/>
      <c r="AA388" s="1209"/>
      <c r="AB388" s="1209"/>
      <c r="AC388" s="1209"/>
      <c r="AD388" s="1209"/>
      <c r="AF388" s="1849" t="s">
        <v>2147</v>
      </c>
      <c r="AG388" s="1849"/>
      <c r="AH388" s="1849"/>
      <c r="AI388" s="1849"/>
      <c r="AJ388" s="1849"/>
      <c r="AK388" s="1849"/>
      <c r="AL388" s="1862"/>
      <c r="AM388" s="436"/>
      <c r="AN388" s="459"/>
      <c r="BS388" s="436"/>
      <c r="BT388" s="436"/>
      <c r="BU388" s="436"/>
    </row>
    <row r="389" spans="1:81" s="418" customFormat="1" ht="12.75" customHeight="1">
      <c r="A389" s="405"/>
      <c r="B389" s="12"/>
      <c r="C389" s="592"/>
      <c r="E389" s="547"/>
      <c r="G389" s="1209"/>
      <c r="H389" s="1209"/>
      <c r="I389" s="1209"/>
      <c r="J389" s="1209"/>
      <c r="K389" s="1209"/>
      <c r="L389" s="1209"/>
      <c r="M389" s="1209"/>
      <c r="N389" s="1209"/>
      <c r="O389" s="1209"/>
      <c r="P389" s="1209"/>
      <c r="Q389" s="1209"/>
      <c r="R389" s="1209"/>
      <c r="S389" s="1209"/>
      <c r="T389" s="1209"/>
      <c r="U389" s="1209"/>
      <c r="V389" s="1209"/>
      <c r="W389" s="1209"/>
      <c r="X389" s="1209"/>
      <c r="Y389" s="1209"/>
      <c r="Z389" s="1209"/>
      <c r="AA389" s="1209"/>
      <c r="AB389" s="1209"/>
      <c r="AC389" s="1209"/>
      <c r="AD389" s="1209"/>
      <c r="AL389" s="585"/>
      <c r="AM389" s="436"/>
      <c r="AN389" s="459"/>
      <c r="BS389" s="436"/>
      <c r="BT389" s="436"/>
      <c r="BU389" s="436"/>
    </row>
    <row r="390" spans="1:81" s="418" customFormat="1" ht="12.75" customHeight="1">
      <c r="A390" s="405"/>
      <c r="B390" s="12"/>
      <c r="C390" s="593"/>
      <c r="D390" s="586"/>
      <c r="E390" s="587"/>
      <c r="F390" s="594" t="s">
        <v>2154</v>
      </c>
      <c r="G390" s="588"/>
      <c r="H390" s="588"/>
      <c r="I390" s="588"/>
      <c r="J390" s="588"/>
      <c r="K390" s="588"/>
      <c r="L390" s="588"/>
      <c r="M390" s="588"/>
      <c r="N390" s="588"/>
      <c r="O390" s="588"/>
      <c r="P390" s="588"/>
      <c r="Q390" s="588"/>
      <c r="R390" s="588"/>
      <c r="S390" s="588"/>
      <c r="T390" s="588"/>
      <c r="U390" s="588"/>
      <c r="V390" s="588"/>
      <c r="W390" s="588"/>
      <c r="X390" s="588"/>
      <c r="Y390" s="588"/>
      <c r="Z390" s="588"/>
      <c r="AA390" s="588"/>
      <c r="AB390" s="588"/>
      <c r="AC390" s="588"/>
      <c r="AD390" s="588"/>
      <c r="AE390" s="590"/>
      <c r="AF390" s="448"/>
      <c r="AG390" s="590"/>
      <c r="AH390" s="581"/>
      <c r="AI390" s="581"/>
      <c r="AJ390" s="581"/>
      <c r="AK390" s="581"/>
      <c r="AL390" s="595"/>
      <c r="AM390" s="436"/>
      <c r="AN390" s="459"/>
      <c r="BS390" s="436"/>
      <c r="BT390" s="436"/>
      <c r="BU390" s="436"/>
    </row>
    <row r="391" spans="1:81" s="418" customFormat="1" ht="12.75" customHeight="1">
      <c r="A391" s="405"/>
      <c r="B391" s="12"/>
      <c r="C391" s="12"/>
      <c r="D391" s="12"/>
      <c r="E391" s="547"/>
      <c r="F391" s="533"/>
      <c r="G391" s="533"/>
      <c r="H391" s="533"/>
      <c r="I391" s="533"/>
      <c r="J391" s="533"/>
      <c r="K391" s="533"/>
      <c r="L391" s="533"/>
      <c r="M391" s="533"/>
      <c r="N391" s="533"/>
      <c r="O391" s="533"/>
      <c r="P391" s="533"/>
      <c r="Q391" s="533"/>
      <c r="R391" s="533"/>
      <c r="S391" s="533"/>
      <c r="T391" s="533"/>
      <c r="U391" s="533"/>
      <c r="V391" s="533"/>
      <c r="W391" s="533"/>
      <c r="X391" s="533"/>
      <c r="Y391" s="533"/>
      <c r="Z391" s="533"/>
      <c r="AA391" s="533"/>
      <c r="AB391" s="533"/>
      <c r="AC391" s="533"/>
      <c r="AD391" s="533"/>
      <c r="AE391" s="405"/>
      <c r="AF391" s="1113"/>
      <c r="AG391" s="405"/>
      <c r="AM391" s="436"/>
      <c r="AN391" s="459"/>
      <c r="BS391" s="436"/>
      <c r="BT391" s="436"/>
      <c r="BU391" s="436"/>
    </row>
    <row r="392" spans="1:81" s="418" customFormat="1" ht="12.75" customHeight="1">
      <c r="A392" s="405"/>
      <c r="B392" s="12"/>
      <c r="C392" s="568"/>
      <c r="D392" s="569"/>
      <c r="E392" s="570" t="s">
        <v>2155</v>
      </c>
      <c r="F392" s="1850" t="s">
        <v>2156</v>
      </c>
      <c r="G392" s="1850"/>
      <c r="H392" s="1850"/>
      <c r="I392" s="1850"/>
      <c r="J392" s="1850"/>
      <c r="K392" s="1850"/>
      <c r="L392" s="1850"/>
      <c r="M392" s="1850"/>
      <c r="N392" s="1850"/>
      <c r="O392" s="1850"/>
      <c r="P392" s="1850"/>
      <c r="Q392" s="1850"/>
      <c r="R392" s="1850"/>
      <c r="S392" s="1850"/>
      <c r="T392" s="1850"/>
      <c r="U392" s="1850"/>
      <c r="V392" s="1850"/>
      <c r="W392" s="1850"/>
      <c r="X392" s="1850"/>
      <c r="Y392" s="1850"/>
      <c r="Z392" s="1850"/>
      <c r="AA392" s="1850"/>
      <c r="AB392" s="1850"/>
      <c r="AC392" s="1850"/>
      <c r="AD392" s="1850"/>
      <c r="AE392" s="1850"/>
      <c r="AF392" s="1850"/>
      <c r="AG392" s="571"/>
      <c r="AH392" s="571"/>
      <c r="AI392" s="571"/>
      <c r="AJ392" s="571"/>
      <c r="AK392" s="571"/>
      <c r="AL392" s="572"/>
      <c r="AM392" s="436"/>
      <c r="AN392" s="459"/>
      <c r="BS392" s="436"/>
      <c r="BT392" s="436"/>
      <c r="BU392" s="436"/>
      <c r="BV392" s="436"/>
      <c r="BW392" s="436"/>
      <c r="BX392" s="436"/>
      <c r="BY392" s="436"/>
      <c r="BZ392" s="436"/>
      <c r="CA392" s="436"/>
      <c r="CB392" s="436"/>
      <c r="CC392" s="436"/>
    </row>
    <row r="393" spans="1:81" s="418" customFormat="1" ht="12.75" customHeight="1">
      <c r="A393" s="405"/>
      <c r="B393" s="12"/>
      <c r="C393" s="584"/>
      <c r="D393" s="12"/>
      <c r="E393" s="547"/>
      <c r="F393" s="1851"/>
      <c r="G393" s="1851"/>
      <c r="H393" s="1851"/>
      <c r="I393" s="1851"/>
      <c r="J393" s="1851"/>
      <c r="K393" s="1851"/>
      <c r="L393" s="1851"/>
      <c r="M393" s="1851"/>
      <c r="N393" s="1851"/>
      <c r="O393" s="1851"/>
      <c r="P393" s="1851"/>
      <c r="Q393" s="1851"/>
      <c r="R393" s="1851"/>
      <c r="S393" s="1851"/>
      <c r="T393" s="1851"/>
      <c r="U393" s="1851"/>
      <c r="V393" s="1851"/>
      <c r="W393" s="1851"/>
      <c r="X393" s="1851"/>
      <c r="Y393" s="1851"/>
      <c r="Z393" s="1851"/>
      <c r="AA393" s="1851"/>
      <c r="AB393" s="1851"/>
      <c r="AC393" s="1851"/>
      <c r="AD393" s="1851"/>
      <c r="AE393" s="1851"/>
      <c r="AF393" s="1851"/>
      <c r="AG393" s="1113"/>
      <c r="AH393" s="1113"/>
      <c r="AI393" s="1113"/>
      <c r="AJ393" s="1113"/>
      <c r="AK393" s="1113"/>
      <c r="AL393" s="1207"/>
      <c r="AM393" s="436"/>
      <c r="AN393" s="459"/>
      <c r="BS393" s="436"/>
      <c r="BT393" s="436"/>
      <c r="BU393" s="436"/>
      <c r="BV393" s="436"/>
      <c r="BW393" s="436"/>
      <c r="BX393" s="436"/>
      <c r="BY393" s="436"/>
      <c r="BZ393" s="436"/>
      <c r="CA393" s="436"/>
      <c r="CB393" s="436"/>
      <c r="CC393" s="436"/>
    </row>
    <row r="394" spans="1:81">
      <c r="A394" s="405"/>
      <c r="C394" s="584"/>
      <c r="E394" s="547"/>
      <c r="F394" s="1851"/>
      <c r="G394" s="1851"/>
      <c r="H394" s="1851"/>
      <c r="I394" s="1851"/>
      <c r="J394" s="1851"/>
      <c r="K394" s="1851"/>
      <c r="L394" s="1851"/>
      <c r="M394" s="1851"/>
      <c r="N394" s="1851"/>
      <c r="O394" s="1851"/>
      <c r="P394" s="1851"/>
      <c r="Q394" s="1851"/>
      <c r="R394" s="1851"/>
      <c r="S394" s="1851"/>
      <c r="T394" s="1851"/>
      <c r="U394" s="1851"/>
      <c r="V394" s="1851"/>
      <c r="W394" s="1851"/>
      <c r="X394" s="1851"/>
      <c r="Y394" s="1851"/>
      <c r="Z394" s="1851"/>
      <c r="AA394" s="1851"/>
      <c r="AB394" s="1851"/>
      <c r="AC394" s="1851"/>
      <c r="AD394" s="1851"/>
      <c r="AE394" s="1851"/>
      <c r="AF394" s="1851"/>
      <c r="AG394" s="1113"/>
      <c r="AH394" s="1113"/>
      <c r="AI394" s="1113"/>
      <c r="AJ394" s="1113"/>
      <c r="AK394" s="1113"/>
      <c r="AL394" s="1207"/>
      <c r="AM394" s="436"/>
      <c r="BS394" s="436"/>
      <c r="BT394" s="436"/>
      <c r="BU394" s="436"/>
      <c r="BV394" s="436"/>
      <c r="BW394" s="436"/>
      <c r="BX394" s="436"/>
      <c r="BY394" s="436"/>
      <c r="BZ394" s="436"/>
      <c r="CA394" s="436"/>
      <c r="CB394" s="436"/>
      <c r="CC394" s="436"/>
    </row>
    <row r="395" spans="1:81" s="418" customFormat="1" ht="12.75" customHeight="1">
      <c r="A395" s="405"/>
      <c r="B395" s="12"/>
      <c r="C395" s="584"/>
      <c r="D395" s="12"/>
      <c r="E395" s="547"/>
      <c r="F395" s="1851"/>
      <c r="G395" s="1851"/>
      <c r="H395" s="1851"/>
      <c r="I395" s="1851"/>
      <c r="J395" s="1851"/>
      <c r="K395" s="1851"/>
      <c r="L395" s="1851"/>
      <c r="M395" s="1851"/>
      <c r="N395" s="1851"/>
      <c r="O395" s="1851"/>
      <c r="P395" s="1851"/>
      <c r="Q395" s="1851"/>
      <c r="R395" s="1851"/>
      <c r="S395" s="1851"/>
      <c r="T395" s="1851"/>
      <c r="U395" s="1851"/>
      <c r="V395" s="1851"/>
      <c r="W395" s="1851"/>
      <c r="X395" s="1851"/>
      <c r="Y395" s="1851"/>
      <c r="Z395" s="1851"/>
      <c r="AA395" s="1851"/>
      <c r="AB395" s="1851"/>
      <c r="AC395" s="1851"/>
      <c r="AD395" s="1851"/>
      <c r="AE395" s="1851"/>
      <c r="AF395" s="1851"/>
      <c r="AG395" s="1113"/>
      <c r="AH395" s="1113"/>
      <c r="AI395" s="1113"/>
      <c r="AJ395" s="1113"/>
      <c r="AK395" s="1113"/>
      <c r="AL395" s="1207"/>
      <c r="AM395" s="436"/>
      <c r="AN395" s="459"/>
      <c r="BS395" s="436"/>
      <c r="BT395" s="436"/>
      <c r="BY395" s="436"/>
      <c r="BZ395" s="436"/>
      <c r="CA395" s="436"/>
      <c r="CB395" s="436"/>
      <c r="CC395" s="436"/>
    </row>
    <row r="396" spans="1:81" s="418" customFormat="1" ht="12.75" customHeight="1">
      <c r="A396" s="405"/>
      <c r="B396" s="12"/>
      <c r="C396" s="1860" t="s">
        <v>299</v>
      </c>
      <c r="D396" s="1861"/>
      <c r="E396" s="547"/>
      <c r="F396" s="575" t="s">
        <v>2157</v>
      </c>
      <c r="G396" s="465"/>
      <c r="H396" s="465"/>
      <c r="I396" s="465"/>
      <c r="J396" s="465"/>
      <c r="K396" s="465"/>
      <c r="L396" s="465"/>
      <c r="M396" s="465"/>
      <c r="N396" s="465"/>
      <c r="O396" s="465"/>
      <c r="P396" s="465"/>
      <c r="Q396" s="465"/>
      <c r="R396" s="465"/>
      <c r="S396" s="465"/>
      <c r="T396" s="465"/>
      <c r="U396" s="465"/>
      <c r="V396" s="465"/>
      <c r="W396" s="465"/>
      <c r="X396" s="465"/>
      <c r="Y396" s="465"/>
      <c r="Z396" s="465"/>
      <c r="AA396" s="465"/>
      <c r="AB396" s="465"/>
      <c r="AC396" s="465"/>
      <c r="AD396" s="465"/>
      <c r="AF396" s="1849" t="s">
        <v>2147</v>
      </c>
      <c r="AG396" s="1849"/>
      <c r="AH396" s="1849"/>
      <c r="AI396" s="1849"/>
      <c r="AJ396" s="1849"/>
      <c r="AK396" s="1849"/>
      <c r="AL396" s="1862"/>
      <c r="AM396" s="436"/>
      <c r="AN396" s="459"/>
      <c r="BS396" s="436"/>
      <c r="BT396" s="436"/>
      <c r="BY396" s="436"/>
      <c r="BZ396" s="436"/>
      <c r="CA396" s="436"/>
      <c r="CB396" s="436"/>
      <c r="CC396" s="436"/>
    </row>
    <row r="397" spans="1:81" s="418" customFormat="1" ht="12.75" customHeight="1">
      <c r="A397" s="405"/>
      <c r="B397" s="12"/>
      <c r="C397" s="584"/>
      <c r="D397" s="12"/>
      <c r="E397" s="547"/>
      <c r="G397" s="465"/>
      <c r="H397" s="465"/>
      <c r="I397" s="465"/>
      <c r="J397" s="465"/>
      <c r="K397" s="465"/>
      <c r="L397" s="465"/>
      <c r="M397" s="465"/>
      <c r="N397" s="465"/>
      <c r="O397" s="465"/>
      <c r="P397" s="465"/>
      <c r="Q397" s="465"/>
      <c r="R397" s="465"/>
      <c r="S397" s="465"/>
      <c r="T397" s="465"/>
      <c r="U397" s="465"/>
      <c r="V397" s="465"/>
      <c r="W397" s="465"/>
      <c r="X397" s="465"/>
      <c r="Y397" s="465"/>
      <c r="Z397" s="465"/>
      <c r="AA397" s="465"/>
      <c r="AB397" s="465"/>
      <c r="AC397" s="465"/>
      <c r="AD397" s="465"/>
      <c r="AL397" s="585"/>
      <c r="AM397" s="436"/>
      <c r="AN397" s="459"/>
      <c r="BS397" s="436"/>
      <c r="BT397" s="436"/>
      <c r="BY397" s="436"/>
      <c r="BZ397" s="436"/>
      <c r="CA397" s="436"/>
      <c r="CB397" s="436"/>
      <c r="CC397" s="436"/>
    </row>
    <row r="398" spans="1:81" s="418" customFormat="1" ht="12.75" customHeight="1">
      <c r="A398" s="405"/>
      <c r="B398" s="12"/>
      <c r="C398" s="1860" t="s">
        <v>894</v>
      </c>
      <c r="D398" s="1861"/>
      <c r="E398" s="574"/>
      <c r="F398" s="575" t="s">
        <v>2158</v>
      </c>
      <c r="G398" s="465"/>
      <c r="H398" s="465"/>
      <c r="I398" s="465"/>
      <c r="J398" s="465"/>
      <c r="K398" s="465"/>
      <c r="L398" s="465"/>
      <c r="M398" s="465"/>
      <c r="N398" s="465"/>
      <c r="O398" s="465"/>
      <c r="P398" s="465"/>
      <c r="Q398" s="465"/>
      <c r="R398" s="465"/>
      <c r="S398" s="465"/>
      <c r="T398" s="465"/>
      <c r="U398" s="465"/>
      <c r="V398" s="465"/>
      <c r="W398" s="465"/>
      <c r="X398" s="465"/>
      <c r="Y398" s="465"/>
      <c r="Z398" s="465"/>
      <c r="AA398" s="465"/>
      <c r="AB398" s="465"/>
      <c r="AC398" s="465"/>
      <c r="AD398" s="465"/>
      <c r="AF398" s="1849" t="s">
        <v>2159</v>
      </c>
      <c r="AG398" s="1849"/>
      <c r="AH398" s="1849"/>
      <c r="AI398" s="1849"/>
      <c r="AJ398" s="1849"/>
      <c r="AK398" s="1849"/>
      <c r="AL398" s="1862"/>
      <c r="AM398" s="436"/>
      <c r="AN398" s="459"/>
      <c r="BS398" s="436"/>
      <c r="BT398" s="436"/>
      <c r="BY398" s="436"/>
      <c r="BZ398" s="436"/>
      <c r="CA398" s="436"/>
      <c r="CB398" s="436"/>
      <c r="CC398" s="436"/>
    </row>
    <row r="399" spans="1:81" s="418" customFormat="1" ht="12.75" customHeight="1">
      <c r="A399" s="405"/>
      <c r="B399" s="12"/>
      <c r="C399" s="596"/>
      <c r="D399" s="581"/>
      <c r="E399" s="578"/>
      <c r="F399" s="581"/>
      <c r="G399" s="580"/>
      <c r="H399" s="580"/>
      <c r="I399" s="580"/>
      <c r="J399" s="580"/>
      <c r="K399" s="580"/>
      <c r="L399" s="580"/>
      <c r="M399" s="580"/>
      <c r="N399" s="580"/>
      <c r="O399" s="580"/>
      <c r="P399" s="580"/>
      <c r="Q399" s="580"/>
      <c r="R399" s="580"/>
      <c r="S399" s="580"/>
      <c r="T399" s="580"/>
      <c r="U399" s="580"/>
      <c r="V399" s="580"/>
      <c r="W399" s="580"/>
      <c r="X399" s="580"/>
      <c r="Y399" s="580"/>
      <c r="Z399" s="580"/>
      <c r="AA399" s="580"/>
      <c r="AB399" s="580"/>
      <c r="AC399" s="580"/>
      <c r="AD399" s="580"/>
      <c r="AE399" s="581"/>
      <c r="AF399" s="581"/>
      <c r="AG399" s="581"/>
      <c r="AH399" s="581"/>
      <c r="AI399" s="581"/>
      <c r="AJ399" s="581"/>
      <c r="AK399" s="581"/>
      <c r="AL399" s="595"/>
      <c r="AM399" s="436"/>
      <c r="AN399" s="459"/>
      <c r="BS399" s="436"/>
      <c r="BT399" s="436"/>
      <c r="BY399" s="436"/>
      <c r="BZ399" s="436"/>
      <c r="CA399" s="436"/>
      <c r="CB399" s="436"/>
      <c r="CC399" s="436"/>
    </row>
    <row r="400" spans="1:81" s="418" customFormat="1" ht="12.75" customHeight="1">
      <c r="A400" s="405"/>
      <c r="B400" s="12"/>
      <c r="C400" s="12"/>
      <c r="D400" s="12"/>
      <c r="E400" s="547"/>
      <c r="G400" s="465"/>
      <c r="H400" s="465"/>
      <c r="I400" s="465"/>
      <c r="J400" s="465"/>
      <c r="K400" s="465"/>
      <c r="L400" s="465"/>
      <c r="M400" s="465"/>
      <c r="N400" s="465"/>
      <c r="O400" s="465"/>
      <c r="P400" s="465"/>
      <c r="Q400" s="465"/>
      <c r="R400" s="465"/>
      <c r="S400" s="465"/>
      <c r="T400" s="465"/>
      <c r="U400" s="465"/>
      <c r="V400" s="465"/>
      <c r="W400" s="465"/>
      <c r="X400" s="465"/>
      <c r="Y400" s="465"/>
      <c r="Z400" s="465"/>
      <c r="AA400" s="465"/>
      <c r="AB400" s="465"/>
      <c r="AC400" s="465"/>
      <c r="AD400" s="465"/>
      <c r="AE400" s="405"/>
      <c r="AF400" s="1113"/>
      <c r="AG400" s="405"/>
      <c r="AM400" s="436"/>
      <c r="AN400" s="459"/>
      <c r="BS400" s="436"/>
      <c r="BT400" s="436"/>
      <c r="BY400" s="436"/>
      <c r="BZ400" s="436"/>
      <c r="CA400" s="436"/>
      <c r="CB400" s="436"/>
      <c r="CC400" s="436"/>
    </row>
    <row r="401" spans="1:81" s="418" customFormat="1" ht="12.75" customHeight="1">
      <c r="A401" s="405"/>
      <c r="B401" s="12"/>
      <c r="C401" s="1860" t="s">
        <v>299</v>
      </c>
      <c r="D401" s="1861"/>
      <c r="E401" s="570" t="s">
        <v>2160</v>
      </c>
      <c r="F401" s="1850" t="s">
        <v>2161</v>
      </c>
      <c r="G401" s="1850"/>
      <c r="H401" s="1850"/>
      <c r="I401" s="1850"/>
      <c r="J401" s="1850"/>
      <c r="K401" s="1850"/>
      <c r="L401" s="1850"/>
      <c r="M401" s="1850"/>
      <c r="N401" s="1850"/>
      <c r="O401" s="1850"/>
      <c r="P401" s="1850"/>
      <c r="Q401" s="1850"/>
      <c r="R401" s="1850"/>
      <c r="S401" s="1850"/>
      <c r="T401" s="1850"/>
      <c r="U401" s="1850"/>
      <c r="V401" s="1850"/>
      <c r="W401" s="1850"/>
      <c r="X401" s="1850"/>
      <c r="Y401" s="1850"/>
      <c r="Z401" s="1850"/>
      <c r="AA401" s="1850"/>
      <c r="AB401" s="1850"/>
      <c r="AC401" s="1850"/>
      <c r="AD401" s="1850"/>
      <c r="AE401" s="1850"/>
      <c r="AF401" s="571"/>
      <c r="AG401" s="597"/>
      <c r="AH401" s="569"/>
      <c r="AI401" s="569"/>
      <c r="AJ401" s="569"/>
      <c r="AK401" s="569"/>
      <c r="AL401" s="598"/>
      <c r="AM401" s="436"/>
      <c r="AN401" s="459"/>
      <c r="BS401" s="436"/>
      <c r="BT401" s="436"/>
      <c r="BY401" s="436"/>
      <c r="BZ401" s="436"/>
      <c r="CA401" s="436"/>
      <c r="CB401" s="436"/>
      <c r="CC401" s="436"/>
    </row>
    <row r="402" spans="1:81" s="418" customFormat="1" ht="12.75" customHeight="1">
      <c r="A402" s="405"/>
      <c r="B402" s="12"/>
      <c r="C402" s="592"/>
      <c r="F402" s="1851"/>
      <c r="G402" s="1851"/>
      <c r="H402" s="1851"/>
      <c r="I402" s="1851"/>
      <c r="J402" s="1851"/>
      <c r="K402" s="1851"/>
      <c r="L402" s="1851"/>
      <c r="M402" s="1851"/>
      <c r="N402" s="1851"/>
      <c r="O402" s="1851"/>
      <c r="P402" s="1851"/>
      <c r="Q402" s="1851"/>
      <c r="R402" s="1851"/>
      <c r="S402" s="1851"/>
      <c r="T402" s="1851"/>
      <c r="U402" s="1851"/>
      <c r="V402" s="1851"/>
      <c r="W402" s="1851"/>
      <c r="X402" s="1851"/>
      <c r="Y402" s="1851"/>
      <c r="Z402" s="1851"/>
      <c r="AA402" s="1851"/>
      <c r="AB402" s="1851"/>
      <c r="AC402" s="1851"/>
      <c r="AD402" s="1851"/>
      <c r="AE402" s="1851"/>
      <c r="AF402" s="1919" t="s">
        <v>2147</v>
      </c>
      <c r="AG402" s="1919"/>
      <c r="AH402" s="1919"/>
      <c r="AI402" s="1919"/>
      <c r="AJ402" s="1919"/>
      <c r="AK402" s="1919"/>
      <c r="AL402" s="1949"/>
      <c r="AM402" s="436"/>
      <c r="AN402" s="459"/>
      <c r="BS402" s="436"/>
      <c r="BT402" s="436"/>
      <c r="BY402" s="436"/>
      <c r="BZ402" s="436"/>
      <c r="CA402" s="436"/>
      <c r="CB402" s="436"/>
      <c r="CC402" s="436"/>
    </row>
    <row r="403" spans="1:81" s="418" customFormat="1" ht="12.75" customHeight="1">
      <c r="A403" s="405"/>
      <c r="B403" s="12"/>
      <c r="C403" s="584"/>
      <c r="D403" s="12"/>
      <c r="E403" s="547"/>
      <c r="F403" s="1851"/>
      <c r="G403" s="1851"/>
      <c r="H403" s="1851"/>
      <c r="I403" s="1851"/>
      <c r="J403" s="1851"/>
      <c r="K403" s="1851"/>
      <c r="L403" s="1851"/>
      <c r="M403" s="1851"/>
      <c r="N403" s="1851"/>
      <c r="O403" s="1851"/>
      <c r="P403" s="1851"/>
      <c r="Q403" s="1851"/>
      <c r="R403" s="1851"/>
      <c r="S403" s="1851"/>
      <c r="T403" s="1851"/>
      <c r="U403" s="1851"/>
      <c r="V403" s="1851"/>
      <c r="W403" s="1851"/>
      <c r="X403" s="1851"/>
      <c r="Y403" s="1851"/>
      <c r="Z403" s="1851"/>
      <c r="AA403" s="1851"/>
      <c r="AB403" s="1851"/>
      <c r="AC403" s="1851"/>
      <c r="AD403" s="1851"/>
      <c r="AE403" s="1851"/>
      <c r="AL403" s="585"/>
      <c r="AM403" s="436"/>
      <c r="AN403" s="459"/>
      <c r="BS403" s="436"/>
      <c r="BT403" s="436"/>
      <c r="BU403" s="436"/>
      <c r="BV403" s="436"/>
      <c r="BW403" s="436"/>
      <c r="BX403" s="436"/>
      <c r="BY403" s="436"/>
      <c r="BZ403" s="436"/>
      <c r="CA403" s="436"/>
      <c r="CB403" s="436"/>
      <c r="CC403" s="436"/>
    </row>
    <row r="404" spans="1:81" s="418" customFormat="1" ht="12.75" customHeight="1">
      <c r="A404" s="405"/>
      <c r="B404" s="12"/>
      <c r="C404" s="593"/>
      <c r="D404" s="586"/>
      <c r="E404" s="587"/>
      <c r="F404" s="1933"/>
      <c r="G404" s="1933"/>
      <c r="H404" s="1933"/>
      <c r="I404" s="1933"/>
      <c r="J404" s="1933"/>
      <c r="K404" s="1933"/>
      <c r="L404" s="1933"/>
      <c r="M404" s="1933"/>
      <c r="N404" s="1933"/>
      <c r="O404" s="1933"/>
      <c r="P404" s="1933"/>
      <c r="Q404" s="1933"/>
      <c r="R404" s="1933"/>
      <c r="S404" s="1933"/>
      <c r="T404" s="1933"/>
      <c r="U404" s="1933"/>
      <c r="V404" s="1933"/>
      <c r="W404" s="1933"/>
      <c r="X404" s="1933"/>
      <c r="Y404" s="1933"/>
      <c r="Z404" s="1933"/>
      <c r="AA404" s="1933"/>
      <c r="AB404" s="1933"/>
      <c r="AC404" s="1933"/>
      <c r="AD404" s="1933"/>
      <c r="AE404" s="1933"/>
      <c r="AF404" s="448"/>
      <c r="AG404" s="590"/>
      <c r="AH404" s="581"/>
      <c r="AI404" s="581"/>
      <c r="AJ404" s="581"/>
      <c r="AK404" s="581"/>
      <c r="AL404" s="595"/>
      <c r="AM404" s="436"/>
      <c r="AN404" s="459"/>
    </row>
    <row r="405" spans="1:81">
      <c r="A405" s="405"/>
      <c r="E405" s="547"/>
      <c r="F405" s="465"/>
      <c r="G405" s="465"/>
      <c r="H405" s="465"/>
      <c r="I405" s="465"/>
      <c r="J405" s="465"/>
      <c r="K405" s="465"/>
      <c r="L405" s="465"/>
      <c r="M405" s="465"/>
      <c r="N405" s="465"/>
      <c r="O405" s="465"/>
      <c r="P405" s="465"/>
      <c r="Q405" s="465"/>
      <c r="R405" s="465"/>
      <c r="S405" s="465"/>
      <c r="T405" s="465"/>
      <c r="U405" s="465"/>
      <c r="V405" s="465"/>
      <c r="W405" s="465"/>
      <c r="X405" s="465"/>
      <c r="Y405" s="465"/>
      <c r="Z405" s="465"/>
      <c r="AA405" s="465"/>
      <c r="AB405" s="465"/>
      <c r="AC405" s="465"/>
      <c r="AD405" s="465"/>
      <c r="AE405" s="405"/>
      <c r="AF405" s="1113"/>
      <c r="AG405" s="405"/>
      <c r="AH405" s="418"/>
      <c r="AI405" s="418"/>
      <c r="AJ405" s="418"/>
      <c r="AK405" s="418"/>
      <c r="AL405" s="418"/>
      <c r="AM405" s="436"/>
    </row>
    <row r="406" spans="1:81" ht="12.75" customHeight="1">
      <c r="A406" s="405"/>
      <c r="C406" s="599"/>
      <c r="D406" s="600"/>
      <c r="E406" s="570" t="s">
        <v>2162</v>
      </c>
      <c r="F406" s="1850" t="s">
        <v>2163</v>
      </c>
      <c r="G406" s="1850"/>
      <c r="H406" s="1850"/>
      <c r="I406" s="1850"/>
      <c r="J406" s="1850"/>
      <c r="K406" s="1850"/>
      <c r="L406" s="1850"/>
      <c r="M406" s="1850"/>
      <c r="N406" s="1850"/>
      <c r="O406" s="1850"/>
      <c r="P406" s="1850"/>
      <c r="Q406" s="1850"/>
      <c r="R406" s="1850"/>
      <c r="S406" s="1850"/>
      <c r="T406" s="1850"/>
      <c r="U406" s="1850"/>
      <c r="V406" s="1850"/>
      <c r="W406" s="1850"/>
      <c r="X406" s="1850"/>
      <c r="Y406" s="1850"/>
      <c r="Z406" s="1850"/>
      <c r="AA406" s="1850"/>
      <c r="AB406" s="1850"/>
      <c r="AC406" s="1850"/>
      <c r="AD406" s="1850"/>
      <c r="AE406" s="1850"/>
      <c r="AF406" s="600"/>
      <c r="AG406" s="600"/>
      <c r="AH406" s="600"/>
      <c r="AI406" s="600"/>
      <c r="AJ406" s="600"/>
      <c r="AK406" s="600"/>
      <c r="AL406" s="601"/>
      <c r="AM406" s="436"/>
    </row>
    <row r="407" spans="1:81">
      <c r="A407" s="405"/>
      <c r="C407" s="584"/>
      <c r="E407" s="547"/>
      <c r="F407" s="1851"/>
      <c r="G407" s="1851"/>
      <c r="H407" s="1851"/>
      <c r="I407" s="1851"/>
      <c r="J407" s="1851"/>
      <c r="K407" s="1851"/>
      <c r="L407" s="1851"/>
      <c r="M407" s="1851"/>
      <c r="N407" s="1851"/>
      <c r="O407" s="1851"/>
      <c r="P407" s="1851"/>
      <c r="Q407" s="1851"/>
      <c r="R407" s="1851"/>
      <c r="S407" s="1851"/>
      <c r="T407" s="1851"/>
      <c r="U407" s="1851"/>
      <c r="V407" s="1851"/>
      <c r="W407" s="1851"/>
      <c r="X407" s="1851"/>
      <c r="Y407" s="1851"/>
      <c r="Z407" s="1851"/>
      <c r="AA407" s="1851"/>
      <c r="AB407" s="1851"/>
      <c r="AC407" s="1851"/>
      <c r="AD407" s="1851"/>
      <c r="AE407" s="1851"/>
      <c r="AF407" s="1113"/>
      <c r="AG407" s="405"/>
      <c r="AH407" s="418"/>
      <c r="AI407" s="418"/>
      <c r="AJ407" s="418"/>
      <c r="AK407" s="418"/>
      <c r="AL407" s="585"/>
      <c r="AM407" s="436"/>
    </row>
    <row r="408" spans="1:81" s="418" customFormat="1" ht="12.75" customHeight="1">
      <c r="A408" s="405"/>
      <c r="B408" s="12"/>
      <c r="C408" s="584"/>
      <c r="D408" s="12"/>
      <c r="E408" s="547"/>
      <c r="F408" s="1851"/>
      <c r="G408" s="1851"/>
      <c r="H408" s="1851"/>
      <c r="I408" s="1851"/>
      <c r="J408" s="1851"/>
      <c r="K408" s="1851"/>
      <c r="L408" s="1851"/>
      <c r="M408" s="1851"/>
      <c r="N408" s="1851"/>
      <c r="O408" s="1851"/>
      <c r="P408" s="1851"/>
      <c r="Q408" s="1851"/>
      <c r="R408" s="1851"/>
      <c r="S408" s="1851"/>
      <c r="T408" s="1851"/>
      <c r="U408" s="1851"/>
      <c r="V408" s="1851"/>
      <c r="W408" s="1851"/>
      <c r="X408" s="1851"/>
      <c r="Y408" s="1851"/>
      <c r="Z408" s="1851"/>
      <c r="AA408" s="1851"/>
      <c r="AB408" s="1851"/>
      <c r="AC408" s="1851"/>
      <c r="AD408" s="1851"/>
      <c r="AE408" s="1851"/>
      <c r="AL408" s="585"/>
      <c r="AM408" s="436"/>
      <c r="AN408" s="459"/>
    </row>
    <row r="409" spans="1:81" s="418" customFormat="1" ht="12.75" customHeight="1">
      <c r="A409" s="405"/>
      <c r="B409" s="12"/>
      <c r="C409" s="592"/>
      <c r="F409" s="1851"/>
      <c r="G409" s="1851"/>
      <c r="H409" s="1851"/>
      <c r="I409" s="1851"/>
      <c r="J409" s="1851"/>
      <c r="K409" s="1851"/>
      <c r="L409" s="1851"/>
      <c r="M409" s="1851"/>
      <c r="N409" s="1851"/>
      <c r="O409" s="1851"/>
      <c r="P409" s="1851"/>
      <c r="Q409" s="1851"/>
      <c r="R409" s="1851"/>
      <c r="S409" s="1851"/>
      <c r="T409" s="1851"/>
      <c r="U409" s="1851"/>
      <c r="V409" s="1851"/>
      <c r="W409" s="1851"/>
      <c r="X409" s="1851"/>
      <c r="Y409" s="1851"/>
      <c r="Z409" s="1851"/>
      <c r="AA409" s="1851"/>
      <c r="AB409" s="1851"/>
      <c r="AC409" s="1851"/>
      <c r="AD409" s="1851"/>
      <c r="AE409" s="1851"/>
      <c r="AL409" s="585"/>
      <c r="AM409" s="436"/>
      <c r="AN409" s="459"/>
    </row>
    <row r="410" spans="1:81" s="418" customFormat="1" ht="12.75" customHeight="1">
      <c r="A410" s="405"/>
      <c r="B410" s="12"/>
      <c r="C410" s="1860" t="s">
        <v>299</v>
      </c>
      <c r="D410" s="1861"/>
      <c r="E410" s="547"/>
      <c r="F410" s="575" t="s">
        <v>2164</v>
      </c>
      <c r="G410" s="465"/>
      <c r="H410" s="465"/>
      <c r="I410" s="465"/>
      <c r="J410" s="465"/>
      <c r="K410" s="465"/>
      <c r="L410" s="465"/>
      <c r="M410" s="465"/>
      <c r="N410" s="465"/>
      <c r="O410" s="465"/>
      <c r="P410" s="465"/>
      <c r="Q410" s="465"/>
      <c r="R410" s="465"/>
      <c r="S410" s="465"/>
      <c r="T410" s="465"/>
      <c r="U410" s="465"/>
      <c r="V410" s="465"/>
      <c r="W410" s="465"/>
      <c r="X410" s="465"/>
      <c r="Y410" s="465"/>
      <c r="Z410" s="465"/>
      <c r="AA410" s="465"/>
      <c r="AB410" s="465"/>
      <c r="AC410" s="465"/>
      <c r="AD410" s="465"/>
      <c r="AF410" s="1919" t="s">
        <v>2147</v>
      </c>
      <c r="AG410" s="1919"/>
      <c r="AH410" s="1919"/>
      <c r="AI410" s="1919"/>
      <c r="AJ410" s="1919"/>
      <c r="AK410" s="1919"/>
      <c r="AL410" s="1949"/>
      <c r="AM410" s="436"/>
      <c r="AN410" s="459"/>
    </row>
    <row r="411" spans="1:81" s="418" customFormat="1" ht="12.75" customHeight="1">
      <c r="A411" s="405"/>
      <c r="B411" s="12"/>
      <c r="C411" s="592"/>
      <c r="AL411" s="585"/>
      <c r="AM411" s="436"/>
      <c r="AN411" s="459"/>
    </row>
    <row r="412" spans="1:81" s="418" customFormat="1" ht="12.75" customHeight="1">
      <c r="A412" s="405"/>
      <c r="B412" s="12"/>
      <c r="C412" s="1860" t="s">
        <v>299</v>
      </c>
      <c r="D412" s="1861"/>
      <c r="E412" s="574"/>
      <c r="F412" s="575" t="s">
        <v>2165</v>
      </c>
      <c r="G412" s="465"/>
      <c r="H412" s="465"/>
      <c r="I412" s="465"/>
      <c r="J412" s="465"/>
      <c r="K412" s="465"/>
      <c r="L412" s="465"/>
      <c r="M412" s="465"/>
      <c r="N412" s="465"/>
      <c r="O412" s="465"/>
      <c r="P412" s="465"/>
      <c r="Q412" s="465"/>
      <c r="R412" s="465"/>
      <c r="S412" s="465"/>
      <c r="T412" s="465"/>
      <c r="U412" s="465"/>
      <c r="V412" s="465"/>
      <c r="W412" s="465"/>
      <c r="X412" s="465"/>
      <c r="Y412" s="465"/>
      <c r="Z412" s="465"/>
      <c r="AA412" s="465"/>
      <c r="AB412" s="465"/>
      <c r="AC412" s="465"/>
      <c r="AD412" s="465"/>
      <c r="AF412" s="1919" t="s">
        <v>2159</v>
      </c>
      <c r="AG412" s="1919"/>
      <c r="AH412" s="1919"/>
      <c r="AI412" s="1919"/>
      <c r="AJ412" s="1919"/>
      <c r="AK412" s="1919"/>
      <c r="AL412" s="1949"/>
      <c r="AM412" s="436"/>
      <c r="AN412" s="459"/>
      <c r="AO412" s="458"/>
      <c r="AP412" s="458"/>
      <c r="BC412" s="12"/>
    </row>
    <row r="413" spans="1:81" s="418" customFormat="1" ht="12.75" customHeight="1">
      <c r="A413" s="405"/>
      <c r="B413" s="12"/>
      <c r="C413" s="586"/>
      <c r="D413" s="586"/>
      <c r="E413" s="587"/>
      <c r="F413" s="579"/>
      <c r="G413" s="580"/>
      <c r="H413" s="580"/>
      <c r="I413" s="580"/>
      <c r="J413" s="580"/>
      <c r="K413" s="580"/>
      <c r="L413" s="580"/>
      <c r="M413" s="580"/>
      <c r="N413" s="580"/>
      <c r="O413" s="580"/>
      <c r="P413" s="580"/>
      <c r="Q413" s="580"/>
      <c r="R413" s="580"/>
      <c r="S413" s="580"/>
      <c r="T413" s="580"/>
      <c r="U413" s="580"/>
      <c r="V413" s="580"/>
      <c r="W413" s="580"/>
      <c r="X413" s="580"/>
      <c r="Y413" s="580"/>
      <c r="Z413" s="580"/>
      <c r="AA413" s="580"/>
      <c r="AB413" s="580"/>
      <c r="AC413" s="580"/>
      <c r="AD413" s="580"/>
      <c r="AE413" s="590"/>
      <c r="AF413" s="448"/>
      <c r="AG413" s="590"/>
      <c r="AH413" s="581"/>
      <c r="AI413" s="581"/>
      <c r="AJ413" s="581"/>
      <c r="AK413" s="581"/>
      <c r="AL413" s="595"/>
      <c r="AM413" s="436"/>
      <c r="AN413" s="459"/>
    </row>
    <row r="414" spans="1:81" s="418" customFormat="1" ht="12.75" customHeight="1">
      <c r="A414" s="405"/>
      <c r="B414" s="12"/>
      <c r="C414" s="12"/>
      <c r="D414" s="12"/>
      <c r="E414" s="547"/>
      <c r="F414" s="575"/>
      <c r="G414" s="465"/>
      <c r="H414" s="465"/>
      <c r="I414" s="465"/>
      <c r="J414" s="465"/>
      <c r="K414" s="465"/>
      <c r="L414" s="465"/>
      <c r="M414" s="465"/>
      <c r="N414" s="465"/>
      <c r="O414" s="465"/>
      <c r="P414" s="465"/>
      <c r="Q414" s="465"/>
      <c r="R414" s="465"/>
      <c r="S414" s="465"/>
      <c r="T414" s="465"/>
      <c r="U414" s="465"/>
      <c r="V414" s="465"/>
      <c r="W414" s="465"/>
      <c r="X414" s="465"/>
      <c r="Y414" s="465"/>
      <c r="Z414" s="465"/>
      <c r="AA414" s="465"/>
      <c r="AB414" s="465"/>
      <c r="AC414" s="465"/>
      <c r="AD414" s="465"/>
      <c r="AE414" s="405"/>
      <c r="AF414" s="1113"/>
      <c r="AG414" s="405"/>
      <c r="AM414" s="436"/>
      <c r="AN414" s="459"/>
    </row>
    <row r="415" spans="1:81" s="418" customFormat="1" ht="12.75" customHeight="1">
      <c r="A415" s="405"/>
      <c r="B415" s="12"/>
      <c r="C415" s="567" t="s">
        <v>2166</v>
      </c>
      <c r="D415" s="12"/>
      <c r="E415" s="547"/>
      <c r="F415" s="465"/>
      <c r="G415" s="465"/>
      <c r="H415" s="465"/>
      <c r="I415" s="465"/>
      <c r="J415" s="465"/>
      <c r="K415" s="465"/>
      <c r="L415" s="465"/>
      <c r="M415" s="465"/>
      <c r="N415" s="465"/>
      <c r="O415" s="465"/>
      <c r="P415" s="465"/>
      <c r="Q415" s="465"/>
      <c r="R415" s="465"/>
      <c r="S415" s="465"/>
      <c r="T415" s="465"/>
      <c r="U415" s="465"/>
      <c r="V415" s="465"/>
      <c r="W415" s="465"/>
      <c r="X415" s="465"/>
      <c r="Y415" s="465"/>
      <c r="Z415" s="465"/>
      <c r="AA415" s="465"/>
      <c r="AB415" s="465"/>
      <c r="AC415" s="465"/>
      <c r="AD415" s="465"/>
      <c r="AE415" s="405"/>
      <c r="AF415" s="1113"/>
      <c r="AG415" s="405"/>
      <c r="AM415" s="436"/>
      <c r="AN415" s="459"/>
    </row>
    <row r="416" spans="1:81" s="418" customFormat="1" ht="12.75" customHeight="1">
      <c r="A416" s="405"/>
      <c r="B416" s="12"/>
      <c r="C416" s="568"/>
      <c r="D416" s="569"/>
      <c r="E416" s="570" t="s">
        <v>2167</v>
      </c>
      <c r="F416" s="1850" t="s">
        <v>2168</v>
      </c>
      <c r="G416" s="1850"/>
      <c r="H416" s="1850"/>
      <c r="I416" s="1850"/>
      <c r="J416" s="1850"/>
      <c r="K416" s="1850"/>
      <c r="L416" s="1850"/>
      <c r="M416" s="1850"/>
      <c r="N416" s="1850"/>
      <c r="O416" s="1850"/>
      <c r="P416" s="1850"/>
      <c r="Q416" s="1850"/>
      <c r="R416" s="1850"/>
      <c r="S416" s="1850"/>
      <c r="T416" s="1850"/>
      <c r="U416" s="1850"/>
      <c r="V416" s="1850"/>
      <c r="W416" s="1850"/>
      <c r="X416" s="1850"/>
      <c r="Y416" s="1850"/>
      <c r="Z416" s="1850"/>
      <c r="AA416" s="1850"/>
      <c r="AB416" s="1850"/>
      <c r="AC416" s="1850"/>
      <c r="AD416" s="1850"/>
      <c r="AE416" s="1850"/>
      <c r="AF416" s="569"/>
      <c r="AG416" s="569"/>
      <c r="AH416" s="569"/>
      <c r="AI416" s="569"/>
      <c r="AJ416" s="569"/>
      <c r="AK416" s="569"/>
      <c r="AL416" s="598"/>
      <c r="AM416" s="436"/>
      <c r="AN416" s="459"/>
    </row>
    <row r="417" spans="1:60" s="418" customFormat="1" ht="12.75" customHeight="1">
      <c r="A417" s="405"/>
      <c r="B417" s="12"/>
      <c r="C417" s="584"/>
      <c r="D417" s="12"/>
      <c r="E417" s="547"/>
      <c r="F417" s="1851"/>
      <c r="G417" s="1851"/>
      <c r="H417" s="1851"/>
      <c r="I417" s="1851"/>
      <c r="J417" s="1851"/>
      <c r="K417" s="1851"/>
      <c r="L417" s="1851"/>
      <c r="M417" s="1851"/>
      <c r="N417" s="1851"/>
      <c r="O417" s="1851"/>
      <c r="P417" s="1851"/>
      <c r="Q417" s="1851"/>
      <c r="R417" s="1851"/>
      <c r="S417" s="1851"/>
      <c r="T417" s="1851"/>
      <c r="U417" s="1851"/>
      <c r="V417" s="1851"/>
      <c r="W417" s="1851"/>
      <c r="X417" s="1851"/>
      <c r="Y417" s="1851"/>
      <c r="Z417" s="1851"/>
      <c r="AA417" s="1851"/>
      <c r="AB417" s="1851"/>
      <c r="AC417" s="1851"/>
      <c r="AD417" s="1851"/>
      <c r="AE417" s="1851"/>
      <c r="AF417" s="1113"/>
      <c r="AG417" s="405"/>
      <c r="AL417" s="585"/>
      <c r="AM417" s="436"/>
      <c r="AN417" s="459"/>
    </row>
    <row r="418" spans="1:60" s="418" customFormat="1" ht="12.4" customHeight="1">
      <c r="A418" s="405"/>
      <c r="B418" s="12"/>
      <c r="C418" s="584"/>
      <c r="D418" s="12"/>
      <c r="E418" s="547"/>
      <c r="F418" s="1851"/>
      <c r="G418" s="1851"/>
      <c r="H418" s="1851"/>
      <c r="I418" s="1851"/>
      <c r="J418" s="1851"/>
      <c r="K418" s="1851"/>
      <c r="L418" s="1851"/>
      <c r="M418" s="1851"/>
      <c r="N418" s="1851"/>
      <c r="O418" s="1851"/>
      <c r="P418" s="1851"/>
      <c r="Q418" s="1851"/>
      <c r="R418" s="1851"/>
      <c r="S418" s="1851"/>
      <c r="T418" s="1851"/>
      <c r="U418" s="1851"/>
      <c r="V418" s="1851"/>
      <c r="W418" s="1851"/>
      <c r="X418" s="1851"/>
      <c r="Y418" s="1851"/>
      <c r="Z418" s="1851"/>
      <c r="AA418" s="1851"/>
      <c r="AB418" s="1851"/>
      <c r="AC418" s="1851"/>
      <c r="AD418" s="1851"/>
      <c r="AE418" s="1851"/>
      <c r="AL418" s="585"/>
      <c r="AM418" s="436"/>
      <c r="AN418" s="459"/>
    </row>
    <row r="419" spans="1:60" s="418" customFormat="1" ht="12.75" customHeight="1">
      <c r="A419" s="405"/>
      <c r="B419" s="12"/>
      <c r="C419" s="1860" t="s">
        <v>299</v>
      </c>
      <c r="D419" s="1861"/>
      <c r="E419" s="547"/>
      <c r="F419" s="575" t="s">
        <v>2169</v>
      </c>
      <c r="G419" s="602"/>
      <c r="H419" s="602"/>
      <c r="I419" s="602"/>
      <c r="J419" s="602"/>
      <c r="K419" s="602"/>
      <c r="L419" s="602"/>
      <c r="M419" s="602"/>
      <c r="N419" s="602"/>
      <c r="O419" s="602"/>
      <c r="P419" s="602"/>
      <c r="Q419" s="602"/>
      <c r="R419" s="602"/>
      <c r="S419" s="602"/>
      <c r="T419" s="602"/>
      <c r="U419" s="602"/>
      <c r="V419" s="602"/>
      <c r="W419" s="602"/>
      <c r="X419" s="602"/>
      <c r="Y419" s="602"/>
      <c r="Z419" s="602"/>
      <c r="AA419" s="602"/>
      <c r="AB419" s="602"/>
      <c r="AC419" s="602"/>
      <c r="AD419" s="602"/>
      <c r="AF419" s="1919" t="s">
        <v>2147</v>
      </c>
      <c r="AG419" s="1919"/>
      <c r="AH419" s="1919"/>
      <c r="AI419" s="1919"/>
      <c r="AJ419" s="1919"/>
      <c r="AK419" s="1919"/>
      <c r="AL419" s="1949"/>
      <c r="AM419" s="436"/>
      <c r="AN419" s="459"/>
    </row>
    <row r="420" spans="1:60" s="418" customFormat="1" ht="12.75" customHeight="1">
      <c r="A420" s="405"/>
      <c r="B420" s="12"/>
      <c r="C420" s="596"/>
      <c r="D420" s="581"/>
      <c r="E420" s="578"/>
      <c r="F420" s="594"/>
      <c r="G420" s="580"/>
      <c r="H420" s="580"/>
      <c r="I420" s="580"/>
      <c r="J420" s="580"/>
      <c r="K420" s="580"/>
      <c r="L420" s="580"/>
      <c r="M420" s="580"/>
      <c r="N420" s="580"/>
      <c r="O420" s="580"/>
      <c r="P420" s="580"/>
      <c r="Q420" s="580"/>
      <c r="R420" s="580"/>
      <c r="S420" s="580"/>
      <c r="T420" s="580"/>
      <c r="U420" s="580"/>
      <c r="V420" s="580"/>
      <c r="W420" s="580"/>
      <c r="X420" s="580"/>
      <c r="Y420" s="580"/>
      <c r="Z420" s="580"/>
      <c r="AA420" s="580"/>
      <c r="AB420" s="580"/>
      <c r="AC420" s="580"/>
      <c r="AD420" s="580"/>
      <c r="AE420" s="581"/>
      <c r="AF420" s="581"/>
      <c r="AG420" s="581"/>
      <c r="AH420" s="581"/>
      <c r="AI420" s="581"/>
      <c r="AJ420" s="581"/>
      <c r="AK420" s="581"/>
      <c r="AL420" s="595"/>
      <c r="AM420" s="436"/>
      <c r="AN420" s="459"/>
    </row>
    <row r="421" spans="1:60" s="418" customFormat="1" ht="12.75" customHeight="1">
      <c r="A421" s="405"/>
      <c r="B421" s="12"/>
      <c r="C421" s="1216"/>
      <c r="D421" s="1216"/>
      <c r="E421" s="574"/>
      <c r="F421" s="575"/>
      <c r="G421" s="465"/>
      <c r="H421" s="465"/>
      <c r="I421" s="465"/>
      <c r="J421" s="465"/>
      <c r="K421" s="465"/>
      <c r="L421" s="465"/>
      <c r="M421" s="465"/>
      <c r="N421" s="465"/>
      <c r="O421" s="465"/>
      <c r="P421" s="465"/>
      <c r="Q421" s="465"/>
      <c r="R421" s="465"/>
      <c r="S421" s="465"/>
      <c r="T421" s="465"/>
      <c r="U421" s="465"/>
      <c r="V421" s="465"/>
      <c r="W421" s="465"/>
      <c r="X421" s="465"/>
      <c r="Y421" s="465"/>
      <c r="Z421" s="465"/>
      <c r="AA421" s="465"/>
      <c r="AB421" s="465"/>
      <c r="AC421" s="465"/>
      <c r="AD421" s="465"/>
      <c r="AE421" s="405"/>
      <c r="AM421" s="436"/>
      <c r="AN421" s="459"/>
    </row>
    <row r="422" spans="1:60" ht="13.15" customHeight="1">
      <c r="A422" s="405"/>
      <c r="C422" s="599"/>
      <c r="D422" s="600"/>
      <c r="E422" s="570" t="s">
        <v>2170</v>
      </c>
      <c r="F422" s="1850" t="s">
        <v>2171</v>
      </c>
      <c r="G422" s="1850"/>
      <c r="H422" s="1850"/>
      <c r="I422" s="1850"/>
      <c r="J422" s="1850"/>
      <c r="K422" s="1850"/>
      <c r="L422" s="1850"/>
      <c r="M422" s="1850"/>
      <c r="N422" s="1850"/>
      <c r="O422" s="1850"/>
      <c r="P422" s="1850"/>
      <c r="Q422" s="1850"/>
      <c r="R422" s="1850"/>
      <c r="S422" s="1850"/>
      <c r="T422" s="1850"/>
      <c r="U422" s="1850"/>
      <c r="V422" s="1850"/>
      <c r="W422" s="1850"/>
      <c r="X422" s="1850"/>
      <c r="Y422" s="1850"/>
      <c r="Z422" s="1850"/>
      <c r="AA422" s="1850"/>
      <c r="AB422" s="1850"/>
      <c r="AC422" s="1850"/>
      <c r="AD422" s="1850"/>
      <c r="AE422" s="1850"/>
      <c r="AF422" s="600"/>
      <c r="AG422" s="600"/>
      <c r="AH422" s="600"/>
      <c r="AI422" s="600"/>
      <c r="AJ422" s="600"/>
      <c r="AK422" s="600"/>
      <c r="AL422" s="601"/>
      <c r="AM422" s="436"/>
      <c r="AO422" s="418"/>
      <c r="AP422" s="418"/>
      <c r="BD422" s="12"/>
      <c r="BE422" s="12"/>
      <c r="BF422" s="12"/>
      <c r="BG422" s="12"/>
      <c r="BH422" s="12"/>
    </row>
    <row r="423" spans="1:60">
      <c r="A423" s="405"/>
      <c r="C423" s="584"/>
      <c r="E423" s="547"/>
      <c r="F423" s="1851"/>
      <c r="G423" s="1851"/>
      <c r="H423" s="1851"/>
      <c r="I423" s="1851"/>
      <c r="J423" s="1851"/>
      <c r="K423" s="1851"/>
      <c r="L423" s="1851"/>
      <c r="M423" s="1851"/>
      <c r="N423" s="1851"/>
      <c r="O423" s="1851"/>
      <c r="P423" s="1851"/>
      <c r="Q423" s="1851"/>
      <c r="R423" s="1851"/>
      <c r="S423" s="1851"/>
      <c r="T423" s="1851"/>
      <c r="U423" s="1851"/>
      <c r="V423" s="1851"/>
      <c r="W423" s="1851"/>
      <c r="X423" s="1851"/>
      <c r="Y423" s="1851"/>
      <c r="Z423" s="1851"/>
      <c r="AA423" s="1851"/>
      <c r="AB423" s="1851"/>
      <c r="AC423" s="1851"/>
      <c r="AD423" s="1851"/>
      <c r="AE423" s="1851"/>
      <c r="AF423" s="1195"/>
      <c r="AG423" s="1195"/>
      <c r="AH423" s="1195"/>
      <c r="AI423" s="1195"/>
      <c r="AJ423" s="1195"/>
      <c r="AK423" s="1195"/>
      <c r="AL423" s="1210"/>
      <c r="AM423" s="436"/>
      <c r="AO423" s="418"/>
      <c r="AP423" s="418"/>
    </row>
    <row r="424" spans="1:60" s="418" customFormat="1" ht="12.75" customHeight="1">
      <c r="A424" s="405"/>
      <c r="B424" s="12"/>
      <c r="C424" s="584"/>
      <c r="D424" s="12"/>
      <c r="E424" s="547"/>
      <c r="F424" s="1851"/>
      <c r="G424" s="1851"/>
      <c r="H424" s="1851"/>
      <c r="I424" s="1851"/>
      <c r="J424" s="1851"/>
      <c r="K424" s="1851"/>
      <c r="L424" s="1851"/>
      <c r="M424" s="1851"/>
      <c r="N424" s="1851"/>
      <c r="O424" s="1851"/>
      <c r="P424" s="1851"/>
      <c r="Q424" s="1851"/>
      <c r="R424" s="1851"/>
      <c r="S424" s="1851"/>
      <c r="T424" s="1851"/>
      <c r="U424" s="1851"/>
      <c r="V424" s="1851"/>
      <c r="W424" s="1851"/>
      <c r="X424" s="1851"/>
      <c r="Y424" s="1851"/>
      <c r="Z424" s="1851"/>
      <c r="AA424" s="1851"/>
      <c r="AB424" s="1851"/>
      <c r="AC424" s="1851"/>
      <c r="AD424" s="1851"/>
      <c r="AE424" s="1851"/>
      <c r="AF424" s="1195"/>
      <c r="AG424" s="1195"/>
      <c r="AH424" s="1195"/>
      <c r="AI424" s="1195"/>
      <c r="AJ424" s="1195"/>
      <c r="AK424" s="1195"/>
      <c r="AL424" s="1210"/>
      <c r="AM424" s="436"/>
      <c r="AN424" s="459"/>
    </row>
    <row r="425" spans="1:60" s="418" customFormat="1" ht="12.75" customHeight="1">
      <c r="A425" s="405"/>
      <c r="B425" s="12"/>
      <c r="C425" s="1217"/>
      <c r="D425" s="1216"/>
      <c r="E425" s="574"/>
      <c r="F425" s="1851"/>
      <c r="G425" s="1851"/>
      <c r="H425" s="1851"/>
      <c r="I425" s="1851"/>
      <c r="J425" s="1851"/>
      <c r="K425" s="1851"/>
      <c r="L425" s="1851"/>
      <c r="M425" s="1851"/>
      <c r="N425" s="1851"/>
      <c r="O425" s="1851"/>
      <c r="P425" s="1851"/>
      <c r="Q425" s="1851"/>
      <c r="R425" s="1851"/>
      <c r="S425" s="1851"/>
      <c r="T425" s="1851"/>
      <c r="U425" s="1851"/>
      <c r="V425" s="1851"/>
      <c r="W425" s="1851"/>
      <c r="X425" s="1851"/>
      <c r="Y425" s="1851"/>
      <c r="Z425" s="1851"/>
      <c r="AA425" s="1851"/>
      <c r="AB425" s="1851"/>
      <c r="AC425" s="1851"/>
      <c r="AD425" s="1851"/>
      <c r="AE425" s="1851"/>
      <c r="AF425" s="1195"/>
      <c r="AG425" s="1195"/>
      <c r="AH425" s="1195"/>
      <c r="AI425" s="1195"/>
      <c r="AJ425" s="1195"/>
      <c r="AK425" s="1195"/>
      <c r="AL425" s="1210"/>
      <c r="AM425" s="436"/>
      <c r="AN425" s="459"/>
      <c r="AO425" s="24"/>
      <c r="AP425" s="12"/>
    </row>
    <row r="426" spans="1:60" s="418" customFormat="1" ht="12.75" customHeight="1">
      <c r="A426" s="405"/>
      <c r="B426" s="12"/>
      <c r="C426" s="1217"/>
      <c r="D426" s="1216"/>
      <c r="E426" s="574"/>
      <c r="F426" s="1851"/>
      <c r="G426" s="1851"/>
      <c r="H426" s="1851"/>
      <c r="I426" s="1851"/>
      <c r="J426" s="1851"/>
      <c r="K426" s="1851"/>
      <c r="L426" s="1851"/>
      <c r="M426" s="1851"/>
      <c r="N426" s="1851"/>
      <c r="O426" s="1851"/>
      <c r="P426" s="1851"/>
      <c r="Q426" s="1851"/>
      <c r="R426" s="1851"/>
      <c r="S426" s="1851"/>
      <c r="T426" s="1851"/>
      <c r="U426" s="1851"/>
      <c r="V426" s="1851"/>
      <c r="W426" s="1851"/>
      <c r="X426" s="1851"/>
      <c r="Y426" s="1851"/>
      <c r="Z426" s="1851"/>
      <c r="AA426" s="1851"/>
      <c r="AB426" s="1851"/>
      <c r="AC426" s="1851"/>
      <c r="AD426" s="1851"/>
      <c r="AE426" s="1851"/>
      <c r="AF426" s="1195"/>
      <c r="AG426" s="1195"/>
      <c r="AH426" s="1195"/>
      <c r="AI426" s="1195"/>
      <c r="AJ426" s="1195"/>
      <c r="AK426" s="1195"/>
      <c r="AL426" s="1210"/>
      <c r="AM426" s="436"/>
      <c r="AN426" s="459"/>
    </row>
    <row r="427" spans="1:60" s="418" customFormat="1" ht="12.75" customHeight="1">
      <c r="A427" s="405"/>
      <c r="B427" s="12"/>
      <c r="C427" s="1217"/>
      <c r="D427" s="1216"/>
      <c r="E427" s="574"/>
      <c r="F427" s="1851"/>
      <c r="G427" s="1851"/>
      <c r="H427" s="1851"/>
      <c r="I427" s="1851"/>
      <c r="J427" s="1851"/>
      <c r="K427" s="1851"/>
      <c r="L427" s="1851"/>
      <c r="M427" s="1851"/>
      <c r="N427" s="1851"/>
      <c r="O427" s="1851"/>
      <c r="P427" s="1851"/>
      <c r="Q427" s="1851"/>
      <c r="R427" s="1851"/>
      <c r="S427" s="1851"/>
      <c r="T427" s="1851"/>
      <c r="U427" s="1851"/>
      <c r="V427" s="1851"/>
      <c r="W427" s="1851"/>
      <c r="X427" s="1851"/>
      <c r="Y427" s="1851"/>
      <c r="Z427" s="1851"/>
      <c r="AA427" s="1851"/>
      <c r="AB427" s="1851"/>
      <c r="AC427" s="1851"/>
      <c r="AD427" s="1851"/>
      <c r="AE427" s="1851"/>
      <c r="AF427" s="1195"/>
      <c r="AG427" s="1195"/>
      <c r="AH427" s="1195"/>
      <c r="AI427" s="1195"/>
      <c r="AJ427" s="1195"/>
      <c r="AK427" s="1195"/>
      <c r="AL427" s="1210"/>
      <c r="AM427" s="436"/>
      <c r="AN427" s="459"/>
    </row>
    <row r="428" spans="1:60" s="418" customFormat="1" ht="12.75" customHeight="1">
      <c r="A428" s="405"/>
      <c r="B428" s="12"/>
      <c r="C428" s="1217"/>
      <c r="D428" s="1216"/>
      <c r="E428" s="574"/>
      <c r="F428" s="1851"/>
      <c r="G428" s="1851"/>
      <c r="H428" s="1851"/>
      <c r="I428" s="1851"/>
      <c r="J428" s="1851"/>
      <c r="K428" s="1851"/>
      <c r="L428" s="1851"/>
      <c r="M428" s="1851"/>
      <c r="N428" s="1851"/>
      <c r="O428" s="1851"/>
      <c r="P428" s="1851"/>
      <c r="Q428" s="1851"/>
      <c r="R428" s="1851"/>
      <c r="S428" s="1851"/>
      <c r="T428" s="1851"/>
      <c r="U428" s="1851"/>
      <c r="V428" s="1851"/>
      <c r="W428" s="1851"/>
      <c r="X428" s="1851"/>
      <c r="Y428" s="1851"/>
      <c r="Z428" s="1851"/>
      <c r="AA428" s="1851"/>
      <c r="AB428" s="1851"/>
      <c r="AC428" s="1851"/>
      <c r="AD428" s="1851"/>
      <c r="AE428" s="1851"/>
      <c r="AF428" s="1195"/>
      <c r="AG428" s="1195"/>
      <c r="AH428" s="1195"/>
      <c r="AI428" s="1195"/>
      <c r="AJ428" s="1195"/>
      <c r="AK428" s="1195"/>
      <c r="AL428" s="1210"/>
      <c r="AM428" s="436"/>
      <c r="AN428" s="459"/>
    </row>
    <row r="429" spans="1:60" s="418" customFormat="1" ht="12.75" customHeight="1">
      <c r="A429" s="405"/>
      <c r="B429" s="12"/>
      <c r="C429" s="1217"/>
      <c r="D429" s="1216"/>
      <c r="E429" s="574"/>
      <c r="F429" s="1851"/>
      <c r="G429" s="1851"/>
      <c r="H429" s="1851"/>
      <c r="I429" s="1851"/>
      <c r="J429" s="1851"/>
      <c r="K429" s="1851"/>
      <c r="L429" s="1851"/>
      <c r="M429" s="1851"/>
      <c r="N429" s="1851"/>
      <c r="O429" s="1851"/>
      <c r="P429" s="1851"/>
      <c r="Q429" s="1851"/>
      <c r="R429" s="1851"/>
      <c r="S429" s="1851"/>
      <c r="T429" s="1851"/>
      <c r="U429" s="1851"/>
      <c r="V429" s="1851"/>
      <c r="W429" s="1851"/>
      <c r="X429" s="1851"/>
      <c r="Y429" s="1851"/>
      <c r="Z429" s="1851"/>
      <c r="AA429" s="1851"/>
      <c r="AB429" s="1851"/>
      <c r="AC429" s="1851"/>
      <c r="AD429" s="1851"/>
      <c r="AE429" s="1851"/>
      <c r="AF429" s="1195"/>
      <c r="AG429" s="1195"/>
      <c r="AH429" s="1195"/>
      <c r="AI429" s="1195"/>
      <c r="AJ429" s="1195"/>
      <c r="AK429" s="1195"/>
      <c r="AL429" s="1210"/>
      <c r="AM429" s="436"/>
      <c r="AN429" s="459"/>
    </row>
    <row r="430" spans="1:60" s="418" customFormat="1" ht="17.25" customHeight="1">
      <c r="A430" s="405"/>
      <c r="B430" s="12"/>
      <c r="C430" s="1217"/>
      <c r="D430" s="1216"/>
      <c r="E430" s="574"/>
      <c r="F430" s="1851"/>
      <c r="G430" s="1851"/>
      <c r="H430" s="1851"/>
      <c r="I430" s="1851"/>
      <c r="J430" s="1851"/>
      <c r="K430" s="1851"/>
      <c r="L430" s="1851"/>
      <c r="M430" s="1851"/>
      <c r="N430" s="1851"/>
      <c r="O430" s="1851"/>
      <c r="P430" s="1851"/>
      <c r="Q430" s="1851"/>
      <c r="R430" s="1851"/>
      <c r="S430" s="1851"/>
      <c r="T430" s="1851"/>
      <c r="U430" s="1851"/>
      <c r="V430" s="1851"/>
      <c r="W430" s="1851"/>
      <c r="X430" s="1851"/>
      <c r="Y430" s="1851"/>
      <c r="Z430" s="1851"/>
      <c r="AA430" s="1851"/>
      <c r="AB430" s="1851"/>
      <c r="AC430" s="1851"/>
      <c r="AD430" s="1851"/>
      <c r="AE430" s="1851"/>
      <c r="AL430" s="585"/>
      <c r="AM430" s="436"/>
      <c r="AN430" s="459"/>
    </row>
    <row r="431" spans="1:60" s="418" customFormat="1" ht="12.75" customHeight="1">
      <c r="A431" s="405"/>
      <c r="B431" s="12"/>
      <c r="C431" s="1860" t="s">
        <v>299</v>
      </c>
      <c r="D431" s="1861"/>
      <c r="E431" s="574"/>
      <c r="F431" s="458" t="s">
        <v>2172</v>
      </c>
      <c r="G431" s="533"/>
      <c r="H431" s="533"/>
      <c r="I431" s="533"/>
      <c r="J431" s="533"/>
      <c r="K431" s="533"/>
      <c r="L431" s="533"/>
      <c r="M431" s="533"/>
      <c r="N431" s="533"/>
      <c r="O431" s="533"/>
      <c r="P431" s="533"/>
      <c r="Q431" s="533"/>
      <c r="R431" s="533"/>
      <c r="S431" s="533"/>
      <c r="T431" s="533"/>
      <c r="U431" s="533"/>
      <c r="V431" s="533"/>
      <c r="W431" s="533"/>
      <c r="X431" s="533"/>
      <c r="Y431" s="533"/>
      <c r="Z431" s="533"/>
      <c r="AA431" s="533"/>
      <c r="AB431" s="533"/>
      <c r="AC431" s="533"/>
      <c r="AD431" s="533"/>
      <c r="AF431" s="1919" t="s">
        <v>2147</v>
      </c>
      <c r="AG431" s="1919"/>
      <c r="AH431" s="1919"/>
      <c r="AI431" s="1919"/>
      <c r="AJ431" s="1919"/>
      <c r="AK431" s="1919"/>
      <c r="AL431" s="1949"/>
      <c r="AM431" s="436"/>
      <c r="AN431" s="459"/>
    </row>
    <row r="432" spans="1:60" s="418" customFormat="1" ht="12.75" customHeight="1">
      <c r="A432" s="405"/>
      <c r="B432" s="12"/>
      <c r="C432" s="596"/>
      <c r="D432" s="581"/>
      <c r="E432" s="578"/>
      <c r="F432" s="594"/>
      <c r="G432" s="580"/>
      <c r="H432" s="580"/>
      <c r="I432" s="580"/>
      <c r="J432" s="580"/>
      <c r="K432" s="580"/>
      <c r="L432" s="580"/>
      <c r="M432" s="580"/>
      <c r="N432" s="580"/>
      <c r="O432" s="580"/>
      <c r="P432" s="580"/>
      <c r="Q432" s="580"/>
      <c r="R432" s="580"/>
      <c r="S432" s="580"/>
      <c r="T432" s="580"/>
      <c r="U432" s="580"/>
      <c r="V432" s="580"/>
      <c r="W432" s="580"/>
      <c r="X432" s="580"/>
      <c r="Y432" s="580"/>
      <c r="Z432" s="580"/>
      <c r="AA432" s="580"/>
      <c r="AB432" s="580"/>
      <c r="AC432" s="580"/>
      <c r="AD432" s="580"/>
      <c r="AE432" s="581"/>
      <c r="AF432" s="581"/>
      <c r="AG432" s="581"/>
      <c r="AH432" s="581"/>
      <c r="AI432" s="581"/>
      <c r="AJ432" s="581"/>
      <c r="AK432" s="581"/>
      <c r="AL432" s="595"/>
      <c r="AM432" s="436"/>
      <c r="AN432" s="459"/>
    </row>
    <row r="433" spans="1:40" s="418" customFormat="1" ht="12.75" customHeight="1">
      <c r="A433" s="405"/>
      <c r="B433" s="12"/>
      <c r="C433" s="1216"/>
      <c r="D433" s="1216"/>
      <c r="E433" s="574"/>
      <c r="F433" s="575"/>
      <c r="G433" s="465"/>
      <c r="H433" s="465"/>
      <c r="I433" s="465"/>
      <c r="J433" s="465"/>
      <c r="K433" s="465"/>
      <c r="L433" s="465"/>
      <c r="M433" s="465"/>
      <c r="N433" s="465"/>
      <c r="O433" s="465"/>
      <c r="P433" s="465"/>
      <c r="Q433" s="465"/>
      <c r="R433" s="465"/>
      <c r="S433" s="465"/>
      <c r="T433" s="465"/>
      <c r="U433" s="465"/>
      <c r="V433" s="465"/>
      <c r="W433" s="465"/>
      <c r="X433" s="465"/>
      <c r="Y433" s="465"/>
      <c r="Z433" s="465"/>
      <c r="AA433" s="465"/>
      <c r="AB433" s="465"/>
      <c r="AC433" s="465"/>
      <c r="AD433" s="465"/>
      <c r="AE433" s="1206"/>
      <c r="AF433" s="1206"/>
      <c r="AG433" s="1206"/>
      <c r="AH433" s="1206"/>
      <c r="AI433" s="1206"/>
      <c r="AJ433" s="1206"/>
      <c r="AK433" s="1206"/>
      <c r="AL433" s="1206"/>
      <c r="AM433" s="436"/>
      <c r="AN433" s="459"/>
    </row>
    <row r="434" spans="1:40" s="418" customFormat="1" ht="12.75" customHeight="1">
      <c r="A434" s="405"/>
      <c r="B434" s="12"/>
      <c r="C434" s="568"/>
      <c r="D434" s="569"/>
      <c r="E434" s="570" t="s">
        <v>2173</v>
      </c>
      <c r="F434" s="1850" t="s">
        <v>2174</v>
      </c>
      <c r="G434" s="1850"/>
      <c r="H434" s="1850"/>
      <c r="I434" s="1850"/>
      <c r="J434" s="1850"/>
      <c r="K434" s="1850"/>
      <c r="L434" s="1850"/>
      <c r="M434" s="1850"/>
      <c r="N434" s="1850"/>
      <c r="O434" s="1850"/>
      <c r="P434" s="1850"/>
      <c r="Q434" s="1850"/>
      <c r="R434" s="1850"/>
      <c r="S434" s="1850"/>
      <c r="T434" s="1850"/>
      <c r="U434" s="1850"/>
      <c r="V434" s="1850"/>
      <c r="W434" s="1850"/>
      <c r="X434" s="1850"/>
      <c r="Y434" s="1850"/>
      <c r="Z434" s="1850"/>
      <c r="AA434" s="1850"/>
      <c r="AB434" s="1850"/>
      <c r="AC434" s="1850"/>
      <c r="AD434" s="1850"/>
      <c r="AE434" s="1850"/>
      <c r="AF434" s="569"/>
      <c r="AG434" s="569"/>
      <c r="AH434" s="569"/>
      <c r="AI434" s="569"/>
      <c r="AJ434" s="569"/>
      <c r="AK434" s="569"/>
      <c r="AL434" s="598"/>
      <c r="AM434" s="436"/>
      <c r="AN434" s="459"/>
    </row>
    <row r="435" spans="1:40" s="418" customFormat="1" ht="12.75" customHeight="1">
      <c r="A435" s="405"/>
      <c r="B435" s="12"/>
      <c r="C435" s="1217"/>
      <c r="D435" s="1216"/>
      <c r="E435" s="574"/>
      <c r="F435" s="1851"/>
      <c r="G435" s="1851"/>
      <c r="H435" s="1851"/>
      <c r="I435" s="1851"/>
      <c r="J435" s="1851"/>
      <c r="K435" s="1851"/>
      <c r="L435" s="1851"/>
      <c r="M435" s="1851"/>
      <c r="N435" s="1851"/>
      <c r="O435" s="1851"/>
      <c r="P435" s="1851"/>
      <c r="Q435" s="1851"/>
      <c r="R435" s="1851"/>
      <c r="S435" s="1851"/>
      <c r="T435" s="1851"/>
      <c r="U435" s="1851"/>
      <c r="V435" s="1851"/>
      <c r="W435" s="1851"/>
      <c r="X435" s="1851"/>
      <c r="Y435" s="1851"/>
      <c r="Z435" s="1851"/>
      <c r="AA435" s="1851"/>
      <c r="AB435" s="1851"/>
      <c r="AC435" s="1851"/>
      <c r="AD435" s="1851"/>
      <c r="AE435" s="1851"/>
      <c r="AF435" s="1206"/>
      <c r="AG435" s="1206"/>
      <c r="AH435" s="1206"/>
      <c r="AI435" s="1206"/>
      <c r="AJ435" s="1206"/>
      <c r="AK435" s="1206"/>
      <c r="AL435" s="1207"/>
      <c r="AM435" s="436"/>
      <c r="AN435" s="459"/>
    </row>
    <row r="436" spans="1:40" s="418" customFormat="1" ht="12.75" customHeight="1">
      <c r="A436" s="405"/>
      <c r="B436" s="12"/>
      <c r="C436" s="1217"/>
      <c r="D436" s="1216"/>
      <c r="E436" s="574"/>
      <c r="F436" s="1851"/>
      <c r="G436" s="1851"/>
      <c r="H436" s="1851"/>
      <c r="I436" s="1851"/>
      <c r="J436" s="1851"/>
      <c r="K436" s="1851"/>
      <c r="L436" s="1851"/>
      <c r="M436" s="1851"/>
      <c r="N436" s="1851"/>
      <c r="O436" s="1851"/>
      <c r="P436" s="1851"/>
      <c r="Q436" s="1851"/>
      <c r="R436" s="1851"/>
      <c r="S436" s="1851"/>
      <c r="T436" s="1851"/>
      <c r="U436" s="1851"/>
      <c r="V436" s="1851"/>
      <c r="W436" s="1851"/>
      <c r="X436" s="1851"/>
      <c r="Y436" s="1851"/>
      <c r="Z436" s="1851"/>
      <c r="AA436" s="1851"/>
      <c r="AB436" s="1851"/>
      <c r="AC436" s="1851"/>
      <c r="AD436" s="1851"/>
      <c r="AE436" s="1851"/>
      <c r="AF436" s="1206"/>
      <c r="AG436" s="1206"/>
      <c r="AH436" s="1206"/>
      <c r="AI436" s="1206"/>
      <c r="AJ436" s="1206"/>
      <c r="AK436" s="1206"/>
      <c r="AL436" s="1207"/>
      <c r="AM436" s="436"/>
      <c r="AN436" s="459"/>
    </row>
    <row r="437" spans="1:40" s="418" customFormat="1" ht="12.75" customHeight="1">
      <c r="A437" s="405"/>
      <c r="B437" s="12"/>
      <c r="C437" s="1217"/>
      <c r="D437" s="1216"/>
      <c r="E437" s="574"/>
      <c r="F437" s="1851"/>
      <c r="G437" s="1851"/>
      <c r="H437" s="1851"/>
      <c r="I437" s="1851"/>
      <c r="J437" s="1851"/>
      <c r="K437" s="1851"/>
      <c r="L437" s="1851"/>
      <c r="M437" s="1851"/>
      <c r="N437" s="1851"/>
      <c r="O437" s="1851"/>
      <c r="P437" s="1851"/>
      <c r="Q437" s="1851"/>
      <c r="R437" s="1851"/>
      <c r="S437" s="1851"/>
      <c r="T437" s="1851"/>
      <c r="U437" s="1851"/>
      <c r="V437" s="1851"/>
      <c r="W437" s="1851"/>
      <c r="X437" s="1851"/>
      <c r="Y437" s="1851"/>
      <c r="Z437" s="1851"/>
      <c r="AA437" s="1851"/>
      <c r="AB437" s="1851"/>
      <c r="AC437" s="1851"/>
      <c r="AD437" s="1851"/>
      <c r="AE437" s="1851"/>
      <c r="AL437" s="585"/>
      <c r="AM437" s="436"/>
      <c r="AN437" s="459"/>
    </row>
    <row r="438" spans="1:40" s="418" customFormat="1" ht="12.75" customHeight="1">
      <c r="A438" s="405"/>
      <c r="B438" s="12"/>
      <c r="C438" s="1860" t="s">
        <v>299</v>
      </c>
      <c r="D438" s="1861"/>
      <c r="E438" s="574"/>
      <c r="F438" s="575" t="s">
        <v>2175</v>
      </c>
      <c r="G438" s="465"/>
      <c r="H438" s="465"/>
      <c r="I438" s="465"/>
      <c r="J438" s="465"/>
      <c r="K438" s="465"/>
      <c r="L438" s="465"/>
      <c r="M438" s="465"/>
      <c r="N438" s="465"/>
      <c r="O438" s="465"/>
      <c r="P438" s="465"/>
      <c r="Q438" s="465"/>
      <c r="R438" s="465"/>
      <c r="S438" s="465"/>
      <c r="T438" s="465"/>
      <c r="U438" s="465"/>
      <c r="V438" s="465"/>
      <c r="W438" s="465"/>
      <c r="X438" s="465"/>
      <c r="Y438" s="465"/>
      <c r="Z438" s="465"/>
      <c r="AA438" s="465"/>
      <c r="AB438" s="465"/>
      <c r="AC438" s="465"/>
      <c r="AD438" s="465"/>
      <c r="AF438" s="1919" t="s">
        <v>2147</v>
      </c>
      <c r="AG438" s="1919"/>
      <c r="AH438" s="1919"/>
      <c r="AI438" s="1919"/>
      <c r="AJ438" s="1919"/>
      <c r="AK438" s="1919"/>
      <c r="AL438" s="1949"/>
      <c r="AM438" s="436"/>
      <c r="AN438" s="604"/>
    </row>
    <row r="439" spans="1:40" s="418" customFormat="1" ht="12.75" customHeight="1">
      <c r="A439" s="405"/>
      <c r="B439" s="12"/>
      <c r="C439" s="1217"/>
      <c r="D439" s="1216"/>
      <c r="E439" s="574"/>
      <c r="F439" s="575"/>
      <c r="G439" s="465"/>
      <c r="H439" s="465"/>
      <c r="I439" s="465"/>
      <c r="J439" s="465"/>
      <c r="K439" s="465"/>
      <c r="L439" s="465"/>
      <c r="M439" s="465"/>
      <c r="N439" s="465"/>
      <c r="O439" s="465"/>
      <c r="P439" s="465"/>
      <c r="Q439" s="465"/>
      <c r="R439" s="465"/>
      <c r="S439" s="465"/>
      <c r="T439" s="465"/>
      <c r="U439" s="465"/>
      <c r="V439" s="465"/>
      <c r="W439" s="465"/>
      <c r="X439" s="465"/>
      <c r="Y439" s="465"/>
      <c r="Z439" s="465"/>
      <c r="AA439" s="465"/>
      <c r="AB439" s="465"/>
      <c r="AC439" s="465"/>
      <c r="AD439" s="465"/>
      <c r="AE439" s="1206"/>
      <c r="AL439" s="585"/>
      <c r="AM439" s="436"/>
      <c r="AN439" s="604"/>
    </row>
    <row r="440" spans="1:40" s="418" customFormat="1" ht="12.75" customHeight="1">
      <c r="A440" s="405"/>
      <c r="B440" s="12"/>
      <c r="C440" s="593"/>
      <c r="D440" s="586"/>
      <c r="E440" s="587"/>
      <c r="F440" s="581" t="s">
        <v>2154</v>
      </c>
      <c r="G440" s="588"/>
      <c r="H440" s="588"/>
      <c r="I440" s="588"/>
      <c r="J440" s="588"/>
      <c r="K440" s="588"/>
      <c r="L440" s="588"/>
      <c r="M440" s="588"/>
      <c r="N440" s="588"/>
      <c r="O440" s="588"/>
      <c r="P440" s="588"/>
      <c r="Q440" s="588"/>
      <c r="R440" s="588"/>
      <c r="S440" s="588"/>
      <c r="T440" s="588"/>
      <c r="U440" s="588"/>
      <c r="V440" s="588"/>
      <c r="W440" s="588"/>
      <c r="X440" s="588"/>
      <c r="Y440" s="588"/>
      <c r="Z440" s="588"/>
      <c r="AA440" s="588"/>
      <c r="AB440" s="588"/>
      <c r="AC440" s="588"/>
      <c r="AD440" s="588"/>
      <c r="AE440" s="590"/>
      <c r="AF440" s="448"/>
      <c r="AG440" s="590"/>
      <c r="AH440" s="581"/>
      <c r="AI440" s="581"/>
      <c r="AJ440" s="581"/>
      <c r="AK440" s="581"/>
      <c r="AL440" s="595"/>
      <c r="AM440" s="436"/>
      <c r="AN440" s="604"/>
    </row>
    <row r="441" spans="1:40" s="418" customFormat="1" ht="12.75" customHeight="1">
      <c r="A441" s="405"/>
      <c r="B441" s="12"/>
      <c r="C441" s="1216"/>
      <c r="D441" s="1216"/>
      <c r="E441" s="574"/>
      <c r="F441" s="575"/>
      <c r="G441" s="465"/>
      <c r="H441" s="465"/>
      <c r="I441" s="465"/>
      <c r="J441" s="465"/>
      <c r="K441" s="465"/>
      <c r="L441" s="465"/>
      <c r="M441" s="465"/>
      <c r="N441" s="465"/>
      <c r="O441" s="465"/>
      <c r="P441" s="465"/>
      <c r="Q441" s="465"/>
      <c r="R441" s="465"/>
      <c r="S441" s="465"/>
      <c r="T441" s="465"/>
      <c r="U441" s="465"/>
      <c r="V441" s="465"/>
      <c r="W441" s="465"/>
      <c r="X441" s="465"/>
      <c r="Y441" s="465"/>
      <c r="Z441" s="465"/>
      <c r="AA441" s="465"/>
      <c r="AB441" s="465"/>
      <c r="AC441" s="465"/>
      <c r="AD441" s="465"/>
      <c r="AE441" s="1206"/>
      <c r="AM441" s="436"/>
      <c r="AN441" s="604"/>
    </row>
    <row r="442" spans="1:40" s="418" customFormat="1" ht="12.75" customHeight="1">
      <c r="A442" s="405"/>
      <c r="B442" s="12"/>
      <c r="C442" s="1978" t="s">
        <v>299</v>
      </c>
      <c r="D442" s="1979"/>
      <c r="E442" s="570" t="s">
        <v>2176</v>
      </c>
      <c r="F442" s="1850" t="s">
        <v>2177</v>
      </c>
      <c r="G442" s="1850"/>
      <c r="H442" s="1850"/>
      <c r="I442" s="1850"/>
      <c r="J442" s="1850"/>
      <c r="K442" s="1850"/>
      <c r="L442" s="1850"/>
      <c r="M442" s="1850"/>
      <c r="N442" s="1850"/>
      <c r="O442" s="1850"/>
      <c r="P442" s="1850"/>
      <c r="Q442" s="1850"/>
      <c r="R442" s="1850"/>
      <c r="S442" s="1850"/>
      <c r="T442" s="1850"/>
      <c r="U442" s="1850"/>
      <c r="V442" s="1850"/>
      <c r="W442" s="1850"/>
      <c r="X442" s="1850"/>
      <c r="Y442" s="1850"/>
      <c r="Z442" s="1850"/>
      <c r="AA442" s="1850"/>
      <c r="AB442" s="1850"/>
      <c r="AC442" s="1850"/>
      <c r="AD442" s="1850"/>
      <c r="AE442" s="1850"/>
      <c r="AF442" s="1945" t="s">
        <v>2147</v>
      </c>
      <c r="AG442" s="1945"/>
      <c r="AH442" s="1945"/>
      <c r="AI442" s="1945"/>
      <c r="AJ442" s="1945"/>
      <c r="AK442" s="1945"/>
      <c r="AL442" s="1946"/>
      <c r="AM442" s="436"/>
      <c r="AN442" s="604"/>
    </row>
    <row r="443" spans="1:40" s="418" customFormat="1" ht="12.75" customHeight="1">
      <c r="A443" s="405"/>
      <c r="B443" s="12"/>
      <c r="C443" s="1217"/>
      <c r="D443" s="1216"/>
      <c r="E443" s="574"/>
      <c r="F443" s="1851"/>
      <c r="G443" s="1851"/>
      <c r="H443" s="1851"/>
      <c r="I443" s="1851"/>
      <c r="J443" s="1851"/>
      <c r="K443" s="1851"/>
      <c r="L443" s="1851"/>
      <c r="M443" s="1851"/>
      <c r="N443" s="1851"/>
      <c r="O443" s="1851"/>
      <c r="P443" s="1851"/>
      <c r="Q443" s="1851"/>
      <c r="R443" s="1851"/>
      <c r="S443" s="1851"/>
      <c r="T443" s="1851"/>
      <c r="U443" s="1851"/>
      <c r="V443" s="1851"/>
      <c r="W443" s="1851"/>
      <c r="X443" s="1851"/>
      <c r="Y443" s="1851"/>
      <c r="Z443" s="1851"/>
      <c r="AA443" s="1851"/>
      <c r="AB443" s="1851"/>
      <c r="AC443" s="1851"/>
      <c r="AD443" s="1851"/>
      <c r="AE443" s="1851"/>
      <c r="AF443" s="1206"/>
      <c r="AG443" s="1206"/>
      <c r="AH443" s="1206"/>
      <c r="AI443" s="1206"/>
      <c r="AJ443" s="1206"/>
      <c r="AK443" s="1206"/>
      <c r="AL443" s="1207"/>
      <c r="AM443" s="436"/>
      <c r="AN443" s="605"/>
    </row>
    <row r="444" spans="1:40" s="418" customFormat="1" ht="17.649999999999999" customHeight="1">
      <c r="A444" s="405"/>
      <c r="B444" s="12"/>
      <c r="C444" s="607"/>
      <c r="D444" s="577"/>
      <c r="E444" s="578"/>
      <c r="F444" s="1933"/>
      <c r="G444" s="1933"/>
      <c r="H444" s="1933"/>
      <c r="I444" s="1933"/>
      <c r="J444" s="1933"/>
      <c r="K444" s="1933"/>
      <c r="L444" s="1933"/>
      <c r="M444" s="1933"/>
      <c r="N444" s="1933"/>
      <c r="O444" s="1933"/>
      <c r="P444" s="1933"/>
      <c r="Q444" s="1933"/>
      <c r="R444" s="1933"/>
      <c r="S444" s="1933"/>
      <c r="T444" s="1933"/>
      <c r="U444" s="1933"/>
      <c r="V444" s="1933"/>
      <c r="W444" s="1933"/>
      <c r="X444" s="1933"/>
      <c r="Y444" s="1933"/>
      <c r="Z444" s="1933"/>
      <c r="AA444" s="1933"/>
      <c r="AB444" s="1933"/>
      <c r="AC444" s="1933"/>
      <c r="AD444" s="1933"/>
      <c r="AE444" s="1933"/>
      <c r="AF444" s="582"/>
      <c r="AG444" s="582"/>
      <c r="AH444" s="582"/>
      <c r="AI444" s="582"/>
      <c r="AJ444" s="582"/>
      <c r="AK444" s="582"/>
      <c r="AL444" s="608"/>
      <c r="AM444" s="436"/>
      <c r="AN444" s="404"/>
    </row>
    <row r="445" spans="1:40" s="418" customFormat="1" ht="12.75" customHeight="1">
      <c r="A445" s="405"/>
      <c r="B445" s="12"/>
      <c r="C445" s="1216"/>
      <c r="D445" s="1216"/>
      <c r="E445" s="574"/>
      <c r="F445" s="575"/>
      <c r="G445" s="465"/>
      <c r="H445" s="465"/>
      <c r="I445" s="465"/>
      <c r="J445" s="465"/>
      <c r="K445" s="465"/>
      <c r="L445" s="465"/>
      <c r="M445" s="465"/>
      <c r="N445" s="465"/>
      <c r="O445" s="465"/>
      <c r="P445" s="465"/>
      <c r="Q445" s="465"/>
      <c r="R445" s="465"/>
      <c r="S445" s="465"/>
      <c r="T445" s="465"/>
      <c r="U445" s="465"/>
      <c r="V445" s="465"/>
      <c r="W445" s="465"/>
      <c r="X445" s="465"/>
      <c r="Y445" s="465"/>
      <c r="Z445" s="465"/>
      <c r="AA445" s="465"/>
      <c r="AB445" s="465"/>
      <c r="AC445" s="465"/>
      <c r="AD445" s="465"/>
      <c r="AE445" s="1206"/>
      <c r="AM445" s="436"/>
      <c r="AN445" s="404"/>
    </row>
    <row r="446" spans="1:40" s="418" customFormat="1" ht="12.75" customHeight="1">
      <c r="A446" s="405"/>
      <c r="B446" s="12"/>
      <c r="C446" s="1860" t="s">
        <v>299</v>
      </c>
      <c r="D446" s="1861"/>
      <c r="E446" s="570" t="s">
        <v>2178</v>
      </c>
      <c r="F446" s="1850" t="s">
        <v>2179</v>
      </c>
      <c r="G446" s="1850"/>
      <c r="H446" s="1850"/>
      <c r="I446" s="1850"/>
      <c r="J446" s="1850"/>
      <c r="K446" s="1850"/>
      <c r="L446" s="1850"/>
      <c r="M446" s="1850"/>
      <c r="N446" s="1850"/>
      <c r="O446" s="1850"/>
      <c r="P446" s="1850"/>
      <c r="Q446" s="1850"/>
      <c r="R446" s="1850"/>
      <c r="S446" s="1850"/>
      <c r="T446" s="1850"/>
      <c r="U446" s="1850"/>
      <c r="V446" s="1850"/>
      <c r="W446" s="1850"/>
      <c r="X446" s="1850"/>
      <c r="Y446" s="1850"/>
      <c r="Z446" s="1850"/>
      <c r="AA446" s="1850"/>
      <c r="AB446" s="1850"/>
      <c r="AC446" s="1850"/>
      <c r="AD446" s="1850"/>
      <c r="AE446" s="1850"/>
      <c r="AF446" s="1945" t="s">
        <v>2147</v>
      </c>
      <c r="AG446" s="1945"/>
      <c r="AH446" s="1945"/>
      <c r="AI446" s="1945"/>
      <c r="AJ446" s="1945"/>
      <c r="AK446" s="1945"/>
      <c r="AL446" s="1946"/>
      <c r="AM446" s="436"/>
      <c r="AN446" s="404"/>
    </row>
    <row r="447" spans="1:40" s="418" customFormat="1" ht="12.75" customHeight="1">
      <c r="A447" s="405"/>
      <c r="B447" s="12"/>
      <c r="C447" s="584"/>
      <c r="D447" s="12"/>
      <c r="E447" s="547"/>
      <c r="F447" s="1851"/>
      <c r="G447" s="1851"/>
      <c r="H447" s="1851"/>
      <c r="I447" s="1851"/>
      <c r="J447" s="1851"/>
      <c r="K447" s="1851"/>
      <c r="L447" s="1851"/>
      <c r="M447" s="1851"/>
      <c r="N447" s="1851"/>
      <c r="O447" s="1851"/>
      <c r="P447" s="1851"/>
      <c r="Q447" s="1851"/>
      <c r="R447" s="1851"/>
      <c r="S447" s="1851"/>
      <c r="T447" s="1851"/>
      <c r="U447" s="1851"/>
      <c r="V447" s="1851"/>
      <c r="W447" s="1851"/>
      <c r="X447" s="1851"/>
      <c r="Y447" s="1851"/>
      <c r="Z447" s="1851"/>
      <c r="AA447" s="1851"/>
      <c r="AB447" s="1851"/>
      <c r="AC447" s="1851"/>
      <c r="AD447" s="1851"/>
      <c r="AE447" s="1851"/>
      <c r="AF447" s="1113"/>
      <c r="AG447" s="405"/>
      <c r="AL447" s="585"/>
      <c r="AM447" s="436"/>
      <c r="AN447" s="404"/>
    </row>
    <row r="448" spans="1:40" s="418" customFormat="1" ht="12.75" customHeight="1">
      <c r="A448" s="405"/>
      <c r="B448" s="12"/>
      <c r="C448" s="584"/>
      <c r="D448" s="12"/>
      <c r="E448" s="547"/>
      <c r="F448" s="1851"/>
      <c r="G448" s="1851"/>
      <c r="H448" s="1851"/>
      <c r="I448" s="1851"/>
      <c r="J448" s="1851"/>
      <c r="K448" s="1851"/>
      <c r="L448" s="1851"/>
      <c r="M448" s="1851"/>
      <c r="N448" s="1851"/>
      <c r="O448" s="1851"/>
      <c r="P448" s="1851"/>
      <c r="Q448" s="1851"/>
      <c r="R448" s="1851"/>
      <c r="S448" s="1851"/>
      <c r="T448" s="1851"/>
      <c r="U448" s="1851"/>
      <c r="V448" s="1851"/>
      <c r="W448" s="1851"/>
      <c r="X448" s="1851"/>
      <c r="Y448" s="1851"/>
      <c r="Z448" s="1851"/>
      <c r="AA448" s="1851"/>
      <c r="AB448" s="1851"/>
      <c r="AC448" s="1851"/>
      <c r="AD448" s="1851"/>
      <c r="AE448" s="1851"/>
      <c r="AF448" s="1113"/>
      <c r="AG448" s="405"/>
      <c r="AL448" s="585"/>
      <c r="AM448" s="436"/>
      <c r="AN448" s="404"/>
    </row>
    <row r="449" spans="1:48" s="418" customFormat="1" ht="12.75" customHeight="1">
      <c r="A449" s="405"/>
      <c r="B449" s="12"/>
      <c r="C449" s="607"/>
      <c r="D449" s="577"/>
      <c r="E449" s="578"/>
      <c r="F449" s="1933"/>
      <c r="G449" s="1933"/>
      <c r="H449" s="1933"/>
      <c r="I449" s="1933"/>
      <c r="J449" s="1933"/>
      <c r="K449" s="1933"/>
      <c r="L449" s="1933"/>
      <c r="M449" s="1933"/>
      <c r="N449" s="1933"/>
      <c r="O449" s="1933"/>
      <c r="P449" s="1933"/>
      <c r="Q449" s="1933"/>
      <c r="R449" s="1933"/>
      <c r="S449" s="1933"/>
      <c r="T449" s="1933"/>
      <c r="U449" s="1933"/>
      <c r="V449" s="1933"/>
      <c r="W449" s="1933"/>
      <c r="X449" s="1933"/>
      <c r="Y449" s="1933"/>
      <c r="Z449" s="1933"/>
      <c r="AA449" s="1933"/>
      <c r="AB449" s="1933"/>
      <c r="AC449" s="1933"/>
      <c r="AD449" s="1933"/>
      <c r="AE449" s="1933"/>
      <c r="AF449" s="582"/>
      <c r="AG449" s="582"/>
      <c r="AH449" s="582"/>
      <c r="AI449" s="582"/>
      <c r="AJ449" s="582"/>
      <c r="AK449" s="582"/>
      <c r="AL449" s="608"/>
      <c r="AM449" s="436"/>
      <c r="AN449" s="459"/>
    </row>
    <row r="450" spans="1:48" s="418" customFormat="1" ht="12.75" customHeight="1">
      <c r="A450" s="405"/>
      <c r="B450" s="12"/>
      <c r="G450" s="465"/>
      <c r="H450" s="465"/>
      <c r="I450" s="465"/>
      <c r="J450" s="465"/>
      <c r="K450" s="465"/>
      <c r="L450" s="465"/>
      <c r="M450" s="465"/>
      <c r="N450" s="465"/>
      <c r="O450" s="465"/>
      <c r="P450" s="465"/>
      <c r="Q450" s="465"/>
      <c r="R450" s="465"/>
      <c r="S450" s="465"/>
      <c r="T450" s="465"/>
      <c r="U450" s="465"/>
      <c r="V450" s="465"/>
      <c r="W450" s="465"/>
      <c r="X450" s="465"/>
      <c r="Y450" s="465"/>
      <c r="Z450" s="465"/>
      <c r="AA450" s="465"/>
      <c r="AB450" s="465"/>
      <c r="AC450" s="465"/>
      <c r="AD450" s="465"/>
      <c r="AM450" s="436"/>
      <c r="AN450" s="459"/>
    </row>
    <row r="451" spans="1:48" s="418" customFormat="1" ht="12.75" customHeight="1">
      <c r="A451" s="405"/>
      <c r="B451" s="12"/>
      <c r="C451" s="568"/>
      <c r="D451" s="569"/>
      <c r="E451" s="570" t="s">
        <v>2180</v>
      </c>
      <c r="F451" s="1850" t="s">
        <v>2181</v>
      </c>
      <c r="G451" s="1850"/>
      <c r="H451" s="1850"/>
      <c r="I451" s="1850"/>
      <c r="J451" s="1850"/>
      <c r="K451" s="1850"/>
      <c r="L451" s="1850"/>
      <c r="M451" s="1850"/>
      <c r="N451" s="1850"/>
      <c r="O451" s="1850"/>
      <c r="P451" s="1850"/>
      <c r="Q451" s="1850"/>
      <c r="R451" s="1850"/>
      <c r="S451" s="1850"/>
      <c r="T451" s="1850"/>
      <c r="U451" s="1850"/>
      <c r="V451" s="1850"/>
      <c r="W451" s="1850"/>
      <c r="X451" s="1850"/>
      <c r="Y451" s="1850"/>
      <c r="Z451" s="1850"/>
      <c r="AA451" s="1850"/>
      <c r="AB451" s="1850"/>
      <c r="AC451" s="1850"/>
      <c r="AD451" s="1850"/>
      <c r="AE451" s="1850"/>
      <c r="AF451" s="1850"/>
      <c r="AG451" s="597"/>
      <c r="AH451" s="569"/>
      <c r="AI451" s="569"/>
      <c r="AJ451" s="569"/>
      <c r="AK451" s="569"/>
      <c r="AL451" s="598"/>
      <c r="AM451" s="436"/>
      <c r="AN451" s="459"/>
    </row>
    <row r="452" spans="1:48" s="418" customFormat="1" ht="12.75" customHeight="1">
      <c r="A452" s="405"/>
      <c r="B452" s="12"/>
      <c r="C452" s="584"/>
      <c r="D452" s="12"/>
      <c r="E452" s="547"/>
      <c r="F452" s="1851"/>
      <c r="G452" s="1851"/>
      <c r="H452" s="1851"/>
      <c r="I452" s="1851"/>
      <c r="J452" s="1851"/>
      <c r="K452" s="1851"/>
      <c r="L452" s="1851"/>
      <c r="M452" s="1851"/>
      <c r="N452" s="1851"/>
      <c r="O452" s="1851"/>
      <c r="P452" s="1851"/>
      <c r="Q452" s="1851"/>
      <c r="R452" s="1851"/>
      <c r="S452" s="1851"/>
      <c r="T452" s="1851"/>
      <c r="U452" s="1851"/>
      <c r="V452" s="1851"/>
      <c r="W452" s="1851"/>
      <c r="X452" s="1851"/>
      <c r="Y452" s="1851"/>
      <c r="Z452" s="1851"/>
      <c r="AA452" s="1851"/>
      <c r="AB452" s="1851"/>
      <c r="AC452" s="1851"/>
      <c r="AD452" s="1851"/>
      <c r="AE452" s="1851"/>
      <c r="AF452" s="1851"/>
      <c r="AL452" s="585"/>
      <c r="AM452" s="436"/>
      <c r="AN452" s="459"/>
    </row>
    <row r="453" spans="1:48" s="418" customFormat="1" ht="12.75" customHeight="1">
      <c r="A453" s="405"/>
      <c r="B453" s="12"/>
      <c r="C453" s="592"/>
      <c r="F453" s="1851"/>
      <c r="G453" s="1851"/>
      <c r="H453" s="1851"/>
      <c r="I453" s="1851"/>
      <c r="J453" s="1851"/>
      <c r="K453" s="1851"/>
      <c r="L453" s="1851"/>
      <c r="M453" s="1851"/>
      <c r="N453" s="1851"/>
      <c r="O453" s="1851"/>
      <c r="P453" s="1851"/>
      <c r="Q453" s="1851"/>
      <c r="R453" s="1851"/>
      <c r="S453" s="1851"/>
      <c r="T453" s="1851"/>
      <c r="U453" s="1851"/>
      <c r="V453" s="1851"/>
      <c r="W453" s="1851"/>
      <c r="X453" s="1851"/>
      <c r="Y453" s="1851"/>
      <c r="Z453" s="1851"/>
      <c r="AA453" s="1851"/>
      <c r="AB453" s="1851"/>
      <c r="AC453" s="1851"/>
      <c r="AD453" s="1851"/>
      <c r="AE453" s="1851"/>
      <c r="AF453" s="1851"/>
      <c r="AL453" s="585"/>
      <c r="AM453" s="436"/>
      <c r="AN453" s="459"/>
    </row>
    <row r="454" spans="1:48" s="418" customFormat="1" ht="12.75" customHeight="1">
      <c r="A454" s="405"/>
      <c r="B454" s="12"/>
      <c r="C454" s="592"/>
      <c r="F454" s="1851"/>
      <c r="G454" s="1851"/>
      <c r="H454" s="1851"/>
      <c r="I454" s="1851"/>
      <c r="J454" s="1851"/>
      <c r="K454" s="1851"/>
      <c r="L454" s="1851"/>
      <c r="M454" s="1851"/>
      <c r="N454" s="1851"/>
      <c r="O454" s="1851"/>
      <c r="P454" s="1851"/>
      <c r="Q454" s="1851"/>
      <c r="R454" s="1851"/>
      <c r="S454" s="1851"/>
      <c r="T454" s="1851"/>
      <c r="U454" s="1851"/>
      <c r="V454" s="1851"/>
      <c r="W454" s="1851"/>
      <c r="X454" s="1851"/>
      <c r="Y454" s="1851"/>
      <c r="Z454" s="1851"/>
      <c r="AA454" s="1851"/>
      <c r="AB454" s="1851"/>
      <c r="AC454" s="1851"/>
      <c r="AD454" s="1851"/>
      <c r="AE454" s="1851"/>
      <c r="AF454" s="1851"/>
      <c r="AL454" s="585"/>
      <c r="AM454" s="436"/>
      <c r="AN454" s="459"/>
    </row>
    <row r="455" spans="1:48" s="418" customFormat="1" ht="12.75" customHeight="1">
      <c r="A455" s="405"/>
      <c r="B455" s="12"/>
      <c r="C455" s="1860" t="s">
        <v>299</v>
      </c>
      <c r="D455" s="1861"/>
      <c r="E455" s="574"/>
      <c r="F455" s="575" t="s">
        <v>2164</v>
      </c>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465"/>
      <c r="AD455" s="465"/>
      <c r="AF455" s="1849" t="s">
        <v>2147</v>
      </c>
      <c r="AG455" s="1849"/>
      <c r="AH455" s="1849"/>
      <c r="AI455" s="1849"/>
      <c r="AJ455" s="1849"/>
      <c r="AK455" s="1849"/>
      <c r="AL455" s="1862"/>
      <c r="AM455" s="436"/>
      <c r="AN455" s="459"/>
    </row>
    <row r="456" spans="1:48" s="418" customFormat="1" ht="12.75" customHeight="1">
      <c r="A456" s="405"/>
      <c r="B456" s="12"/>
      <c r="C456" s="593"/>
      <c r="D456" s="586"/>
      <c r="E456" s="587"/>
      <c r="F456" s="581"/>
      <c r="G456" s="581"/>
      <c r="H456" s="581"/>
      <c r="I456" s="581"/>
      <c r="J456" s="581"/>
      <c r="K456" s="581"/>
      <c r="L456" s="581"/>
      <c r="M456" s="581"/>
      <c r="N456" s="581"/>
      <c r="O456" s="581"/>
      <c r="P456" s="581"/>
      <c r="Q456" s="581"/>
      <c r="R456" s="581"/>
      <c r="S456" s="581"/>
      <c r="T456" s="581"/>
      <c r="U456" s="581"/>
      <c r="V456" s="581"/>
      <c r="W456" s="581"/>
      <c r="X456" s="581"/>
      <c r="Y456" s="581"/>
      <c r="Z456" s="581"/>
      <c r="AA456" s="581"/>
      <c r="AB456" s="581"/>
      <c r="AC456" s="581"/>
      <c r="AD456" s="581"/>
      <c r="AE456" s="581"/>
      <c r="AF456" s="581"/>
      <c r="AG456" s="581"/>
      <c r="AH456" s="581"/>
      <c r="AI456" s="581"/>
      <c r="AJ456" s="581"/>
      <c r="AK456" s="581"/>
      <c r="AL456" s="595"/>
      <c r="AN456" s="459"/>
    </row>
    <row r="457" spans="1:48" s="418" customFormat="1" ht="12.75" customHeight="1">
      <c r="A457" s="405"/>
      <c r="B457" s="12"/>
      <c r="C457" s="826"/>
      <c r="D457" s="436"/>
      <c r="F457" s="57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465"/>
      <c r="AD457" s="465"/>
      <c r="AF457" s="474"/>
      <c r="AG457" s="474"/>
      <c r="AH457" s="474"/>
      <c r="AI457" s="474"/>
      <c r="AJ457" s="474"/>
      <c r="AK457" s="474"/>
      <c r="AL457" s="474"/>
      <c r="AN457" s="459"/>
    </row>
    <row r="458" spans="1:48" s="418" customFormat="1" ht="12.75" customHeight="1">
      <c r="A458" s="462"/>
      <c r="B458" s="700" t="s">
        <v>2182</v>
      </c>
      <c r="D458" s="534"/>
      <c r="E458" s="463"/>
      <c r="F458" s="463"/>
      <c r="G458" s="463"/>
      <c r="H458" s="463"/>
      <c r="I458" s="463"/>
      <c r="J458" s="463"/>
      <c r="K458" s="463"/>
      <c r="L458" s="463"/>
      <c r="M458" s="463"/>
      <c r="N458" s="463"/>
      <c r="O458" s="463"/>
      <c r="P458" s="463"/>
      <c r="Q458" s="463"/>
      <c r="R458" s="463"/>
      <c r="S458" s="463"/>
      <c r="T458" s="463"/>
      <c r="U458" s="463"/>
      <c r="V458" s="463"/>
      <c r="W458" s="463"/>
      <c r="X458" s="463"/>
      <c r="Y458" s="463"/>
      <c r="Z458" s="463"/>
      <c r="AA458" s="463"/>
      <c r="AB458" s="463"/>
      <c r="AC458" s="463"/>
      <c r="AD458" s="463"/>
      <c r="AE458" s="430"/>
      <c r="AF458" s="430"/>
      <c r="AG458" s="430"/>
      <c r="AH458" s="430"/>
      <c r="AI458" s="431"/>
      <c r="AJ458" s="431" t="s">
        <v>2183</v>
      </c>
      <c r="AK458" s="1846">
        <f>IF(Application!D214="N/A",AS347,AS349)</f>
        <v>10</v>
      </c>
      <c r="AL458" s="1847"/>
      <c r="AM458" s="1848"/>
      <c r="AN458" s="459"/>
    </row>
    <row r="459" spans="1:48" s="418" customFormat="1" ht="12.75" customHeight="1" thickBot="1">
      <c r="A459" s="610"/>
      <c r="B459" s="610"/>
      <c r="C459" s="610"/>
      <c r="D459" s="610"/>
      <c r="E459" s="610"/>
      <c r="F459" s="610"/>
      <c r="G459" s="610"/>
      <c r="H459" s="610"/>
      <c r="I459" s="610"/>
      <c r="J459" s="610"/>
      <c r="K459" s="610"/>
      <c r="L459" s="610"/>
      <c r="M459" s="610"/>
      <c r="N459" s="610"/>
      <c r="O459" s="610"/>
      <c r="P459" s="610"/>
      <c r="Q459" s="610"/>
      <c r="R459" s="610"/>
      <c r="S459" s="610"/>
      <c r="T459" s="610"/>
      <c r="U459" s="610"/>
      <c r="V459" s="610"/>
      <c r="W459" s="610"/>
      <c r="X459" s="610"/>
      <c r="Y459" s="610"/>
      <c r="Z459" s="610"/>
      <c r="AA459" s="610"/>
      <c r="AB459" s="610"/>
      <c r="AC459" s="610"/>
      <c r="AD459" s="610"/>
      <c r="AE459" s="610"/>
      <c r="AF459" s="610"/>
      <c r="AG459" s="610"/>
      <c r="AH459" s="610"/>
      <c r="AI459" s="610"/>
      <c r="AJ459" s="610"/>
      <c r="AK459" s="610"/>
      <c r="AL459" s="610"/>
      <c r="AM459" s="611"/>
      <c r="AN459" s="459"/>
    </row>
    <row r="460" spans="1:48" s="418" customFormat="1" ht="12.75" hidden="1" customHeight="1" thickTop="1">
      <c r="A460" s="49"/>
      <c r="B460" s="437"/>
      <c r="C460" s="438"/>
      <c r="D460" s="438"/>
      <c r="E460" s="438"/>
      <c r="F460" s="438"/>
      <c r="G460" s="438"/>
      <c r="H460" s="438"/>
      <c r="I460" s="1209"/>
      <c r="J460" s="1209"/>
      <c r="K460" s="1209"/>
      <c r="L460" s="1209"/>
      <c r="M460" s="1209"/>
      <c r="N460" s="1209"/>
      <c r="O460" s="1209"/>
      <c r="P460" s="1209"/>
      <c r="Q460" s="1209"/>
      <c r="R460" s="436"/>
      <c r="S460" s="1113"/>
      <c r="T460" s="1113"/>
      <c r="U460" s="1113"/>
      <c r="V460" s="1113"/>
      <c r="W460" s="1113"/>
      <c r="X460" s="1113"/>
      <c r="Y460" s="1113"/>
      <c r="Z460" s="1113"/>
      <c r="AA460" s="1113"/>
      <c r="AB460" s="1113"/>
      <c r="AC460" s="1113"/>
      <c r="AD460" s="1113"/>
      <c r="AE460" s="1113"/>
      <c r="AF460" s="436"/>
      <c r="AG460" s="1113"/>
      <c r="AH460" s="1113"/>
      <c r="AI460" s="1113"/>
      <c r="AJ460" s="1113"/>
      <c r="AM460" s="12"/>
      <c r="AN460" s="459"/>
      <c r="AO460" s="418" t="s">
        <v>299</v>
      </c>
      <c r="AP460" s="418">
        <v>0</v>
      </c>
      <c r="AT460" s="418" t="s">
        <v>299</v>
      </c>
      <c r="AU460" s="418">
        <v>0</v>
      </c>
      <c r="AV460" s="603"/>
    </row>
    <row r="461" spans="1:48" s="418" customFormat="1" ht="12.75" hidden="1" customHeight="1">
      <c r="A461" s="1113" t="s">
        <v>2184</v>
      </c>
      <c r="C461" s="1113"/>
      <c r="E461" s="458"/>
      <c r="AE461" s="1849" t="s">
        <v>2185</v>
      </c>
      <c r="AF461" s="1849"/>
      <c r="AG461" s="1849"/>
      <c r="AH461" s="1849"/>
      <c r="AI461" s="1849"/>
      <c r="AJ461" s="1849"/>
      <c r="AK461" s="1849"/>
      <c r="AL461" s="1206"/>
      <c r="AN461" s="459"/>
      <c r="AO461" s="418" t="s">
        <v>2186</v>
      </c>
      <c r="AP461" s="418">
        <v>5</v>
      </c>
      <c r="AT461" s="418" t="s">
        <v>2186</v>
      </c>
      <c r="AU461" s="418">
        <v>5</v>
      </c>
      <c r="AV461" s="603"/>
    </row>
    <row r="462" spans="1:48" s="418" customFormat="1" ht="12.75" hidden="1" customHeight="1">
      <c r="A462" s="1113"/>
      <c r="B462" s="405" t="s">
        <v>2187</v>
      </c>
      <c r="C462" s="1113"/>
      <c r="E462" s="458"/>
      <c r="AE462" s="1206"/>
      <c r="AF462" s="1206"/>
      <c r="AG462" s="1206"/>
      <c r="AH462" s="1206"/>
      <c r="AI462" s="1206"/>
      <c r="AJ462" s="1206"/>
      <c r="AK462" s="1206"/>
      <c r="AL462" s="1206"/>
      <c r="AN462" s="459"/>
      <c r="AO462" s="418" t="s">
        <v>2188</v>
      </c>
      <c r="AP462" s="418">
        <v>5</v>
      </c>
      <c r="AT462" s="418" t="s">
        <v>2189</v>
      </c>
      <c r="AU462" s="418">
        <v>5</v>
      </c>
      <c r="AV462" s="603"/>
    </row>
    <row r="463" spans="1:48" s="418" customFormat="1" ht="12.75" hidden="1" customHeight="1">
      <c r="A463" s="1113"/>
      <c r="B463" s="1113" t="s">
        <v>2190</v>
      </c>
      <c r="C463" s="1113"/>
      <c r="E463" s="458"/>
      <c r="AE463" s="1206"/>
      <c r="AF463" s="1206"/>
      <c r="AG463" s="1206"/>
      <c r="AH463" s="1206"/>
      <c r="AI463" s="1206"/>
      <c r="AJ463" s="1206"/>
      <c r="AK463" s="1206"/>
      <c r="AL463" s="1206"/>
      <c r="AN463" s="459"/>
      <c r="AO463" s="418" t="s">
        <v>2191</v>
      </c>
      <c r="AP463" s="418">
        <v>5</v>
      </c>
      <c r="AQ463" s="1113"/>
      <c r="AR463" s="1113"/>
      <c r="AS463" s="606"/>
      <c r="AT463" s="418" t="s">
        <v>2191</v>
      </c>
      <c r="AU463" s="418">
        <v>5</v>
      </c>
      <c r="AV463" s="405"/>
    </row>
    <row r="464" spans="1:48" s="418" customFormat="1" ht="12.75" hidden="1" customHeight="1">
      <c r="A464" s="1113"/>
      <c r="B464" s="1113" t="s">
        <v>2192</v>
      </c>
      <c r="C464" s="1113"/>
      <c r="E464" s="458"/>
      <c r="AE464" s="1206"/>
      <c r="AF464" s="1206"/>
      <c r="AG464" s="1206"/>
      <c r="AH464" s="1206"/>
      <c r="AI464" s="1206"/>
      <c r="AJ464" s="1206"/>
      <c r="AK464" s="1206"/>
      <c r="AL464" s="1206"/>
      <c r="AN464" s="459"/>
      <c r="AO464" s="418" t="s">
        <v>2193</v>
      </c>
      <c r="AP464" s="418">
        <v>5</v>
      </c>
      <c r="AQ464" s="1113"/>
      <c r="AR464" s="1113"/>
      <c r="AT464" s="418" t="s">
        <v>2193</v>
      </c>
      <c r="AU464" s="418">
        <v>5</v>
      </c>
    </row>
    <row r="465" spans="1:59" s="418" customFormat="1" ht="12.75" hidden="1" customHeight="1">
      <c r="A465" s="1113"/>
      <c r="C465" s="1113"/>
      <c r="E465" s="458"/>
      <c r="AE465" s="1206"/>
      <c r="AF465" s="1206"/>
      <c r="AG465" s="1206"/>
      <c r="AH465" s="1206"/>
      <c r="AI465" s="1206"/>
      <c r="AJ465" s="1206"/>
      <c r="AK465" s="1206"/>
      <c r="AL465" s="1206"/>
      <c r="AN465" s="459"/>
      <c r="AO465" s="418" t="s">
        <v>2194</v>
      </c>
      <c r="AP465" s="418">
        <v>5</v>
      </c>
      <c r="AQ465" s="1113"/>
      <c r="AR465" s="1113"/>
      <c r="AT465" s="418" t="s">
        <v>2194</v>
      </c>
      <c r="AU465" s="418">
        <v>5</v>
      </c>
    </row>
    <row r="466" spans="1:59" s="418" customFormat="1" ht="12.75" hidden="1" customHeight="1">
      <c r="A466" s="1113"/>
      <c r="C466" s="567" t="s">
        <v>2195</v>
      </c>
      <c r="D466" s="436"/>
      <c r="AE466" s="1206"/>
      <c r="AF466" s="1206"/>
      <c r="AG466" s="458"/>
      <c r="AH466" s="458"/>
      <c r="AI466" s="458"/>
      <c r="AJ466" s="458"/>
      <c r="AK466" s="458"/>
      <c r="AL466" s="458"/>
      <c r="AN466" s="459"/>
      <c r="AO466" s="418" t="s">
        <v>2196</v>
      </c>
      <c r="AP466" s="418">
        <v>5</v>
      </c>
      <c r="AT466" s="418" t="s">
        <v>2196</v>
      </c>
      <c r="AU466" s="418">
        <v>5</v>
      </c>
    </row>
    <row r="467" spans="1:59" s="418" customFormat="1" ht="12.75" hidden="1" customHeight="1">
      <c r="A467" s="1113"/>
      <c r="C467" s="1926" t="s">
        <v>299</v>
      </c>
      <c r="D467" s="1927"/>
      <c r="E467" s="612" t="s">
        <v>50</v>
      </c>
      <c r="F467" s="1947" t="s">
        <v>2197</v>
      </c>
      <c r="G467" s="1947"/>
      <c r="H467" s="1947"/>
      <c r="I467" s="1947"/>
      <c r="J467" s="1947"/>
      <c r="K467" s="1947"/>
      <c r="L467" s="1947"/>
      <c r="M467" s="1947"/>
      <c r="N467" s="1947"/>
      <c r="O467" s="1947"/>
      <c r="P467" s="1947"/>
      <c r="Q467" s="1947"/>
      <c r="R467" s="1947"/>
      <c r="S467" s="1947"/>
      <c r="T467" s="1947"/>
      <c r="U467" s="1947"/>
      <c r="V467" s="1947"/>
      <c r="W467" s="1947"/>
      <c r="X467" s="1947"/>
      <c r="Y467" s="1947"/>
      <c r="Z467" s="1947"/>
      <c r="AA467" s="1947"/>
      <c r="AB467" s="1947"/>
      <c r="AC467" s="1947"/>
      <c r="AD467" s="1947"/>
      <c r="AE467" s="1947"/>
      <c r="AF467" s="569"/>
      <c r="AG467" s="569"/>
      <c r="AH467" s="569"/>
      <c r="AI467" s="569"/>
      <c r="AJ467" s="569"/>
      <c r="AK467" s="598"/>
      <c r="AN467" s="459"/>
      <c r="AO467" s="418" t="s">
        <v>2198</v>
      </c>
      <c r="AP467" s="418">
        <v>5</v>
      </c>
      <c r="AS467" s="609"/>
      <c r="AT467" s="418" t="s">
        <v>2199</v>
      </c>
      <c r="AU467" s="418">
        <v>5</v>
      </c>
    </row>
    <row r="468" spans="1:59" s="418" customFormat="1" ht="12.75" hidden="1" customHeight="1">
      <c r="C468" s="613"/>
      <c r="E468" s="614"/>
      <c r="F468" s="1948"/>
      <c r="G468" s="1948"/>
      <c r="H468" s="1948"/>
      <c r="I468" s="1948"/>
      <c r="J468" s="1948"/>
      <c r="K468" s="1948"/>
      <c r="L468" s="1948"/>
      <c r="M468" s="1948"/>
      <c r="N468" s="1948"/>
      <c r="O468" s="1948"/>
      <c r="P468" s="1948"/>
      <c r="Q468" s="1948"/>
      <c r="R468" s="1948"/>
      <c r="S468" s="1948"/>
      <c r="T468" s="1948"/>
      <c r="U468" s="1948"/>
      <c r="V468" s="1948"/>
      <c r="W468" s="1948"/>
      <c r="X468" s="1948"/>
      <c r="Y468" s="1948"/>
      <c r="Z468" s="1948"/>
      <c r="AA468" s="1948"/>
      <c r="AB468" s="1948"/>
      <c r="AC468" s="1948"/>
      <c r="AD468" s="1948"/>
      <c r="AE468" s="1948"/>
      <c r="AG468" s="419"/>
      <c r="AH468" s="419"/>
      <c r="AI468" s="419"/>
      <c r="AJ468" s="419"/>
      <c r="AK468" s="585"/>
      <c r="AN468" s="459"/>
      <c r="AO468" s="418" t="s">
        <v>2200</v>
      </c>
      <c r="AP468" s="418">
        <v>1</v>
      </c>
      <c r="AT468" s="418" t="s">
        <v>2200</v>
      </c>
      <c r="AU468" s="418">
        <v>1</v>
      </c>
    </row>
    <row r="469" spans="1:59" s="418" customFormat="1" ht="12.75" hidden="1" customHeight="1">
      <c r="C469" s="615"/>
      <c r="D469" s="581"/>
      <c r="E469" s="616"/>
      <c r="F469" s="1942" t="s">
        <v>299</v>
      </c>
      <c r="G469" s="1942"/>
      <c r="H469" s="1942"/>
      <c r="I469" s="1942"/>
      <c r="J469" s="1942"/>
      <c r="K469" s="1942"/>
      <c r="L469" s="1942"/>
      <c r="M469" s="1942"/>
      <c r="N469" s="1942"/>
      <c r="O469" s="1942"/>
      <c r="P469" s="1942"/>
      <c r="Q469" s="1942"/>
      <c r="R469" s="1942"/>
      <c r="S469" s="1942"/>
      <c r="T469" s="1942"/>
      <c r="U469" s="1942"/>
      <c r="V469" s="1942"/>
      <c r="W469" s="1942"/>
      <c r="X469" s="1942"/>
      <c r="Y469" s="1942"/>
      <c r="Z469" s="1942"/>
      <c r="AA469" s="617"/>
      <c r="AB469" s="515"/>
      <c r="AC469" s="515"/>
      <c r="AD469" s="581"/>
      <c r="AE469" s="581"/>
      <c r="AF469" s="581"/>
      <c r="AG469" s="618">
        <f>IF($C$467="Yes",(VLOOKUP($F$469,$AT$460:$AU$468,2,FALSE)),0)</f>
        <v>0</v>
      </c>
      <c r="AH469" s="619" t="s">
        <v>1982</v>
      </c>
      <c r="AI469" s="618"/>
      <c r="AJ469" s="618"/>
      <c r="AK469" s="595"/>
      <c r="AN469" s="459"/>
      <c r="AS469" s="606"/>
      <c r="AX469" s="606"/>
      <c r="BB469" s="606" t="s">
        <v>2201</v>
      </c>
      <c r="BF469" s="606" t="s">
        <v>2202</v>
      </c>
    </row>
    <row r="470" spans="1:59" s="418" customFormat="1" ht="12.75" hidden="1" customHeight="1">
      <c r="C470" s="419"/>
      <c r="E470" s="614"/>
      <c r="F470" s="456"/>
      <c r="G470" s="456"/>
      <c r="H470" s="456"/>
      <c r="I470" s="456"/>
      <c r="J470" s="456"/>
      <c r="K470" s="456"/>
      <c r="L470" s="456"/>
      <c r="M470" s="456"/>
      <c r="N470" s="456"/>
      <c r="O470" s="456"/>
      <c r="P470" s="456"/>
      <c r="Q470" s="456"/>
      <c r="R470" s="456"/>
      <c r="S470" s="456"/>
      <c r="T470" s="456"/>
      <c r="U470" s="456"/>
      <c r="V470" s="456"/>
      <c r="W470" s="456"/>
      <c r="X470" s="456"/>
      <c r="Y470" s="456"/>
      <c r="Z470" s="456"/>
      <c r="AA470" s="436"/>
      <c r="AB470" s="419"/>
      <c r="AC470" s="419"/>
      <c r="AG470" s="419"/>
      <c r="AH470" s="419"/>
      <c r="AI470" s="419"/>
      <c r="AJ470" s="419"/>
      <c r="AN470" s="459"/>
      <c r="AO470" s="418" t="s">
        <v>299</v>
      </c>
      <c r="AP470" s="497">
        <v>0</v>
      </c>
      <c r="AT470" s="418" t="s">
        <v>299</v>
      </c>
      <c r="AU470" s="497">
        <v>0</v>
      </c>
      <c r="AW470" s="418" t="s">
        <v>299</v>
      </c>
      <c r="AX470" s="497">
        <v>0</v>
      </c>
      <c r="AY470" s="456"/>
      <c r="BB470" s="418" t="s">
        <v>299</v>
      </c>
      <c r="BC470" s="456">
        <v>0</v>
      </c>
      <c r="BF470" s="418" t="s">
        <v>299</v>
      </c>
      <c r="BG470" s="456">
        <v>0</v>
      </c>
    </row>
    <row r="471" spans="1:59" s="418" customFormat="1" ht="12.75" hidden="1" customHeight="1">
      <c r="C471" s="1943" t="s">
        <v>894</v>
      </c>
      <c r="D471" s="1944"/>
      <c r="E471" s="612" t="s">
        <v>52</v>
      </c>
      <c r="F471" s="620" t="s">
        <v>2203</v>
      </c>
      <c r="G471" s="507"/>
      <c r="H471" s="507"/>
      <c r="I471" s="507"/>
      <c r="J471" s="507"/>
      <c r="K471" s="507"/>
      <c r="L471" s="507"/>
      <c r="M471" s="507"/>
      <c r="N471" s="507"/>
      <c r="O471" s="507"/>
      <c r="P471" s="507"/>
      <c r="Q471" s="507"/>
      <c r="R471" s="507"/>
      <c r="S471" s="507"/>
      <c r="T471" s="507"/>
      <c r="U471" s="507"/>
      <c r="V471" s="507"/>
      <c r="W471" s="507"/>
      <c r="X471" s="507"/>
      <c r="Y471" s="507"/>
      <c r="Z471" s="507"/>
      <c r="AA471" s="507"/>
      <c r="AB471" s="507"/>
      <c r="AC471" s="507"/>
      <c r="AD471" s="569"/>
      <c r="AE471" s="569"/>
      <c r="AF471" s="569"/>
      <c r="AG471" s="507"/>
      <c r="AH471" s="507"/>
      <c r="AI471" s="507"/>
      <c r="AJ471" s="507"/>
      <c r="AK471" s="598"/>
      <c r="AN471" s="459"/>
      <c r="AO471" s="609">
        <v>0.15</v>
      </c>
      <c r="AP471" s="497">
        <v>3</v>
      </c>
      <c r="AT471" s="609">
        <v>7.0000000000000007E-2</v>
      </c>
      <c r="AU471" s="497">
        <v>3</v>
      </c>
      <c r="AW471" s="418" t="s">
        <v>2204</v>
      </c>
      <c r="AX471" s="497">
        <v>3</v>
      </c>
      <c r="AY471" s="456"/>
      <c r="BB471" s="609">
        <v>0.4</v>
      </c>
      <c r="BC471" s="456">
        <v>3</v>
      </c>
      <c r="BF471" s="609">
        <v>0.4</v>
      </c>
      <c r="BG471" s="456">
        <v>4</v>
      </c>
    </row>
    <row r="472" spans="1:59" s="418" customFormat="1" ht="12.75" hidden="1" customHeight="1">
      <c r="C472" s="621" t="s">
        <v>2205</v>
      </c>
      <c r="F472" s="622" t="s">
        <v>2206</v>
      </c>
      <c r="G472" s="419"/>
      <c r="H472" s="419"/>
      <c r="I472" s="419"/>
      <c r="J472" s="419"/>
      <c r="K472" s="419"/>
      <c r="L472" s="419"/>
      <c r="M472" s="419"/>
      <c r="N472" s="419"/>
      <c r="O472" s="419"/>
      <c r="P472" s="419"/>
      <c r="Q472" s="419"/>
      <c r="R472" s="419"/>
      <c r="S472" s="419"/>
      <c r="T472" s="419"/>
      <c r="U472" s="419"/>
      <c r="V472" s="419"/>
      <c r="W472" s="419"/>
      <c r="X472" s="419"/>
      <c r="Y472" s="419"/>
      <c r="Z472" s="419"/>
      <c r="AA472" s="419"/>
      <c r="AB472" s="419"/>
      <c r="AC472" s="1206"/>
      <c r="AG472" s="474"/>
      <c r="AH472" s="474"/>
      <c r="AI472" s="474"/>
      <c r="AJ472" s="474"/>
      <c r="AK472" s="585"/>
      <c r="AN472" s="459"/>
      <c r="AO472" s="609">
        <v>0.2</v>
      </c>
      <c r="AP472" s="497">
        <v>5</v>
      </c>
      <c r="AT472" s="609">
        <v>0.12</v>
      </c>
      <c r="AU472" s="497">
        <v>5</v>
      </c>
      <c r="AW472" s="418" t="s">
        <v>2207</v>
      </c>
      <c r="AX472" s="497">
        <v>5</v>
      </c>
      <c r="AY472" s="456"/>
      <c r="BB472" s="609">
        <v>0.6</v>
      </c>
      <c r="BC472" s="456">
        <v>4</v>
      </c>
      <c r="BF472" s="609">
        <v>0.6</v>
      </c>
      <c r="BG472" s="456">
        <v>5</v>
      </c>
    </row>
    <row r="473" spans="1:59" s="418" customFormat="1" ht="12.75" hidden="1" customHeight="1">
      <c r="C473" s="1217"/>
      <c r="D473" s="1216"/>
      <c r="E473" s="623"/>
      <c r="F473" s="622" t="s">
        <v>2208</v>
      </c>
      <c r="G473" s="622"/>
      <c r="H473" s="622"/>
      <c r="I473" s="622"/>
      <c r="J473" s="622"/>
      <c r="K473" s="622"/>
      <c r="L473" s="622"/>
      <c r="M473" s="622"/>
      <c r="N473" s="622"/>
      <c r="O473" s="622"/>
      <c r="P473" s="622"/>
      <c r="Q473" s="622"/>
      <c r="R473" s="622"/>
      <c r="S473" s="622"/>
      <c r="T473" s="622"/>
      <c r="U473" s="622"/>
      <c r="V473" s="622"/>
      <c r="W473" s="622"/>
      <c r="X473" s="622"/>
      <c r="Y473" s="622"/>
      <c r="Z473" s="622"/>
      <c r="AA473" s="622"/>
      <c r="AB473" s="622"/>
      <c r="AC473" s="624"/>
      <c r="AD473" s="470"/>
      <c r="AE473" s="470"/>
      <c r="AF473" s="470"/>
      <c r="AG473" s="625"/>
      <c r="AH473" s="474"/>
      <c r="AI473" s="474"/>
      <c r="AJ473" s="474"/>
      <c r="AK473" s="585"/>
      <c r="AN473" s="535"/>
      <c r="AO473" s="609"/>
      <c r="AP473" s="456"/>
      <c r="AT473" s="609"/>
      <c r="AU473" s="456"/>
      <c r="AX473" s="609"/>
      <c r="AY473" s="456"/>
      <c r="BB473" s="609">
        <v>0.8</v>
      </c>
      <c r="BC473" s="456">
        <v>5</v>
      </c>
      <c r="BF473" s="609"/>
      <c r="BG473" s="456"/>
    </row>
    <row r="474" spans="1:59" s="458" customFormat="1" ht="12.75" hidden="1" customHeight="1">
      <c r="A474" s="497"/>
      <c r="B474" s="418"/>
      <c r="C474" s="613"/>
      <c r="D474" s="418"/>
      <c r="E474" s="614"/>
      <c r="F474" s="626" t="s">
        <v>2209</v>
      </c>
      <c r="G474" s="418"/>
      <c r="H474" s="418"/>
      <c r="I474" s="622"/>
      <c r="J474" s="622"/>
      <c r="K474" s="622"/>
      <c r="L474" s="622"/>
      <c r="M474" s="622"/>
      <c r="N474" s="622"/>
      <c r="O474" s="622"/>
      <c r="P474" s="622"/>
      <c r="Q474" s="622"/>
      <c r="R474" s="622"/>
      <c r="S474" s="622"/>
      <c r="T474" s="622"/>
      <c r="U474" s="622"/>
      <c r="V474" s="1855" t="s">
        <v>299</v>
      </c>
      <c r="W474" s="1855"/>
      <c r="X474" s="1855"/>
      <c r="Y474" s="622"/>
      <c r="Z474" s="622"/>
      <c r="AA474" s="622"/>
      <c r="AB474" s="622"/>
      <c r="AC474" s="622"/>
      <c r="AD474" s="470"/>
      <c r="AE474" s="470"/>
      <c r="AF474" s="470"/>
      <c r="AG474" s="474">
        <f>IF(AND($C$471="Yes",$V$476="N/A",$V$481="N/A",$V$485="N/A",$V$487="N/A"),(VLOOKUP(V474,$AW$470:$AX$472,2,FALSE)),0)</f>
        <v>0</v>
      </c>
      <c r="AH474" s="1199" t="s">
        <v>1982</v>
      </c>
      <c r="AI474" s="419"/>
      <c r="AJ474" s="419"/>
      <c r="AK474" s="585"/>
      <c r="AL474" s="418"/>
      <c r="AM474" s="418"/>
      <c r="AN474" s="459"/>
      <c r="AT474" s="418" t="s">
        <v>299</v>
      </c>
      <c r="AU474" s="497">
        <v>0</v>
      </c>
      <c r="AV474" s="418"/>
      <c r="AW474" s="418"/>
      <c r="AX474" s="418"/>
      <c r="AY474" s="418"/>
      <c r="AZ474" s="418"/>
      <c r="BA474" s="418"/>
      <c r="BB474" s="609"/>
      <c r="BC474" s="456"/>
      <c r="BD474" s="418"/>
      <c r="BE474" s="418"/>
      <c r="BF474" s="418"/>
      <c r="BG474" s="418"/>
    </row>
    <row r="475" spans="1:59" s="458" customFormat="1" ht="12.75" hidden="1" customHeight="1">
      <c r="A475" s="497"/>
      <c r="B475" s="418"/>
      <c r="C475" s="613"/>
      <c r="D475" s="418"/>
      <c r="E475" s="614"/>
      <c r="F475" s="626"/>
      <c r="G475" s="418"/>
      <c r="H475" s="418"/>
      <c r="I475" s="622"/>
      <c r="J475" s="622"/>
      <c r="K475" s="622"/>
      <c r="L475" s="622"/>
      <c r="M475" s="622"/>
      <c r="N475" s="622"/>
      <c r="O475" s="622"/>
      <c r="P475" s="622"/>
      <c r="Q475" s="622"/>
      <c r="R475" s="622"/>
      <c r="S475" s="622"/>
      <c r="T475" s="622"/>
      <c r="U475" s="622"/>
      <c r="V475" s="622"/>
      <c r="W475" s="622"/>
      <c r="X475" s="622"/>
      <c r="Y475" s="622"/>
      <c r="Z475" s="622"/>
      <c r="AA475" s="622"/>
      <c r="AB475" s="622"/>
      <c r="AC475" s="622"/>
      <c r="AD475" s="470"/>
      <c r="AE475" s="470"/>
      <c r="AF475" s="470"/>
      <c r="AG475" s="474"/>
      <c r="AH475" s="1199"/>
      <c r="AI475" s="419"/>
      <c r="AJ475" s="419"/>
      <c r="AK475" s="585"/>
      <c r="AL475" s="418"/>
      <c r="AM475" s="418"/>
      <c r="AN475" s="459"/>
      <c r="AT475" s="609">
        <v>0.09</v>
      </c>
      <c r="AU475" s="497">
        <v>3</v>
      </c>
      <c r="AV475" s="418"/>
      <c r="AW475" s="418"/>
      <c r="AX475" s="606"/>
      <c r="AY475" s="418"/>
      <c r="AZ475" s="418"/>
      <c r="BA475" s="418"/>
      <c r="BB475" s="418"/>
      <c r="BC475" s="418"/>
      <c r="BD475" s="418"/>
      <c r="BE475" s="418"/>
      <c r="BF475" s="418"/>
      <c r="BG475" s="418"/>
    </row>
    <row r="476" spans="1:59" s="458" customFormat="1" ht="12.75" hidden="1" customHeight="1">
      <c r="A476" s="497"/>
      <c r="B476" s="418"/>
      <c r="C476" s="613"/>
      <c r="D476" s="418"/>
      <c r="E476" s="614"/>
      <c r="F476" s="626" t="s">
        <v>2210</v>
      </c>
      <c r="G476" s="418"/>
      <c r="H476" s="418"/>
      <c r="I476" s="622"/>
      <c r="J476" s="622"/>
      <c r="K476" s="622"/>
      <c r="L476" s="622"/>
      <c r="M476" s="622"/>
      <c r="N476" s="622"/>
      <c r="O476" s="622"/>
      <c r="P476" s="622"/>
      <c r="Q476" s="622"/>
      <c r="R476" s="622"/>
      <c r="S476" s="622"/>
      <c r="T476" s="622"/>
      <c r="U476" s="622"/>
      <c r="V476" s="1855" t="s">
        <v>299</v>
      </c>
      <c r="W476" s="1855"/>
      <c r="X476" s="1855"/>
      <c r="Y476" s="622"/>
      <c r="Z476" s="622"/>
      <c r="AA476" s="622"/>
      <c r="AB476" s="622"/>
      <c r="AC476" s="622"/>
      <c r="AD476" s="470"/>
      <c r="AE476" s="470"/>
      <c r="AF476" s="470"/>
      <c r="AG476" s="474">
        <f>IF(AND($C$471="Yes",$V$474="N/A", $V$481="N/A",$V$485="N/A",$V$487="N/A"),(VLOOKUP(V476,$AT$470:$AU$472,2,FALSE)),0)</f>
        <v>0</v>
      </c>
      <c r="AH476" s="1199" t="s">
        <v>1982</v>
      </c>
      <c r="AI476" s="419"/>
      <c r="AJ476" s="419"/>
      <c r="AK476" s="585"/>
      <c r="AL476" s="418"/>
      <c r="AM476" s="418"/>
      <c r="AN476" s="459"/>
      <c r="AT476" s="609">
        <v>0.15</v>
      </c>
      <c r="AU476" s="497">
        <v>5</v>
      </c>
      <c r="AV476" s="418"/>
      <c r="AW476" s="418"/>
      <c r="AX476" s="418"/>
      <c r="AY476" s="418"/>
      <c r="AZ476" s="418"/>
      <c r="BA476" s="418"/>
      <c r="BB476" s="418"/>
      <c r="BC476" s="418"/>
      <c r="BD476" s="418"/>
      <c r="BE476" s="418"/>
      <c r="BF476" s="418"/>
      <c r="BG476" s="418"/>
    </row>
    <row r="477" spans="1:59" s="418" customFormat="1" ht="12.75" hidden="1" customHeight="1">
      <c r="C477" s="613"/>
      <c r="E477" s="614"/>
      <c r="F477" s="458"/>
      <c r="G477" s="627"/>
      <c r="H477" s="627"/>
      <c r="I477" s="627"/>
      <c r="J477" s="627"/>
      <c r="K477" s="627"/>
      <c r="L477" s="627"/>
      <c r="M477" s="627"/>
      <c r="N477" s="627"/>
      <c r="O477" s="627"/>
      <c r="P477" s="627"/>
      <c r="Q477" s="419"/>
      <c r="R477" s="419"/>
      <c r="S477" s="419"/>
      <c r="T477" s="419"/>
      <c r="U477" s="419"/>
      <c r="V477" s="419"/>
      <c r="W477" s="419"/>
      <c r="X477" s="419"/>
      <c r="Y477" s="419"/>
      <c r="Z477" s="419"/>
      <c r="AA477" s="419"/>
      <c r="AB477" s="419"/>
      <c r="AC477" s="419"/>
      <c r="AG477" s="458"/>
      <c r="AH477" s="458"/>
      <c r="AI477" s="458"/>
      <c r="AJ477" s="458"/>
      <c r="AK477" s="585"/>
      <c r="AN477" s="459"/>
      <c r="AO477" s="418" t="s">
        <v>299</v>
      </c>
      <c r="AP477" s="418">
        <v>0</v>
      </c>
    </row>
    <row r="478" spans="1:59" s="418" customFormat="1" ht="12.75" hidden="1" customHeight="1">
      <c r="C478" s="613"/>
      <c r="E478" s="614"/>
      <c r="F478" s="627" t="s">
        <v>2211</v>
      </c>
      <c r="I478" s="614"/>
      <c r="J478" s="614"/>
      <c r="K478" s="614"/>
      <c r="L478" s="614"/>
      <c r="M478" s="614"/>
      <c r="N478" s="614"/>
      <c r="O478" s="614"/>
      <c r="P478" s="614"/>
      <c r="Q478" s="419"/>
      <c r="R478" s="419"/>
      <c r="S478" s="419"/>
      <c r="T478" s="419"/>
      <c r="U478" s="419"/>
      <c r="V478" s="419"/>
      <c r="W478" s="419"/>
      <c r="X478" s="419"/>
      <c r="Y478" s="419"/>
      <c r="Z478" s="419"/>
      <c r="AA478" s="419"/>
      <c r="AB478" s="419"/>
      <c r="AC478" s="419"/>
      <c r="AJ478" s="419"/>
      <c r="AK478" s="585"/>
      <c r="AN478" s="459"/>
      <c r="AO478" s="418" t="s">
        <v>2212</v>
      </c>
      <c r="AP478" s="497">
        <v>2</v>
      </c>
    </row>
    <row r="479" spans="1:59" s="418" customFormat="1" ht="12.75" hidden="1" customHeight="1">
      <c r="C479" s="613"/>
      <c r="F479" s="470" t="s">
        <v>2213</v>
      </c>
      <c r="M479" s="614"/>
      <c r="N479" s="614"/>
      <c r="O479" s="614"/>
      <c r="P479" s="614"/>
      <c r="Q479" s="419"/>
      <c r="R479" s="419"/>
      <c r="S479" s="419"/>
      <c r="T479" s="419"/>
      <c r="U479" s="419"/>
      <c r="V479" s="419"/>
      <c r="W479" s="419"/>
      <c r="X479" s="419"/>
      <c r="Y479" s="419"/>
      <c r="Z479" s="419"/>
      <c r="AA479" s="419"/>
      <c r="AB479" s="419"/>
      <c r="AC479" s="419"/>
      <c r="AG479" s="474"/>
      <c r="AH479" s="1199"/>
      <c r="AI479" s="419"/>
      <c r="AJ479" s="419"/>
      <c r="AK479" s="585"/>
      <c r="AN479" s="459"/>
      <c r="AO479" s="418" t="s">
        <v>2214</v>
      </c>
      <c r="AP479" s="418">
        <v>2</v>
      </c>
    </row>
    <row r="480" spans="1:59" s="458" customFormat="1" ht="12.75" hidden="1" customHeight="1">
      <c r="A480" s="418"/>
      <c r="B480" s="418"/>
      <c r="C480" s="592"/>
      <c r="D480" s="436"/>
      <c r="E480" s="436"/>
      <c r="F480" s="470" t="s">
        <v>2215</v>
      </c>
      <c r="G480" s="418"/>
      <c r="H480" s="418"/>
      <c r="I480" s="418"/>
      <c r="J480" s="418"/>
      <c r="K480" s="418"/>
      <c r="L480" s="418"/>
      <c r="M480" s="614"/>
      <c r="N480" s="614"/>
      <c r="O480" s="614"/>
      <c r="P480" s="614"/>
      <c r="Q480" s="419"/>
      <c r="R480" s="419"/>
      <c r="S480" s="419"/>
      <c r="T480" s="419"/>
      <c r="U480" s="419"/>
      <c r="V480" s="419"/>
      <c r="W480" s="419"/>
      <c r="X480" s="419"/>
      <c r="Y480" s="419"/>
      <c r="Z480" s="419"/>
      <c r="AA480" s="419"/>
      <c r="AB480" s="419"/>
      <c r="AC480" s="419"/>
      <c r="AD480" s="418"/>
      <c r="AE480" s="418"/>
      <c r="AF480" s="418"/>
      <c r="AG480" s="474"/>
      <c r="AH480" s="1199"/>
      <c r="AI480" s="419"/>
      <c r="AJ480" s="419"/>
      <c r="AK480" s="585"/>
      <c r="AL480" s="418"/>
      <c r="AM480" s="418"/>
      <c r="AN480" s="535"/>
      <c r="AO480" s="418" t="s">
        <v>2216</v>
      </c>
      <c r="AP480" s="418">
        <v>2</v>
      </c>
    </row>
    <row r="481" spans="1:81" s="418" customFormat="1" ht="12.75" hidden="1" customHeight="1">
      <c r="C481" s="628"/>
      <c r="F481" s="626" t="s">
        <v>2217</v>
      </c>
      <c r="M481" s="614"/>
      <c r="N481" s="614"/>
      <c r="O481" s="614"/>
      <c r="P481" s="614"/>
      <c r="Q481" s="419"/>
      <c r="R481" s="419"/>
      <c r="S481" s="419"/>
      <c r="T481" s="419"/>
      <c r="U481" s="419"/>
      <c r="V481" s="1855" t="s">
        <v>299</v>
      </c>
      <c r="W481" s="1855"/>
      <c r="X481" s="1855"/>
      <c r="Y481" s="419"/>
      <c r="Z481" s="419"/>
      <c r="AA481" s="419"/>
      <c r="AB481" s="419"/>
      <c r="AC481" s="419"/>
      <c r="AG481" s="474">
        <f>IF(AND($C$471="Yes",$V$474="N/A",$V$476="N/A", $V$485="N/A",$V$487="N/A"),(VLOOKUP($V$481,$AT$474:$AU$476,2,FALSE)),0)</f>
        <v>0</v>
      </c>
      <c r="AH481" s="1199" t="s">
        <v>1982</v>
      </c>
      <c r="AI481" s="419"/>
      <c r="AJ481" s="419"/>
      <c r="AK481" s="585"/>
      <c r="AN481" s="404"/>
    </row>
    <row r="482" spans="1:81" s="418" customFormat="1" ht="12.75" hidden="1" customHeight="1">
      <c r="C482" s="613"/>
      <c r="M482" s="614"/>
      <c r="N482" s="614"/>
      <c r="O482" s="614"/>
      <c r="P482" s="614"/>
      <c r="Q482" s="419"/>
      <c r="R482" s="419"/>
      <c r="S482" s="419"/>
      <c r="T482" s="419"/>
      <c r="U482" s="419"/>
      <c r="V482" s="419"/>
      <c r="W482" s="419"/>
      <c r="X482" s="419"/>
      <c r="Y482" s="419"/>
      <c r="Z482" s="419"/>
      <c r="AA482" s="419"/>
      <c r="AB482" s="419"/>
      <c r="AC482" s="419"/>
      <c r="AJ482" s="419"/>
      <c r="AK482" s="585"/>
      <c r="AN482" s="629"/>
    </row>
    <row r="483" spans="1:81" s="458" customFormat="1" ht="12.75" hidden="1" customHeight="1">
      <c r="A483" s="418"/>
      <c r="B483" s="418"/>
      <c r="C483" s="630" t="s">
        <v>2218</v>
      </c>
      <c r="D483" s="569"/>
      <c r="E483" s="569"/>
      <c r="F483" s="631" t="s">
        <v>2219</v>
      </c>
      <c r="G483" s="569"/>
      <c r="H483" s="569"/>
      <c r="I483" s="569"/>
      <c r="J483" s="569"/>
      <c r="K483" s="569"/>
      <c r="L483" s="569"/>
      <c r="M483" s="569"/>
      <c r="N483" s="569"/>
      <c r="O483" s="569"/>
      <c r="P483" s="569"/>
      <c r="Q483" s="569"/>
      <c r="R483" s="569"/>
      <c r="S483" s="569"/>
      <c r="T483" s="569"/>
      <c r="U483" s="569"/>
      <c r="V483" s="569"/>
      <c r="W483" s="569"/>
      <c r="X483" s="569"/>
      <c r="Y483" s="569"/>
      <c r="Z483" s="569"/>
      <c r="AA483" s="569"/>
      <c r="AB483" s="569"/>
      <c r="AC483" s="569"/>
      <c r="AD483" s="569"/>
      <c r="AE483" s="569"/>
      <c r="AF483" s="569"/>
      <c r="AG483" s="569"/>
      <c r="AH483" s="569"/>
      <c r="AI483" s="569"/>
      <c r="AJ483" s="569"/>
      <c r="AK483" s="598"/>
      <c r="AL483" s="418"/>
      <c r="AM483" s="418"/>
      <c r="AN483" s="455"/>
      <c r="AO483" s="418" t="s">
        <v>299</v>
      </c>
      <c r="AP483" s="418">
        <v>0</v>
      </c>
      <c r="AQ483" s="1113"/>
    </row>
    <row r="484" spans="1:81" s="458" customFormat="1" ht="12.75" hidden="1" customHeight="1">
      <c r="A484" s="418"/>
      <c r="B484" s="418"/>
      <c r="C484" s="632"/>
      <c r="D484" s="1929"/>
      <c r="E484" s="1929"/>
      <c r="F484" s="622" t="s">
        <v>2220</v>
      </c>
      <c r="I484" s="418"/>
      <c r="J484" s="418"/>
      <c r="K484" s="418"/>
      <c r="L484" s="418"/>
      <c r="M484" s="418"/>
      <c r="N484" s="418"/>
      <c r="O484" s="418"/>
      <c r="P484" s="418"/>
      <c r="Q484" s="418"/>
      <c r="R484" s="418"/>
      <c r="S484" s="418"/>
      <c r="T484" s="418"/>
      <c r="U484" s="418"/>
      <c r="Y484" s="418"/>
      <c r="Z484" s="418"/>
      <c r="AA484" s="418"/>
      <c r="AB484" s="418"/>
      <c r="AC484" s="418"/>
      <c r="AD484" s="418"/>
      <c r="AE484" s="418"/>
      <c r="AF484" s="418"/>
      <c r="AK484" s="585"/>
      <c r="AL484" s="418"/>
      <c r="AM484" s="418"/>
      <c r="AN484" s="455"/>
      <c r="AO484" s="418" t="s">
        <v>2221</v>
      </c>
      <c r="AP484" s="497">
        <v>5</v>
      </c>
      <c r="AQ484" s="1113"/>
    </row>
    <row r="485" spans="1:81" s="436" customFormat="1" ht="12.75" hidden="1" customHeight="1">
      <c r="A485" s="1212"/>
      <c r="B485" s="418"/>
      <c r="C485" s="613"/>
      <c r="D485" s="418"/>
      <c r="E485" s="418"/>
      <c r="F485" s="633" t="s">
        <v>2209</v>
      </c>
      <c r="G485" s="418"/>
      <c r="H485" s="418"/>
      <c r="I485" s="418"/>
      <c r="J485" s="418"/>
      <c r="K485" s="418"/>
      <c r="L485" s="418"/>
      <c r="M485" s="418"/>
      <c r="N485" s="418"/>
      <c r="O485" s="418"/>
      <c r="P485" s="418"/>
      <c r="Q485" s="418"/>
      <c r="R485" s="418"/>
      <c r="S485" s="418"/>
      <c r="T485" s="418"/>
      <c r="U485" s="418"/>
      <c r="V485" s="1855" t="s">
        <v>299</v>
      </c>
      <c r="W485" s="1855"/>
      <c r="X485" s="1855"/>
      <c r="Y485" s="418"/>
      <c r="Z485" s="418"/>
      <c r="AA485" s="418"/>
      <c r="AB485" s="418"/>
      <c r="AC485" s="418"/>
      <c r="AD485" s="418"/>
      <c r="AE485" s="418"/>
      <c r="AF485" s="418"/>
      <c r="AG485" s="474">
        <f>IF(AND($C$471="Yes",$V$474="N/A",V476="N/A",$V$481="N/A",$V$487="N/A"),(VLOOKUP($V$485,$BB$470:$BC$473,2,FALSE)),0)</f>
        <v>0</v>
      </c>
      <c r="AH485" s="1199" t="s">
        <v>1982</v>
      </c>
      <c r="AI485" s="419"/>
      <c r="AJ485" s="418"/>
      <c r="AK485" s="585"/>
      <c r="AL485" s="418"/>
      <c r="AM485" s="418"/>
      <c r="AN485" s="540"/>
      <c r="AO485" s="418" t="s">
        <v>2222</v>
      </c>
      <c r="AP485" s="418">
        <v>5</v>
      </c>
      <c r="AS485" s="418"/>
      <c r="AT485" s="418"/>
      <c r="AU485" s="418"/>
      <c r="AV485" s="418"/>
      <c r="AW485" s="418"/>
      <c r="AX485" s="418"/>
      <c r="AY485" s="418"/>
      <c r="AZ485" s="418"/>
      <c r="BA485" s="418"/>
      <c r="BB485" s="418"/>
      <c r="BO485" s="418"/>
      <c r="BP485" s="418"/>
      <c r="BQ485" s="418"/>
      <c r="BR485" s="418"/>
      <c r="BS485" s="418"/>
      <c r="BT485" s="418"/>
      <c r="BU485" s="418"/>
      <c r="BV485" s="418"/>
      <c r="BW485" s="418"/>
      <c r="BX485" s="418"/>
      <c r="BY485" s="418"/>
      <c r="BZ485" s="418"/>
      <c r="CA485" s="418"/>
      <c r="CB485" s="418"/>
      <c r="CC485" s="418"/>
    </row>
    <row r="486" spans="1:81" s="436" customFormat="1" ht="12.75" hidden="1" customHeight="1">
      <c r="A486" s="1212"/>
      <c r="B486" s="418"/>
      <c r="C486" s="613"/>
      <c r="D486" s="418"/>
      <c r="E486" s="418"/>
      <c r="I486" s="418"/>
      <c r="J486" s="418"/>
      <c r="K486" s="418"/>
      <c r="L486" s="418"/>
      <c r="M486" s="418"/>
      <c r="N486" s="418"/>
      <c r="O486" s="418"/>
      <c r="P486" s="418"/>
      <c r="Q486" s="418"/>
      <c r="R486" s="418"/>
      <c r="S486" s="418"/>
      <c r="T486" s="418"/>
      <c r="U486" s="418"/>
      <c r="V486" s="418"/>
      <c r="W486" s="418"/>
      <c r="X486" s="418"/>
      <c r="Y486" s="418"/>
      <c r="Z486" s="418"/>
      <c r="AA486" s="418"/>
      <c r="AB486" s="418"/>
      <c r="AC486" s="418"/>
      <c r="AD486" s="418"/>
      <c r="AE486" s="418"/>
      <c r="AF486" s="418"/>
      <c r="AK486" s="585"/>
      <c r="AL486" s="418"/>
      <c r="AM486" s="418"/>
      <c r="AN486" s="540"/>
      <c r="AO486" s="418" t="s">
        <v>2223</v>
      </c>
      <c r="AP486" s="418">
        <v>5</v>
      </c>
      <c r="AS486" s="418"/>
      <c r="AT486" s="418"/>
      <c r="AU486" s="418"/>
      <c r="AV486" s="418"/>
      <c r="AW486" s="418"/>
      <c r="AX486" s="418"/>
      <c r="AY486" s="418"/>
      <c r="AZ486" s="418"/>
      <c r="BA486" s="418"/>
      <c r="BB486" s="418"/>
      <c r="BC486" s="418"/>
      <c r="BD486" s="418"/>
      <c r="BE486" s="418"/>
      <c r="BF486" s="418"/>
      <c r="BG486" s="418"/>
      <c r="BH486" s="418"/>
      <c r="BI486" s="418"/>
      <c r="BJ486" s="418"/>
      <c r="BK486" s="418"/>
      <c r="BL486" s="418"/>
      <c r="BM486" s="418"/>
      <c r="BN486" s="418"/>
      <c r="BO486" s="418"/>
      <c r="BP486" s="418"/>
      <c r="BQ486" s="418"/>
      <c r="BR486" s="418"/>
      <c r="BS486" s="418"/>
      <c r="BT486" s="418"/>
      <c r="BU486" s="418"/>
      <c r="BV486" s="418"/>
      <c r="BW486" s="418"/>
      <c r="BX486" s="418"/>
      <c r="BY486" s="418"/>
      <c r="BZ486" s="418"/>
      <c r="CA486" s="418"/>
      <c r="CB486" s="418"/>
      <c r="CC486" s="418"/>
    </row>
    <row r="487" spans="1:81" s="408" customFormat="1" ht="12.75" hidden="1" customHeight="1">
      <c r="A487" s="1212"/>
      <c r="B487" s="418"/>
      <c r="C487" s="615"/>
      <c r="D487" s="581"/>
      <c r="E487" s="581"/>
      <c r="F487" s="626" t="s">
        <v>2210</v>
      </c>
      <c r="G487" s="617"/>
      <c r="H487" s="617"/>
      <c r="I487" s="581"/>
      <c r="J487" s="581"/>
      <c r="K487" s="581"/>
      <c r="L487" s="581"/>
      <c r="M487" s="581"/>
      <c r="N487" s="581"/>
      <c r="O487" s="581"/>
      <c r="P487" s="581"/>
      <c r="Q487" s="581"/>
      <c r="R487" s="581"/>
      <c r="S487" s="581"/>
      <c r="T487" s="581"/>
      <c r="U487" s="581"/>
      <c r="V487" s="1855" t="s">
        <v>299</v>
      </c>
      <c r="W487" s="1855"/>
      <c r="X487" s="1855"/>
      <c r="Y487" s="581"/>
      <c r="Z487" s="581"/>
      <c r="AA487" s="581"/>
      <c r="AB487" s="581"/>
      <c r="AC487" s="581"/>
      <c r="AD487" s="581"/>
      <c r="AE487" s="581"/>
      <c r="AF487" s="581"/>
      <c r="AG487" s="634">
        <f>IF(AND($C$471="Yes",$V$474="N/A",$V$476="N/A",$V$481="N/A",$V$485="N/A"),(VLOOKUP($V$487,$BF$470:$BG$472,2,FALSE)),0)</f>
        <v>0</v>
      </c>
      <c r="AH487" s="619" t="s">
        <v>1982</v>
      </c>
      <c r="AI487" s="581"/>
      <c r="AJ487" s="581"/>
      <c r="AK487" s="595"/>
      <c r="AL487" s="418"/>
      <c r="AM487" s="418"/>
      <c r="AN487" s="635"/>
      <c r="AO487" s="1113"/>
      <c r="AP487" s="458"/>
      <c r="AQ487" s="458"/>
      <c r="AR487" s="458"/>
      <c r="AS487" s="458"/>
      <c r="AT487" s="458"/>
      <c r="AU487" s="458"/>
      <c r="AV487" s="458"/>
      <c r="AW487" s="458"/>
      <c r="AX487" s="458"/>
      <c r="AY487" s="458"/>
      <c r="AZ487" s="458"/>
      <c r="BA487" s="458"/>
      <c r="BB487" s="458"/>
      <c r="BC487" s="458"/>
      <c r="BD487" s="1113"/>
      <c r="BE487" s="458"/>
      <c r="BF487" s="458"/>
      <c r="BG487" s="458"/>
      <c r="BH487" s="458"/>
      <c r="BI487" s="458"/>
      <c r="BJ487" s="458"/>
      <c r="BK487" s="458"/>
      <c r="BL487" s="458"/>
      <c r="BM487" s="458"/>
      <c r="BN487" s="458"/>
      <c r="BO487" s="458"/>
      <c r="BP487" s="458"/>
      <c r="BQ487" s="458"/>
      <c r="BR487" s="458"/>
      <c r="BS487" s="1113"/>
      <c r="BT487" s="1113"/>
      <c r="BU487" s="1113"/>
      <c r="BV487" s="1113"/>
      <c r="BW487" s="1113"/>
      <c r="BX487" s="1113"/>
      <c r="BY487" s="1113"/>
      <c r="BZ487" s="1113"/>
      <c r="CA487" s="1113"/>
      <c r="CB487" s="1113"/>
      <c r="CC487" s="1113"/>
    </row>
    <row r="488" spans="1:81" s="408" customFormat="1" ht="12.75" hidden="1" customHeight="1">
      <c r="A488" s="1212"/>
      <c r="B488" s="418"/>
      <c r="C488" s="419"/>
      <c r="D488" s="418"/>
      <c r="E488" s="614"/>
      <c r="F488" s="418"/>
      <c r="G488" s="418"/>
      <c r="H488" s="418"/>
      <c r="I488" s="418"/>
      <c r="J488" s="418"/>
      <c r="K488" s="418"/>
      <c r="L488" s="418"/>
      <c r="M488" s="418"/>
      <c r="N488" s="418"/>
      <c r="O488" s="418"/>
      <c r="P488" s="418"/>
      <c r="Q488" s="418"/>
      <c r="R488" s="418"/>
      <c r="S488" s="418"/>
      <c r="T488" s="418"/>
      <c r="U488" s="418"/>
      <c r="V488" s="418"/>
      <c r="W488" s="418"/>
      <c r="X488" s="418"/>
      <c r="Y488" s="418"/>
      <c r="Z488" s="418"/>
      <c r="AA488" s="418"/>
      <c r="AB488" s="418"/>
      <c r="AC488" s="418"/>
      <c r="AD488" s="418"/>
      <c r="AE488" s="418"/>
      <c r="AF488" s="418"/>
      <c r="AG488" s="418"/>
      <c r="AH488" s="418"/>
      <c r="AI488" s="418"/>
      <c r="AJ488" s="418"/>
      <c r="AK488" s="418"/>
      <c r="AL488" s="418"/>
      <c r="AM488" s="418"/>
      <c r="AN488" s="635"/>
      <c r="AO488" s="636"/>
      <c r="AP488" s="418"/>
      <c r="AQ488" s="418"/>
      <c r="AR488" s="418"/>
      <c r="AS488" s="418"/>
      <c r="AT488" s="418"/>
      <c r="AU488" s="637"/>
      <c r="AV488" s="637"/>
      <c r="AW488" s="637"/>
      <c r="AX488" s="637"/>
      <c r="AY488" s="637"/>
      <c r="AZ488" s="637"/>
      <c r="BA488" s="637"/>
      <c r="BB488" s="458"/>
      <c r="BC488" s="458"/>
      <c r="BD488" s="1113"/>
      <c r="BE488" s="418"/>
      <c r="BF488" s="418"/>
      <c r="BG488" s="418"/>
      <c r="BH488" s="418"/>
      <c r="BI488" s="418"/>
      <c r="BJ488" s="637"/>
      <c r="BK488" s="637"/>
      <c r="BL488" s="637"/>
      <c r="BM488" s="637"/>
      <c r="BN488" s="637"/>
      <c r="BO488" s="637"/>
      <c r="BP488" s="637"/>
      <c r="BQ488" s="458"/>
      <c r="BR488" s="418"/>
      <c r="BS488" s="1113"/>
      <c r="BT488" s="1113"/>
      <c r="BU488" s="1113"/>
      <c r="BV488" s="1113"/>
      <c r="BW488" s="1113"/>
      <c r="BX488" s="1113"/>
      <c r="BY488" s="1113"/>
      <c r="BZ488" s="1113"/>
      <c r="CA488" s="1113"/>
      <c r="CB488" s="1113"/>
      <c r="CC488" s="1113"/>
    </row>
    <row r="489" spans="1:81" s="408" customFormat="1" ht="12.75" hidden="1" customHeight="1">
      <c r="A489" s="1212"/>
      <c r="B489" s="418"/>
      <c r="C489" s="567" t="s">
        <v>2224</v>
      </c>
      <c r="D489" s="418"/>
      <c r="E489" s="614"/>
      <c r="F489" s="419"/>
      <c r="G489" s="419"/>
      <c r="H489" s="419"/>
      <c r="I489" s="419"/>
      <c r="J489" s="419"/>
      <c r="K489" s="419"/>
      <c r="L489" s="419"/>
      <c r="M489" s="419"/>
      <c r="N489" s="419"/>
      <c r="O489" s="419"/>
      <c r="P489" s="419"/>
      <c r="Q489" s="419"/>
      <c r="R489" s="419"/>
      <c r="S489" s="419"/>
      <c r="T489" s="419"/>
      <c r="U489" s="419"/>
      <c r="V489" s="419"/>
      <c r="W489" s="419"/>
      <c r="X489" s="419"/>
      <c r="Y489" s="419"/>
      <c r="Z489" s="419"/>
      <c r="AA489" s="419"/>
      <c r="AB489" s="419"/>
      <c r="AC489" s="419"/>
      <c r="AD489" s="418"/>
      <c r="AE489" s="418"/>
      <c r="AF489" s="418"/>
      <c r="AG489" s="419"/>
      <c r="AH489" s="419"/>
      <c r="AI489" s="419"/>
      <c r="AJ489" s="419"/>
      <c r="AK489" s="418"/>
      <c r="AL489" s="418"/>
      <c r="AM489" s="418"/>
      <c r="AN489" s="635"/>
      <c r="AO489" s="636"/>
      <c r="AP489" s="418"/>
      <c r="AQ489" s="418"/>
      <c r="AR489" s="418"/>
      <c r="AS489" s="418"/>
      <c r="AT489" s="418"/>
      <c r="AU489" s="637"/>
      <c r="AV489" s="637"/>
      <c r="AW489" s="637"/>
      <c r="AX489" s="637"/>
      <c r="AY489" s="637"/>
      <c r="AZ489" s="637"/>
      <c r="BA489" s="637"/>
      <c r="BB489" s="458"/>
      <c r="BC489" s="458"/>
      <c r="BD489" s="1113"/>
      <c r="BE489" s="418"/>
      <c r="BF489" s="418"/>
      <c r="BG489" s="418"/>
      <c r="BH489" s="418"/>
      <c r="BI489" s="418"/>
      <c r="BJ489" s="637"/>
      <c r="BK489" s="637"/>
      <c r="BL489" s="637"/>
      <c r="BM489" s="637"/>
      <c r="BN489" s="637"/>
      <c r="BO489" s="637"/>
      <c r="BP489" s="637"/>
      <c r="BQ489" s="458"/>
      <c r="BR489" s="418"/>
      <c r="BS489" s="1113"/>
      <c r="BT489" s="1113"/>
      <c r="BU489" s="1113"/>
      <c r="BV489" s="1113"/>
      <c r="BW489" s="1113"/>
      <c r="BX489" s="1113"/>
      <c r="BY489" s="1113"/>
      <c r="BZ489" s="1113"/>
      <c r="CA489" s="1113"/>
      <c r="CB489" s="1113"/>
      <c r="CC489" s="1113"/>
    </row>
    <row r="490" spans="1:81" s="436" customFormat="1" ht="12.75" hidden="1" customHeight="1">
      <c r="A490" s="1212"/>
      <c r="B490" s="418"/>
      <c r="C490" s="1926" t="s">
        <v>299</v>
      </c>
      <c r="D490" s="1927"/>
      <c r="E490" s="612" t="s">
        <v>50</v>
      </c>
      <c r="F490" s="1947" t="s">
        <v>2197</v>
      </c>
      <c r="G490" s="1947"/>
      <c r="H490" s="1947"/>
      <c r="I490" s="1947"/>
      <c r="J490" s="1947"/>
      <c r="K490" s="1947"/>
      <c r="L490" s="1947"/>
      <c r="M490" s="1947"/>
      <c r="N490" s="1947"/>
      <c r="O490" s="1947"/>
      <c r="P490" s="1947"/>
      <c r="Q490" s="1947"/>
      <c r="R490" s="1947"/>
      <c r="S490" s="1947"/>
      <c r="T490" s="1947"/>
      <c r="U490" s="1947"/>
      <c r="V490" s="1947"/>
      <c r="W490" s="1947"/>
      <c r="X490" s="1947"/>
      <c r="Y490" s="1947"/>
      <c r="Z490" s="1947"/>
      <c r="AA490" s="1947"/>
      <c r="AB490" s="1947"/>
      <c r="AC490" s="1947"/>
      <c r="AD490" s="1947"/>
      <c r="AE490" s="1947"/>
      <c r="AF490" s="569"/>
      <c r="AG490" s="571"/>
      <c r="AH490" s="571"/>
      <c r="AI490" s="571"/>
      <c r="AJ490" s="571"/>
      <c r="AK490" s="598"/>
      <c r="AL490" s="418"/>
      <c r="AM490" s="418"/>
      <c r="AN490" s="403"/>
      <c r="AO490" s="24"/>
      <c r="AP490" s="418"/>
      <c r="AQ490" s="418"/>
      <c r="AR490" s="418"/>
      <c r="AS490" s="418"/>
      <c r="AT490" s="418"/>
      <c r="AU490" s="638"/>
      <c r="AV490" s="638"/>
      <c r="AW490" s="638"/>
      <c r="AX490" s="638"/>
      <c r="AY490" s="638"/>
      <c r="AZ490" s="638"/>
      <c r="BA490" s="638"/>
      <c r="BB490" s="418"/>
      <c r="BC490" s="418"/>
      <c r="BD490" s="405"/>
      <c r="BE490" s="418"/>
      <c r="BF490" s="418"/>
      <c r="BG490" s="418"/>
      <c r="BH490" s="418"/>
      <c r="BI490" s="418"/>
      <c r="BJ490" s="638"/>
      <c r="BK490" s="638"/>
      <c r="BL490" s="638"/>
      <c r="BM490" s="638"/>
      <c r="BN490" s="638"/>
      <c r="BO490" s="638"/>
      <c r="BP490" s="638"/>
      <c r="BQ490" s="418"/>
      <c r="BR490" s="418"/>
      <c r="BS490" s="405"/>
      <c r="BT490" s="405"/>
      <c r="BU490" s="405"/>
      <c r="BV490" s="405"/>
      <c r="BW490" s="405"/>
      <c r="BX490" s="405"/>
      <c r="BY490" s="405"/>
      <c r="BZ490" s="405"/>
      <c r="CA490" s="405"/>
      <c r="CB490" s="405"/>
      <c r="CC490" s="405"/>
    </row>
    <row r="491" spans="1:81" s="436" customFormat="1" ht="12.75" hidden="1" customHeight="1">
      <c r="A491" s="1212"/>
      <c r="B491" s="418"/>
      <c r="C491" s="613"/>
      <c r="D491" s="418"/>
      <c r="E491" s="614"/>
      <c r="F491" s="1948"/>
      <c r="G491" s="1948"/>
      <c r="H491" s="1948"/>
      <c r="I491" s="1948"/>
      <c r="J491" s="1948"/>
      <c r="K491" s="1948"/>
      <c r="L491" s="1948"/>
      <c r="M491" s="1948"/>
      <c r="N491" s="1948"/>
      <c r="O491" s="1948"/>
      <c r="P491" s="1948"/>
      <c r="Q491" s="1948"/>
      <c r="R491" s="1948"/>
      <c r="S491" s="1948"/>
      <c r="T491" s="1948"/>
      <c r="U491" s="1948"/>
      <c r="V491" s="1948"/>
      <c r="W491" s="1948"/>
      <c r="X491" s="1948"/>
      <c r="Y491" s="1948"/>
      <c r="Z491" s="1948"/>
      <c r="AA491" s="1948"/>
      <c r="AB491" s="1948"/>
      <c r="AC491" s="1948"/>
      <c r="AD491" s="1948"/>
      <c r="AE491" s="1948"/>
      <c r="AF491" s="418"/>
      <c r="AG491" s="419"/>
      <c r="AH491" s="419"/>
      <c r="AI491" s="419"/>
      <c r="AJ491" s="419"/>
      <c r="AK491" s="585"/>
      <c r="AL491" s="418"/>
      <c r="AM491" s="418"/>
      <c r="AN491" s="403"/>
      <c r="AO491" s="24"/>
      <c r="AP491" s="639"/>
      <c r="AQ491" s="639"/>
      <c r="AR491" s="639"/>
      <c r="AS491" s="1212"/>
      <c r="AT491" s="418"/>
      <c r="AU491" s="640"/>
      <c r="AV491" s="640"/>
      <c r="AW491" s="640"/>
      <c r="AX491" s="640"/>
      <c r="AY491" s="640"/>
      <c r="AZ491" s="640"/>
      <c r="BA491" s="640"/>
      <c r="BB491" s="12"/>
      <c r="BC491" s="12"/>
      <c r="BD491" s="405"/>
      <c r="BE491" s="639"/>
      <c r="BF491" s="639"/>
      <c r="BG491" s="639"/>
      <c r="BH491" s="1212"/>
      <c r="BI491" s="418"/>
      <c r="BJ491" s="641"/>
      <c r="BK491" s="640"/>
      <c r="BL491" s="640"/>
      <c r="BM491" s="640"/>
      <c r="BN491" s="640"/>
      <c r="BO491" s="640"/>
      <c r="BP491" s="640"/>
      <c r="BQ491" s="12"/>
      <c r="BR491" s="418"/>
      <c r="BS491" s="405"/>
      <c r="BT491" s="405"/>
      <c r="BU491" s="405"/>
      <c r="BV491" s="405"/>
      <c r="BW491" s="405"/>
      <c r="BX491" s="405"/>
      <c r="BY491" s="405"/>
      <c r="BZ491" s="405"/>
      <c r="CA491" s="405"/>
      <c r="CB491" s="405"/>
      <c r="CC491" s="405"/>
    </row>
    <row r="492" spans="1:81" s="436" customFormat="1" ht="12.75" hidden="1" customHeight="1">
      <c r="A492" s="1212"/>
      <c r="B492" s="418"/>
      <c r="C492" s="615"/>
      <c r="D492" s="581"/>
      <c r="E492" s="616"/>
      <c r="F492" s="1934" t="s">
        <v>299</v>
      </c>
      <c r="G492" s="1934"/>
      <c r="H492" s="1934"/>
      <c r="I492" s="1934"/>
      <c r="J492" s="1934"/>
      <c r="K492" s="1934"/>
      <c r="L492" s="1934"/>
      <c r="M492" s="1934"/>
      <c r="N492" s="1934"/>
      <c r="O492" s="1934"/>
      <c r="P492" s="1934"/>
      <c r="Q492" s="1934"/>
      <c r="R492" s="1934"/>
      <c r="S492" s="1934"/>
      <c r="T492" s="1934"/>
      <c r="U492" s="1934"/>
      <c r="V492" s="1934"/>
      <c r="W492" s="1934"/>
      <c r="X492" s="1934"/>
      <c r="Y492" s="1934"/>
      <c r="Z492" s="1934"/>
      <c r="AA492" s="617"/>
      <c r="AB492" s="515"/>
      <c r="AC492" s="515"/>
      <c r="AD492" s="581"/>
      <c r="AE492" s="581"/>
      <c r="AF492" s="581"/>
      <c r="AG492" s="618">
        <f>IF($C$490="Yes",(VLOOKUP($F$492,$AO$460:$AP$468,2,FALSE)),0)</f>
        <v>0</v>
      </c>
      <c r="AH492" s="619" t="s">
        <v>1982</v>
      </c>
      <c r="AI492" s="618"/>
      <c r="AJ492" s="515"/>
      <c r="AK492" s="595"/>
      <c r="AL492" s="418"/>
      <c r="AM492" s="418"/>
      <c r="AN492" s="403"/>
      <c r="AO492" s="24"/>
      <c r="AP492" s="639"/>
      <c r="AQ492" s="639"/>
      <c r="AR492" s="639"/>
      <c r="AS492" s="1212"/>
      <c r="AT492" s="418"/>
      <c r="AU492" s="640"/>
      <c r="AV492" s="640"/>
      <c r="AW492" s="640"/>
      <c r="AX492" s="640"/>
      <c r="AY492" s="640"/>
      <c r="AZ492" s="640"/>
      <c r="BA492" s="640"/>
      <c r="BB492" s="12"/>
      <c r="BC492" s="12"/>
      <c r="BD492" s="405"/>
      <c r="BE492" s="639"/>
      <c r="BF492" s="639"/>
      <c r="BG492" s="639"/>
      <c r="BH492" s="1212"/>
      <c r="BI492" s="418"/>
      <c r="BJ492" s="641"/>
      <c r="BK492" s="640"/>
      <c r="BL492" s="640"/>
      <c r="BM492" s="640"/>
      <c r="BN492" s="640"/>
      <c r="BO492" s="640"/>
      <c r="BP492" s="640"/>
      <c r="BQ492" s="12"/>
      <c r="BR492" s="418"/>
      <c r="BS492" s="405"/>
      <c r="BT492" s="405"/>
      <c r="BU492" s="405"/>
      <c r="BV492" s="405"/>
      <c r="BW492" s="405"/>
      <c r="BX492" s="405"/>
      <c r="BY492" s="405"/>
      <c r="BZ492" s="405"/>
      <c r="CA492" s="405"/>
      <c r="CB492" s="405"/>
      <c r="CC492" s="405"/>
    </row>
    <row r="493" spans="1:81" s="436" customFormat="1" ht="12.75" hidden="1" customHeight="1">
      <c r="A493" s="1212"/>
      <c r="B493" s="418"/>
      <c r="C493" s="567"/>
      <c r="D493" s="418"/>
      <c r="E493" s="614"/>
      <c r="F493" s="419"/>
      <c r="G493" s="419"/>
      <c r="H493" s="419"/>
      <c r="I493" s="419"/>
      <c r="J493" s="419"/>
      <c r="K493" s="419"/>
      <c r="L493" s="419"/>
      <c r="M493" s="419"/>
      <c r="N493" s="419"/>
      <c r="O493" s="419"/>
      <c r="P493" s="419"/>
      <c r="Q493" s="419"/>
      <c r="R493" s="419"/>
      <c r="S493" s="419"/>
      <c r="T493" s="419"/>
      <c r="U493" s="419"/>
      <c r="V493" s="419"/>
      <c r="W493" s="419"/>
      <c r="X493" s="419"/>
      <c r="Y493" s="419"/>
      <c r="Z493" s="419"/>
      <c r="AA493" s="419"/>
      <c r="AB493" s="419"/>
      <c r="AC493" s="419"/>
      <c r="AD493" s="418"/>
      <c r="AE493" s="418"/>
      <c r="AF493" s="418"/>
      <c r="AG493" s="419"/>
      <c r="AH493" s="419"/>
      <c r="AI493" s="419"/>
      <c r="AJ493" s="419"/>
      <c r="AK493" s="418"/>
      <c r="AL493" s="418"/>
      <c r="AM493" s="418"/>
      <c r="AN493" s="403"/>
      <c r="AO493" s="24"/>
      <c r="AP493" s="639"/>
      <c r="AQ493" s="639"/>
      <c r="AR493" s="639"/>
      <c r="AS493" s="1212"/>
      <c r="AT493" s="418"/>
      <c r="AU493" s="640"/>
      <c r="AV493" s="640"/>
      <c r="AW493" s="640"/>
      <c r="AX493" s="640"/>
      <c r="AY493" s="640"/>
      <c r="AZ493" s="640"/>
      <c r="BA493" s="640"/>
      <c r="BB493" s="12"/>
      <c r="BC493" s="12"/>
      <c r="BD493" s="405"/>
      <c r="BE493" s="639"/>
      <c r="BF493" s="639"/>
      <c r="BG493" s="639"/>
      <c r="BH493" s="1212"/>
      <c r="BI493" s="418"/>
      <c r="BJ493" s="641"/>
      <c r="BK493" s="640"/>
      <c r="BL493" s="640"/>
      <c r="BM493" s="640"/>
      <c r="BN493" s="640"/>
      <c r="BO493" s="640"/>
      <c r="BP493" s="640"/>
      <c r="BQ493" s="12"/>
      <c r="BR493" s="418"/>
      <c r="BS493" s="405"/>
      <c r="BT493" s="405"/>
      <c r="BU493" s="405"/>
      <c r="BV493" s="405"/>
      <c r="BW493" s="405"/>
      <c r="BX493" s="405"/>
      <c r="BY493" s="405"/>
      <c r="BZ493" s="405"/>
      <c r="CA493" s="405"/>
      <c r="CB493" s="405"/>
      <c r="CC493" s="405"/>
    </row>
    <row r="494" spans="1:81" s="436" customFormat="1" ht="12.75" hidden="1" customHeight="1">
      <c r="A494" s="418"/>
      <c r="B494" s="418"/>
      <c r="C494" s="1926" t="s">
        <v>299</v>
      </c>
      <c r="D494" s="1927"/>
      <c r="E494" s="612" t="s">
        <v>52</v>
      </c>
      <c r="F494" s="1935" t="s">
        <v>2225</v>
      </c>
      <c r="G494" s="1935"/>
      <c r="H494" s="1935"/>
      <c r="I494" s="1935"/>
      <c r="J494" s="1935"/>
      <c r="K494" s="1935"/>
      <c r="L494" s="1935"/>
      <c r="M494" s="1935"/>
      <c r="N494" s="1935"/>
      <c r="O494" s="1935"/>
      <c r="P494" s="1935"/>
      <c r="Q494" s="1935"/>
      <c r="R494" s="1935"/>
      <c r="S494" s="1935"/>
      <c r="T494" s="1935"/>
      <c r="U494" s="1935"/>
      <c r="V494" s="1935"/>
      <c r="W494" s="1935"/>
      <c r="X494" s="1935"/>
      <c r="Y494" s="1935"/>
      <c r="Z494" s="1935"/>
      <c r="AA494" s="1935"/>
      <c r="AB494" s="1935"/>
      <c r="AC494" s="1935"/>
      <c r="AD494" s="1935"/>
      <c r="AE494" s="1935"/>
      <c r="AF494" s="569"/>
      <c r="AG494" s="507"/>
      <c r="AH494" s="507"/>
      <c r="AI494" s="507"/>
      <c r="AJ494" s="507"/>
      <c r="AK494" s="598"/>
      <c r="AL494" s="418"/>
      <c r="AM494" s="418"/>
      <c r="AN494" s="403"/>
      <c r="AO494" s="24"/>
      <c r="AP494" s="639"/>
      <c r="AQ494" s="639"/>
      <c r="AR494" s="639"/>
      <c r="AS494" s="1212"/>
      <c r="AT494" s="418"/>
      <c r="AU494" s="640"/>
      <c r="AV494" s="640"/>
      <c r="AW494" s="640"/>
      <c r="AX494" s="640"/>
      <c r="AY494" s="640"/>
      <c r="AZ494" s="640"/>
      <c r="BA494" s="640"/>
      <c r="BB494" s="12"/>
      <c r="BC494" s="12"/>
      <c r="BD494" s="405"/>
      <c r="BE494" s="639"/>
      <c r="BF494" s="639"/>
      <c r="BG494" s="639"/>
      <c r="BH494" s="1212"/>
      <c r="BI494" s="418"/>
      <c r="BJ494" s="641"/>
      <c r="BK494" s="640"/>
      <c r="BL494" s="640"/>
      <c r="BM494" s="640"/>
      <c r="BN494" s="640"/>
      <c r="BO494" s="640"/>
      <c r="BP494" s="640"/>
      <c r="BQ494" s="12"/>
      <c r="BR494" s="418"/>
      <c r="BS494" s="405"/>
      <c r="BT494" s="405"/>
      <c r="BU494" s="405"/>
      <c r="BV494" s="405"/>
      <c r="BW494" s="405"/>
      <c r="BX494" s="405"/>
      <c r="BY494" s="405"/>
      <c r="BZ494" s="405"/>
      <c r="CA494" s="405"/>
      <c r="CB494" s="405"/>
      <c r="CC494" s="405"/>
    </row>
    <row r="495" spans="1:81" s="436" customFormat="1" ht="12.75" hidden="1" customHeight="1">
      <c r="A495" s="418"/>
      <c r="B495" s="418"/>
      <c r="C495" s="613"/>
      <c r="D495" s="418"/>
      <c r="E495" s="614"/>
      <c r="F495" s="1936"/>
      <c r="G495" s="1936"/>
      <c r="H495" s="1936"/>
      <c r="I495" s="1936"/>
      <c r="J495" s="1936"/>
      <c r="K495" s="1936"/>
      <c r="L495" s="1936"/>
      <c r="M495" s="1936"/>
      <c r="N495" s="1936"/>
      <c r="O495" s="1936"/>
      <c r="P495" s="1936"/>
      <c r="Q495" s="1936"/>
      <c r="R495" s="1936"/>
      <c r="S495" s="1936"/>
      <c r="T495" s="1936"/>
      <c r="U495" s="1936"/>
      <c r="V495" s="1936"/>
      <c r="W495" s="1936"/>
      <c r="X495" s="1936"/>
      <c r="Y495" s="1936"/>
      <c r="Z495" s="1936"/>
      <c r="AA495" s="1936"/>
      <c r="AB495" s="1936"/>
      <c r="AC495" s="1936"/>
      <c r="AD495" s="1936"/>
      <c r="AE495" s="1936"/>
      <c r="AF495" s="418"/>
      <c r="AG495" s="419"/>
      <c r="AH495" s="419"/>
      <c r="AI495" s="419"/>
      <c r="AJ495" s="419"/>
      <c r="AK495" s="585"/>
      <c r="AL495" s="418"/>
      <c r="AM495" s="418"/>
      <c r="AN495" s="403"/>
      <c r="AO495" s="24"/>
      <c r="AP495" s="639"/>
      <c r="AQ495" s="639"/>
      <c r="AR495" s="639"/>
      <c r="AS495" s="1212"/>
      <c r="AT495" s="418"/>
      <c r="AU495" s="640"/>
      <c r="AV495" s="640"/>
      <c r="AW495" s="640"/>
      <c r="AX495" s="640"/>
      <c r="AY495" s="640"/>
      <c r="AZ495" s="640"/>
      <c r="BA495" s="640"/>
      <c r="BB495" s="12"/>
      <c r="BC495" s="12"/>
      <c r="BD495" s="405"/>
      <c r="BE495" s="639"/>
      <c r="BF495" s="639"/>
      <c r="BG495" s="639"/>
      <c r="BH495" s="1212"/>
      <c r="BI495" s="418"/>
      <c r="BJ495" s="641"/>
      <c r="BK495" s="640"/>
      <c r="BL495" s="640"/>
      <c r="BM495" s="640"/>
      <c r="BN495" s="640"/>
      <c r="BO495" s="640"/>
      <c r="BP495" s="640"/>
      <c r="BQ495" s="12"/>
      <c r="BR495" s="418"/>
      <c r="BS495" s="405"/>
      <c r="BT495" s="405"/>
      <c r="BU495" s="405"/>
      <c r="BV495" s="405"/>
      <c r="BW495" s="405"/>
      <c r="BX495" s="405"/>
      <c r="BY495" s="405"/>
      <c r="BZ495" s="405"/>
      <c r="CA495" s="405"/>
      <c r="CB495" s="405"/>
      <c r="CC495" s="405"/>
    </row>
    <row r="496" spans="1:81" s="436" customFormat="1" ht="12.75" hidden="1" customHeight="1">
      <c r="A496" s="418"/>
      <c r="B496" s="418"/>
      <c r="C496" s="592"/>
      <c r="D496" s="418"/>
      <c r="E496" s="418"/>
      <c r="F496" s="633" t="s">
        <v>2226</v>
      </c>
      <c r="G496" s="419"/>
      <c r="H496" s="419"/>
      <c r="I496" s="419"/>
      <c r="J496" s="419"/>
      <c r="K496" s="419"/>
      <c r="L496" s="419"/>
      <c r="M496" s="419"/>
      <c r="N496" s="419"/>
      <c r="O496" s="419"/>
      <c r="P496" s="419"/>
      <c r="Q496" s="419"/>
      <c r="R496" s="419"/>
      <c r="S496" s="419"/>
      <c r="T496" s="419"/>
      <c r="U496" s="419"/>
      <c r="V496" s="419"/>
      <c r="W496" s="419"/>
      <c r="X496" s="419"/>
      <c r="Y496" s="419"/>
      <c r="Z496" s="419"/>
      <c r="AA496" s="419"/>
      <c r="AB496" s="419"/>
      <c r="AC496" s="1206"/>
      <c r="AD496" s="418"/>
      <c r="AE496" s="418"/>
      <c r="AF496" s="418"/>
      <c r="AG496" s="474"/>
      <c r="AH496" s="474"/>
      <c r="AI496" s="474"/>
      <c r="AJ496" s="474"/>
      <c r="AK496" s="585"/>
      <c r="AL496" s="418"/>
      <c r="AM496" s="418"/>
      <c r="AN496" s="403"/>
      <c r="AO496" s="405"/>
      <c r="AP496" s="639"/>
      <c r="AQ496" s="639"/>
      <c r="AR496" s="639"/>
      <c r="AS496" s="1212"/>
      <c r="AT496" s="418"/>
      <c r="AU496" s="640"/>
      <c r="AV496" s="640"/>
      <c r="AW496" s="640"/>
      <c r="AX496" s="640"/>
      <c r="AY496" s="640"/>
      <c r="AZ496" s="640"/>
      <c r="BA496" s="640"/>
      <c r="BB496" s="405"/>
      <c r="BC496" s="405"/>
      <c r="BD496" s="405"/>
      <c r="BE496" s="639"/>
      <c r="BF496" s="639"/>
      <c r="BG496" s="639"/>
      <c r="BH496" s="1212"/>
      <c r="BI496" s="418"/>
      <c r="BJ496" s="641"/>
      <c r="BK496" s="640"/>
      <c r="BL496" s="640"/>
      <c r="BM496" s="640"/>
      <c r="BN496" s="640"/>
      <c r="BO496" s="640"/>
      <c r="BP496" s="640"/>
      <c r="BQ496" s="405"/>
      <c r="BR496" s="418"/>
      <c r="BS496" s="405"/>
      <c r="BT496" s="405"/>
      <c r="BU496" s="405"/>
      <c r="BV496" s="405"/>
      <c r="BW496" s="405"/>
      <c r="BX496" s="405"/>
      <c r="BY496" s="405"/>
      <c r="BZ496" s="405"/>
      <c r="CA496" s="405"/>
      <c r="CB496" s="405"/>
      <c r="CC496" s="405"/>
    </row>
    <row r="497" spans="1:81" s="436" customFormat="1" hidden="1">
      <c r="A497" s="418"/>
      <c r="B497" s="418"/>
      <c r="C497" s="615"/>
      <c r="D497" s="581"/>
      <c r="E497" s="616"/>
      <c r="F497" s="1937" t="s">
        <v>299</v>
      </c>
      <c r="G497" s="1937"/>
      <c r="H497" s="1937"/>
      <c r="I497" s="515"/>
      <c r="J497" s="515"/>
      <c r="K497" s="515"/>
      <c r="L497" s="515"/>
      <c r="M497" s="515"/>
      <c r="N497" s="515"/>
      <c r="O497" s="515"/>
      <c r="P497" s="515"/>
      <c r="Q497" s="515"/>
      <c r="R497" s="515"/>
      <c r="S497" s="515"/>
      <c r="T497" s="515"/>
      <c r="U497" s="515"/>
      <c r="V497" s="515"/>
      <c r="W497" s="515"/>
      <c r="X497" s="515"/>
      <c r="Y497" s="515"/>
      <c r="Z497" s="515"/>
      <c r="AA497" s="515"/>
      <c r="AB497" s="515"/>
      <c r="AC497" s="515"/>
      <c r="AD497" s="581"/>
      <c r="AE497" s="581"/>
      <c r="AF497" s="581"/>
      <c r="AG497" s="618">
        <f>IF($C$494="Yes",(VLOOKUP($F$497,$AO$470:$AP$472,2,FALSE)),0)</f>
        <v>0</v>
      </c>
      <c r="AH497" s="619" t="s">
        <v>1982</v>
      </c>
      <c r="AI497" s="515"/>
      <c r="AJ497" s="515"/>
      <c r="AK497" s="595"/>
      <c r="AL497" s="418"/>
      <c r="AM497" s="418"/>
      <c r="AN497" s="403"/>
      <c r="AO497" s="405"/>
      <c r="AP497" s="639"/>
      <c r="AQ497" s="639"/>
      <c r="AR497" s="639"/>
      <c r="AS497" s="638"/>
      <c r="AT497" s="418"/>
      <c r="AU497" s="640"/>
      <c r="AV497" s="640"/>
      <c r="AW497" s="640"/>
      <c r="AX497" s="640"/>
      <c r="AY497" s="640"/>
      <c r="AZ497" s="640"/>
      <c r="BA497" s="640"/>
      <c r="BB497" s="405"/>
      <c r="BC497" s="405"/>
      <c r="BD497" s="405"/>
      <c r="BE497" s="639"/>
      <c r="BF497" s="639"/>
      <c r="BG497" s="639"/>
      <c r="BH497" s="638"/>
      <c r="BI497" s="418"/>
      <c r="BJ497" s="641"/>
      <c r="BK497" s="640"/>
      <c r="BL497" s="640"/>
      <c r="BM497" s="640"/>
      <c r="BN497" s="640"/>
      <c r="BO497" s="640"/>
      <c r="BP497" s="640"/>
      <c r="BQ497" s="405"/>
      <c r="BR497" s="418"/>
      <c r="BS497" s="405"/>
      <c r="BT497" s="405"/>
      <c r="BU497" s="405"/>
      <c r="BV497" s="405"/>
      <c r="BW497" s="405"/>
      <c r="BX497" s="405"/>
      <c r="BY497" s="405"/>
      <c r="BZ497" s="405"/>
      <c r="CA497" s="405"/>
      <c r="CB497" s="405"/>
      <c r="CC497" s="405"/>
    </row>
    <row r="498" spans="1:81" s="436" customFormat="1" hidden="1">
      <c r="A498" s="419"/>
      <c r="B498" s="419"/>
      <c r="C498" s="419"/>
      <c r="D498" s="419"/>
      <c r="E498" s="419"/>
      <c r="F498" s="419"/>
      <c r="G498" s="419"/>
      <c r="H498" s="419"/>
      <c r="I498" s="419"/>
      <c r="J498" s="419"/>
      <c r="K498" s="419"/>
      <c r="L498" s="419"/>
      <c r="M498" s="419"/>
      <c r="N498" s="419"/>
      <c r="O498" s="419"/>
      <c r="P498" s="419"/>
      <c r="Q498" s="419"/>
      <c r="R498" s="419"/>
      <c r="S498" s="419"/>
      <c r="T498" s="419"/>
      <c r="U498" s="419"/>
      <c r="V498" s="419"/>
      <c r="W498" s="419"/>
      <c r="X498" s="419"/>
      <c r="Y498" s="419"/>
      <c r="Z498" s="419"/>
      <c r="AA498" s="419"/>
      <c r="AB498" s="419"/>
      <c r="AC498" s="419"/>
      <c r="AD498" s="419"/>
      <c r="AE498" s="418"/>
      <c r="AF498" s="418"/>
      <c r="AG498" s="474"/>
      <c r="AH498" s="1199"/>
      <c r="AI498" s="419"/>
      <c r="AJ498" s="419"/>
      <c r="AK498" s="418"/>
      <c r="AL498" s="418"/>
      <c r="AM498" s="418"/>
      <c r="AN498" s="403"/>
      <c r="AO498" s="405"/>
      <c r="AP498" s="639"/>
      <c r="AQ498" s="639"/>
      <c r="AR498" s="639"/>
      <c r="AS498" s="638"/>
      <c r="AT498" s="418"/>
      <c r="AU498" s="640"/>
      <c r="AV498" s="640"/>
      <c r="AW498" s="640"/>
      <c r="AX498" s="640"/>
      <c r="AY498" s="640"/>
      <c r="AZ498" s="640"/>
      <c r="BA498" s="640"/>
      <c r="BB498" s="405"/>
      <c r="BC498" s="405"/>
      <c r="BD498" s="405"/>
      <c r="BE498" s="639"/>
      <c r="BF498" s="639"/>
      <c r="BG498" s="639"/>
      <c r="BH498" s="638"/>
      <c r="BI498" s="418"/>
      <c r="BJ498" s="641"/>
      <c r="BK498" s="640"/>
      <c r="BL498" s="640"/>
      <c r="BM498" s="640"/>
      <c r="BN498" s="640"/>
      <c r="BO498" s="640"/>
      <c r="BP498" s="640"/>
      <c r="BQ498" s="405"/>
      <c r="BR498" s="418"/>
      <c r="BS498" s="405"/>
      <c r="BT498" s="405"/>
      <c r="BU498" s="405"/>
      <c r="BV498" s="405"/>
      <c r="BW498" s="405"/>
      <c r="BX498" s="405"/>
      <c r="BY498" s="405"/>
      <c r="BZ498" s="405"/>
      <c r="CA498" s="405"/>
      <c r="CB498" s="405"/>
      <c r="CC498" s="405"/>
    </row>
    <row r="499" spans="1:81" s="436" customFormat="1" hidden="1">
      <c r="A499" s="418"/>
      <c r="B499" s="418"/>
      <c r="C499" s="1926" t="s">
        <v>299</v>
      </c>
      <c r="D499" s="1927"/>
      <c r="E499" s="612" t="s">
        <v>2227</v>
      </c>
      <c r="F499" s="631" t="s">
        <v>2228</v>
      </c>
      <c r="G499" s="507"/>
      <c r="H499" s="507"/>
      <c r="I499" s="507"/>
      <c r="J499" s="507"/>
      <c r="K499" s="507"/>
      <c r="L499" s="507"/>
      <c r="M499" s="507"/>
      <c r="N499" s="507"/>
      <c r="O499" s="507"/>
      <c r="P499" s="507"/>
      <c r="Q499" s="507"/>
      <c r="R499" s="507"/>
      <c r="S499" s="507"/>
      <c r="T499" s="507"/>
      <c r="U499" s="507"/>
      <c r="V499" s="507"/>
      <c r="W499" s="507"/>
      <c r="X499" s="507"/>
      <c r="Y499" s="507"/>
      <c r="Z499" s="507"/>
      <c r="AA499" s="507"/>
      <c r="AB499" s="507"/>
      <c r="AC499" s="642"/>
      <c r="AD499" s="569"/>
      <c r="AE499" s="569"/>
      <c r="AF499" s="569"/>
      <c r="AG499" s="643"/>
      <c r="AH499" s="643"/>
      <c r="AI499" s="643"/>
      <c r="AJ499" s="643"/>
      <c r="AK499" s="598"/>
      <c r="AL499" s="418"/>
      <c r="AM499" s="418"/>
      <c r="AN499" s="403"/>
      <c r="AO499" s="405"/>
      <c r="AP499" s="639"/>
      <c r="AQ499" s="639"/>
      <c r="AR499" s="639"/>
      <c r="AS499" s="638"/>
      <c r="AT499" s="418"/>
      <c r="AU499" s="640"/>
      <c r="AV499" s="640"/>
      <c r="AW499" s="640"/>
      <c r="AX499" s="640"/>
      <c r="AY499" s="640"/>
      <c r="AZ499" s="640"/>
      <c r="BA499" s="640"/>
      <c r="BB499" s="405"/>
      <c r="BC499" s="405"/>
      <c r="BD499" s="405"/>
      <c r="BE499" s="639"/>
      <c r="BF499" s="639"/>
      <c r="BG499" s="639"/>
      <c r="BH499" s="638"/>
      <c r="BI499" s="418"/>
      <c r="BJ499" s="641"/>
      <c r="BK499" s="640"/>
      <c r="BL499" s="640"/>
      <c r="BM499" s="640"/>
      <c r="BN499" s="640"/>
      <c r="BO499" s="640"/>
      <c r="BP499" s="640"/>
      <c r="BQ499" s="405"/>
      <c r="BR499" s="418"/>
      <c r="BS499" s="405"/>
      <c r="BT499" s="405"/>
      <c r="BU499" s="405"/>
      <c r="BV499" s="405"/>
      <c r="BW499" s="405"/>
      <c r="BX499" s="405"/>
      <c r="BY499" s="405"/>
      <c r="BZ499" s="405"/>
      <c r="CA499" s="405"/>
      <c r="CB499" s="405"/>
      <c r="CC499" s="405"/>
    </row>
    <row r="500" spans="1:81" s="436" customFormat="1" hidden="1">
      <c r="A500" s="418"/>
      <c r="B500" s="418"/>
      <c r="C500" s="613"/>
      <c r="D500" s="418"/>
      <c r="E500" s="614"/>
      <c r="F500" s="419"/>
      <c r="G500" s="419"/>
      <c r="H500" s="419"/>
      <c r="I500" s="419"/>
      <c r="J500" s="419"/>
      <c r="K500" s="419"/>
      <c r="L500" s="419"/>
      <c r="M500" s="419"/>
      <c r="N500" s="419"/>
      <c r="O500" s="419"/>
      <c r="P500" s="419"/>
      <c r="Q500" s="419"/>
      <c r="R500" s="419"/>
      <c r="S500" s="419"/>
      <c r="T500" s="419"/>
      <c r="U500" s="419"/>
      <c r="V500" s="419"/>
      <c r="W500" s="419"/>
      <c r="X500" s="419"/>
      <c r="Y500" s="419"/>
      <c r="Z500" s="419"/>
      <c r="AA500" s="419"/>
      <c r="AB500" s="419"/>
      <c r="AC500" s="419"/>
      <c r="AD500" s="418"/>
      <c r="AE500" s="418"/>
      <c r="AF500" s="418"/>
      <c r="AG500" s="419"/>
      <c r="AH500" s="419"/>
      <c r="AI500" s="419"/>
      <c r="AJ500" s="419"/>
      <c r="AK500" s="585"/>
      <c r="AL500" s="418"/>
      <c r="AM500" s="418"/>
      <c r="AN500" s="403"/>
      <c r="AO500" s="405"/>
      <c r="AP500" s="639"/>
      <c r="AQ500" s="639"/>
      <c r="AR500" s="639"/>
      <c r="AS500" s="638"/>
      <c r="AT500" s="418"/>
      <c r="AU500" s="640"/>
      <c r="AV500" s="640"/>
      <c r="AW500" s="640"/>
      <c r="AX500" s="640"/>
      <c r="AY500" s="640"/>
      <c r="AZ500" s="640"/>
      <c r="BA500" s="640"/>
      <c r="BB500" s="405"/>
      <c r="BC500" s="405"/>
      <c r="BD500" s="405"/>
      <c r="BE500" s="639"/>
      <c r="BF500" s="639"/>
      <c r="BG500" s="639"/>
      <c r="BH500" s="638"/>
      <c r="BI500" s="418"/>
      <c r="BJ500" s="641"/>
      <c r="BK500" s="640"/>
      <c r="BL500" s="640"/>
      <c r="BM500" s="640"/>
      <c r="BN500" s="640"/>
      <c r="BO500" s="640"/>
      <c r="BP500" s="640"/>
      <c r="BQ500" s="405"/>
      <c r="BR500" s="12"/>
      <c r="BS500" s="405"/>
      <c r="BT500" s="405"/>
      <c r="BU500" s="405"/>
      <c r="BV500" s="405"/>
      <c r="BW500" s="405"/>
      <c r="BX500" s="405"/>
      <c r="BY500" s="405"/>
      <c r="BZ500" s="405"/>
      <c r="CA500" s="405"/>
      <c r="CB500" s="405"/>
      <c r="CC500" s="405"/>
    </row>
    <row r="501" spans="1:81" s="436" customFormat="1" hidden="1">
      <c r="A501" s="418"/>
      <c r="B501" s="418"/>
      <c r="C501" s="1928"/>
      <c r="D501" s="1929"/>
      <c r="E501" s="623"/>
      <c r="F501" s="419" t="s">
        <v>2229</v>
      </c>
      <c r="G501" s="419"/>
      <c r="H501" s="419"/>
      <c r="I501" s="419"/>
      <c r="J501" s="419"/>
      <c r="K501" s="419"/>
      <c r="L501" s="419"/>
      <c r="M501" s="419"/>
      <c r="N501" s="419"/>
      <c r="O501" s="419"/>
      <c r="P501" s="419"/>
      <c r="Q501" s="419"/>
      <c r="R501" s="419"/>
      <c r="S501" s="419"/>
      <c r="T501" s="419"/>
      <c r="U501" s="419"/>
      <c r="V501" s="419"/>
      <c r="W501" s="419"/>
      <c r="X501" s="419"/>
      <c r="Y501" s="419"/>
      <c r="Z501" s="419"/>
      <c r="AA501" s="419"/>
      <c r="AB501" s="419"/>
      <c r="AC501" s="1206"/>
      <c r="AD501" s="418"/>
      <c r="AE501" s="418"/>
      <c r="AF501" s="418"/>
      <c r="AG501" s="474">
        <f>IF($C$499="Yes",(VLOOKUP($G$502,$AO$477:$AP$480,2,FALSE)),0)</f>
        <v>0</v>
      </c>
      <c r="AH501" s="1199" t="s">
        <v>1982</v>
      </c>
      <c r="AI501" s="419"/>
      <c r="AJ501" s="474"/>
      <c r="AK501" s="585"/>
      <c r="AL501" s="418"/>
      <c r="AM501" s="418"/>
      <c r="AN501" s="403"/>
      <c r="AO501" s="405"/>
      <c r="AP501" s="639"/>
      <c r="AQ501" s="639"/>
      <c r="AR501" s="639"/>
      <c r="AS501" s="638"/>
      <c r="AT501" s="418"/>
      <c r="AU501" s="640"/>
      <c r="AV501" s="640"/>
      <c r="AW501" s="640"/>
      <c r="AX501" s="640"/>
      <c r="AY501" s="640"/>
      <c r="AZ501" s="640"/>
      <c r="BA501" s="640"/>
      <c r="BB501" s="405"/>
      <c r="BC501" s="405"/>
      <c r="BD501" s="405"/>
      <c r="BE501" s="639"/>
      <c r="BF501" s="639"/>
      <c r="BG501" s="639"/>
      <c r="BH501" s="638"/>
      <c r="BI501" s="418"/>
      <c r="BJ501" s="641"/>
      <c r="BK501" s="640"/>
      <c r="BL501" s="640"/>
      <c r="BM501" s="640"/>
      <c r="BN501" s="640"/>
      <c r="BO501" s="640"/>
      <c r="BP501" s="640"/>
      <c r="BQ501" s="405"/>
      <c r="BR501" s="418"/>
      <c r="BS501" s="405"/>
      <c r="BT501" s="405"/>
      <c r="BU501" s="405"/>
      <c r="BV501" s="405"/>
      <c r="BW501" s="405"/>
      <c r="BX501" s="405"/>
      <c r="BY501" s="405"/>
      <c r="BZ501" s="405"/>
      <c r="CA501" s="405"/>
      <c r="CB501" s="405"/>
      <c r="CC501" s="405"/>
    </row>
    <row r="502" spans="1:81" s="436" customFormat="1" hidden="1">
      <c r="A502" s="418"/>
      <c r="B502" s="418"/>
      <c r="C502" s="613"/>
      <c r="D502" s="418"/>
      <c r="E502" s="614"/>
      <c r="F502" s="419"/>
      <c r="G502" s="1930" t="s">
        <v>299</v>
      </c>
      <c r="H502" s="1930"/>
      <c r="I502" s="1930"/>
      <c r="J502" s="1930"/>
      <c r="K502" s="1930"/>
      <c r="L502" s="1930"/>
      <c r="M502" s="1930"/>
      <c r="N502" s="1930"/>
      <c r="O502" s="1930"/>
      <c r="P502" s="1930"/>
      <c r="Q502" s="1930"/>
      <c r="R502" s="1930"/>
      <c r="S502" s="1930"/>
      <c r="T502" s="1930"/>
      <c r="U502" s="1930"/>
      <c r="V502" s="1930"/>
      <c r="W502" s="1930"/>
      <c r="X502" s="1930"/>
      <c r="Y502" s="1930"/>
      <c r="Z502" s="1930"/>
      <c r="AA502" s="1930"/>
      <c r="AB502" s="1930"/>
      <c r="AC502" s="1930"/>
      <c r="AD502" s="1930"/>
      <c r="AE502" s="1930"/>
      <c r="AF502" s="1930"/>
      <c r="AG502" s="418"/>
      <c r="AH502" s="418"/>
      <c r="AI502" s="418"/>
      <c r="AJ502" s="419"/>
      <c r="AK502" s="585"/>
      <c r="AL502" s="418"/>
      <c r="AM502" s="418"/>
      <c r="AN502" s="403"/>
      <c r="AO502" s="405"/>
      <c r="AP502" s="639"/>
      <c r="AQ502" s="639"/>
      <c r="AR502" s="639"/>
      <c r="AS502" s="638"/>
      <c r="AT502" s="418"/>
      <c r="AU502" s="640"/>
      <c r="AV502" s="640"/>
      <c r="AW502" s="640"/>
      <c r="AX502" s="640"/>
      <c r="AY502" s="640"/>
      <c r="AZ502" s="640"/>
      <c r="BA502" s="640"/>
      <c r="BB502" s="405"/>
      <c r="BC502" s="405"/>
      <c r="BD502" s="405"/>
      <c r="BE502" s="639"/>
      <c r="BF502" s="639"/>
      <c r="BG502" s="639"/>
      <c r="BH502" s="638"/>
      <c r="BI502" s="418"/>
      <c r="BJ502" s="641"/>
      <c r="BK502" s="640"/>
      <c r="BL502" s="640"/>
      <c r="BM502" s="640"/>
      <c r="BN502" s="640"/>
      <c r="BO502" s="640"/>
      <c r="BP502" s="640"/>
      <c r="BQ502" s="405"/>
      <c r="BR502" s="418"/>
      <c r="BS502" s="405"/>
      <c r="BT502" s="405"/>
      <c r="BU502" s="405"/>
      <c r="BV502" s="405"/>
      <c r="BW502" s="405"/>
      <c r="BX502" s="405"/>
      <c r="BY502" s="405"/>
      <c r="BZ502" s="405"/>
      <c r="CA502" s="405"/>
      <c r="CB502" s="405"/>
      <c r="CC502" s="405"/>
    </row>
    <row r="503" spans="1:81" s="436" customFormat="1" hidden="1">
      <c r="A503" s="418"/>
      <c r="B503" s="418"/>
      <c r="C503" s="584"/>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8"/>
      <c r="AE503" s="418"/>
      <c r="AF503" s="418"/>
      <c r="AG503" s="12"/>
      <c r="AH503" s="12"/>
      <c r="AI503" s="12"/>
      <c r="AJ503" s="12"/>
      <c r="AK503" s="585"/>
      <c r="AL503" s="418"/>
      <c r="AM503" s="418"/>
      <c r="AN503" s="403"/>
      <c r="AO503" s="405"/>
      <c r="AP503" s="639"/>
      <c r="AQ503" s="639"/>
      <c r="AR503" s="639"/>
      <c r="AS503" s="638"/>
      <c r="AT503" s="418"/>
      <c r="AU503" s="640"/>
      <c r="AV503" s="640"/>
      <c r="AW503" s="640"/>
      <c r="AX503" s="640"/>
      <c r="AY503" s="640"/>
      <c r="AZ503" s="640"/>
      <c r="BA503" s="640"/>
      <c r="BB503" s="405"/>
      <c r="BC503" s="405"/>
      <c r="BD503" s="405"/>
      <c r="BE503" s="639"/>
      <c r="BF503" s="639"/>
      <c r="BG503" s="639"/>
      <c r="BH503" s="638"/>
      <c r="BI503" s="418"/>
      <c r="BJ503" s="641"/>
      <c r="BK503" s="640"/>
      <c r="BL503" s="640"/>
      <c r="BM503" s="640"/>
      <c r="BN503" s="640"/>
      <c r="BO503" s="640"/>
      <c r="BP503" s="640"/>
      <c r="BQ503" s="405"/>
      <c r="BR503" s="418"/>
      <c r="BS503" s="405"/>
      <c r="BT503" s="405"/>
      <c r="BU503" s="405"/>
      <c r="BV503" s="405"/>
      <c r="BW503" s="405"/>
      <c r="BX503" s="405"/>
      <c r="BY503" s="405"/>
      <c r="BZ503" s="405"/>
      <c r="CA503" s="405"/>
      <c r="CB503" s="405"/>
      <c r="CC503" s="405"/>
    </row>
    <row r="504" spans="1:81" s="436" customFormat="1" ht="12.75" hidden="1" customHeight="1">
      <c r="A504" s="12"/>
      <c r="B504" s="418"/>
      <c r="C504" s="1931" t="s">
        <v>299</v>
      </c>
      <c r="D504" s="1932"/>
      <c r="F504" s="419" t="s">
        <v>2230</v>
      </c>
      <c r="G504" s="419"/>
      <c r="H504" s="419"/>
      <c r="I504" s="419"/>
      <c r="J504" s="419"/>
      <c r="K504" s="419"/>
      <c r="L504" s="419"/>
      <c r="M504" s="419"/>
      <c r="N504" s="419"/>
      <c r="O504" s="419"/>
      <c r="P504" s="419"/>
      <c r="Q504" s="419"/>
      <c r="R504" s="419"/>
      <c r="S504" s="419"/>
      <c r="T504" s="419"/>
      <c r="U504" s="419"/>
      <c r="V504" s="419"/>
      <c r="W504" s="419"/>
      <c r="X504" s="419"/>
      <c r="Y504" s="419"/>
      <c r="Z504" s="419"/>
      <c r="AA504" s="419"/>
      <c r="AB504" s="419"/>
      <c r="AC504" s="1206"/>
      <c r="AD504" s="418"/>
      <c r="AE504" s="418"/>
      <c r="AF504" s="418"/>
      <c r="AG504" s="474">
        <f>IF(AND($C$504="Yes",$C$499="Yes"),2,0)</f>
        <v>0</v>
      </c>
      <c r="AH504" s="1199" t="s">
        <v>1982</v>
      </c>
      <c r="AI504" s="419"/>
      <c r="AJ504" s="1195"/>
      <c r="AK504" s="585"/>
      <c r="AL504" s="418"/>
      <c r="AM504" s="418"/>
      <c r="AN504" s="403"/>
      <c r="AO504" s="405"/>
      <c r="AP504" s="639"/>
      <c r="AQ504" s="639"/>
      <c r="AR504" s="639"/>
      <c r="AS504" s="638"/>
      <c r="AT504" s="418"/>
      <c r="AU504" s="640"/>
      <c r="AV504" s="640"/>
      <c r="AW504" s="640"/>
      <c r="AX504" s="640"/>
      <c r="AY504" s="640"/>
      <c r="AZ504" s="640"/>
      <c r="BA504" s="640"/>
      <c r="BB504" s="405"/>
      <c r="BC504" s="405"/>
      <c r="BD504" s="405"/>
      <c r="BE504" s="639"/>
      <c r="BF504" s="639"/>
      <c r="BG504" s="639"/>
      <c r="BH504" s="638"/>
      <c r="BI504" s="418"/>
      <c r="BJ504" s="641"/>
      <c r="BK504" s="640"/>
      <c r="BL504" s="640"/>
      <c r="BM504" s="640"/>
      <c r="BN504" s="640"/>
      <c r="BO504" s="640"/>
      <c r="BP504" s="640"/>
      <c r="BQ504" s="405"/>
      <c r="BR504" s="418"/>
      <c r="BS504" s="405"/>
      <c r="BT504" s="405"/>
      <c r="BU504" s="405"/>
      <c r="BV504" s="405"/>
      <c r="BW504" s="405"/>
      <c r="BX504" s="405"/>
      <c r="BY504" s="405"/>
      <c r="BZ504" s="405"/>
      <c r="CA504" s="405"/>
      <c r="CB504" s="405"/>
      <c r="CC504" s="405"/>
    </row>
    <row r="505" spans="1:81" s="436" customFormat="1" hidden="1">
      <c r="A505" s="12"/>
      <c r="B505" s="418"/>
      <c r="C505" s="632"/>
      <c r="D505" s="1216"/>
      <c r="E505" s="1216"/>
      <c r="F505" s="419"/>
      <c r="G505" s="419" t="s">
        <v>2231</v>
      </c>
      <c r="H505" s="419"/>
      <c r="I505" s="419"/>
      <c r="J505" s="419"/>
      <c r="K505" s="419"/>
      <c r="L505" s="419"/>
      <c r="M505" s="419"/>
      <c r="N505" s="419"/>
      <c r="O505" s="419"/>
      <c r="P505" s="419"/>
      <c r="Q505" s="419"/>
      <c r="R505" s="419"/>
      <c r="S505" s="419"/>
      <c r="T505" s="419"/>
      <c r="U505" s="419"/>
      <c r="V505" s="419"/>
      <c r="W505" s="419"/>
      <c r="X505" s="419"/>
      <c r="Y505" s="419"/>
      <c r="Z505" s="419"/>
      <c r="AA505" s="419"/>
      <c r="AB505" s="419"/>
      <c r="AC505" s="1206"/>
      <c r="AD505" s="418"/>
      <c r="AE505" s="418"/>
      <c r="AF505" s="418"/>
      <c r="AG505" s="1195"/>
      <c r="AH505" s="1195"/>
      <c r="AI505" s="1195"/>
      <c r="AJ505" s="1195"/>
      <c r="AK505" s="585"/>
      <c r="AL505" s="418"/>
      <c r="AM505" s="418"/>
      <c r="AN505" s="459"/>
      <c r="AO505" s="405"/>
      <c r="AP505" s="639"/>
      <c r="AQ505" s="639"/>
      <c r="AR505" s="639"/>
      <c r="AS505" s="638"/>
      <c r="AT505" s="418"/>
      <c r="AU505" s="640"/>
      <c r="AV505" s="640"/>
      <c r="AW505" s="640"/>
      <c r="AX505" s="640"/>
      <c r="AY505" s="640"/>
      <c r="AZ505" s="640"/>
      <c r="BA505" s="640"/>
      <c r="BB505" s="405"/>
      <c r="BC505" s="405"/>
      <c r="BD505" s="405"/>
      <c r="BE505" s="639"/>
      <c r="BF505" s="639"/>
      <c r="BG505" s="639"/>
      <c r="BH505" s="638"/>
      <c r="BI505" s="418"/>
      <c r="BJ505" s="641"/>
      <c r="BK505" s="640"/>
      <c r="BL505" s="640"/>
      <c r="BM505" s="640"/>
      <c r="BN505" s="640"/>
      <c r="BO505" s="640"/>
      <c r="BP505" s="640"/>
      <c r="BQ505" s="405"/>
      <c r="BR505" s="418"/>
      <c r="BS505" s="405"/>
      <c r="BT505" s="405"/>
      <c r="BU505" s="405"/>
      <c r="BV505" s="405"/>
      <c r="BW505" s="405"/>
      <c r="BX505" s="405"/>
      <c r="BY505" s="405"/>
      <c r="BZ505" s="405"/>
      <c r="CA505" s="405"/>
      <c r="CB505" s="405"/>
      <c r="CC505" s="405"/>
    </row>
    <row r="506" spans="1:81" s="418" customFormat="1" ht="12.75" hidden="1" customHeight="1">
      <c r="A506" s="12"/>
      <c r="C506" s="632"/>
      <c r="D506" s="1216"/>
      <c r="E506" s="1216"/>
      <c r="F506" s="419"/>
      <c r="G506" s="419" t="s">
        <v>2232</v>
      </c>
      <c r="H506" s="419"/>
      <c r="I506" s="419"/>
      <c r="J506" s="419"/>
      <c r="K506" s="419"/>
      <c r="L506" s="419"/>
      <c r="M506" s="419"/>
      <c r="N506" s="419"/>
      <c r="O506" s="419"/>
      <c r="P506" s="419"/>
      <c r="Q506" s="419"/>
      <c r="R506" s="419"/>
      <c r="S506" s="419"/>
      <c r="T506" s="419"/>
      <c r="U506" s="419"/>
      <c r="V506" s="419"/>
      <c r="W506" s="419"/>
      <c r="X506" s="419"/>
      <c r="Y506" s="419"/>
      <c r="Z506" s="419"/>
      <c r="AA506" s="419"/>
      <c r="AB506" s="419"/>
      <c r="AC506" s="1206"/>
      <c r="AG506" s="1195"/>
      <c r="AH506" s="1195"/>
      <c r="AI506" s="1195"/>
      <c r="AJ506" s="1195"/>
      <c r="AK506" s="585"/>
      <c r="AN506" s="404"/>
      <c r="AP506" s="405"/>
      <c r="AQ506" s="405"/>
      <c r="AR506" s="405"/>
    </row>
    <row r="507" spans="1:81" s="418" customFormat="1" ht="12.75" hidden="1" customHeight="1">
      <c r="A507" s="497"/>
      <c r="B507" s="12"/>
      <c r="C507" s="644"/>
      <c r="D507" s="12"/>
      <c r="G507" s="472"/>
      <c r="H507" s="472"/>
      <c r="I507" s="472"/>
      <c r="J507" s="472"/>
      <c r="K507" s="472"/>
      <c r="L507" s="472"/>
      <c r="M507" s="472"/>
      <c r="N507" s="472"/>
      <c r="O507" s="472"/>
      <c r="P507" s="472"/>
      <c r="Q507" s="472"/>
      <c r="R507" s="472"/>
      <c r="S507" s="472"/>
      <c r="T507" s="472"/>
      <c r="U507" s="472"/>
      <c r="V507" s="472"/>
      <c r="W507" s="472"/>
      <c r="X507" s="472"/>
      <c r="Y507" s="472"/>
      <c r="Z507" s="472"/>
      <c r="AA507" s="472"/>
      <c r="AB507" s="472"/>
      <c r="AC507" s="472"/>
      <c r="AD507" s="472"/>
      <c r="AE507" s="472"/>
      <c r="AF507" s="472"/>
      <c r="AG507" s="1206"/>
      <c r="AH507" s="1206"/>
      <c r="AI507" s="1206"/>
      <c r="AJ507" s="1206"/>
      <c r="AK507" s="645"/>
      <c r="AL507" s="12"/>
      <c r="AM507" s="12"/>
      <c r="AN507" s="404"/>
      <c r="AO507" s="405"/>
      <c r="AP507" s="405"/>
      <c r="AQ507" s="405"/>
      <c r="AR507" s="405"/>
    </row>
    <row r="508" spans="1:81" s="418" customFormat="1" ht="12.75" hidden="1" customHeight="1">
      <c r="A508" s="497"/>
      <c r="C508" s="1931" t="s">
        <v>299</v>
      </c>
      <c r="D508" s="1932"/>
      <c r="F508" s="646" t="s">
        <v>2233</v>
      </c>
      <c r="G508" s="1851" t="s">
        <v>2234</v>
      </c>
      <c r="H508" s="1851"/>
      <c r="I508" s="1851"/>
      <c r="J508" s="1851"/>
      <c r="K508" s="1851"/>
      <c r="L508" s="1851"/>
      <c r="M508" s="1851"/>
      <c r="N508" s="1851"/>
      <c r="O508" s="1851"/>
      <c r="P508" s="1851"/>
      <c r="Q508" s="1851"/>
      <c r="R508" s="1851"/>
      <c r="S508" s="1851"/>
      <c r="T508" s="1851"/>
      <c r="U508" s="1851"/>
      <c r="V508" s="1851"/>
      <c r="W508" s="1851"/>
      <c r="X508" s="1851"/>
      <c r="Y508" s="1851"/>
      <c r="Z508" s="1851"/>
      <c r="AA508" s="1851"/>
      <c r="AB508" s="1851"/>
      <c r="AC508" s="1851"/>
      <c r="AD508" s="1851"/>
      <c r="AE508" s="1851"/>
      <c r="AF508" s="1851"/>
      <c r="AG508" s="474">
        <f>IF(AND($C$508="Yes",$C$499="Yes"),2,0)</f>
        <v>0</v>
      </c>
      <c r="AH508" s="1199" t="s">
        <v>1982</v>
      </c>
      <c r="AI508" s="419"/>
      <c r="AJ508" s="1195"/>
      <c r="AK508" s="585"/>
      <c r="AN508" s="404"/>
      <c r="AZ508" s="1113"/>
      <c r="BC508" s="1189"/>
      <c r="BD508" s="1113"/>
      <c r="BE508" s="1113"/>
      <c r="BF508" s="1113"/>
      <c r="BM508" s="405"/>
      <c r="BN508" s="1113"/>
      <c r="BO508" s="405"/>
      <c r="BP508" s="1113"/>
      <c r="BQ508" s="1113"/>
      <c r="BR508" s="1113"/>
      <c r="BS508" s="1113"/>
      <c r="BT508" s="1113"/>
      <c r="BU508" s="1113"/>
      <c r="BV508" s="405"/>
      <c r="BW508" s="405"/>
      <c r="BX508" s="405"/>
      <c r="BY508" s="405"/>
      <c r="BZ508" s="405"/>
      <c r="CA508" s="405"/>
      <c r="CB508" s="405"/>
      <c r="CC508" s="405"/>
    </row>
    <row r="509" spans="1:81" s="418" customFormat="1" ht="12.75" hidden="1" customHeight="1">
      <c r="C509" s="647"/>
      <c r="D509" s="581"/>
      <c r="E509" s="616"/>
      <c r="F509" s="580"/>
      <c r="G509" s="1933"/>
      <c r="H509" s="1933"/>
      <c r="I509" s="1933"/>
      <c r="J509" s="1933"/>
      <c r="K509" s="1933"/>
      <c r="L509" s="1933"/>
      <c r="M509" s="1933"/>
      <c r="N509" s="1933"/>
      <c r="O509" s="1933"/>
      <c r="P509" s="1933"/>
      <c r="Q509" s="1933"/>
      <c r="R509" s="1933"/>
      <c r="S509" s="1933"/>
      <c r="T509" s="1933"/>
      <c r="U509" s="1933"/>
      <c r="V509" s="1933"/>
      <c r="W509" s="1933"/>
      <c r="X509" s="1933"/>
      <c r="Y509" s="1933"/>
      <c r="Z509" s="1933"/>
      <c r="AA509" s="1933"/>
      <c r="AB509" s="1933"/>
      <c r="AC509" s="1933"/>
      <c r="AD509" s="1933"/>
      <c r="AE509" s="1933"/>
      <c r="AF509" s="1933"/>
      <c r="AG509" s="515"/>
      <c r="AH509" s="515"/>
      <c r="AI509" s="515"/>
      <c r="AJ509" s="515"/>
      <c r="AK509" s="595"/>
      <c r="AN509" s="404"/>
      <c r="AZ509" s="1113"/>
      <c r="BC509" s="1189"/>
      <c r="BD509" s="1113"/>
      <c r="BE509" s="1113"/>
      <c r="BF509" s="1113"/>
      <c r="BM509" s="457"/>
      <c r="BN509" s="457"/>
      <c r="BO509" s="457"/>
      <c r="BP509" s="457"/>
      <c r="BQ509" s="457"/>
      <c r="BR509" s="457"/>
      <c r="BS509" s="457"/>
      <c r="BT509" s="457"/>
      <c r="BU509" s="457"/>
      <c r="BV509" s="457"/>
      <c r="BW509" s="457"/>
      <c r="BX509" s="457"/>
      <c r="BY509" s="457"/>
      <c r="BZ509" s="457"/>
      <c r="CA509" s="457"/>
      <c r="CB509" s="457"/>
      <c r="CC509" s="457"/>
    </row>
    <row r="510" spans="1:81" s="418" customFormat="1" ht="12.75" hidden="1" customHeight="1">
      <c r="C510" s="405"/>
      <c r="E510" s="614"/>
      <c r="F510" s="465"/>
      <c r="G510" s="1209"/>
      <c r="H510" s="1209"/>
      <c r="I510" s="1209"/>
      <c r="J510" s="1209"/>
      <c r="K510" s="1209"/>
      <c r="L510" s="1209"/>
      <c r="M510" s="1209"/>
      <c r="N510" s="1209"/>
      <c r="O510" s="1209"/>
      <c r="P510" s="1209"/>
      <c r="Q510" s="1209"/>
      <c r="R510" s="1209"/>
      <c r="S510" s="1209"/>
      <c r="T510" s="1209"/>
      <c r="U510" s="1209"/>
      <c r="V510" s="1209"/>
      <c r="W510" s="1209"/>
      <c r="X510" s="1209"/>
      <c r="Y510" s="1209"/>
      <c r="Z510" s="1209"/>
      <c r="AA510" s="1209"/>
      <c r="AB510" s="1209"/>
      <c r="AC510" s="1209"/>
      <c r="AD510" s="1209"/>
      <c r="AE510" s="1209"/>
      <c r="AF510" s="1209"/>
      <c r="AG510" s="419"/>
      <c r="AH510" s="419"/>
      <c r="AI510" s="419"/>
      <c r="AJ510" s="419"/>
      <c r="AN510" s="404"/>
      <c r="AP510" s="1113"/>
      <c r="AQ510" s="1113"/>
      <c r="AR510" s="1113"/>
      <c r="AS510" s="1113"/>
      <c r="AT510" s="1113"/>
      <c r="AU510" s="1113"/>
      <c r="AV510" s="1113"/>
      <c r="AW510" s="1113"/>
      <c r="AX510" s="1113"/>
      <c r="AY510" s="1113"/>
      <c r="AZ510" s="1113"/>
      <c r="BA510" s="1113"/>
      <c r="BB510" s="1113"/>
      <c r="BC510" s="1113"/>
      <c r="BD510" s="1113"/>
      <c r="BE510" s="1113"/>
      <c r="BF510" s="1113"/>
      <c r="BG510" s="1113"/>
      <c r="BH510" s="1113"/>
      <c r="BI510" s="1189"/>
      <c r="BJ510" s="648"/>
      <c r="BK510" s="648"/>
      <c r="BM510" s="457"/>
      <c r="BN510" s="457"/>
      <c r="BO510" s="457"/>
      <c r="BP510" s="457"/>
      <c r="BQ510" s="457"/>
      <c r="BR510" s="457"/>
      <c r="BS510" s="457"/>
      <c r="BT510" s="457"/>
      <c r="BU510" s="457"/>
      <c r="BV510" s="457"/>
      <c r="BW510" s="457"/>
      <c r="BX510" s="457"/>
      <c r="BY510" s="457"/>
      <c r="BZ510" s="457"/>
      <c r="CA510" s="457"/>
      <c r="CB510" s="457"/>
      <c r="CC510" s="457"/>
    </row>
    <row r="511" spans="1:81" s="418" customFormat="1" ht="12.75" hidden="1" customHeight="1">
      <c r="C511" s="649" t="s">
        <v>2235</v>
      </c>
      <c r="D511" s="569"/>
      <c r="E511" s="650"/>
      <c r="F511" s="651"/>
      <c r="G511" s="1208"/>
      <c r="H511" s="1208"/>
      <c r="I511" s="1208"/>
      <c r="J511" s="1208"/>
      <c r="K511" s="1208"/>
      <c r="L511" s="1208"/>
      <c r="M511" s="1208"/>
      <c r="N511" s="1208"/>
      <c r="O511" s="1208"/>
      <c r="P511" s="1208"/>
      <c r="Q511" s="1208"/>
      <c r="R511" s="1208"/>
      <c r="S511" s="1208"/>
      <c r="T511" s="1208"/>
      <c r="U511" s="1208"/>
      <c r="V511" s="1208"/>
      <c r="W511" s="1208"/>
      <c r="X511" s="1208"/>
      <c r="Y511" s="1208"/>
      <c r="Z511" s="1208"/>
      <c r="AA511" s="1208"/>
      <c r="AB511" s="1208"/>
      <c r="AC511" s="1208"/>
      <c r="AD511" s="1208"/>
      <c r="AE511" s="1208"/>
      <c r="AF511" s="1208"/>
      <c r="AG511" s="507"/>
      <c r="AH511" s="507"/>
      <c r="AI511" s="507"/>
      <c r="AJ511" s="507"/>
      <c r="AK511" s="598"/>
      <c r="AN511" s="459"/>
      <c r="AP511" s="1113"/>
      <c r="AQ511" s="1113"/>
      <c r="AR511" s="1113"/>
      <c r="AS511" s="1113"/>
      <c r="AT511" s="1113"/>
      <c r="AU511" s="1113"/>
      <c r="AV511" s="1113"/>
      <c r="AW511" s="1113"/>
      <c r="AX511" s="1113"/>
      <c r="AY511" s="1113"/>
      <c r="AZ511" s="1113"/>
      <c r="BA511" s="1113"/>
      <c r="BB511" s="1113"/>
      <c r="BC511" s="1113"/>
      <c r="BD511" s="1113"/>
      <c r="BE511" s="1113"/>
      <c r="BF511" s="1113"/>
      <c r="BG511" s="1113"/>
      <c r="BH511" s="1113"/>
      <c r="BI511" s="497"/>
      <c r="BJ511" s="648"/>
      <c r="BK511" s="648"/>
      <c r="BM511" s="457"/>
      <c r="BN511" s="457"/>
      <c r="BO511" s="457"/>
      <c r="BP511" s="457"/>
      <c r="BQ511" s="457"/>
      <c r="BR511" s="457"/>
      <c r="BS511" s="457"/>
      <c r="BT511" s="457"/>
      <c r="BU511" s="457"/>
      <c r="BV511" s="457"/>
      <c r="BW511" s="457"/>
      <c r="BX511" s="457"/>
      <c r="BY511" s="457"/>
      <c r="BZ511" s="457"/>
      <c r="CA511" s="457"/>
      <c r="CB511" s="457"/>
      <c r="CC511" s="457"/>
    </row>
    <row r="512" spans="1:81" s="418" customFormat="1" ht="12.75" hidden="1" customHeight="1">
      <c r="C512" s="1938" t="s">
        <v>299</v>
      </c>
      <c r="D512" s="1939"/>
      <c r="E512" s="652" t="s">
        <v>2236</v>
      </c>
      <c r="F512" s="622" t="s">
        <v>2237</v>
      </c>
      <c r="G512" s="1209"/>
      <c r="H512" s="1209"/>
      <c r="I512" s="1209"/>
      <c r="J512" s="1209"/>
      <c r="K512" s="1209"/>
      <c r="L512" s="1209"/>
      <c r="M512" s="1209"/>
      <c r="N512" s="1209"/>
      <c r="O512" s="1209"/>
      <c r="P512" s="1209"/>
      <c r="Q512" s="1209"/>
      <c r="R512" s="1209"/>
      <c r="S512" s="1209"/>
      <c r="T512" s="1209"/>
      <c r="U512" s="1209"/>
      <c r="V512" s="1209"/>
      <c r="W512" s="1209"/>
      <c r="X512" s="1209"/>
      <c r="Y512" s="1209"/>
      <c r="Z512" s="1209"/>
      <c r="AA512" s="1209"/>
      <c r="AB512" s="1209"/>
      <c r="AC512" s="1209"/>
      <c r="AD512" s="1209"/>
      <c r="AE512" s="1209"/>
      <c r="AF512" s="1209"/>
      <c r="AG512" s="474">
        <f>IF(C$512="Yes",(VLOOKUP(F$513,$AO$483:$AP$486,2,FALSE)),0)</f>
        <v>0</v>
      </c>
      <c r="AH512" s="1199" t="s">
        <v>1982</v>
      </c>
      <c r="AI512" s="419"/>
      <c r="AJ512" s="419"/>
      <c r="AK512" s="585"/>
      <c r="AN512" s="459"/>
      <c r="AP512" s="1113"/>
      <c r="AQ512" s="1113"/>
      <c r="AR512" s="1113"/>
      <c r="AS512" s="1113"/>
      <c r="AT512" s="1113"/>
      <c r="AU512" s="1113"/>
      <c r="AV512" s="1113"/>
      <c r="AW512" s="1113"/>
      <c r="AX512" s="1113"/>
      <c r="AY512" s="1113"/>
      <c r="AZ512" s="1113"/>
      <c r="BA512" s="1113"/>
      <c r="BB512" s="1113"/>
      <c r="BC512" s="1113"/>
      <c r="BD512" s="1113"/>
      <c r="BE512" s="1113"/>
      <c r="BF512" s="1113"/>
      <c r="BG512" s="1113"/>
      <c r="BH512" s="1113"/>
      <c r="BI512" s="497"/>
      <c r="BJ512" s="648"/>
      <c r="BK512" s="648"/>
      <c r="BM512" s="405"/>
      <c r="BN512" s="405"/>
      <c r="BO512" s="405"/>
      <c r="BP512" s="405"/>
      <c r="BQ512" s="405"/>
      <c r="BR512" s="405"/>
      <c r="BS512" s="405"/>
      <c r="BT512" s="405"/>
      <c r="BU512" s="405"/>
      <c r="BV512" s="405"/>
      <c r="BW512" s="405"/>
      <c r="BX512" s="405"/>
      <c r="BY512" s="405"/>
      <c r="BZ512" s="405"/>
      <c r="CA512" s="405"/>
      <c r="CB512" s="405"/>
      <c r="CC512" s="405"/>
    </row>
    <row r="513" spans="1:81" s="418" customFormat="1" ht="12.75" hidden="1" customHeight="1">
      <c r="C513" s="573"/>
      <c r="E513" s="614"/>
      <c r="F513" s="1940" t="s">
        <v>299</v>
      </c>
      <c r="G513" s="1940"/>
      <c r="H513" s="1940"/>
      <c r="I513" s="1940"/>
      <c r="J513" s="1940"/>
      <c r="K513" s="1940"/>
      <c r="L513" s="1940"/>
      <c r="M513" s="1940"/>
      <c r="N513" s="1940"/>
      <c r="O513" s="1940"/>
      <c r="P513" s="1940"/>
      <c r="Q513" s="1940"/>
      <c r="R513" s="1940"/>
      <c r="S513" s="1940"/>
      <c r="T513" s="1940"/>
      <c r="U513" s="1940"/>
      <c r="V513" s="1940"/>
      <c r="W513" s="1940"/>
      <c r="X513" s="1940"/>
      <c r="Y513" s="1940"/>
      <c r="Z513" s="1940"/>
      <c r="AA513" s="1940"/>
      <c r="AB513" s="1940"/>
      <c r="AC513" s="1940"/>
      <c r="AD513" s="1940"/>
      <c r="AE513" s="1940"/>
      <c r="AF513" s="1940"/>
      <c r="AG513" s="419"/>
      <c r="AH513" s="419"/>
      <c r="AI513" s="419"/>
      <c r="AJ513" s="419"/>
      <c r="AK513" s="585"/>
      <c r="AN513" s="459"/>
      <c r="BM513" s="405"/>
      <c r="BN513" s="405"/>
      <c r="BO513" s="405"/>
      <c r="BP513" s="405"/>
      <c r="BQ513" s="405"/>
      <c r="BR513" s="405"/>
      <c r="BS513" s="405"/>
      <c r="BT513" s="405"/>
      <c r="BU513" s="405"/>
      <c r="BV513" s="405"/>
      <c r="BW513" s="405"/>
      <c r="BX513" s="405"/>
      <c r="BY513" s="405"/>
      <c r="BZ513" s="405"/>
      <c r="CA513" s="405"/>
      <c r="CB513" s="405"/>
      <c r="CC513" s="405"/>
    </row>
    <row r="514" spans="1:81" s="418" customFormat="1" ht="12.75" hidden="1" customHeight="1">
      <c r="C514" s="647"/>
      <c r="D514" s="581"/>
      <c r="E514" s="616"/>
      <c r="F514" s="1941"/>
      <c r="G514" s="1941"/>
      <c r="H514" s="1941"/>
      <c r="I514" s="1941"/>
      <c r="J514" s="1941"/>
      <c r="K514" s="1941"/>
      <c r="L514" s="1941"/>
      <c r="M514" s="1941"/>
      <c r="N514" s="1941"/>
      <c r="O514" s="1941"/>
      <c r="P514" s="1941"/>
      <c r="Q514" s="1941"/>
      <c r="R514" s="1941"/>
      <c r="S514" s="1941"/>
      <c r="T514" s="1941"/>
      <c r="U514" s="1941"/>
      <c r="V514" s="1941"/>
      <c r="W514" s="1941"/>
      <c r="X514" s="1941"/>
      <c r="Y514" s="1941"/>
      <c r="Z514" s="1941"/>
      <c r="AA514" s="1941"/>
      <c r="AB514" s="1941"/>
      <c r="AC514" s="1941"/>
      <c r="AD514" s="1941"/>
      <c r="AE514" s="1941"/>
      <c r="AF514" s="1941"/>
      <c r="AG514" s="515"/>
      <c r="AH514" s="515"/>
      <c r="AI514" s="515"/>
      <c r="AJ514" s="515"/>
      <c r="AK514" s="595"/>
      <c r="AN514" s="459"/>
      <c r="BM514" s="405"/>
      <c r="BN514" s="405"/>
      <c r="BO514" s="405"/>
      <c r="BP514" s="405"/>
      <c r="BQ514" s="405"/>
      <c r="BR514" s="405"/>
      <c r="BS514" s="405"/>
      <c r="BT514" s="405"/>
      <c r="BU514" s="405"/>
      <c r="BV514" s="405"/>
      <c r="BW514" s="405"/>
      <c r="BX514" s="405"/>
      <c r="BY514" s="405"/>
      <c r="BZ514" s="405"/>
      <c r="CA514" s="405"/>
      <c r="CB514" s="405"/>
      <c r="CC514" s="405"/>
    </row>
    <row r="515" spans="1:81" s="418" customFormat="1" ht="12.75" hidden="1" customHeight="1">
      <c r="A515" s="497"/>
      <c r="C515" s="419"/>
      <c r="E515" s="419"/>
      <c r="F515" s="622"/>
      <c r="G515" s="419"/>
      <c r="H515" s="419"/>
      <c r="I515" s="419"/>
      <c r="J515" s="419"/>
      <c r="K515" s="419"/>
      <c r="L515" s="419"/>
      <c r="M515" s="419"/>
      <c r="N515" s="419"/>
      <c r="O515" s="419"/>
      <c r="P515" s="419"/>
      <c r="Q515" s="419"/>
      <c r="R515" s="419"/>
      <c r="S515" s="419"/>
      <c r="T515" s="419"/>
      <c r="U515" s="419"/>
      <c r="V515" s="419"/>
      <c r="W515" s="419"/>
      <c r="X515" s="419"/>
      <c r="Y515" s="419"/>
      <c r="Z515" s="419"/>
      <c r="AA515" s="419"/>
      <c r="AB515" s="419"/>
      <c r="AC515" s="419"/>
      <c r="AD515" s="476"/>
      <c r="AE515" s="419"/>
      <c r="AF515" s="419"/>
      <c r="AG515" s="419"/>
      <c r="AH515" s="419"/>
      <c r="AN515" s="459"/>
      <c r="BM515" s="405"/>
      <c r="BN515" s="405"/>
      <c r="BO515" s="405"/>
      <c r="BP515" s="405"/>
      <c r="BQ515" s="405"/>
      <c r="BR515" s="405"/>
      <c r="BS515" s="405"/>
      <c r="BT515" s="405"/>
      <c r="BU515" s="405"/>
      <c r="BV515" s="405"/>
      <c r="BW515" s="405"/>
      <c r="BX515" s="405"/>
      <c r="BY515" s="405"/>
      <c r="BZ515" s="405"/>
      <c r="CA515" s="405"/>
      <c r="CB515" s="405"/>
      <c r="CC515" s="405"/>
    </row>
    <row r="516" spans="1:81" s="418" customFormat="1" ht="12.75" hidden="1" customHeight="1">
      <c r="A516" s="497"/>
      <c r="B516" s="418" t="s">
        <v>2238</v>
      </c>
      <c r="C516" s="419"/>
      <c r="E516" s="419"/>
      <c r="F516" s="419"/>
      <c r="G516" s="419"/>
      <c r="H516" s="419"/>
      <c r="I516" s="419"/>
      <c r="J516" s="419"/>
      <c r="K516" s="419"/>
      <c r="L516" s="419"/>
      <c r="M516" s="419"/>
      <c r="N516" s="419"/>
      <c r="O516" s="419"/>
      <c r="P516" s="419"/>
      <c r="Q516" s="419"/>
      <c r="R516" s="419"/>
      <c r="S516" s="419"/>
      <c r="T516" s="419"/>
      <c r="U516" s="419"/>
      <c r="V516" s="419"/>
      <c r="W516" s="419"/>
      <c r="X516" s="419"/>
      <c r="Y516" s="419"/>
      <c r="Z516" s="419"/>
      <c r="AA516" s="419"/>
      <c r="AB516" s="419"/>
      <c r="AC516" s="419"/>
      <c r="AD516" s="476"/>
      <c r="AE516" s="419"/>
      <c r="AF516" s="419"/>
      <c r="AG516" s="419"/>
      <c r="AH516" s="419"/>
      <c r="AN516" s="459"/>
      <c r="AP516" s="637"/>
      <c r="AQ516" s="637"/>
      <c r="AR516" s="637"/>
      <c r="AS516" s="637"/>
      <c r="AT516" s="637"/>
      <c r="AU516" s="637"/>
      <c r="AV516" s="637"/>
      <c r="AW516" s="637"/>
      <c r="AX516" s="637"/>
      <c r="AY516" s="637"/>
      <c r="BM516" s="405"/>
      <c r="BN516" s="405"/>
      <c r="BO516" s="405"/>
      <c r="BP516" s="405"/>
      <c r="BQ516" s="405"/>
      <c r="BR516" s="405"/>
      <c r="BS516" s="405"/>
      <c r="BT516" s="405"/>
      <c r="BU516" s="405"/>
      <c r="BV516" s="405"/>
      <c r="BW516" s="405"/>
      <c r="BX516" s="405"/>
      <c r="BY516" s="405"/>
      <c r="BZ516" s="405"/>
      <c r="CA516" s="405"/>
      <c r="CB516" s="405"/>
      <c r="CC516" s="405"/>
    </row>
    <row r="517" spans="1:81" s="418" customFormat="1" ht="12.75" hidden="1" customHeight="1">
      <c r="A517" s="497"/>
      <c r="B517" s="418" t="s">
        <v>2239</v>
      </c>
      <c r="C517" s="419"/>
      <c r="E517" s="419"/>
      <c r="F517" s="419"/>
      <c r="G517" s="419"/>
      <c r="H517" s="419"/>
      <c r="I517" s="419"/>
      <c r="J517" s="419"/>
      <c r="K517" s="419"/>
      <c r="L517" s="419"/>
      <c r="M517" s="419"/>
      <c r="N517" s="419"/>
      <c r="O517" s="419"/>
      <c r="P517" s="419"/>
      <c r="Q517" s="419"/>
      <c r="R517" s="419"/>
      <c r="S517" s="419"/>
      <c r="T517" s="419"/>
      <c r="U517" s="419"/>
      <c r="V517" s="419"/>
      <c r="W517" s="419"/>
      <c r="X517" s="419"/>
      <c r="Y517" s="419"/>
      <c r="Z517" s="419"/>
      <c r="AA517" s="419"/>
      <c r="AB517" s="419"/>
      <c r="AC517" s="419"/>
      <c r="AD517" s="476"/>
      <c r="AE517" s="419"/>
      <c r="AF517" s="419"/>
      <c r="AG517" s="419"/>
      <c r="AH517" s="419"/>
      <c r="AN517" s="459"/>
      <c r="AP517" s="653"/>
      <c r="AQ517" s="653"/>
      <c r="AR517" s="653"/>
      <c r="AS517" s="653"/>
      <c r="AT517" s="653"/>
      <c r="AU517" s="653"/>
      <c r="AV517" s="653"/>
      <c r="AW517" s="653"/>
      <c r="AX517" s="653"/>
      <c r="AY517" s="653"/>
      <c r="BM517" s="405"/>
      <c r="BN517" s="405"/>
      <c r="BO517" s="405"/>
      <c r="BP517" s="405"/>
      <c r="BQ517" s="405"/>
      <c r="BR517" s="405"/>
      <c r="BS517" s="405"/>
      <c r="BT517" s="405"/>
      <c r="BU517" s="405"/>
      <c r="BV517" s="405"/>
      <c r="BW517" s="405"/>
      <c r="BX517" s="405"/>
      <c r="BY517" s="405"/>
      <c r="BZ517" s="405"/>
      <c r="CA517" s="405"/>
      <c r="CB517" s="405"/>
      <c r="CC517" s="405"/>
    </row>
    <row r="518" spans="1:81" s="418" customFormat="1" ht="12.75" hidden="1" customHeight="1">
      <c r="A518" s="497"/>
      <c r="B518" s="418" t="s">
        <v>2240</v>
      </c>
      <c r="C518" s="419"/>
      <c r="E518" s="419"/>
      <c r="F518" s="419"/>
      <c r="G518" s="419"/>
      <c r="H518" s="419"/>
      <c r="I518" s="419"/>
      <c r="J518" s="419"/>
      <c r="K518" s="419"/>
      <c r="L518" s="419"/>
      <c r="M518" s="419"/>
      <c r="N518" s="419"/>
      <c r="O518" s="419"/>
      <c r="P518" s="419"/>
      <c r="Q518" s="419"/>
      <c r="R518" s="419"/>
      <c r="S518" s="419"/>
      <c r="T518" s="419"/>
      <c r="U518" s="419"/>
      <c r="V518" s="419"/>
      <c r="W518" s="419"/>
      <c r="X518" s="419"/>
      <c r="Y518" s="419"/>
      <c r="Z518" s="419"/>
      <c r="AA518" s="419"/>
      <c r="AB518" s="419"/>
      <c r="AC518" s="419"/>
      <c r="AD518" s="476"/>
      <c r="AE518" s="419"/>
      <c r="AF518" s="419"/>
      <c r="AG518" s="419"/>
      <c r="AH518" s="419"/>
      <c r="AN518" s="459"/>
      <c r="AP518" s="653"/>
      <c r="AQ518" s="653"/>
      <c r="AR518" s="653"/>
      <c r="AS518" s="653"/>
      <c r="AT518" s="653"/>
      <c r="AU518" s="653"/>
      <c r="AV518" s="653"/>
      <c r="AW518" s="653"/>
      <c r="AX518" s="653"/>
      <c r="AY518" s="653"/>
      <c r="BM518" s="405"/>
      <c r="BN518" s="405"/>
      <c r="BO518" s="405"/>
      <c r="BP518" s="405"/>
      <c r="BQ518" s="405"/>
      <c r="BR518" s="405"/>
      <c r="BS518" s="405"/>
      <c r="BT518" s="405"/>
      <c r="BU518" s="405"/>
      <c r="BV518" s="405"/>
      <c r="BW518" s="405"/>
      <c r="BX518" s="405"/>
      <c r="BY518" s="405"/>
      <c r="BZ518" s="405"/>
      <c r="CA518" s="405"/>
      <c r="CB518" s="405"/>
      <c r="CC518" s="405"/>
    </row>
    <row r="519" spans="1:81" s="418" customFormat="1" ht="12.75" hidden="1" customHeight="1">
      <c r="A519" s="497"/>
      <c r="B519" s="418" t="s">
        <v>2241</v>
      </c>
      <c r="C519" s="419"/>
      <c r="E519" s="419"/>
      <c r="F519" s="419"/>
      <c r="G519" s="419"/>
      <c r="H519" s="419"/>
      <c r="I519" s="419"/>
      <c r="J519" s="419"/>
      <c r="K519" s="419"/>
      <c r="L519" s="419"/>
      <c r="M519" s="419"/>
      <c r="N519" s="419"/>
      <c r="O519" s="419"/>
      <c r="P519" s="419"/>
      <c r="Q519" s="419"/>
      <c r="R519" s="419"/>
      <c r="S519" s="419"/>
      <c r="T519" s="419"/>
      <c r="U519" s="419"/>
      <c r="V519" s="419"/>
      <c r="W519" s="419"/>
      <c r="X519" s="419"/>
      <c r="Y519" s="419"/>
      <c r="Z519" s="419"/>
      <c r="AA519" s="419"/>
      <c r="AB519" s="419"/>
      <c r="AC519" s="419"/>
      <c r="AD519" s="476"/>
      <c r="AE519" s="419"/>
      <c r="AF519" s="419"/>
      <c r="AG519" s="419"/>
      <c r="AH519" s="419"/>
      <c r="AN519" s="459"/>
      <c r="AP519" s="653"/>
      <c r="AQ519" s="653"/>
      <c r="AR519" s="653"/>
      <c r="AS519" s="653"/>
      <c r="AT519" s="653"/>
      <c r="AU519" s="653"/>
      <c r="AV519" s="653"/>
      <c r="AW519" s="653"/>
      <c r="AX519" s="653"/>
      <c r="AY519" s="653"/>
      <c r="BM519" s="405"/>
      <c r="BN519" s="405"/>
      <c r="BO519" s="405"/>
      <c r="BP519" s="405"/>
      <c r="BQ519" s="405"/>
      <c r="BR519" s="405"/>
      <c r="BS519" s="405"/>
      <c r="BT519" s="405"/>
      <c r="BU519" s="405"/>
      <c r="BV519" s="405"/>
      <c r="BW519" s="405"/>
      <c r="BX519" s="405"/>
      <c r="BY519" s="405"/>
      <c r="BZ519" s="405"/>
      <c r="CA519" s="405"/>
      <c r="CB519" s="405"/>
      <c r="CC519" s="405"/>
    </row>
    <row r="520" spans="1:81" s="418" customFormat="1" ht="12.75" hidden="1" customHeight="1">
      <c r="A520" s="497"/>
      <c r="B520" s="418" t="s">
        <v>2242</v>
      </c>
      <c r="C520" s="419"/>
      <c r="E520" s="419"/>
      <c r="F520" s="419"/>
      <c r="G520" s="419"/>
      <c r="H520" s="419"/>
      <c r="I520" s="419"/>
      <c r="J520" s="419"/>
      <c r="K520" s="419"/>
      <c r="L520" s="419"/>
      <c r="M520" s="419"/>
      <c r="N520" s="419"/>
      <c r="O520" s="419"/>
      <c r="P520" s="419"/>
      <c r="Q520" s="419"/>
      <c r="R520" s="419"/>
      <c r="S520" s="419"/>
      <c r="T520" s="419"/>
      <c r="U520" s="419"/>
      <c r="V520" s="419"/>
      <c r="W520" s="419"/>
      <c r="X520" s="419"/>
      <c r="Y520" s="419"/>
      <c r="Z520" s="419"/>
      <c r="AA520" s="419"/>
      <c r="AB520" s="419"/>
      <c r="AC520" s="419"/>
      <c r="AD520" s="476"/>
      <c r="AE520" s="419"/>
      <c r="AF520" s="419"/>
      <c r="AG520" s="419"/>
      <c r="AH520" s="419"/>
      <c r="AN520" s="459"/>
      <c r="AP520" s="653"/>
      <c r="AQ520" s="653"/>
      <c r="AR520" s="653"/>
      <c r="AS520" s="653"/>
      <c r="AT520" s="653"/>
      <c r="AU520" s="653"/>
      <c r="AV520" s="653"/>
      <c r="AW520" s="653"/>
      <c r="AX520" s="653"/>
      <c r="AY520" s="653"/>
      <c r="BM520" s="405"/>
      <c r="BN520" s="405"/>
      <c r="BO520" s="405"/>
      <c r="BP520" s="405"/>
      <c r="BQ520" s="405"/>
      <c r="BR520" s="405"/>
      <c r="BS520" s="405"/>
      <c r="BT520" s="405"/>
      <c r="BU520" s="405"/>
      <c r="BV520" s="405"/>
      <c r="BW520" s="405"/>
      <c r="BX520" s="405"/>
      <c r="BY520" s="405"/>
      <c r="BZ520" s="405"/>
      <c r="CA520" s="405"/>
      <c r="CB520" s="405"/>
      <c r="CC520" s="405"/>
    </row>
    <row r="521" spans="1:81" s="418" customFormat="1" ht="12.75" hidden="1" customHeight="1">
      <c r="A521" s="497"/>
      <c r="B521" s="418" t="s">
        <v>2243</v>
      </c>
      <c r="C521" s="419"/>
      <c r="E521" s="419"/>
      <c r="F521" s="419"/>
      <c r="G521" s="419"/>
      <c r="H521" s="419"/>
      <c r="I521" s="419"/>
      <c r="J521" s="419"/>
      <c r="K521" s="419"/>
      <c r="L521" s="419"/>
      <c r="M521" s="419"/>
      <c r="N521" s="419"/>
      <c r="O521" s="419"/>
      <c r="P521" s="419"/>
      <c r="Q521" s="419"/>
      <c r="R521" s="419"/>
      <c r="S521" s="419"/>
      <c r="T521" s="419"/>
      <c r="U521" s="419"/>
      <c r="V521" s="419"/>
      <c r="W521" s="419"/>
      <c r="X521" s="419"/>
      <c r="Y521" s="419"/>
      <c r="Z521" s="419"/>
      <c r="AA521" s="419"/>
      <c r="AB521" s="419"/>
      <c r="AC521" s="419"/>
      <c r="AD521" s="476"/>
      <c r="AE521" s="419"/>
      <c r="AF521" s="419"/>
      <c r="AG521" s="419"/>
      <c r="AH521" s="419"/>
      <c r="AN521" s="459"/>
      <c r="AP521" s="653"/>
      <c r="AQ521" s="653"/>
      <c r="AR521" s="653"/>
      <c r="AS521" s="653"/>
      <c r="AT521" s="653"/>
      <c r="AU521" s="653"/>
      <c r="AV521" s="653"/>
      <c r="AW521" s="653"/>
      <c r="AX521" s="653"/>
      <c r="AY521" s="653"/>
      <c r="BM521" s="405"/>
      <c r="BN521" s="405"/>
      <c r="BO521" s="405"/>
      <c r="BP521" s="405"/>
      <c r="BQ521" s="405"/>
      <c r="BR521" s="405"/>
      <c r="BS521" s="405"/>
      <c r="BT521" s="405"/>
      <c r="BU521" s="405"/>
      <c r="BV521" s="405"/>
      <c r="BW521" s="405"/>
      <c r="BX521" s="405"/>
      <c r="BY521" s="405"/>
      <c r="BZ521" s="405"/>
      <c r="CA521" s="405"/>
      <c r="CB521" s="405"/>
      <c r="CC521" s="405"/>
    </row>
    <row r="522" spans="1:81" s="418" customFormat="1" ht="12.75" hidden="1" customHeight="1">
      <c r="A522" s="497"/>
      <c r="B522" s="418" t="s">
        <v>2244</v>
      </c>
      <c r="C522" s="419"/>
      <c r="E522" s="419"/>
      <c r="F522" s="419"/>
      <c r="G522" s="419"/>
      <c r="H522" s="419"/>
      <c r="I522" s="419"/>
      <c r="J522" s="419"/>
      <c r="K522" s="419"/>
      <c r="L522" s="419"/>
      <c r="M522" s="419"/>
      <c r="N522" s="419"/>
      <c r="O522" s="419"/>
      <c r="P522" s="419"/>
      <c r="Q522" s="419"/>
      <c r="R522" s="419"/>
      <c r="S522" s="419"/>
      <c r="T522" s="419"/>
      <c r="U522" s="419"/>
      <c r="V522" s="419"/>
      <c r="W522" s="419"/>
      <c r="X522" s="419"/>
      <c r="Y522" s="419"/>
      <c r="Z522" s="419"/>
      <c r="AA522" s="419"/>
      <c r="AB522" s="419"/>
      <c r="AC522" s="419"/>
      <c r="AD522" s="476"/>
      <c r="AE522" s="419"/>
      <c r="AF522" s="419"/>
      <c r="AG522" s="419"/>
      <c r="AH522" s="419"/>
      <c r="AN522" s="459"/>
    </row>
    <row r="523" spans="1:81" s="418" customFormat="1" ht="12.75" hidden="1" customHeight="1">
      <c r="A523" s="654"/>
      <c r="C523" s="419"/>
      <c r="E523" s="419"/>
      <c r="F523" s="419"/>
      <c r="G523" s="419"/>
      <c r="H523" s="419"/>
      <c r="I523" s="419"/>
      <c r="J523" s="419"/>
      <c r="K523" s="419"/>
      <c r="L523" s="419"/>
      <c r="M523" s="419"/>
      <c r="N523" s="419"/>
      <c r="O523" s="419"/>
      <c r="P523" s="419"/>
      <c r="Q523" s="419"/>
      <c r="R523" s="419"/>
      <c r="S523" s="419"/>
      <c r="T523" s="419"/>
      <c r="U523" s="419"/>
      <c r="V523" s="419"/>
      <c r="W523" s="419"/>
      <c r="X523" s="419"/>
      <c r="Y523" s="419"/>
      <c r="Z523" s="419"/>
      <c r="AA523" s="419"/>
      <c r="AB523" s="419"/>
      <c r="AC523" s="419"/>
      <c r="AD523" s="476"/>
      <c r="AE523" s="419"/>
      <c r="AF523" s="419"/>
      <c r="AG523" s="419"/>
      <c r="AH523" s="419"/>
      <c r="AN523" s="459"/>
    </row>
    <row r="524" spans="1:81" s="418" customFormat="1" ht="12.75" hidden="1" customHeight="1">
      <c r="A524" s="467"/>
      <c r="B524" s="521"/>
      <c r="C524" s="521"/>
      <c r="D524" s="521"/>
      <c r="E524" s="521"/>
      <c r="F524" s="521"/>
      <c r="G524" s="521"/>
      <c r="H524" s="521"/>
      <c r="I524" s="521"/>
      <c r="J524" s="521"/>
      <c r="K524" s="521"/>
      <c r="L524" s="521"/>
      <c r="M524" s="521"/>
      <c r="N524" s="521"/>
      <c r="O524" s="521"/>
      <c r="P524" s="521"/>
      <c r="Q524" s="521"/>
      <c r="R524" s="521"/>
      <c r="S524" s="521"/>
      <c r="T524" s="521"/>
      <c r="U524" s="521"/>
      <c r="V524" s="521"/>
      <c r="W524" s="521"/>
      <c r="X524" s="521"/>
      <c r="Y524" s="521"/>
      <c r="Z524" s="521"/>
      <c r="AA524" s="521"/>
      <c r="AB524" s="521"/>
      <c r="AC524" s="522"/>
      <c r="AD524" s="521"/>
      <c r="AE524" s="521"/>
      <c r="AF524" s="521"/>
      <c r="AG524" s="521"/>
      <c r="AH524" s="430"/>
      <c r="AI524" s="431"/>
      <c r="AJ524" s="431" t="s">
        <v>2245</v>
      </c>
      <c r="AK524" s="1846">
        <f>SUM(AG468:AG513)</f>
        <v>0</v>
      </c>
      <c r="AL524" s="1847"/>
      <c r="AM524" s="1848"/>
      <c r="AN524" s="459"/>
      <c r="AP524" s="405"/>
      <c r="AQ524" s="405"/>
      <c r="AR524" s="405"/>
      <c r="AS524" s="405"/>
      <c r="AT524" s="405"/>
      <c r="AU524" s="405"/>
      <c r="AV524" s="405"/>
      <c r="AW524" s="405"/>
      <c r="AX524" s="405"/>
      <c r="AY524" s="405"/>
      <c r="AZ524" s="405"/>
    </row>
    <row r="525" spans="1:81" s="418" customFormat="1" ht="12.75" hidden="1" customHeight="1">
      <c r="B525" s="419"/>
      <c r="C525" s="419"/>
      <c r="D525" s="419"/>
      <c r="E525" s="419"/>
      <c r="F525" s="419"/>
      <c r="G525" s="419"/>
      <c r="H525" s="419"/>
      <c r="I525" s="419"/>
      <c r="J525" s="419"/>
      <c r="K525" s="419"/>
      <c r="L525" s="419"/>
      <c r="M525" s="419"/>
      <c r="N525" s="419"/>
      <c r="O525" s="419"/>
      <c r="P525" s="419"/>
      <c r="Q525" s="419"/>
      <c r="R525" s="419"/>
      <c r="S525" s="419"/>
      <c r="T525" s="419"/>
      <c r="U525" s="419"/>
      <c r="V525" s="419"/>
      <c r="W525" s="419"/>
      <c r="X525" s="419"/>
      <c r="Y525" s="419"/>
      <c r="Z525" s="419"/>
      <c r="AA525" s="419"/>
      <c r="AB525" s="419"/>
      <c r="AC525" s="476"/>
      <c r="AD525" s="419"/>
      <c r="AE525" s="419"/>
      <c r="AF525" s="419"/>
      <c r="AG525" s="419"/>
      <c r="AI525" s="1189"/>
      <c r="AJ525" s="1189"/>
      <c r="AK525" s="457"/>
      <c r="AL525" s="457"/>
      <c r="AM525" s="457"/>
      <c r="AN525" s="459"/>
      <c r="AP525" s="405"/>
      <c r="AQ525" s="405"/>
      <c r="AR525" s="405"/>
      <c r="AS525" s="405"/>
      <c r="AT525" s="405"/>
      <c r="AU525" s="405"/>
      <c r="AV525" s="405"/>
      <c r="AW525" s="405"/>
      <c r="AX525" s="405"/>
      <c r="AY525" s="405"/>
      <c r="AZ525" s="405"/>
    </row>
    <row r="526" spans="1:81" ht="13.9" thickTop="1"/>
    <row r="527" spans="1:81" s="418" customFormat="1" ht="12.75" customHeight="1">
      <c r="A527" s="1113" t="s">
        <v>2246</v>
      </c>
      <c r="B527" s="1113" t="s">
        <v>2247</v>
      </c>
      <c r="C527" s="419"/>
      <c r="D527" s="419"/>
      <c r="E527" s="419"/>
      <c r="F527" s="419"/>
      <c r="G527" s="419"/>
      <c r="H527" s="419"/>
      <c r="I527" s="419"/>
      <c r="J527" s="419"/>
      <c r="K527" s="419"/>
      <c r="L527" s="419"/>
      <c r="M527" s="419"/>
      <c r="N527" s="419"/>
      <c r="O527" s="419"/>
      <c r="P527" s="419"/>
      <c r="Q527" s="419"/>
      <c r="R527" s="419"/>
      <c r="S527" s="419"/>
      <c r="T527" s="419"/>
      <c r="U527" s="419"/>
      <c r="V527" s="419"/>
      <c r="W527" s="419"/>
      <c r="X527" s="419"/>
      <c r="Y527" s="419"/>
      <c r="Z527" s="419"/>
      <c r="AA527" s="419"/>
      <c r="AB527" s="419"/>
      <c r="AC527" s="476"/>
      <c r="AD527" s="419"/>
      <c r="AE527" s="1852" t="s">
        <v>2248</v>
      </c>
      <c r="AF527" s="1852"/>
      <c r="AG527" s="1852"/>
      <c r="AH527" s="1852"/>
      <c r="AI527" s="1852"/>
      <c r="AJ527" s="1852"/>
      <c r="AK527" s="1852"/>
      <c r="AL527" s="457"/>
      <c r="AM527" s="457"/>
      <c r="AN527" s="459"/>
    </row>
    <row r="528" spans="1:81" s="418" customFormat="1" ht="12.75" customHeight="1">
      <c r="A528" s="1113"/>
      <c r="B528" s="1113" t="s">
        <v>1978</v>
      </c>
      <c r="C528" s="419"/>
      <c r="D528" s="419"/>
      <c r="E528" s="419"/>
      <c r="F528" s="419"/>
      <c r="G528" s="419"/>
      <c r="H528" s="419"/>
      <c r="I528" s="419"/>
      <c r="J528" s="419"/>
      <c r="K528" s="419"/>
      <c r="L528" s="419"/>
      <c r="M528" s="419"/>
      <c r="N528" s="419"/>
      <c r="O528" s="419"/>
      <c r="P528" s="419"/>
      <c r="Q528" s="419"/>
      <c r="R528" s="419"/>
      <c r="S528" s="419"/>
      <c r="T528" s="419"/>
      <c r="U528" s="419"/>
      <c r="V528" s="419"/>
      <c r="W528" s="419"/>
      <c r="X528" s="419"/>
      <c r="Y528" s="419"/>
      <c r="Z528" s="419"/>
      <c r="AA528" s="419"/>
      <c r="AB528" s="419"/>
      <c r="AC528" s="476"/>
      <c r="AD528" s="419"/>
      <c r="AE528" s="1189"/>
      <c r="AF528" s="1189"/>
      <c r="AG528" s="1189"/>
      <c r="AH528" s="1189"/>
      <c r="AI528" s="1189"/>
      <c r="AJ528" s="1189"/>
      <c r="AK528" s="1189"/>
      <c r="AL528" s="457"/>
      <c r="AM528" s="457"/>
      <c r="AN528" s="459"/>
    </row>
    <row r="529" spans="1:49" s="418" customFormat="1" ht="12.75" customHeight="1">
      <c r="A529" s="1113"/>
      <c r="B529" s="1113"/>
      <c r="C529" s="419"/>
      <c r="D529" s="419"/>
      <c r="E529" s="419"/>
      <c r="F529" s="419"/>
      <c r="G529" s="419"/>
      <c r="H529" s="419"/>
      <c r="I529" s="419"/>
      <c r="J529" s="419"/>
      <c r="K529" s="419"/>
      <c r="L529" s="419"/>
      <c r="M529" s="419"/>
      <c r="N529" s="419"/>
      <c r="O529" s="419"/>
      <c r="P529" s="419"/>
      <c r="Q529" s="419"/>
      <c r="R529" s="419"/>
      <c r="S529" s="419"/>
      <c r="T529" s="419"/>
      <c r="U529" s="419"/>
      <c r="V529" s="419"/>
      <c r="W529" s="419"/>
      <c r="X529" s="419"/>
      <c r="Y529" s="419"/>
      <c r="Z529" s="419"/>
      <c r="AA529" s="419"/>
      <c r="AB529" s="419"/>
      <c r="AC529" s="476"/>
      <c r="AD529" s="419"/>
      <c r="AE529" s="1189"/>
      <c r="AF529" s="1189"/>
      <c r="AG529" s="1189"/>
      <c r="AH529" s="1189"/>
      <c r="AI529" s="1189"/>
      <c r="AJ529" s="1189"/>
      <c r="AK529" s="1189"/>
      <c r="AL529" s="457"/>
      <c r="AM529" s="457"/>
      <c r="AN529" s="459"/>
    </row>
    <row r="530" spans="1:49" s="418" customFormat="1" ht="12.75" customHeight="1">
      <c r="A530" s="1113"/>
      <c r="B530" s="1113"/>
      <c r="C530" s="1861" t="s">
        <v>894</v>
      </c>
      <c r="D530" s="1861"/>
      <c r="E530" s="419"/>
      <c r="F530" s="1920" t="s">
        <v>2249</v>
      </c>
      <c r="G530" s="1921"/>
      <c r="H530" s="1921"/>
      <c r="I530" s="1921"/>
      <c r="J530" s="1921"/>
      <c r="K530" s="1921"/>
      <c r="L530" s="1921"/>
      <c r="M530" s="1921"/>
      <c r="N530" s="1921"/>
      <c r="O530" s="1921"/>
      <c r="P530" s="1921"/>
      <c r="Q530" s="1921"/>
      <c r="R530" s="1921"/>
      <c r="S530" s="1921"/>
      <c r="T530" s="1921"/>
      <c r="U530" s="1921"/>
      <c r="V530" s="1921"/>
      <c r="W530" s="1921"/>
      <c r="X530" s="1921"/>
      <c r="Y530" s="1921"/>
      <c r="Z530" s="1921"/>
      <c r="AA530" s="1921"/>
      <c r="AB530" s="1921"/>
      <c r="AC530" s="1921"/>
      <c r="AD530" s="1921"/>
      <c r="AE530" s="1921"/>
      <c r="AF530" s="1921"/>
      <c r="AG530" s="1921"/>
      <c r="AH530" s="1921"/>
      <c r="AI530" s="1921"/>
      <c r="AJ530" s="1921"/>
      <c r="AK530" s="1921"/>
      <c r="AL530" s="1922"/>
      <c r="AM530" s="457"/>
      <c r="AN530" s="459"/>
    </row>
    <row r="531" spans="1:49" s="418" customFormat="1" ht="12.75" customHeight="1">
      <c r="A531" s="1113"/>
      <c r="B531" s="1113"/>
      <c r="C531" s="419"/>
      <c r="D531" s="419"/>
      <c r="E531" s="419"/>
      <c r="F531" s="1923"/>
      <c r="G531" s="1924"/>
      <c r="H531" s="1924"/>
      <c r="I531" s="1924"/>
      <c r="J531" s="1924"/>
      <c r="K531" s="1924"/>
      <c r="L531" s="1924"/>
      <c r="M531" s="1924"/>
      <c r="N531" s="1924"/>
      <c r="O531" s="1924"/>
      <c r="P531" s="1924"/>
      <c r="Q531" s="1924"/>
      <c r="R531" s="1924"/>
      <c r="S531" s="1924"/>
      <c r="T531" s="1924"/>
      <c r="U531" s="1924"/>
      <c r="V531" s="1924"/>
      <c r="W531" s="1924"/>
      <c r="X531" s="1924"/>
      <c r="Y531" s="1924"/>
      <c r="Z531" s="1924"/>
      <c r="AA531" s="1924"/>
      <c r="AB531" s="1924"/>
      <c r="AC531" s="1924"/>
      <c r="AD531" s="1924"/>
      <c r="AE531" s="1924"/>
      <c r="AF531" s="1924"/>
      <c r="AG531" s="1924"/>
      <c r="AH531" s="1924"/>
      <c r="AI531" s="1924"/>
      <c r="AJ531" s="1924"/>
      <c r="AK531" s="1924"/>
      <c r="AL531" s="1925"/>
      <c r="AM531" s="457"/>
      <c r="AN531" s="459"/>
    </row>
    <row r="532" spans="1:49" s="418" customFormat="1" ht="12.75" customHeight="1">
      <c r="A532" s="1113"/>
      <c r="B532" s="1113"/>
      <c r="C532" s="419"/>
      <c r="D532" s="419"/>
      <c r="E532" s="419"/>
      <c r="F532" s="655"/>
      <c r="G532" s="655"/>
      <c r="H532" s="655"/>
      <c r="I532" s="655"/>
      <c r="J532" s="655"/>
      <c r="K532" s="655"/>
      <c r="L532" s="655"/>
      <c r="M532" s="655"/>
      <c r="N532" s="655"/>
      <c r="O532" s="655"/>
      <c r="P532" s="655"/>
      <c r="Q532" s="655"/>
      <c r="R532" s="655"/>
      <c r="S532" s="655"/>
      <c r="T532" s="655"/>
      <c r="U532" s="655"/>
      <c r="V532" s="655"/>
      <c r="W532" s="655"/>
      <c r="X532" s="655"/>
      <c r="Y532" s="655"/>
      <c r="Z532" s="655"/>
      <c r="AA532" s="655"/>
      <c r="AB532" s="655"/>
      <c r="AC532" s="655"/>
      <c r="AD532" s="655"/>
      <c r="AE532" s="655"/>
      <c r="AF532" s="655"/>
      <c r="AG532" s="655"/>
      <c r="AH532" s="655"/>
      <c r="AI532" s="655"/>
      <c r="AJ532" s="655"/>
      <c r="AK532" s="655"/>
      <c r="AL532" s="655"/>
      <c r="AM532" s="457"/>
      <c r="AN532" s="459"/>
    </row>
    <row r="533" spans="1:49" s="418" customFormat="1" ht="12.75" customHeight="1">
      <c r="A533" s="1113"/>
      <c r="B533" s="656"/>
      <c r="C533" s="1861" t="s">
        <v>299</v>
      </c>
      <c r="D533" s="1861"/>
      <c r="E533" s="656"/>
      <c r="F533" s="502" t="s">
        <v>2250</v>
      </c>
      <c r="G533" s="657"/>
      <c r="H533" s="658"/>
      <c r="I533" s="658"/>
      <c r="J533" s="658"/>
      <c r="K533" s="658"/>
      <c r="L533" s="658"/>
      <c r="M533" s="658"/>
      <c r="N533" s="658"/>
      <c r="O533" s="658"/>
      <c r="P533" s="658"/>
      <c r="Q533" s="658"/>
      <c r="R533" s="658"/>
      <c r="S533" s="658"/>
      <c r="T533" s="658"/>
      <c r="U533" s="658"/>
      <c r="V533" s="658"/>
      <c r="W533" s="658"/>
      <c r="X533" s="658"/>
      <c r="Y533" s="658"/>
      <c r="Z533" s="658"/>
      <c r="AA533" s="658"/>
      <c r="AB533" s="658"/>
      <c r="AC533" s="658"/>
      <c r="AD533" s="658"/>
      <c r="AE533" s="658"/>
      <c r="AF533" s="658"/>
      <c r="AG533" s="658"/>
      <c r="AH533" s="658"/>
      <c r="AI533" s="658"/>
      <c r="AJ533" s="658"/>
      <c r="AK533" s="659"/>
      <c r="AL533" s="660"/>
      <c r="AM533" s="457"/>
      <c r="AN533" s="459"/>
    </row>
    <row r="534" spans="1:49" s="418" customFormat="1" ht="12.75" customHeight="1">
      <c r="B534" s="656"/>
      <c r="C534" s="656"/>
      <c r="D534" s="656"/>
      <c r="E534" s="656"/>
      <c r="F534" s="1838" t="s">
        <v>2251</v>
      </c>
      <c r="G534" s="1839"/>
      <c r="H534" s="1839"/>
      <c r="I534" s="1839"/>
      <c r="J534" s="1839"/>
      <c r="K534" s="1839"/>
      <c r="L534" s="1839"/>
      <c r="M534" s="1839"/>
      <c r="N534" s="1839"/>
      <c r="O534" s="1839"/>
      <c r="P534" s="1839"/>
      <c r="Q534" s="1839"/>
      <c r="R534" s="1839"/>
      <c r="S534" s="1839"/>
      <c r="T534" s="1839"/>
      <c r="U534" s="1839"/>
      <c r="V534" s="1839"/>
      <c r="W534" s="1839"/>
      <c r="X534" s="1839"/>
      <c r="Y534" s="1839"/>
      <c r="Z534" s="1839"/>
      <c r="AA534" s="1839"/>
      <c r="AB534" s="1839"/>
      <c r="AC534" s="1839"/>
      <c r="AD534" s="1839"/>
      <c r="AE534" s="1839"/>
      <c r="AF534" s="1839"/>
      <c r="AG534" s="1839"/>
      <c r="AH534" s="1839"/>
      <c r="AI534" s="1839"/>
      <c r="AJ534" s="1839"/>
      <c r="AK534" s="1839"/>
      <c r="AL534" s="1840"/>
      <c r="AM534" s="457"/>
      <c r="AN534" s="459"/>
      <c r="AS534" s="712"/>
      <c r="AT534" s="712"/>
      <c r="AU534" s="712"/>
      <c r="AV534" s="712"/>
      <c r="AW534" s="712"/>
    </row>
    <row r="535" spans="1:49" s="418" customFormat="1" ht="12.75" customHeight="1">
      <c r="B535" s="656"/>
      <c r="C535" s="656"/>
      <c r="D535" s="656"/>
      <c r="E535" s="656"/>
      <c r="F535" s="1838"/>
      <c r="G535" s="1839"/>
      <c r="H535" s="1839"/>
      <c r="I535" s="1839"/>
      <c r="J535" s="1839"/>
      <c r="K535" s="1839"/>
      <c r="L535" s="1839"/>
      <c r="M535" s="1839"/>
      <c r="N535" s="1839"/>
      <c r="O535" s="1839"/>
      <c r="P535" s="1839"/>
      <c r="Q535" s="1839"/>
      <c r="R535" s="1839"/>
      <c r="S535" s="1839"/>
      <c r="T535" s="1839"/>
      <c r="U535" s="1839"/>
      <c r="V535" s="1839"/>
      <c r="W535" s="1839"/>
      <c r="X535" s="1839"/>
      <c r="Y535" s="1839"/>
      <c r="Z535" s="1839"/>
      <c r="AA535" s="1839"/>
      <c r="AB535" s="1839"/>
      <c r="AC535" s="1839"/>
      <c r="AD535" s="1839"/>
      <c r="AE535" s="1839"/>
      <c r="AF535" s="1839"/>
      <c r="AG535" s="1839"/>
      <c r="AH535" s="1839"/>
      <c r="AI535" s="1839"/>
      <c r="AJ535" s="1839"/>
      <c r="AK535" s="1839"/>
      <c r="AL535" s="1840"/>
      <c r="AM535" s="457"/>
      <c r="AN535" s="459"/>
    </row>
    <row r="536" spans="1:49" s="418" customFormat="1" ht="12.75" customHeight="1">
      <c r="B536" s="656"/>
      <c r="C536" s="656"/>
      <c r="D536" s="656"/>
      <c r="E536" s="656"/>
      <c r="F536" s="661" t="s">
        <v>2252</v>
      </c>
      <c r="G536" s="476"/>
      <c r="H536" s="476"/>
      <c r="I536" s="476"/>
      <c r="J536" s="476"/>
      <c r="K536" s="476"/>
      <c r="L536" s="476"/>
      <c r="M536" s="476"/>
      <c r="N536" s="476"/>
      <c r="O536" s="476"/>
      <c r="P536" s="476"/>
      <c r="Q536" s="476"/>
      <c r="R536" s="476"/>
      <c r="S536" s="476"/>
      <c r="T536" s="476"/>
      <c r="U536" s="476"/>
      <c r="V536" s="476"/>
      <c r="W536" s="476"/>
      <c r="X536" s="476"/>
      <c r="Y536" s="476"/>
      <c r="Z536" s="476"/>
      <c r="AA536" s="476"/>
      <c r="AB536" s="476"/>
      <c r="AC536" s="476"/>
      <c r="AD536" s="476"/>
      <c r="AE536" s="476"/>
      <c r="AF536" s="476"/>
      <c r="AG536" s="476"/>
      <c r="AH536" s="476"/>
      <c r="AI536" s="476"/>
      <c r="AJ536" s="476"/>
      <c r="AK536" s="476"/>
      <c r="AL536" s="662"/>
      <c r="AM536" s="457"/>
      <c r="AN536" s="459"/>
    </row>
    <row r="537" spans="1:49" s="418" customFormat="1" ht="12.75" customHeight="1">
      <c r="B537" s="656"/>
      <c r="C537" s="656"/>
      <c r="D537" s="656"/>
      <c r="E537" s="656"/>
      <c r="F537" s="1838" t="s">
        <v>2253</v>
      </c>
      <c r="G537" s="1839"/>
      <c r="H537" s="1839"/>
      <c r="I537" s="1839"/>
      <c r="J537" s="1839"/>
      <c r="K537" s="1839"/>
      <c r="L537" s="1839"/>
      <c r="M537" s="1839"/>
      <c r="N537" s="1839"/>
      <c r="O537" s="1839"/>
      <c r="P537" s="1839"/>
      <c r="Q537" s="1839"/>
      <c r="R537" s="1839"/>
      <c r="S537" s="1839"/>
      <c r="T537" s="1839"/>
      <c r="U537" s="1839"/>
      <c r="V537" s="1839"/>
      <c r="W537" s="1839"/>
      <c r="X537" s="1839"/>
      <c r="Y537" s="1839"/>
      <c r="Z537" s="1839"/>
      <c r="AA537" s="1839"/>
      <c r="AB537" s="1839"/>
      <c r="AC537" s="1839"/>
      <c r="AD537" s="1839"/>
      <c r="AE537" s="1839"/>
      <c r="AF537" s="1839"/>
      <c r="AG537" s="1839"/>
      <c r="AH537" s="1839"/>
      <c r="AI537" s="1839"/>
      <c r="AJ537" s="1839"/>
      <c r="AK537" s="1839"/>
      <c r="AL537" s="663"/>
      <c r="AM537" s="457"/>
      <c r="AN537" s="459"/>
    </row>
    <row r="538" spans="1:49" s="418" customFormat="1" ht="12.75" customHeight="1">
      <c r="B538" s="656"/>
      <c r="C538" s="656"/>
      <c r="D538" s="656"/>
      <c r="E538" s="656"/>
      <c r="F538" s="1841"/>
      <c r="G538" s="1842"/>
      <c r="H538" s="1842"/>
      <c r="I538" s="1842"/>
      <c r="J538" s="1842"/>
      <c r="K538" s="1842"/>
      <c r="L538" s="1842"/>
      <c r="M538" s="1842"/>
      <c r="N538" s="1842"/>
      <c r="O538" s="1842"/>
      <c r="P538" s="1842"/>
      <c r="Q538" s="1842"/>
      <c r="R538" s="1842"/>
      <c r="S538" s="1842"/>
      <c r="T538" s="1842"/>
      <c r="U538" s="1842"/>
      <c r="V538" s="1842"/>
      <c r="W538" s="1842"/>
      <c r="X538" s="1842"/>
      <c r="Y538" s="1842"/>
      <c r="Z538" s="1842"/>
      <c r="AA538" s="1842"/>
      <c r="AB538" s="1842"/>
      <c r="AC538" s="1842"/>
      <c r="AD538" s="1842"/>
      <c r="AE538" s="1842"/>
      <c r="AF538" s="1842"/>
      <c r="AG538" s="1842"/>
      <c r="AH538" s="1842"/>
      <c r="AI538" s="1842"/>
      <c r="AJ538" s="1842"/>
      <c r="AK538" s="1842"/>
      <c r="AL538" s="664"/>
      <c r="AM538" s="457"/>
      <c r="AN538" s="459"/>
    </row>
    <row r="539" spans="1:49" s="418" customFormat="1" ht="12.75" customHeight="1">
      <c r="B539" s="656"/>
      <c r="C539" s="656"/>
      <c r="D539" s="656"/>
      <c r="E539" s="656"/>
      <c r="F539" s="501"/>
      <c r="G539" s="501"/>
      <c r="H539" s="501"/>
      <c r="I539" s="501"/>
      <c r="J539" s="501"/>
      <c r="K539" s="501"/>
      <c r="L539" s="501"/>
      <c r="M539" s="501"/>
      <c r="N539" s="501"/>
      <c r="O539" s="501"/>
      <c r="P539" s="501"/>
      <c r="Q539" s="501"/>
      <c r="R539" s="501"/>
      <c r="S539" s="501"/>
      <c r="T539" s="501"/>
      <c r="U539" s="501"/>
      <c r="V539" s="501"/>
      <c r="W539" s="501"/>
      <c r="X539" s="501"/>
      <c r="Y539" s="501"/>
      <c r="Z539" s="501"/>
      <c r="AA539" s="501"/>
      <c r="AB539" s="501"/>
      <c r="AC539" s="501"/>
      <c r="AD539" s="501"/>
      <c r="AE539" s="501"/>
      <c r="AF539" s="501"/>
      <c r="AG539" s="501"/>
      <c r="AH539" s="501"/>
      <c r="AI539" s="501"/>
      <c r="AJ539" s="501"/>
      <c r="AK539" s="501"/>
      <c r="AL539" s="457"/>
      <c r="AM539" s="457"/>
      <c r="AN539" s="459"/>
      <c r="AP539" s="1833">
        <f>Application!AJ991</f>
        <v>30174528</v>
      </c>
      <c r="AQ539" s="1833"/>
      <c r="AR539" s="1833"/>
      <c r="AS539" s="418" t="s">
        <v>2254</v>
      </c>
    </row>
    <row r="540" spans="1:49" s="418" customFormat="1" ht="12.75" customHeight="1">
      <c r="A540" s="370"/>
      <c r="B540" s="1121" t="s">
        <v>2255</v>
      </c>
      <c r="C540" s="483"/>
      <c r="D540" s="483"/>
      <c r="E540" s="483"/>
      <c r="F540" s="12"/>
      <c r="G540" s="484"/>
      <c r="H540" s="484"/>
      <c r="I540" s="484"/>
      <c r="J540" s="484"/>
      <c r="K540" s="484"/>
      <c r="L540" s="484"/>
      <c r="M540" s="484"/>
      <c r="N540" s="484"/>
      <c r="O540" s="484"/>
      <c r="P540" s="484"/>
      <c r="Q540" s="484"/>
      <c r="R540" s="12"/>
      <c r="S540" s="12"/>
      <c r="T540" s="12"/>
      <c r="U540" s="12"/>
      <c r="V540" s="12"/>
      <c r="W540" s="12"/>
      <c r="X540" s="484"/>
      <c r="Y540" s="484"/>
      <c r="Z540" s="484"/>
      <c r="AA540" s="482"/>
      <c r="AB540" s="482"/>
      <c r="AC540" s="482"/>
      <c r="AD540" s="482"/>
      <c r="AE540" s="12"/>
      <c r="AF540" s="1843">
        <f>'Sources and Uses Budget'!S107+'Sources and Uses Budget'!T107</f>
        <v>30112483</v>
      </c>
      <c r="AG540" s="1843"/>
      <c r="AH540" s="1843"/>
      <c r="AI540" s="1843"/>
      <c r="AJ540" s="1843"/>
      <c r="AK540" s="457"/>
      <c r="AL540" s="457"/>
      <c r="AM540" s="457"/>
      <c r="AN540" s="459"/>
    </row>
    <row r="541" spans="1:49" s="418" customFormat="1" ht="12.75" customHeight="1">
      <c r="A541" s="485"/>
      <c r="B541" s="485" t="s">
        <v>2256</v>
      </c>
      <c r="C541" s="484"/>
      <c r="D541" s="484"/>
      <c r="E541" s="486"/>
      <c r="F541" s="486"/>
      <c r="G541" s="486"/>
      <c r="H541" s="486"/>
      <c r="I541" s="486"/>
      <c r="J541" s="486"/>
      <c r="K541" s="486"/>
      <c r="L541" s="484"/>
      <c r="M541" s="486"/>
      <c r="N541" s="486"/>
      <c r="O541" s="486"/>
      <c r="P541" s="486"/>
      <c r="Q541" s="486"/>
      <c r="R541" s="12"/>
      <c r="S541" s="12"/>
      <c r="T541" s="12"/>
      <c r="U541" s="12"/>
      <c r="V541" s="12"/>
      <c r="W541" s="12"/>
      <c r="X541" s="484"/>
      <c r="Y541" s="484"/>
      <c r="Z541" s="484"/>
      <c r="AA541" s="482"/>
      <c r="AB541" s="482"/>
      <c r="AC541" s="482"/>
      <c r="AD541" s="482"/>
      <c r="AE541" s="12"/>
      <c r="AF541" s="1844">
        <f>IFERROR(AP548,0)</f>
        <v>54314150.400000006</v>
      </c>
      <c r="AG541" s="1844"/>
      <c r="AH541" s="1844"/>
      <c r="AI541" s="1844"/>
      <c r="AJ541" s="1844"/>
      <c r="AK541" s="457"/>
      <c r="AL541" s="457"/>
      <c r="AM541" s="457"/>
      <c r="AN541" s="459"/>
      <c r="AP541" s="1833">
        <f>Application!AJ1044</f>
        <v>30174528</v>
      </c>
      <c r="AQ541" s="1833"/>
      <c r="AR541" s="1833"/>
      <c r="AS541" s="418" t="s">
        <v>1773</v>
      </c>
    </row>
    <row r="542" spans="1:49" s="418" customFormat="1" ht="12.75" customHeight="1">
      <c r="A542" s="484"/>
      <c r="B542" s="484" t="s">
        <v>1709</v>
      </c>
      <c r="C542" s="484"/>
      <c r="D542" s="484"/>
      <c r="E542" s="484"/>
      <c r="F542" s="484"/>
      <c r="G542" s="484"/>
      <c r="H542" s="484"/>
      <c r="I542" s="484"/>
      <c r="J542" s="484"/>
      <c r="K542" s="484"/>
      <c r="L542" s="484"/>
      <c r="M542" s="484"/>
      <c r="N542" s="484"/>
      <c r="O542" s="484"/>
      <c r="P542" s="484"/>
      <c r="Q542" s="484"/>
      <c r="R542" s="12"/>
      <c r="S542" s="12"/>
      <c r="T542" s="12"/>
      <c r="U542" s="12"/>
      <c r="V542" s="12"/>
      <c r="W542" s="12"/>
      <c r="X542" s="484"/>
      <c r="Y542" s="484"/>
      <c r="Z542" s="484"/>
      <c r="AA542" s="482"/>
      <c r="AB542" s="482"/>
      <c r="AC542" s="482"/>
      <c r="AD542" s="482"/>
      <c r="AE542" s="12"/>
      <c r="AF542" s="1845">
        <f>IFERROR(ROUNDDOWN(IF(C533="YES",((1-(AF540/AF541))*2),(1-(AF540/AF541))),2),0)</f>
        <v>0.44</v>
      </c>
      <c r="AG542" s="1845"/>
      <c r="AH542" s="1845"/>
      <c r="AI542" s="1845"/>
      <c r="AJ542" s="1845"/>
      <c r="AK542" s="457"/>
      <c r="AL542" s="457"/>
      <c r="AM542" s="457"/>
      <c r="AN542" s="459"/>
      <c r="AP542" s="1834">
        <f>Application!AJ1048</f>
        <v>0</v>
      </c>
      <c r="AQ542" s="1834"/>
      <c r="AR542" s="1834"/>
      <c r="AS542" s="418" t="s">
        <v>1778</v>
      </c>
    </row>
    <row r="543" spans="1:49" s="418" customFormat="1" ht="12.75" customHeight="1">
      <c r="A543" s="484"/>
      <c r="B543" s="484"/>
      <c r="C543" s="484"/>
      <c r="D543" s="484"/>
      <c r="E543" s="484"/>
      <c r="F543" s="484"/>
      <c r="G543" s="484"/>
      <c r="H543" s="484"/>
      <c r="I543" s="484"/>
      <c r="J543" s="484"/>
      <c r="K543" s="484"/>
      <c r="L543" s="484"/>
      <c r="M543" s="484"/>
      <c r="N543" s="484"/>
      <c r="O543" s="484"/>
      <c r="P543" s="484"/>
      <c r="Q543" s="484"/>
      <c r="R543" s="12"/>
      <c r="S543" s="12"/>
      <c r="T543" s="12"/>
      <c r="U543" s="12"/>
      <c r="V543" s="12"/>
      <c r="W543" s="12"/>
      <c r="X543" s="484"/>
      <c r="Y543" s="484"/>
      <c r="Z543" s="484"/>
      <c r="AA543" s="482"/>
      <c r="AB543" s="482"/>
      <c r="AC543" s="482"/>
      <c r="AD543" s="482"/>
      <c r="AE543" s="12"/>
      <c r="AF543" s="665"/>
      <c r="AG543" s="665"/>
      <c r="AH543" s="665"/>
      <c r="AI543" s="665"/>
      <c r="AJ543" s="665"/>
      <c r="AK543" s="457"/>
      <c r="AL543" s="457"/>
      <c r="AM543" s="457"/>
      <c r="AN543" s="459"/>
      <c r="AP543" s="1853">
        <f>IF(((AP541+AP542)/AP539)&gt;0.8,0.8,((AP541+AP542)/AP539))</f>
        <v>0.8</v>
      </c>
      <c r="AQ543" s="1853"/>
      <c r="AR543" s="1853"/>
      <c r="AS543" s="418" t="s">
        <v>2257</v>
      </c>
    </row>
    <row r="544" spans="1:49" s="418" customFormat="1" ht="12.75" customHeight="1">
      <c r="A544" s="484"/>
      <c r="B544" s="1899" t="s">
        <v>2258</v>
      </c>
      <c r="C544" s="1900"/>
      <c r="D544" s="1900"/>
      <c r="E544" s="1900"/>
      <c r="F544" s="1900"/>
      <c r="G544" s="1900"/>
      <c r="H544" s="1900"/>
      <c r="I544" s="1900"/>
      <c r="J544" s="1900"/>
      <c r="K544" s="1900"/>
      <c r="L544" s="1900"/>
      <c r="M544" s="1900"/>
      <c r="N544" s="1900"/>
      <c r="O544" s="1900"/>
      <c r="P544" s="1900"/>
      <c r="Q544" s="1900"/>
      <c r="R544" s="1900"/>
      <c r="S544" s="1900"/>
      <c r="T544" s="1900"/>
      <c r="U544" s="1900"/>
      <c r="V544" s="1900"/>
      <c r="W544" s="1900"/>
      <c r="X544" s="1900"/>
      <c r="Y544" s="1900"/>
      <c r="Z544" s="1900"/>
      <c r="AA544" s="1900"/>
      <c r="AB544" s="1900"/>
      <c r="AC544" s="1900"/>
      <c r="AD544" s="1900"/>
      <c r="AE544" s="1900"/>
      <c r="AF544" s="1900"/>
      <c r="AG544" s="1900"/>
      <c r="AH544" s="1900"/>
      <c r="AI544" s="1900"/>
      <c r="AJ544" s="1901"/>
      <c r="AK544" s="457"/>
      <c r="AL544" s="457"/>
      <c r="AM544" s="457"/>
      <c r="AN544" s="459"/>
    </row>
    <row r="545" spans="1:45" s="418" customFormat="1" ht="12.75" customHeight="1">
      <c r="A545" s="484"/>
      <c r="B545" s="1902"/>
      <c r="C545" s="1903"/>
      <c r="D545" s="1903"/>
      <c r="E545" s="1903"/>
      <c r="F545" s="1903"/>
      <c r="G545" s="1903"/>
      <c r="H545" s="1903"/>
      <c r="I545" s="1903"/>
      <c r="J545" s="1903"/>
      <c r="K545" s="1903"/>
      <c r="L545" s="1903"/>
      <c r="M545" s="1903"/>
      <c r="N545" s="1903"/>
      <c r="O545" s="1903"/>
      <c r="P545" s="1903"/>
      <c r="Q545" s="1903"/>
      <c r="R545" s="1903"/>
      <c r="S545" s="1903"/>
      <c r="T545" s="1903"/>
      <c r="U545" s="1903"/>
      <c r="V545" s="1903"/>
      <c r="W545" s="1903"/>
      <c r="X545" s="1903"/>
      <c r="Y545" s="1903"/>
      <c r="Z545" s="1903"/>
      <c r="AA545" s="1903"/>
      <c r="AB545" s="1903"/>
      <c r="AC545" s="1903"/>
      <c r="AD545" s="1903"/>
      <c r="AE545" s="1903"/>
      <c r="AF545" s="1903"/>
      <c r="AG545" s="1903"/>
      <c r="AH545" s="1903"/>
      <c r="AI545" s="1903"/>
      <c r="AJ545" s="1904"/>
      <c r="AK545" s="457"/>
      <c r="AL545" s="457"/>
      <c r="AM545" s="457"/>
      <c r="AN545" s="459"/>
      <c r="AP545" s="1833">
        <f>AP546-AP541-AP542</f>
        <v>30174528</v>
      </c>
      <c r="AQ545" s="1854"/>
      <c r="AR545" s="1854"/>
      <c r="AS545" s="418" t="s">
        <v>2259</v>
      </c>
    </row>
    <row r="546" spans="1:45" s="418" customFormat="1" ht="12.75" customHeight="1">
      <c r="A546" s="484"/>
      <c r="B546" s="1905"/>
      <c r="C546" s="1906"/>
      <c r="D546" s="1906"/>
      <c r="E546" s="1906"/>
      <c r="F546" s="1906"/>
      <c r="G546" s="1906"/>
      <c r="H546" s="1906"/>
      <c r="I546" s="1906"/>
      <c r="J546" s="1906"/>
      <c r="K546" s="1906"/>
      <c r="L546" s="1906"/>
      <c r="M546" s="1906"/>
      <c r="N546" s="1906"/>
      <c r="O546" s="1906"/>
      <c r="P546" s="1906"/>
      <c r="Q546" s="1906"/>
      <c r="R546" s="1906"/>
      <c r="S546" s="1906"/>
      <c r="T546" s="1906"/>
      <c r="U546" s="1906"/>
      <c r="V546" s="1906"/>
      <c r="W546" s="1906"/>
      <c r="X546" s="1906"/>
      <c r="Y546" s="1906"/>
      <c r="Z546" s="1906"/>
      <c r="AA546" s="1906"/>
      <c r="AB546" s="1906"/>
      <c r="AC546" s="1906"/>
      <c r="AD546" s="1906"/>
      <c r="AE546" s="1906"/>
      <c r="AF546" s="1906"/>
      <c r="AG546" s="1906"/>
      <c r="AH546" s="1906"/>
      <c r="AI546" s="1906"/>
      <c r="AJ546" s="1907"/>
      <c r="AK546" s="457"/>
      <c r="AL546" s="457"/>
      <c r="AM546" s="457"/>
      <c r="AN546" s="459"/>
      <c r="AP546" s="1833">
        <f>Application!AJ1052</f>
        <v>60349056</v>
      </c>
      <c r="AQ546" s="1833"/>
      <c r="AR546" s="1833"/>
      <c r="AS546" s="418" t="s">
        <v>2260</v>
      </c>
    </row>
    <row r="547" spans="1:45" s="418" customFormat="1" ht="12.75" customHeight="1">
      <c r="B547" s="419"/>
      <c r="C547" s="419"/>
      <c r="D547" s="419"/>
      <c r="E547" s="419"/>
      <c r="F547" s="419"/>
      <c r="G547" s="419"/>
      <c r="H547" s="419"/>
      <c r="I547" s="419"/>
      <c r="J547" s="419"/>
      <c r="K547" s="419"/>
      <c r="L547" s="419"/>
      <c r="M547" s="419"/>
      <c r="N547" s="419"/>
      <c r="O547" s="419"/>
      <c r="P547" s="419"/>
      <c r="Q547" s="419"/>
      <c r="R547" s="419"/>
      <c r="S547" s="419"/>
      <c r="T547" s="419"/>
      <c r="U547" s="419"/>
      <c r="V547" s="419"/>
      <c r="W547" s="419"/>
      <c r="X547" s="419"/>
      <c r="Y547" s="419"/>
      <c r="Z547" s="419"/>
      <c r="AA547" s="419"/>
      <c r="AB547" s="419"/>
      <c r="AC547" s="476"/>
      <c r="AD547" s="419"/>
      <c r="AI547" s="1189"/>
      <c r="AJ547" s="1189"/>
      <c r="AK547" s="457"/>
      <c r="AL547" s="457"/>
      <c r="AM547" s="457"/>
      <c r="AN547" s="459"/>
    </row>
    <row r="548" spans="1:45" s="418" customFormat="1" ht="12.75" customHeight="1">
      <c r="A548" s="488"/>
      <c r="B548" s="488"/>
      <c r="C548" s="488"/>
      <c r="D548" s="488"/>
      <c r="E548" s="488"/>
      <c r="F548" s="488"/>
      <c r="G548" s="488"/>
      <c r="H548" s="488"/>
      <c r="I548" s="488"/>
      <c r="J548" s="488"/>
      <c r="K548" s="488"/>
      <c r="L548" s="488"/>
      <c r="M548" s="488"/>
      <c r="N548" s="488"/>
      <c r="O548" s="488"/>
      <c r="P548" s="488"/>
      <c r="Q548" s="488"/>
      <c r="R548" s="488"/>
      <c r="S548" s="488"/>
      <c r="T548" s="488"/>
      <c r="U548" s="488"/>
      <c r="V548" s="488"/>
      <c r="W548" s="488"/>
      <c r="X548" s="488"/>
      <c r="Y548" s="488"/>
      <c r="Z548" s="488"/>
      <c r="AA548" s="488"/>
      <c r="AB548" s="488"/>
      <c r="AC548" s="488"/>
      <c r="AD548" s="488"/>
      <c r="AE548" s="488"/>
      <c r="AF548" s="488"/>
      <c r="AG548" s="488"/>
      <c r="AH548" s="489"/>
      <c r="AI548" s="431"/>
      <c r="AJ548" s="431" t="s">
        <v>2261</v>
      </c>
      <c r="AK548" s="1908">
        <f>IFERROR(IF(AND(C530="N/A",C533="N/A"),0,IF(AF542=0,0,IF((AF542*100)&gt;12,12,(AF542*100)))),0)</f>
        <v>12</v>
      </c>
      <c r="AL548" s="1908"/>
      <c r="AM548" s="1909"/>
      <c r="AN548" s="459"/>
      <c r="AP548" s="1822">
        <f>AP545+(AP539*AP543)</f>
        <v>54314150.400000006</v>
      </c>
      <c r="AQ548" s="1823"/>
      <c r="AR548" s="1824"/>
    </row>
    <row r="549" spans="1:45" s="418" customFormat="1" ht="12.75" customHeight="1" thickBot="1">
      <c r="A549" s="610"/>
      <c r="B549" s="610"/>
      <c r="C549" s="610"/>
      <c r="D549" s="610"/>
      <c r="E549" s="610"/>
      <c r="F549" s="610"/>
      <c r="G549" s="610"/>
      <c r="H549" s="610"/>
      <c r="I549" s="610"/>
      <c r="J549" s="610"/>
      <c r="K549" s="610"/>
      <c r="L549" s="610"/>
      <c r="M549" s="610"/>
      <c r="N549" s="610"/>
      <c r="O549" s="610"/>
      <c r="P549" s="610"/>
      <c r="Q549" s="610"/>
      <c r="R549" s="610"/>
      <c r="S549" s="610"/>
      <c r="T549" s="610"/>
      <c r="U549" s="610"/>
      <c r="V549" s="610"/>
      <c r="W549" s="610"/>
      <c r="X549" s="610"/>
      <c r="Y549" s="610"/>
      <c r="Z549" s="610"/>
      <c r="AA549" s="610"/>
      <c r="AB549" s="610"/>
      <c r="AC549" s="610"/>
      <c r="AD549" s="610"/>
      <c r="AE549" s="610"/>
      <c r="AF549" s="610"/>
      <c r="AG549" s="610"/>
      <c r="AH549" s="610"/>
      <c r="AI549" s="610"/>
      <c r="AJ549" s="610"/>
      <c r="AK549" s="610"/>
      <c r="AL549" s="610"/>
      <c r="AM549" s="611"/>
      <c r="AN549" s="459"/>
    </row>
    <row r="550" spans="1:45" s="418" customFormat="1" ht="12.75" customHeight="1" thickTop="1">
      <c r="A550" s="523"/>
      <c r="B550" s="524"/>
      <c r="C550" s="523"/>
      <c r="D550" s="524"/>
      <c r="E550" s="524"/>
      <c r="F550" s="524"/>
      <c r="G550" s="524"/>
      <c r="H550" s="524"/>
      <c r="I550" s="524"/>
      <c r="J550" s="524"/>
      <c r="K550" s="524"/>
      <c r="L550" s="524"/>
      <c r="M550" s="524"/>
      <c r="N550" s="524"/>
      <c r="O550" s="524"/>
      <c r="P550" s="524"/>
      <c r="Q550" s="524"/>
      <c r="R550" s="524"/>
      <c r="S550" s="524"/>
      <c r="T550" s="524"/>
      <c r="U550" s="524"/>
      <c r="V550" s="524"/>
      <c r="W550" s="524"/>
      <c r="X550" s="524"/>
      <c r="Y550" s="524"/>
      <c r="Z550" s="524"/>
      <c r="AA550" s="524"/>
      <c r="AB550" s="524"/>
      <c r="AC550" s="525"/>
      <c r="AD550" s="525"/>
      <c r="AE550" s="525"/>
      <c r="AF550" s="524"/>
      <c r="AG550" s="524"/>
      <c r="AH550" s="524"/>
      <c r="AI550" s="524"/>
      <c r="AJ550" s="524"/>
      <c r="AK550" s="524"/>
      <c r="AL550" s="524"/>
      <c r="AM550" s="526"/>
      <c r="AN550" s="459"/>
    </row>
    <row r="551" spans="1:45" s="418" customFormat="1" ht="12.75" customHeight="1">
      <c r="A551" s="407" t="s">
        <v>2262</v>
      </c>
      <c r="C551" s="407"/>
      <c r="D551" s="465"/>
      <c r="E551" s="465"/>
      <c r="F551" s="465"/>
      <c r="G551" s="465"/>
      <c r="H551" s="465"/>
      <c r="I551" s="465"/>
      <c r="J551" s="465"/>
      <c r="K551" s="465"/>
      <c r="L551" s="465"/>
      <c r="M551" s="465"/>
      <c r="N551" s="465"/>
      <c r="O551" s="465"/>
      <c r="P551" s="465"/>
      <c r="Q551" s="465"/>
      <c r="R551" s="465"/>
      <c r="S551" s="465"/>
      <c r="T551" s="465"/>
      <c r="U551" s="465"/>
      <c r="V551" s="465"/>
      <c r="W551" s="465"/>
      <c r="X551" s="465"/>
      <c r="Y551" s="465"/>
      <c r="Z551" s="465"/>
      <c r="AA551" s="465"/>
      <c r="AB551" s="465"/>
      <c r="AC551" s="465"/>
      <c r="AD551" s="465"/>
      <c r="AE551" s="1852" t="s">
        <v>1962</v>
      </c>
      <c r="AF551" s="1852"/>
      <c r="AG551" s="1852"/>
      <c r="AH551" s="1852"/>
      <c r="AI551" s="1852"/>
      <c r="AJ551" s="1852"/>
      <c r="AK551" s="1852"/>
      <c r="AL551" s="1206"/>
      <c r="AM551" s="465"/>
      <c r="AN551" s="459"/>
    </row>
    <row r="552" spans="1:45" s="418" customFormat="1" ht="12.75" customHeight="1">
      <c r="C552" s="465"/>
      <c r="D552" s="465"/>
      <c r="E552" s="465"/>
      <c r="F552" s="465"/>
      <c r="G552" s="465"/>
      <c r="H552" s="465"/>
      <c r="I552" s="465"/>
      <c r="J552" s="465"/>
      <c r="K552" s="465"/>
      <c r="L552" s="465"/>
      <c r="M552" s="465"/>
      <c r="N552" s="465"/>
      <c r="O552" s="465"/>
      <c r="P552" s="465"/>
      <c r="Q552" s="465"/>
      <c r="R552" s="465"/>
      <c r="S552" s="465"/>
      <c r="T552" s="465"/>
      <c r="U552" s="465"/>
      <c r="V552" s="465"/>
      <c r="W552" s="465"/>
      <c r="X552" s="465"/>
      <c r="Y552" s="465"/>
      <c r="Z552" s="465"/>
      <c r="AA552" s="465"/>
      <c r="AB552" s="465"/>
      <c r="AC552" s="465"/>
      <c r="AD552" s="465"/>
      <c r="AE552" s="465"/>
      <c r="AF552" s="465"/>
      <c r="AG552" s="465"/>
      <c r="AH552" s="465"/>
      <c r="AI552" s="465"/>
      <c r="AJ552" s="465"/>
      <c r="AK552" s="465"/>
      <c r="AL552" s="465"/>
      <c r="AM552" s="465"/>
      <c r="AN552" s="459"/>
    </row>
    <row r="553" spans="1:45" s="418" customFormat="1" ht="12.75" customHeight="1">
      <c r="A553" s="465"/>
      <c r="B553" s="1839" t="s">
        <v>2263</v>
      </c>
      <c r="C553" s="1839"/>
      <c r="D553" s="1839"/>
      <c r="E553" s="1839"/>
      <c r="F553" s="1839"/>
      <c r="G553" s="1839"/>
      <c r="H553" s="1839"/>
      <c r="I553" s="1839"/>
      <c r="J553" s="1839"/>
      <c r="K553" s="1839"/>
      <c r="L553" s="1839"/>
      <c r="M553" s="1839"/>
      <c r="N553" s="1839"/>
      <c r="O553" s="1839"/>
      <c r="P553" s="1839"/>
      <c r="Q553" s="1839"/>
      <c r="R553" s="1839"/>
      <c r="S553" s="1839"/>
      <c r="T553" s="1839"/>
      <c r="U553" s="1839"/>
      <c r="V553" s="1839"/>
      <c r="W553" s="1839"/>
      <c r="X553" s="1839"/>
      <c r="Y553" s="1839"/>
      <c r="Z553" s="1839"/>
      <c r="AA553" s="1839"/>
      <c r="AB553" s="1839"/>
      <c r="AC553" s="1839"/>
      <c r="AD553" s="1839"/>
      <c r="AE553" s="1839"/>
      <c r="AF553" s="1839"/>
      <c r="AG553" s="1839"/>
      <c r="AH553" s="1839"/>
      <c r="AI553" s="1839"/>
      <c r="AJ553" s="1839"/>
      <c r="AK553" s="501"/>
      <c r="AL553" s="1209"/>
      <c r="AM553" s="465"/>
      <c r="AN553" s="459"/>
    </row>
    <row r="554" spans="1:45" s="418" customFormat="1" ht="12.75" customHeight="1">
      <c r="A554" s="465"/>
      <c r="B554" s="1839"/>
      <c r="C554" s="1839"/>
      <c r="D554" s="1839"/>
      <c r="E554" s="1839"/>
      <c r="F554" s="1839"/>
      <c r="G554" s="1839"/>
      <c r="H554" s="1839"/>
      <c r="I554" s="1839"/>
      <c r="J554" s="1839"/>
      <c r="K554" s="1839"/>
      <c r="L554" s="1839"/>
      <c r="M554" s="1839"/>
      <c r="N554" s="1839"/>
      <c r="O554" s="1839"/>
      <c r="P554" s="1839"/>
      <c r="Q554" s="1839"/>
      <c r="R554" s="1839"/>
      <c r="S554" s="1839"/>
      <c r="T554" s="1839"/>
      <c r="U554" s="1839"/>
      <c r="V554" s="1839"/>
      <c r="W554" s="1839"/>
      <c r="X554" s="1839"/>
      <c r="Y554" s="1839"/>
      <c r="Z554" s="1839"/>
      <c r="AA554" s="1839"/>
      <c r="AB554" s="1839"/>
      <c r="AC554" s="1839"/>
      <c r="AD554" s="1839"/>
      <c r="AE554" s="1839"/>
      <c r="AF554" s="1839"/>
      <c r="AG554" s="1839"/>
      <c r="AH554" s="1839"/>
      <c r="AI554" s="1839"/>
      <c r="AJ554" s="1839"/>
      <c r="AK554" s="501"/>
      <c r="AL554" s="1209"/>
      <c r="AM554" s="465"/>
      <c r="AN554" s="459"/>
    </row>
    <row r="555" spans="1:45" s="418" customFormat="1" ht="12.75" customHeight="1">
      <c r="A555" s="465"/>
      <c r="B555" s="1839"/>
      <c r="C555" s="1839"/>
      <c r="D555" s="1839"/>
      <c r="E555" s="1839"/>
      <c r="F555" s="1839"/>
      <c r="G555" s="1839"/>
      <c r="H555" s="1839"/>
      <c r="I555" s="1839"/>
      <c r="J555" s="1839"/>
      <c r="K555" s="1839"/>
      <c r="L555" s="1839"/>
      <c r="M555" s="1839"/>
      <c r="N555" s="1839"/>
      <c r="O555" s="1839"/>
      <c r="P555" s="1839"/>
      <c r="Q555" s="1839"/>
      <c r="R555" s="1839"/>
      <c r="S555" s="1839"/>
      <c r="T555" s="1839"/>
      <c r="U555" s="1839"/>
      <c r="V555" s="1839"/>
      <c r="W555" s="1839"/>
      <c r="X555" s="1839"/>
      <c r="Y555" s="1839"/>
      <c r="Z555" s="1839"/>
      <c r="AA555" s="1839"/>
      <c r="AB555" s="1839"/>
      <c r="AC555" s="1839"/>
      <c r="AD555" s="1839"/>
      <c r="AE555" s="1839"/>
      <c r="AF555" s="1839"/>
      <c r="AG555" s="1839"/>
      <c r="AH555" s="1839"/>
      <c r="AI555" s="1839"/>
      <c r="AJ555" s="1839"/>
      <c r="AK555" s="501"/>
      <c r="AL555" s="1209"/>
      <c r="AM555" s="465"/>
      <c r="AN555" s="459"/>
    </row>
    <row r="556" spans="1:45" s="418" customFormat="1" ht="12.75" customHeight="1">
      <c r="A556" s="465"/>
      <c r="B556" s="1839"/>
      <c r="C556" s="1839"/>
      <c r="D556" s="1839"/>
      <c r="E556" s="1839"/>
      <c r="F556" s="1839"/>
      <c r="G556" s="1839"/>
      <c r="H556" s="1839"/>
      <c r="I556" s="1839"/>
      <c r="J556" s="1839"/>
      <c r="K556" s="1839"/>
      <c r="L556" s="1839"/>
      <c r="M556" s="1839"/>
      <c r="N556" s="1839"/>
      <c r="O556" s="1839"/>
      <c r="P556" s="1839"/>
      <c r="Q556" s="1839"/>
      <c r="R556" s="1839"/>
      <c r="S556" s="1839"/>
      <c r="T556" s="1839"/>
      <c r="U556" s="1839"/>
      <c r="V556" s="1839"/>
      <c r="W556" s="1839"/>
      <c r="X556" s="1839"/>
      <c r="Y556" s="1839"/>
      <c r="Z556" s="1839"/>
      <c r="AA556" s="1839"/>
      <c r="AB556" s="1839"/>
      <c r="AC556" s="1839"/>
      <c r="AD556" s="1839"/>
      <c r="AE556" s="1839"/>
      <c r="AF556" s="1839"/>
      <c r="AG556" s="1839"/>
      <c r="AH556" s="1839"/>
      <c r="AI556" s="1839"/>
      <c r="AJ556" s="1839"/>
      <c r="AK556" s="501"/>
      <c r="AL556" s="1209"/>
      <c r="AM556" s="465"/>
      <c r="AN556" s="459"/>
    </row>
    <row r="557" spans="1:45" s="418" customFormat="1" ht="12.75" customHeight="1">
      <c r="A557" s="465"/>
      <c r="B557" s="1839"/>
      <c r="C557" s="1839"/>
      <c r="D557" s="1839"/>
      <c r="E557" s="1839"/>
      <c r="F557" s="1839"/>
      <c r="G557" s="1839"/>
      <c r="H557" s="1839"/>
      <c r="I557" s="1839"/>
      <c r="J557" s="1839"/>
      <c r="K557" s="1839"/>
      <c r="L557" s="1839"/>
      <c r="M557" s="1839"/>
      <c r="N557" s="1839"/>
      <c r="O557" s="1839"/>
      <c r="P557" s="1839"/>
      <c r="Q557" s="1839"/>
      <c r="R557" s="1839"/>
      <c r="S557" s="1839"/>
      <c r="T557" s="1839"/>
      <c r="U557" s="1839"/>
      <c r="V557" s="1839"/>
      <c r="W557" s="1839"/>
      <c r="X557" s="1839"/>
      <c r="Y557" s="1839"/>
      <c r="Z557" s="1839"/>
      <c r="AA557" s="1839"/>
      <c r="AB557" s="1839"/>
      <c r="AC557" s="1839"/>
      <c r="AD557" s="1839"/>
      <c r="AE557" s="1839"/>
      <c r="AF557" s="1839"/>
      <c r="AG557" s="1839"/>
      <c r="AH557" s="1839"/>
      <c r="AI557" s="1839"/>
      <c r="AJ557" s="1839"/>
      <c r="AK557" s="501"/>
      <c r="AL557" s="1209"/>
      <c r="AM557" s="465"/>
      <c r="AN557" s="459"/>
    </row>
    <row r="558" spans="1:45" s="418" customFormat="1" ht="12.75" customHeight="1">
      <c r="A558" s="465"/>
      <c r="B558" s="1839"/>
      <c r="C558" s="1839"/>
      <c r="D558" s="1839"/>
      <c r="E558" s="1839"/>
      <c r="F558" s="1839"/>
      <c r="G558" s="1839"/>
      <c r="H558" s="1839"/>
      <c r="I558" s="1839"/>
      <c r="J558" s="1839"/>
      <c r="K558" s="1839"/>
      <c r="L558" s="1839"/>
      <c r="M558" s="1839"/>
      <c r="N558" s="1839"/>
      <c r="O558" s="1839"/>
      <c r="P558" s="1839"/>
      <c r="Q558" s="1839"/>
      <c r="R558" s="1839"/>
      <c r="S558" s="1839"/>
      <c r="T558" s="1839"/>
      <c r="U558" s="1839"/>
      <c r="V558" s="1839"/>
      <c r="W558" s="1839"/>
      <c r="X558" s="1839"/>
      <c r="Y558" s="1839"/>
      <c r="Z558" s="1839"/>
      <c r="AA558" s="1839"/>
      <c r="AB558" s="1839"/>
      <c r="AC558" s="1839"/>
      <c r="AD558" s="1839"/>
      <c r="AE558" s="1839"/>
      <c r="AF558" s="1839"/>
      <c r="AG558" s="1839"/>
      <c r="AH558" s="1839"/>
      <c r="AI558" s="1839"/>
      <c r="AJ558" s="1839"/>
      <c r="AK558" s="501"/>
      <c r="AL558" s="1209"/>
      <c r="AM558" s="465"/>
      <c r="AN558" s="459"/>
    </row>
    <row r="559" spans="1:45" s="418" customFormat="1" ht="12.75" customHeight="1">
      <c r="A559" s="465"/>
      <c r="B559" s="1839"/>
      <c r="C559" s="1839"/>
      <c r="D559" s="1839"/>
      <c r="E559" s="1839"/>
      <c r="F559" s="1839"/>
      <c r="G559" s="1839"/>
      <c r="H559" s="1839"/>
      <c r="I559" s="1839"/>
      <c r="J559" s="1839"/>
      <c r="K559" s="1839"/>
      <c r="L559" s="1839"/>
      <c r="M559" s="1839"/>
      <c r="N559" s="1839"/>
      <c r="O559" s="1839"/>
      <c r="P559" s="1839"/>
      <c r="Q559" s="1839"/>
      <c r="R559" s="1839"/>
      <c r="S559" s="1839"/>
      <c r="T559" s="1839"/>
      <c r="U559" s="1839"/>
      <c r="V559" s="1839"/>
      <c r="W559" s="1839"/>
      <c r="X559" s="1839"/>
      <c r="Y559" s="1839"/>
      <c r="Z559" s="1839"/>
      <c r="AA559" s="1839"/>
      <c r="AB559" s="1839"/>
      <c r="AC559" s="1839"/>
      <c r="AD559" s="1839"/>
      <c r="AE559" s="1839"/>
      <c r="AF559" s="1839"/>
      <c r="AG559" s="1839"/>
      <c r="AH559" s="1839"/>
      <c r="AI559" s="1839"/>
      <c r="AJ559" s="1839"/>
      <c r="AK559" s="501"/>
      <c r="AL559" s="1209"/>
      <c r="AM559" s="465"/>
      <c r="AN559" s="459"/>
    </row>
    <row r="560" spans="1:45" ht="12.75" customHeight="1">
      <c r="A560" s="465"/>
      <c r="B560" s="1839"/>
      <c r="C560" s="1839"/>
      <c r="D560" s="1839"/>
      <c r="E560" s="1839"/>
      <c r="F560" s="1839"/>
      <c r="G560" s="1839"/>
      <c r="H560" s="1839"/>
      <c r="I560" s="1839"/>
      <c r="J560" s="1839"/>
      <c r="K560" s="1839"/>
      <c r="L560" s="1839"/>
      <c r="M560" s="1839"/>
      <c r="N560" s="1839"/>
      <c r="O560" s="1839"/>
      <c r="P560" s="1839"/>
      <c r="Q560" s="1839"/>
      <c r="R560" s="1839"/>
      <c r="S560" s="1839"/>
      <c r="T560" s="1839"/>
      <c r="U560" s="1839"/>
      <c r="V560" s="1839"/>
      <c r="W560" s="1839"/>
      <c r="X560" s="1839"/>
      <c r="Y560" s="1839"/>
      <c r="Z560" s="1839"/>
      <c r="AA560" s="1839"/>
      <c r="AB560" s="1839"/>
      <c r="AC560" s="1839"/>
      <c r="AD560" s="1839"/>
      <c r="AE560" s="1839"/>
      <c r="AF560" s="1839"/>
      <c r="AG560" s="1839"/>
      <c r="AH560" s="1839"/>
      <c r="AI560" s="1839"/>
      <c r="AJ560" s="1839"/>
      <c r="AK560" s="501"/>
      <c r="AL560" s="1209"/>
      <c r="AM560" s="465"/>
    </row>
    <row r="561" spans="1:42" s="418" customFormat="1" ht="12.75" customHeight="1">
      <c r="B561" s="1839"/>
      <c r="C561" s="1839"/>
      <c r="D561" s="1839"/>
      <c r="E561" s="1839"/>
      <c r="F561" s="1839"/>
      <c r="G561" s="1839"/>
      <c r="H561" s="1839"/>
      <c r="I561" s="1839"/>
      <c r="J561" s="1839"/>
      <c r="K561" s="1839"/>
      <c r="L561" s="1839"/>
      <c r="M561" s="1839"/>
      <c r="N561" s="1839"/>
      <c r="O561" s="1839"/>
      <c r="P561" s="1839"/>
      <c r="Q561" s="1839"/>
      <c r="R561" s="1839"/>
      <c r="S561" s="1839"/>
      <c r="T561" s="1839"/>
      <c r="U561" s="1839"/>
      <c r="V561" s="1839"/>
      <c r="W561" s="1839"/>
      <c r="X561" s="1839"/>
      <c r="Y561" s="1839"/>
      <c r="Z561" s="1839"/>
      <c r="AA561" s="1839"/>
      <c r="AB561" s="1839"/>
      <c r="AC561" s="1839"/>
      <c r="AD561" s="1839"/>
      <c r="AE561" s="1839"/>
      <c r="AF561" s="1839"/>
      <c r="AG561" s="1839"/>
      <c r="AH561" s="1839"/>
      <c r="AI561" s="1839"/>
      <c r="AJ561" s="1839"/>
      <c r="AK561" s="501"/>
      <c r="AL561" s="1209"/>
      <c r="AN561" s="459"/>
    </row>
    <row r="562" spans="1:42" s="418" customFormat="1" ht="12.75" customHeight="1">
      <c r="B562" s="501"/>
      <c r="C562" s="501"/>
      <c r="D562" s="501"/>
      <c r="E562" s="501"/>
      <c r="F562" s="501"/>
      <c r="G562" s="501"/>
      <c r="H562" s="501"/>
      <c r="I562" s="501"/>
      <c r="J562" s="501"/>
      <c r="K562" s="501"/>
      <c r="L562" s="501"/>
      <c r="M562" s="501"/>
      <c r="N562" s="501"/>
      <c r="O562" s="501"/>
      <c r="P562" s="501"/>
      <c r="Q562" s="501"/>
      <c r="R562" s="501"/>
      <c r="S562" s="501"/>
      <c r="T562" s="501"/>
      <c r="U562" s="501"/>
      <c r="V562" s="501"/>
      <c r="W562" s="501"/>
      <c r="X562" s="501"/>
      <c r="Y562" s="501"/>
      <c r="Z562" s="501"/>
      <c r="AA562" s="501"/>
      <c r="AB562" s="501"/>
      <c r="AC562" s="501"/>
      <c r="AD562" s="501"/>
      <c r="AE562" s="501"/>
      <c r="AF562" s="501"/>
      <c r="AG562" s="501"/>
      <c r="AH562" s="501"/>
      <c r="AI562" s="501"/>
      <c r="AJ562" s="501"/>
      <c r="AK562" s="501"/>
      <c r="AL562" s="1209"/>
      <c r="AN562" s="459"/>
    </row>
    <row r="563" spans="1:42" s="418" customFormat="1" ht="12.75" customHeight="1">
      <c r="B563" s="520" t="s">
        <v>2264</v>
      </c>
      <c r="C563" s="528"/>
      <c r="D563" s="1209"/>
      <c r="E563" s="1209"/>
      <c r="F563" s="1209"/>
      <c r="G563" s="1209"/>
      <c r="H563" s="1209"/>
      <c r="I563" s="1209"/>
      <c r="J563" s="1209"/>
      <c r="K563" s="1209"/>
      <c r="L563" s="1209"/>
      <c r="M563" s="1209"/>
      <c r="N563" s="1209"/>
      <c r="O563" s="1209"/>
      <c r="P563" s="1209"/>
      <c r="Q563" s="1209"/>
      <c r="R563" s="1209"/>
      <c r="S563" s="1209"/>
      <c r="T563" s="1209"/>
      <c r="U563" s="1209"/>
      <c r="V563" s="1209"/>
      <c r="W563" s="1209"/>
      <c r="X563" s="1209"/>
      <c r="Y563" s="1209"/>
      <c r="Z563" s="1209"/>
      <c r="AA563" s="1209"/>
      <c r="AB563" s="1209"/>
      <c r="AC563" s="1209"/>
      <c r="AD563" s="1209"/>
      <c r="AE563" s="1209"/>
      <c r="AF563" s="1209"/>
      <c r="AG563" s="1209"/>
      <c r="AH563" s="1209"/>
      <c r="AI563" s="1209"/>
      <c r="AN563" s="459"/>
      <c r="AP563" s="418" t="s">
        <v>299</v>
      </c>
    </row>
    <row r="564" spans="1:42" s="418" customFormat="1" ht="12.75" customHeight="1">
      <c r="B564" s="405"/>
      <c r="C564" s="528"/>
      <c r="D564" s="1209"/>
      <c r="E564" s="1209"/>
      <c r="F564" s="1209"/>
      <c r="G564" s="1209"/>
      <c r="H564" s="1209"/>
      <c r="I564" s="1209"/>
      <c r="J564" s="1209"/>
      <c r="K564" s="1209"/>
      <c r="L564" s="1209"/>
      <c r="M564" s="1209"/>
      <c r="N564" s="1209"/>
      <c r="O564" s="1209"/>
      <c r="P564" s="1209"/>
      <c r="Q564" s="1209"/>
      <c r="R564" s="1209"/>
      <c r="S564" s="1209"/>
      <c r="T564" s="1209"/>
      <c r="U564" s="1209"/>
      <c r="V564" s="1209"/>
      <c r="W564" s="1209"/>
      <c r="X564" s="1209"/>
      <c r="Y564" s="1209"/>
      <c r="Z564" s="1209"/>
      <c r="AA564" s="1209"/>
      <c r="AB564" s="1209"/>
      <c r="AC564" s="1209"/>
      <c r="AD564" s="1209"/>
      <c r="AE564" s="1209"/>
      <c r="AF564" s="1209"/>
      <c r="AG564" s="1209"/>
      <c r="AH564" s="1209"/>
      <c r="AI564" s="1209"/>
      <c r="AN564" s="459"/>
      <c r="AP564" s="418" t="s">
        <v>894</v>
      </c>
    </row>
    <row r="565" spans="1:42" s="418" customFormat="1" ht="12.75" customHeight="1">
      <c r="C565" s="1113" t="s">
        <v>2265</v>
      </c>
      <c r="D565" s="529"/>
      <c r="E565" s="1209"/>
      <c r="F565" s="1209"/>
      <c r="G565" s="1209"/>
      <c r="H565" s="1209"/>
      <c r="I565" s="1209"/>
      <c r="J565" s="1209"/>
      <c r="K565" s="1209"/>
      <c r="L565" s="1209"/>
      <c r="M565" s="1209"/>
      <c r="N565" s="1209"/>
      <c r="O565" s="1209"/>
      <c r="P565" s="1209"/>
      <c r="Q565" s="1209"/>
      <c r="R565" s="1209"/>
      <c r="S565" s="1209"/>
      <c r="T565" s="1209"/>
      <c r="U565" s="1209"/>
      <c r="V565" s="1209"/>
      <c r="W565" s="1209"/>
      <c r="X565" s="1209"/>
      <c r="Y565" s="1209"/>
      <c r="Z565" s="1209"/>
      <c r="AA565" s="1209"/>
      <c r="AB565" s="1209"/>
      <c r="AC565" s="1209"/>
      <c r="AD565" s="1209"/>
      <c r="AE565" s="1209"/>
      <c r="AF565" s="1209"/>
      <c r="AG565" s="1209"/>
      <c r="AH565" s="1209"/>
      <c r="AI565" s="1209"/>
      <c r="AN565" s="459"/>
    </row>
    <row r="566" spans="1:42" s="418" customFormat="1" ht="12.75" customHeight="1">
      <c r="B566" s="405"/>
      <c r="C566" s="405"/>
      <c r="D566" s="1199"/>
      <c r="E566" s="1202"/>
      <c r="F566" s="1202"/>
      <c r="G566" s="1202"/>
      <c r="H566" s="1202"/>
      <c r="I566" s="1202"/>
      <c r="J566" s="1202"/>
      <c r="K566" s="1202"/>
      <c r="L566" s="1202"/>
      <c r="M566" s="1202"/>
      <c r="N566" s="1202"/>
      <c r="O566" s="1202"/>
      <c r="P566" s="1202"/>
      <c r="Q566" s="1202"/>
      <c r="R566" s="1202"/>
      <c r="S566" s="1202"/>
      <c r="T566" s="1202"/>
      <c r="U566" s="1202"/>
      <c r="V566" s="1202"/>
      <c r="W566" s="1202"/>
      <c r="X566" s="1202"/>
      <c r="Y566" s="1202"/>
      <c r="Z566" s="1202"/>
      <c r="AA566" s="1202"/>
      <c r="AB566" s="1202"/>
      <c r="AC566" s="1202"/>
      <c r="AD566" s="1202"/>
      <c r="AE566" s="1202"/>
      <c r="AF566" s="405"/>
      <c r="AG566" s="405"/>
      <c r="AH566" s="405"/>
      <c r="AI566" s="405"/>
      <c r="AJ566" s="405"/>
      <c r="AK566" s="405"/>
      <c r="AL566" s="405"/>
      <c r="AN566" s="459"/>
    </row>
    <row r="567" spans="1:42" s="418" customFormat="1" ht="12.75" customHeight="1">
      <c r="B567" s="405"/>
      <c r="C567" s="405"/>
      <c r="D567" s="520" t="s">
        <v>21</v>
      </c>
      <c r="E567" s="683" t="s">
        <v>2266</v>
      </c>
      <c r="F567" s="501"/>
      <c r="G567" s="501"/>
      <c r="H567" s="501"/>
      <c r="I567" s="501"/>
      <c r="J567" s="501"/>
      <c r="K567" s="501"/>
      <c r="L567" s="501"/>
      <c r="M567" s="501"/>
      <c r="N567" s="501"/>
      <c r="O567" s="501"/>
      <c r="P567" s="501"/>
      <c r="Q567" s="501"/>
      <c r="R567" s="501"/>
      <c r="S567" s="501"/>
      <c r="T567" s="501"/>
      <c r="U567" s="501"/>
      <c r="V567" s="501"/>
      <c r="W567" s="501"/>
      <c r="X567" s="501"/>
      <c r="Y567" s="501"/>
      <c r="Z567" s="501"/>
      <c r="AA567" s="501"/>
      <c r="AB567" s="501"/>
      <c r="AC567" s="405"/>
      <c r="AD567" s="405"/>
      <c r="AE567" s="405"/>
      <c r="AF567" s="1919" t="s">
        <v>2007</v>
      </c>
      <c r="AG567" s="1919"/>
      <c r="AH567" s="1919"/>
      <c r="AI567" s="1919"/>
      <c r="AJ567" s="1919"/>
      <c r="AK567" s="1919"/>
      <c r="AL567" s="1919"/>
      <c r="AN567" s="459"/>
    </row>
    <row r="568" spans="1:42" s="418" customFormat="1" ht="12.75" customHeight="1">
      <c r="B568" s="405"/>
      <c r="C568" s="476"/>
      <c r="D568" s="520"/>
      <c r="E568" s="683" t="s">
        <v>2267</v>
      </c>
      <c r="F568" s="501"/>
      <c r="G568" s="501"/>
      <c r="H568" s="501"/>
      <c r="I568" s="501"/>
      <c r="J568" s="501"/>
      <c r="K568" s="501"/>
      <c r="L568" s="501"/>
      <c r="M568" s="501"/>
      <c r="N568" s="501"/>
      <c r="O568" s="501"/>
      <c r="P568" s="501"/>
      <c r="Q568" s="501"/>
      <c r="R568" s="501"/>
      <c r="S568" s="501"/>
      <c r="T568" s="501"/>
      <c r="U568" s="501"/>
      <c r="V568" s="501"/>
      <c r="W568" s="501"/>
      <c r="X568" s="501"/>
      <c r="Y568" s="501"/>
      <c r="Z568" s="501"/>
      <c r="AA568" s="501"/>
      <c r="AB568" s="501"/>
      <c r="AC568" s="405"/>
      <c r="AD568" s="405"/>
      <c r="AE568" s="476"/>
      <c r="AF568" s="476"/>
      <c r="AG568" s="476"/>
      <c r="AH568" s="476"/>
      <c r="AI568" s="476"/>
      <c r="AJ568" s="476"/>
      <c r="AK568" s="476"/>
      <c r="AL568" s="476"/>
      <c r="AN568" s="459"/>
    </row>
    <row r="569" spans="1:42" s="418" customFormat="1" ht="12.75" customHeight="1">
      <c r="B569" s="405"/>
      <c r="C569" s="476"/>
      <c r="D569" s="520"/>
      <c r="E569" s="683" t="s">
        <v>2268</v>
      </c>
      <c r="F569" s="501"/>
      <c r="G569" s="501"/>
      <c r="H569" s="501"/>
      <c r="I569" s="501"/>
      <c r="J569" s="501"/>
      <c r="K569" s="501"/>
      <c r="L569" s="501"/>
      <c r="M569" s="501"/>
      <c r="N569" s="501"/>
      <c r="O569" s="501"/>
      <c r="P569" s="501"/>
      <c r="Q569" s="501"/>
      <c r="R569" s="501"/>
      <c r="S569" s="501"/>
      <c r="T569" s="501"/>
      <c r="U569" s="501"/>
      <c r="V569" s="501"/>
      <c r="W569" s="501"/>
      <c r="X569" s="501"/>
      <c r="Y569" s="501"/>
      <c r="Z569" s="501"/>
      <c r="AA569" s="501"/>
      <c r="AB569" s="501"/>
      <c r="AC569" s="405"/>
      <c r="AD569" s="405"/>
      <c r="AE569" s="476"/>
      <c r="AF569" s="476"/>
      <c r="AG569" s="476"/>
      <c r="AH569" s="476"/>
      <c r="AI569" s="476"/>
      <c r="AJ569" s="476"/>
      <c r="AK569" s="476"/>
      <c r="AL569" s="476"/>
      <c r="AN569" s="459"/>
    </row>
    <row r="570" spans="1:42" s="418" customFormat="1" ht="12.75" customHeight="1">
      <c r="B570" s="405"/>
      <c r="C570" s="476"/>
      <c r="D570" s="520"/>
      <c r="E570" s="683" t="s">
        <v>2269</v>
      </c>
      <c r="F570" s="501"/>
      <c r="G570" s="501"/>
      <c r="H570" s="501"/>
      <c r="I570" s="501"/>
      <c r="J570" s="501"/>
      <c r="K570" s="501"/>
      <c r="L570" s="501"/>
      <c r="M570" s="501"/>
      <c r="N570" s="501"/>
      <c r="O570" s="501"/>
      <c r="P570" s="501"/>
      <c r="Q570" s="501"/>
      <c r="R570" s="501"/>
      <c r="S570" s="501"/>
      <c r="T570" s="501"/>
      <c r="U570" s="501"/>
      <c r="V570" s="501"/>
      <c r="W570" s="501"/>
      <c r="X570" s="501"/>
      <c r="Y570" s="501"/>
      <c r="Z570" s="501"/>
      <c r="AA570" s="501"/>
      <c r="AB570" s="501"/>
      <c r="AC570" s="405"/>
      <c r="AD570" s="405"/>
      <c r="AE570" s="476"/>
      <c r="AF570" s="476"/>
      <c r="AG570" s="476"/>
      <c r="AH570" s="476"/>
      <c r="AI570" s="476"/>
      <c r="AJ570" s="476"/>
      <c r="AK570" s="476"/>
      <c r="AL570" s="476"/>
      <c r="AN570" s="459"/>
    </row>
    <row r="571" spans="1:42" s="418" customFormat="1" ht="12.75" customHeight="1">
      <c r="B571" s="405"/>
      <c r="C571" s="476"/>
      <c r="D571" s="520"/>
      <c r="E571" s="683" t="s">
        <v>2270</v>
      </c>
      <c r="F571" s="501"/>
      <c r="G571" s="501"/>
      <c r="H571" s="501"/>
      <c r="I571" s="501"/>
      <c r="J571" s="501"/>
      <c r="K571" s="501"/>
      <c r="L571" s="501"/>
      <c r="M571" s="501"/>
      <c r="N571" s="501"/>
      <c r="O571" s="501"/>
      <c r="P571" s="501"/>
      <c r="Q571" s="501"/>
      <c r="R571" s="501"/>
      <c r="S571" s="501"/>
      <c r="T571" s="501"/>
      <c r="U571" s="501"/>
      <c r="V571" s="501"/>
      <c r="W571" s="501"/>
      <c r="X571" s="501"/>
      <c r="Y571" s="501"/>
      <c r="Z571" s="501"/>
      <c r="AA571" s="501"/>
      <c r="AB571" s="501"/>
      <c r="AC571" s="405"/>
      <c r="AD571" s="405"/>
      <c r="AE571" s="476"/>
      <c r="AF571" s="476"/>
      <c r="AG571" s="476"/>
      <c r="AH571" s="476"/>
      <c r="AI571" s="476"/>
      <c r="AJ571" s="476"/>
      <c r="AK571" s="476"/>
      <c r="AL571" s="476"/>
      <c r="AN571" s="459"/>
      <c r="AO571" s="18" t="s">
        <v>2271</v>
      </c>
      <c r="AP571" s="418" t="b">
        <f>IF(Application!AF418&gt;=25,TRUE,FALSE)</f>
        <v>0</v>
      </c>
    </row>
    <row r="572" spans="1:42" s="418" customFormat="1" ht="12.75" customHeight="1">
      <c r="B572" s="405"/>
      <c r="C572" s="476"/>
      <c r="D572" s="520"/>
      <c r="E572" s="683" t="s">
        <v>2272</v>
      </c>
      <c r="F572" s="501"/>
      <c r="G572" s="501"/>
      <c r="H572" s="501"/>
      <c r="I572" s="501"/>
      <c r="J572" s="501"/>
      <c r="K572" s="501"/>
      <c r="L572" s="501"/>
      <c r="M572" s="501"/>
      <c r="N572" s="501"/>
      <c r="O572" s="501"/>
      <c r="P572" s="501"/>
      <c r="Q572" s="501"/>
      <c r="R572" s="501"/>
      <c r="S572" s="501"/>
      <c r="T572" s="501"/>
      <c r="U572" s="501"/>
      <c r="V572" s="501"/>
      <c r="W572" s="501"/>
      <c r="X572" s="501"/>
      <c r="Y572" s="501"/>
      <c r="Z572" s="501"/>
      <c r="AA572" s="501"/>
      <c r="AB572" s="501"/>
      <c r="AC572" s="405"/>
      <c r="AD572" s="405"/>
      <c r="AE572" s="476"/>
      <c r="AF572" s="476"/>
      <c r="AG572" s="476"/>
      <c r="AH572" s="476"/>
      <c r="AI572" s="476"/>
      <c r="AJ572" s="476"/>
      <c r="AK572" s="476"/>
      <c r="AL572" s="476"/>
      <c r="AN572" s="459"/>
      <c r="AO572" s="18" t="s">
        <v>2273</v>
      </c>
      <c r="AP572" s="418" t="b">
        <f>Application!Z199="Yes"</f>
        <v>0</v>
      </c>
    </row>
    <row r="573" spans="1:42" s="418" customFormat="1" ht="12.75" customHeight="1">
      <c r="B573" s="405"/>
      <c r="C573" s="476"/>
      <c r="D573" s="520"/>
      <c r="E573" s="683"/>
      <c r="F573" s="501"/>
      <c r="G573" s="501"/>
      <c r="H573" s="501"/>
      <c r="I573" s="501"/>
      <c r="J573" s="501"/>
      <c r="K573" s="501"/>
      <c r="L573" s="501"/>
      <c r="M573" s="501"/>
      <c r="N573" s="501"/>
      <c r="O573" s="501"/>
      <c r="P573" s="501"/>
      <c r="Q573" s="501"/>
      <c r="R573" s="501"/>
      <c r="S573" s="501"/>
      <c r="T573" s="501"/>
      <c r="U573" s="501"/>
      <c r="V573" s="501"/>
      <c r="W573" s="501"/>
      <c r="X573" s="501"/>
      <c r="Y573" s="501"/>
      <c r="Z573" s="501"/>
      <c r="AA573" s="501"/>
      <c r="AB573" s="501"/>
      <c r="AC573" s="405"/>
      <c r="AD573" s="405"/>
      <c r="AE573" s="476"/>
      <c r="AF573" s="405"/>
      <c r="AG573" s="405"/>
      <c r="AH573" s="405"/>
      <c r="AI573" s="405"/>
      <c r="AJ573" s="405"/>
      <c r="AK573" s="405"/>
      <c r="AL573" s="405"/>
      <c r="AN573" s="459"/>
    </row>
    <row r="574" spans="1:42" s="418" customFormat="1" ht="12.75" customHeight="1">
      <c r="A574" s="497"/>
      <c r="B574" s="405"/>
      <c r="C574" s="756"/>
      <c r="D574" s="520" t="s">
        <v>26</v>
      </c>
      <c r="E574" s="683" t="s">
        <v>2274</v>
      </c>
      <c r="F574" s="757"/>
      <c r="G574" s="757"/>
      <c r="H574" s="757"/>
      <c r="I574" s="757"/>
      <c r="J574" s="757"/>
      <c r="K574" s="757"/>
      <c r="L574" s="757"/>
      <c r="M574" s="757"/>
      <c r="N574" s="757"/>
      <c r="O574" s="757"/>
      <c r="P574" s="757"/>
      <c r="Q574" s="757"/>
      <c r="R574" s="757"/>
      <c r="S574" s="757"/>
      <c r="T574" s="757"/>
      <c r="U574" s="757"/>
      <c r="V574" s="757"/>
      <c r="W574" s="757"/>
      <c r="X574" s="757"/>
      <c r="Y574" s="757"/>
      <c r="Z574" s="757"/>
      <c r="AA574" s="757"/>
      <c r="AB574" s="757"/>
      <c r="AC574" s="405"/>
      <c r="AD574" s="405"/>
      <c r="AE574" s="405"/>
      <c r="AF574" s="1919" t="s">
        <v>2275</v>
      </c>
      <c r="AG574" s="1919"/>
      <c r="AH574" s="1919"/>
      <c r="AI574" s="1919"/>
      <c r="AJ574" s="1919"/>
      <c r="AK574" s="1919"/>
      <c r="AL574" s="1919"/>
      <c r="AN574" s="459"/>
    </row>
    <row r="575" spans="1:42" s="418" customFormat="1" ht="12.75" customHeight="1">
      <c r="B575" s="405"/>
      <c r="C575" s="758"/>
      <c r="D575" s="520"/>
      <c r="E575" s="683" t="s">
        <v>2276</v>
      </c>
      <c r="F575" s="757"/>
      <c r="G575" s="757"/>
      <c r="H575" s="757"/>
      <c r="I575" s="757"/>
      <c r="J575" s="757"/>
      <c r="K575" s="757"/>
      <c r="L575" s="757"/>
      <c r="M575" s="757"/>
      <c r="N575" s="757"/>
      <c r="O575" s="757"/>
      <c r="P575" s="757"/>
      <c r="Q575" s="757"/>
      <c r="R575" s="757"/>
      <c r="S575" s="757"/>
      <c r="T575" s="757"/>
      <c r="U575" s="757"/>
      <c r="V575" s="757"/>
      <c r="W575" s="757"/>
      <c r="X575" s="757"/>
      <c r="Y575" s="757"/>
      <c r="Z575" s="757"/>
      <c r="AA575" s="757"/>
      <c r="AB575" s="757"/>
      <c r="AC575" s="405"/>
      <c r="AD575" s="405"/>
      <c r="AE575" s="405"/>
      <c r="AF575" s="405"/>
      <c r="AG575" s="405"/>
      <c r="AH575" s="405"/>
      <c r="AI575" s="405"/>
      <c r="AJ575" s="405"/>
      <c r="AK575" s="405"/>
      <c r="AL575" s="405"/>
      <c r="AN575" s="459"/>
      <c r="AO575" s="418" t="s">
        <v>299</v>
      </c>
      <c r="AP575" s="530">
        <v>0</v>
      </c>
    </row>
    <row r="576" spans="1:42" s="418" customFormat="1" ht="12.75" customHeight="1">
      <c r="B576" s="471"/>
      <c r="C576" s="756"/>
      <c r="D576" s="520"/>
      <c r="E576" s="683" t="s">
        <v>2277</v>
      </c>
      <c r="F576" s="757"/>
      <c r="G576" s="757"/>
      <c r="H576" s="757"/>
      <c r="I576" s="757"/>
      <c r="J576" s="757"/>
      <c r="K576" s="757"/>
      <c r="L576" s="757"/>
      <c r="M576" s="757"/>
      <c r="N576" s="757"/>
      <c r="O576" s="757"/>
      <c r="P576" s="757"/>
      <c r="Q576" s="757"/>
      <c r="R576" s="757"/>
      <c r="S576" s="757"/>
      <c r="T576" s="757"/>
      <c r="U576" s="757"/>
      <c r="V576" s="757"/>
      <c r="W576" s="757"/>
      <c r="X576" s="757"/>
      <c r="Y576" s="757"/>
      <c r="Z576" s="757"/>
      <c r="AA576" s="757"/>
      <c r="AB576" s="757"/>
      <c r="AC576" s="405"/>
      <c r="AD576" s="405"/>
      <c r="AE576" s="405"/>
      <c r="AF576" s="405"/>
      <c r="AG576" s="405"/>
      <c r="AH576" s="405"/>
      <c r="AI576" s="405"/>
      <c r="AJ576" s="405"/>
      <c r="AK576" s="405"/>
      <c r="AL576" s="405"/>
      <c r="AN576" s="459"/>
      <c r="AO576" s="472" t="s">
        <v>21</v>
      </c>
      <c r="AP576" s="418">
        <f>7*AP571</f>
        <v>0</v>
      </c>
    </row>
    <row r="577" spans="1:53" s="418" customFormat="1" ht="12.75" customHeight="1">
      <c r="B577" s="471"/>
      <c r="C577" s="756"/>
      <c r="D577" s="520"/>
      <c r="E577" s="683" t="s">
        <v>2278</v>
      </c>
      <c r="F577" s="757"/>
      <c r="G577" s="757"/>
      <c r="H577" s="757"/>
      <c r="I577" s="757"/>
      <c r="J577" s="757"/>
      <c r="K577" s="757"/>
      <c r="L577" s="757"/>
      <c r="M577" s="757"/>
      <c r="N577" s="757"/>
      <c r="O577" s="757"/>
      <c r="P577" s="757"/>
      <c r="Q577" s="757"/>
      <c r="R577" s="757"/>
      <c r="S577" s="757"/>
      <c r="T577" s="757"/>
      <c r="U577" s="757"/>
      <c r="V577" s="757"/>
      <c r="W577" s="757"/>
      <c r="X577" s="757"/>
      <c r="Y577" s="757"/>
      <c r="Z577" s="757"/>
      <c r="AA577" s="757"/>
      <c r="AB577" s="757"/>
      <c r="AC577" s="405"/>
      <c r="AD577" s="405"/>
      <c r="AE577" s="405"/>
      <c r="AF577" s="405"/>
      <c r="AG577" s="405"/>
      <c r="AH577" s="405"/>
      <c r="AI577" s="405"/>
      <c r="AJ577" s="405"/>
      <c r="AK577" s="405"/>
      <c r="AL577" s="405"/>
      <c r="AN577" s="459"/>
      <c r="AO577" s="472" t="s">
        <v>26</v>
      </c>
      <c r="AP577" s="418">
        <v>6</v>
      </c>
    </row>
    <row r="578" spans="1:53" s="418" customFormat="1" ht="12.75" customHeight="1">
      <c r="B578" s="471"/>
      <c r="C578" s="756"/>
      <c r="D578" s="520"/>
      <c r="E578" s="683" t="s">
        <v>2279</v>
      </c>
      <c r="F578" s="757"/>
      <c r="G578" s="757"/>
      <c r="H578" s="757"/>
      <c r="I578" s="757"/>
      <c r="J578" s="757"/>
      <c r="K578" s="757"/>
      <c r="L578" s="757"/>
      <c r="M578" s="757"/>
      <c r="N578" s="757"/>
      <c r="O578" s="757"/>
      <c r="P578" s="757"/>
      <c r="Q578" s="757"/>
      <c r="R578" s="757"/>
      <c r="S578" s="757"/>
      <c r="T578" s="757"/>
      <c r="U578" s="757"/>
      <c r="V578" s="757"/>
      <c r="W578" s="757"/>
      <c r="X578" s="757"/>
      <c r="Y578" s="757"/>
      <c r="Z578" s="757"/>
      <c r="AA578" s="757"/>
      <c r="AB578" s="757"/>
      <c r="AC578" s="405"/>
      <c r="AD578" s="405"/>
      <c r="AE578" s="405"/>
      <c r="AF578" s="405"/>
      <c r="AG578" s="405"/>
      <c r="AH578" s="405"/>
      <c r="AI578" s="405"/>
      <c r="AJ578" s="405"/>
      <c r="AK578" s="405"/>
      <c r="AL578" s="405"/>
      <c r="AN578" s="459"/>
      <c r="AO578" s="472" t="s">
        <v>48</v>
      </c>
      <c r="AP578" s="418">
        <v>5</v>
      </c>
    </row>
    <row r="579" spans="1:53" s="418" customFormat="1" ht="12.75" customHeight="1">
      <c r="B579" s="471"/>
      <c r="C579" s="756"/>
      <c r="D579" s="520"/>
      <c r="E579" s="759"/>
      <c r="F579" s="760"/>
      <c r="G579" s="760"/>
      <c r="H579" s="760"/>
      <c r="I579" s="476"/>
      <c r="J579" s="476"/>
      <c r="K579" s="476"/>
      <c r="L579" s="476"/>
      <c r="M579" s="476"/>
      <c r="N579" s="476"/>
      <c r="O579" s="476"/>
      <c r="P579" s="476"/>
      <c r="Q579" s="476"/>
      <c r="R579" s="476"/>
      <c r="S579" s="476"/>
      <c r="T579" s="476"/>
      <c r="U579" s="476"/>
      <c r="V579" s="476"/>
      <c r="W579" s="476"/>
      <c r="X579" s="476"/>
      <c r="Y579" s="476"/>
      <c r="Z579" s="476"/>
      <c r="AA579" s="476"/>
      <c r="AB579" s="476"/>
      <c r="AC579" s="405"/>
      <c r="AD579" s="405"/>
      <c r="AE579" s="476"/>
      <c r="AF579" s="405"/>
      <c r="AG579" s="405"/>
      <c r="AH579" s="405"/>
      <c r="AI579" s="405"/>
      <c r="AJ579" s="405"/>
      <c r="AK579" s="405"/>
      <c r="AL579" s="405"/>
      <c r="AN579" s="459"/>
      <c r="AO579" s="472" t="s">
        <v>2280</v>
      </c>
      <c r="AP579" s="418">
        <v>4</v>
      </c>
    </row>
    <row r="580" spans="1:53" s="418" customFormat="1" ht="12.75" customHeight="1">
      <c r="B580" s="405"/>
      <c r="C580" s="756"/>
      <c r="D580" s="520" t="s">
        <v>48</v>
      </c>
      <c r="E580" s="683" t="s">
        <v>2281</v>
      </c>
      <c r="F580" s="757"/>
      <c r="G580" s="757"/>
      <c r="H580" s="757"/>
      <c r="I580" s="757"/>
      <c r="J580" s="757"/>
      <c r="K580" s="757"/>
      <c r="L580" s="757"/>
      <c r="M580" s="757"/>
      <c r="N580" s="757"/>
      <c r="O580" s="757"/>
      <c r="P580" s="757"/>
      <c r="Q580" s="757"/>
      <c r="R580" s="757"/>
      <c r="S580" s="757"/>
      <c r="T580" s="757"/>
      <c r="U580" s="757"/>
      <c r="V580" s="757"/>
      <c r="W580" s="757"/>
      <c r="X580" s="757"/>
      <c r="Y580" s="757"/>
      <c r="Z580" s="757"/>
      <c r="AA580" s="757"/>
      <c r="AB580" s="757"/>
      <c r="AC580" s="405"/>
      <c r="AD580" s="405"/>
      <c r="AE580" s="405"/>
      <c r="AF580" s="1919" t="s">
        <v>2282</v>
      </c>
      <c r="AG580" s="1919"/>
      <c r="AH580" s="1919"/>
      <c r="AI580" s="1919"/>
      <c r="AJ580" s="1919"/>
      <c r="AK580" s="1919"/>
      <c r="AL580" s="1919"/>
      <c r="AN580" s="459"/>
      <c r="AO580" s="472" t="s">
        <v>2283</v>
      </c>
      <c r="AP580" s="418">
        <v>3</v>
      </c>
    </row>
    <row r="581" spans="1:53" s="418" customFormat="1" ht="12.75" customHeight="1">
      <c r="B581" s="405"/>
      <c r="C581" s="758"/>
      <c r="D581" s="520"/>
      <c r="E581" s="683" t="s">
        <v>2276</v>
      </c>
      <c r="F581" s="757"/>
      <c r="G581" s="757"/>
      <c r="H581" s="757"/>
      <c r="I581" s="757"/>
      <c r="J581" s="757"/>
      <c r="K581" s="757"/>
      <c r="L581" s="757"/>
      <c r="M581" s="757"/>
      <c r="N581" s="757"/>
      <c r="O581" s="757"/>
      <c r="P581" s="757"/>
      <c r="Q581" s="757"/>
      <c r="R581" s="757"/>
      <c r="S581" s="757"/>
      <c r="T581" s="757"/>
      <c r="U581" s="757"/>
      <c r="V581" s="757"/>
      <c r="W581" s="757"/>
      <c r="X581" s="757"/>
      <c r="Y581" s="757"/>
      <c r="Z581" s="757"/>
      <c r="AA581" s="757"/>
      <c r="AB581" s="757"/>
      <c r="AC581" s="405"/>
      <c r="AD581" s="405"/>
      <c r="AE581" s="405"/>
      <c r="AF581" s="405"/>
      <c r="AG581" s="405"/>
      <c r="AH581" s="405"/>
      <c r="AI581" s="405"/>
      <c r="AJ581" s="405"/>
      <c r="AK581" s="405"/>
      <c r="AL581" s="405"/>
      <c r="AN581" s="459"/>
    </row>
    <row r="582" spans="1:53" s="418" customFormat="1" ht="12.75" customHeight="1">
      <c r="B582" s="405"/>
      <c r="C582" s="758"/>
      <c r="D582" s="520"/>
      <c r="E582" s="683" t="s">
        <v>2277</v>
      </c>
      <c r="F582" s="757"/>
      <c r="G582" s="757"/>
      <c r="H582" s="757"/>
      <c r="I582" s="757"/>
      <c r="J582" s="757"/>
      <c r="K582" s="757"/>
      <c r="L582" s="757"/>
      <c r="M582" s="757"/>
      <c r="N582" s="757"/>
      <c r="O582" s="757"/>
      <c r="P582" s="757"/>
      <c r="Q582" s="757"/>
      <c r="R582" s="757"/>
      <c r="S582" s="757"/>
      <c r="T582" s="757"/>
      <c r="U582" s="757"/>
      <c r="V582" s="757"/>
      <c r="W582" s="757"/>
      <c r="X582" s="757"/>
      <c r="Y582" s="757"/>
      <c r="Z582" s="757"/>
      <c r="AA582" s="757"/>
      <c r="AB582" s="757"/>
      <c r="AC582" s="405"/>
      <c r="AD582" s="405"/>
      <c r="AE582" s="405"/>
      <c r="AF582" s="405"/>
      <c r="AG582" s="405"/>
      <c r="AH582" s="405"/>
      <c r="AI582" s="405"/>
      <c r="AJ582" s="405"/>
      <c r="AK582" s="405"/>
      <c r="AL582" s="405"/>
      <c r="AN582" s="459"/>
      <c r="AO582" s="18" t="s">
        <v>2284</v>
      </c>
    </row>
    <row r="583" spans="1:53" s="418" customFormat="1" ht="12.75" customHeight="1">
      <c r="B583" s="405"/>
      <c r="C583" s="758"/>
      <c r="D583" s="520"/>
      <c r="E583" s="683" t="s">
        <v>2278</v>
      </c>
      <c r="F583" s="757"/>
      <c r="G583" s="757"/>
      <c r="H583" s="757"/>
      <c r="I583" s="757"/>
      <c r="J583" s="757"/>
      <c r="K583" s="757"/>
      <c r="L583" s="757"/>
      <c r="M583" s="757"/>
      <c r="N583" s="757"/>
      <c r="O583" s="757"/>
      <c r="P583" s="757"/>
      <c r="Q583" s="757"/>
      <c r="R583" s="757"/>
      <c r="S583" s="757"/>
      <c r="T583" s="757"/>
      <c r="U583" s="757"/>
      <c r="V583" s="757"/>
      <c r="W583" s="757"/>
      <c r="X583" s="757"/>
      <c r="Y583" s="757"/>
      <c r="Z583" s="757"/>
      <c r="AA583" s="757"/>
      <c r="AB583" s="757"/>
      <c r="AC583" s="405"/>
      <c r="AD583" s="405"/>
      <c r="AE583" s="405"/>
      <c r="AF583" s="405"/>
      <c r="AG583" s="405"/>
      <c r="AH583" s="405"/>
      <c r="AI583" s="405"/>
      <c r="AJ583" s="405"/>
      <c r="AK583" s="405"/>
      <c r="AL583" s="405"/>
      <c r="AN583" s="459"/>
      <c r="AO583" s="18" t="s">
        <v>2285</v>
      </c>
    </row>
    <row r="584" spans="1:53" s="418" customFormat="1" ht="12.75" customHeight="1">
      <c r="B584" s="405"/>
      <c r="C584" s="758"/>
      <c r="D584" s="520"/>
      <c r="E584" s="683" t="s">
        <v>2279</v>
      </c>
      <c r="F584" s="757"/>
      <c r="G584" s="757"/>
      <c r="H584" s="757"/>
      <c r="I584" s="757"/>
      <c r="J584" s="757"/>
      <c r="K584" s="757"/>
      <c r="L584" s="757"/>
      <c r="M584" s="757"/>
      <c r="N584" s="757"/>
      <c r="O584" s="757"/>
      <c r="P584" s="757"/>
      <c r="Q584" s="757"/>
      <c r="R584" s="757"/>
      <c r="S584" s="757"/>
      <c r="T584" s="757"/>
      <c r="U584" s="757"/>
      <c r="V584" s="757"/>
      <c r="W584" s="757"/>
      <c r="X584" s="757"/>
      <c r="Y584" s="757"/>
      <c r="Z584" s="757"/>
      <c r="AA584" s="757"/>
      <c r="AB584" s="757"/>
      <c r="AC584" s="405"/>
      <c r="AD584" s="405"/>
      <c r="AE584" s="405"/>
      <c r="AF584" s="405"/>
      <c r="AG584" s="405"/>
      <c r="AH584" s="405"/>
      <c r="AI584" s="405"/>
      <c r="AJ584" s="405"/>
      <c r="AK584" s="405"/>
      <c r="AL584" s="405"/>
      <c r="AN584" s="459"/>
      <c r="AO584" s="18" t="s">
        <v>2286</v>
      </c>
    </row>
    <row r="585" spans="1:53" s="418" customFormat="1" ht="12.75" customHeight="1">
      <c r="A585" s="12"/>
      <c r="B585" s="12"/>
      <c r="C585" s="12"/>
      <c r="D585" s="520"/>
      <c r="E585" s="531"/>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5"/>
      <c r="AD585" s="405"/>
      <c r="AE585" s="12"/>
      <c r="AF585" s="405"/>
      <c r="AG585" s="405"/>
      <c r="AH585" s="405"/>
      <c r="AI585" s="405"/>
      <c r="AJ585" s="405"/>
      <c r="AK585" s="405"/>
      <c r="AL585" s="405"/>
      <c r="AM585" s="12"/>
      <c r="AN585" s="459"/>
    </row>
    <row r="586" spans="1:53" s="418" customFormat="1" ht="12.75" customHeight="1">
      <c r="B586" s="405"/>
      <c r="C586" s="756"/>
      <c r="D586" s="520" t="s">
        <v>2280</v>
      </c>
      <c r="E586" s="683" t="s">
        <v>2287</v>
      </c>
      <c r="F586" s="757"/>
      <c r="G586" s="757"/>
      <c r="H586" s="757"/>
      <c r="I586" s="757"/>
      <c r="J586" s="757"/>
      <c r="K586" s="757"/>
      <c r="L586" s="757"/>
      <c r="M586" s="757"/>
      <c r="N586" s="757"/>
      <c r="O586" s="757"/>
      <c r="P586" s="757"/>
      <c r="Q586" s="757"/>
      <c r="R586" s="757"/>
      <c r="S586" s="757"/>
      <c r="T586" s="757"/>
      <c r="U586" s="757"/>
      <c r="V586" s="757"/>
      <c r="W586" s="757"/>
      <c r="X586" s="757"/>
      <c r="Y586" s="757"/>
      <c r="Z586" s="757"/>
      <c r="AA586" s="757"/>
      <c r="AB586" s="757"/>
      <c r="AC586" s="405"/>
      <c r="AD586" s="405"/>
      <c r="AE586" s="405"/>
      <c r="AF586" s="1919" t="s">
        <v>2288</v>
      </c>
      <c r="AG586" s="1919"/>
      <c r="AH586" s="1919"/>
      <c r="AI586" s="1919"/>
      <c r="AJ586" s="1919"/>
      <c r="AK586" s="1919"/>
      <c r="AL586" s="1919"/>
      <c r="AN586" s="459"/>
      <c r="AO586" s="418" t="str">
        <f>X623</f>
        <v>N/A</v>
      </c>
    </row>
    <row r="587" spans="1:53" s="418" customFormat="1" ht="12.75" customHeight="1">
      <c r="B587" s="405"/>
      <c r="C587" s="758"/>
      <c r="D587" s="520"/>
      <c r="E587" s="683" t="s">
        <v>2289</v>
      </c>
      <c r="F587" s="757"/>
      <c r="G587" s="757"/>
      <c r="H587" s="757"/>
      <c r="I587" s="757"/>
      <c r="J587" s="757"/>
      <c r="K587" s="757"/>
      <c r="L587" s="757"/>
      <c r="M587" s="757"/>
      <c r="N587" s="757"/>
      <c r="O587" s="757"/>
      <c r="P587" s="757"/>
      <c r="Q587" s="757"/>
      <c r="R587" s="757"/>
      <c r="S587" s="757"/>
      <c r="T587" s="757"/>
      <c r="U587" s="757"/>
      <c r="V587" s="757"/>
      <c r="W587" s="757"/>
      <c r="X587" s="757"/>
      <c r="Y587" s="757"/>
      <c r="Z587" s="757"/>
      <c r="AA587" s="757"/>
      <c r="AB587" s="757"/>
      <c r="AC587" s="12"/>
      <c r="AD587" s="12"/>
      <c r="AE587" s="405"/>
      <c r="AF587" s="405"/>
      <c r="AG587" s="405"/>
      <c r="AH587" s="405"/>
      <c r="AI587" s="405"/>
      <c r="AJ587" s="405"/>
      <c r="AK587" s="405"/>
      <c r="AL587" s="405"/>
      <c r="AN587" s="459"/>
      <c r="AU587" s="1195"/>
      <c r="AV587" s="1195"/>
      <c r="AW587" s="1195"/>
      <c r="AX587" s="1195"/>
      <c r="AY587" s="1195"/>
      <c r="AZ587" s="1195"/>
      <c r="BA587" s="1195"/>
    </row>
    <row r="588" spans="1:53" s="418" customFormat="1" ht="12.75" customHeight="1">
      <c r="B588" s="471"/>
      <c r="C588" s="756"/>
      <c r="D588" s="520"/>
      <c r="E588" s="683" t="s">
        <v>2290</v>
      </c>
      <c r="F588" s="757"/>
      <c r="G588" s="757"/>
      <c r="H588" s="757"/>
      <c r="I588" s="757"/>
      <c r="J588" s="757"/>
      <c r="K588" s="757"/>
      <c r="L588" s="757"/>
      <c r="M588" s="757"/>
      <c r="N588" s="757"/>
      <c r="O588" s="757"/>
      <c r="P588" s="757"/>
      <c r="Q588" s="757"/>
      <c r="R588" s="757"/>
      <c r="S588" s="757"/>
      <c r="T588" s="757"/>
      <c r="U588" s="757"/>
      <c r="V588" s="757"/>
      <c r="W588" s="757"/>
      <c r="X588" s="757"/>
      <c r="Y588" s="757"/>
      <c r="Z588" s="757"/>
      <c r="AA588" s="757"/>
      <c r="AB588" s="757"/>
      <c r="AC588" s="405"/>
      <c r="AD588" s="405"/>
      <c r="AE588" s="405"/>
      <c r="AF588" s="405"/>
      <c r="AG588" s="405"/>
      <c r="AH588" s="405"/>
      <c r="AI588" s="405"/>
      <c r="AJ588" s="405"/>
      <c r="AK588" s="405"/>
      <c r="AL588" s="405"/>
      <c r="AN588" s="459"/>
      <c r="AO588" s="18" t="s">
        <v>2291</v>
      </c>
    </row>
    <row r="589" spans="1:53" s="418" customFormat="1" ht="12.75" customHeight="1">
      <c r="B589" s="471"/>
      <c r="C589" s="756"/>
      <c r="D589" s="520"/>
      <c r="E589" s="683"/>
      <c r="F589" s="757"/>
      <c r="G589" s="757"/>
      <c r="H589" s="757"/>
      <c r="I589" s="757"/>
      <c r="J589" s="757"/>
      <c r="K589" s="757"/>
      <c r="L589" s="757"/>
      <c r="M589" s="757"/>
      <c r="N589" s="757"/>
      <c r="O589" s="757"/>
      <c r="P589" s="757"/>
      <c r="Q589" s="757"/>
      <c r="R589" s="757"/>
      <c r="S589" s="757"/>
      <c r="T589" s="757"/>
      <c r="U589" s="757"/>
      <c r="V589" s="757"/>
      <c r="W589" s="757"/>
      <c r="X589" s="757"/>
      <c r="Y589" s="757"/>
      <c r="Z589" s="757"/>
      <c r="AA589" s="757"/>
      <c r="AB589" s="757"/>
      <c r="AC589" s="405"/>
      <c r="AD589" s="405"/>
      <c r="AE589" s="405"/>
      <c r="AF589" s="405"/>
      <c r="AG589" s="405"/>
      <c r="AH589" s="405"/>
      <c r="AI589" s="405"/>
      <c r="AJ589" s="405"/>
      <c r="AK589" s="405"/>
      <c r="AL589" s="405"/>
      <c r="AN589" s="459"/>
      <c r="AO589" s="18" t="s">
        <v>2292</v>
      </c>
    </row>
    <row r="590" spans="1:53" s="418" customFormat="1" ht="12.75" customHeight="1">
      <c r="B590" s="471"/>
      <c r="C590" s="756"/>
      <c r="D590" s="520"/>
      <c r="E590" s="405" t="s">
        <v>2293</v>
      </c>
      <c r="O590" s="1958" t="s">
        <v>1075</v>
      </c>
      <c r="P590" s="1958"/>
      <c r="Q590" s="1958"/>
      <c r="R590" s="1958"/>
      <c r="S590" s="1958"/>
      <c r="T590" s="1958"/>
      <c r="U590" s="1958"/>
      <c r="V590" s="1958"/>
      <c r="W590" s="1958"/>
      <c r="X590" s="1958"/>
      <c r="Y590" s="1958"/>
      <c r="Z590" s="1958"/>
      <c r="AA590" s="1958"/>
      <c r="AB590" s="1958"/>
      <c r="AH590" s="405"/>
      <c r="AI590" s="405"/>
      <c r="AJ590" s="405"/>
      <c r="AK590" s="405"/>
      <c r="AL590" s="405"/>
      <c r="AN590" s="459"/>
    </row>
    <row r="591" spans="1:53" s="418" customFormat="1" ht="12.75" customHeight="1">
      <c r="B591" s="471"/>
      <c r="C591" s="756"/>
      <c r="D591" s="520"/>
      <c r="E591" s="683"/>
      <c r="F591" s="757"/>
      <c r="G591" s="757"/>
      <c r="H591" s="757"/>
      <c r="I591" s="757"/>
      <c r="J591" s="757"/>
      <c r="K591" s="757"/>
      <c r="L591" s="757"/>
      <c r="M591" s="757"/>
      <c r="N591" s="757"/>
      <c r="O591" s="757"/>
      <c r="P591" s="757"/>
      <c r="Q591" s="757"/>
      <c r="R591" s="757"/>
      <c r="S591" s="757"/>
      <c r="T591" s="757"/>
      <c r="U591" s="757"/>
      <c r="V591" s="757"/>
      <c r="W591" s="757"/>
      <c r="X591" s="757"/>
      <c r="Y591" s="757"/>
      <c r="Z591" s="757"/>
      <c r="AA591" s="757"/>
      <c r="AB591" s="757"/>
      <c r="AC591" s="405"/>
      <c r="AD591" s="405"/>
      <c r="AE591" s="405"/>
      <c r="AF591" s="405"/>
      <c r="AG591" s="405"/>
      <c r="AH591" s="405"/>
      <c r="AI591" s="405"/>
      <c r="AJ591" s="405"/>
      <c r="AK591" s="405"/>
      <c r="AL591" s="405"/>
      <c r="AN591" s="459"/>
    </row>
    <row r="592" spans="1:53" s="418" customFormat="1" ht="12.75" customHeight="1">
      <c r="B592" s="405"/>
      <c r="C592" s="756"/>
      <c r="D592" s="520" t="s">
        <v>2283</v>
      </c>
      <c r="E592" s="683" t="s">
        <v>2294</v>
      </c>
      <c r="F592" s="757"/>
      <c r="G592" s="757"/>
      <c r="H592" s="757"/>
      <c r="I592" s="757"/>
      <c r="J592" s="757"/>
      <c r="K592" s="757"/>
      <c r="L592" s="757"/>
      <c r="M592" s="757"/>
      <c r="N592" s="757"/>
      <c r="O592" s="757"/>
      <c r="P592" s="757"/>
      <c r="Q592" s="757"/>
      <c r="R592" s="757"/>
      <c r="S592" s="757"/>
      <c r="T592" s="757"/>
      <c r="U592" s="757"/>
      <c r="V592" s="757"/>
      <c r="W592" s="757"/>
      <c r="X592" s="757"/>
      <c r="Y592" s="757"/>
      <c r="Z592" s="757"/>
      <c r="AA592" s="757"/>
      <c r="AB592" s="757"/>
      <c r="AC592" s="405"/>
      <c r="AD592" s="405"/>
      <c r="AE592" s="405"/>
      <c r="AF592" s="1919" t="s">
        <v>2020</v>
      </c>
      <c r="AG592" s="1919"/>
      <c r="AH592" s="1919"/>
      <c r="AI592" s="1919"/>
      <c r="AJ592" s="1919"/>
      <c r="AK592" s="1919"/>
      <c r="AL592" s="1919"/>
      <c r="AN592" s="459"/>
    </row>
    <row r="593" spans="2:47" s="418" customFormat="1" ht="12.75" customHeight="1">
      <c r="B593" s="405"/>
      <c r="C593" s="756"/>
      <c r="D593" s="520"/>
      <c r="E593" s="683" t="s">
        <v>2295</v>
      </c>
      <c r="F593" s="757"/>
      <c r="G593" s="757"/>
      <c r="H593" s="757"/>
      <c r="I593" s="757"/>
      <c r="J593" s="757"/>
      <c r="K593" s="757"/>
      <c r="L593" s="757"/>
      <c r="M593" s="757"/>
      <c r="N593" s="757"/>
      <c r="O593" s="757"/>
      <c r="P593" s="757"/>
      <c r="Q593" s="757"/>
      <c r="R593" s="757"/>
      <c r="S593" s="757"/>
      <c r="T593" s="757"/>
      <c r="U593" s="757"/>
      <c r="V593" s="757"/>
      <c r="W593" s="757"/>
      <c r="X593" s="757"/>
      <c r="Y593" s="757"/>
      <c r="Z593" s="757"/>
      <c r="AA593" s="757"/>
      <c r="AB593" s="757"/>
      <c r="AC593" s="405"/>
      <c r="AD593" s="405"/>
      <c r="AE593" s="1195"/>
      <c r="AF593" s="405"/>
      <c r="AG593" s="405"/>
      <c r="AH593" s="405"/>
      <c r="AI593" s="405"/>
      <c r="AJ593" s="405"/>
      <c r="AK593" s="405"/>
      <c r="AL593" s="405"/>
      <c r="AN593" s="459"/>
    </row>
    <row r="594" spans="2:47" s="418" customFormat="1" ht="12.75" customHeight="1">
      <c r="B594" s="405"/>
      <c r="C594" s="758"/>
      <c r="D594" s="405"/>
      <c r="E594" s="476"/>
      <c r="F594" s="1213"/>
      <c r="G594" s="1213"/>
      <c r="H594" s="1213"/>
      <c r="I594" s="1213"/>
      <c r="J594" s="1213"/>
      <c r="K594" s="1213"/>
      <c r="L594" s="1213"/>
      <c r="M594" s="1213"/>
      <c r="N594" s="1213"/>
      <c r="O594" s="1213"/>
      <c r="P594" s="1213"/>
      <c r="Q594" s="1213"/>
      <c r="R594" s="1213"/>
      <c r="S594" s="1213"/>
      <c r="T594" s="1213"/>
      <c r="U594" s="1213"/>
      <c r="V594" s="1213"/>
      <c r="W594" s="1213"/>
      <c r="X594" s="1213"/>
      <c r="Y594" s="1213"/>
      <c r="Z594" s="1213"/>
      <c r="AA594" s="1213"/>
      <c r="AB594" s="1213"/>
      <c r="AC594" s="405"/>
      <c r="AD594" s="405"/>
      <c r="AE594" s="405"/>
      <c r="AF594" s="405"/>
      <c r="AG594" s="405"/>
      <c r="AH594" s="405"/>
      <c r="AI594" s="405"/>
      <c r="AJ594" s="405"/>
      <c r="AK594" s="405"/>
      <c r="AL594" s="405"/>
      <c r="AN594" s="459"/>
      <c r="AO594" s="418" t="s">
        <v>299</v>
      </c>
      <c r="AP594" s="530">
        <v>0</v>
      </c>
      <c r="AT594" s="418" t="s">
        <v>299</v>
      </c>
      <c r="AU594" s="530">
        <v>0</v>
      </c>
    </row>
    <row r="595" spans="2:47" s="418" customFormat="1" ht="12.75" customHeight="1">
      <c r="B595" s="405"/>
      <c r="C595" s="758"/>
      <c r="D595" s="405" t="s">
        <v>2296</v>
      </c>
      <c r="E595" s="1213"/>
      <c r="F595" s="1213"/>
      <c r="G595" s="1213"/>
      <c r="H595" s="1863" t="s">
        <v>26</v>
      </c>
      <c r="I595" s="1863"/>
      <c r="J595" s="1213"/>
      <c r="K595" s="1213"/>
      <c r="L595" s="1213"/>
      <c r="N595" s="18"/>
      <c r="O595" s="18"/>
      <c r="P595" s="18"/>
      <c r="Q595" s="963" t="s">
        <v>2297</v>
      </c>
      <c r="R595" s="1959"/>
      <c r="S595" s="1959"/>
      <c r="T595" s="1959"/>
      <c r="U595" s="1959"/>
      <c r="V595" s="1959"/>
      <c r="W595" s="1959"/>
      <c r="X595" s="405"/>
      <c r="Y595" s="405"/>
      <c r="Z595" s="405"/>
      <c r="AA595" s="405"/>
      <c r="AB595" s="405"/>
      <c r="AC595" s="405"/>
      <c r="AD595" s="405"/>
      <c r="AE595" s="405"/>
      <c r="AF595" s="405"/>
      <c r="AG595" s="405"/>
      <c r="AH595" s="405"/>
      <c r="AI595" s="405"/>
      <c r="AJ595" s="405"/>
      <c r="AK595" s="405"/>
      <c r="AL595" s="405"/>
      <c r="AN595" s="459"/>
      <c r="AO595" s="472" t="s">
        <v>21</v>
      </c>
      <c r="AP595" s="418">
        <v>3</v>
      </c>
      <c r="AT595" s="472" t="s">
        <v>21</v>
      </c>
      <c r="AU595" s="418">
        <v>3</v>
      </c>
    </row>
    <row r="596" spans="2:47" s="418" customFormat="1" ht="12.75" customHeight="1">
      <c r="B596" s="405"/>
      <c r="C596" s="758"/>
      <c r="D596" s="405"/>
      <c r="E596" s="1213"/>
      <c r="F596" s="1213"/>
      <c r="G596" s="1213"/>
      <c r="H596" s="1213"/>
      <c r="I596" s="1213"/>
      <c r="J596" s="1213"/>
      <c r="K596" s="1213"/>
      <c r="L596" s="1213"/>
      <c r="M596" s="1213"/>
      <c r="N596" s="405"/>
      <c r="O596" s="405"/>
      <c r="P596" s="405"/>
      <c r="Q596" s="405"/>
      <c r="R596" s="405"/>
      <c r="S596" s="405"/>
      <c r="T596" s="405"/>
      <c r="U596" s="405"/>
      <c r="V596" s="405"/>
      <c r="W596" s="405"/>
      <c r="X596" s="405"/>
      <c r="Y596" s="1960" t="str">
        <f>IF(AND(H595="(i)",NOT(AP571)),AO588,IF(AND(H595="(iv)",OR(R595=AO584,R595=AO583),NOT(AP572)),AO589,""))</f>
        <v/>
      </c>
      <c r="Z596" s="1960"/>
      <c r="AA596" s="1960"/>
      <c r="AB596" s="1960"/>
      <c r="AC596" s="1960"/>
      <c r="AD596" s="1960"/>
      <c r="AE596" s="1960"/>
      <c r="AF596" s="1960"/>
      <c r="AG596" s="1960"/>
      <c r="AH596" s="1960"/>
      <c r="AI596" s="1960"/>
      <c r="AJ596" s="1960"/>
      <c r="AK596" s="1960"/>
      <c r="AL596" s="1960"/>
      <c r="AM596" s="1961"/>
      <c r="AN596" s="459"/>
      <c r="AO596" s="472" t="s">
        <v>26</v>
      </c>
      <c r="AP596" s="418">
        <v>2</v>
      </c>
      <c r="AT596" s="472" t="s">
        <v>26</v>
      </c>
      <c r="AU596" s="418">
        <v>2</v>
      </c>
    </row>
    <row r="597" spans="2:47" s="418" customFormat="1" ht="12.75" customHeight="1">
      <c r="B597" s="405"/>
      <c r="C597" s="758"/>
      <c r="D597" s="405"/>
      <c r="E597" s="1213"/>
      <c r="F597" s="1213"/>
      <c r="G597" s="1213"/>
      <c r="H597" s="1213"/>
      <c r="I597" s="1213"/>
      <c r="J597" s="1213"/>
      <c r="K597" s="1213"/>
      <c r="L597" s="1213"/>
      <c r="M597" s="1213"/>
      <c r="N597" s="405"/>
      <c r="O597" s="405"/>
      <c r="P597" s="405"/>
      <c r="Q597" s="405"/>
      <c r="X597" s="405"/>
      <c r="Y597" s="1960"/>
      <c r="Z597" s="1960"/>
      <c r="AA597" s="1960"/>
      <c r="AB597" s="1960"/>
      <c r="AC597" s="1960"/>
      <c r="AD597" s="1960"/>
      <c r="AE597" s="1960"/>
      <c r="AF597" s="1960"/>
      <c r="AG597" s="1960"/>
      <c r="AH597" s="1960"/>
      <c r="AI597" s="1960"/>
      <c r="AJ597" s="1960"/>
      <c r="AK597" s="1960"/>
      <c r="AL597" s="1960"/>
      <c r="AM597" s="1961"/>
      <c r="AN597" s="459"/>
      <c r="AO597" s="472"/>
      <c r="AT597" s="472"/>
    </row>
    <row r="598" spans="2:47" s="418" customFormat="1" ht="12.75" customHeight="1">
      <c r="B598" s="405"/>
      <c r="C598" s="758"/>
      <c r="D598" s="405" t="s">
        <v>2298</v>
      </c>
      <c r="E598" s="1213"/>
      <c r="F598" s="1213"/>
      <c r="G598" s="1213"/>
      <c r="H598" s="1213"/>
      <c r="I598" s="1213"/>
      <c r="J598" s="1213"/>
      <c r="K598" s="1213"/>
      <c r="L598" s="1213"/>
      <c r="M598" s="1213"/>
      <c r="N598" s="405"/>
      <c r="O598" s="405"/>
      <c r="P598" s="405"/>
      <c r="Q598" s="405"/>
      <c r="R598" s="405"/>
      <c r="S598" s="405"/>
      <c r="T598" s="405"/>
      <c r="U598" s="405"/>
      <c r="V598" s="405"/>
      <c r="W598" s="405"/>
      <c r="X598" s="405"/>
      <c r="Y598" s="405"/>
      <c r="Z598" s="405"/>
      <c r="AA598" s="405"/>
      <c r="AB598" s="405"/>
      <c r="AC598" s="405"/>
      <c r="AD598" s="405"/>
      <c r="AE598" s="405"/>
      <c r="AF598" s="405"/>
      <c r="AG598" s="405"/>
      <c r="AH598" s="405"/>
      <c r="AI598" s="405"/>
      <c r="AJ598" s="405"/>
      <c r="AK598" s="405"/>
      <c r="AL598" s="405"/>
      <c r="AN598" s="459"/>
    </row>
    <row r="599" spans="2:47" s="418" customFormat="1" ht="12.75" customHeight="1">
      <c r="B599" s="405"/>
      <c r="C599" s="758"/>
      <c r="D599" s="405" t="s">
        <v>2299</v>
      </c>
      <c r="E599" s="1213"/>
      <c r="F599" s="1213"/>
      <c r="G599" s="1213"/>
      <c r="H599" s="1213"/>
      <c r="I599" s="1213"/>
      <c r="J599" s="1213"/>
      <c r="K599" s="1213"/>
      <c r="L599" s="1213"/>
      <c r="M599" s="1213"/>
      <c r="N599" s="405"/>
      <c r="O599" s="405"/>
      <c r="P599" s="405"/>
      <c r="Q599" s="405"/>
      <c r="R599" s="405"/>
      <c r="S599" s="405"/>
      <c r="T599" s="405"/>
      <c r="U599" s="405"/>
      <c r="V599" s="405"/>
      <c r="W599" s="405"/>
      <c r="X599" s="405"/>
      <c r="Y599" s="405"/>
      <c r="Z599" s="405"/>
      <c r="AA599" s="405"/>
      <c r="AB599" s="405"/>
      <c r="AC599" s="405"/>
      <c r="AD599" s="405"/>
      <c r="AE599" s="405"/>
      <c r="AF599" s="405"/>
      <c r="AG599" s="405"/>
      <c r="AH599" s="405"/>
      <c r="AI599" s="405"/>
      <c r="AJ599" s="405"/>
      <c r="AK599" s="405"/>
      <c r="AL599" s="405"/>
      <c r="AN599" s="459"/>
    </row>
    <row r="600" spans="2:47" s="418" customFormat="1" ht="12.75" customHeight="1">
      <c r="B600" s="405"/>
      <c r="C600" s="758"/>
      <c r="D600" s="405" t="s">
        <v>2300</v>
      </c>
      <c r="E600" s="1213"/>
      <c r="F600" s="1213"/>
      <c r="G600" s="1213"/>
      <c r="H600" s="1213"/>
      <c r="I600" s="1213"/>
      <c r="J600" s="1213"/>
      <c r="K600" s="1213"/>
      <c r="L600" s="1213"/>
      <c r="M600" s="1213"/>
      <c r="N600" s="405"/>
      <c r="O600" s="405"/>
      <c r="P600" s="405"/>
      <c r="Q600" s="405"/>
      <c r="R600" s="405"/>
      <c r="S600" s="405"/>
      <c r="T600" s="405"/>
      <c r="U600" s="405"/>
      <c r="V600" s="405"/>
      <c r="W600" s="405"/>
      <c r="X600" s="405"/>
      <c r="Y600" s="405"/>
      <c r="Z600" s="405"/>
      <c r="AA600" s="405"/>
      <c r="AB600" s="405"/>
      <c r="AC600" s="405"/>
      <c r="AD600" s="405"/>
      <c r="AE600" s="405"/>
      <c r="AF600" s="405"/>
      <c r="AG600" s="405"/>
      <c r="AH600" s="405"/>
      <c r="AI600" s="405"/>
      <c r="AJ600" s="405"/>
      <c r="AK600" s="405"/>
      <c r="AL600" s="405"/>
      <c r="AN600" s="459"/>
    </row>
    <row r="601" spans="2:47" s="418" customFormat="1" ht="12.75" customHeight="1">
      <c r="B601" s="405"/>
      <c r="C601" s="758"/>
      <c r="D601" s="1198" t="s">
        <v>2301</v>
      </c>
      <c r="E601" s="1213"/>
      <c r="F601" s="1213"/>
      <c r="G601" s="1213"/>
      <c r="H601" s="1213"/>
      <c r="I601" s="1213"/>
      <c r="J601" s="1213"/>
      <c r="K601" s="1213"/>
      <c r="L601" s="1213"/>
      <c r="M601" s="1213"/>
      <c r="N601" s="405"/>
      <c r="O601" s="405"/>
      <c r="P601" s="405"/>
      <c r="Q601" s="405"/>
      <c r="R601" s="405"/>
      <c r="S601" s="405"/>
      <c r="T601" s="405"/>
      <c r="U601" s="405"/>
      <c r="V601" s="405"/>
      <c r="W601" s="405"/>
      <c r="X601" s="405"/>
      <c r="Y601" s="405"/>
      <c r="Z601" s="405"/>
      <c r="AA601" s="405"/>
      <c r="AB601" s="405"/>
      <c r="AC601" s="405"/>
      <c r="AD601" s="405"/>
      <c r="AE601" s="405"/>
      <c r="AF601" s="405"/>
      <c r="AG601" s="405"/>
      <c r="AH601" s="405"/>
      <c r="AI601" s="405"/>
      <c r="AJ601" s="405"/>
      <c r="AK601" s="405"/>
      <c r="AL601" s="405"/>
      <c r="AN601" s="459"/>
    </row>
    <row r="602" spans="2:47" s="418" customFormat="1" ht="12.75" customHeight="1">
      <c r="B602" s="405"/>
      <c r="C602" s="758"/>
      <c r="D602" s="405"/>
      <c r="E602" s="405"/>
      <c r="F602" s="405"/>
      <c r="G602" s="405"/>
      <c r="H602" s="405"/>
      <c r="I602" s="405"/>
      <c r="J602" s="405"/>
      <c r="K602" s="405"/>
      <c r="L602" s="405"/>
      <c r="M602" s="405"/>
      <c r="N602" s="405"/>
      <c r="O602" s="405"/>
      <c r="P602" s="405"/>
      <c r="Q602" s="405"/>
      <c r="R602" s="405"/>
      <c r="S602" s="405"/>
      <c r="T602" s="405"/>
      <c r="U602" s="405"/>
      <c r="V602" s="405"/>
      <c r="W602" s="405"/>
      <c r="X602" s="405"/>
      <c r="Y602" s="405"/>
      <c r="Z602" s="405"/>
      <c r="AA602" s="405"/>
      <c r="AB602" s="405"/>
      <c r="AC602" s="405"/>
      <c r="AD602" s="405"/>
      <c r="AE602" s="405"/>
      <c r="AF602" s="405"/>
      <c r="AG602" s="405"/>
      <c r="AH602" s="405"/>
      <c r="AI602" s="405"/>
      <c r="AJ602" s="405"/>
      <c r="AK602" s="405"/>
      <c r="AL602" s="405"/>
      <c r="AN602" s="459"/>
      <c r="AO602" s="418" t="s">
        <v>299</v>
      </c>
      <c r="AP602" s="530">
        <v>0</v>
      </c>
    </row>
    <row r="603" spans="2:47" s="418" customFormat="1" ht="12.75" customHeight="1">
      <c r="B603" s="405"/>
      <c r="C603" s="758"/>
      <c r="D603" s="405"/>
      <c r="E603" s="405" t="s">
        <v>2296</v>
      </c>
      <c r="F603" s="1213"/>
      <c r="G603" s="1213"/>
      <c r="I603" s="1957" t="s">
        <v>299</v>
      </c>
      <c r="J603" s="1957"/>
      <c r="K603" s="1957"/>
      <c r="L603" s="1957"/>
      <c r="M603" s="1957"/>
      <c r="N603" s="1957"/>
      <c r="O603" s="1957"/>
      <c r="P603" s="1957"/>
      <c r="Q603" s="1957"/>
      <c r="R603" s="1957"/>
      <c r="S603" s="1957"/>
      <c r="T603" s="1957"/>
      <c r="U603" s="1957"/>
      <c r="V603" s="1957"/>
      <c r="W603" s="1957"/>
      <c r="X603" s="1957"/>
      <c r="Y603" s="1957"/>
      <c r="Z603" s="1957"/>
      <c r="AA603" s="1957"/>
      <c r="AB603" s="1957"/>
      <c r="AC603" s="1957"/>
      <c r="AD603" s="1957"/>
      <c r="AE603" s="1957"/>
      <c r="AF603" s="405"/>
      <c r="AG603" s="405"/>
      <c r="AH603" s="405"/>
      <c r="AI603" s="405"/>
      <c r="AJ603" s="405"/>
      <c r="AK603" s="405"/>
      <c r="AL603" s="405"/>
      <c r="AN603" s="459"/>
      <c r="AO603" s="418" t="s">
        <v>2302</v>
      </c>
      <c r="AP603" s="418">
        <v>3</v>
      </c>
    </row>
    <row r="604" spans="2:47" s="418" customFormat="1" ht="12.75" customHeight="1">
      <c r="B604" s="405"/>
      <c r="C604" s="405"/>
      <c r="D604" s="405"/>
      <c r="E604" s="405"/>
      <c r="F604" s="501"/>
      <c r="G604" s="501"/>
      <c r="H604" s="501"/>
      <c r="I604" s="501"/>
      <c r="J604" s="501"/>
      <c r="K604" s="501"/>
      <c r="L604" s="501"/>
      <c r="M604" s="501"/>
      <c r="N604" s="501"/>
      <c r="O604" s="501"/>
      <c r="P604" s="501"/>
      <c r="Q604" s="501"/>
      <c r="R604" s="501"/>
      <c r="S604" s="501"/>
      <c r="T604" s="501"/>
      <c r="U604" s="501"/>
      <c r="V604" s="501"/>
      <c r="W604" s="501"/>
      <c r="X604" s="501"/>
      <c r="Y604" s="501"/>
      <c r="Z604" s="501"/>
      <c r="AA604" s="501"/>
      <c r="AB604" s="501"/>
      <c r="AC604" s="501"/>
      <c r="AD604" s="501"/>
      <c r="AE604" s="501"/>
      <c r="AF604" s="501"/>
      <c r="AG604" s="501"/>
      <c r="AH604" s="501"/>
      <c r="AI604" s="501"/>
      <c r="AJ604" s="501"/>
      <c r="AK604" s="501"/>
      <c r="AL604" s="501"/>
      <c r="AN604" s="459"/>
      <c r="AO604" s="418" t="s">
        <v>2303</v>
      </c>
      <c r="AP604" s="418">
        <v>2</v>
      </c>
    </row>
    <row r="605" spans="2:47" s="418" customFormat="1" ht="12.75" customHeight="1">
      <c r="B605" s="1955" t="s">
        <v>299</v>
      </c>
      <c r="C605" s="1955"/>
      <c r="D605" s="501"/>
      <c r="E605" s="1839" t="s">
        <v>2304</v>
      </c>
      <c r="F605" s="1839"/>
      <c r="G605" s="1839"/>
      <c r="H605" s="1839"/>
      <c r="I605" s="1839"/>
      <c r="J605" s="1839"/>
      <c r="K605" s="1839"/>
      <c r="L605" s="1839"/>
      <c r="M605" s="1839"/>
      <c r="N605" s="1839"/>
      <c r="O605" s="1839"/>
      <c r="P605" s="1839"/>
      <c r="Q605" s="1839"/>
      <c r="R605" s="1839"/>
      <c r="S605" s="1839"/>
      <c r="T605" s="1839"/>
      <c r="U605" s="1839"/>
      <c r="V605" s="1839"/>
      <c r="W605" s="1839"/>
      <c r="X605" s="1839"/>
      <c r="Y605" s="1839"/>
      <c r="Z605" s="1839"/>
      <c r="AA605" s="1839"/>
      <c r="AB605" s="1839"/>
      <c r="AC605" s="1839"/>
      <c r="AD605" s="1839"/>
      <c r="AE605" s="1839"/>
      <c r="AF605" s="1839"/>
      <c r="AG605" s="1839"/>
      <c r="AH605" s="501"/>
      <c r="AI605" s="501"/>
      <c r="AJ605" s="501"/>
      <c r="AK605" s="501"/>
      <c r="AL605" s="501"/>
      <c r="AN605" s="459"/>
    </row>
    <row r="606" spans="2:47" s="418" customFormat="1" ht="12.75" customHeight="1">
      <c r="B606" s="405"/>
      <c r="C606" s="758"/>
      <c r="D606" s="501"/>
      <c r="E606" s="1839"/>
      <c r="F606" s="1839"/>
      <c r="G606" s="1839"/>
      <c r="H606" s="1839"/>
      <c r="I606" s="1839"/>
      <c r="J606" s="1839"/>
      <c r="K606" s="1839"/>
      <c r="L606" s="1839"/>
      <c r="M606" s="1839"/>
      <c r="N606" s="1839"/>
      <c r="O606" s="1839"/>
      <c r="P606" s="1839"/>
      <c r="Q606" s="1839"/>
      <c r="R606" s="1839"/>
      <c r="S606" s="1839"/>
      <c r="T606" s="1839"/>
      <c r="U606" s="1839"/>
      <c r="V606" s="1839"/>
      <c r="W606" s="1839"/>
      <c r="X606" s="1839"/>
      <c r="Y606" s="1839"/>
      <c r="Z606" s="1839"/>
      <c r="AA606" s="1839"/>
      <c r="AB606" s="1839"/>
      <c r="AC606" s="1839"/>
      <c r="AD606" s="1839"/>
      <c r="AE606" s="1839"/>
      <c r="AF606" s="1839"/>
      <c r="AG606" s="1839"/>
      <c r="AH606" s="501"/>
      <c r="AI606" s="501"/>
      <c r="AJ606" s="501"/>
      <c r="AK606" s="501"/>
      <c r="AL606" s="501"/>
      <c r="AN606" s="459"/>
    </row>
    <row r="607" spans="2:47" s="418" customFormat="1" ht="12.75" customHeight="1">
      <c r="B607" s="405"/>
      <c r="C607" s="758"/>
      <c r="D607" s="501"/>
      <c r="E607" s="1839"/>
      <c r="F607" s="1839"/>
      <c r="G607" s="1839"/>
      <c r="H607" s="1839"/>
      <c r="I607" s="1839"/>
      <c r="J607" s="1839"/>
      <c r="K607" s="1839"/>
      <c r="L607" s="1839"/>
      <c r="M607" s="1839"/>
      <c r="N607" s="1839"/>
      <c r="O607" s="1839"/>
      <c r="P607" s="1839"/>
      <c r="Q607" s="1839"/>
      <c r="R607" s="1839"/>
      <c r="S607" s="1839"/>
      <c r="T607" s="1839"/>
      <c r="U607" s="1839"/>
      <c r="V607" s="1839"/>
      <c r="W607" s="1839"/>
      <c r="X607" s="1839"/>
      <c r="Y607" s="1839"/>
      <c r="Z607" s="1839"/>
      <c r="AA607" s="1839"/>
      <c r="AB607" s="1839"/>
      <c r="AC607" s="1839"/>
      <c r="AD607" s="1839"/>
      <c r="AE607" s="1839"/>
      <c r="AF607" s="1839"/>
      <c r="AG607" s="1839"/>
      <c r="AH607" s="501"/>
      <c r="AI607" s="501"/>
      <c r="AJ607" s="501"/>
      <c r="AK607" s="501"/>
      <c r="AL607" s="501"/>
      <c r="AN607" s="459"/>
    </row>
    <row r="608" spans="2:47" s="418" customFormat="1" ht="12.75" customHeight="1">
      <c r="B608" s="405"/>
      <c r="C608" s="758"/>
      <c r="D608" s="501"/>
      <c r="E608" s="1839"/>
      <c r="F608" s="1839"/>
      <c r="G608" s="1839"/>
      <c r="H608" s="1839"/>
      <c r="I608" s="1839"/>
      <c r="J608" s="1839"/>
      <c r="K608" s="1839"/>
      <c r="L608" s="1839"/>
      <c r="M608" s="1839"/>
      <c r="N608" s="1839"/>
      <c r="O608" s="1839"/>
      <c r="P608" s="1839"/>
      <c r="Q608" s="1839"/>
      <c r="R608" s="1839"/>
      <c r="S608" s="1839"/>
      <c r="T608" s="1839"/>
      <c r="U608" s="1839"/>
      <c r="V608" s="1839"/>
      <c r="W608" s="1839"/>
      <c r="X608" s="1839"/>
      <c r="Y608" s="1839"/>
      <c r="Z608" s="1839"/>
      <c r="AA608" s="1839"/>
      <c r="AB608" s="1839"/>
      <c r="AC608" s="1839"/>
      <c r="AD608" s="1839"/>
      <c r="AE608" s="1839"/>
      <c r="AF608" s="1839"/>
      <c r="AG608" s="1839"/>
      <c r="AH608" s="501"/>
      <c r="AI608" s="501"/>
      <c r="AJ608" s="501"/>
      <c r="AK608" s="501"/>
      <c r="AL608" s="501"/>
      <c r="AN608" s="459"/>
    </row>
    <row r="609" spans="1:42" s="418" customFormat="1" ht="12.75" customHeight="1">
      <c r="B609" s="405"/>
      <c r="C609" s="758"/>
      <c r="D609" s="761"/>
      <c r="E609" s="779"/>
      <c r="F609" s="779"/>
      <c r="G609" s="779"/>
      <c r="H609" s="779"/>
      <c r="I609" s="779"/>
      <c r="J609" s="779"/>
      <c r="K609" s="779"/>
      <c r="L609" s="779"/>
      <c r="M609" s="779"/>
      <c r="N609" s="779"/>
      <c r="O609" s="779"/>
      <c r="P609" s="779"/>
      <c r="Q609" s="779"/>
      <c r="R609" s="779"/>
      <c r="S609" s="779"/>
      <c r="T609" s="779"/>
      <c r="U609" s="779"/>
      <c r="V609" s="779"/>
      <c r="W609" s="779"/>
      <c r="X609" s="779"/>
      <c r="Y609" s="779"/>
      <c r="Z609" s="779"/>
      <c r="AA609" s="779"/>
      <c r="AB609" s="779"/>
      <c r="AC609" s="779"/>
      <c r="AD609" s="779"/>
      <c r="AE609" s="779"/>
      <c r="AF609" s="779"/>
      <c r="AG609" s="779"/>
      <c r="AH609" s="761"/>
      <c r="AI609" s="761"/>
      <c r="AJ609" s="761"/>
      <c r="AK609" s="761"/>
      <c r="AL609" s="501"/>
      <c r="AN609" s="459"/>
    </row>
    <row r="610" spans="1:42" s="418" customFormat="1" ht="12.75" customHeight="1">
      <c r="A610" s="467"/>
      <c r="B610" s="463"/>
      <c r="C610" s="762"/>
      <c r="D610" s="463"/>
      <c r="E610" s="763"/>
      <c r="F610" s="763"/>
      <c r="G610" s="763"/>
      <c r="H610" s="763"/>
      <c r="I610" s="763"/>
      <c r="J610" s="763"/>
      <c r="K610" s="763"/>
      <c r="L610" s="763"/>
      <c r="M610" s="763"/>
      <c r="N610" s="763"/>
      <c r="O610" s="763"/>
      <c r="P610" s="763"/>
      <c r="Q610" s="763"/>
      <c r="R610" s="763"/>
      <c r="S610" s="763"/>
      <c r="T610" s="763"/>
      <c r="U610" s="763"/>
      <c r="V610" s="763"/>
      <c r="W610" s="763"/>
      <c r="X610" s="763"/>
      <c r="Y610" s="763"/>
      <c r="Z610" s="763"/>
      <c r="AA610" s="763"/>
      <c r="AB610" s="463"/>
      <c r="AC610" s="463"/>
      <c r="AD610" s="463"/>
      <c r="AE610" s="463"/>
      <c r="AF610" s="463"/>
      <c r="AG610" s="463"/>
      <c r="AH610" s="463"/>
      <c r="AI610" s="431" t="s">
        <v>2305</v>
      </c>
      <c r="AJ610" s="1846">
        <f>VLOOKUP($H$595,$AO$575:$AP$580,2,FALSE)+IF(R595=AO583,0,VLOOKUP($I$603,$AO$602:$AP$604,2,FALSE))</f>
        <v>6</v>
      </c>
      <c r="AK610" s="1848"/>
      <c r="AL610" s="457"/>
      <c r="AM610" s="532"/>
      <c r="AN610" s="459"/>
    </row>
    <row r="611" spans="1:42" s="418" customFormat="1" ht="12.75" customHeight="1">
      <c r="B611" s="405"/>
      <c r="C611" s="758"/>
      <c r="D611" s="405"/>
      <c r="E611" s="1213"/>
      <c r="F611" s="1213"/>
      <c r="G611" s="1213"/>
      <c r="H611" s="1213"/>
      <c r="I611" s="1213"/>
      <c r="J611" s="1213"/>
      <c r="K611" s="1213"/>
      <c r="L611" s="1213"/>
      <c r="M611" s="1213"/>
      <c r="N611" s="1213"/>
      <c r="O611" s="1213"/>
      <c r="P611" s="1213"/>
      <c r="Q611" s="1213"/>
      <c r="R611" s="1213"/>
      <c r="S611" s="1213"/>
      <c r="T611" s="1213"/>
      <c r="U611" s="1213"/>
      <c r="V611" s="1213"/>
      <c r="W611" s="1213"/>
      <c r="X611" s="1213"/>
      <c r="Y611" s="1213"/>
      <c r="Z611" s="1213"/>
      <c r="AA611" s="1213"/>
      <c r="AB611" s="1213"/>
      <c r="AC611" s="405"/>
      <c r="AD611" s="405"/>
      <c r="AE611" s="1213"/>
      <c r="AF611" s="1213"/>
      <c r="AG611" s="1213"/>
      <c r="AH611" s="1213"/>
      <c r="AI611" s="1213"/>
      <c r="AJ611" s="1213"/>
      <c r="AK611" s="1213"/>
      <c r="AL611" s="1213"/>
      <c r="AM611" s="532"/>
      <c r="AN611" s="459"/>
    </row>
    <row r="612" spans="1:42" s="418" customFormat="1" ht="12.75" customHeight="1">
      <c r="B612" s="405"/>
      <c r="C612" s="1113" t="s">
        <v>2306</v>
      </c>
      <c r="D612" s="1113"/>
      <c r="E612" s="1213"/>
      <c r="F612" s="1213"/>
      <c r="G612" s="1213"/>
      <c r="H612" s="1213"/>
      <c r="I612" s="1213"/>
      <c r="J612" s="1213"/>
      <c r="K612" s="1213"/>
      <c r="L612" s="1213"/>
      <c r="M612" s="1213"/>
      <c r="N612" s="1213"/>
      <c r="O612" s="1213"/>
      <c r="P612" s="1213"/>
      <c r="Q612" s="1213"/>
      <c r="R612" s="1213"/>
      <c r="S612" s="1213"/>
      <c r="T612" s="1213"/>
      <c r="U612" s="1213"/>
      <c r="V612" s="1213"/>
      <c r="W612" s="1213"/>
      <c r="X612" s="1213"/>
      <c r="Y612" s="1213"/>
      <c r="Z612" s="1213"/>
      <c r="AA612" s="1213"/>
      <c r="AB612" s="1213"/>
      <c r="AC612" s="405"/>
      <c r="AD612" s="405"/>
      <c r="AE612" s="405"/>
      <c r="AF612" s="405"/>
      <c r="AG612" s="405"/>
      <c r="AH612" s="405"/>
      <c r="AI612" s="405"/>
      <c r="AJ612" s="405"/>
      <c r="AK612" s="405"/>
      <c r="AL612" s="405"/>
      <c r="AN612" s="459"/>
    </row>
    <row r="613" spans="1:42" s="418" customFormat="1" ht="12.75" customHeight="1">
      <c r="B613" s="471"/>
      <c r="C613" s="405"/>
      <c r="D613" s="760"/>
      <c r="E613" s="1213"/>
      <c r="F613" s="1213"/>
      <c r="G613" s="1213"/>
      <c r="H613" s="1213"/>
      <c r="I613" s="1213"/>
      <c r="J613" s="1213"/>
      <c r="K613" s="1213"/>
      <c r="L613" s="1213"/>
      <c r="M613" s="1213"/>
      <c r="N613" s="1213"/>
      <c r="O613" s="1213"/>
      <c r="P613" s="1213"/>
      <c r="Q613" s="1213"/>
      <c r="R613" s="1213"/>
      <c r="S613" s="1213"/>
      <c r="T613" s="1213"/>
      <c r="U613" s="1213"/>
      <c r="V613" s="1213"/>
      <c r="W613" s="1213"/>
      <c r="X613" s="1213"/>
      <c r="Y613" s="1213"/>
      <c r="Z613" s="1213"/>
      <c r="AA613" s="1213"/>
      <c r="AB613" s="1213"/>
      <c r="AC613" s="405"/>
      <c r="AD613" s="405"/>
      <c r="AE613" s="405"/>
      <c r="AF613" s="405"/>
      <c r="AG613" s="405"/>
      <c r="AH613" s="405"/>
      <c r="AI613" s="405"/>
      <c r="AJ613" s="405"/>
      <c r="AK613" s="405"/>
      <c r="AL613" s="405"/>
      <c r="AN613" s="459"/>
    </row>
    <row r="614" spans="1:42" s="458" customFormat="1" ht="12.75" customHeight="1">
      <c r="A614" s="418"/>
      <c r="B614" s="405"/>
      <c r="C614" s="405"/>
      <c r="D614" s="520" t="s">
        <v>21</v>
      </c>
      <c r="E614" s="1956" t="s">
        <v>2307</v>
      </c>
      <c r="F614" s="1956"/>
      <c r="G614" s="1956"/>
      <c r="H614" s="1956"/>
      <c r="I614" s="1956"/>
      <c r="J614" s="1956"/>
      <c r="K614" s="1956"/>
      <c r="L614" s="1956"/>
      <c r="M614" s="1956"/>
      <c r="N614" s="1956"/>
      <c r="O614" s="1956"/>
      <c r="P614" s="1956"/>
      <c r="Q614" s="1956"/>
      <c r="R614" s="1956"/>
      <c r="S614" s="1956"/>
      <c r="T614" s="1956"/>
      <c r="U614" s="1956"/>
      <c r="V614" s="1956"/>
      <c r="W614" s="1956"/>
      <c r="X614" s="1956"/>
      <c r="Y614" s="1956"/>
      <c r="Z614" s="1956"/>
      <c r="AA614" s="1956"/>
      <c r="AB614" s="1956"/>
      <c r="AC614" s="1956"/>
      <c r="AD614" s="1956"/>
      <c r="AE614" s="1113"/>
      <c r="AF614" s="1919" t="s">
        <v>2020</v>
      </c>
      <c r="AG614" s="1919"/>
      <c r="AH614" s="1919"/>
      <c r="AI614" s="1919"/>
      <c r="AJ614" s="1919"/>
      <c r="AK614" s="1919"/>
      <c r="AL614" s="1919"/>
      <c r="AM614" s="418"/>
      <c r="AN614" s="535"/>
    </row>
    <row r="615" spans="1:42" s="418" customFormat="1" ht="12.75" customHeight="1">
      <c r="A615" s="1212"/>
      <c r="B615" s="405"/>
      <c r="C615" s="758"/>
      <c r="D615" s="520"/>
      <c r="E615" s="1956"/>
      <c r="F615" s="1956"/>
      <c r="G615" s="1956"/>
      <c r="H615" s="1956"/>
      <c r="I615" s="1956"/>
      <c r="J615" s="1956"/>
      <c r="K615" s="1956"/>
      <c r="L615" s="1956"/>
      <c r="M615" s="1956"/>
      <c r="N615" s="1956"/>
      <c r="O615" s="1956"/>
      <c r="P615" s="1956"/>
      <c r="Q615" s="1956"/>
      <c r="R615" s="1956"/>
      <c r="S615" s="1956"/>
      <c r="T615" s="1956"/>
      <c r="U615" s="1956"/>
      <c r="V615" s="1956"/>
      <c r="W615" s="1956"/>
      <c r="X615" s="1956"/>
      <c r="Y615" s="1956"/>
      <c r="Z615" s="1956"/>
      <c r="AA615" s="1956"/>
      <c r="AB615" s="1956"/>
      <c r="AC615" s="1956"/>
      <c r="AD615" s="1956"/>
      <c r="AE615" s="405"/>
      <c r="AF615" s="405"/>
      <c r="AG615" s="405"/>
      <c r="AH615" s="405"/>
      <c r="AI615" s="405"/>
      <c r="AJ615" s="405"/>
      <c r="AK615" s="405"/>
      <c r="AL615" s="405"/>
      <c r="AN615" s="459"/>
    </row>
    <row r="616" spans="1:42" s="418" customFormat="1" ht="12.75" customHeight="1">
      <c r="B616" s="405"/>
      <c r="C616" s="756"/>
      <c r="D616" s="520"/>
      <c r="E616" s="1956"/>
      <c r="F616" s="1956"/>
      <c r="G616" s="1956"/>
      <c r="H616" s="1956"/>
      <c r="I616" s="1956"/>
      <c r="J616" s="1956"/>
      <c r="K616" s="1956"/>
      <c r="L616" s="1956"/>
      <c r="M616" s="1956"/>
      <c r="N616" s="1956"/>
      <c r="O616" s="1956"/>
      <c r="P616" s="1956"/>
      <c r="Q616" s="1956"/>
      <c r="R616" s="1956"/>
      <c r="S616" s="1956"/>
      <c r="T616" s="1956"/>
      <c r="U616" s="1956"/>
      <c r="V616" s="1956"/>
      <c r="W616" s="1956"/>
      <c r="X616" s="1956"/>
      <c r="Y616" s="1956"/>
      <c r="Z616" s="1956"/>
      <c r="AA616" s="1956"/>
      <c r="AB616" s="1956"/>
      <c r="AC616" s="1956"/>
      <c r="AD616" s="1956"/>
      <c r="AE616" s="405"/>
      <c r="AF616" s="405"/>
      <c r="AG616" s="405"/>
      <c r="AH616" s="405"/>
      <c r="AI616" s="405"/>
      <c r="AJ616" s="405"/>
      <c r="AK616" s="405"/>
      <c r="AL616" s="405"/>
      <c r="AN616" s="459"/>
    </row>
    <row r="617" spans="1:42" s="418" customFormat="1" ht="12.75" customHeight="1">
      <c r="B617" s="405"/>
      <c r="C617" s="756"/>
      <c r="D617" s="520"/>
      <c r="E617" s="1956"/>
      <c r="F617" s="1956"/>
      <c r="G617" s="1956"/>
      <c r="H617" s="1956"/>
      <c r="I617" s="1956"/>
      <c r="J617" s="1956"/>
      <c r="K617" s="1956"/>
      <c r="L617" s="1956"/>
      <c r="M617" s="1956"/>
      <c r="N617" s="1956"/>
      <c r="O617" s="1956"/>
      <c r="P617" s="1956"/>
      <c r="Q617" s="1956"/>
      <c r="R617" s="1956"/>
      <c r="S617" s="1956"/>
      <c r="T617" s="1956"/>
      <c r="U617" s="1956"/>
      <c r="V617" s="1956"/>
      <c r="W617" s="1956"/>
      <c r="X617" s="1956"/>
      <c r="Y617" s="1956"/>
      <c r="Z617" s="1956"/>
      <c r="AA617" s="1956"/>
      <c r="AB617" s="1956"/>
      <c r="AC617" s="1956"/>
      <c r="AD617" s="1956"/>
      <c r="AE617" s="405"/>
      <c r="AF617" s="405"/>
      <c r="AG617" s="405"/>
      <c r="AH617" s="405"/>
      <c r="AI617" s="405"/>
      <c r="AJ617" s="405"/>
      <c r="AK617" s="405"/>
      <c r="AL617" s="405"/>
      <c r="AN617" s="459"/>
    </row>
    <row r="618" spans="1:42" s="418" customFormat="1" ht="12.75" customHeight="1">
      <c r="B618" s="405"/>
      <c r="C618" s="756"/>
      <c r="D618" s="520"/>
      <c r="E618" s="1956"/>
      <c r="F618" s="1956"/>
      <c r="G618" s="1956"/>
      <c r="H618" s="1956"/>
      <c r="I618" s="1956"/>
      <c r="J618" s="1956"/>
      <c r="K618" s="1956"/>
      <c r="L618" s="1956"/>
      <c r="M618" s="1956"/>
      <c r="N618" s="1956"/>
      <c r="O618" s="1956"/>
      <c r="P618" s="1956"/>
      <c r="Q618" s="1956"/>
      <c r="R618" s="1956"/>
      <c r="S618" s="1956"/>
      <c r="T618" s="1956"/>
      <c r="U618" s="1956"/>
      <c r="V618" s="1956"/>
      <c r="W618" s="1956"/>
      <c r="X618" s="1956"/>
      <c r="Y618" s="1956"/>
      <c r="Z618" s="1956"/>
      <c r="AA618" s="1956"/>
      <c r="AB618" s="1956"/>
      <c r="AC618" s="1956"/>
      <c r="AD618" s="1956"/>
      <c r="AE618" s="405"/>
      <c r="AF618" s="405"/>
      <c r="AG618" s="405"/>
      <c r="AH618" s="405"/>
      <c r="AI618" s="405"/>
      <c r="AJ618" s="405"/>
      <c r="AK618" s="405"/>
      <c r="AL618" s="405"/>
      <c r="AN618" s="459"/>
    </row>
    <row r="619" spans="1:42" s="418" customFormat="1" ht="12.75" customHeight="1">
      <c r="B619" s="405"/>
      <c r="C619" s="756"/>
      <c r="D619" s="520"/>
      <c r="E619" s="1956"/>
      <c r="F619" s="1956"/>
      <c r="G619" s="1956"/>
      <c r="H619" s="1956"/>
      <c r="I619" s="1956"/>
      <c r="J619" s="1956"/>
      <c r="K619" s="1956"/>
      <c r="L619" s="1956"/>
      <c r="M619" s="1956"/>
      <c r="N619" s="1956"/>
      <c r="O619" s="1956"/>
      <c r="P619" s="1956"/>
      <c r="Q619" s="1956"/>
      <c r="R619" s="1956"/>
      <c r="S619" s="1956"/>
      <c r="T619" s="1956"/>
      <c r="U619" s="1956"/>
      <c r="V619" s="1956"/>
      <c r="W619" s="1956"/>
      <c r="X619" s="1956"/>
      <c r="Y619" s="1956"/>
      <c r="Z619" s="1956"/>
      <c r="AA619" s="1956"/>
      <c r="AB619" s="1956"/>
      <c r="AC619" s="1956"/>
      <c r="AD619" s="1956"/>
      <c r="AE619" s="405"/>
      <c r="AF619" s="405"/>
      <c r="AG619" s="405"/>
      <c r="AH619" s="405"/>
      <c r="AI619" s="405"/>
      <c r="AJ619" s="405"/>
      <c r="AK619" s="405"/>
      <c r="AL619" s="405"/>
      <c r="AN619" s="459"/>
    </row>
    <row r="620" spans="1:42" s="418" customFormat="1" ht="12.75" customHeight="1">
      <c r="A620" s="497"/>
      <c r="B620" s="476"/>
      <c r="C620" s="764"/>
      <c r="D620" s="520"/>
      <c r="E620" s="1956"/>
      <c r="F620" s="1956"/>
      <c r="G620" s="1956"/>
      <c r="H620" s="1956"/>
      <c r="I620" s="1956"/>
      <c r="J620" s="1956"/>
      <c r="K620" s="1956"/>
      <c r="L620" s="1956"/>
      <c r="M620" s="1956"/>
      <c r="N620" s="1956"/>
      <c r="O620" s="1956"/>
      <c r="P620" s="1956"/>
      <c r="Q620" s="1956"/>
      <c r="R620" s="1956"/>
      <c r="S620" s="1956"/>
      <c r="T620" s="1956"/>
      <c r="U620" s="1956"/>
      <c r="V620" s="1956"/>
      <c r="W620" s="1956"/>
      <c r="X620" s="1956"/>
      <c r="Y620" s="1956"/>
      <c r="Z620" s="1956"/>
      <c r="AA620" s="1956"/>
      <c r="AB620" s="1956"/>
      <c r="AC620" s="1956"/>
      <c r="AD620" s="1956"/>
      <c r="AE620" s="476"/>
      <c r="AF620" s="476"/>
      <c r="AG620" s="476"/>
      <c r="AH620" s="476"/>
      <c r="AI620" s="476"/>
      <c r="AJ620" s="476"/>
      <c r="AK620" s="405"/>
      <c r="AL620" s="405"/>
      <c r="AN620" s="459"/>
    </row>
    <row r="621" spans="1:42" s="418" customFormat="1" ht="12.75" customHeight="1">
      <c r="B621" s="476"/>
      <c r="C621" s="764"/>
      <c r="D621" s="520"/>
      <c r="E621" s="1956"/>
      <c r="F621" s="1956"/>
      <c r="G621" s="1956"/>
      <c r="H621" s="1956"/>
      <c r="I621" s="1956"/>
      <c r="J621" s="1956"/>
      <c r="K621" s="1956"/>
      <c r="L621" s="1956"/>
      <c r="M621" s="1956"/>
      <c r="N621" s="1956"/>
      <c r="O621" s="1956"/>
      <c r="P621" s="1956"/>
      <c r="Q621" s="1956"/>
      <c r="R621" s="1956"/>
      <c r="S621" s="1956"/>
      <c r="T621" s="1956"/>
      <c r="U621" s="1956"/>
      <c r="V621" s="1956"/>
      <c r="W621" s="1956"/>
      <c r="X621" s="1956"/>
      <c r="Y621" s="1956"/>
      <c r="Z621" s="1956"/>
      <c r="AA621" s="1956"/>
      <c r="AB621" s="1956"/>
      <c r="AC621" s="1956"/>
      <c r="AD621" s="1956"/>
      <c r="AE621" s="476"/>
      <c r="AF621" s="476"/>
      <c r="AG621" s="476"/>
      <c r="AH621" s="476"/>
      <c r="AI621" s="476"/>
      <c r="AJ621" s="476"/>
      <c r="AK621" s="405"/>
      <c r="AL621" s="405"/>
      <c r="AN621" s="459"/>
    </row>
    <row r="622" spans="1:42" s="418" customFormat="1" ht="12" customHeight="1">
      <c r="B622" s="476"/>
      <c r="C622" s="764"/>
      <c r="D622" s="520"/>
      <c r="E622" s="1211"/>
      <c r="F622" s="1211"/>
      <c r="G622" s="1211"/>
      <c r="H622" s="1211"/>
      <c r="I622" s="1211"/>
      <c r="J622" s="1211"/>
      <c r="K622" s="1211"/>
      <c r="L622" s="1211"/>
      <c r="M622" s="1211"/>
      <c r="N622" s="1211"/>
      <c r="O622" s="1211"/>
      <c r="P622" s="1211"/>
      <c r="Q622" s="1211"/>
      <c r="R622" s="1211"/>
      <c r="S622" s="1211"/>
      <c r="T622" s="1211"/>
      <c r="U622" s="1211"/>
      <c r="V622" s="1211"/>
      <c r="W622" s="1211"/>
      <c r="X622" s="1211"/>
      <c r="Y622" s="1211"/>
      <c r="Z622" s="1211"/>
      <c r="AA622" s="1211"/>
      <c r="AB622" s="1211"/>
      <c r="AC622" s="1211"/>
      <c r="AD622" s="1211"/>
      <c r="AE622" s="476"/>
      <c r="AF622" s="476"/>
      <c r="AG622" s="476"/>
      <c r="AH622" s="476"/>
      <c r="AI622" s="476"/>
      <c r="AJ622" s="476"/>
      <c r="AK622" s="405"/>
      <c r="AL622" s="405"/>
      <c r="AN622" s="459"/>
      <c r="AO622" s="418" t="s">
        <v>299</v>
      </c>
      <c r="AP622" s="530">
        <v>0</v>
      </c>
    </row>
    <row r="623" spans="1:42" s="418" customFormat="1" ht="12.75" customHeight="1">
      <c r="B623" s="476"/>
      <c r="C623" s="756"/>
      <c r="D623" s="520"/>
      <c r="E623" s="476" t="s">
        <v>2308</v>
      </c>
      <c r="F623" s="765"/>
      <c r="G623" s="765"/>
      <c r="H623" s="765"/>
      <c r="I623" s="765"/>
      <c r="J623" s="765"/>
      <c r="K623" s="765"/>
      <c r="L623" s="765"/>
      <c r="M623" s="765"/>
      <c r="N623" s="765"/>
      <c r="O623" s="765"/>
      <c r="P623" s="765"/>
      <c r="Q623" s="765"/>
      <c r="R623" s="765"/>
      <c r="U623" s="765"/>
      <c r="V623" s="765"/>
      <c r="W623" s="765"/>
      <c r="X623" s="1955" t="s">
        <v>299</v>
      </c>
      <c r="Y623" s="1955"/>
      <c r="Z623" s="765"/>
      <c r="AA623" s="765"/>
      <c r="AB623" s="765"/>
      <c r="AC623" s="765"/>
      <c r="AD623" s="765"/>
      <c r="AE623" s="405"/>
      <c r="AF623" s="476"/>
      <c r="AG623" s="476"/>
      <c r="AH623" s="476"/>
      <c r="AI623" s="476"/>
      <c r="AJ623" s="476"/>
      <c r="AK623" s="405"/>
      <c r="AL623" s="405"/>
      <c r="AN623" s="459"/>
      <c r="AO623" s="472" t="s">
        <v>21</v>
      </c>
      <c r="AP623" s="418">
        <v>5</v>
      </c>
    </row>
    <row r="624" spans="1:42" s="418" customFormat="1" ht="12.75" customHeight="1">
      <c r="B624" s="476"/>
      <c r="C624" s="764"/>
      <c r="D624" s="405"/>
      <c r="E624" s="405"/>
      <c r="F624" s="405"/>
      <c r="G624" s="405"/>
      <c r="H624" s="405"/>
      <c r="I624" s="405"/>
      <c r="J624" s="405"/>
      <c r="K624" s="405"/>
      <c r="L624" s="405"/>
      <c r="M624" s="405"/>
      <c r="N624" s="405"/>
      <c r="O624" s="405"/>
      <c r="P624" s="405"/>
      <c r="Q624" s="405"/>
      <c r="R624" s="405"/>
      <c r="S624" s="405"/>
      <c r="T624" s="405"/>
      <c r="U624" s="405"/>
      <c r="V624" s="405"/>
      <c r="W624" s="476"/>
      <c r="X624" s="476"/>
      <c r="Y624" s="476"/>
      <c r="Z624" s="476"/>
      <c r="AA624" s="476"/>
      <c r="AB624" s="476"/>
      <c r="AC624" s="405"/>
      <c r="AD624" s="405"/>
      <c r="AE624" s="405"/>
      <c r="AF624" s="405"/>
      <c r="AG624" s="405"/>
      <c r="AH624" s="405"/>
      <c r="AI624" s="405"/>
      <c r="AJ624" s="405"/>
      <c r="AK624" s="405"/>
      <c r="AL624" s="405"/>
      <c r="AN624" s="459"/>
      <c r="AO624" s="472" t="s">
        <v>26</v>
      </c>
      <c r="AP624" s="536">
        <v>4</v>
      </c>
    </row>
    <row r="625" spans="1:42" s="418" customFormat="1" ht="12.75" customHeight="1">
      <c r="B625" s="405"/>
      <c r="C625" s="756"/>
      <c r="D625" s="520" t="s">
        <v>26</v>
      </c>
      <c r="E625" s="421" t="s">
        <v>2309</v>
      </c>
      <c r="F625" s="766"/>
      <c r="G625" s="766"/>
      <c r="H625" s="766"/>
      <c r="I625" s="766"/>
      <c r="J625" s="766"/>
      <c r="K625" s="766"/>
      <c r="L625" s="766"/>
      <c r="M625" s="766"/>
      <c r="N625" s="766"/>
      <c r="O625" s="766"/>
      <c r="P625" s="766"/>
      <c r="Q625" s="766"/>
      <c r="R625" s="766"/>
      <c r="S625" s="766"/>
      <c r="T625" s="766"/>
      <c r="U625" s="405"/>
      <c r="V625" s="405"/>
      <c r="W625" s="766"/>
      <c r="X625" s="766"/>
      <c r="Y625" s="766"/>
      <c r="Z625" s="766"/>
      <c r="AA625" s="766"/>
      <c r="AB625" s="766"/>
      <c r="AC625" s="405"/>
      <c r="AD625" s="405"/>
      <c r="AE625" s="405"/>
      <c r="AF625" s="1919" t="s">
        <v>2310</v>
      </c>
      <c r="AG625" s="1919"/>
      <c r="AH625" s="1919"/>
      <c r="AI625" s="1919"/>
      <c r="AJ625" s="1919"/>
      <c r="AK625" s="1919"/>
      <c r="AL625" s="1919"/>
      <c r="AN625" s="459"/>
      <c r="AO625" s="472" t="s">
        <v>48</v>
      </c>
      <c r="AP625" s="418">
        <v>3</v>
      </c>
    </row>
    <row r="626" spans="1:42" s="418" customFormat="1" ht="12.75" customHeight="1">
      <c r="B626" s="405"/>
      <c r="C626" s="756"/>
      <c r="D626" s="405"/>
      <c r="E626" s="405"/>
      <c r="F626" s="766"/>
      <c r="G626" s="766"/>
      <c r="H626" s="766"/>
      <c r="I626" s="766"/>
      <c r="J626" s="766"/>
      <c r="K626" s="766"/>
      <c r="L626" s="766"/>
      <c r="M626" s="766"/>
      <c r="N626" s="766"/>
      <c r="O626" s="766"/>
      <c r="P626" s="766"/>
      <c r="Q626" s="766"/>
      <c r="R626" s="766"/>
      <c r="S626" s="766"/>
      <c r="T626" s="766"/>
      <c r="U626" s="405"/>
      <c r="V626" s="405"/>
      <c r="W626" s="405"/>
      <c r="X626" s="766"/>
      <c r="Y626" s="766"/>
      <c r="Z626" s="766"/>
      <c r="AA626" s="766"/>
      <c r="AB626" s="766"/>
      <c r="AC626" s="405"/>
      <c r="AD626" s="405"/>
      <c r="AE626" s="405"/>
      <c r="AF626" s="405"/>
      <c r="AG626" s="405"/>
      <c r="AH626" s="405"/>
      <c r="AI626" s="405"/>
      <c r="AJ626" s="405"/>
      <c r="AK626" s="405"/>
      <c r="AL626" s="405"/>
      <c r="AN626" s="459"/>
      <c r="AO626" s="472" t="s">
        <v>2280</v>
      </c>
      <c r="AP626" s="536">
        <v>4</v>
      </c>
    </row>
    <row r="627" spans="1:42" s="418" customFormat="1" ht="12.75" customHeight="1">
      <c r="B627" s="405"/>
      <c r="C627" s="756"/>
      <c r="D627" s="405" t="s">
        <v>2296</v>
      </c>
      <c r="E627" s="1213"/>
      <c r="F627" s="1213"/>
      <c r="G627" s="1213"/>
      <c r="H627" s="1863" t="s">
        <v>21</v>
      </c>
      <c r="I627" s="1863"/>
      <c r="J627" s="766"/>
      <c r="K627" s="766"/>
      <c r="L627" s="766"/>
      <c r="M627" s="766"/>
      <c r="N627" s="766"/>
      <c r="O627" s="766"/>
      <c r="P627" s="766"/>
      <c r="Q627" s="766"/>
      <c r="R627" s="766"/>
      <c r="S627" s="766"/>
      <c r="T627" s="766"/>
      <c r="U627" s="1213"/>
      <c r="V627" s="1213"/>
      <c r="W627" s="1213"/>
      <c r="X627" s="405"/>
      <c r="Y627" s="405"/>
      <c r="Z627" s="405"/>
      <c r="AA627" s="405"/>
      <c r="AB627" s="405"/>
      <c r="AC627" s="405"/>
      <c r="AD627" s="405"/>
      <c r="AE627" s="405"/>
      <c r="AF627" s="405"/>
      <c r="AG627" s="405"/>
      <c r="AH627" s="405"/>
      <c r="AI627" s="405"/>
      <c r="AJ627" s="405"/>
      <c r="AK627" s="405"/>
      <c r="AL627" s="405"/>
      <c r="AN627" s="459"/>
      <c r="AO627" s="472" t="s">
        <v>2283</v>
      </c>
      <c r="AP627" s="418">
        <v>3</v>
      </c>
    </row>
    <row r="628" spans="1:42" s="418" customFormat="1" ht="12.75" customHeight="1">
      <c r="B628" s="405"/>
      <c r="C628" s="756"/>
      <c r="D628" s="405"/>
      <c r="E628" s="1213"/>
      <c r="F628" s="766"/>
      <c r="G628" s="766"/>
      <c r="H628" s="766"/>
      <c r="I628" s="767"/>
      <c r="J628" s="766"/>
      <c r="K628" s="766"/>
      <c r="L628" s="766"/>
      <c r="M628" s="766"/>
      <c r="N628" s="766"/>
      <c r="O628" s="766"/>
      <c r="P628" s="766"/>
      <c r="Q628" s="766"/>
      <c r="R628" s="405"/>
      <c r="S628" s="405"/>
      <c r="T628" s="766"/>
      <c r="U628" s="1213"/>
      <c r="V628" s="1213"/>
      <c r="W628" s="1213"/>
      <c r="X628" s="1213"/>
      <c r="Y628" s="1213"/>
      <c r="Z628" s="1213"/>
      <c r="AA628" s="1213"/>
      <c r="AB628" s="1213"/>
      <c r="AC628" s="405"/>
      <c r="AD628" s="405"/>
      <c r="AE628" s="405"/>
      <c r="AF628" s="405"/>
      <c r="AG628" s="405"/>
      <c r="AH628" s="405"/>
      <c r="AI628" s="766"/>
      <c r="AJ628" s="766"/>
      <c r="AK628" s="766"/>
      <c r="AL628" s="766"/>
      <c r="AM628" s="537"/>
      <c r="AN628" s="459"/>
      <c r="AO628" s="472" t="s">
        <v>2311</v>
      </c>
      <c r="AP628" s="418">
        <v>2</v>
      </c>
    </row>
    <row r="629" spans="1:42" s="418" customFormat="1" ht="12.75" customHeight="1">
      <c r="A629" s="467"/>
      <c r="B629" s="463"/>
      <c r="C629" s="768"/>
      <c r="D629" s="463"/>
      <c r="E629" s="763"/>
      <c r="F629" s="763"/>
      <c r="G629" s="769"/>
      <c r="H629" s="769"/>
      <c r="I629" s="769"/>
      <c r="J629" s="769"/>
      <c r="K629" s="769"/>
      <c r="L629" s="769"/>
      <c r="M629" s="769"/>
      <c r="N629" s="769"/>
      <c r="O629" s="769"/>
      <c r="P629" s="769"/>
      <c r="Q629" s="769"/>
      <c r="R629" s="769"/>
      <c r="S629" s="769"/>
      <c r="T629" s="763"/>
      <c r="U629" s="763"/>
      <c r="V629" s="763"/>
      <c r="W629" s="763"/>
      <c r="X629" s="763"/>
      <c r="Y629" s="763"/>
      <c r="Z629" s="763"/>
      <c r="AA629" s="763"/>
      <c r="AB629" s="463"/>
      <c r="AC629" s="463"/>
      <c r="AD629" s="463"/>
      <c r="AE629" s="463"/>
      <c r="AF629" s="463"/>
      <c r="AG629" s="463"/>
      <c r="AH629" s="463"/>
      <c r="AI629" s="431" t="s">
        <v>2312</v>
      </c>
      <c r="AJ629" s="1846">
        <f>VLOOKUP($H$627,$AO$594:$AP$596,2,FALSE)</f>
        <v>3</v>
      </c>
      <c r="AK629" s="1848"/>
      <c r="AL629" s="457"/>
      <c r="AN629" s="459"/>
      <c r="AO629" s="472" t="s">
        <v>2313</v>
      </c>
      <c r="AP629" s="418">
        <v>1</v>
      </c>
    </row>
    <row r="630" spans="1:42" s="418" customFormat="1" ht="12.75" customHeight="1">
      <c r="B630" s="405"/>
      <c r="C630" s="756"/>
      <c r="D630" s="405"/>
      <c r="E630" s="1213"/>
      <c r="F630" s="1213"/>
      <c r="G630" s="1213"/>
      <c r="H630" s="405"/>
      <c r="I630" s="405"/>
      <c r="J630" s="766"/>
      <c r="K630" s="766"/>
      <c r="L630" s="766"/>
      <c r="M630" s="766"/>
      <c r="N630" s="766"/>
      <c r="O630" s="766"/>
      <c r="P630" s="766"/>
      <c r="Q630" s="766"/>
      <c r="R630" s="766"/>
      <c r="S630" s="766"/>
      <c r="T630" s="766"/>
      <c r="U630" s="1213"/>
      <c r="V630" s="1213"/>
      <c r="W630" s="1213"/>
      <c r="X630" s="1213"/>
      <c r="Y630" s="1213"/>
      <c r="Z630" s="1213"/>
      <c r="AA630" s="1213"/>
      <c r="AB630" s="1213"/>
      <c r="AC630" s="405"/>
      <c r="AD630" s="405"/>
      <c r="AE630" s="405"/>
      <c r="AF630" s="405"/>
      <c r="AG630" s="405"/>
      <c r="AH630" s="405"/>
      <c r="AI630" s="405"/>
      <c r="AJ630" s="1189"/>
      <c r="AK630" s="405"/>
      <c r="AL630" s="405"/>
      <c r="AN630" s="459"/>
    </row>
    <row r="631" spans="1:42" s="418" customFormat="1" ht="12.75" customHeight="1">
      <c r="B631" s="405"/>
      <c r="C631" s="1113" t="s">
        <v>2314</v>
      </c>
      <c r="D631" s="405"/>
      <c r="E631" s="1213"/>
      <c r="F631" s="766"/>
      <c r="G631" s="766"/>
      <c r="H631" s="766"/>
      <c r="I631" s="766"/>
      <c r="J631" s="766"/>
      <c r="K631" s="766"/>
      <c r="L631" s="766"/>
      <c r="M631" s="766"/>
      <c r="N631" s="766"/>
      <c r="O631" s="766"/>
      <c r="P631" s="766"/>
      <c r="Q631" s="766"/>
      <c r="R631" s="766"/>
      <c r="S631" s="766"/>
      <c r="T631" s="766"/>
      <c r="U631" s="405"/>
      <c r="V631" s="405"/>
      <c r="W631" s="766"/>
      <c r="X631" s="766"/>
      <c r="Y631" s="766"/>
      <c r="Z631" s="766"/>
      <c r="AA631" s="766"/>
      <c r="AB631" s="766"/>
      <c r="AC631" s="1195"/>
      <c r="AD631" s="1195"/>
      <c r="AE631" s="1195"/>
      <c r="AF631" s="1195"/>
      <c r="AG631" s="1195"/>
      <c r="AH631" s="1195"/>
      <c r="AI631" s="1195"/>
      <c r="AJ631" s="405"/>
      <c r="AK631" s="405"/>
      <c r="AL631" s="405"/>
      <c r="AN631" s="459"/>
    </row>
    <row r="632" spans="1:42" s="418" customFormat="1" ht="12.75" customHeight="1">
      <c r="A632" s="497"/>
      <c r="B632" s="405"/>
      <c r="C632" s="758"/>
      <c r="D632" s="405"/>
      <c r="E632" s="766"/>
      <c r="F632" s="766"/>
      <c r="G632" s="766"/>
      <c r="H632" s="766"/>
      <c r="I632" s="766"/>
      <c r="J632" s="766"/>
      <c r="K632" s="766"/>
      <c r="L632" s="766"/>
      <c r="M632" s="766"/>
      <c r="N632" s="766"/>
      <c r="O632" s="766"/>
      <c r="P632" s="766"/>
      <c r="Q632" s="766"/>
      <c r="R632" s="766"/>
      <c r="S632" s="766"/>
      <c r="T632" s="766"/>
      <c r="U632" s="766"/>
      <c r="V632" s="766"/>
      <c r="W632" s="766"/>
      <c r="X632" s="766"/>
      <c r="Y632" s="766"/>
      <c r="Z632" s="766"/>
      <c r="AA632" s="766"/>
      <c r="AB632" s="766"/>
      <c r="AC632" s="405"/>
      <c r="AD632" s="405"/>
      <c r="AE632" s="405"/>
      <c r="AF632" s="405"/>
      <c r="AG632" s="405"/>
      <c r="AH632" s="405"/>
      <c r="AI632" s="405"/>
      <c r="AJ632" s="405"/>
      <c r="AK632" s="405"/>
      <c r="AL632" s="405"/>
      <c r="AN632" s="459"/>
    </row>
    <row r="633" spans="1:42" s="418" customFormat="1" ht="12.75" customHeight="1">
      <c r="B633" s="405"/>
      <c r="C633" s="405"/>
      <c r="D633" s="520" t="s">
        <v>21</v>
      </c>
      <c r="E633" s="1839" t="s">
        <v>2315</v>
      </c>
      <c r="F633" s="1839"/>
      <c r="G633" s="1839"/>
      <c r="H633" s="1839"/>
      <c r="I633" s="1839"/>
      <c r="J633" s="1839"/>
      <c r="K633" s="1839"/>
      <c r="L633" s="1839"/>
      <c r="M633" s="1839"/>
      <c r="N633" s="1839"/>
      <c r="O633" s="1839"/>
      <c r="P633" s="1839"/>
      <c r="Q633" s="1839"/>
      <c r="R633" s="1839"/>
      <c r="S633" s="1839"/>
      <c r="T633" s="1839"/>
      <c r="U633" s="1839"/>
      <c r="V633" s="1839"/>
      <c r="W633" s="1839"/>
      <c r="X633" s="1839"/>
      <c r="Y633" s="1839"/>
      <c r="Z633" s="1839"/>
      <c r="AA633" s="1839"/>
      <c r="AB633" s="1839"/>
      <c r="AC633" s="1839"/>
      <c r="AD633" s="1839"/>
      <c r="AE633" s="405"/>
      <c r="AF633" s="1919" t="s">
        <v>2020</v>
      </c>
      <c r="AG633" s="1919"/>
      <c r="AH633" s="1919"/>
      <c r="AI633" s="1919"/>
      <c r="AJ633" s="1919"/>
      <c r="AK633" s="1919"/>
      <c r="AL633" s="1919"/>
      <c r="AN633" s="459"/>
    </row>
    <row r="634" spans="1:42" s="418" customFormat="1" ht="12.75" customHeight="1">
      <c r="B634" s="405"/>
      <c r="C634" s="405"/>
      <c r="D634" s="520"/>
      <c r="E634" s="1839"/>
      <c r="F634" s="1839"/>
      <c r="G634" s="1839"/>
      <c r="H634" s="1839"/>
      <c r="I634" s="1839"/>
      <c r="J634" s="1839"/>
      <c r="K634" s="1839"/>
      <c r="L634" s="1839"/>
      <c r="M634" s="1839"/>
      <c r="N634" s="1839"/>
      <c r="O634" s="1839"/>
      <c r="P634" s="1839"/>
      <c r="Q634" s="1839"/>
      <c r="R634" s="1839"/>
      <c r="S634" s="1839"/>
      <c r="T634" s="1839"/>
      <c r="U634" s="1839"/>
      <c r="V634" s="1839"/>
      <c r="W634" s="1839"/>
      <c r="X634" s="1839"/>
      <c r="Y634" s="1839"/>
      <c r="Z634" s="1839"/>
      <c r="AA634" s="1839"/>
      <c r="AB634" s="1839"/>
      <c r="AC634" s="1839"/>
      <c r="AD634" s="1839"/>
      <c r="AE634" s="1195"/>
      <c r="AF634" s="1195"/>
      <c r="AG634" s="1195"/>
      <c r="AH634" s="1195"/>
      <c r="AI634" s="1195"/>
      <c r="AJ634" s="1195"/>
      <c r="AK634" s="1195"/>
      <c r="AL634" s="1195"/>
      <c r="AN634" s="459"/>
    </row>
    <row r="635" spans="1:42" s="418" customFormat="1" ht="12.75" customHeight="1">
      <c r="B635" s="476"/>
      <c r="C635" s="764"/>
      <c r="D635" s="520"/>
      <c r="E635" s="476"/>
      <c r="F635" s="476"/>
      <c r="G635" s="476"/>
      <c r="H635" s="476"/>
      <c r="I635" s="476"/>
      <c r="J635" s="476"/>
      <c r="K635" s="476"/>
      <c r="L635" s="476"/>
      <c r="M635" s="476"/>
      <c r="N635" s="476"/>
      <c r="O635" s="476"/>
      <c r="P635" s="476"/>
      <c r="Q635" s="476"/>
      <c r="R635" s="476"/>
      <c r="S635" s="476"/>
      <c r="T635" s="476"/>
      <c r="U635" s="476"/>
      <c r="V635" s="476"/>
      <c r="W635" s="476"/>
      <c r="X635" s="476"/>
      <c r="Y635" s="476"/>
      <c r="Z635" s="476"/>
      <c r="AA635" s="476"/>
      <c r="AB635" s="476"/>
      <c r="AC635" s="405"/>
      <c r="AD635" s="405"/>
      <c r="AE635" s="476"/>
      <c r="AF635" s="405"/>
      <c r="AG635" s="405"/>
      <c r="AH635" s="405"/>
      <c r="AI635" s="405"/>
      <c r="AJ635" s="405"/>
      <c r="AK635" s="405"/>
      <c r="AL635" s="405"/>
      <c r="AN635" s="459"/>
    </row>
    <row r="636" spans="1:42" s="418" customFormat="1" ht="12.75" customHeight="1">
      <c r="B636" s="405"/>
      <c r="C636" s="756"/>
      <c r="D636" s="520" t="s">
        <v>26</v>
      </c>
      <c r="E636" s="476" t="s">
        <v>2316</v>
      </c>
      <c r="F636" s="476"/>
      <c r="G636" s="476"/>
      <c r="H636" s="476"/>
      <c r="I636" s="476"/>
      <c r="J636" s="476"/>
      <c r="K636" s="476"/>
      <c r="L636" s="476"/>
      <c r="M636" s="476"/>
      <c r="N636" s="476"/>
      <c r="O636" s="476"/>
      <c r="P636" s="476"/>
      <c r="Q636" s="476"/>
      <c r="R636" s="476"/>
      <c r="S636" s="476"/>
      <c r="T636" s="476"/>
      <c r="U636" s="476"/>
      <c r="V636" s="476"/>
      <c r="W636" s="476"/>
      <c r="X636" s="476"/>
      <c r="Y636" s="476"/>
      <c r="Z636" s="476"/>
      <c r="AA636" s="476"/>
      <c r="AB636" s="476"/>
      <c r="AC636" s="405"/>
      <c r="AD636" s="405"/>
      <c r="AE636" s="405"/>
      <c r="AF636" s="1919" t="s">
        <v>2310</v>
      </c>
      <c r="AG636" s="1919"/>
      <c r="AH636" s="1919"/>
      <c r="AI636" s="1919"/>
      <c r="AJ636" s="1919"/>
      <c r="AK636" s="1919"/>
      <c r="AL636" s="1919"/>
      <c r="AN636" s="459"/>
    </row>
    <row r="637" spans="1:42" s="418" customFormat="1" ht="12.75" customHeight="1">
      <c r="B637" s="405"/>
      <c r="C637" s="756"/>
      <c r="D637" s="520"/>
      <c r="E637" s="476" t="s">
        <v>2317</v>
      </c>
      <c r="F637" s="476"/>
      <c r="G637" s="476"/>
      <c r="H637" s="476"/>
      <c r="I637" s="476"/>
      <c r="J637" s="476"/>
      <c r="K637" s="476"/>
      <c r="L637" s="476"/>
      <c r="M637" s="476"/>
      <c r="N637" s="476"/>
      <c r="O637" s="476"/>
      <c r="P637" s="476"/>
      <c r="Q637" s="476"/>
      <c r="R637" s="476"/>
      <c r="S637" s="476"/>
      <c r="T637" s="476"/>
      <c r="U637" s="476"/>
      <c r="V637" s="476"/>
      <c r="W637" s="476"/>
      <c r="X637" s="476"/>
      <c r="Y637" s="476"/>
      <c r="Z637" s="476"/>
      <c r="AA637" s="476"/>
      <c r="AB637" s="476"/>
      <c r="AC637" s="405"/>
      <c r="AD637" s="405"/>
      <c r="AE637" s="1195"/>
      <c r="AF637" s="1195"/>
      <c r="AG637" s="1195"/>
      <c r="AH637" s="1195"/>
      <c r="AI637" s="1195"/>
      <c r="AJ637" s="1195"/>
      <c r="AK637" s="1195"/>
      <c r="AL637" s="1195"/>
      <c r="AN637" s="459"/>
    </row>
    <row r="638" spans="1:42" s="418" customFormat="1" ht="12.75" customHeight="1">
      <c r="B638" s="405"/>
      <c r="C638" s="756"/>
      <c r="D638" s="405"/>
      <c r="E638" s="476"/>
      <c r="F638" s="476"/>
      <c r="G638" s="476"/>
      <c r="H638" s="476"/>
      <c r="I638" s="476"/>
      <c r="J638" s="476"/>
      <c r="K638" s="476"/>
      <c r="L638" s="476"/>
      <c r="M638" s="476"/>
      <c r="N638" s="476"/>
      <c r="O638" s="476"/>
      <c r="P638" s="476"/>
      <c r="Q638" s="476"/>
      <c r="R638" s="476"/>
      <c r="S638" s="476"/>
      <c r="T638" s="476"/>
      <c r="U638" s="476"/>
      <c r="V638" s="476"/>
      <c r="W638" s="476"/>
      <c r="X638" s="476"/>
      <c r="Y638" s="476"/>
      <c r="Z638" s="476"/>
      <c r="AA638" s="476"/>
      <c r="AB638" s="476"/>
      <c r="AC638" s="405"/>
      <c r="AD638" s="405"/>
      <c r="AE638" s="405"/>
      <c r="AF638" s="405"/>
      <c r="AG638" s="405"/>
      <c r="AH638" s="405"/>
      <c r="AI638" s="405"/>
      <c r="AJ638" s="405"/>
      <c r="AK638" s="405"/>
      <c r="AL638" s="405"/>
      <c r="AN638" s="459"/>
      <c r="AP638" s="536"/>
    </row>
    <row r="639" spans="1:42" s="418" customFormat="1" ht="12.75" customHeight="1">
      <c r="B639" s="405"/>
      <c r="C639" s="756"/>
      <c r="D639" s="405" t="s">
        <v>2296</v>
      </c>
      <c r="E639" s="1213"/>
      <c r="F639" s="1213"/>
      <c r="G639" s="1213"/>
      <c r="H639" s="1863" t="s">
        <v>26</v>
      </c>
      <c r="I639" s="1863"/>
      <c r="J639" s="476"/>
      <c r="K639" s="476"/>
      <c r="L639" s="476"/>
      <c r="M639" s="476"/>
      <c r="N639" s="476"/>
      <c r="O639" s="476"/>
      <c r="P639" s="476"/>
      <c r="Q639" s="476"/>
      <c r="R639" s="476"/>
      <c r="S639" s="476"/>
      <c r="T639" s="476"/>
      <c r="U639" s="476"/>
      <c r="V639" s="476"/>
      <c r="W639" s="405"/>
      <c r="X639" s="405"/>
      <c r="Y639" s="405"/>
      <c r="Z639" s="405"/>
      <c r="AA639" s="405"/>
      <c r="AB639" s="405"/>
      <c r="AC639" s="405"/>
      <c r="AD639" s="405"/>
      <c r="AE639" s="405"/>
      <c r="AF639" s="405"/>
      <c r="AG639" s="405"/>
      <c r="AH639" s="405"/>
      <c r="AI639" s="405"/>
      <c r="AJ639" s="405"/>
      <c r="AK639" s="405"/>
      <c r="AL639" s="405"/>
      <c r="AN639" s="459"/>
    </row>
    <row r="640" spans="1:42" s="418" customFormat="1" ht="12.75" customHeight="1">
      <c r="B640" s="405"/>
      <c r="C640" s="756"/>
      <c r="D640" s="405"/>
      <c r="E640" s="1213"/>
      <c r="F640" s="1213"/>
      <c r="G640" s="476"/>
      <c r="H640" s="476"/>
      <c r="I640" s="476"/>
      <c r="J640" s="476"/>
      <c r="K640" s="476"/>
      <c r="L640" s="476"/>
      <c r="M640" s="476"/>
      <c r="N640" s="476"/>
      <c r="O640" s="476"/>
      <c r="P640" s="476"/>
      <c r="Q640" s="476"/>
      <c r="R640" s="476"/>
      <c r="S640" s="476"/>
      <c r="T640" s="476"/>
      <c r="U640" s="476"/>
      <c r="V640" s="476"/>
      <c r="W640" s="476"/>
      <c r="X640" s="476"/>
      <c r="Y640" s="476"/>
      <c r="Z640" s="1213"/>
      <c r="AA640" s="1213"/>
      <c r="AB640" s="1213"/>
      <c r="AC640" s="405"/>
      <c r="AD640" s="405"/>
      <c r="AE640" s="405"/>
      <c r="AF640" s="405"/>
      <c r="AG640" s="405"/>
      <c r="AH640" s="405"/>
      <c r="AI640" s="405"/>
      <c r="AJ640" s="476"/>
      <c r="AK640" s="476"/>
      <c r="AL640" s="476"/>
      <c r="AM640" s="419"/>
      <c r="AN640" s="459"/>
    </row>
    <row r="641" spans="1:42" s="418" customFormat="1" ht="12.75" customHeight="1">
      <c r="A641" s="467"/>
      <c r="B641" s="463"/>
      <c r="C641" s="768"/>
      <c r="D641" s="463"/>
      <c r="E641" s="763"/>
      <c r="F641" s="763"/>
      <c r="G641" s="522"/>
      <c r="H641" s="522"/>
      <c r="I641" s="522"/>
      <c r="J641" s="522"/>
      <c r="K641" s="522"/>
      <c r="L641" s="522"/>
      <c r="M641" s="522"/>
      <c r="N641" s="522"/>
      <c r="O641" s="522"/>
      <c r="P641" s="522"/>
      <c r="Q641" s="522"/>
      <c r="R641" s="522"/>
      <c r="S641" s="522"/>
      <c r="T641" s="522"/>
      <c r="U641" s="522"/>
      <c r="V641" s="522"/>
      <c r="W641" s="522"/>
      <c r="X641" s="522"/>
      <c r="Y641" s="763"/>
      <c r="Z641" s="763"/>
      <c r="AA641" s="763"/>
      <c r="AB641" s="463"/>
      <c r="AC641" s="463"/>
      <c r="AD641" s="463"/>
      <c r="AE641" s="463"/>
      <c r="AF641" s="463"/>
      <c r="AG641" s="463"/>
      <c r="AH641" s="463"/>
      <c r="AI641" s="431" t="s">
        <v>2318</v>
      </c>
      <c r="AJ641" s="1846">
        <f>VLOOKUP(H639,AT594:AU596,2,FALSE)</f>
        <v>2</v>
      </c>
      <c r="AK641" s="1848"/>
      <c r="AL641" s="457"/>
      <c r="AN641" s="459"/>
    </row>
    <row r="642" spans="1:42" s="418" customFormat="1" ht="12.75" customHeight="1">
      <c r="B642" s="405"/>
      <c r="C642" s="756"/>
      <c r="D642" s="405"/>
      <c r="E642" s="405"/>
      <c r="F642" s="405"/>
      <c r="G642" s="405"/>
      <c r="H642" s="405"/>
      <c r="I642" s="405"/>
      <c r="J642" s="405"/>
      <c r="K642" s="405"/>
      <c r="L642" s="405"/>
      <c r="M642" s="405"/>
      <c r="N642" s="405"/>
      <c r="O642" s="405"/>
      <c r="P642" s="405"/>
      <c r="Q642" s="405"/>
      <c r="R642" s="405"/>
      <c r="S642" s="405"/>
      <c r="T642" s="405"/>
      <c r="U642" s="405"/>
      <c r="V642" s="405"/>
      <c r="W642" s="405"/>
      <c r="X642" s="405"/>
      <c r="Y642" s="405"/>
      <c r="Z642" s="405"/>
      <c r="AA642" s="405"/>
      <c r="AB642" s="405"/>
      <c r="AC642" s="405"/>
      <c r="AD642" s="405"/>
      <c r="AE642" s="405"/>
      <c r="AF642" s="405"/>
      <c r="AG642" s="405"/>
      <c r="AH642" s="405"/>
      <c r="AI642" s="405"/>
      <c r="AJ642" s="405"/>
      <c r="AK642" s="405"/>
      <c r="AL642" s="405"/>
      <c r="AN642" s="459"/>
    </row>
    <row r="643" spans="1:42" s="418" customFormat="1" ht="12.75" customHeight="1">
      <c r="B643" s="405"/>
      <c r="C643" s="1113" t="s">
        <v>2319</v>
      </c>
      <c r="D643" s="405"/>
      <c r="E643" s="405"/>
      <c r="F643" s="405"/>
      <c r="G643" s="405"/>
      <c r="H643" s="405"/>
      <c r="I643" s="405"/>
      <c r="J643" s="405"/>
      <c r="K643" s="405"/>
      <c r="L643" s="405"/>
      <c r="M643" s="405"/>
      <c r="N643" s="405"/>
      <c r="O643" s="405"/>
      <c r="P643" s="405"/>
      <c r="Q643" s="405"/>
      <c r="R643" s="405"/>
      <c r="S643" s="405"/>
      <c r="T643" s="405"/>
      <c r="U643" s="405"/>
      <c r="V643" s="405"/>
      <c r="W643" s="405"/>
      <c r="X643" s="405"/>
      <c r="Y643" s="405"/>
      <c r="Z643" s="405"/>
      <c r="AA643" s="405"/>
      <c r="AB643" s="405"/>
      <c r="AC643" s="405"/>
      <c r="AD643" s="405"/>
      <c r="AE643" s="405"/>
      <c r="AF643" s="405"/>
      <c r="AG643" s="405"/>
      <c r="AH643" s="405"/>
      <c r="AI643" s="405"/>
      <c r="AJ643" s="405"/>
      <c r="AK643" s="405"/>
      <c r="AL643" s="405"/>
      <c r="AN643" s="459"/>
    </row>
    <row r="644" spans="1:42" s="418" customFormat="1" ht="12.75" customHeight="1">
      <c r="B644" s="405"/>
      <c r="C644" s="1113"/>
      <c r="D644" s="538" t="s">
        <v>2320</v>
      </c>
      <c r="E644" s="405"/>
      <c r="F644" s="405"/>
      <c r="G644" s="405"/>
      <c r="H644" s="405"/>
      <c r="I644" s="405"/>
      <c r="J644" s="405"/>
      <c r="K644" s="405"/>
      <c r="L644" s="405"/>
      <c r="M644" s="405"/>
      <c r="N644" s="405"/>
      <c r="O644" s="405"/>
      <c r="P644" s="405"/>
      <c r="Q644" s="405"/>
      <c r="R644" s="405"/>
      <c r="S644" s="405"/>
      <c r="T644" s="405"/>
      <c r="U644" s="405"/>
      <c r="V644" s="405"/>
      <c r="W644" s="405"/>
      <c r="X644" s="405"/>
      <c r="Y644" s="405"/>
      <c r="Z644" s="405"/>
      <c r="AA644" s="405"/>
      <c r="AB644" s="405"/>
      <c r="AC644" s="405"/>
      <c r="AD644" s="405"/>
      <c r="AE644" s="405"/>
      <c r="AF644" s="405"/>
      <c r="AG644" s="405"/>
      <c r="AH644" s="405"/>
      <c r="AI644" s="405"/>
      <c r="AJ644" s="405"/>
      <c r="AK644" s="405"/>
      <c r="AL644" s="405"/>
      <c r="AN644" s="459"/>
    </row>
    <row r="645" spans="1:42" s="418" customFormat="1" ht="12.75" customHeight="1">
      <c r="B645" s="405"/>
      <c r="C645" s="1113"/>
      <c r="D645" s="405"/>
      <c r="E645" s="405"/>
      <c r="F645" s="405"/>
      <c r="G645" s="405"/>
      <c r="H645" s="405"/>
      <c r="I645" s="405"/>
      <c r="J645" s="405"/>
      <c r="K645" s="405"/>
      <c r="L645" s="405"/>
      <c r="M645" s="405"/>
      <c r="N645" s="405"/>
      <c r="O645" s="405"/>
      <c r="P645" s="405"/>
      <c r="Q645" s="405"/>
      <c r="R645" s="405"/>
      <c r="S645" s="405"/>
      <c r="T645" s="405"/>
      <c r="U645" s="405"/>
      <c r="V645" s="405"/>
      <c r="W645" s="405"/>
      <c r="X645" s="405"/>
      <c r="Y645" s="405"/>
      <c r="Z645" s="405"/>
      <c r="AA645" s="405"/>
      <c r="AB645" s="405"/>
      <c r="AC645" s="405"/>
      <c r="AD645" s="405"/>
      <c r="AE645" s="405"/>
      <c r="AF645" s="405"/>
      <c r="AG645" s="405"/>
      <c r="AH645" s="405"/>
      <c r="AI645" s="405"/>
      <c r="AJ645" s="405"/>
      <c r="AK645" s="405"/>
      <c r="AL645" s="405"/>
      <c r="AN645" s="459"/>
    </row>
    <row r="646" spans="1:42" s="418" customFormat="1" ht="12.75" customHeight="1">
      <c r="B646" s="405"/>
      <c r="C646" s="1113"/>
      <c r="D646" s="520" t="s">
        <v>21</v>
      </c>
      <c r="E646" s="1839" t="s">
        <v>2321</v>
      </c>
      <c r="F646" s="1839"/>
      <c r="G646" s="1839"/>
      <c r="H646" s="1839"/>
      <c r="I646" s="1839"/>
      <c r="J646" s="1839"/>
      <c r="K646" s="1839"/>
      <c r="L646" s="1839"/>
      <c r="M646" s="1839"/>
      <c r="N646" s="1839"/>
      <c r="O646" s="1839"/>
      <c r="P646" s="1839"/>
      <c r="Q646" s="1839"/>
      <c r="R646" s="1839"/>
      <c r="S646" s="1839"/>
      <c r="T646" s="1839"/>
      <c r="U646" s="1839"/>
      <c r="V646" s="1839"/>
      <c r="W646" s="1839"/>
      <c r="X646" s="1839"/>
      <c r="Y646" s="1839"/>
      <c r="Z646" s="1839"/>
      <c r="AA646" s="1839"/>
      <c r="AB646" s="1839"/>
      <c r="AC646" s="1839"/>
      <c r="AD646" s="405"/>
      <c r="AE646" s="405"/>
      <c r="AF646" s="1919" t="s">
        <v>2282</v>
      </c>
      <c r="AG646" s="1919"/>
      <c r="AH646" s="1919"/>
      <c r="AI646" s="1919"/>
      <c r="AJ646" s="1919"/>
      <c r="AK646" s="1919"/>
      <c r="AL646" s="1919"/>
      <c r="AN646" s="459"/>
    </row>
    <row r="647" spans="1:42" s="418" customFormat="1" ht="12.75" customHeight="1">
      <c r="B647" s="405"/>
      <c r="C647" s="1113"/>
      <c r="D647" s="405"/>
      <c r="E647" s="1839"/>
      <c r="F647" s="1839"/>
      <c r="G647" s="1839"/>
      <c r="H647" s="1839"/>
      <c r="I647" s="1839"/>
      <c r="J647" s="1839"/>
      <c r="K647" s="1839"/>
      <c r="L647" s="1839"/>
      <c r="M647" s="1839"/>
      <c r="N647" s="1839"/>
      <c r="O647" s="1839"/>
      <c r="P647" s="1839"/>
      <c r="Q647" s="1839"/>
      <c r="R647" s="1839"/>
      <c r="S647" s="1839"/>
      <c r="T647" s="1839"/>
      <c r="U647" s="1839"/>
      <c r="V647" s="1839"/>
      <c r="W647" s="1839"/>
      <c r="X647" s="1839"/>
      <c r="Y647" s="1839"/>
      <c r="Z647" s="1839"/>
      <c r="AA647" s="1839"/>
      <c r="AB647" s="1839"/>
      <c r="AC647" s="1839"/>
      <c r="AD647" s="405"/>
      <c r="AE647" s="405"/>
      <c r="AF647" s="405"/>
      <c r="AG647" s="405"/>
      <c r="AH647" s="405"/>
      <c r="AI647" s="405"/>
      <c r="AJ647" s="405"/>
      <c r="AK647" s="405"/>
      <c r="AL647" s="405"/>
      <c r="AN647" s="459"/>
    </row>
    <row r="648" spans="1:42" s="418" customFormat="1" ht="12.75" customHeight="1">
      <c r="B648" s="405"/>
      <c r="C648" s="1113"/>
      <c r="D648" s="520"/>
      <c r="E648" s="1839"/>
      <c r="F648" s="1839"/>
      <c r="G648" s="1839"/>
      <c r="H648" s="1839"/>
      <c r="I648" s="1839"/>
      <c r="J648" s="1839"/>
      <c r="K648" s="1839"/>
      <c r="L648" s="1839"/>
      <c r="M648" s="1839"/>
      <c r="N648" s="1839"/>
      <c r="O648" s="1839"/>
      <c r="P648" s="1839"/>
      <c r="Q648" s="1839"/>
      <c r="R648" s="1839"/>
      <c r="S648" s="1839"/>
      <c r="T648" s="1839"/>
      <c r="U648" s="1839"/>
      <c r="V648" s="1839"/>
      <c r="W648" s="1839"/>
      <c r="X648" s="1839"/>
      <c r="Y648" s="1839"/>
      <c r="Z648" s="1839"/>
      <c r="AA648" s="1839"/>
      <c r="AB648" s="1839"/>
      <c r="AC648" s="1839"/>
      <c r="AD648" s="405"/>
      <c r="AE648" s="405"/>
      <c r="AF648" s="405"/>
      <c r="AG648" s="405"/>
      <c r="AH648" s="405"/>
      <c r="AI648" s="405"/>
      <c r="AJ648" s="405"/>
      <c r="AK648" s="405"/>
      <c r="AL648" s="405"/>
      <c r="AN648" s="459"/>
    </row>
    <row r="649" spans="1:42" s="418" customFormat="1" ht="15" customHeight="1">
      <c r="B649" s="405"/>
      <c r="C649" s="1113"/>
      <c r="D649" s="405"/>
      <c r="E649" s="770"/>
      <c r="F649" s="770"/>
      <c r="G649" s="770"/>
      <c r="H649" s="770"/>
      <c r="I649" s="770"/>
      <c r="J649" s="770"/>
      <c r="K649" s="770"/>
      <c r="L649" s="770"/>
      <c r="M649" s="770"/>
      <c r="N649" s="770"/>
      <c r="O649" s="770"/>
      <c r="P649" s="770"/>
      <c r="Q649" s="770"/>
      <c r="R649" s="770"/>
      <c r="S649" s="770"/>
      <c r="T649" s="770"/>
      <c r="U649" s="770"/>
      <c r="V649" s="770"/>
      <c r="W649" s="770"/>
      <c r="X649" s="770"/>
      <c r="Y649" s="770"/>
      <c r="Z649" s="770"/>
      <c r="AA649" s="770"/>
      <c r="AB649" s="770"/>
      <c r="AC649" s="405"/>
      <c r="AD649" s="405"/>
      <c r="AE649" s="405"/>
      <c r="AF649" s="405"/>
      <c r="AG649" s="405"/>
      <c r="AH649" s="405"/>
      <c r="AI649" s="405"/>
      <c r="AJ649" s="405"/>
      <c r="AK649" s="405"/>
      <c r="AL649" s="405"/>
      <c r="AN649" s="459"/>
    </row>
    <row r="650" spans="1:42" s="418" customFormat="1" ht="12.75" customHeight="1">
      <c r="B650" s="405"/>
      <c r="C650" s="1113"/>
      <c r="D650" s="520" t="s">
        <v>26</v>
      </c>
      <c r="E650" s="1839" t="s">
        <v>2322</v>
      </c>
      <c r="F650" s="1839"/>
      <c r="G650" s="1839"/>
      <c r="H650" s="1839"/>
      <c r="I650" s="1839"/>
      <c r="J650" s="1839"/>
      <c r="K650" s="1839"/>
      <c r="L650" s="1839"/>
      <c r="M650" s="1839"/>
      <c r="N650" s="1839"/>
      <c r="O650" s="1839"/>
      <c r="P650" s="1839"/>
      <c r="Q650" s="1839"/>
      <c r="R650" s="1839"/>
      <c r="S650" s="1839"/>
      <c r="T650" s="1839"/>
      <c r="U650" s="1839"/>
      <c r="V650" s="1839"/>
      <c r="W650" s="1839"/>
      <c r="X650" s="1839"/>
      <c r="Y650" s="1839"/>
      <c r="Z650" s="1839"/>
      <c r="AA650" s="1839"/>
      <c r="AB650" s="1839"/>
      <c r="AC650" s="1839"/>
      <c r="AD650" s="405"/>
      <c r="AE650" s="405"/>
      <c r="AF650" s="1919" t="s">
        <v>2288</v>
      </c>
      <c r="AG650" s="1919"/>
      <c r="AH650" s="1919"/>
      <c r="AI650" s="1919"/>
      <c r="AJ650" s="1919"/>
      <c r="AK650" s="1919"/>
      <c r="AL650" s="1919"/>
      <c r="AN650" s="459"/>
    </row>
    <row r="651" spans="1:42" s="418" customFormat="1" ht="12.75" customHeight="1">
      <c r="B651" s="405"/>
      <c r="C651" s="1113"/>
      <c r="D651" s="405"/>
      <c r="E651" s="1839"/>
      <c r="F651" s="1839"/>
      <c r="G651" s="1839"/>
      <c r="H651" s="1839"/>
      <c r="I651" s="1839"/>
      <c r="J651" s="1839"/>
      <c r="K651" s="1839"/>
      <c r="L651" s="1839"/>
      <c r="M651" s="1839"/>
      <c r="N651" s="1839"/>
      <c r="O651" s="1839"/>
      <c r="P651" s="1839"/>
      <c r="Q651" s="1839"/>
      <c r="R651" s="1839"/>
      <c r="S651" s="1839"/>
      <c r="T651" s="1839"/>
      <c r="U651" s="1839"/>
      <c r="V651" s="1839"/>
      <c r="W651" s="1839"/>
      <c r="X651" s="1839"/>
      <c r="Y651" s="1839"/>
      <c r="Z651" s="1839"/>
      <c r="AA651" s="1839"/>
      <c r="AB651" s="1839"/>
      <c r="AC651" s="1839"/>
      <c r="AD651" s="405"/>
      <c r="AE651" s="405"/>
      <c r="AF651" s="405"/>
      <c r="AG651" s="405"/>
      <c r="AH651" s="405"/>
      <c r="AI651" s="405"/>
      <c r="AJ651" s="405"/>
      <c r="AK651" s="405"/>
      <c r="AL651" s="405"/>
      <c r="AN651" s="459"/>
    </row>
    <row r="652" spans="1:42" s="418" customFormat="1" ht="15" customHeight="1">
      <c r="B652" s="405"/>
      <c r="C652" s="1113"/>
      <c r="D652" s="520"/>
      <c r="E652" s="1839"/>
      <c r="F652" s="1839"/>
      <c r="G652" s="1839"/>
      <c r="H652" s="1839"/>
      <c r="I652" s="1839"/>
      <c r="J652" s="1839"/>
      <c r="K652" s="1839"/>
      <c r="L652" s="1839"/>
      <c r="M652" s="1839"/>
      <c r="N652" s="1839"/>
      <c r="O652" s="1839"/>
      <c r="P652" s="1839"/>
      <c r="Q652" s="1839"/>
      <c r="R652" s="1839"/>
      <c r="S652" s="1839"/>
      <c r="T652" s="1839"/>
      <c r="U652" s="1839"/>
      <c r="V652" s="1839"/>
      <c r="W652" s="1839"/>
      <c r="X652" s="1839"/>
      <c r="Y652" s="1839"/>
      <c r="Z652" s="1839"/>
      <c r="AA652" s="1839"/>
      <c r="AB652" s="1839"/>
      <c r="AC652" s="1839"/>
      <c r="AD652" s="405"/>
      <c r="AE652" s="405"/>
      <c r="AF652" s="405"/>
      <c r="AG652" s="405"/>
      <c r="AH652" s="405"/>
      <c r="AI652" s="405"/>
      <c r="AJ652" s="405"/>
      <c r="AK652" s="405"/>
      <c r="AL652" s="405"/>
      <c r="AN652" s="459"/>
    </row>
    <row r="653" spans="1:42" s="418" customFormat="1" ht="12.75" customHeight="1">
      <c r="B653" s="405"/>
      <c r="C653" s="1113"/>
      <c r="D653" s="405"/>
      <c r="E653" s="770"/>
      <c r="F653" s="770"/>
      <c r="G653" s="770"/>
      <c r="H653" s="770"/>
      <c r="I653" s="770"/>
      <c r="J653" s="770"/>
      <c r="K653" s="770"/>
      <c r="L653" s="770"/>
      <c r="M653" s="770"/>
      <c r="N653" s="770"/>
      <c r="O653" s="770"/>
      <c r="P653" s="770"/>
      <c r="Q653" s="770"/>
      <c r="R653" s="770"/>
      <c r="S653" s="770"/>
      <c r="T653" s="770"/>
      <c r="U653" s="770"/>
      <c r="V653" s="770"/>
      <c r="W653" s="770"/>
      <c r="X653" s="770"/>
      <c r="Y653" s="770"/>
      <c r="Z653" s="770"/>
      <c r="AA653" s="770"/>
      <c r="AB653" s="770"/>
      <c r="AC653" s="405"/>
      <c r="AD653" s="405"/>
      <c r="AE653" s="405"/>
      <c r="AF653" s="405"/>
      <c r="AG653" s="405"/>
      <c r="AH653" s="405"/>
      <c r="AI653" s="405"/>
      <c r="AJ653" s="405"/>
      <c r="AK653" s="405"/>
      <c r="AL653" s="405"/>
      <c r="AN653" s="459"/>
    </row>
    <row r="654" spans="1:42" s="418" customFormat="1" ht="12.75" customHeight="1">
      <c r="B654" s="405"/>
      <c r="C654" s="1113"/>
      <c r="D654" s="520" t="s">
        <v>48</v>
      </c>
      <c r="E654" s="1839" t="s">
        <v>2323</v>
      </c>
      <c r="F654" s="1839"/>
      <c r="G654" s="1839"/>
      <c r="H654" s="1839"/>
      <c r="I654" s="1839"/>
      <c r="J654" s="1839"/>
      <c r="K654" s="1839"/>
      <c r="L654" s="1839"/>
      <c r="M654" s="1839"/>
      <c r="N654" s="1839"/>
      <c r="O654" s="1839"/>
      <c r="P654" s="1839"/>
      <c r="Q654" s="1839"/>
      <c r="R654" s="1839"/>
      <c r="S654" s="1839"/>
      <c r="T654" s="1839"/>
      <c r="U654" s="1839"/>
      <c r="V654" s="1839"/>
      <c r="W654" s="1839"/>
      <c r="X654" s="1839"/>
      <c r="Y654" s="1839"/>
      <c r="Z654" s="1839"/>
      <c r="AA654" s="1839"/>
      <c r="AB654" s="1839"/>
      <c r="AC654" s="1839"/>
      <c r="AD654" s="405"/>
      <c r="AE654" s="405"/>
      <c r="AF654" s="1919" t="s">
        <v>2020</v>
      </c>
      <c r="AG654" s="1919"/>
      <c r="AH654" s="1919"/>
      <c r="AI654" s="1919"/>
      <c r="AJ654" s="1919"/>
      <c r="AK654" s="1919"/>
      <c r="AL654" s="1919"/>
      <c r="AN654" s="459"/>
    </row>
    <row r="655" spans="1:42" s="418" customFormat="1" ht="12.75" customHeight="1">
      <c r="B655" s="405"/>
      <c r="C655" s="756"/>
      <c r="D655" s="405"/>
      <c r="E655" s="1839"/>
      <c r="F655" s="1839"/>
      <c r="G655" s="1839"/>
      <c r="H655" s="1839"/>
      <c r="I655" s="1839"/>
      <c r="J655" s="1839"/>
      <c r="K655" s="1839"/>
      <c r="L655" s="1839"/>
      <c r="M655" s="1839"/>
      <c r="N655" s="1839"/>
      <c r="O655" s="1839"/>
      <c r="P655" s="1839"/>
      <c r="Q655" s="1839"/>
      <c r="R655" s="1839"/>
      <c r="S655" s="1839"/>
      <c r="T655" s="1839"/>
      <c r="U655" s="1839"/>
      <c r="V655" s="1839"/>
      <c r="W655" s="1839"/>
      <c r="X655" s="1839"/>
      <c r="Y655" s="1839"/>
      <c r="Z655" s="1839"/>
      <c r="AA655" s="1839"/>
      <c r="AB655" s="1839"/>
      <c r="AC655" s="1839"/>
      <c r="AD655" s="405"/>
      <c r="AE655" s="1919"/>
      <c r="AF655" s="1919"/>
      <c r="AG655" s="1919"/>
      <c r="AH655" s="1919"/>
      <c r="AI655" s="1919"/>
      <c r="AJ655" s="1919"/>
      <c r="AK655" s="1919"/>
      <c r="AL655" s="1195"/>
      <c r="AN655" s="459"/>
      <c r="AO655" s="418" t="s">
        <v>299</v>
      </c>
      <c r="AP655" s="530">
        <v>0</v>
      </c>
    </row>
    <row r="656" spans="1:42" s="418" customFormat="1" ht="12.75" customHeight="1">
      <c r="A656" s="1212"/>
      <c r="B656" s="405"/>
      <c r="C656" s="405"/>
      <c r="D656" s="520"/>
      <c r="E656" s="1839"/>
      <c r="F656" s="1839"/>
      <c r="G656" s="1839"/>
      <c r="H656" s="1839"/>
      <c r="I656" s="1839"/>
      <c r="J656" s="1839"/>
      <c r="K656" s="1839"/>
      <c r="L656" s="1839"/>
      <c r="M656" s="1839"/>
      <c r="N656" s="1839"/>
      <c r="O656" s="1839"/>
      <c r="P656" s="1839"/>
      <c r="Q656" s="1839"/>
      <c r="R656" s="1839"/>
      <c r="S656" s="1839"/>
      <c r="T656" s="1839"/>
      <c r="U656" s="1839"/>
      <c r="V656" s="1839"/>
      <c r="W656" s="1839"/>
      <c r="X656" s="1839"/>
      <c r="Y656" s="1839"/>
      <c r="Z656" s="1839"/>
      <c r="AA656" s="1839"/>
      <c r="AB656" s="1839"/>
      <c r="AC656" s="1839"/>
      <c r="AD656" s="405"/>
      <c r="AE656" s="405"/>
      <c r="AF656" s="405"/>
      <c r="AG656" s="405"/>
      <c r="AH656" s="405"/>
      <c r="AI656" s="405"/>
      <c r="AJ656" s="405"/>
      <c r="AK656" s="405"/>
      <c r="AL656" s="405"/>
      <c r="AN656" s="459"/>
      <c r="AO656" s="472" t="s">
        <v>21</v>
      </c>
      <c r="AP656" s="418">
        <v>3</v>
      </c>
    </row>
    <row r="657" spans="1:42" s="418" customFormat="1" ht="12.75" customHeight="1">
      <c r="B657" s="405"/>
      <c r="C657" s="756"/>
      <c r="D657" s="52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c r="AA657" s="440"/>
      <c r="AB657" s="440"/>
      <c r="AC657" s="405"/>
      <c r="AD657" s="405"/>
      <c r="AE657" s="405"/>
      <c r="AF657" s="405"/>
      <c r="AG657" s="405"/>
      <c r="AH657" s="405"/>
      <c r="AI657" s="405"/>
      <c r="AJ657" s="405"/>
      <c r="AK657" s="405"/>
      <c r="AL657" s="405"/>
      <c r="AN657" s="459"/>
      <c r="AO657" s="472" t="s">
        <v>26</v>
      </c>
      <c r="AP657" s="418">
        <v>2</v>
      </c>
    </row>
    <row r="658" spans="1:42" s="418" customFormat="1" ht="12.75" customHeight="1">
      <c r="A658" s="527"/>
      <c r="B658" s="405"/>
      <c r="C658" s="771"/>
      <c r="D658" s="520" t="s">
        <v>2280</v>
      </c>
      <c r="E658" s="1839" t="s">
        <v>2324</v>
      </c>
      <c r="F658" s="1839"/>
      <c r="G658" s="1839"/>
      <c r="H658" s="1839"/>
      <c r="I658" s="1839"/>
      <c r="J658" s="1839"/>
      <c r="K658" s="1839"/>
      <c r="L658" s="1839"/>
      <c r="M658" s="1839"/>
      <c r="N658" s="1839"/>
      <c r="O658" s="1839"/>
      <c r="P658" s="1839"/>
      <c r="Q658" s="1839"/>
      <c r="R658" s="1839"/>
      <c r="S658" s="1839"/>
      <c r="T658" s="1839"/>
      <c r="U658" s="1839"/>
      <c r="V658" s="1839"/>
      <c r="W658" s="1839"/>
      <c r="X658" s="1839"/>
      <c r="Y658" s="1839"/>
      <c r="Z658" s="1839"/>
      <c r="AA658" s="1839"/>
      <c r="AB658" s="1839"/>
      <c r="AC658" s="1839"/>
      <c r="AD658" s="405"/>
      <c r="AE658" s="405"/>
      <c r="AF658" s="1919" t="s">
        <v>2288</v>
      </c>
      <c r="AG658" s="1919"/>
      <c r="AH658" s="1919"/>
      <c r="AI658" s="1919"/>
      <c r="AJ658" s="1919"/>
      <c r="AK658" s="1919"/>
      <c r="AL658" s="1919"/>
      <c r="AN658" s="459"/>
    </row>
    <row r="659" spans="1:42" s="418" customFormat="1" ht="12.75" customHeight="1">
      <c r="A659" s="527"/>
      <c r="B659" s="405"/>
      <c r="C659" s="771"/>
      <c r="D659" s="520"/>
      <c r="E659" s="1839"/>
      <c r="F659" s="1839"/>
      <c r="G659" s="1839"/>
      <c r="H659" s="1839"/>
      <c r="I659" s="1839"/>
      <c r="J659" s="1839"/>
      <c r="K659" s="1839"/>
      <c r="L659" s="1839"/>
      <c r="M659" s="1839"/>
      <c r="N659" s="1839"/>
      <c r="O659" s="1839"/>
      <c r="P659" s="1839"/>
      <c r="Q659" s="1839"/>
      <c r="R659" s="1839"/>
      <c r="S659" s="1839"/>
      <c r="T659" s="1839"/>
      <c r="U659" s="1839"/>
      <c r="V659" s="1839"/>
      <c r="W659" s="1839"/>
      <c r="X659" s="1839"/>
      <c r="Y659" s="1839"/>
      <c r="Z659" s="1839"/>
      <c r="AA659" s="1839"/>
      <c r="AB659" s="1839"/>
      <c r="AC659" s="1839"/>
      <c r="AD659" s="405"/>
      <c r="AE659" s="1195"/>
      <c r="AF659" s="1195"/>
      <c r="AG659" s="1195"/>
      <c r="AH659" s="1195"/>
      <c r="AI659" s="1195"/>
      <c r="AJ659" s="1195"/>
      <c r="AK659" s="1195"/>
      <c r="AL659" s="1195"/>
      <c r="AM659" s="458"/>
      <c r="AN659" s="459"/>
    </row>
    <row r="660" spans="1:42" s="418" customFormat="1" ht="12.75" customHeight="1">
      <c r="A660" s="527"/>
      <c r="B660" s="405"/>
      <c r="C660" s="771"/>
      <c r="D660" s="520"/>
      <c r="E660" s="1839"/>
      <c r="F660" s="1839"/>
      <c r="G660" s="1839"/>
      <c r="H660" s="1839"/>
      <c r="I660" s="1839"/>
      <c r="J660" s="1839"/>
      <c r="K660" s="1839"/>
      <c r="L660" s="1839"/>
      <c r="M660" s="1839"/>
      <c r="N660" s="1839"/>
      <c r="O660" s="1839"/>
      <c r="P660" s="1839"/>
      <c r="Q660" s="1839"/>
      <c r="R660" s="1839"/>
      <c r="S660" s="1839"/>
      <c r="T660" s="1839"/>
      <c r="U660" s="1839"/>
      <c r="V660" s="1839"/>
      <c r="W660" s="1839"/>
      <c r="X660" s="1839"/>
      <c r="Y660" s="1839"/>
      <c r="Z660" s="1839"/>
      <c r="AA660" s="1839"/>
      <c r="AB660" s="1839"/>
      <c r="AC660" s="1839"/>
      <c r="AD660" s="405"/>
      <c r="AE660" s="1195"/>
      <c r="AF660" s="1195"/>
      <c r="AG660" s="1195"/>
      <c r="AH660" s="1195"/>
      <c r="AI660" s="1195"/>
      <c r="AJ660" s="1195"/>
      <c r="AK660" s="1195"/>
      <c r="AL660" s="1195"/>
      <c r="AM660" s="458"/>
      <c r="AN660" s="459"/>
    </row>
    <row r="661" spans="1:42" s="418" customFormat="1" ht="12.75" customHeight="1">
      <c r="B661" s="405"/>
      <c r="C661" s="756"/>
      <c r="D661" s="520"/>
      <c r="E661" s="501"/>
      <c r="F661" s="501"/>
      <c r="G661" s="501"/>
      <c r="H661" s="501"/>
      <c r="I661" s="501"/>
      <c r="J661" s="501"/>
      <c r="K661" s="501"/>
      <c r="L661" s="501"/>
      <c r="M661" s="501"/>
      <c r="N661" s="501"/>
      <c r="O661" s="501"/>
      <c r="P661" s="501"/>
      <c r="Q661" s="501"/>
      <c r="R661" s="501"/>
      <c r="S661" s="501"/>
      <c r="T661" s="501"/>
      <c r="U661" s="501"/>
      <c r="V661" s="501"/>
      <c r="W661" s="501"/>
      <c r="X661" s="501"/>
      <c r="Y661" s="501"/>
      <c r="Z661" s="501"/>
      <c r="AA661" s="501"/>
      <c r="AB661" s="501"/>
      <c r="AC661" s="1113"/>
      <c r="AD661" s="1113"/>
      <c r="AE661" s="405"/>
      <c r="AF661" s="405"/>
      <c r="AG661" s="405"/>
      <c r="AH661" s="405"/>
      <c r="AI661" s="405"/>
      <c r="AJ661" s="405"/>
      <c r="AK661" s="405"/>
      <c r="AL661" s="1195"/>
      <c r="AM661" s="458"/>
      <c r="AN661" s="459"/>
    </row>
    <row r="662" spans="1:42" s="418" customFormat="1" ht="12.75" customHeight="1">
      <c r="B662" s="405"/>
      <c r="C662" s="756"/>
      <c r="D662" s="520" t="s">
        <v>2283</v>
      </c>
      <c r="E662" s="1839" t="s">
        <v>2325</v>
      </c>
      <c r="F662" s="1839"/>
      <c r="G662" s="1839"/>
      <c r="H662" s="1839"/>
      <c r="I662" s="1839"/>
      <c r="J662" s="1839"/>
      <c r="K662" s="1839"/>
      <c r="L662" s="1839"/>
      <c r="M662" s="1839"/>
      <c r="N662" s="1839"/>
      <c r="O662" s="1839"/>
      <c r="P662" s="1839"/>
      <c r="Q662" s="1839"/>
      <c r="R662" s="1839"/>
      <c r="S662" s="1839"/>
      <c r="T662" s="1839"/>
      <c r="U662" s="1839"/>
      <c r="V662" s="1839"/>
      <c r="W662" s="1839"/>
      <c r="X662" s="1839"/>
      <c r="Y662" s="1839"/>
      <c r="Z662" s="1839"/>
      <c r="AA662" s="1839"/>
      <c r="AB662" s="1839"/>
      <c r="AC662" s="1839"/>
      <c r="AD662" s="405"/>
      <c r="AE662" s="405"/>
      <c r="AF662" s="1919" t="s">
        <v>2020</v>
      </c>
      <c r="AG662" s="1919"/>
      <c r="AH662" s="1919"/>
      <c r="AI662" s="1919"/>
      <c r="AJ662" s="1919"/>
      <c r="AK662" s="1919"/>
      <c r="AL662" s="1919"/>
      <c r="AM662" s="458"/>
      <c r="AN662" s="459"/>
    </row>
    <row r="663" spans="1:42" s="418" customFormat="1" ht="12.75" customHeight="1">
      <c r="B663" s="405"/>
      <c r="C663" s="756"/>
      <c r="D663" s="520"/>
      <c r="E663" s="1839"/>
      <c r="F663" s="1839"/>
      <c r="G663" s="1839"/>
      <c r="H663" s="1839"/>
      <c r="I663" s="1839"/>
      <c r="J663" s="1839"/>
      <c r="K663" s="1839"/>
      <c r="L663" s="1839"/>
      <c r="M663" s="1839"/>
      <c r="N663" s="1839"/>
      <c r="O663" s="1839"/>
      <c r="P663" s="1839"/>
      <c r="Q663" s="1839"/>
      <c r="R663" s="1839"/>
      <c r="S663" s="1839"/>
      <c r="T663" s="1839"/>
      <c r="U663" s="1839"/>
      <c r="V663" s="1839"/>
      <c r="W663" s="1839"/>
      <c r="X663" s="1839"/>
      <c r="Y663" s="1839"/>
      <c r="Z663" s="1839"/>
      <c r="AA663" s="1839"/>
      <c r="AB663" s="1839"/>
      <c r="AC663" s="1839"/>
      <c r="AD663" s="405"/>
      <c r="AE663" s="405"/>
      <c r="AF663" s="405"/>
      <c r="AG663" s="405"/>
      <c r="AH663" s="405"/>
      <c r="AI663" s="405"/>
      <c r="AJ663" s="405"/>
      <c r="AK663" s="405"/>
      <c r="AL663" s="405"/>
      <c r="AM663" s="458"/>
      <c r="AN663" s="459"/>
    </row>
    <row r="664" spans="1:42" s="418" customFormat="1" ht="12.75" customHeight="1">
      <c r="B664" s="405"/>
      <c r="C664" s="756"/>
      <c r="D664" s="520"/>
      <c r="E664" s="1839"/>
      <c r="F664" s="1839"/>
      <c r="G664" s="1839"/>
      <c r="H664" s="1839"/>
      <c r="I664" s="1839"/>
      <c r="J664" s="1839"/>
      <c r="K664" s="1839"/>
      <c r="L664" s="1839"/>
      <c r="M664" s="1839"/>
      <c r="N664" s="1839"/>
      <c r="O664" s="1839"/>
      <c r="P664" s="1839"/>
      <c r="Q664" s="1839"/>
      <c r="R664" s="1839"/>
      <c r="S664" s="1839"/>
      <c r="T664" s="1839"/>
      <c r="U664" s="1839"/>
      <c r="V664" s="1839"/>
      <c r="W664" s="1839"/>
      <c r="X664" s="1839"/>
      <c r="Y664" s="1839"/>
      <c r="Z664" s="1839"/>
      <c r="AA664" s="1839"/>
      <c r="AB664" s="1839"/>
      <c r="AC664" s="1839"/>
      <c r="AD664" s="405"/>
      <c r="AE664" s="405"/>
      <c r="AF664" s="405"/>
      <c r="AG664" s="405"/>
      <c r="AH664" s="405"/>
      <c r="AI664" s="405"/>
      <c r="AJ664" s="405"/>
      <c r="AK664" s="405"/>
      <c r="AL664" s="405"/>
      <c r="AM664" s="458"/>
      <c r="AN664" s="459"/>
    </row>
    <row r="665" spans="1:42" s="418" customFormat="1" ht="12.75" customHeight="1">
      <c r="B665" s="405"/>
      <c r="C665" s="756"/>
      <c r="D665" s="520"/>
      <c r="E665" s="405"/>
      <c r="F665" s="405"/>
      <c r="G665" s="405"/>
      <c r="H665" s="405"/>
      <c r="I665" s="405"/>
      <c r="J665" s="405"/>
      <c r="K665" s="405"/>
      <c r="L665" s="405"/>
      <c r="M665" s="405"/>
      <c r="N665" s="405"/>
      <c r="O665" s="405"/>
      <c r="P665" s="405"/>
      <c r="Q665" s="405"/>
      <c r="R665" s="405"/>
      <c r="S665" s="405"/>
      <c r="T665" s="405"/>
      <c r="U665" s="405"/>
      <c r="V665" s="405"/>
      <c r="W665" s="405"/>
      <c r="X665" s="405"/>
      <c r="Y665" s="405"/>
      <c r="Z665" s="405"/>
      <c r="AA665" s="405"/>
      <c r="AB665" s="405"/>
      <c r="AC665" s="405"/>
      <c r="AD665" s="405"/>
      <c r="AE665" s="405"/>
      <c r="AF665" s="405"/>
      <c r="AG665" s="405"/>
      <c r="AH665" s="405"/>
      <c r="AI665" s="405"/>
      <c r="AJ665" s="405"/>
      <c r="AK665" s="405"/>
      <c r="AL665" s="405"/>
      <c r="AM665" s="458"/>
      <c r="AN665" s="459"/>
    </row>
    <row r="666" spans="1:42" s="418" customFormat="1" ht="12.75" customHeight="1">
      <c r="A666" s="1212"/>
      <c r="B666" s="405"/>
      <c r="C666" s="756"/>
      <c r="D666" s="520" t="s">
        <v>2311</v>
      </c>
      <c r="E666" s="1839" t="s">
        <v>2326</v>
      </c>
      <c r="F666" s="1839"/>
      <c r="G666" s="1839"/>
      <c r="H666" s="1839"/>
      <c r="I666" s="1839"/>
      <c r="J666" s="1839"/>
      <c r="K666" s="1839"/>
      <c r="L666" s="1839"/>
      <c r="M666" s="1839"/>
      <c r="N666" s="1839"/>
      <c r="O666" s="1839"/>
      <c r="P666" s="1839"/>
      <c r="Q666" s="1839"/>
      <c r="R666" s="1839"/>
      <c r="S666" s="1839"/>
      <c r="T666" s="1839"/>
      <c r="U666" s="1839"/>
      <c r="V666" s="1839"/>
      <c r="W666" s="1839"/>
      <c r="X666" s="1839"/>
      <c r="Y666" s="1839"/>
      <c r="Z666" s="1839"/>
      <c r="AA666" s="1839"/>
      <c r="AB666" s="1839"/>
      <c r="AC666" s="1839"/>
      <c r="AD666" s="405"/>
      <c r="AE666" s="405"/>
      <c r="AF666" s="1919" t="s">
        <v>2310</v>
      </c>
      <c r="AG666" s="1919"/>
      <c r="AH666" s="1919"/>
      <c r="AI666" s="1919"/>
      <c r="AJ666" s="1919"/>
      <c r="AK666" s="1919"/>
      <c r="AL666" s="1919"/>
      <c r="AM666" s="458"/>
      <c r="AN666" s="459"/>
    </row>
    <row r="667" spans="1:42" s="418" customFormat="1" ht="12.75" customHeight="1">
      <c r="A667" s="1212"/>
      <c r="B667" s="405"/>
      <c r="C667" s="756"/>
      <c r="D667" s="520"/>
      <c r="E667" s="1839"/>
      <c r="F667" s="1839"/>
      <c r="G667" s="1839"/>
      <c r="H667" s="1839"/>
      <c r="I667" s="1839"/>
      <c r="J667" s="1839"/>
      <c r="K667" s="1839"/>
      <c r="L667" s="1839"/>
      <c r="M667" s="1839"/>
      <c r="N667" s="1839"/>
      <c r="O667" s="1839"/>
      <c r="P667" s="1839"/>
      <c r="Q667" s="1839"/>
      <c r="R667" s="1839"/>
      <c r="S667" s="1839"/>
      <c r="T667" s="1839"/>
      <c r="U667" s="1839"/>
      <c r="V667" s="1839"/>
      <c r="W667" s="1839"/>
      <c r="X667" s="1839"/>
      <c r="Y667" s="1839"/>
      <c r="Z667" s="1839"/>
      <c r="AA667" s="1839"/>
      <c r="AB667" s="1839"/>
      <c r="AC667" s="1839"/>
      <c r="AD667" s="405"/>
      <c r="AE667" s="405"/>
      <c r="AF667" s="1195"/>
      <c r="AG667" s="1195"/>
      <c r="AH667" s="1195"/>
      <c r="AI667" s="1195"/>
      <c r="AJ667" s="1195"/>
      <c r="AK667" s="1195"/>
      <c r="AL667" s="1195"/>
      <c r="AM667" s="458"/>
      <c r="AN667" s="459"/>
    </row>
    <row r="668" spans="1:42" s="418" customFormat="1" ht="12.75" customHeight="1">
      <c r="A668" s="1212"/>
      <c r="B668" s="405"/>
      <c r="C668" s="756"/>
      <c r="D668" s="520"/>
      <c r="E668" s="1839"/>
      <c r="F668" s="1839"/>
      <c r="G668" s="1839"/>
      <c r="H668" s="1839"/>
      <c r="I668" s="1839"/>
      <c r="J668" s="1839"/>
      <c r="K668" s="1839"/>
      <c r="L668" s="1839"/>
      <c r="M668" s="1839"/>
      <c r="N668" s="1839"/>
      <c r="O668" s="1839"/>
      <c r="P668" s="1839"/>
      <c r="Q668" s="1839"/>
      <c r="R668" s="1839"/>
      <c r="S668" s="1839"/>
      <c r="T668" s="1839"/>
      <c r="U668" s="1839"/>
      <c r="V668" s="1839"/>
      <c r="W668" s="1839"/>
      <c r="X668" s="1839"/>
      <c r="Y668" s="1839"/>
      <c r="Z668" s="1839"/>
      <c r="AA668" s="1839"/>
      <c r="AB668" s="1839"/>
      <c r="AC668" s="1839"/>
      <c r="AD668" s="405"/>
      <c r="AE668" s="1195"/>
      <c r="AF668" s="1195"/>
      <c r="AG668" s="1195"/>
      <c r="AH668" s="1195"/>
      <c r="AI668" s="1195"/>
      <c r="AJ668" s="1195"/>
      <c r="AK668" s="1195"/>
      <c r="AL668" s="1195"/>
      <c r="AM668" s="458"/>
      <c r="AN668" s="459"/>
    </row>
    <row r="669" spans="1:42" s="418" customFormat="1" ht="12.75" customHeight="1">
      <c r="A669" s="1212"/>
      <c r="B669" s="405"/>
      <c r="C669" s="756"/>
      <c r="D669" s="520"/>
      <c r="E669" s="501"/>
      <c r="F669" s="501"/>
      <c r="G669" s="501"/>
      <c r="H669" s="501"/>
      <c r="I669" s="501"/>
      <c r="J669" s="501"/>
      <c r="K669" s="501"/>
      <c r="L669" s="501"/>
      <c r="M669" s="501"/>
      <c r="N669" s="501"/>
      <c r="O669" s="501"/>
      <c r="P669" s="501"/>
      <c r="Q669" s="501"/>
      <c r="R669" s="501"/>
      <c r="S669" s="501"/>
      <c r="T669" s="501"/>
      <c r="U669" s="501"/>
      <c r="V669" s="501"/>
      <c r="W669" s="501"/>
      <c r="X669" s="501"/>
      <c r="Y669" s="501"/>
      <c r="Z669" s="501"/>
      <c r="AA669" s="501"/>
      <c r="AB669" s="501"/>
      <c r="AC669" s="501"/>
      <c r="AD669" s="405"/>
      <c r="AE669" s="1195"/>
      <c r="AF669" s="405"/>
      <c r="AG669" s="405"/>
      <c r="AH669" s="405"/>
      <c r="AI669" s="405"/>
      <c r="AJ669" s="405"/>
      <c r="AK669" s="405"/>
      <c r="AL669" s="405"/>
      <c r="AM669" s="458"/>
      <c r="AN669" s="459"/>
      <c r="AO669" s="418" t="s">
        <v>299</v>
      </c>
      <c r="AP669" s="497">
        <v>0</v>
      </c>
    </row>
    <row r="670" spans="1:42" s="418" customFormat="1" ht="12.75" customHeight="1">
      <c r="A670" s="1212"/>
      <c r="B670" s="405"/>
      <c r="C670" s="756"/>
      <c r="D670" s="520" t="s">
        <v>2313</v>
      </c>
      <c r="E670" s="1839" t="s">
        <v>2327</v>
      </c>
      <c r="F670" s="1839"/>
      <c r="G670" s="1839"/>
      <c r="H670" s="1839"/>
      <c r="I670" s="1839"/>
      <c r="J670" s="1839"/>
      <c r="K670" s="1839"/>
      <c r="L670" s="1839"/>
      <c r="M670" s="1839"/>
      <c r="N670" s="1839"/>
      <c r="O670" s="1839"/>
      <c r="P670" s="1839"/>
      <c r="Q670" s="1839"/>
      <c r="R670" s="1839"/>
      <c r="S670" s="1839"/>
      <c r="T670" s="1839"/>
      <c r="U670" s="1839"/>
      <c r="V670" s="1839"/>
      <c r="W670" s="1839"/>
      <c r="X670" s="1839"/>
      <c r="Y670" s="1839"/>
      <c r="Z670" s="1839"/>
      <c r="AA670" s="1839"/>
      <c r="AB670" s="1839"/>
      <c r="AC670" s="1839"/>
      <c r="AD670" s="405"/>
      <c r="AE670" s="405"/>
      <c r="AF670" s="1919" t="s">
        <v>2328</v>
      </c>
      <c r="AG670" s="1919"/>
      <c r="AH670" s="1919"/>
      <c r="AI670" s="1919"/>
      <c r="AJ670" s="1919"/>
      <c r="AK670" s="1919"/>
      <c r="AL670" s="1919"/>
      <c r="AM670" s="458"/>
      <c r="AN670" s="459"/>
      <c r="AO670" s="472" t="s">
        <v>21</v>
      </c>
      <c r="AP670" s="418">
        <v>3</v>
      </c>
    </row>
    <row r="671" spans="1:42" s="418" customFormat="1" ht="12.75" customHeight="1">
      <c r="A671" s="1212"/>
      <c r="B671" s="405"/>
      <c r="C671" s="756"/>
      <c r="D671" s="520"/>
      <c r="E671" s="1839"/>
      <c r="F671" s="1839"/>
      <c r="G671" s="1839"/>
      <c r="H671" s="1839"/>
      <c r="I671" s="1839"/>
      <c r="J671" s="1839"/>
      <c r="K671" s="1839"/>
      <c r="L671" s="1839"/>
      <c r="M671" s="1839"/>
      <c r="N671" s="1839"/>
      <c r="O671" s="1839"/>
      <c r="P671" s="1839"/>
      <c r="Q671" s="1839"/>
      <c r="R671" s="1839"/>
      <c r="S671" s="1839"/>
      <c r="T671" s="1839"/>
      <c r="U671" s="1839"/>
      <c r="V671" s="1839"/>
      <c r="W671" s="1839"/>
      <c r="X671" s="1839"/>
      <c r="Y671" s="1839"/>
      <c r="Z671" s="1839"/>
      <c r="AA671" s="1839"/>
      <c r="AB671" s="1839"/>
      <c r="AC671" s="1839"/>
      <c r="AD671" s="405"/>
      <c r="AE671" s="405"/>
      <c r="AF671" s="1195"/>
      <c r="AG671" s="1195"/>
      <c r="AH671" s="1195"/>
      <c r="AI671" s="1195"/>
      <c r="AJ671" s="1195"/>
      <c r="AK671" s="1195"/>
      <c r="AL671" s="1195"/>
      <c r="AM671" s="458"/>
      <c r="AN671" s="459"/>
      <c r="AO671" s="472" t="s">
        <v>26</v>
      </c>
      <c r="AP671" s="418">
        <v>2</v>
      </c>
    </row>
    <row r="672" spans="1:42" s="418" customFormat="1" ht="12.75" customHeight="1">
      <c r="A672" s="1212"/>
      <c r="B672" s="405"/>
      <c r="C672" s="756"/>
      <c r="D672" s="520"/>
      <c r="E672" s="1839"/>
      <c r="F672" s="1839"/>
      <c r="G672" s="1839"/>
      <c r="H672" s="1839"/>
      <c r="I672" s="1839"/>
      <c r="J672" s="1839"/>
      <c r="K672" s="1839"/>
      <c r="L672" s="1839"/>
      <c r="M672" s="1839"/>
      <c r="N672" s="1839"/>
      <c r="O672" s="1839"/>
      <c r="P672" s="1839"/>
      <c r="Q672" s="1839"/>
      <c r="R672" s="1839"/>
      <c r="S672" s="1839"/>
      <c r="T672" s="1839"/>
      <c r="U672" s="1839"/>
      <c r="V672" s="1839"/>
      <c r="W672" s="1839"/>
      <c r="X672" s="1839"/>
      <c r="Y672" s="1839"/>
      <c r="Z672" s="1839"/>
      <c r="AA672" s="1839"/>
      <c r="AB672" s="1839"/>
      <c r="AC672" s="1839"/>
      <c r="AD672" s="405"/>
      <c r="AE672" s="1195"/>
      <c r="AF672" s="1195"/>
      <c r="AG672" s="1195"/>
      <c r="AH672" s="1195"/>
      <c r="AI672" s="1195"/>
      <c r="AJ672" s="1195"/>
      <c r="AK672" s="1195"/>
      <c r="AL672" s="1195"/>
      <c r="AM672" s="458"/>
      <c r="AN672" s="459"/>
    </row>
    <row r="673" spans="1:51" s="418" customFormat="1" ht="12.75" customHeight="1">
      <c r="A673" s="527"/>
      <c r="B673" s="405"/>
      <c r="C673" s="771"/>
      <c r="D673" s="520"/>
      <c r="E673" s="1202"/>
      <c r="F673" s="1202"/>
      <c r="G673" s="1202"/>
      <c r="H673" s="1202"/>
      <c r="I673" s="1202"/>
      <c r="J673" s="1202"/>
      <c r="K673" s="1202"/>
      <c r="L673" s="1202"/>
      <c r="M673" s="1202"/>
      <c r="N673" s="1202"/>
      <c r="O673" s="1202"/>
      <c r="P673" s="1202"/>
      <c r="Q673" s="1202"/>
      <c r="R673" s="1202"/>
      <c r="S673" s="1202"/>
      <c r="T673" s="1202"/>
      <c r="U673" s="1202"/>
      <c r="V673" s="1202"/>
      <c r="W673" s="1202"/>
      <c r="X673" s="1202"/>
      <c r="Y673" s="1202"/>
      <c r="Z673" s="1202"/>
      <c r="AA673" s="1202"/>
      <c r="AB673" s="1202"/>
      <c r="AC673" s="1202"/>
      <c r="AD673" s="405"/>
      <c r="AE673" s="1195"/>
      <c r="AF673" s="1195"/>
      <c r="AG673" s="1195"/>
      <c r="AH673" s="1195"/>
      <c r="AI673" s="1195"/>
      <c r="AJ673" s="1195"/>
      <c r="AK673" s="1195"/>
      <c r="AL673" s="1195"/>
      <c r="AM673" s="458"/>
      <c r="AN673" s="459"/>
    </row>
    <row r="674" spans="1:51" s="418" customFormat="1" ht="12.75" customHeight="1">
      <c r="A674" s="1212"/>
      <c r="B674" s="405"/>
      <c r="C674" s="756"/>
      <c r="D674" s="405" t="s">
        <v>2296</v>
      </c>
      <c r="E674" s="1213"/>
      <c r="F674" s="1213"/>
      <c r="G674" s="1213"/>
      <c r="H674" s="1863" t="s">
        <v>26</v>
      </c>
      <c r="I674" s="1863"/>
      <c r="J674" s="476"/>
      <c r="K674" s="476"/>
      <c r="L674" s="405"/>
      <c r="M674" s="405"/>
      <c r="N674" s="405"/>
      <c r="O674" s="405"/>
      <c r="P674" s="405"/>
      <c r="Q674" s="405"/>
      <c r="R674" s="405"/>
      <c r="S674" s="405"/>
      <c r="T674" s="405"/>
      <c r="U674" s="405"/>
      <c r="V674" s="405"/>
      <c r="W674" s="405"/>
      <c r="X674" s="405"/>
      <c r="Y674" s="405"/>
      <c r="Z674" s="405"/>
      <c r="AA674" s="405"/>
      <c r="AB674" s="405"/>
      <c r="AC674" s="405"/>
      <c r="AD674" s="405"/>
      <c r="AE674" s="405"/>
      <c r="AF674" s="405"/>
      <c r="AG674" s="405"/>
      <c r="AH674" s="405"/>
      <c r="AI674" s="405"/>
      <c r="AJ674" s="405"/>
      <c r="AK674" s="405"/>
      <c r="AL674" s="405"/>
      <c r="AN674" s="459"/>
    </row>
    <row r="675" spans="1:51" s="418" customFormat="1" ht="12.75" customHeight="1">
      <c r="A675" s="1212"/>
      <c r="B675" s="405"/>
      <c r="C675" s="756"/>
      <c r="D675" s="405"/>
      <c r="E675" s="1213"/>
      <c r="F675" s="1213"/>
      <c r="G675" s="476"/>
      <c r="H675" s="476"/>
      <c r="I675" s="476"/>
      <c r="J675" s="476"/>
      <c r="K675" s="476"/>
      <c r="L675" s="476"/>
      <c r="M675" s="476"/>
      <c r="N675" s="476"/>
      <c r="O675" s="476"/>
      <c r="P675" s="476"/>
      <c r="Q675" s="476"/>
      <c r="R675" s="476"/>
      <c r="S675" s="476"/>
      <c r="T675" s="476"/>
      <c r="U675" s="476"/>
      <c r="V675" s="476"/>
      <c r="W675" s="476"/>
      <c r="X675" s="476"/>
      <c r="Y675" s="476"/>
      <c r="Z675" s="1213"/>
      <c r="AA675" s="1213"/>
      <c r="AB675" s="1213"/>
      <c r="AC675" s="405"/>
      <c r="AD675" s="405"/>
      <c r="AE675" s="405"/>
      <c r="AF675" s="405"/>
      <c r="AG675" s="476"/>
      <c r="AH675" s="476"/>
      <c r="AI675" s="476"/>
      <c r="AJ675" s="476"/>
      <c r="AK675" s="476"/>
      <c r="AL675" s="476"/>
      <c r="AM675" s="419"/>
      <c r="AN675" s="459"/>
    </row>
    <row r="676" spans="1:51" s="418" customFormat="1" ht="12.75" customHeight="1">
      <c r="A676" s="539"/>
      <c r="B676" s="463"/>
      <c r="C676" s="768"/>
      <c r="D676" s="463"/>
      <c r="E676" s="763"/>
      <c r="F676" s="522"/>
      <c r="G676" s="522"/>
      <c r="H676" s="522"/>
      <c r="I676" s="522"/>
      <c r="J676" s="522"/>
      <c r="K676" s="522"/>
      <c r="L676" s="522"/>
      <c r="M676" s="522"/>
      <c r="N676" s="522"/>
      <c r="O676" s="522"/>
      <c r="P676" s="522"/>
      <c r="Q676" s="522"/>
      <c r="R676" s="522"/>
      <c r="S676" s="522"/>
      <c r="T676" s="522"/>
      <c r="U676" s="522"/>
      <c r="V676" s="522"/>
      <c r="W676" s="522"/>
      <c r="X676" s="522"/>
      <c r="Y676" s="763"/>
      <c r="Z676" s="763"/>
      <c r="AA676" s="763"/>
      <c r="AB676" s="463"/>
      <c r="AC676" s="463"/>
      <c r="AD676" s="463"/>
      <c r="AE676" s="463"/>
      <c r="AF676" s="463"/>
      <c r="AG676" s="463"/>
      <c r="AH676" s="463"/>
      <c r="AI676" s="431" t="s">
        <v>2329</v>
      </c>
      <c r="AJ676" s="1846">
        <f>VLOOKUP($H$674,$AO$622:$AP$629,2,FALSE)</f>
        <v>4</v>
      </c>
      <c r="AK676" s="1848"/>
      <c r="AL676" s="457"/>
      <c r="AN676" s="459"/>
    </row>
    <row r="677" spans="1:51" s="418" customFormat="1" ht="12.75" customHeight="1">
      <c r="A677" s="1212"/>
      <c r="B677" s="405"/>
      <c r="C677" s="756"/>
      <c r="D677" s="405"/>
      <c r="E677" s="476"/>
      <c r="F677" s="476"/>
      <c r="G677" s="476"/>
      <c r="H677" s="476"/>
      <c r="I677" s="476"/>
      <c r="J677" s="476"/>
      <c r="K677" s="476"/>
      <c r="L677" s="476"/>
      <c r="M677" s="476"/>
      <c r="N677" s="476"/>
      <c r="O677" s="476"/>
      <c r="P677" s="476"/>
      <c r="Q677" s="476"/>
      <c r="R677" s="476"/>
      <c r="S677" s="476"/>
      <c r="T677" s="476"/>
      <c r="U677" s="476"/>
      <c r="V677" s="476"/>
      <c r="W677" s="476"/>
      <c r="X677" s="476"/>
      <c r="Y677" s="476"/>
      <c r="Z677" s="476"/>
      <c r="AA677" s="476"/>
      <c r="AB677" s="476"/>
      <c r="AC677" s="476"/>
      <c r="AD677" s="1199"/>
      <c r="AE677" s="405"/>
      <c r="AF677" s="405"/>
      <c r="AG677" s="405"/>
      <c r="AH677" s="405"/>
      <c r="AI677" s="405"/>
      <c r="AJ677" s="405"/>
      <c r="AK677" s="405"/>
      <c r="AL677" s="405"/>
      <c r="AN677" s="459"/>
    </row>
    <row r="678" spans="1:51" s="418" customFormat="1" ht="12.75" customHeight="1">
      <c r="A678" s="1212"/>
      <c r="B678" s="405"/>
      <c r="C678" s="1113" t="s">
        <v>2330</v>
      </c>
      <c r="D678" s="567"/>
      <c r="E678" s="476"/>
      <c r="F678" s="476"/>
      <c r="G678" s="476"/>
      <c r="H678" s="476"/>
      <c r="I678" s="476"/>
      <c r="J678" s="476"/>
      <c r="K678" s="476"/>
      <c r="L678" s="476"/>
      <c r="M678" s="476"/>
      <c r="N678" s="476"/>
      <c r="O678" s="476"/>
      <c r="P678" s="476"/>
      <c r="Q678" s="476"/>
      <c r="R678" s="476"/>
      <c r="S678" s="476"/>
      <c r="T678" s="476"/>
      <c r="U678" s="476"/>
      <c r="V678" s="476"/>
      <c r="W678" s="476"/>
      <c r="X678" s="476"/>
      <c r="Y678" s="476"/>
      <c r="Z678" s="476"/>
      <c r="AA678" s="476"/>
      <c r="AB678" s="476"/>
      <c r="AC678" s="476"/>
      <c r="AD678" s="1199"/>
      <c r="AE678" s="405"/>
      <c r="AF678" s="405"/>
      <c r="AG678" s="405"/>
      <c r="AH678" s="405"/>
      <c r="AI678" s="405"/>
      <c r="AJ678" s="405"/>
      <c r="AK678" s="405"/>
      <c r="AL678" s="405"/>
      <c r="AN678" s="459"/>
      <c r="AW678" s="18" t="s">
        <v>2331</v>
      </c>
      <c r="AX678" s="418">
        <f>Application!Y212</f>
        <v>0</v>
      </c>
    </row>
    <row r="679" spans="1:51" s="418" customFormat="1" ht="12.75" customHeight="1">
      <c r="A679" s="1212"/>
      <c r="B679" s="405"/>
      <c r="C679" s="772"/>
      <c r="D679" s="405"/>
      <c r="E679" s="405"/>
      <c r="F679" s="405"/>
      <c r="G679" s="405"/>
      <c r="H679" s="405"/>
      <c r="I679" s="405"/>
      <c r="J679" s="405"/>
      <c r="K679" s="405"/>
      <c r="L679" s="405"/>
      <c r="M679" s="405"/>
      <c r="N679" s="405"/>
      <c r="O679" s="405"/>
      <c r="P679" s="405"/>
      <c r="Q679" s="405"/>
      <c r="R679" s="405"/>
      <c r="S679" s="405"/>
      <c r="T679" s="405"/>
      <c r="U679" s="405"/>
      <c r="V679" s="405"/>
      <c r="W679" s="405"/>
      <c r="X679" s="405"/>
      <c r="Y679" s="405"/>
      <c r="Z679" s="405"/>
      <c r="AA679" s="405"/>
      <c r="AB679" s="405"/>
      <c r="AC679" s="405"/>
      <c r="AD679" s="405"/>
      <c r="AE679" s="405"/>
      <c r="AF679" s="405"/>
      <c r="AG679" s="405"/>
      <c r="AH679" s="405"/>
      <c r="AI679" s="405"/>
      <c r="AJ679" s="405"/>
      <c r="AK679" s="405"/>
      <c r="AL679" s="405"/>
      <c r="AN679" s="459"/>
      <c r="AW679" s="18" t="s">
        <v>2332</v>
      </c>
      <c r="AX679" s="964">
        <f>Application!G753</f>
        <v>50</v>
      </c>
    </row>
    <row r="680" spans="1:51" s="418" customFormat="1" ht="12.75" customHeight="1">
      <c r="A680" s="1212"/>
      <c r="B680" s="405"/>
      <c r="C680" s="772"/>
      <c r="D680" s="520" t="s">
        <v>21</v>
      </c>
      <c r="E680" s="1954" t="s">
        <v>2333</v>
      </c>
      <c r="F680" s="1954"/>
      <c r="G680" s="1954"/>
      <c r="H680" s="1954"/>
      <c r="I680" s="1954"/>
      <c r="J680" s="1954"/>
      <c r="K680" s="1954"/>
      <c r="L680" s="1954"/>
      <c r="M680" s="1954"/>
      <c r="N680" s="1954"/>
      <c r="O680" s="1954"/>
      <c r="P680" s="1954"/>
      <c r="Q680" s="1954"/>
      <c r="R680" s="1954"/>
      <c r="S680" s="1954"/>
      <c r="T680" s="1954"/>
      <c r="U680" s="1954"/>
      <c r="V680" s="1954"/>
      <c r="W680" s="1954"/>
      <c r="X680" s="1954"/>
      <c r="Y680" s="1954"/>
      <c r="Z680" s="1954"/>
      <c r="AA680" s="1954"/>
      <c r="AB680" s="1954"/>
      <c r="AC680" s="405"/>
      <c r="AD680" s="405"/>
      <c r="AE680" s="405"/>
      <c r="AF680" s="1919" t="s">
        <v>2020</v>
      </c>
      <c r="AG680" s="1919"/>
      <c r="AH680" s="1919"/>
      <c r="AI680" s="1919"/>
      <c r="AJ680" s="1919"/>
      <c r="AK680" s="1919"/>
      <c r="AL680" s="1919"/>
      <c r="AN680" s="459"/>
      <c r="AW680" s="18" t="s">
        <v>2334</v>
      </c>
      <c r="AX680" s="418">
        <f>Application!CC632</f>
        <v>6</v>
      </c>
    </row>
    <row r="681" spans="1:51" s="418" customFormat="1" ht="12.75" customHeight="1">
      <c r="A681" s="1212"/>
      <c r="B681" s="405"/>
      <c r="C681" s="772"/>
      <c r="D681" s="520"/>
      <c r="E681" s="1954"/>
      <c r="F681" s="1954"/>
      <c r="G681" s="1954"/>
      <c r="H681" s="1954"/>
      <c r="I681" s="1954"/>
      <c r="J681" s="1954"/>
      <c r="K681" s="1954"/>
      <c r="L681" s="1954"/>
      <c r="M681" s="1954"/>
      <c r="N681" s="1954"/>
      <c r="O681" s="1954"/>
      <c r="P681" s="1954"/>
      <c r="Q681" s="1954"/>
      <c r="R681" s="1954"/>
      <c r="S681" s="1954"/>
      <c r="T681" s="1954"/>
      <c r="U681" s="1954"/>
      <c r="V681" s="1954"/>
      <c r="W681" s="1954"/>
      <c r="X681" s="1954"/>
      <c r="Y681" s="1954"/>
      <c r="Z681" s="1954"/>
      <c r="AA681" s="1954"/>
      <c r="AB681" s="1954"/>
      <c r="AC681" s="405"/>
      <c r="AD681" s="405"/>
      <c r="AE681" s="405"/>
      <c r="AF681" s="405"/>
      <c r="AG681" s="405"/>
      <c r="AH681" s="405"/>
      <c r="AI681" s="405"/>
      <c r="AJ681" s="405"/>
      <c r="AK681" s="405"/>
      <c r="AL681" s="405"/>
      <c r="AN681" s="459"/>
      <c r="AW681" s="18" t="s">
        <v>2335</v>
      </c>
      <c r="AX681" s="418">
        <f>Application!CH632</f>
        <v>4</v>
      </c>
    </row>
    <row r="682" spans="1:51" s="418" customFormat="1" ht="12.75" customHeight="1">
      <c r="A682" s="1212"/>
      <c r="B682" s="405"/>
      <c r="C682" s="772"/>
      <c r="D682" s="520"/>
      <c r="E682" s="405"/>
      <c r="F682" s="405"/>
      <c r="G682" s="405"/>
      <c r="H682" s="405"/>
      <c r="I682" s="405"/>
      <c r="J682" s="405"/>
      <c r="K682" s="405"/>
      <c r="L682" s="405"/>
      <c r="M682" s="405"/>
      <c r="N682" s="405"/>
      <c r="O682" s="405"/>
      <c r="P682" s="405"/>
      <c r="Q682" s="405"/>
      <c r="R682" s="405"/>
      <c r="S682" s="405"/>
      <c r="T682" s="405"/>
      <c r="U682" s="405"/>
      <c r="V682" s="405"/>
      <c r="W682" s="405"/>
      <c r="X682" s="405"/>
      <c r="Y682" s="405"/>
      <c r="Z682" s="405"/>
      <c r="AA682" s="405"/>
      <c r="AB682" s="405"/>
      <c r="AC682" s="405"/>
      <c r="AD682" s="405"/>
      <c r="AE682" s="405"/>
      <c r="AF682" s="405"/>
      <c r="AG682" s="405"/>
      <c r="AH682" s="405"/>
      <c r="AI682" s="405"/>
      <c r="AJ682" s="405"/>
      <c r="AK682" s="405"/>
      <c r="AL682" s="405"/>
      <c r="AN682" s="459"/>
      <c r="AW682" s="18" t="s">
        <v>2336</v>
      </c>
      <c r="AX682" s="418">
        <f>Application!CM632</f>
        <v>0</v>
      </c>
    </row>
    <row r="683" spans="1:51" s="418" customFormat="1" ht="12.75" customHeight="1">
      <c r="B683" s="405"/>
      <c r="C683" s="756"/>
      <c r="D683" s="520" t="s">
        <v>26</v>
      </c>
      <c r="E683" s="1839" t="s">
        <v>2337</v>
      </c>
      <c r="F683" s="1839"/>
      <c r="G683" s="1839"/>
      <c r="H683" s="1839"/>
      <c r="I683" s="1839"/>
      <c r="J683" s="1839"/>
      <c r="K683" s="1839"/>
      <c r="L683" s="1839"/>
      <c r="M683" s="1839"/>
      <c r="N683" s="1839"/>
      <c r="O683" s="1839"/>
      <c r="P683" s="1839"/>
      <c r="Q683" s="1839"/>
      <c r="R683" s="1839"/>
      <c r="S683" s="1839"/>
      <c r="T683" s="1839"/>
      <c r="U683" s="1839"/>
      <c r="V683" s="1839"/>
      <c r="W683" s="1839"/>
      <c r="X683" s="1839"/>
      <c r="Y683" s="1839"/>
      <c r="Z683" s="1839"/>
      <c r="AA683" s="1839"/>
      <c r="AB683" s="1839"/>
      <c r="AC683" s="405"/>
      <c r="AD683" s="405"/>
      <c r="AE683" s="405"/>
      <c r="AF683" s="1919" t="s">
        <v>2020</v>
      </c>
      <c r="AG683" s="1919"/>
      <c r="AH683" s="1919"/>
      <c r="AI683" s="1919"/>
      <c r="AJ683" s="1919"/>
      <c r="AK683" s="1919"/>
      <c r="AL683" s="1919"/>
      <c r="AN683" s="459"/>
      <c r="AW683" s="18" t="s">
        <v>2338</v>
      </c>
      <c r="AX683" s="418">
        <f>AX680+AX681+AX682</f>
        <v>10</v>
      </c>
    </row>
    <row r="684" spans="1:51" s="418" customFormat="1" ht="12.75" customHeight="1">
      <c r="B684" s="405"/>
      <c r="C684" s="764"/>
      <c r="D684" s="520"/>
      <c r="E684" s="1839"/>
      <c r="F684" s="1839"/>
      <c r="G684" s="1839"/>
      <c r="H684" s="1839"/>
      <c r="I684" s="1839"/>
      <c r="J684" s="1839"/>
      <c r="K684" s="1839"/>
      <c r="L684" s="1839"/>
      <c r="M684" s="1839"/>
      <c r="N684" s="1839"/>
      <c r="O684" s="1839"/>
      <c r="P684" s="1839"/>
      <c r="Q684" s="1839"/>
      <c r="R684" s="1839"/>
      <c r="S684" s="1839"/>
      <c r="T684" s="1839"/>
      <c r="U684" s="1839"/>
      <c r="V684" s="1839"/>
      <c r="W684" s="1839"/>
      <c r="X684" s="1839"/>
      <c r="Y684" s="1839"/>
      <c r="Z684" s="1839"/>
      <c r="AA684" s="1839"/>
      <c r="AB684" s="1839"/>
      <c r="AC684" s="405"/>
      <c r="AD684" s="405"/>
      <c r="AE684" s="476"/>
      <c r="AF684" s="405"/>
      <c r="AG684" s="405"/>
      <c r="AH684" s="405"/>
      <c r="AI684" s="405"/>
      <c r="AJ684" s="405"/>
      <c r="AK684" s="405"/>
      <c r="AL684" s="405"/>
      <c r="AN684" s="459"/>
      <c r="AO684" s="1854" t="b">
        <f>IF(Application!D211="Special Needs",IF(AY684&gt;=0.25,TRUE,FALSE),IF(AX684&gt;=0.25,TRUE,FALSE))</f>
        <v>0</v>
      </c>
      <c r="AP684" s="1854"/>
      <c r="AW684" s="18" t="s">
        <v>2339</v>
      </c>
      <c r="AX684" s="418">
        <f>IFERROR(AX683/AX679,0)</f>
        <v>0.2</v>
      </c>
      <c r="AY684" s="418">
        <f>IFERROR(AX683/(AX679-AX678),0)</f>
        <v>0.2</v>
      </c>
    </row>
    <row r="685" spans="1:51" s="418" customFormat="1" ht="12.75" customHeight="1">
      <c r="B685" s="405"/>
      <c r="C685" s="764"/>
      <c r="E685" s="1839"/>
      <c r="F685" s="1839"/>
      <c r="G685" s="1839"/>
      <c r="H685" s="1839"/>
      <c r="I685" s="1839"/>
      <c r="J685" s="1839"/>
      <c r="K685" s="1839"/>
      <c r="L685" s="1839"/>
      <c r="M685" s="1839"/>
      <c r="N685" s="1839"/>
      <c r="O685" s="1839"/>
      <c r="P685" s="1839"/>
      <c r="Q685" s="1839"/>
      <c r="R685" s="1839"/>
      <c r="S685" s="1839"/>
      <c r="T685" s="1839"/>
      <c r="U685" s="1839"/>
      <c r="V685" s="1839"/>
      <c r="W685" s="1839"/>
      <c r="X685" s="1839"/>
      <c r="Y685" s="1839"/>
      <c r="Z685" s="1839"/>
      <c r="AA685" s="1839"/>
      <c r="AB685" s="1839"/>
      <c r="AC685" s="405"/>
      <c r="AD685" s="405"/>
      <c r="AE685" s="476"/>
      <c r="AF685" s="476"/>
      <c r="AG685" s="476"/>
      <c r="AH685" s="476"/>
      <c r="AI685" s="476"/>
      <c r="AJ685" s="476"/>
      <c r="AK685" s="476"/>
      <c r="AL685" s="476"/>
      <c r="AN685" s="459"/>
      <c r="AW685" s="12"/>
    </row>
    <row r="686" spans="1:51" s="418" customFormat="1" ht="28.5" customHeight="1">
      <c r="B686" s="405"/>
      <c r="C686" s="764"/>
      <c r="D686" s="405"/>
      <c r="E686" s="1839"/>
      <c r="F686" s="1839"/>
      <c r="G686" s="1839"/>
      <c r="H686" s="1839"/>
      <c r="I686" s="1839"/>
      <c r="J686" s="1839"/>
      <c r="K686" s="1839"/>
      <c r="L686" s="1839"/>
      <c r="M686" s="1839"/>
      <c r="N686" s="1839"/>
      <c r="O686" s="1839"/>
      <c r="P686" s="1839"/>
      <c r="Q686" s="1839"/>
      <c r="R686" s="1839"/>
      <c r="S686" s="1839"/>
      <c r="T686" s="1839"/>
      <c r="U686" s="1839"/>
      <c r="V686" s="1839"/>
      <c r="W686" s="1839"/>
      <c r="X686" s="1839"/>
      <c r="Y686" s="1839"/>
      <c r="Z686" s="1839"/>
      <c r="AA686" s="1839"/>
      <c r="AB686" s="1839"/>
      <c r="AC686" s="405"/>
      <c r="AD686" s="405"/>
      <c r="AE686" s="476"/>
      <c r="AF686" s="476"/>
      <c r="AG686" s="476"/>
      <c r="AH686" s="476"/>
      <c r="AI686" s="476"/>
      <c r="AJ686" s="476"/>
      <c r="AK686" s="476"/>
      <c r="AL686" s="476"/>
      <c r="AN686" s="459"/>
      <c r="AO686" s="418" t="s">
        <v>299</v>
      </c>
      <c r="AP686" s="530">
        <v>0</v>
      </c>
    </row>
    <row r="687" spans="1:51" s="418" customFormat="1" ht="12.75" customHeight="1">
      <c r="B687" s="405"/>
      <c r="C687" s="764"/>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c r="AA687" s="440"/>
      <c r="AB687" s="440"/>
      <c r="AC687" s="405"/>
      <c r="AD687" s="405"/>
      <c r="AE687" s="476"/>
      <c r="AF687" s="476"/>
      <c r="AG687" s="476"/>
      <c r="AH687" s="476"/>
      <c r="AI687" s="476"/>
      <c r="AJ687" s="476"/>
      <c r="AK687" s="476"/>
      <c r="AL687" s="476"/>
      <c r="AN687" s="459"/>
      <c r="AO687" s="472" t="s">
        <v>21</v>
      </c>
      <c r="AP687" s="418">
        <v>2</v>
      </c>
    </row>
    <row r="688" spans="1:51" s="418" customFormat="1" ht="12.75" customHeight="1">
      <c r="B688" s="405"/>
      <c r="C688" s="756"/>
      <c r="D688" s="520" t="s">
        <v>48</v>
      </c>
      <c r="E688" s="1839" t="s">
        <v>2340</v>
      </c>
      <c r="F688" s="1839"/>
      <c r="G688" s="1839"/>
      <c r="H688" s="1839"/>
      <c r="I688" s="1839"/>
      <c r="J688" s="1839"/>
      <c r="K688" s="1839"/>
      <c r="L688" s="1839"/>
      <c r="M688" s="1839"/>
      <c r="N688" s="1839"/>
      <c r="O688" s="1839"/>
      <c r="P688" s="1839"/>
      <c r="Q688" s="1839"/>
      <c r="R688" s="1839"/>
      <c r="S688" s="1839"/>
      <c r="T688" s="1839"/>
      <c r="U688" s="1839"/>
      <c r="V688" s="1839"/>
      <c r="W688" s="1839"/>
      <c r="X688" s="1839"/>
      <c r="Y688" s="1839"/>
      <c r="Z688" s="1839"/>
      <c r="AA688" s="1839"/>
      <c r="AB688" s="1839"/>
      <c r="AC688" s="405"/>
      <c r="AD688" s="405"/>
      <c r="AE688" s="405"/>
      <c r="AF688" s="1919" t="s">
        <v>2310</v>
      </c>
      <c r="AG688" s="1919"/>
      <c r="AH688" s="1919"/>
      <c r="AI688" s="1919"/>
      <c r="AJ688" s="1919"/>
      <c r="AK688" s="1919"/>
      <c r="AL688" s="1919"/>
      <c r="AN688" s="459"/>
      <c r="AO688" s="472" t="s">
        <v>26</v>
      </c>
      <c r="AP688" s="418">
        <v>1</v>
      </c>
    </row>
    <row r="689" spans="1:42" s="418" customFormat="1" ht="12" customHeight="1">
      <c r="B689" s="405"/>
      <c r="C689" s="756"/>
      <c r="E689" s="1839"/>
      <c r="F689" s="1839"/>
      <c r="G689" s="1839"/>
      <c r="H689" s="1839"/>
      <c r="I689" s="1839"/>
      <c r="J689" s="1839"/>
      <c r="K689" s="1839"/>
      <c r="L689" s="1839"/>
      <c r="M689" s="1839"/>
      <c r="N689" s="1839"/>
      <c r="O689" s="1839"/>
      <c r="P689" s="1839"/>
      <c r="Q689" s="1839"/>
      <c r="R689" s="1839"/>
      <c r="S689" s="1839"/>
      <c r="T689" s="1839"/>
      <c r="U689" s="1839"/>
      <c r="V689" s="1839"/>
      <c r="W689" s="1839"/>
      <c r="X689" s="1839"/>
      <c r="Y689" s="1839"/>
      <c r="Z689" s="1839"/>
      <c r="AA689" s="1839"/>
      <c r="AB689" s="1839"/>
      <c r="AC689" s="405"/>
      <c r="AD689" s="405"/>
      <c r="AE689" s="476"/>
      <c r="AF689" s="405"/>
      <c r="AG689" s="405"/>
      <c r="AH689" s="405"/>
      <c r="AI689" s="405"/>
      <c r="AJ689" s="405"/>
      <c r="AK689" s="405"/>
      <c r="AL689" s="405"/>
      <c r="AN689" s="459"/>
    </row>
    <row r="690" spans="1:42" s="418" customFormat="1" ht="12" customHeight="1">
      <c r="B690" s="405"/>
      <c r="C690" s="756"/>
      <c r="D690" s="405"/>
      <c r="E690" s="1839"/>
      <c r="F690" s="1839"/>
      <c r="G690" s="1839"/>
      <c r="H690" s="1839"/>
      <c r="I690" s="1839"/>
      <c r="J690" s="1839"/>
      <c r="K690" s="1839"/>
      <c r="L690" s="1839"/>
      <c r="M690" s="1839"/>
      <c r="N690" s="1839"/>
      <c r="O690" s="1839"/>
      <c r="P690" s="1839"/>
      <c r="Q690" s="1839"/>
      <c r="R690" s="1839"/>
      <c r="S690" s="1839"/>
      <c r="T690" s="1839"/>
      <c r="U690" s="1839"/>
      <c r="V690" s="1839"/>
      <c r="W690" s="1839"/>
      <c r="X690" s="1839"/>
      <c r="Y690" s="1839"/>
      <c r="Z690" s="1839"/>
      <c r="AA690" s="1839"/>
      <c r="AB690" s="1839"/>
      <c r="AC690" s="405"/>
      <c r="AD690" s="405"/>
      <c r="AE690" s="476"/>
      <c r="AF690" s="405"/>
      <c r="AG690" s="405"/>
      <c r="AH690" s="405"/>
      <c r="AI690" s="405"/>
      <c r="AJ690" s="405"/>
      <c r="AK690" s="405"/>
      <c r="AL690" s="405"/>
      <c r="AN690" s="459"/>
    </row>
    <row r="691" spans="1:42" s="418" customFormat="1" ht="12" customHeight="1">
      <c r="B691" s="405"/>
      <c r="C691" s="756"/>
      <c r="D691" s="405"/>
      <c r="E691" s="1839"/>
      <c r="F691" s="1839"/>
      <c r="G691" s="1839"/>
      <c r="H691" s="1839"/>
      <c r="I691" s="1839"/>
      <c r="J691" s="1839"/>
      <c r="K691" s="1839"/>
      <c r="L691" s="1839"/>
      <c r="M691" s="1839"/>
      <c r="N691" s="1839"/>
      <c r="O691" s="1839"/>
      <c r="P691" s="1839"/>
      <c r="Q691" s="1839"/>
      <c r="R691" s="1839"/>
      <c r="S691" s="1839"/>
      <c r="T691" s="1839"/>
      <c r="U691" s="1839"/>
      <c r="V691" s="1839"/>
      <c r="W691" s="1839"/>
      <c r="X691" s="1839"/>
      <c r="Y691" s="1839"/>
      <c r="Z691" s="1839"/>
      <c r="AA691" s="1839"/>
      <c r="AB691" s="1839"/>
      <c r="AC691" s="405"/>
      <c r="AD691" s="405"/>
      <c r="AE691" s="476"/>
      <c r="AF691" s="405"/>
      <c r="AG691" s="405"/>
      <c r="AH691" s="405"/>
      <c r="AI691" s="405"/>
      <c r="AJ691" s="405"/>
      <c r="AK691" s="405"/>
      <c r="AL691" s="405"/>
      <c r="AN691" s="459"/>
    </row>
    <row r="692" spans="1:42" s="436" customFormat="1" ht="12.95" customHeight="1">
      <c r="A692" s="418"/>
      <c r="B692" s="405"/>
      <c r="C692" s="756"/>
      <c r="D692" s="405"/>
      <c r="E692" s="1839"/>
      <c r="F692" s="1839"/>
      <c r="G692" s="1839"/>
      <c r="H692" s="1839"/>
      <c r="I692" s="1839"/>
      <c r="J692" s="1839"/>
      <c r="K692" s="1839"/>
      <c r="L692" s="1839"/>
      <c r="M692" s="1839"/>
      <c r="N692" s="1839"/>
      <c r="O692" s="1839"/>
      <c r="P692" s="1839"/>
      <c r="Q692" s="1839"/>
      <c r="R692" s="1839"/>
      <c r="S692" s="1839"/>
      <c r="T692" s="1839"/>
      <c r="U692" s="1839"/>
      <c r="V692" s="1839"/>
      <c r="W692" s="1839"/>
      <c r="X692" s="1839"/>
      <c r="Y692" s="1839"/>
      <c r="Z692" s="1839"/>
      <c r="AA692" s="1839"/>
      <c r="AB692" s="1839"/>
      <c r="AC692" s="405"/>
      <c r="AD692" s="405"/>
      <c r="AE692" s="476"/>
      <c r="AF692" s="476"/>
      <c r="AG692" s="476"/>
      <c r="AH692" s="476"/>
      <c r="AI692" s="476"/>
      <c r="AJ692" s="405"/>
      <c r="AK692" s="405"/>
      <c r="AL692" s="405"/>
      <c r="AM692" s="418"/>
      <c r="AN692" s="540"/>
      <c r="AO692" s="418" t="s">
        <v>299</v>
      </c>
      <c r="AP692" s="530">
        <v>0</v>
      </c>
    </row>
    <row r="693" spans="1:42" s="436" customFormat="1" ht="12" customHeight="1">
      <c r="A693" s="418"/>
      <c r="B693" s="405"/>
      <c r="C693" s="756"/>
      <c r="D693" s="405"/>
      <c r="E693" s="1202"/>
      <c r="F693" s="1202"/>
      <c r="G693" s="1202"/>
      <c r="H693" s="1202"/>
      <c r="I693" s="1202"/>
      <c r="J693" s="1202"/>
      <c r="K693" s="1202"/>
      <c r="L693" s="1202"/>
      <c r="M693" s="1202"/>
      <c r="N693" s="1202"/>
      <c r="O693" s="1202"/>
      <c r="P693" s="1202"/>
      <c r="Q693" s="1202"/>
      <c r="R693" s="1202"/>
      <c r="S693" s="1202"/>
      <c r="T693" s="1202"/>
      <c r="U693" s="1202"/>
      <c r="V693" s="1202"/>
      <c r="W693" s="1202"/>
      <c r="X693" s="1202"/>
      <c r="Y693" s="1202"/>
      <c r="Z693" s="1202"/>
      <c r="AA693" s="1202"/>
      <c r="AB693" s="1202"/>
      <c r="AC693" s="405"/>
      <c r="AD693" s="405"/>
      <c r="AE693" s="476"/>
      <c r="AF693" s="476"/>
      <c r="AG693" s="476"/>
      <c r="AH693" s="476"/>
      <c r="AI693" s="476"/>
      <c r="AJ693" s="405"/>
      <c r="AK693" s="405"/>
      <c r="AL693" s="405"/>
      <c r="AM693" s="418"/>
      <c r="AN693" s="540"/>
      <c r="AO693" s="472" t="s">
        <v>21</v>
      </c>
      <c r="AP693" s="418">
        <v>3</v>
      </c>
    </row>
    <row r="694" spans="1:42" s="436" customFormat="1" ht="12.75" customHeight="1">
      <c r="A694" s="418"/>
      <c r="B694" s="405"/>
      <c r="C694" s="756"/>
      <c r="D694" s="405"/>
      <c r="E694" s="1839" t="s">
        <v>2341</v>
      </c>
      <c r="F694" s="1839"/>
      <c r="G694" s="1839"/>
      <c r="H694" s="1839"/>
      <c r="I694" s="1839"/>
      <c r="J694" s="1839"/>
      <c r="K694" s="1839"/>
      <c r="L694" s="1839"/>
      <c r="M694" s="1839"/>
      <c r="N694" s="1839"/>
      <c r="O694" s="1839"/>
      <c r="P694" s="1839"/>
      <c r="Q694" s="1839"/>
      <c r="R694" s="1839"/>
      <c r="S694" s="1839"/>
      <c r="T694" s="1839"/>
      <c r="U694" s="1839"/>
      <c r="V694" s="1839"/>
      <c r="W694" s="1839"/>
      <c r="X694" s="1839"/>
      <c r="Y694" s="1839"/>
      <c r="Z694" s="1839"/>
      <c r="AA694" s="1839"/>
      <c r="AB694" s="1839"/>
      <c r="AC694" s="405"/>
      <c r="AD694" s="405"/>
      <c r="AE694" s="476"/>
      <c r="AF694" s="476"/>
      <c r="AG694" s="476"/>
      <c r="AH694" s="476"/>
      <c r="AI694" s="476"/>
      <c r="AJ694" s="405"/>
      <c r="AK694" s="405"/>
      <c r="AL694" s="405"/>
      <c r="AM694" s="418"/>
      <c r="AN694" s="540"/>
      <c r="AO694" s="472" t="s">
        <v>26</v>
      </c>
      <c r="AP694" s="418">
        <f>3*$AO$684</f>
        <v>0</v>
      </c>
    </row>
    <row r="695" spans="1:42" s="436" customFormat="1" ht="12.75" customHeight="1">
      <c r="A695" s="418"/>
      <c r="B695" s="405"/>
      <c r="C695" s="756"/>
      <c r="D695" s="405"/>
      <c r="E695" s="1839"/>
      <c r="F695" s="1839"/>
      <c r="G695" s="1839"/>
      <c r="H695" s="1839"/>
      <c r="I695" s="1839"/>
      <c r="J695" s="1839"/>
      <c r="K695" s="1839"/>
      <c r="L695" s="1839"/>
      <c r="M695" s="1839"/>
      <c r="N695" s="1839"/>
      <c r="O695" s="1839"/>
      <c r="P695" s="1839"/>
      <c r="Q695" s="1839"/>
      <c r="R695" s="1839"/>
      <c r="S695" s="1839"/>
      <c r="T695" s="1839"/>
      <c r="U695" s="1839"/>
      <c r="V695" s="1839"/>
      <c r="W695" s="1839"/>
      <c r="X695" s="1839"/>
      <c r="Y695" s="1839"/>
      <c r="Z695" s="1839"/>
      <c r="AA695" s="1839"/>
      <c r="AB695" s="1839"/>
      <c r="AC695" s="405"/>
      <c r="AD695" s="405"/>
      <c r="AE695" s="476"/>
      <c r="AF695" s="476"/>
      <c r="AG695" s="476"/>
      <c r="AH695" s="476"/>
      <c r="AI695" s="476"/>
      <c r="AJ695" s="405"/>
      <c r="AK695" s="405"/>
      <c r="AL695" s="405"/>
      <c r="AM695" s="418"/>
      <c r="AN695" s="540"/>
      <c r="AO695" s="472" t="s">
        <v>48</v>
      </c>
      <c r="AP695" s="418">
        <f>2*$AO$684</f>
        <v>0</v>
      </c>
    </row>
    <row r="696" spans="1:42" s="436" customFormat="1" ht="12.75" customHeight="1">
      <c r="A696" s="418"/>
      <c r="B696" s="405"/>
      <c r="C696" s="756"/>
      <c r="D696" s="405"/>
      <c r="E696" s="1839"/>
      <c r="F696" s="1839"/>
      <c r="G696" s="1839"/>
      <c r="H696" s="1839"/>
      <c r="I696" s="1839"/>
      <c r="J696" s="1839"/>
      <c r="K696" s="1839"/>
      <c r="L696" s="1839"/>
      <c r="M696" s="1839"/>
      <c r="N696" s="1839"/>
      <c r="O696" s="1839"/>
      <c r="P696" s="1839"/>
      <c r="Q696" s="1839"/>
      <c r="R696" s="1839"/>
      <c r="S696" s="1839"/>
      <c r="T696" s="1839"/>
      <c r="U696" s="1839"/>
      <c r="V696" s="1839"/>
      <c r="W696" s="1839"/>
      <c r="X696" s="1839"/>
      <c r="Y696" s="1839"/>
      <c r="Z696" s="1839"/>
      <c r="AA696" s="1839"/>
      <c r="AB696" s="1839"/>
      <c r="AC696" s="405"/>
      <c r="AD696" s="405"/>
      <c r="AE696" s="476"/>
      <c r="AF696" s="476"/>
      <c r="AG696" s="476"/>
      <c r="AH696" s="476"/>
      <c r="AI696" s="476"/>
      <c r="AJ696" s="405"/>
      <c r="AK696" s="405"/>
      <c r="AL696" s="405"/>
      <c r="AM696" s="418"/>
      <c r="AN696" s="540"/>
    </row>
    <row r="697" spans="1:42" s="436" customFormat="1" ht="12.75" customHeight="1">
      <c r="A697" s="418"/>
      <c r="B697" s="405"/>
      <c r="C697" s="756"/>
      <c r="D697" s="405"/>
      <c r="E697" s="1202"/>
      <c r="F697" s="1202"/>
      <c r="G697" s="1202"/>
      <c r="H697" s="1202"/>
      <c r="I697" s="1202"/>
      <c r="J697" s="1202"/>
      <c r="K697" s="1202"/>
      <c r="L697" s="1202"/>
      <c r="M697" s="1202"/>
      <c r="N697" s="1202"/>
      <c r="O697" s="1202"/>
      <c r="P697" s="1202"/>
      <c r="Q697" s="1202"/>
      <c r="R697" s="1202"/>
      <c r="S697" s="1202"/>
      <c r="T697" s="1202"/>
      <c r="U697" s="1202"/>
      <c r="V697" s="1202"/>
      <c r="W697" s="1202"/>
      <c r="X697" s="1202"/>
      <c r="Y697" s="1202"/>
      <c r="Z697" s="1202"/>
      <c r="AA697" s="1202"/>
      <c r="AB697" s="1202"/>
      <c r="AC697" s="405"/>
      <c r="AD697" s="405"/>
      <c r="AE697" s="476"/>
      <c r="AF697" s="476"/>
      <c r="AG697" s="476"/>
      <c r="AH697" s="476"/>
      <c r="AI697" s="476"/>
      <c r="AJ697" s="405"/>
      <c r="AK697" s="405"/>
      <c r="AL697" s="405"/>
      <c r="AM697" s="418"/>
      <c r="AN697" s="540"/>
    </row>
    <row r="698" spans="1:42" s="436" customFormat="1" ht="12.75" customHeight="1">
      <c r="A698" s="418"/>
      <c r="B698" s="405"/>
      <c r="C698" s="756"/>
      <c r="D698" s="405" t="s">
        <v>2296</v>
      </c>
      <c r="E698" s="1213"/>
      <c r="F698" s="1213"/>
      <c r="G698" s="1213"/>
      <c r="H698" s="1863" t="s">
        <v>299</v>
      </c>
      <c r="I698" s="1863"/>
      <c r="J698" s="1202"/>
      <c r="K698" s="1202"/>
      <c r="L698" s="1202"/>
      <c r="M698" s="1202"/>
      <c r="N698" s="1202"/>
      <c r="O698" s="1202"/>
      <c r="P698" s="1202"/>
      <c r="Q698" s="1202"/>
      <c r="R698" s="1202"/>
      <c r="S698" s="1202"/>
      <c r="T698" s="1202"/>
      <c r="U698" s="1202"/>
      <c r="V698" s="1202"/>
      <c r="W698" s="1202"/>
      <c r="X698" s="1202"/>
      <c r="Y698" s="1202"/>
      <c r="Z698" s="1202"/>
      <c r="AA698" s="1202"/>
      <c r="AB698" s="1202"/>
      <c r="AC698" s="405"/>
      <c r="AD698" s="405"/>
      <c r="AE698" s="476"/>
      <c r="AF698" s="476"/>
      <c r="AG698" s="476"/>
      <c r="AH698" s="476"/>
      <c r="AI698" s="476"/>
      <c r="AJ698" s="405"/>
      <c r="AK698" s="405"/>
      <c r="AL698" s="405"/>
      <c r="AM698" s="418"/>
      <c r="AN698" s="540"/>
      <c r="AP698" s="436" t="s">
        <v>2342</v>
      </c>
    </row>
    <row r="699" spans="1:42" s="436" customFormat="1">
      <c r="A699" s="418"/>
      <c r="B699" s="405"/>
      <c r="C699" s="756"/>
      <c r="D699" s="405"/>
      <c r="E699" s="1202"/>
      <c r="F699" s="1202"/>
      <c r="G699" s="1202"/>
      <c r="H699" s="1202"/>
      <c r="I699" s="1202"/>
      <c r="J699" s="1202"/>
      <c r="K699" s="1202"/>
      <c r="L699" s="1202"/>
      <c r="M699" s="1202"/>
      <c r="N699" s="1202"/>
      <c r="O699" s="1202"/>
      <c r="P699" s="1202"/>
      <c r="Q699" s="1202"/>
      <c r="R699" s="1202"/>
      <c r="S699" s="1202"/>
      <c r="T699" s="1202"/>
      <c r="U699" s="1202"/>
      <c r="V699" s="1202"/>
      <c r="W699" s="1202"/>
      <c r="X699" s="1202"/>
      <c r="Y699" s="1202"/>
      <c r="Z699" s="1202"/>
      <c r="AA699" s="1202"/>
      <c r="AB699" s="1202"/>
      <c r="AC699" s="405"/>
      <c r="AD699" s="405"/>
      <c r="AE699" s="476"/>
      <c r="AF699" s="476"/>
      <c r="AG699" s="476"/>
      <c r="AH699" s="476"/>
      <c r="AI699" s="476"/>
      <c r="AJ699" s="405"/>
      <c r="AK699" s="405"/>
      <c r="AL699" s="405"/>
      <c r="AM699" s="418"/>
      <c r="AN699" s="540"/>
      <c r="AP699" s="436" t="s">
        <v>2306</v>
      </c>
    </row>
    <row r="700" spans="1:42" s="436" customFormat="1" ht="12.75" customHeight="1">
      <c r="A700" s="467"/>
      <c r="B700" s="463"/>
      <c r="C700" s="768"/>
      <c r="D700" s="463"/>
      <c r="E700" s="463"/>
      <c r="F700" s="463"/>
      <c r="G700" s="463"/>
      <c r="H700" s="463"/>
      <c r="I700" s="463"/>
      <c r="J700" s="773"/>
      <c r="K700" s="773"/>
      <c r="L700" s="522"/>
      <c r="M700" s="522"/>
      <c r="N700" s="522"/>
      <c r="O700" s="522"/>
      <c r="P700" s="522"/>
      <c r="Q700" s="522"/>
      <c r="R700" s="522"/>
      <c r="S700" s="522"/>
      <c r="T700" s="522"/>
      <c r="U700" s="522"/>
      <c r="V700" s="522"/>
      <c r="W700" s="522"/>
      <c r="X700" s="522"/>
      <c r="Y700" s="763"/>
      <c r="Z700" s="763"/>
      <c r="AA700" s="763"/>
      <c r="AB700" s="463"/>
      <c r="AC700" s="463"/>
      <c r="AD700" s="463"/>
      <c r="AE700" s="463"/>
      <c r="AF700" s="463"/>
      <c r="AG700" s="463"/>
      <c r="AH700" s="463"/>
      <c r="AI700" s="431" t="s">
        <v>2343</v>
      </c>
      <c r="AJ700" s="1846">
        <f>VLOOKUP($H$698,$AO$692:$AP$695,2,FALSE)</f>
        <v>0</v>
      </c>
      <c r="AK700" s="1848"/>
      <c r="AL700" s="457"/>
      <c r="AM700" s="418"/>
      <c r="AN700" s="540"/>
      <c r="AP700" s="436" t="s">
        <v>2314</v>
      </c>
    </row>
    <row r="701" spans="1:42" s="436" customFormat="1">
      <c r="A701" s="418"/>
      <c r="B701" s="405"/>
      <c r="C701" s="405"/>
      <c r="D701" s="405"/>
      <c r="E701" s="405"/>
      <c r="F701" s="405"/>
      <c r="G701" s="405"/>
      <c r="H701" s="405"/>
      <c r="I701" s="405"/>
      <c r="J701" s="405"/>
      <c r="K701" s="405"/>
      <c r="L701" s="405"/>
      <c r="M701" s="405"/>
      <c r="N701" s="405"/>
      <c r="O701" s="405"/>
      <c r="P701" s="405"/>
      <c r="Q701" s="405"/>
      <c r="R701" s="405"/>
      <c r="S701" s="405"/>
      <c r="T701" s="405"/>
      <c r="U701" s="405"/>
      <c r="V701" s="405"/>
      <c r="W701" s="405"/>
      <c r="X701" s="405"/>
      <c r="Y701" s="405"/>
      <c r="Z701" s="405"/>
      <c r="AA701" s="405"/>
      <c r="AB701" s="405"/>
      <c r="AC701" s="405"/>
      <c r="AD701" s="405"/>
      <c r="AE701" s="476"/>
      <c r="AF701" s="476"/>
      <c r="AG701" s="476"/>
      <c r="AH701" s="476"/>
      <c r="AI701" s="476"/>
      <c r="AJ701" s="405"/>
      <c r="AK701" s="405"/>
      <c r="AL701" s="405"/>
      <c r="AM701" s="418"/>
      <c r="AN701" s="540"/>
      <c r="AP701" s="436" t="s">
        <v>2344</v>
      </c>
    </row>
    <row r="702" spans="1:42" s="436" customFormat="1" ht="12.75" customHeight="1">
      <c r="A702" s="418"/>
      <c r="B702" s="405"/>
      <c r="C702" s="1113" t="s">
        <v>2345</v>
      </c>
      <c r="D702" s="567"/>
      <c r="E702" s="405"/>
      <c r="F702" s="405"/>
      <c r="G702" s="405"/>
      <c r="H702" s="405"/>
      <c r="I702" s="405"/>
      <c r="J702" s="405"/>
      <c r="K702" s="405"/>
      <c r="L702" s="405"/>
      <c r="M702" s="405"/>
      <c r="N702" s="405"/>
      <c r="O702" s="405"/>
      <c r="P702" s="405"/>
      <c r="Q702" s="405"/>
      <c r="R702" s="405"/>
      <c r="S702" s="405"/>
      <c r="T702" s="405"/>
      <c r="U702" s="405"/>
      <c r="V702" s="405"/>
      <c r="W702" s="405"/>
      <c r="X702" s="405"/>
      <c r="Y702" s="405"/>
      <c r="Z702" s="405"/>
      <c r="AA702" s="405"/>
      <c r="AB702" s="405"/>
      <c r="AC702" s="405"/>
      <c r="AD702" s="405"/>
      <c r="AE702" s="476"/>
      <c r="AF702" s="476"/>
      <c r="AG702" s="476"/>
      <c r="AH702" s="476"/>
      <c r="AI702" s="476"/>
      <c r="AJ702" s="405"/>
      <c r="AK702" s="405"/>
      <c r="AL702" s="405"/>
      <c r="AM702" s="418"/>
      <c r="AN702" s="540"/>
      <c r="AP702" s="436" t="s">
        <v>2346</v>
      </c>
    </row>
    <row r="703" spans="1:42" s="436" customFormat="1" ht="12.75" customHeight="1">
      <c r="A703" s="418"/>
      <c r="B703" s="405"/>
      <c r="C703" s="756"/>
      <c r="D703" s="405"/>
      <c r="E703" s="405"/>
      <c r="F703" s="405"/>
      <c r="G703" s="405"/>
      <c r="H703" s="405"/>
      <c r="I703" s="405"/>
      <c r="J703" s="405"/>
      <c r="K703" s="405"/>
      <c r="L703" s="405"/>
      <c r="M703" s="405"/>
      <c r="N703" s="405"/>
      <c r="O703" s="405"/>
      <c r="P703" s="405"/>
      <c r="Q703" s="405"/>
      <c r="R703" s="405"/>
      <c r="S703" s="405"/>
      <c r="T703" s="405"/>
      <c r="U703" s="405"/>
      <c r="V703" s="405"/>
      <c r="W703" s="405"/>
      <c r="X703" s="405"/>
      <c r="Y703" s="405"/>
      <c r="Z703" s="405"/>
      <c r="AA703" s="405"/>
      <c r="AB703" s="405"/>
      <c r="AC703" s="405"/>
      <c r="AD703" s="405"/>
      <c r="AE703" s="476"/>
      <c r="AF703" s="476"/>
      <c r="AG703" s="476"/>
      <c r="AH703" s="476"/>
      <c r="AI703" s="476"/>
      <c r="AJ703" s="405"/>
      <c r="AK703" s="405"/>
      <c r="AL703" s="405"/>
      <c r="AM703" s="418"/>
      <c r="AN703" s="540"/>
      <c r="AP703" s="436" t="s">
        <v>2347</v>
      </c>
    </row>
    <row r="704" spans="1:42" s="436" customFormat="1" ht="12.75" customHeight="1">
      <c r="A704" s="497"/>
      <c r="B704" s="405"/>
      <c r="C704" s="756"/>
      <c r="D704" s="520" t="s">
        <v>21</v>
      </c>
      <c r="E704" s="1952" t="s">
        <v>2348</v>
      </c>
      <c r="F704" s="1952"/>
      <c r="G704" s="1952"/>
      <c r="H704" s="1952"/>
      <c r="I704" s="1952"/>
      <c r="J704" s="1952"/>
      <c r="K704" s="1952"/>
      <c r="L704" s="1952"/>
      <c r="M704" s="1952"/>
      <c r="N704" s="1952"/>
      <c r="O704" s="1952"/>
      <c r="P704" s="1952"/>
      <c r="Q704" s="1952"/>
      <c r="R704" s="1952"/>
      <c r="S704" s="1952"/>
      <c r="T704" s="1952"/>
      <c r="U704" s="1952"/>
      <c r="V704" s="1952"/>
      <c r="W704" s="1952"/>
      <c r="X704" s="1952"/>
      <c r="Y704" s="1952"/>
      <c r="Z704" s="1952"/>
      <c r="AA704" s="1952"/>
      <c r="AB704" s="1952"/>
      <c r="AC704" s="405"/>
      <c r="AD704" s="405"/>
      <c r="AE704" s="405"/>
      <c r="AF704" s="1919" t="s">
        <v>2020</v>
      </c>
      <c r="AG704" s="1919"/>
      <c r="AH704" s="1919"/>
      <c r="AI704" s="1919"/>
      <c r="AJ704" s="1919"/>
      <c r="AK704" s="1919"/>
      <c r="AL704" s="1919"/>
      <c r="AM704" s="418"/>
      <c r="AN704" s="540"/>
      <c r="AP704" s="436" t="s">
        <v>2349</v>
      </c>
    </row>
    <row r="705" spans="1:52" s="436" customFormat="1" ht="11.85" customHeight="1">
      <c r="A705" s="418"/>
      <c r="B705" s="405"/>
      <c r="C705" s="758"/>
      <c r="D705" s="520"/>
      <c r="E705" s="1952"/>
      <c r="F705" s="1952"/>
      <c r="G705" s="1952"/>
      <c r="H705" s="1952"/>
      <c r="I705" s="1952"/>
      <c r="J705" s="1952"/>
      <c r="K705" s="1952"/>
      <c r="L705" s="1952"/>
      <c r="M705" s="1952"/>
      <c r="N705" s="1952"/>
      <c r="O705" s="1952"/>
      <c r="P705" s="1952"/>
      <c r="Q705" s="1952"/>
      <c r="R705" s="1952"/>
      <c r="S705" s="1952"/>
      <c r="T705" s="1952"/>
      <c r="U705" s="1952"/>
      <c r="V705" s="1952"/>
      <c r="W705" s="1952"/>
      <c r="X705" s="1952"/>
      <c r="Y705" s="1952"/>
      <c r="Z705" s="1952"/>
      <c r="AA705" s="1952"/>
      <c r="AB705" s="1952"/>
      <c r="AC705" s="405"/>
      <c r="AD705" s="405"/>
      <c r="AE705" s="405"/>
      <c r="AF705" s="405"/>
      <c r="AG705" s="405"/>
      <c r="AH705" s="405"/>
      <c r="AI705" s="405"/>
      <c r="AJ705" s="405"/>
      <c r="AK705" s="405"/>
      <c r="AL705" s="405"/>
      <c r="AM705" s="418"/>
      <c r="AN705" s="540"/>
      <c r="AP705" s="436" t="s">
        <v>2350</v>
      </c>
    </row>
    <row r="706" spans="1:52" s="436" customFormat="1" ht="13.9" customHeight="1">
      <c r="A706" s="418"/>
      <c r="B706" s="471"/>
      <c r="C706" s="756"/>
      <c r="D706" s="520"/>
      <c r="E706" s="1952"/>
      <c r="F706" s="1952"/>
      <c r="G706" s="1952"/>
      <c r="H706" s="1952"/>
      <c r="I706" s="1952"/>
      <c r="J706" s="1952"/>
      <c r="K706" s="1952"/>
      <c r="L706" s="1952"/>
      <c r="M706" s="1952"/>
      <c r="N706" s="1952"/>
      <c r="O706" s="1952"/>
      <c r="P706" s="1952"/>
      <c r="Q706" s="1952"/>
      <c r="R706" s="1952"/>
      <c r="S706" s="1952"/>
      <c r="T706" s="1952"/>
      <c r="U706" s="1952"/>
      <c r="V706" s="1952"/>
      <c r="W706" s="1952"/>
      <c r="X706" s="1952"/>
      <c r="Y706" s="1952"/>
      <c r="Z706" s="1952"/>
      <c r="AA706" s="1952"/>
      <c r="AB706" s="1952"/>
      <c r="AC706" s="405"/>
      <c r="AD706" s="405"/>
      <c r="AE706" s="476"/>
      <c r="AF706" s="405"/>
      <c r="AG706" s="405"/>
      <c r="AH706" s="405"/>
      <c r="AI706" s="405"/>
      <c r="AJ706" s="405"/>
      <c r="AK706" s="405"/>
      <c r="AL706" s="405"/>
      <c r="AM706" s="418"/>
      <c r="AN706" s="540"/>
      <c r="AP706" s="436" t="s">
        <v>2351</v>
      </c>
    </row>
    <row r="707" spans="1:52" s="436" customFormat="1" ht="13.9" customHeight="1">
      <c r="A707" s="418"/>
      <c r="B707" s="471"/>
      <c r="C707" s="756"/>
      <c r="D707" s="520"/>
      <c r="E707" s="1213"/>
      <c r="F707" s="1213"/>
      <c r="G707" s="1213"/>
      <c r="H707" s="1213"/>
      <c r="I707" s="1213"/>
      <c r="J707" s="1213"/>
      <c r="K707" s="1213"/>
      <c r="L707" s="1213"/>
      <c r="M707" s="1213"/>
      <c r="N707" s="1213"/>
      <c r="O707" s="1213"/>
      <c r="P707" s="1213"/>
      <c r="Q707" s="1213"/>
      <c r="R707" s="1213"/>
      <c r="S707" s="1213"/>
      <c r="T707" s="1213"/>
      <c r="U707" s="1213"/>
      <c r="V707" s="1213"/>
      <c r="W707" s="1213"/>
      <c r="X707" s="1213"/>
      <c r="Y707" s="1213"/>
      <c r="Z707" s="1213"/>
      <c r="AA707" s="1213"/>
      <c r="AB707" s="1213"/>
      <c r="AC707" s="405"/>
      <c r="AD707" s="405"/>
      <c r="AE707" s="476"/>
      <c r="AF707" s="405"/>
      <c r="AG707" s="405"/>
      <c r="AH707" s="405"/>
      <c r="AI707" s="405"/>
      <c r="AJ707" s="405"/>
      <c r="AK707" s="405"/>
      <c r="AL707" s="405"/>
      <c r="AM707" s="418"/>
      <c r="AN707" s="540"/>
      <c r="AP707" s="542" t="s">
        <v>2352</v>
      </c>
    </row>
    <row r="708" spans="1:52" s="436" customFormat="1" ht="13.9" customHeight="1">
      <c r="A708" s="418"/>
      <c r="B708" s="405"/>
      <c r="C708" s="756"/>
      <c r="D708" s="520" t="s">
        <v>26</v>
      </c>
      <c r="E708" s="1953" t="s">
        <v>2353</v>
      </c>
      <c r="F708" s="1953"/>
      <c r="G708" s="1953"/>
      <c r="H708" s="1953"/>
      <c r="I708" s="1953"/>
      <c r="J708" s="1953"/>
      <c r="K708" s="1953"/>
      <c r="L708" s="1953"/>
      <c r="M708" s="1953"/>
      <c r="N708" s="1953"/>
      <c r="O708" s="1953"/>
      <c r="P708" s="1953"/>
      <c r="Q708" s="1953"/>
      <c r="R708" s="1953"/>
      <c r="S708" s="1953"/>
      <c r="T708" s="1953"/>
      <c r="U708" s="1953"/>
      <c r="V708" s="1953"/>
      <c r="W708" s="1953"/>
      <c r="X708" s="1953"/>
      <c r="Y708" s="1953"/>
      <c r="Z708" s="1953"/>
      <c r="AA708" s="1953"/>
      <c r="AB708" s="1953"/>
      <c r="AC708" s="405"/>
      <c r="AD708" s="405"/>
      <c r="AE708" s="405"/>
      <c r="AF708" s="1919" t="s">
        <v>2310</v>
      </c>
      <c r="AG708" s="1919"/>
      <c r="AH708" s="1919"/>
      <c r="AI708" s="1919"/>
      <c r="AJ708" s="1919"/>
      <c r="AK708" s="1919"/>
      <c r="AL708" s="1919"/>
      <c r="AM708" s="418"/>
      <c r="AN708" s="541"/>
    </row>
    <row r="709" spans="1:52" s="436" customFormat="1" ht="12.75" customHeight="1">
      <c r="A709" s="418"/>
      <c r="B709" s="405"/>
      <c r="C709" s="758"/>
      <c r="D709" s="405"/>
      <c r="E709" s="1953"/>
      <c r="F709" s="1953"/>
      <c r="G709" s="1953"/>
      <c r="H709" s="1953"/>
      <c r="I709" s="1953"/>
      <c r="J709" s="1953"/>
      <c r="K709" s="1953"/>
      <c r="L709" s="1953"/>
      <c r="M709" s="1953"/>
      <c r="N709" s="1953"/>
      <c r="O709" s="1953"/>
      <c r="P709" s="1953"/>
      <c r="Q709" s="1953"/>
      <c r="R709" s="1953"/>
      <c r="S709" s="1953"/>
      <c r="T709" s="1953"/>
      <c r="U709" s="1953"/>
      <c r="V709" s="1953"/>
      <c r="W709" s="1953"/>
      <c r="X709" s="1953"/>
      <c r="Y709" s="1953"/>
      <c r="Z709" s="1953"/>
      <c r="AA709" s="1953"/>
      <c r="AB709" s="1953"/>
      <c r="AC709" s="405"/>
      <c r="AD709" s="405"/>
      <c r="AE709" s="405"/>
      <c r="AF709" s="405"/>
      <c r="AG709" s="405"/>
      <c r="AH709" s="405"/>
      <c r="AI709" s="405"/>
      <c r="AJ709" s="405"/>
      <c r="AK709" s="405"/>
      <c r="AL709" s="405"/>
      <c r="AM709" s="418"/>
      <c r="AN709" s="540"/>
      <c r="AP709" s="418" t="s">
        <v>299</v>
      </c>
      <c r="AQ709" s="530">
        <v>0</v>
      </c>
    </row>
    <row r="710" spans="1:52" s="436" customFormat="1" ht="13.9" customHeight="1">
      <c r="A710" s="418"/>
      <c r="B710" s="405"/>
      <c r="C710" s="758"/>
      <c r="D710" s="405"/>
      <c r="E710" s="1953"/>
      <c r="F710" s="1953"/>
      <c r="G710" s="1953"/>
      <c r="H710" s="1953"/>
      <c r="I710" s="1953"/>
      <c r="J710" s="1953"/>
      <c r="K710" s="1953"/>
      <c r="L710" s="1953"/>
      <c r="M710" s="1953"/>
      <c r="N710" s="1953"/>
      <c r="O710" s="1953"/>
      <c r="P710" s="1953"/>
      <c r="Q710" s="1953"/>
      <c r="R710" s="1953"/>
      <c r="S710" s="1953"/>
      <c r="T710" s="1953"/>
      <c r="U710" s="1953"/>
      <c r="V710" s="1953"/>
      <c r="W710" s="1953"/>
      <c r="X710" s="1953"/>
      <c r="Y710" s="1953"/>
      <c r="Z710" s="1953"/>
      <c r="AA710" s="1953"/>
      <c r="AB710" s="1953"/>
      <c r="AC710" s="405"/>
      <c r="AD710" s="405"/>
      <c r="AE710" s="405"/>
      <c r="AF710" s="405"/>
      <c r="AG710" s="405"/>
      <c r="AH710" s="405"/>
      <c r="AI710" s="405"/>
      <c r="AJ710" s="405"/>
      <c r="AK710" s="405"/>
      <c r="AL710" s="405"/>
      <c r="AM710" s="418"/>
      <c r="AN710" s="540"/>
      <c r="AP710" s="472" t="s">
        <v>21</v>
      </c>
      <c r="AQ710" s="418">
        <v>3</v>
      </c>
    </row>
    <row r="711" spans="1:52" s="436" customFormat="1" ht="13.9" customHeight="1">
      <c r="A711" s="418"/>
      <c r="B711" s="405"/>
      <c r="C711" s="758"/>
      <c r="D711" s="405"/>
      <c r="E711" s="1214"/>
      <c r="F711" s="1214"/>
      <c r="G711" s="1214"/>
      <c r="H711" s="1214"/>
      <c r="I711" s="1214"/>
      <c r="J711" s="1214"/>
      <c r="K711" s="1214"/>
      <c r="L711" s="1214"/>
      <c r="M711" s="1214"/>
      <c r="N711" s="1214"/>
      <c r="O711" s="1214"/>
      <c r="P711" s="1214"/>
      <c r="Q711" s="1214"/>
      <c r="R711" s="1214"/>
      <c r="S711" s="1214"/>
      <c r="T711" s="1214"/>
      <c r="U711" s="1214"/>
      <c r="V711" s="1214"/>
      <c r="W711" s="1214"/>
      <c r="X711" s="1214"/>
      <c r="Y711" s="1214"/>
      <c r="Z711" s="1214"/>
      <c r="AA711" s="1214"/>
      <c r="AB711" s="1214"/>
      <c r="AC711" s="405"/>
      <c r="AD711" s="405"/>
      <c r="AE711" s="405"/>
      <c r="AF711" s="405"/>
      <c r="AG711" s="405"/>
      <c r="AH711" s="405"/>
      <c r="AI711" s="405"/>
      <c r="AJ711" s="405"/>
      <c r="AK711" s="405"/>
      <c r="AL711" s="405"/>
      <c r="AM711" s="418"/>
      <c r="AN711" s="540"/>
      <c r="AP711" s="472" t="s">
        <v>26</v>
      </c>
      <c r="AQ711" s="418">
        <v>2</v>
      </c>
    </row>
    <row r="712" spans="1:52" s="436" customFormat="1" ht="13.9" customHeight="1">
      <c r="A712" s="418"/>
      <c r="B712" s="405"/>
      <c r="C712" s="758"/>
      <c r="D712" s="405" t="s">
        <v>2296</v>
      </c>
      <c r="E712" s="1213"/>
      <c r="F712" s="1213"/>
      <c r="G712" s="1213"/>
      <c r="H712" s="1863" t="s">
        <v>299</v>
      </c>
      <c r="I712" s="1863"/>
      <c r="J712" s="1214"/>
      <c r="K712" s="1214"/>
      <c r="L712" s="1214"/>
      <c r="M712" s="1214"/>
      <c r="N712" s="1214"/>
      <c r="O712" s="1214"/>
      <c r="P712" s="1214"/>
      <c r="Q712" s="1214"/>
      <c r="R712" s="1214"/>
      <c r="S712" s="1214"/>
      <c r="T712" s="1214"/>
      <c r="U712" s="1214"/>
      <c r="V712" s="1214"/>
      <c r="W712" s="1214"/>
      <c r="X712" s="1214"/>
      <c r="Y712" s="1214"/>
      <c r="Z712" s="1214"/>
      <c r="AA712" s="1214"/>
      <c r="AB712" s="1214"/>
      <c r="AC712" s="405"/>
      <c r="AD712" s="405"/>
      <c r="AE712" s="405"/>
      <c r="AF712" s="405"/>
      <c r="AG712" s="405"/>
      <c r="AH712" s="405"/>
      <c r="AI712" s="405"/>
      <c r="AJ712" s="405"/>
      <c r="AK712" s="405"/>
      <c r="AL712" s="405"/>
      <c r="AM712" s="418"/>
      <c r="AN712" s="540"/>
    </row>
    <row r="713" spans="1:52" s="436" customFormat="1" ht="14.25" customHeight="1">
      <c r="A713" s="418"/>
      <c r="B713" s="405"/>
      <c r="C713" s="758"/>
      <c r="D713" s="405"/>
      <c r="E713" s="1214"/>
      <c r="F713" s="1214"/>
      <c r="G713" s="1214"/>
      <c r="H713" s="1214"/>
      <c r="I713" s="1214"/>
      <c r="J713" s="1214"/>
      <c r="K713" s="1214"/>
      <c r="L713" s="1214"/>
      <c r="M713" s="1214"/>
      <c r="N713" s="1214"/>
      <c r="O713" s="1214"/>
      <c r="P713" s="1214"/>
      <c r="Q713" s="1214"/>
      <c r="R713" s="1214"/>
      <c r="S713" s="1214"/>
      <c r="T713" s="1214"/>
      <c r="U713" s="1214"/>
      <c r="V713" s="1214"/>
      <c r="W713" s="1214"/>
      <c r="X713" s="1214"/>
      <c r="Y713" s="1214"/>
      <c r="Z713" s="1214"/>
      <c r="AA713" s="1214"/>
      <c r="AB713" s="1214"/>
      <c r="AC713" s="405"/>
      <c r="AD713" s="405"/>
      <c r="AE713" s="405"/>
      <c r="AF713" s="405"/>
      <c r="AG713" s="405"/>
      <c r="AH713" s="405"/>
      <c r="AI713" s="405"/>
      <c r="AJ713" s="405"/>
      <c r="AK713" s="405"/>
      <c r="AL713" s="405"/>
      <c r="AM713" s="418"/>
      <c r="AN713" s="540"/>
    </row>
    <row r="714" spans="1:52" s="436" customFormat="1" ht="12.75" customHeight="1">
      <c r="A714" s="467"/>
      <c r="B714" s="463"/>
      <c r="C714" s="762"/>
      <c r="D714" s="463"/>
      <c r="E714" s="463"/>
      <c r="F714" s="463"/>
      <c r="G714" s="463"/>
      <c r="H714" s="463"/>
      <c r="I714" s="463"/>
      <c r="J714" s="774"/>
      <c r="K714" s="774"/>
      <c r="L714" s="774"/>
      <c r="M714" s="774"/>
      <c r="N714" s="774"/>
      <c r="O714" s="774"/>
      <c r="P714" s="774"/>
      <c r="Q714" s="774"/>
      <c r="R714" s="774"/>
      <c r="S714" s="774"/>
      <c r="T714" s="774"/>
      <c r="U714" s="522"/>
      <c r="V714" s="522"/>
      <c r="W714" s="522"/>
      <c r="X714" s="522"/>
      <c r="Y714" s="763"/>
      <c r="Z714" s="763"/>
      <c r="AA714" s="763"/>
      <c r="AB714" s="463"/>
      <c r="AC714" s="463"/>
      <c r="AD714" s="463"/>
      <c r="AE714" s="463"/>
      <c r="AF714" s="463"/>
      <c r="AG714" s="463"/>
      <c r="AH714" s="463"/>
      <c r="AI714" s="431" t="s">
        <v>2354</v>
      </c>
      <c r="AJ714" s="1846">
        <f>VLOOKUP($H$712,$AP$709:$AQ$711,2,FALSE)</f>
        <v>0</v>
      </c>
      <c r="AK714" s="1848"/>
      <c r="AL714" s="457"/>
      <c r="AM714" s="418"/>
      <c r="AN714" s="540"/>
      <c r="AP714" s="1846"/>
      <c r="AQ714" s="1848"/>
    </row>
    <row r="715" spans="1:52" s="436" customFormat="1">
      <c r="A715" s="418"/>
      <c r="B715" s="471"/>
      <c r="C715" s="756"/>
      <c r="D715" s="760"/>
      <c r="E715" s="476"/>
      <c r="F715" s="476"/>
      <c r="G715" s="476"/>
      <c r="H715" s="476"/>
      <c r="I715" s="476"/>
      <c r="J715" s="476"/>
      <c r="K715" s="476"/>
      <c r="L715" s="476"/>
      <c r="M715" s="476"/>
      <c r="N715" s="476"/>
      <c r="O715" s="476"/>
      <c r="P715" s="476"/>
      <c r="Q715" s="476"/>
      <c r="R715" s="476"/>
      <c r="S715" s="476"/>
      <c r="T715" s="476"/>
      <c r="U715" s="476"/>
      <c r="V715" s="476"/>
      <c r="W715" s="476"/>
      <c r="X715" s="476"/>
      <c r="Y715" s="476"/>
      <c r="Z715" s="476"/>
      <c r="AA715" s="476"/>
      <c r="AB715" s="476"/>
      <c r="AC715" s="405"/>
      <c r="AD715" s="405"/>
      <c r="AE715" s="405"/>
      <c r="AF715" s="405"/>
      <c r="AG715" s="405"/>
      <c r="AH715" s="405"/>
      <c r="AI715" s="405"/>
      <c r="AJ715" s="405"/>
      <c r="AK715" s="405"/>
      <c r="AL715" s="405"/>
      <c r="AM715" s="418"/>
      <c r="AN715" s="540"/>
      <c r="AT715" s="12"/>
      <c r="AU715" s="12"/>
      <c r="AV715" s="12"/>
      <c r="AW715" s="12"/>
      <c r="AX715" s="12"/>
      <c r="AY715" s="12"/>
      <c r="AZ715" s="12"/>
    </row>
    <row r="716" spans="1:52" s="436" customFormat="1">
      <c r="A716" s="418"/>
      <c r="B716" s="405"/>
      <c r="C716" s="1113" t="s">
        <v>2355</v>
      </c>
      <c r="D716" s="775"/>
      <c r="E716" s="476"/>
      <c r="F716" s="476"/>
      <c r="G716" s="476"/>
      <c r="H716" s="476"/>
      <c r="I716" s="476"/>
      <c r="J716" s="476"/>
      <c r="K716" s="476"/>
      <c r="L716" s="476"/>
      <c r="M716" s="476"/>
      <c r="N716" s="476"/>
      <c r="O716" s="476"/>
      <c r="P716" s="476"/>
      <c r="Q716" s="476"/>
      <c r="R716" s="476"/>
      <c r="S716" s="476"/>
      <c r="T716" s="476"/>
      <c r="U716" s="476"/>
      <c r="V716" s="476"/>
      <c r="W716" s="476"/>
      <c r="X716" s="476"/>
      <c r="Y716" s="476"/>
      <c r="Z716" s="476"/>
      <c r="AA716" s="476"/>
      <c r="AB716" s="476"/>
      <c r="AC716" s="405"/>
      <c r="AD716" s="405"/>
      <c r="AE716" s="405"/>
      <c r="AF716" s="405"/>
      <c r="AG716" s="405"/>
      <c r="AH716" s="405"/>
      <c r="AI716" s="405"/>
      <c r="AJ716" s="405"/>
      <c r="AK716" s="405"/>
      <c r="AL716" s="405"/>
      <c r="AM716" s="418"/>
      <c r="AN716" s="540"/>
      <c r="AT716" s="12"/>
      <c r="AU716" s="12"/>
      <c r="AV716" s="12"/>
      <c r="AW716" s="12"/>
      <c r="AX716" s="12"/>
      <c r="AY716" s="12"/>
      <c r="AZ716" s="12"/>
    </row>
    <row r="717" spans="1:52" s="436" customFormat="1">
      <c r="A717" s="418"/>
      <c r="B717" s="471"/>
      <c r="C717" s="756"/>
      <c r="D717" s="760"/>
      <c r="E717" s="476"/>
      <c r="F717" s="476"/>
      <c r="G717" s="476"/>
      <c r="H717" s="476"/>
      <c r="I717" s="476"/>
      <c r="J717" s="476"/>
      <c r="K717" s="476"/>
      <c r="L717" s="476"/>
      <c r="M717" s="476"/>
      <c r="N717" s="476"/>
      <c r="O717" s="476"/>
      <c r="P717" s="476"/>
      <c r="Q717" s="476"/>
      <c r="R717" s="476"/>
      <c r="S717" s="476"/>
      <c r="T717" s="476"/>
      <c r="U717" s="476"/>
      <c r="V717" s="476"/>
      <c r="W717" s="476"/>
      <c r="X717" s="476"/>
      <c r="Y717" s="476"/>
      <c r="Z717" s="476"/>
      <c r="AA717" s="476"/>
      <c r="AB717" s="476"/>
      <c r="AC717" s="405"/>
      <c r="AD717" s="405"/>
      <c r="AE717" s="405"/>
      <c r="AF717" s="405"/>
      <c r="AG717" s="405"/>
      <c r="AH717" s="405"/>
      <c r="AI717" s="405"/>
      <c r="AJ717" s="405"/>
      <c r="AK717" s="405"/>
      <c r="AL717" s="405"/>
      <c r="AM717" s="418"/>
      <c r="AN717" s="540"/>
      <c r="AT717" s="12"/>
      <c r="AU717" s="12"/>
      <c r="AV717" s="12"/>
      <c r="AW717" s="12"/>
      <c r="AX717" s="12"/>
      <c r="AY717" s="12"/>
      <c r="AZ717" s="12"/>
    </row>
    <row r="718" spans="1:52" s="436" customFormat="1">
      <c r="A718" s="418"/>
      <c r="B718" s="405"/>
      <c r="C718" s="756"/>
      <c r="D718" s="520" t="s">
        <v>21</v>
      </c>
      <c r="E718" s="1839" t="s">
        <v>2356</v>
      </c>
      <c r="F718" s="1839"/>
      <c r="G718" s="1839"/>
      <c r="H718" s="1839"/>
      <c r="I718" s="1839"/>
      <c r="J718" s="1839"/>
      <c r="K718" s="1839"/>
      <c r="L718" s="1839"/>
      <c r="M718" s="1839"/>
      <c r="N718" s="1839"/>
      <c r="O718" s="1839"/>
      <c r="P718" s="1839"/>
      <c r="Q718" s="1839"/>
      <c r="R718" s="1839"/>
      <c r="S718" s="1839"/>
      <c r="T718" s="1839"/>
      <c r="U718" s="1839"/>
      <c r="V718" s="1839"/>
      <c r="W718" s="1839"/>
      <c r="X718" s="1839"/>
      <c r="Y718" s="1839"/>
      <c r="Z718" s="1839"/>
      <c r="AA718" s="1839"/>
      <c r="AB718" s="1839"/>
      <c r="AC718" s="405"/>
      <c r="AD718" s="405"/>
      <c r="AE718" s="405"/>
      <c r="AF718" s="1919" t="s">
        <v>2020</v>
      </c>
      <c r="AG718" s="1919"/>
      <c r="AH718" s="1919"/>
      <c r="AI718" s="1919"/>
      <c r="AJ718" s="1919"/>
      <c r="AK718" s="1919"/>
      <c r="AL718" s="1919"/>
      <c r="AM718" s="418"/>
      <c r="AN718" s="540"/>
      <c r="AT718" s="12"/>
      <c r="AU718" s="12"/>
      <c r="AV718" s="12"/>
      <c r="AW718" s="12"/>
      <c r="AX718" s="12"/>
      <c r="AY718" s="12"/>
      <c r="AZ718" s="12"/>
    </row>
    <row r="719" spans="1:52" s="436" customFormat="1">
      <c r="A719" s="418"/>
      <c r="B719" s="405"/>
      <c r="C719" s="758"/>
      <c r="D719" s="520"/>
      <c r="E719" s="1839"/>
      <c r="F719" s="1839"/>
      <c r="G719" s="1839"/>
      <c r="H719" s="1839"/>
      <c r="I719" s="1839"/>
      <c r="J719" s="1839"/>
      <c r="K719" s="1839"/>
      <c r="L719" s="1839"/>
      <c r="M719" s="1839"/>
      <c r="N719" s="1839"/>
      <c r="O719" s="1839"/>
      <c r="P719" s="1839"/>
      <c r="Q719" s="1839"/>
      <c r="R719" s="1839"/>
      <c r="S719" s="1839"/>
      <c r="T719" s="1839"/>
      <c r="U719" s="1839"/>
      <c r="V719" s="1839"/>
      <c r="W719" s="1839"/>
      <c r="X719" s="1839"/>
      <c r="Y719" s="1839"/>
      <c r="Z719" s="1839"/>
      <c r="AA719" s="1839"/>
      <c r="AB719" s="1839"/>
      <c r="AC719" s="405"/>
      <c r="AD719" s="405"/>
      <c r="AE719" s="405"/>
      <c r="AF719" s="405"/>
      <c r="AG719" s="405"/>
      <c r="AH719" s="405"/>
      <c r="AI719" s="405"/>
      <c r="AJ719" s="405"/>
      <c r="AK719" s="405"/>
      <c r="AL719" s="405"/>
      <c r="AM719" s="418"/>
      <c r="AN719" s="540"/>
      <c r="AT719" s="12"/>
      <c r="AU719" s="12"/>
      <c r="AV719" s="12"/>
      <c r="AW719" s="12"/>
      <c r="AX719" s="12"/>
      <c r="AY719" s="12"/>
      <c r="AZ719" s="12"/>
    </row>
    <row r="720" spans="1:52" s="436" customFormat="1">
      <c r="A720" s="418"/>
      <c r="B720" s="471"/>
      <c r="C720" s="756"/>
      <c r="D720" s="520"/>
      <c r="E720" s="476"/>
      <c r="F720" s="476"/>
      <c r="G720" s="476"/>
      <c r="H720" s="476"/>
      <c r="I720" s="476"/>
      <c r="J720" s="476"/>
      <c r="K720" s="476"/>
      <c r="L720" s="476"/>
      <c r="M720" s="476"/>
      <c r="N720" s="476"/>
      <c r="O720" s="476"/>
      <c r="P720" s="476"/>
      <c r="Q720" s="476"/>
      <c r="R720" s="476"/>
      <c r="S720" s="476"/>
      <c r="T720" s="476"/>
      <c r="U720" s="476"/>
      <c r="V720" s="476"/>
      <c r="W720" s="476"/>
      <c r="X720" s="476"/>
      <c r="Y720" s="476"/>
      <c r="Z720" s="476"/>
      <c r="AA720" s="476"/>
      <c r="AB720" s="476"/>
      <c r="AC720" s="405"/>
      <c r="AD720" s="405"/>
      <c r="AE720" s="405"/>
      <c r="AF720" s="405"/>
      <c r="AG720" s="405"/>
      <c r="AH720" s="405"/>
      <c r="AI720" s="405"/>
      <c r="AJ720" s="405"/>
      <c r="AK720" s="405"/>
      <c r="AL720" s="405"/>
      <c r="AM720" s="418"/>
      <c r="AN720" s="540"/>
      <c r="AT720" s="12"/>
      <c r="AU720" s="12"/>
      <c r="AV720" s="12"/>
      <c r="AW720" s="12"/>
      <c r="AX720" s="12"/>
      <c r="AY720" s="12"/>
      <c r="AZ720" s="12"/>
    </row>
    <row r="721" spans="1:81" s="436" customFormat="1" ht="12.75" customHeight="1">
      <c r="A721" s="418"/>
      <c r="B721" s="405"/>
      <c r="C721" s="756"/>
      <c r="D721" s="520" t="s">
        <v>26</v>
      </c>
      <c r="E721" s="1839" t="s">
        <v>2357</v>
      </c>
      <c r="F721" s="1839"/>
      <c r="G721" s="1839"/>
      <c r="H721" s="1839"/>
      <c r="I721" s="1839"/>
      <c r="J721" s="1839"/>
      <c r="K721" s="1839"/>
      <c r="L721" s="1839"/>
      <c r="M721" s="1839"/>
      <c r="N721" s="1839"/>
      <c r="O721" s="1839"/>
      <c r="P721" s="1839"/>
      <c r="Q721" s="1839"/>
      <c r="R721" s="1839"/>
      <c r="S721" s="1839"/>
      <c r="T721" s="1839"/>
      <c r="U721" s="1839"/>
      <c r="V721" s="1839"/>
      <c r="W721" s="1839"/>
      <c r="X721" s="1839"/>
      <c r="Y721" s="1839"/>
      <c r="Z721" s="1839"/>
      <c r="AA721" s="1839"/>
      <c r="AB721" s="1839"/>
      <c r="AC721" s="405"/>
      <c r="AD721" s="405"/>
      <c r="AE721" s="405"/>
      <c r="AF721" s="1919" t="s">
        <v>2310</v>
      </c>
      <c r="AG721" s="1919"/>
      <c r="AH721" s="1919"/>
      <c r="AI721" s="1919"/>
      <c r="AJ721" s="1919"/>
      <c r="AK721" s="1919"/>
      <c r="AL721" s="1919"/>
      <c r="AM721" s="418"/>
      <c r="AN721" s="540"/>
      <c r="AT721" s="12"/>
      <c r="AU721" s="12"/>
      <c r="AV721" s="12"/>
      <c r="AW721" s="12"/>
      <c r="AX721" s="12"/>
      <c r="AY721" s="12"/>
      <c r="AZ721" s="12"/>
    </row>
    <row r="722" spans="1:81" s="436" customFormat="1">
      <c r="A722" s="418"/>
      <c r="B722" s="405"/>
      <c r="C722" s="758"/>
      <c r="D722" s="405"/>
      <c r="E722" s="1839"/>
      <c r="F722" s="1839"/>
      <c r="G722" s="1839"/>
      <c r="H722" s="1839"/>
      <c r="I722" s="1839"/>
      <c r="J722" s="1839"/>
      <c r="K722" s="1839"/>
      <c r="L722" s="1839"/>
      <c r="M722" s="1839"/>
      <c r="N722" s="1839"/>
      <c r="O722" s="1839"/>
      <c r="P722" s="1839"/>
      <c r="Q722" s="1839"/>
      <c r="R722" s="1839"/>
      <c r="S722" s="1839"/>
      <c r="T722" s="1839"/>
      <c r="U722" s="1839"/>
      <c r="V722" s="1839"/>
      <c r="W722" s="1839"/>
      <c r="X722" s="1839"/>
      <c r="Y722" s="1839"/>
      <c r="Z722" s="1839"/>
      <c r="AA722" s="1839"/>
      <c r="AB722" s="1839"/>
      <c r="AC722" s="405"/>
      <c r="AD722" s="405"/>
      <c r="AE722" s="405"/>
      <c r="AF722" s="405"/>
      <c r="AG722" s="405"/>
      <c r="AH722" s="405"/>
      <c r="AI722" s="405"/>
      <c r="AJ722" s="405"/>
      <c r="AK722" s="405"/>
      <c r="AL722" s="405"/>
      <c r="AM722" s="418"/>
      <c r="AN722" s="540"/>
      <c r="AT722" s="12"/>
      <c r="AU722" s="12"/>
      <c r="AV722" s="12"/>
      <c r="AW722" s="12"/>
      <c r="AX722" s="12"/>
      <c r="AY722" s="12"/>
      <c r="AZ722" s="12"/>
    </row>
    <row r="723" spans="1:81" s="436" customFormat="1">
      <c r="A723" s="418"/>
      <c r="B723" s="405"/>
      <c r="C723" s="758"/>
      <c r="D723" s="405"/>
      <c r="E723" s="1202"/>
      <c r="F723" s="1202"/>
      <c r="G723" s="1202"/>
      <c r="H723" s="1202"/>
      <c r="I723" s="1202"/>
      <c r="J723" s="1202"/>
      <c r="K723" s="1202"/>
      <c r="L723" s="1202"/>
      <c r="M723" s="1202"/>
      <c r="N723" s="1202"/>
      <c r="O723" s="1202"/>
      <c r="P723" s="1202"/>
      <c r="Q723" s="1202"/>
      <c r="R723" s="1202"/>
      <c r="S723" s="1202"/>
      <c r="T723" s="1202"/>
      <c r="U723" s="1202"/>
      <c r="V723" s="1202"/>
      <c r="W723" s="1202"/>
      <c r="X723" s="1202"/>
      <c r="Y723" s="1202"/>
      <c r="Z723" s="1202"/>
      <c r="AA723" s="1202"/>
      <c r="AB723" s="1202"/>
      <c r="AC723" s="405"/>
      <c r="AD723" s="405"/>
      <c r="AE723" s="405"/>
      <c r="AF723" s="405"/>
      <c r="AG723" s="405"/>
      <c r="AH723" s="405"/>
      <c r="AI723" s="405"/>
      <c r="AJ723" s="405"/>
      <c r="AK723" s="405"/>
      <c r="AL723" s="405"/>
      <c r="AM723" s="418"/>
      <c r="AN723" s="540"/>
      <c r="AT723" s="12"/>
      <c r="AU723" s="12"/>
      <c r="AV723" s="12"/>
      <c r="AW723" s="12"/>
      <c r="AX723" s="12"/>
      <c r="AY723" s="12"/>
      <c r="AZ723" s="12"/>
    </row>
    <row r="724" spans="1:81" s="436" customFormat="1" ht="12.75" customHeight="1">
      <c r="A724" s="418"/>
      <c r="B724" s="405"/>
      <c r="C724" s="758"/>
      <c r="D724" s="405" t="s">
        <v>2296</v>
      </c>
      <c r="E724" s="1213"/>
      <c r="F724" s="1213"/>
      <c r="G724" s="1213"/>
      <c r="H724" s="1863" t="s">
        <v>299</v>
      </c>
      <c r="I724" s="1863"/>
      <c r="J724" s="1202"/>
      <c r="K724" s="1202"/>
      <c r="L724" s="1202"/>
      <c r="M724" s="1202"/>
      <c r="N724" s="1202"/>
      <c r="O724" s="1202"/>
      <c r="P724" s="1202"/>
      <c r="Q724" s="1202"/>
      <c r="R724" s="1202"/>
      <c r="S724" s="1202"/>
      <c r="T724" s="1202"/>
      <c r="U724" s="1202"/>
      <c r="V724" s="1202"/>
      <c r="W724" s="1202"/>
      <c r="X724" s="1202"/>
      <c r="Y724" s="1202"/>
      <c r="Z724" s="1202"/>
      <c r="AA724" s="1202"/>
      <c r="AB724" s="1202"/>
      <c r="AC724" s="405"/>
      <c r="AD724" s="405"/>
      <c r="AE724" s="405"/>
      <c r="AF724" s="405"/>
      <c r="AG724" s="405"/>
      <c r="AH724" s="405"/>
      <c r="AI724" s="405"/>
      <c r="AJ724" s="405"/>
      <c r="AK724" s="405"/>
      <c r="AL724" s="405"/>
      <c r="AM724" s="418"/>
      <c r="AN724" s="540"/>
      <c r="AT724" s="12"/>
      <c r="AU724" s="12"/>
      <c r="AV724" s="12"/>
      <c r="AW724" s="12"/>
      <c r="AX724" s="12"/>
      <c r="AY724" s="12"/>
      <c r="AZ724" s="12"/>
    </row>
    <row r="725" spans="1:81" s="436" customFormat="1">
      <c r="A725" s="418"/>
      <c r="B725" s="405"/>
      <c r="C725" s="758"/>
      <c r="D725" s="405"/>
      <c r="E725" s="1202"/>
      <c r="F725" s="1202"/>
      <c r="G725" s="1202"/>
      <c r="H725" s="1202"/>
      <c r="I725" s="1202"/>
      <c r="J725" s="1202"/>
      <c r="K725" s="1202"/>
      <c r="L725" s="1202"/>
      <c r="M725" s="1202"/>
      <c r="N725" s="1202"/>
      <c r="O725" s="1202"/>
      <c r="P725" s="1202"/>
      <c r="Q725" s="1202"/>
      <c r="R725" s="1202"/>
      <c r="S725" s="1202"/>
      <c r="T725" s="1202"/>
      <c r="U725" s="1202"/>
      <c r="V725" s="1202"/>
      <c r="W725" s="1202"/>
      <c r="X725" s="1202"/>
      <c r="Y725" s="1202"/>
      <c r="Z725" s="1202"/>
      <c r="AA725" s="1202"/>
      <c r="AB725" s="1202"/>
      <c r="AC725" s="405"/>
      <c r="AD725" s="405"/>
      <c r="AE725" s="405"/>
      <c r="AF725" s="405"/>
      <c r="AG725" s="405"/>
      <c r="AH725" s="405"/>
      <c r="AI725" s="405"/>
      <c r="AJ725" s="405"/>
      <c r="AK725" s="405"/>
      <c r="AL725" s="405"/>
      <c r="AM725" s="418"/>
      <c r="AN725" s="540"/>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6" customFormat="1">
      <c r="A726" s="467"/>
      <c r="B726" s="463"/>
      <c r="C726" s="762"/>
      <c r="D726" s="463"/>
      <c r="E726" s="773"/>
      <c r="F726" s="773"/>
      <c r="G726" s="773"/>
      <c r="H726" s="773"/>
      <c r="I726" s="773"/>
      <c r="J726" s="773"/>
      <c r="K726" s="773"/>
      <c r="L726" s="773"/>
      <c r="M726" s="773"/>
      <c r="N726" s="773"/>
      <c r="O726" s="773"/>
      <c r="P726" s="773"/>
      <c r="Q726" s="773"/>
      <c r="R726" s="773"/>
      <c r="S726" s="773"/>
      <c r="T726" s="773"/>
      <c r="U726" s="773"/>
      <c r="V726" s="522"/>
      <c r="W726" s="522"/>
      <c r="X726" s="522"/>
      <c r="Y726" s="763"/>
      <c r="Z726" s="763"/>
      <c r="AA726" s="763"/>
      <c r="AB726" s="463"/>
      <c r="AC726" s="463"/>
      <c r="AD726" s="463"/>
      <c r="AE726" s="463"/>
      <c r="AF726" s="463"/>
      <c r="AG726" s="463"/>
      <c r="AH726" s="463"/>
      <c r="AI726" s="431" t="s">
        <v>2358</v>
      </c>
      <c r="AJ726" s="1846">
        <f>VLOOKUP($H$724,$AO$655:$AP$657,2,FALSE)</f>
        <v>0</v>
      </c>
      <c r="AK726" s="1848"/>
      <c r="AL726" s="457"/>
      <c r="AM726" s="418"/>
      <c r="AN726" s="540"/>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6" customFormat="1" ht="12.75" customHeight="1">
      <c r="A727" s="418"/>
      <c r="B727" s="405"/>
      <c r="C727" s="758"/>
      <c r="D727" s="405"/>
      <c r="E727" s="405"/>
      <c r="F727" s="405"/>
      <c r="G727" s="405"/>
      <c r="H727" s="405"/>
      <c r="I727" s="405"/>
      <c r="J727" s="1202"/>
      <c r="K727" s="1202"/>
      <c r="L727" s="1202"/>
      <c r="M727" s="1202"/>
      <c r="N727" s="405"/>
      <c r="O727" s="405"/>
      <c r="P727" s="405"/>
      <c r="Q727" s="405"/>
      <c r="R727" s="405"/>
      <c r="S727" s="405"/>
      <c r="T727" s="405"/>
      <c r="U727" s="405"/>
      <c r="V727" s="405"/>
      <c r="W727" s="405"/>
      <c r="X727" s="405"/>
      <c r="Y727" s="405"/>
      <c r="Z727" s="405"/>
      <c r="AA727" s="405"/>
      <c r="AB727" s="405"/>
      <c r="AC727" s="405"/>
      <c r="AD727" s="405"/>
      <c r="AE727" s="405"/>
      <c r="AF727" s="405"/>
      <c r="AG727" s="405"/>
      <c r="AH727" s="405"/>
      <c r="AI727" s="405"/>
      <c r="AJ727" s="405"/>
      <c r="AK727" s="405"/>
      <c r="AL727" s="405"/>
      <c r="AM727" s="418"/>
      <c r="AN727" s="540"/>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6" customFormat="1" ht="12.75" customHeight="1">
      <c r="A728" s="418"/>
      <c r="B728" s="405"/>
      <c r="C728" s="1113" t="s">
        <v>2359</v>
      </c>
      <c r="D728" s="405"/>
      <c r="E728" s="405"/>
      <c r="F728" s="405"/>
      <c r="G728" s="405"/>
      <c r="H728" s="405"/>
      <c r="I728" s="405"/>
      <c r="J728" s="405"/>
      <c r="K728" s="405"/>
      <c r="L728" s="405"/>
      <c r="M728" s="405"/>
      <c r="N728" s="405"/>
      <c r="O728" s="405"/>
      <c r="P728" s="405"/>
      <c r="Q728" s="405"/>
      <c r="R728" s="405"/>
      <c r="S728" s="405"/>
      <c r="T728" s="405"/>
      <c r="U728" s="405"/>
      <c r="V728" s="405"/>
      <c r="W728" s="405"/>
      <c r="X728" s="405"/>
      <c r="Y728" s="405"/>
      <c r="Z728" s="405"/>
      <c r="AA728" s="405"/>
      <c r="AB728" s="405"/>
      <c r="AC728" s="405"/>
      <c r="AD728" s="405"/>
      <c r="AE728" s="405"/>
      <c r="AF728" s="405"/>
      <c r="AG728" s="405"/>
      <c r="AH728" s="405"/>
      <c r="AI728" s="405"/>
      <c r="AJ728" s="405"/>
      <c r="AK728" s="405"/>
      <c r="AL728" s="405"/>
      <c r="AM728" s="418"/>
      <c r="AN728" s="540"/>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6" customFormat="1">
      <c r="A729" s="418"/>
      <c r="B729" s="471"/>
      <c r="C729" s="776"/>
      <c r="D729" s="471"/>
      <c r="E729" s="471"/>
      <c r="F729" s="405"/>
      <c r="G729" s="405"/>
      <c r="H729" s="471"/>
      <c r="I729" s="471"/>
      <c r="J729" s="471"/>
      <c r="K729" s="471"/>
      <c r="L729" s="471"/>
      <c r="M729" s="471"/>
      <c r="N729" s="471"/>
      <c r="O729" s="471"/>
      <c r="P729" s="471"/>
      <c r="Q729" s="471"/>
      <c r="R729" s="471"/>
      <c r="S729" s="471"/>
      <c r="T729" s="405"/>
      <c r="U729" s="405"/>
      <c r="V729" s="405"/>
      <c r="W729" s="405"/>
      <c r="X729" s="457"/>
      <c r="Y729" s="457"/>
      <c r="Z729" s="457"/>
      <c r="AA729" s="457"/>
      <c r="AB729" s="457"/>
      <c r="AC729" s="405"/>
      <c r="AD729" s="405"/>
      <c r="AE729" s="405"/>
      <c r="AF729" s="405"/>
      <c r="AG729" s="405"/>
      <c r="AH729" s="405"/>
      <c r="AI729" s="405"/>
      <c r="AJ729" s="405"/>
      <c r="AK729" s="405"/>
      <c r="AL729" s="405"/>
      <c r="AM729" s="418"/>
      <c r="AN729" s="540"/>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6" customFormat="1">
      <c r="A730" s="418"/>
      <c r="B730" s="405"/>
      <c r="C730" s="756"/>
      <c r="D730" s="520" t="s">
        <v>21</v>
      </c>
      <c r="E730" s="1839" t="s">
        <v>2360</v>
      </c>
      <c r="F730" s="1839"/>
      <c r="G730" s="1839"/>
      <c r="H730" s="1839"/>
      <c r="I730" s="1839"/>
      <c r="J730" s="1839"/>
      <c r="K730" s="1839"/>
      <c r="L730" s="1839"/>
      <c r="M730" s="1839"/>
      <c r="N730" s="1839"/>
      <c r="O730" s="1839"/>
      <c r="P730" s="1839"/>
      <c r="Q730" s="1839"/>
      <c r="R730" s="1839"/>
      <c r="S730" s="1839"/>
      <c r="T730" s="1839"/>
      <c r="U730" s="1839"/>
      <c r="V730" s="1839"/>
      <c r="W730" s="1839"/>
      <c r="X730" s="1839"/>
      <c r="Y730" s="1839"/>
      <c r="Z730" s="1839"/>
      <c r="AA730" s="1839"/>
      <c r="AB730" s="1839"/>
      <c r="AC730" s="405"/>
      <c r="AD730" s="405"/>
      <c r="AE730" s="405"/>
      <c r="AF730" s="1919" t="s">
        <v>2020</v>
      </c>
      <c r="AG730" s="1919"/>
      <c r="AH730" s="1919"/>
      <c r="AI730" s="1919"/>
      <c r="AJ730" s="1919"/>
      <c r="AK730" s="1919"/>
      <c r="AL730" s="1919"/>
      <c r="AM730" s="418"/>
      <c r="AN730" s="540"/>
      <c r="AT730" s="12"/>
      <c r="AU730" s="12"/>
      <c r="AV730" s="12"/>
      <c r="AW730" s="12"/>
      <c r="AX730" s="12"/>
      <c r="AY730" s="12"/>
      <c r="AZ730" s="12"/>
    </row>
    <row r="731" spans="1:81" s="436" customFormat="1">
      <c r="A731" s="418"/>
      <c r="B731" s="405"/>
      <c r="C731" s="756"/>
      <c r="D731" s="520"/>
      <c r="E731" s="1839"/>
      <c r="F731" s="1839"/>
      <c r="G731" s="1839"/>
      <c r="H731" s="1839"/>
      <c r="I731" s="1839"/>
      <c r="J731" s="1839"/>
      <c r="K731" s="1839"/>
      <c r="L731" s="1839"/>
      <c r="M731" s="1839"/>
      <c r="N731" s="1839"/>
      <c r="O731" s="1839"/>
      <c r="P731" s="1839"/>
      <c r="Q731" s="1839"/>
      <c r="R731" s="1839"/>
      <c r="S731" s="1839"/>
      <c r="T731" s="1839"/>
      <c r="U731" s="1839"/>
      <c r="V731" s="1839"/>
      <c r="W731" s="1839"/>
      <c r="X731" s="1839"/>
      <c r="Y731" s="1839"/>
      <c r="Z731" s="1839"/>
      <c r="AA731" s="1839"/>
      <c r="AB731" s="1839"/>
      <c r="AC731" s="405"/>
      <c r="AD731" s="405"/>
      <c r="AE731" s="405"/>
      <c r="AF731" s="1195"/>
      <c r="AG731" s="1195"/>
      <c r="AH731" s="1195"/>
      <c r="AI731" s="1195"/>
      <c r="AJ731" s="1195"/>
      <c r="AK731" s="1195"/>
      <c r="AL731" s="1195"/>
      <c r="AM731" s="418"/>
      <c r="AN731" s="540"/>
      <c r="AT731" s="12"/>
      <c r="AU731" s="12"/>
      <c r="AV731" s="12"/>
      <c r="AW731" s="12"/>
      <c r="AX731" s="12"/>
      <c r="AY731" s="12"/>
      <c r="AZ731" s="12"/>
    </row>
    <row r="732" spans="1:81" s="436" customFormat="1">
      <c r="A732" s="418"/>
      <c r="B732" s="405"/>
      <c r="C732" s="758"/>
      <c r="D732" s="520"/>
      <c r="E732" s="1839"/>
      <c r="F732" s="1839"/>
      <c r="G732" s="1839"/>
      <c r="H732" s="1839"/>
      <c r="I732" s="1839"/>
      <c r="J732" s="1839"/>
      <c r="K732" s="1839"/>
      <c r="L732" s="1839"/>
      <c r="M732" s="1839"/>
      <c r="N732" s="1839"/>
      <c r="O732" s="1839"/>
      <c r="P732" s="1839"/>
      <c r="Q732" s="1839"/>
      <c r="R732" s="1839"/>
      <c r="S732" s="1839"/>
      <c r="T732" s="1839"/>
      <c r="U732" s="1839"/>
      <c r="V732" s="1839"/>
      <c r="W732" s="1839"/>
      <c r="X732" s="1839"/>
      <c r="Y732" s="1839"/>
      <c r="Z732" s="1839"/>
      <c r="AA732" s="1839"/>
      <c r="AB732" s="1839"/>
      <c r="AC732" s="405"/>
      <c r="AD732" s="405"/>
      <c r="AE732" s="405"/>
      <c r="AF732" s="405"/>
      <c r="AG732" s="405"/>
      <c r="AH732" s="405"/>
      <c r="AI732" s="405"/>
      <c r="AJ732" s="405"/>
      <c r="AK732" s="405"/>
      <c r="AL732" s="405"/>
      <c r="AM732" s="418"/>
      <c r="AN732" s="540"/>
    </row>
    <row r="733" spans="1:81" s="436" customFormat="1" ht="12.75" customHeight="1">
      <c r="A733" s="418"/>
      <c r="B733" s="405"/>
      <c r="C733" s="758"/>
      <c r="D733" s="520"/>
      <c r="E733" s="1839"/>
      <c r="F733" s="1839"/>
      <c r="G733" s="1839"/>
      <c r="H733" s="1839"/>
      <c r="I733" s="1839"/>
      <c r="J733" s="1839"/>
      <c r="K733" s="1839"/>
      <c r="L733" s="1839"/>
      <c r="M733" s="1839"/>
      <c r="N733" s="1839"/>
      <c r="O733" s="1839"/>
      <c r="P733" s="1839"/>
      <c r="Q733" s="1839"/>
      <c r="R733" s="1839"/>
      <c r="S733" s="1839"/>
      <c r="T733" s="1839"/>
      <c r="U733" s="1839"/>
      <c r="V733" s="1839"/>
      <c r="W733" s="1839"/>
      <c r="X733" s="1839"/>
      <c r="Y733" s="1839"/>
      <c r="Z733" s="1839"/>
      <c r="AA733" s="1839"/>
      <c r="AB733" s="1839"/>
      <c r="AC733" s="405"/>
      <c r="AD733" s="405"/>
      <c r="AE733" s="405"/>
      <c r="AF733" s="405"/>
      <c r="AG733" s="405"/>
      <c r="AH733" s="405"/>
      <c r="AI733" s="405"/>
      <c r="AJ733" s="405"/>
      <c r="AK733" s="405"/>
      <c r="AL733" s="405"/>
      <c r="AM733" s="418"/>
      <c r="AN733" s="403"/>
      <c r="AO733" s="12"/>
    </row>
    <row r="734" spans="1:81" s="436" customFormat="1">
      <c r="A734" s="1212"/>
      <c r="B734" s="457"/>
      <c r="C734" s="756"/>
      <c r="D734" s="520"/>
      <c r="E734" s="770"/>
      <c r="F734" s="770"/>
      <c r="G734" s="770"/>
      <c r="H734" s="770"/>
      <c r="I734" s="770"/>
      <c r="J734" s="770"/>
      <c r="K734" s="770"/>
      <c r="L734" s="770"/>
      <c r="M734" s="770"/>
      <c r="N734" s="770"/>
      <c r="O734" s="770"/>
      <c r="P734" s="770"/>
      <c r="Q734" s="770"/>
      <c r="R734" s="770"/>
      <c r="S734" s="770"/>
      <c r="T734" s="770"/>
      <c r="U734" s="770"/>
      <c r="V734" s="770"/>
      <c r="W734" s="770"/>
      <c r="X734" s="770"/>
      <c r="Y734" s="770"/>
      <c r="Z734" s="770"/>
      <c r="AA734" s="770"/>
      <c r="AB734" s="770"/>
      <c r="AC734" s="405"/>
      <c r="AD734" s="405"/>
      <c r="AE734" s="405"/>
      <c r="AF734" s="405"/>
      <c r="AG734" s="405"/>
      <c r="AH734" s="405"/>
      <c r="AI734" s="405"/>
      <c r="AJ734" s="405"/>
      <c r="AK734" s="405"/>
      <c r="AL734" s="405"/>
      <c r="AM734" s="418"/>
      <c r="AN734" s="540"/>
      <c r="AO734" s="24"/>
      <c r="AP734" s="12"/>
    </row>
    <row r="735" spans="1:81" s="436" customFormat="1">
      <c r="A735" s="418"/>
      <c r="B735" s="405"/>
      <c r="C735" s="756"/>
      <c r="D735" s="520" t="s">
        <v>26</v>
      </c>
      <c r="E735" s="1839" t="s">
        <v>2361</v>
      </c>
      <c r="F735" s="1839"/>
      <c r="G735" s="1839"/>
      <c r="H735" s="1839"/>
      <c r="I735" s="1839"/>
      <c r="J735" s="1839"/>
      <c r="K735" s="1839"/>
      <c r="L735" s="1839"/>
      <c r="M735" s="1839"/>
      <c r="N735" s="1839"/>
      <c r="O735" s="1839"/>
      <c r="P735" s="1839"/>
      <c r="Q735" s="1839"/>
      <c r="R735" s="1839"/>
      <c r="S735" s="1839"/>
      <c r="T735" s="1839"/>
      <c r="U735" s="1839"/>
      <c r="V735" s="1839"/>
      <c r="W735" s="1839"/>
      <c r="X735" s="1839"/>
      <c r="Y735" s="1839"/>
      <c r="Z735" s="1839"/>
      <c r="AA735" s="1839"/>
      <c r="AB735" s="440"/>
      <c r="AC735" s="405"/>
      <c r="AD735" s="405"/>
      <c r="AE735" s="405"/>
      <c r="AF735" s="1919" t="s">
        <v>2310</v>
      </c>
      <c r="AG735" s="1919"/>
      <c r="AH735" s="1919"/>
      <c r="AI735" s="1919"/>
      <c r="AJ735" s="1919"/>
      <c r="AK735" s="1919"/>
      <c r="AL735" s="1919"/>
      <c r="AM735" s="418"/>
      <c r="AN735" s="540"/>
      <c r="AO735" s="24"/>
      <c r="AP735" s="12"/>
    </row>
    <row r="736" spans="1:81" s="436" customFormat="1">
      <c r="A736" s="418"/>
      <c r="B736" s="405"/>
      <c r="C736" s="756"/>
      <c r="D736" s="520"/>
      <c r="E736" s="1839"/>
      <c r="F736" s="1839"/>
      <c r="G736" s="1839"/>
      <c r="H736" s="1839"/>
      <c r="I736" s="1839"/>
      <c r="J736" s="1839"/>
      <c r="K736" s="1839"/>
      <c r="L736" s="1839"/>
      <c r="M736" s="1839"/>
      <c r="N736" s="1839"/>
      <c r="O736" s="1839"/>
      <c r="P736" s="1839"/>
      <c r="Q736" s="1839"/>
      <c r="R736" s="1839"/>
      <c r="S736" s="1839"/>
      <c r="T736" s="1839"/>
      <c r="U736" s="1839"/>
      <c r="V736" s="1839"/>
      <c r="W736" s="1839"/>
      <c r="X736" s="1839"/>
      <c r="Y736" s="1839"/>
      <c r="Z736" s="1839"/>
      <c r="AA736" s="1839"/>
      <c r="AB736" s="440"/>
      <c r="AC736" s="405"/>
      <c r="AD736" s="405"/>
      <c r="AE736" s="405"/>
      <c r="AF736" s="1195"/>
      <c r="AG736" s="1195"/>
      <c r="AH736" s="1195"/>
      <c r="AI736" s="1195"/>
      <c r="AJ736" s="1195"/>
      <c r="AK736" s="1195"/>
      <c r="AL736" s="1195"/>
      <c r="AM736" s="418"/>
      <c r="AN736" s="540"/>
      <c r="AO736" s="24"/>
      <c r="AP736" s="12"/>
    </row>
    <row r="737" spans="1:74" s="436" customFormat="1">
      <c r="A737" s="418"/>
      <c r="B737" s="405"/>
      <c r="C737" s="756"/>
      <c r="D737" s="405"/>
      <c r="E737" s="1839"/>
      <c r="F737" s="1839"/>
      <c r="G737" s="1839"/>
      <c r="H737" s="1839"/>
      <c r="I737" s="1839"/>
      <c r="J737" s="1839"/>
      <c r="K737" s="1839"/>
      <c r="L737" s="1839"/>
      <c r="M737" s="1839"/>
      <c r="N737" s="1839"/>
      <c r="O737" s="1839"/>
      <c r="P737" s="1839"/>
      <c r="Q737" s="1839"/>
      <c r="R737" s="1839"/>
      <c r="S737" s="1839"/>
      <c r="T737" s="1839"/>
      <c r="U737" s="1839"/>
      <c r="V737" s="1839"/>
      <c r="W737" s="1839"/>
      <c r="X737" s="1839"/>
      <c r="Y737" s="1839"/>
      <c r="Z737" s="1839"/>
      <c r="AA737" s="1839"/>
      <c r="AB737" s="440"/>
      <c r="AC737" s="1195"/>
      <c r="AD737" s="1195"/>
      <c r="AE737" s="1195"/>
      <c r="AF737" s="1195"/>
      <c r="AG737" s="1195"/>
      <c r="AH737" s="1195"/>
      <c r="AI737" s="1195"/>
      <c r="AJ737" s="405"/>
      <c r="AK737" s="405"/>
      <c r="AL737" s="405"/>
      <c r="AM737" s="418"/>
      <c r="AN737" s="540"/>
      <c r="AO737" s="24"/>
      <c r="AP737" s="12"/>
    </row>
    <row r="738" spans="1:74" s="436" customFormat="1">
      <c r="A738" s="418"/>
      <c r="B738" s="405"/>
      <c r="C738" s="756"/>
      <c r="D738" s="405"/>
      <c r="E738" s="1839"/>
      <c r="F738" s="1839"/>
      <c r="G738" s="1839"/>
      <c r="H738" s="1839"/>
      <c r="I738" s="1839"/>
      <c r="J738" s="1839"/>
      <c r="K738" s="1839"/>
      <c r="L738" s="1839"/>
      <c r="M738" s="1839"/>
      <c r="N738" s="1839"/>
      <c r="O738" s="1839"/>
      <c r="P738" s="1839"/>
      <c r="Q738" s="1839"/>
      <c r="R738" s="1839"/>
      <c r="S738" s="1839"/>
      <c r="T738" s="1839"/>
      <c r="U738" s="1839"/>
      <c r="V738" s="1839"/>
      <c r="W738" s="1839"/>
      <c r="X738" s="1839"/>
      <c r="Y738" s="1839"/>
      <c r="Z738" s="1839"/>
      <c r="AA738" s="1839"/>
      <c r="AB738" s="440"/>
      <c r="AC738" s="1195"/>
      <c r="AD738" s="1195"/>
      <c r="AE738" s="1195"/>
      <c r="AF738" s="1195"/>
      <c r="AG738" s="1195"/>
      <c r="AH738" s="1195"/>
      <c r="AI738" s="1195"/>
      <c r="AJ738" s="405"/>
      <c r="AK738" s="405"/>
      <c r="AL738" s="405"/>
      <c r="AM738" s="418"/>
      <c r="AN738" s="540"/>
      <c r="AO738" s="24"/>
      <c r="AP738" s="12"/>
    </row>
    <row r="739" spans="1:74" s="436" customFormat="1">
      <c r="A739" s="418"/>
      <c r="B739" s="405"/>
      <c r="C739" s="756"/>
      <c r="D739" s="405"/>
      <c r="E739" s="501"/>
      <c r="F739" s="501"/>
      <c r="G739" s="501"/>
      <c r="H739" s="501"/>
      <c r="I739" s="501"/>
      <c r="J739" s="501"/>
      <c r="K739" s="501"/>
      <c r="L739" s="501"/>
      <c r="M739" s="501"/>
      <c r="N739" s="501"/>
      <c r="O739" s="501"/>
      <c r="P739" s="501"/>
      <c r="Q739" s="501"/>
      <c r="R739" s="501"/>
      <c r="S739" s="501"/>
      <c r="T739" s="501"/>
      <c r="U739" s="501"/>
      <c r="V739" s="501"/>
      <c r="W739" s="501"/>
      <c r="X739" s="501"/>
      <c r="Y739" s="501"/>
      <c r="Z739" s="501"/>
      <c r="AA739" s="501"/>
      <c r="AB739" s="501"/>
      <c r="AC739" s="1195"/>
      <c r="AD739" s="1195"/>
      <c r="AE739" s="1195"/>
      <c r="AF739" s="1195"/>
      <c r="AG739" s="1195"/>
      <c r="AH739" s="1195"/>
      <c r="AI739" s="1195"/>
      <c r="AJ739" s="405"/>
      <c r="AK739" s="405"/>
      <c r="AL739" s="405"/>
      <c r="AM739" s="418"/>
      <c r="AN739" s="540"/>
    </row>
    <row r="740" spans="1:74" s="436" customFormat="1" ht="12.75" customHeight="1">
      <c r="A740" s="418"/>
      <c r="B740" s="405"/>
      <c r="C740" s="756"/>
      <c r="D740" s="405" t="s">
        <v>2296</v>
      </c>
      <c r="E740" s="1213"/>
      <c r="F740" s="1213"/>
      <c r="G740" s="1213"/>
      <c r="H740" s="1863" t="s">
        <v>26</v>
      </c>
      <c r="I740" s="1863"/>
      <c r="J740" s="501"/>
      <c r="K740" s="501"/>
      <c r="L740" s="501"/>
      <c r="M740" s="501"/>
      <c r="N740" s="501"/>
      <c r="O740" s="501"/>
      <c r="P740" s="501"/>
      <c r="Q740" s="501"/>
      <c r="R740" s="501"/>
      <c r="S740" s="501"/>
      <c r="T740" s="501"/>
      <c r="U740" s="501"/>
      <c r="V740" s="501"/>
      <c r="W740" s="501"/>
      <c r="X740" s="501"/>
      <c r="Y740" s="501"/>
      <c r="Z740" s="501"/>
      <c r="AA740" s="501"/>
      <c r="AB740" s="501"/>
      <c r="AC740" s="1195"/>
      <c r="AD740" s="1195"/>
      <c r="AE740" s="1195"/>
      <c r="AF740" s="1195"/>
      <c r="AG740" s="1195"/>
      <c r="AH740" s="1195"/>
      <c r="AI740" s="1195"/>
      <c r="AJ740" s="405"/>
      <c r="AK740" s="405"/>
      <c r="AL740" s="405"/>
      <c r="AM740" s="418"/>
      <c r="AN740" s="540"/>
    </row>
    <row r="741" spans="1:74" s="436" customFormat="1" ht="12.75" customHeight="1">
      <c r="A741" s="418"/>
      <c r="B741" s="405"/>
      <c r="C741" s="756"/>
      <c r="D741" s="405"/>
      <c r="E741" s="501"/>
      <c r="F741" s="501"/>
      <c r="G741" s="501"/>
      <c r="H741" s="501"/>
      <c r="I741" s="501"/>
      <c r="J741" s="501"/>
      <c r="K741" s="501"/>
      <c r="L741" s="501"/>
      <c r="M741" s="501"/>
      <c r="N741" s="501"/>
      <c r="O741" s="501"/>
      <c r="P741" s="501"/>
      <c r="Q741" s="501"/>
      <c r="R741" s="501"/>
      <c r="S741" s="501"/>
      <c r="T741" s="501"/>
      <c r="U741" s="501"/>
      <c r="V741" s="501"/>
      <c r="W741" s="501"/>
      <c r="X741" s="501"/>
      <c r="Y741" s="501"/>
      <c r="Z741" s="501"/>
      <c r="AA741" s="501"/>
      <c r="AB741" s="501"/>
      <c r="AC741" s="1195"/>
      <c r="AD741" s="1195"/>
      <c r="AE741" s="1195"/>
      <c r="AF741" s="1195"/>
      <c r="AG741" s="1195"/>
      <c r="AH741" s="1195"/>
      <c r="AI741" s="1195"/>
      <c r="AJ741" s="405"/>
      <c r="AK741" s="405"/>
      <c r="AL741" s="405"/>
      <c r="AM741" s="418"/>
      <c r="AN741" s="403"/>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6" customFormat="1">
      <c r="A742" s="467"/>
      <c r="B742" s="463"/>
      <c r="C742" s="768"/>
      <c r="D742" s="463"/>
      <c r="E742" s="777"/>
      <c r="F742" s="777"/>
      <c r="G742" s="777"/>
      <c r="H742" s="777"/>
      <c r="I742" s="777"/>
      <c r="J742" s="777"/>
      <c r="K742" s="777"/>
      <c r="L742" s="777"/>
      <c r="M742" s="777"/>
      <c r="N742" s="777"/>
      <c r="O742" s="777"/>
      <c r="P742" s="777"/>
      <c r="Q742" s="777"/>
      <c r="R742" s="777"/>
      <c r="S742" s="777"/>
      <c r="T742" s="777"/>
      <c r="U742" s="777"/>
      <c r="V742" s="777"/>
      <c r="W742" s="777"/>
      <c r="X742" s="777"/>
      <c r="Y742" s="777"/>
      <c r="Z742" s="777"/>
      <c r="AA742" s="777"/>
      <c r="AB742" s="543"/>
      <c r="AC742" s="543"/>
      <c r="AD742" s="543"/>
      <c r="AE742" s="543"/>
      <c r="AF742" s="543"/>
      <c r="AG742" s="543"/>
      <c r="AH742" s="463"/>
      <c r="AI742" s="431" t="s">
        <v>2362</v>
      </c>
      <c r="AJ742" s="1846">
        <f>VLOOKUP($H$740,$AO$669:$AP$671,2,FALSE)</f>
        <v>2</v>
      </c>
      <c r="AK742" s="1848"/>
      <c r="AL742" s="457"/>
      <c r="AM742" s="418"/>
      <c r="AN742" s="403"/>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6" customFormat="1" ht="12.75" customHeight="1">
      <c r="A743" s="497"/>
      <c r="B743" s="405"/>
      <c r="C743" s="758"/>
      <c r="D743" s="405"/>
      <c r="E743" s="405"/>
      <c r="F743" s="405"/>
      <c r="G743" s="405"/>
      <c r="H743" s="405"/>
      <c r="I743" s="405"/>
      <c r="J743" s="501"/>
      <c r="K743" s="501"/>
      <c r="L743" s="1202"/>
      <c r="M743" s="1202"/>
      <c r="N743" s="1202"/>
      <c r="O743" s="1202"/>
      <c r="P743" s="1202"/>
      <c r="Q743" s="1202"/>
      <c r="R743" s="1202"/>
      <c r="S743" s="1202"/>
      <c r="T743" s="1202"/>
      <c r="U743" s="1202"/>
      <c r="V743" s="476"/>
      <c r="W743" s="476"/>
      <c r="X743" s="476"/>
      <c r="Y743" s="476"/>
      <c r="Z743" s="1213"/>
      <c r="AA743" s="1213"/>
      <c r="AB743" s="1213"/>
      <c r="AC743" s="405"/>
      <c r="AD743" s="405"/>
      <c r="AE743" s="405"/>
      <c r="AF743" s="405"/>
      <c r="AG743" s="405"/>
      <c r="AH743" s="405"/>
      <c r="AI743" s="405"/>
      <c r="AJ743" s="405"/>
      <c r="AK743" s="405"/>
      <c r="AL743" s="405"/>
      <c r="AM743" s="418"/>
      <c r="AN743" s="403"/>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6" customFormat="1">
      <c r="A744" s="418"/>
      <c r="B744" s="405"/>
      <c r="C744" s="1113" t="s">
        <v>2351</v>
      </c>
      <c r="D744" s="476"/>
      <c r="E744" s="405"/>
      <c r="F744" s="405"/>
      <c r="G744" s="405"/>
      <c r="H744" s="405"/>
      <c r="I744" s="405"/>
      <c r="J744" s="405"/>
      <c r="K744" s="405"/>
      <c r="L744" s="405"/>
      <c r="M744" s="405"/>
      <c r="N744" s="405"/>
      <c r="O744" s="405"/>
      <c r="P744" s="405"/>
      <c r="Q744" s="405"/>
      <c r="R744" s="405"/>
      <c r="S744" s="405"/>
      <c r="T744" s="405"/>
      <c r="U744" s="405"/>
      <c r="V744" s="405"/>
      <c r="W744" s="405"/>
      <c r="X744" s="405"/>
      <c r="Y744" s="405"/>
      <c r="Z744" s="405"/>
      <c r="AA744" s="405"/>
      <c r="AB744" s="405"/>
      <c r="AC744" s="405"/>
      <c r="AD744" s="405"/>
      <c r="AE744" s="405"/>
      <c r="AF744" s="405"/>
      <c r="AG744" s="405"/>
      <c r="AH744" s="405"/>
      <c r="AI744" s="405"/>
      <c r="AJ744" s="405"/>
      <c r="AK744" s="405"/>
      <c r="AL744" s="405"/>
      <c r="AM744" s="418"/>
      <c r="AN744" s="403"/>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6" customFormat="1">
      <c r="A745" s="418"/>
      <c r="B745" s="476"/>
      <c r="C745" s="405"/>
      <c r="D745" s="405"/>
      <c r="E745" s="476"/>
      <c r="F745" s="476"/>
      <c r="G745" s="476"/>
      <c r="H745" s="476"/>
      <c r="I745" s="476"/>
      <c r="J745" s="476"/>
      <c r="K745" s="476"/>
      <c r="L745" s="476"/>
      <c r="M745" s="476"/>
      <c r="N745" s="476"/>
      <c r="O745" s="476"/>
      <c r="P745" s="476"/>
      <c r="Q745" s="476"/>
      <c r="R745" s="476"/>
      <c r="S745" s="476"/>
      <c r="T745" s="476"/>
      <c r="U745" s="476"/>
      <c r="V745" s="476"/>
      <c r="W745" s="476"/>
      <c r="X745" s="476"/>
      <c r="Y745" s="476"/>
      <c r="Z745" s="476"/>
      <c r="AA745" s="476"/>
      <c r="AB745" s="476"/>
      <c r="AC745" s="476"/>
      <c r="AD745" s="476"/>
      <c r="AE745" s="476"/>
      <c r="AF745" s="476"/>
      <c r="AG745" s="476"/>
      <c r="AH745" s="476"/>
      <c r="AI745" s="405"/>
      <c r="AJ745" s="405"/>
      <c r="AK745" s="405"/>
      <c r="AL745" s="405"/>
      <c r="AM745" s="418"/>
      <c r="AN745" s="403"/>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6" customFormat="1">
      <c r="A746" s="418"/>
      <c r="B746" s="405"/>
      <c r="C746" s="756"/>
      <c r="D746" s="520" t="s">
        <v>21</v>
      </c>
      <c r="E746" s="1839" t="s">
        <v>2363</v>
      </c>
      <c r="F746" s="1839"/>
      <c r="G746" s="1839"/>
      <c r="H746" s="1839"/>
      <c r="I746" s="1839"/>
      <c r="J746" s="1839"/>
      <c r="K746" s="1839"/>
      <c r="L746" s="1839"/>
      <c r="M746" s="1839"/>
      <c r="N746" s="1839"/>
      <c r="O746" s="1839"/>
      <c r="P746" s="1839"/>
      <c r="Q746" s="1839"/>
      <c r="R746" s="1839"/>
      <c r="S746" s="1839"/>
      <c r="T746" s="1839"/>
      <c r="U746" s="1839"/>
      <c r="V746" s="1839"/>
      <c r="W746" s="1839"/>
      <c r="X746" s="1839"/>
      <c r="Y746" s="1839"/>
      <c r="Z746" s="1839"/>
      <c r="AA746" s="1839"/>
      <c r="AB746" s="1839"/>
      <c r="AC746" s="405"/>
      <c r="AD746" s="405"/>
      <c r="AE746" s="405"/>
      <c r="AF746" s="1919" t="s">
        <v>2310</v>
      </c>
      <c r="AG746" s="1919"/>
      <c r="AH746" s="1919"/>
      <c r="AI746" s="1919"/>
      <c r="AJ746" s="1919"/>
      <c r="AK746" s="1919"/>
      <c r="AL746" s="1919"/>
      <c r="AM746" s="418"/>
      <c r="AN746" s="403"/>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6" customFormat="1">
      <c r="A747" s="418"/>
      <c r="B747" s="405"/>
      <c r="C747" s="758"/>
      <c r="D747" s="520"/>
      <c r="E747" s="1839"/>
      <c r="F747" s="1839"/>
      <c r="G747" s="1839"/>
      <c r="H747" s="1839"/>
      <c r="I747" s="1839"/>
      <c r="J747" s="1839"/>
      <c r="K747" s="1839"/>
      <c r="L747" s="1839"/>
      <c r="M747" s="1839"/>
      <c r="N747" s="1839"/>
      <c r="O747" s="1839"/>
      <c r="P747" s="1839"/>
      <c r="Q747" s="1839"/>
      <c r="R747" s="1839"/>
      <c r="S747" s="1839"/>
      <c r="T747" s="1839"/>
      <c r="U747" s="1839"/>
      <c r="V747" s="1839"/>
      <c r="W747" s="1839"/>
      <c r="X747" s="1839"/>
      <c r="Y747" s="1839"/>
      <c r="Z747" s="1839"/>
      <c r="AA747" s="1839"/>
      <c r="AB747" s="1839"/>
      <c r="AC747" s="405"/>
      <c r="AD747" s="405"/>
      <c r="AE747" s="405"/>
      <c r="AF747" s="405"/>
      <c r="AG747" s="405"/>
      <c r="AH747" s="405"/>
      <c r="AI747" s="405"/>
      <c r="AJ747" s="405"/>
      <c r="AK747" s="405"/>
      <c r="AL747" s="405"/>
      <c r="AM747" s="418"/>
      <c r="AN747" s="403"/>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6" customFormat="1">
      <c r="A748" s="418"/>
      <c r="B748" s="476"/>
      <c r="C748" s="764"/>
      <c r="D748" s="520"/>
      <c r="E748" s="476"/>
      <c r="F748" s="476"/>
      <c r="G748" s="476"/>
      <c r="H748" s="476"/>
      <c r="I748" s="476"/>
      <c r="J748" s="476"/>
      <c r="K748" s="476"/>
      <c r="L748" s="476"/>
      <c r="M748" s="476"/>
      <c r="N748" s="476"/>
      <c r="O748" s="476"/>
      <c r="P748" s="476"/>
      <c r="Q748" s="476"/>
      <c r="R748" s="476"/>
      <c r="S748" s="476"/>
      <c r="T748" s="476"/>
      <c r="U748" s="476"/>
      <c r="V748" s="476"/>
      <c r="W748" s="476"/>
      <c r="X748" s="476"/>
      <c r="Y748" s="476"/>
      <c r="Z748" s="476"/>
      <c r="AA748" s="476"/>
      <c r="AB748" s="476"/>
      <c r="AC748" s="405"/>
      <c r="AD748" s="405"/>
      <c r="AE748" s="476"/>
      <c r="AF748" s="476"/>
      <c r="AG748" s="476"/>
      <c r="AH748" s="476"/>
      <c r="AI748" s="476"/>
      <c r="AJ748" s="476"/>
      <c r="AK748" s="405"/>
      <c r="AL748" s="405"/>
      <c r="AM748" s="418"/>
      <c r="AN748" s="403"/>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6" customFormat="1">
      <c r="A749" s="497"/>
      <c r="B749" s="405"/>
      <c r="C749" s="756"/>
      <c r="D749" s="520" t="s">
        <v>26</v>
      </c>
      <c r="E749" s="1839" t="s">
        <v>2364</v>
      </c>
      <c r="F749" s="1839"/>
      <c r="G749" s="1839"/>
      <c r="H749" s="1839"/>
      <c r="I749" s="1839"/>
      <c r="J749" s="1839"/>
      <c r="K749" s="1839"/>
      <c r="L749" s="1839"/>
      <c r="M749" s="1839"/>
      <c r="N749" s="1839"/>
      <c r="O749" s="1839"/>
      <c r="P749" s="1839"/>
      <c r="Q749" s="1839"/>
      <c r="R749" s="1839"/>
      <c r="S749" s="1839"/>
      <c r="T749" s="1839"/>
      <c r="U749" s="1839"/>
      <c r="V749" s="1839"/>
      <c r="W749" s="1839"/>
      <c r="X749" s="1839"/>
      <c r="Y749" s="1839"/>
      <c r="Z749" s="1839"/>
      <c r="AA749" s="1839"/>
      <c r="AB749" s="1839"/>
      <c r="AC749" s="405"/>
      <c r="AD749" s="405"/>
      <c r="AE749" s="405"/>
      <c r="AF749" s="1919" t="s">
        <v>2328</v>
      </c>
      <c r="AG749" s="1919"/>
      <c r="AH749" s="1919"/>
      <c r="AI749" s="1919"/>
      <c r="AJ749" s="1919"/>
      <c r="AK749" s="1919"/>
      <c r="AL749" s="1919"/>
      <c r="AM749" s="418"/>
      <c r="AN749" s="403"/>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6" customFormat="1" ht="12.75" customHeight="1">
      <c r="A750" s="497"/>
      <c r="B750" s="405"/>
      <c r="C750" s="756"/>
      <c r="D750" s="520"/>
      <c r="E750" s="1839"/>
      <c r="F750" s="1839"/>
      <c r="G750" s="1839"/>
      <c r="H750" s="1839"/>
      <c r="I750" s="1839"/>
      <c r="J750" s="1839"/>
      <c r="K750" s="1839"/>
      <c r="L750" s="1839"/>
      <c r="M750" s="1839"/>
      <c r="N750" s="1839"/>
      <c r="O750" s="1839"/>
      <c r="P750" s="1839"/>
      <c r="Q750" s="1839"/>
      <c r="R750" s="1839"/>
      <c r="S750" s="1839"/>
      <c r="T750" s="1839"/>
      <c r="U750" s="1839"/>
      <c r="V750" s="1839"/>
      <c r="W750" s="1839"/>
      <c r="X750" s="1839"/>
      <c r="Y750" s="1839"/>
      <c r="Z750" s="1839"/>
      <c r="AA750" s="1839"/>
      <c r="AB750" s="1839"/>
      <c r="AC750" s="405"/>
      <c r="AD750" s="405"/>
      <c r="AE750" s="1195"/>
      <c r="AF750" s="405"/>
      <c r="AG750" s="405"/>
      <c r="AH750" s="405"/>
      <c r="AI750" s="405"/>
      <c r="AJ750" s="405"/>
      <c r="AK750" s="405"/>
      <c r="AL750" s="405"/>
      <c r="AM750" s="418"/>
      <c r="AN750" s="403"/>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6" customFormat="1">
      <c r="A751" s="418"/>
      <c r="B751" s="405"/>
      <c r="C751" s="758"/>
      <c r="D751" s="405"/>
      <c r="E751" s="1202"/>
      <c r="F751" s="1202"/>
      <c r="G751" s="1202"/>
      <c r="H751" s="1202"/>
      <c r="I751" s="1202"/>
      <c r="J751" s="1202"/>
      <c r="K751" s="1202"/>
      <c r="L751" s="1202"/>
      <c r="M751" s="1202"/>
      <c r="N751" s="1202"/>
      <c r="O751" s="1202"/>
      <c r="P751" s="1202"/>
      <c r="Q751" s="1202"/>
      <c r="R751" s="1202"/>
      <c r="S751" s="1202"/>
      <c r="T751" s="1202"/>
      <c r="U751" s="1202"/>
      <c r="V751" s="1202"/>
      <c r="W751" s="1202"/>
      <c r="X751" s="1202"/>
      <c r="Y751" s="1202"/>
      <c r="Z751" s="1202"/>
      <c r="AA751" s="1202"/>
      <c r="AB751" s="1202"/>
      <c r="AC751" s="405"/>
      <c r="AD751" s="405"/>
      <c r="AE751" s="476"/>
      <c r="AF751" s="476"/>
      <c r="AG751" s="476"/>
      <c r="AH751" s="476"/>
      <c r="AI751" s="405"/>
      <c r="AJ751" s="405"/>
      <c r="AK751" s="405"/>
      <c r="AL751" s="405"/>
      <c r="AM751" s="418"/>
      <c r="AN751" s="403"/>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6" customFormat="1" ht="12.75" customHeight="1">
      <c r="A752" s="418"/>
      <c r="B752" s="405"/>
      <c r="C752" s="405"/>
      <c r="D752" s="405" t="s">
        <v>2296</v>
      </c>
      <c r="E752" s="1213"/>
      <c r="F752" s="1213"/>
      <c r="G752" s="1213"/>
      <c r="H752" s="1863" t="s">
        <v>26</v>
      </c>
      <c r="I752" s="1863"/>
      <c r="J752" s="1202"/>
      <c r="K752" s="1202"/>
      <c r="L752" s="1202"/>
      <c r="M752" s="1202"/>
      <c r="N752" s="1202"/>
      <c r="O752" s="1202"/>
      <c r="P752" s="1202"/>
      <c r="Q752" s="405"/>
      <c r="R752" s="405"/>
      <c r="S752" s="405"/>
      <c r="T752" s="405"/>
      <c r="U752" s="405"/>
      <c r="V752" s="405"/>
      <c r="W752" s="1202"/>
      <c r="X752" s="1202"/>
      <c r="Y752" s="1202"/>
      <c r="Z752" s="1202"/>
      <c r="AA752" s="1202"/>
      <c r="AB752" s="1202"/>
      <c r="AC752" s="405"/>
      <c r="AD752" s="405"/>
      <c r="AE752" s="476"/>
      <c r="AF752" s="476"/>
      <c r="AG752" s="476"/>
      <c r="AH752" s="476"/>
      <c r="AI752" s="405"/>
      <c r="AJ752" s="405"/>
      <c r="AK752" s="405"/>
      <c r="AL752" s="405"/>
      <c r="AM752" s="418"/>
      <c r="AN752" s="403"/>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6" customFormat="1" ht="12.75" customHeight="1">
      <c r="A753" s="418"/>
      <c r="B753" s="476"/>
      <c r="C753" s="764"/>
      <c r="D753" s="476"/>
      <c r="E753" s="476"/>
      <c r="F753" s="476"/>
      <c r="G753" s="476"/>
      <c r="H753" s="476"/>
      <c r="I753" s="476"/>
      <c r="J753" s="476"/>
      <c r="K753" s="476"/>
      <c r="L753" s="476"/>
      <c r="M753" s="476"/>
      <c r="N753" s="476"/>
      <c r="O753" s="476"/>
      <c r="P753" s="476"/>
      <c r="Q753" s="476"/>
      <c r="R753" s="476"/>
      <c r="S753" s="476"/>
      <c r="T753" s="476"/>
      <c r="U753" s="476"/>
      <c r="V753" s="476"/>
      <c r="W753" s="476"/>
      <c r="X753" s="476"/>
      <c r="Y753" s="476"/>
      <c r="Z753" s="476"/>
      <c r="AA753" s="476"/>
      <c r="AB753" s="476"/>
      <c r="AC753" s="476"/>
      <c r="AD753" s="476"/>
      <c r="AE753" s="476"/>
      <c r="AF753" s="476"/>
      <c r="AG753" s="476"/>
      <c r="AH753" s="476"/>
      <c r="AI753" s="405"/>
      <c r="AJ753" s="405"/>
      <c r="AK753" s="405"/>
      <c r="AL753" s="405"/>
      <c r="AM753" s="418"/>
      <c r="AN753" s="403"/>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6" customFormat="1" ht="13.9" customHeight="1">
      <c r="A754" s="467"/>
      <c r="B754" s="522"/>
      <c r="C754" s="778"/>
      <c r="D754" s="522"/>
      <c r="E754" s="522"/>
      <c r="F754" s="522"/>
      <c r="G754" s="522"/>
      <c r="H754" s="522"/>
      <c r="I754" s="522"/>
      <c r="J754" s="522"/>
      <c r="K754" s="522"/>
      <c r="L754" s="522"/>
      <c r="M754" s="522"/>
      <c r="N754" s="522"/>
      <c r="O754" s="522"/>
      <c r="P754" s="522"/>
      <c r="Q754" s="522"/>
      <c r="R754" s="522"/>
      <c r="S754" s="522"/>
      <c r="T754" s="522"/>
      <c r="U754" s="522"/>
      <c r="V754" s="522"/>
      <c r="W754" s="522"/>
      <c r="X754" s="522"/>
      <c r="Y754" s="522"/>
      <c r="Z754" s="522"/>
      <c r="AA754" s="522"/>
      <c r="AB754" s="522"/>
      <c r="AC754" s="522"/>
      <c r="AD754" s="522"/>
      <c r="AE754" s="522"/>
      <c r="AF754" s="522"/>
      <c r="AG754" s="522"/>
      <c r="AH754" s="463"/>
      <c r="AI754" s="431" t="s">
        <v>2365</v>
      </c>
      <c r="AJ754" s="1846">
        <f>VLOOKUP($H$752,$AO$686:$AP$688,2,FALSE)</f>
        <v>1</v>
      </c>
      <c r="AK754" s="1848"/>
      <c r="AL754" s="457"/>
      <c r="AM754" s="418"/>
      <c r="AN754" s="403"/>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6" customFormat="1">
      <c r="A755" s="418"/>
      <c r="B755" s="476"/>
      <c r="C755" s="764"/>
      <c r="D755" s="476"/>
      <c r="E755" s="476"/>
      <c r="F755" s="476"/>
      <c r="G755" s="476"/>
      <c r="H755" s="476"/>
      <c r="I755" s="476"/>
      <c r="J755" s="476"/>
      <c r="K755" s="476"/>
      <c r="L755" s="476"/>
      <c r="M755" s="476"/>
      <c r="N755" s="476"/>
      <c r="O755" s="476"/>
      <c r="P755" s="476"/>
      <c r="Q755" s="476"/>
      <c r="R755" s="476"/>
      <c r="S755" s="476"/>
      <c r="T755" s="476"/>
      <c r="U755" s="476"/>
      <c r="V755" s="476"/>
      <c r="W755" s="476"/>
      <c r="X755" s="476"/>
      <c r="Y755" s="476"/>
      <c r="Z755" s="476"/>
      <c r="AA755" s="476"/>
      <c r="AB755" s="476"/>
      <c r="AC755" s="476"/>
      <c r="AD755" s="476"/>
      <c r="AE755" s="476"/>
      <c r="AF755" s="476"/>
      <c r="AG755" s="476"/>
      <c r="AH755" s="405"/>
      <c r="AI755" s="1189"/>
      <c r="AJ755" s="457"/>
      <c r="AK755" s="457"/>
      <c r="AL755" s="457"/>
      <c r="AM755" s="418"/>
      <c r="AN755" s="403"/>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6" customFormat="1">
      <c r="A756" s="418"/>
      <c r="B756" s="476"/>
      <c r="C756" s="1113" t="s">
        <v>2352</v>
      </c>
      <c r="D756" s="476"/>
      <c r="E756" s="476"/>
      <c r="F756" s="476"/>
      <c r="G756" s="476"/>
      <c r="H756" s="476"/>
      <c r="I756" s="476"/>
      <c r="J756" s="476"/>
      <c r="K756" s="476"/>
      <c r="L756" s="476"/>
      <c r="M756" s="476"/>
      <c r="N756" s="476"/>
      <c r="O756" s="476"/>
      <c r="P756" s="476"/>
      <c r="Q756" s="476"/>
      <c r="R756" s="476"/>
      <c r="S756" s="476"/>
      <c r="T756" s="476"/>
      <c r="U756" s="476"/>
      <c r="V756" s="476"/>
      <c r="W756" s="476"/>
      <c r="X756" s="476"/>
      <c r="Y756" s="476"/>
      <c r="Z756" s="476"/>
      <c r="AA756" s="476"/>
      <c r="AB756" s="476"/>
      <c r="AC756" s="476"/>
      <c r="AD756" s="476"/>
      <c r="AE756" s="476"/>
      <c r="AF756" s="476"/>
      <c r="AG756" s="476"/>
      <c r="AH756" s="405"/>
      <c r="AI756" s="1189"/>
      <c r="AJ756" s="457"/>
      <c r="AK756" s="457"/>
      <c r="AL756" s="457"/>
      <c r="AM756" s="418"/>
      <c r="AN756" s="403"/>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6" customFormat="1">
      <c r="A757" s="418"/>
      <c r="B757" s="476"/>
      <c r="C757" s="764"/>
      <c r="D757" s="476"/>
      <c r="E757" s="476"/>
      <c r="F757" s="476"/>
      <c r="G757" s="476"/>
      <c r="H757" s="476"/>
      <c r="I757" s="476"/>
      <c r="J757" s="476"/>
      <c r="K757" s="476"/>
      <c r="L757" s="476"/>
      <c r="M757" s="476"/>
      <c r="N757" s="476"/>
      <c r="O757" s="476"/>
      <c r="P757" s="476"/>
      <c r="Q757" s="476"/>
      <c r="R757" s="476"/>
      <c r="S757" s="476"/>
      <c r="T757" s="476"/>
      <c r="U757" s="476"/>
      <c r="V757" s="476"/>
      <c r="W757" s="476"/>
      <c r="X757" s="476"/>
      <c r="Y757" s="476"/>
      <c r="Z757" s="476"/>
      <c r="AA757" s="476"/>
      <c r="AB757" s="476"/>
      <c r="AC757" s="476"/>
      <c r="AD757" s="476"/>
      <c r="AE757" s="476"/>
      <c r="AF757" s="476"/>
      <c r="AG757" s="476"/>
      <c r="AH757" s="405"/>
      <c r="AI757" s="1189"/>
      <c r="AJ757" s="457"/>
      <c r="AK757" s="457"/>
      <c r="AL757" s="457"/>
      <c r="AM757" s="418"/>
      <c r="AN757" s="540"/>
    </row>
    <row r="758" spans="1:74" s="436" customFormat="1" ht="13.7" customHeight="1">
      <c r="A758" s="418"/>
      <c r="B758" s="476"/>
      <c r="C758" s="764"/>
      <c r="D758" s="520" t="s">
        <v>21</v>
      </c>
      <c r="E758" s="1839" t="s">
        <v>2366</v>
      </c>
      <c r="F758" s="1839"/>
      <c r="G758" s="1839"/>
      <c r="H758" s="1839"/>
      <c r="I758" s="1839"/>
      <c r="J758" s="1839"/>
      <c r="K758" s="1839"/>
      <c r="L758" s="1839"/>
      <c r="M758" s="1839"/>
      <c r="N758" s="1839"/>
      <c r="O758" s="1839"/>
      <c r="P758" s="1839"/>
      <c r="Q758" s="1839"/>
      <c r="R758" s="1839"/>
      <c r="S758" s="1839"/>
      <c r="T758" s="1839"/>
      <c r="U758" s="1839"/>
      <c r="V758" s="1839"/>
      <c r="W758" s="1839"/>
      <c r="X758" s="1839"/>
      <c r="Y758" s="1839"/>
      <c r="Z758" s="1839"/>
      <c r="AA758" s="1839"/>
      <c r="AB758" s="1839"/>
      <c r="AC758" s="1839"/>
      <c r="AD758" s="1839"/>
      <c r="AE758" s="405"/>
      <c r="AF758" s="1919" t="s">
        <v>2310</v>
      </c>
      <c r="AG758" s="1919"/>
      <c r="AH758" s="1919"/>
      <c r="AI758" s="1919"/>
      <c r="AJ758" s="1919"/>
      <c r="AK758" s="1919"/>
      <c r="AL758" s="1919"/>
      <c r="AM758" s="474"/>
      <c r="AN758" s="540"/>
      <c r="AO758" s="418" t="s">
        <v>299</v>
      </c>
      <c r="AP758" s="530">
        <v>0</v>
      </c>
    </row>
    <row r="759" spans="1:74" s="436" customFormat="1" ht="13.7" customHeight="1">
      <c r="A759" s="418"/>
      <c r="B759" s="476"/>
      <c r="C759" s="764"/>
      <c r="D759" s="520"/>
      <c r="E759" s="1839"/>
      <c r="F759" s="1839"/>
      <c r="G759" s="1839"/>
      <c r="H759" s="1839"/>
      <c r="I759" s="1839"/>
      <c r="J759" s="1839"/>
      <c r="K759" s="1839"/>
      <c r="L759" s="1839"/>
      <c r="M759" s="1839"/>
      <c r="N759" s="1839"/>
      <c r="O759" s="1839"/>
      <c r="P759" s="1839"/>
      <c r="Q759" s="1839"/>
      <c r="R759" s="1839"/>
      <c r="S759" s="1839"/>
      <c r="T759" s="1839"/>
      <c r="U759" s="1839"/>
      <c r="V759" s="1839"/>
      <c r="W759" s="1839"/>
      <c r="X759" s="1839"/>
      <c r="Y759" s="1839"/>
      <c r="Z759" s="1839"/>
      <c r="AA759" s="1839"/>
      <c r="AB759" s="1839"/>
      <c r="AC759" s="1839"/>
      <c r="AD759" s="1839"/>
      <c r="AE759" s="405"/>
      <c r="AF759" s="1195"/>
      <c r="AG759" s="1195"/>
      <c r="AH759" s="1195"/>
      <c r="AI759" s="1195"/>
      <c r="AJ759" s="1195"/>
      <c r="AK759" s="1195"/>
      <c r="AL759" s="1195"/>
      <c r="AM759" s="474"/>
      <c r="AN759" s="540"/>
      <c r="AO759" s="472" t="s">
        <v>21</v>
      </c>
      <c r="AP759" s="418">
        <v>2</v>
      </c>
    </row>
    <row r="760" spans="1:74" s="436" customFormat="1">
      <c r="A760" s="418"/>
      <c r="B760" s="476"/>
      <c r="C760" s="764"/>
      <c r="D760" s="520"/>
      <c r="E760" s="1839"/>
      <c r="F760" s="1839"/>
      <c r="G760" s="1839"/>
      <c r="H760" s="1839"/>
      <c r="I760" s="1839"/>
      <c r="J760" s="1839"/>
      <c r="K760" s="1839"/>
      <c r="L760" s="1839"/>
      <c r="M760" s="1839"/>
      <c r="N760" s="1839"/>
      <c r="O760" s="1839"/>
      <c r="P760" s="1839"/>
      <c r="Q760" s="1839"/>
      <c r="R760" s="1839"/>
      <c r="S760" s="1839"/>
      <c r="T760" s="1839"/>
      <c r="U760" s="1839"/>
      <c r="V760" s="1839"/>
      <c r="W760" s="1839"/>
      <c r="X760" s="1839"/>
      <c r="Y760" s="1839"/>
      <c r="Z760" s="1839"/>
      <c r="AA760" s="1839"/>
      <c r="AB760" s="1839"/>
      <c r="AC760" s="1839"/>
      <c r="AD760" s="1839"/>
      <c r="AE760" s="405"/>
      <c r="AF760" s="405"/>
      <c r="AG760" s="405"/>
      <c r="AH760" s="405"/>
      <c r="AI760" s="405"/>
      <c r="AJ760" s="405"/>
      <c r="AK760" s="405"/>
      <c r="AL760" s="1195"/>
      <c r="AM760" s="474"/>
      <c r="AN760" s="403"/>
      <c r="AO760" s="472" t="s">
        <v>26</v>
      </c>
      <c r="AP760" s="418">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6" customFormat="1" ht="18.600000000000001" customHeight="1">
      <c r="A761" s="418"/>
      <c r="B761" s="476"/>
      <c r="C761" s="764"/>
      <c r="D761" s="520"/>
      <c r="E761" s="1839"/>
      <c r="F761" s="1839"/>
      <c r="G761" s="1839"/>
      <c r="H761" s="1839"/>
      <c r="I761" s="1839"/>
      <c r="J761" s="1839"/>
      <c r="K761" s="1839"/>
      <c r="L761" s="1839"/>
      <c r="M761" s="1839"/>
      <c r="N761" s="1839"/>
      <c r="O761" s="1839"/>
      <c r="P761" s="1839"/>
      <c r="Q761" s="1839"/>
      <c r="R761" s="1839"/>
      <c r="S761" s="1839"/>
      <c r="T761" s="1839"/>
      <c r="U761" s="1839"/>
      <c r="V761" s="1839"/>
      <c r="W761" s="1839"/>
      <c r="X761" s="1839"/>
      <c r="Y761" s="1839"/>
      <c r="Z761" s="1839"/>
      <c r="AA761" s="1839"/>
      <c r="AB761" s="1839"/>
      <c r="AC761" s="1839"/>
      <c r="AD761" s="1839"/>
      <c r="AE761" s="1195"/>
      <c r="AF761" s="1195"/>
      <c r="AG761" s="1195"/>
      <c r="AH761" s="1195"/>
      <c r="AI761" s="1195"/>
      <c r="AJ761" s="1195"/>
      <c r="AK761" s="1195"/>
      <c r="AL761" s="1195"/>
      <c r="AM761" s="474"/>
      <c r="AN761" s="403"/>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8" customFormat="1" ht="12.75" customHeight="1">
      <c r="B762" s="476"/>
      <c r="C762" s="764"/>
      <c r="D762" s="520"/>
      <c r="E762" s="1188"/>
      <c r="F762" s="1188"/>
      <c r="G762" s="1188"/>
      <c r="H762" s="1188"/>
      <c r="I762" s="1188"/>
      <c r="J762" s="1188"/>
      <c r="K762" s="1188"/>
      <c r="L762" s="1188"/>
      <c r="M762" s="1188"/>
      <c r="N762" s="1188"/>
      <c r="O762" s="1188"/>
      <c r="P762" s="1188"/>
      <c r="Q762" s="1188"/>
      <c r="R762" s="1188"/>
      <c r="S762" s="1188"/>
      <c r="T762" s="1188"/>
      <c r="U762" s="1188"/>
      <c r="V762" s="1188"/>
      <c r="W762" s="1188"/>
      <c r="X762" s="1188"/>
      <c r="Y762" s="1188"/>
      <c r="Z762" s="1188"/>
      <c r="AA762" s="1188"/>
      <c r="AB762" s="1188"/>
      <c r="AC762" s="1188"/>
      <c r="AD762" s="1188"/>
      <c r="AE762" s="1195"/>
      <c r="AF762" s="405"/>
      <c r="AG762" s="405"/>
      <c r="AH762" s="405"/>
      <c r="AI762" s="405"/>
      <c r="AJ762" s="405"/>
      <c r="AK762" s="405"/>
      <c r="AL762" s="405"/>
      <c r="AM762" s="474"/>
      <c r="AN762" s="459"/>
    </row>
    <row r="763" spans="1:74" s="418" customFormat="1" ht="12.75" customHeight="1">
      <c r="B763" s="476"/>
      <c r="C763" s="764"/>
      <c r="D763" s="520" t="s">
        <v>26</v>
      </c>
      <c r="E763" s="1951" t="s">
        <v>2367</v>
      </c>
      <c r="F763" s="1951"/>
      <c r="G763" s="1951"/>
      <c r="H763" s="1951"/>
      <c r="I763" s="1951"/>
      <c r="J763" s="1951"/>
      <c r="K763" s="1951"/>
      <c r="L763" s="1951"/>
      <c r="M763" s="1951"/>
      <c r="N763" s="1951"/>
      <c r="O763" s="1951"/>
      <c r="P763" s="1951"/>
      <c r="Q763" s="1951"/>
      <c r="R763" s="1951"/>
      <c r="S763" s="1951"/>
      <c r="T763" s="1951"/>
      <c r="U763" s="1951"/>
      <c r="V763" s="1951"/>
      <c r="W763" s="1951"/>
      <c r="X763" s="1951"/>
      <c r="Y763" s="1951"/>
      <c r="Z763" s="1951"/>
      <c r="AA763" s="1951"/>
      <c r="AB763" s="1951"/>
      <c r="AC763" s="1951"/>
      <c r="AD763" s="1951"/>
      <c r="AE763" s="405"/>
      <c r="AF763" s="1919" t="s">
        <v>2020</v>
      </c>
      <c r="AG763" s="1919"/>
      <c r="AH763" s="1919"/>
      <c r="AI763" s="1919"/>
      <c r="AJ763" s="1919"/>
      <c r="AK763" s="1919"/>
      <c r="AL763" s="1919"/>
      <c r="AM763" s="474"/>
      <c r="AN763" s="459"/>
    </row>
    <row r="764" spans="1:74" s="418" customFormat="1" ht="12.75" customHeight="1">
      <c r="B764" s="476"/>
      <c r="C764" s="764"/>
      <c r="D764" s="520"/>
      <c r="E764" s="1951"/>
      <c r="F764" s="1951"/>
      <c r="G764" s="1951"/>
      <c r="H764" s="1951"/>
      <c r="I764" s="1951"/>
      <c r="J764" s="1951"/>
      <c r="K764" s="1951"/>
      <c r="L764" s="1951"/>
      <c r="M764" s="1951"/>
      <c r="N764" s="1951"/>
      <c r="O764" s="1951"/>
      <c r="P764" s="1951"/>
      <c r="Q764" s="1951"/>
      <c r="R764" s="1951"/>
      <c r="S764" s="1951"/>
      <c r="T764" s="1951"/>
      <c r="U764" s="1951"/>
      <c r="V764" s="1951"/>
      <c r="W764" s="1951"/>
      <c r="X764" s="1951"/>
      <c r="Y764" s="1951"/>
      <c r="Z764" s="1951"/>
      <c r="AA764" s="1951"/>
      <c r="AB764" s="1951"/>
      <c r="AC764" s="1951"/>
      <c r="AD764" s="1951"/>
      <c r="AE764" s="1195"/>
      <c r="AF764" s="1195"/>
      <c r="AG764" s="1195"/>
      <c r="AH764" s="1195"/>
      <c r="AI764" s="1195"/>
      <c r="AJ764" s="1195"/>
      <c r="AK764" s="1195"/>
      <c r="AL764" s="1195"/>
      <c r="AM764" s="474"/>
      <c r="AN764" s="459"/>
    </row>
    <row r="765" spans="1:74" s="418" customFormat="1" ht="12.75" customHeight="1">
      <c r="B765" s="476"/>
      <c r="C765" s="764"/>
      <c r="D765" s="520"/>
      <c r="E765" s="1951"/>
      <c r="F765" s="1951"/>
      <c r="G765" s="1951"/>
      <c r="H765" s="1951"/>
      <c r="I765" s="1951"/>
      <c r="J765" s="1951"/>
      <c r="K765" s="1951"/>
      <c r="L765" s="1951"/>
      <c r="M765" s="1951"/>
      <c r="N765" s="1951"/>
      <c r="O765" s="1951"/>
      <c r="P765" s="1951"/>
      <c r="Q765" s="1951"/>
      <c r="R765" s="1951"/>
      <c r="S765" s="1951"/>
      <c r="T765" s="1951"/>
      <c r="U765" s="1951"/>
      <c r="V765" s="1951"/>
      <c r="W765" s="1951"/>
      <c r="X765" s="1951"/>
      <c r="Y765" s="1951"/>
      <c r="Z765" s="1951"/>
      <c r="AA765" s="1951"/>
      <c r="AB765" s="1951"/>
      <c r="AC765" s="1951"/>
      <c r="AD765" s="1951"/>
      <c r="AE765" s="1195"/>
      <c r="AF765" s="1195"/>
      <c r="AG765" s="1195"/>
      <c r="AH765" s="1195"/>
      <c r="AI765" s="1195"/>
      <c r="AJ765" s="1195"/>
      <c r="AK765" s="1195"/>
      <c r="AL765" s="1195"/>
      <c r="AM765" s="474"/>
      <c r="AN765" s="459"/>
    </row>
    <row r="766" spans="1:74" s="418" customFormat="1" ht="12.75" customHeight="1">
      <c r="B766" s="476"/>
      <c r="C766" s="764"/>
      <c r="D766" s="520"/>
      <c r="E766" s="1951"/>
      <c r="F766" s="1951"/>
      <c r="G766" s="1951"/>
      <c r="H766" s="1951"/>
      <c r="I766" s="1951"/>
      <c r="J766" s="1951"/>
      <c r="K766" s="1951"/>
      <c r="L766" s="1951"/>
      <c r="M766" s="1951"/>
      <c r="N766" s="1951"/>
      <c r="O766" s="1951"/>
      <c r="P766" s="1951"/>
      <c r="Q766" s="1951"/>
      <c r="R766" s="1951"/>
      <c r="S766" s="1951"/>
      <c r="T766" s="1951"/>
      <c r="U766" s="1951"/>
      <c r="V766" s="1951"/>
      <c r="W766" s="1951"/>
      <c r="X766" s="1951"/>
      <c r="Y766" s="1951"/>
      <c r="Z766" s="1951"/>
      <c r="AA766" s="1951"/>
      <c r="AB766" s="1951"/>
      <c r="AC766" s="1951"/>
      <c r="AD766" s="1951"/>
      <c r="AE766" s="1195"/>
      <c r="AF766" s="1195"/>
      <c r="AG766" s="1195"/>
      <c r="AH766" s="1195"/>
      <c r="AI766" s="1195"/>
      <c r="AJ766" s="1195"/>
      <c r="AK766" s="1195"/>
      <c r="AL766" s="1195"/>
      <c r="AM766" s="474"/>
      <c r="AN766" s="459"/>
    </row>
    <row r="767" spans="1:74" s="418" customFormat="1" ht="12.75" customHeight="1">
      <c r="A767" s="436"/>
      <c r="B767" s="405"/>
      <c r="C767" s="405"/>
      <c r="D767" s="405"/>
      <c r="E767" s="405"/>
      <c r="F767" s="405"/>
      <c r="G767" s="405"/>
      <c r="H767" s="405"/>
      <c r="I767" s="405"/>
      <c r="J767" s="405"/>
      <c r="K767" s="405"/>
      <c r="L767" s="405"/>
      <c r="M767" s="405"/>
      <c r="N767" s="405"/>
      <c r="O767" s="405"/>
      <c r="P767" s="405"/>
      <c r="Q767" s="405"/>
      <c r="R767" s="405"/>
      <c r="S767" s="405"/>
      <c r="T767" s="405"/>
      <c r="U767" s="405"/>
      <c r="V767" s="405"/>
      <c r="W767" s="405"/>
      <c r="X767" s="405"/>
      <c r="Y767" s="405"/>
      <c r="Z767" s="405"/>
      <c r="AA767" s="405"/>
      <c r="AB767" s="405"/>
      <c r="AC767" s="405"/>
      <c r="AD767" s="405"/>
      <c r="AE767" s="405"/>
      <c r="AF767" s="405"/>
      <c r="AG767" s="405"/>
      <c r="AH767" s="405"/>
      <c r="AI767" s="405"/>
      <c r="AJ767" s="405"/>
      <c r="AK767" s="405"/>
      <c r="AL767" s="405"/>
      <c r="AM767" s="436"/>
      <c r="AN767" s="459"/>
    </row>
    <row r="768" spans="1:74" s="418" customFormat="1" ht="12.75" customHeight="1">
      <c r="B768" s="476"/>
      <c r="C768" s="764"/>
      <c r="D768" s="405" t="s">
        <v>2296</v>
      </c>
      <c r="E768" s="1213"/>
      <c r="F768" s="1213"/>
      <c r="G768" s="1213"/>
      <c r="H768" s="1863" t="s">
        <v>299</v>
      </c>
      <c r="I768" s="1863"/>
      <c r="J768" s="1202"/>
      <c r="K768" s="1202"/>
      <c r="L768" s="1202"/>
      <c r="M768" s="1202"/>
      <c r="N768" s="1202"/>
      <c r="O768" s="1202"/>
      <c r="P768" s="1202"/>
      <c r="Q768" s="1202"/>
      <c r="R768" s="1202"/>
      <c r="S768" s="1202"/>
      <c r="T768" s="1202"/>
      <c r="U768" s="1202"/>
      <c r="V768" s="1202"/>
      <c r="W768" s="1202"/>
      <c r="X768" s="1202"/>
      <c r="Y768" s="1202"/>
      <c r="Z768" s="1202"/>
      <c r="AA768" s="1202"/>
      <c r="AB768" s="1202"/>
      <c r="AC768" s="1202"/>
      <c r="AD768" s="1202"/>
      <c r="AE768" s="1202"/>
      <c r="AF768" s="1202"/>
      <c r="AG768" s="476"/>
      <c r="AH768" s="405"/>
      <c r="AI768" s="1189"/>
      <c r="AJ768" s="457"/>
      <c r="AK768" s="457"/>
      <c r="AL768" s="457"/>
      <c r="AN768" s="459"/>
    </row>
    <row r="769" spans="1:81" s="418" customFormat="1" ht="12.75" customHeight="1">
      <c r="B769" s="476"/>
      <c r="C769" s="764"/>
      <c r="D769" s="476"/>
      <c r="E769" s="476"/>
      <c r="F769" s="476"/>
      <c r="G769" s="476"/>
      <c r="H769" s="476"/>
      <c r="I769" s="476"/>
      <c r="J769" s="476"/>
      <c r="K769" s="476"/>
      <c r="L769" s="476"/>
      <c r="M769" s="476"/>
      <c r="N769" s="476"/>
      <c r="O769" s="476"/>
      <c r="P769" s="476"/>
      <c r="Q769" s="476"/>
      <c r="R769" s="476"/>
      <c r="S769" s="476"/>
      <c r="T769" s="476"/>
      <c r="U769" s="476"/>
      <c r="V769" s="476"/>
      <c r="W769" s="476"/>
      <c r="X769" s="476"/>
      <c r="Y769" s="476"/>
      <c r="Z769" s="476"/>
      <c r="AA769" s="476"/>
      <c r="AB769" s="476"/>
      <c r="AC769" s="476"/>
      <c r="AD769" s="476"/>
      <c r="AE769" s="476"/>
      <c r="AF769" s="476"/>
      <c r="AG769" s="476"/>
      <c r="AH769" s="405"/>
      <c r="AI769" s="1189"/>
      <c r="AJ769" s="457"/>
      <c r="AK769" s="457"/>
      <c r="AL769" s="457"/>
      <c r="AN769" s="459"/>
    </row>
    <row r="770" spans="1:81" s="418" customFormat="1" ht="12.75" customHeight="1">
      <c r="A770" s="467"/>
      <c r="B770" s="522"/>
      <c r="C770" s="778"/>
      <c r="D770" s="522"/>
      <c r="E770" s="522"/>
      <c r="F770" s="522"/>
      <c r="G770" s="522"/>
      <c r="H770" s="522"/>
      <c r="I770" s="522"/>
      <c r="J770" s="522"/>
      <c r="K770" s="522"/>
      <c r="L770" s="522"/>
      <c r="M770" s="522"/>
      <c r="N770" s="522"/>
      <c r="O770" s="522"/>
      <c r="P770" s="522"/>
      <c r="Q770" s="522"/>
      <c r="R770" s="522"/>
      <c r="S770" s="522"/>
      <c r="T770" s="522"/>
      <c r="U770" s="522"/>
      <c r="V770" s="522"/>
      <c r="W770" s="522"/>
      <c r="X770" s="522"/>
      <c r="Y770" s="522"/>
      <c r="Z770" s="522"/>
      <c r="AA770" s="522"/>
      <c r="AB770" s="522"/>
      <c r="AC770" s="522"/>
      <c r="AD770" s="522"/>
      <c r="AE770" s="522"/>
      <c r="AF770" s="522"/>
      <c r="AG770" s="522"/>
      <c r="AH770" s="463"/>
      <c r="AI770" s="431" t="s">
        <v>2368</v>
      </c>
      <c r="AJ770" s="1846">
        <f>VLOOKUP($H$768,$AO$758:$AP$760,2,FALSE)</f>
        <v>0</v>
      </c>
      <c r="AK770" s="1848"/>
      <c r="AL770" s="457"/>
      <c r="AN770" s="459"/>
    </row>
    <row r="771" spans="1:81" s="436" customFormat="1">
      <c r="A771" s="418"/>
      <c r="B771" s="476"/>
      <c r="C771" s="764"/>
      <c r="D771" s="476"/>
      <c r="E771" s="476"/>
      <c r="F771" s="476"/>
      <c r="G771" s="476"/>
      <c r="H771" s="476"/>
      <c r="I771" s="476"/>
      <c r="J771" s="476"/>
      <c r="K771" s="476"/>
      <c r="L771" s="476"/>
      <c r="M771" s="476"/>
      <c r="N771" s="476"/>
      <c r="O771" s="476"/>
      <c r="P771" s="476"/>
      <c r="Q771" s="476"/>
      <c r="R771" s="476"/>
      <c r="S771" s="476"/>
      <c r="T771" s="476"/>
      <c r="U771" s="476"/>
      <c r="V771" s="476"/>
      <c r="W771" s="476"/>
      <c r="X771" s="476"/>
      <c r="Y771" s="476"/>
      <c r="Z771" s="476"/>
      <c r="AA771" s="476"/>
      <c r="AB771" s="476"/>
      <c r="AC771" s="476"/>
      <c r="AD771" s="476"/>
      <c r="AE771" s="476"/>
      <c r="AF771" s="476"/>
      <c r="AG771" s="476"/>
      <c r="AH771" s="405"/>
      <c r="AI771" s="1189"/>
      <c r="AJ771" s="457"/>
      <c r="AK771" s="457"/>
      <c r="AL771" s="457"/>
      <c r="AM771" s="418"/>
      <c r="AN771" s="540"/>
      <c r="AS771" s="531"/>
      <c r="AT771" s="531"/>
      <c r="AU771" s="531"/>
      <c r="AV771" s="531"/>
      <c r="AW771" s="531"/>
      <c r="AX771" s="531"/>
      <c r="AY771" s="531"/>
      <c r="AZ771" s="531"/>
      <c r="BA771" s="531"/>
      <c r="BB771" s="531"/>
      <c r="BC771" s="531"/>
      <c r="BD771" s="546"/>
      <c r="BE771" s="546"/>
      <c r="BF771" s="546"/>
      <c r="BG771" s="546"/>
      <c r="BH771" s="546"/>
      <c r="BI771" s="531"/>
      <c r="BJ771" s="531"/>
      <c r="BK771" s="531"/>
      <c r="BL771" s="531"/>
      <c r="BM771" s="531"/>
      <c r="BN771" s="531"/>
      <c r="BO771" s="531"/>
      <c r="BP771" s="531"/>
      <c r="BQ771" s="531"/>
      <c r="BR771" s="531"/>
      <c r="BS771" s="531"/>
      <c r="BT771" s="531"/>
      <c r="BU771" s="531"/>
      <c r="BV771" s="531"/>
      <c r="BW771" s="531"/>
      <c r="BX771" s="531"/>
      <c r="BY771" s="531"/>
      <c r="BZ771" s="531"/>
      <c r="CA771" s="531"/>
      <c r="CB771" s="531"/>
      <c r="CC771" s="531"/>
    </row>
    <row r="772" spans="1:81" s="436" customFormat="1">
      <c r="A772" s="418"/>
      <c r="B772" s="476"/>
      <c r="C772" s="1113" t="s">
        <v>2369</v>
      </c>
      <c r="D772" s="476"/>
      <c r="E772" s="476"/>
      <c r="F772" s="476"/>
      <c r="G772" s="476"/>
      <c r="H772" s="476"/>
      <c r="I772" s="476"/>
      <c r="J772" s="476"/>
      <c r="K772" s="476"/>
      <c r="L772" s="476"/>
      <c r="M772" s="476"/>
      <c r="N772" s="476"/>
      <c r="O772" s="476"/>
      <c r="P772" s="476"/>
      <c r="Q772" s="476"/>
      <c r="R772" s="476"/>
      <c r="S772" s="476"/>
      <c r="T772" s="476"/>
      <c r="U772" s="476"/>
      <c r="V772" s="476"/>
      <c r="W772" s="476"/>
      <c r="X772" s="476"/>
      <c r="Y772" s="476"/>
      <c r="Z772" s="476"/>
      <c r="AA772" s="476"/>
      <c r="AB772" s="476"/>
      <c r="AC772" s="476"/>
      <c r="AD772" s="476"/>
      <c r="AE772" s="476"/>
      <c r="AF772" s="476"/>
      <c r="AG772" s="476"/>
      <c r="AH772" s="405"/>
      <c r="AI772" s="1189"/>
      <c r="AJ772" s="457"/>
      <c r="AK772" s="457"/>
      <c r="AL772" s="457"/>
      <c r="AM772" s="418"/>
      <c r="AN772" s="540"/>
      <c r="AT772" s="531"/>
      <c r="AU772" s="531"/>
      <c r="AV772" s="531"/>
      <c r="AW772" s="531"/>
      <c r="AX772" s="531"/>
      <c r="AY772" s="531"/>
      <c r="AZ772" s="531"/>
    </row>
    <row r="773" spans="1:81" s="436" customFormat="1">
      <c r="A773" s="418"/>
      <c r="B773" s="476"/>
      <c r="C773" s="764"/>
      <c r="D773" s="476"/>
      <c r="E773" s="476"/>
      <c r="F773" s="476"/>
      <c r="G773" s="476"/>
      <c r="H773" s="476"/>
      <c r="I773" s="476"/>
      <c r="J773" s="476"/>
      <c r="K773" s="476"/>
      <c r="L773" s="476"/>
      <c r="M773" s="476"/>
      <c r="N773" s="476"/>
      <c r="O773" s="476"/>
      <c r="P773" s="476"/>
      <c r="Q773" s="476"/>
      <c r="R773" s="476"/>
      <c r="S773" s="476"/>
      <c r="T773" s="476"/>
      <c r="U773" s="476"/>
      <c r="V773" s="476"/>
      <c r="W773" s="476"/>
      <c r="X773" s="476"/>
      <c r="Y773" s="476"/>
      <c r="Z773" s="476"/>
      <c r="AA773" s="476"/>
      <c r="AB773" s="476"/>
      <c r="AC773" s="476"/>
      <c r="AD773" s="476"/>
      <c r="AE773" s="405"/>
      <c r="AF773" s="405"/>
      <c r="AG773" s="405"/>
      <c r="AH773" s="405"/>
      <c r="AI773" s="405"/>
      <c r="AJ773" s="405"/>
      <c r="AK773" s="405"/>
      <c r="AL773" s="457"/>
      <c r="AM773" s="418"/>
      <c r="AN773" s="540"/>
      <c r="AO773" s="418" t="s">
        <v>299</v>
      </c>
      <c r="AP773" s="536">
        <v>0</v>
      </c>
      <c r="AS773" s="531"/>
      <c r="AT773" s="531"/>
      <c r="AU773" s="531"/>
      <c r="AV773" s="531"/>
      <c r="AW773" s="531"/>
      <c r="AX773" s="531"/>
      <c r="AY773" s="531"/>
      <c r="AZ773" s="531"/>
      <c r="BA773" s="531"/>
      <c r="BB773" s="531"/>
      <c r="BC773" s="531"/>
      <c r="BD773" s="546"/>
      <c r="BE773" s="546"/>
      <c r="BF773" s="546"/>
      <c r="BG773" s="546"/>
      <c r="BH773" s="546"/>
      <c r="BI773" s="531"/>
      <c r="BJ773" s="531"/>
      <c r="BK773" s="531"/>
      <c r="BL773" s="531"/>
      <c r="BM773" s="531"/>
      <c r="BN773" s="531"/>
      <c r="BO773" s="531"/>
      <c r="BP773" s="531"/>
      <c r="BQ773" s="531"/>
      <c r="BR773" s="531"/>
      <c r="BS773" s="531"/>
      <c r="BT773" s="531"/>
      <c r="BU773" s="531"/>
      <c r="BV773" s="531"/>
      <c r="BW773" s="531"/>
      <c r="BX773" s="531"/>
      <c r="BY773" s="531"/>
      <c r="BZ773" s="531"/>
      <c r="CA773" s="531"/>
      <c r="CB773" s="531"/>
      <c r="CC773" s="531"/>
    </row>
    <row r="774" spans="1:81" s="436" customFormat="1" ht="13.7" customHeight="1">
      <c r="A774" s="418"/>
      <c r="B774" s="476"/>
      <c r="C774" s="764"/>
      <c r="D774" s="520" t="s">
        <v>21</v>
      </c>
      <c r="E774" s="1839" t="s">
        <v>2370</v>
      </c>
      <c r="F774" s="1839"/>
      <c r="G774" s="1839"/>
      <c r="H774" s="1839"/>
      <c r="I774" s="1839"/>
      <c r="J774" s="1839"/>
      <c r="K774" s="1839"/>
      <c r="L774" s="1839"/>
      <c r="M774" s="1839"/>
      <c r="N774" s="1839"/>
      <c r="O774" s="1839"/>
      <c r="P774" s="1839"/>
      <c r="Q774" s="1839"/>
      <c r="R774" s="1839"/>
      <c r="S774" s="1839"/>
      <c r="T774" s="1839"/>
      <c r="U774" s="1839"/>
      <c r="V774" s="1839"/>
      <c r="W774" s="1839"/>
      <c r="X774" s="1839"/>
      <c r="Y774" s="1839"/>
      <c r="Z774" s="1839"/>
      <c r="AA774" s="1839"/>
      <c r="AB774" s="1839"/>
      <c r="AC774" s="1839"/>
      <c r="AD774" s="1839"/>
      <c r="AE774" s="405"/>
      <c r="AF774" s="1919" t="s">
        <v>2020</v>
      </c>
      <c r="AG774" s="1919"/>
      <c r="AH774" s="1919"/>
      <c r="AI774" s="1919"/>
      <c r="AJ774" s="1919"/>
      <c r="AK774" s="1919"/>
      <c r="AL774" s="1919"/>
      <c r="AM774" s="474"/>
      <c r="AN774" s="540"/>
      <c r="AO774" s="472" t="s">
        <v>894</v>
      </c>
      <c r="AP774" s="418">
        <v>3</v>
      </c>
      <c r="AT774" s="531"/>
      <c r="AU774" s="531"/>
      <c r="AV774" s="531"/>
      <c r="AW774" s="531"/>
      <c r="AX774" s="531"/>
      <c r="AY774" s="531"/>
      <c r="AZ774" s="531"/>
    </row>
    <row r="775" spans="1:81" s="436" customFormat="1" ht="13.7" customHeight="1">
      <c r="A775" s="418"/>
      <c r="B775" s="476"/>
      <c r="C775" s="764"/>
      <c r="D775" s="520"/>
      <c r="E775" s="1839"/>
      <c r="F775" s="1839"/>
      <c r="G775" s="1839"/>
      <c r="H775" s="1839"/>
      <c r="I775" s="1839"/>
      <c r="J775" s="1839"/>
      <c r="K775" s="1839"/>
      <c r="L775" s="1839"/>
      <c r="M775" s="1839"/>
      <c r="N775" s="1839"/>
      <c r="O775" s="1839"/>
      <c r="P775" s="1839"/>
      <c r="Q775" s="1839"/>
      <c r="R775" s="1839"/>
      <c r="S775" s="1839"/>
      <c r="T775" s="1839"/>
      <c r="U775" s="1839"/>
      <c r="V775" s="1839"/>
      <c r="W775" s="1839"/>
      <c r="X775" s="1839"/>
      <c r="Y775" s="1839"/>
      <c r="Z775" s="1839"/>
      <c r="AA775" s="1839"/>
      <c r="AB775" s="1839"/>
      <c r="AC775" s="1839"/>
      <c r="AD775" s="1839"/>
      <c r="AE775" s="405"/>
      <c r="AF775" s="1195"/>
      <c r="AG775" s="1195"/>
      <c r="AH775" s="1195"/>
      <c r="AI775" s="1195"/>
      <c r="AJ775" s="1195"/>
      <c r="AK775" s="1195"/>
      <c r="AL775" s="1195"/>
      <c r="AM775" s="474"/>
      <c r="AN775" s="540"/>
      <c r="AO775" s="472"/>
      <c r="AP775" s="418"/>
      <c r="AT775" s="531"/>
      <c r="AU775" s="531"/>
      <c r="AV775" s="531"/>
      <c r="AW775" s="531"/>
      <c r="AX775" s="531"/>
      <c r="AY775" s="531"/>
      <c r="AZ775" s="531"/>
    </row>
    <row r="776" spans="1:81" s="436" customFormat="1">
      <c r="A776" s="418"/>
      <c r="B776" s="476"/>
      <c r="C776" s="764"/>
      <c r="D776" s="520"/>
      <c r="E776" s="1839"/>
      <c r="F776" s="1839"/>
      <c r="G776" s="1839"/>
      <c r="H776" s="1839"/>
      <c r="I776" s="1839"/>
      <c r="J776" s="1839"/>
      <c r="K776" s="1839"/>
      <c r="L776" s="1839"/>
      <c r="M776" s="1839"/>
      <c r="N776" s="1839"/>
      <c r="O776" s="1839"/>
      <c r="P776" s="1839"/>
      <c r="Q776" s="1839"/>
      <c r="R776" s="1839"/>
      <c r="S776" s="1839"/>
      <c r="T776" s="1839"/>
      <c r="U776" s="1839"/>
      <c r="V776" s="1839"/>
      <c r="W776" s="1839"/>
      <c r="X776" s="1839"/>
      <c r="Y776" s="1839"/>
      <c r="Z776" s="1839"/>
      <c r="AA776" s="1839"/>
      <c r="AB776" s="1839"/>
      <c r="AC776" s="1839"/>
      <c r="AD776" s="1839"/>
      <c r="AE776" s="1195"/>
      <c r="AF776" s="1195"/>
      <c r="AG776" s="1195"/>
      <c r="AH776" s="1195"/>
      <c r="AI776" s="1195"/>
      <c r="AJ776" s="1195"/>
      <c r="AK776" s="1195"/>
      <c r="AL776" s="1195"/>
      <c r="AM776" s="474"/>
      <c r="AN776" s="540"/>
      <c r="AO776" s="472"/>
      <c r="AP776" s="418"/>
      <c r="AT776" s="531"/>
      <c r="AU776" s="531"/>
      <c r="AV776" s="531"/>
      <c r="AW776" s="531"/>
      <c r="AX776" s="531"/>
      <c r="AY776" s="531"/>
      <c r="AZ776" s="531"/>
    </row>
    <row r="777" spans="1:81" s="436" customFormat="1">
      <c r="A777" s="418"/>
      <c r="B777" s="476"/>
      <c r="C777" s="764"/>
      <c r="D777" s="520"/>
      <c r="E777" s="1839"/>
      <c r="F777" s="1839"/>
      <c r="G777" s="1839"/>
      <c r="H777" s="1839"/>
      <c r="I777" s="1839"/>
      <c r="J777" s="1839"/>
      <c r="K777" s="1839"/>
      <c r="L777" s="1839"/>
      <c r="M777" s="1839"/>
      <c r="N777" s="1839"/>
      <c r="O777" s="1839"/>
      <c r="P777" s="1839"/>
      <c r="Q777" s="1839"/>
      <c r="R777" s="1839"/>
      <c r="S777" s="1839"/>
      <c r="T777" s="1839"/>
      <c r="U777" s="1839"/>
      <c r="V777" s="1839"/>
      <c r="W777" s="1839"/>
      <c r="X777" s="1839"/>
      <c r="Y777" s="1839"/>
      <c r="Z777" s="1839"/>
      <c r="AA777" s="1839"/>
      <c r="AB777" s="1839"/>
      <c r="AC777" s="1839"/>
      <c r="AD777" s="1839"/>
      <c r="AE777" s="1195"/>
      <c r="AF777" s="1195"/>
      <c r="AG777" s="1195"/>
      <c r="AH777" s="1195"/>
      <c r="AI777" s="1195"/>
      <c r="AJ777" s="1195"/>
      <c r="AK777" s="1195"/>
      <c r="AL777" s="1195"/>
      <c r="AM777" s="474"/>
      <c r="AN777" s="540"/>
      <c r="AO777" s="547"/>
      <c r="AT777" s="531"/>
      <c r="AU777" s="531"/>
      <c r="AV777" s="531"/>
      <c r="AW777" s="531"/>
      <c r="AX777" s="531"/>
      <c r="AY777" s="531"/>
      <c r="AZ777" s="531"/>
    </row>
    <row r="778" spans="1:81" s="436" customFormat="1">
      <c r="A778" s="418"/>
      <c r="B778" s="476"/>
      <c r="C778" s="764"/>
      <c r="D778" s="520"/>
      <c r="E778" s="1202"/>
      <c r="F778" s="1202"/>
      <c r="G778" s="1202"/>
      <c r="H778" s="1202"/>
      <c r="I778" s="1202"/>
      <c r="J778" s="1202"/>
      <c r="K778" s="1202"/>
      <c r="L778" s="1202"/>
      <c r="M778" s="1202"/>
      <c r="N778" s="1202"/>
      <c r="O778" s="1202"/>
      <c r="P778" s="1202"/>
      <c r="Q778" s="1202"/>
      <c r="R778" s="1202"/>
      <c r="S778" s="1202"/>
      <c r="T778" s="1202"/>
      <c r="U778" s="1202"/>
      <c r="V778" s="1202"/>
      <c r="W778" s="1202"/>
      <c r="X778" s="1202"/>
      <c r="Y778" s="1202"/>
      <c r="Z778" s="1202"/>
      <c r="AA778" s="1202"/>
      <c r="AB778" s="1202"/>
      <c r="AC778" s="1202"/>
      <c r="AD778" s="1202"/>
      <c r="AE778" s="1195"/>
      <c r="AF778" s="1195"/>
      <c r="AG778" s="1195"/>
      <c r="AH778" s="1195"/>
      <c r="AI778" s="1195"/>
      <c r="AJ778" s="1195"/>
      <c r="AK778" s="1195"/>
      <c r="AL778" s="1195"/>
      <c r="AM778" s="474"/>
      <c r="AN778" s="540"/>
      <c r="AO778" s="547"/>
      <c r="AT778" s="531"/>
      <c r="AU778" s="531"/>
      <c r="AV778" s="531"/>
      <c r="AW778" s="531"/>
      <c r="AX778" s="531"/>
      <c r="AY778" s="531"/>
      <c r="AZ778" s="531"/>
    </row>
    <row r="779" spans="1:81" s="436" customFormat="1">
      <c r="A779" s="418"/>
      <c r="B779" s="476"/>
      <c r="C779" s="764"/>
      <c r="D779" s="405" t="s">
        <v>2296</v>
      </c>
      <c r="E779" s="1213"/>
      <c r="F779" s="1213"/>
      <c r="G779" s="1213"/>
      <c r="H779" s="1863" t="s">
        <v>299</v>
      </c>
      <c r="I779" s="1863"/>
      <c r="J779" s="476"/>
      <c r="K779" s="476"/>
      <c r="L779" s="476"/>
      <c r="M779" s="476"/>
      <c r="N779" s="476"/>
      <c r="O779" s="476"/>
      <c r="P779" s="476"/>
      <c r="Q779" s="476"/>
      <c r="R779" s="476"/>
      <c r="S779" s="476"/>
      <c r="T779" s="476"/>
      <c r="U779" s="476"/>
      <c r="V779" s="476"/>
      <c r="W779" s="476"/>
      <c r="X779" s="476"/>
      <c r="Y779" s="476"/>
      <c r="Z779" s="476"/>
      <c r="AA779" s="476"/>
      <c r="AB779" s="476"/>
      <c r="AC779" s="476"/>
      <c r="AD779" s="476"/>
      <c r="AE779" s="476"/>
      <c r="AF779" s="476"/>
      <c r="AG779" s="476"/>
      <c r="AH779" s="405"/>
      <c r="AI779" s="1189"/>
      <c r="AJ779" s="457"/>
      <c r="AK779" s="457"/>
      <c r="AL779" s="457"/>
      <c r="AM779" s="418"/>
      <c r="AN779" s="540"/>
      <c r="AS779" s="531"/>
      <c r="AT779" s="531"/>
      <c r="AU779" s="531"/>
      <c r="AV779" s="531"/>
      <c r="AW779" s="531"/>
      <c r="AX779" s="531"/>
      <c r="AY779" s="531"/>
      <c r="AZ779" s="531"/>
      <c r="BA779" s="531"/>
      <c r="BB779" s="531"/>
      <c r="BC779" s="531"/>
      <c r="BD779" s="546"/>
      <c r="BE779" s="546"/>
      <c r="BF779" s="546"/>
      <c r="BG779" s="546"/>
      <c r="BH779" s="546"/>
      <c r="BI779" s="531"/>
      <c r="BJ779" s="531"/>
      <c r="BK779" s="531"/>
      <c r="BL779" s="531"/>
      <c r="BM779" s="531"/>
      <c r="BN779" s="531"/>
      <c r="BO779" s="531"/>
      <c r="BP779" s="531"/>
      <c r="BQ779" s="531"/>
      <c r="BR779" s="531"/>
      <c r="BS779" s="531"/>
      <c r="BT779" s="531"/>
      <c r="BU779" s="531"/>
      <c r="BV779" s="531"/>
      <c r="BW779" s="531"/>
      <c r="BX779" s="531"/>
      <c r="BY779" s="531"/>
      <c r="BZ779" s="531"/>
      <c r="CA779" s="531"/>
      <c r="CB779" s="531"/>
      <c r="CC779" s="531"/>
    </row>
    <row r="780" spans="1:81" s="436" customFormat="1">
      <c r="A780" s="418"/>
      <c r="B780" s="476"/>
      <c r="C780" s="544"/>
      <c r="D780" s="419"/>
      <c r="E780" s="419"/>
      <c r="F780" s="419"/>
      <c r="G780" s="419"/>
      <c r="H780" s="419"/>
      <c r="I780" s="419"/>
      <c r="J780" s="419"/>
      <c r="K780" s="419"/>
      <c r="L780" s="419"/>
      <c r="M780" s="419"/>
      <c r="N780" s="419"/>
      <c r="O780" s="419"/>
      <c r="P780" s="419"/>
      <c r="Q780" s="419"/>
      <c r="R780" s="419"/>
      <c r="S780" s="419"/>
      <c r="T780" s="419"/>
      <c r="U780" s="419"/>
      <c r="V780" s="419"/>
      <c r="W780" s="419"/>
      <c r="X780" s="419"/>
      <c r="Y780" s="419"/>
      <c r="Z780" s="419"/>
      <c r="AA780" s="419"/>
      <c r="AB780" s="419"/>
      <c r="AC780" s="419"/>
      <c r="AD780" s="476"/>
      <c r="AE780" s="419"/>
      <c r="AF780" s="419"/>
      <c r="AG780" s="419"/>
      <c r="AH780" s="419"/>
      <c r="AI780" s="418"/>
      <c r="AJ780" s="418"/>
      <c r="AK780" s="418"/>
      <c r="AL780" s="418"/>
      <c r="AM780" s="418"/>
      <c r="AN780" s="540"/>
      <c r="AT780" s="531"/>
      <c r="AU780" s="531"/>
      <c r="AV780" s="531"/>
      <c r="AW780" s="531"/>
      <c r="AX780" s="531"/>
      <c r="AY780" s="531"/>
      <c r="AZ780" s="531"/>
    </row>
    <row r="781" spans="1:81" s="436" customFormat="1">
      <c r="A781" s="467"/>
      <c r="B781" s="522"/>
      <c r="C781" s="545"/>
      <c r="D781" s="521"/>
      <c r="E781" s="521"/>
      <c r="F781" s="521"/>
      <c r="G781" s="521"/>
      <c r="H781" s="521"/>
      <c r="I781" s="521"/>
      <c r="J781" s="521"/>
      <c r="K781" s="521"/>
      <c r="L781" s="521"/>
      <c r="M781" s="521"/>
      <c r="N781" s="521"/>
      <c r="O781" s="521"/>
      <c r="P781" s="521"/>
      <c r="Q781" s="521"/>
      <c r="R781" s="521"/>
      <c r="S781" s="521"/>
      <c r="T781" s="521"/>
      <c r="U781" s="521"/>
      <c r="V781" s="521"/>
      <c r="W781" s="521"/>
      <c r="X781" s="521"/>
      <c r="Y781" s="521"/>
      <c r="Z781" s="521"/>
      <c r="AA781" s="521"/>
      <c r="AB781" s="521"/>
      <c r="AC781" s="522"/>
      <c r="AD781" s="521"/>
      <c r="AE781" s="521"/>
      <c r="AF781" s="521"/>
      <c r="AG781" s="521"/>
      <c r="AH781" s="430"/>
      <c r="AI781" s="431" t="s">
        <v>2371</v>
      </c>
      <c r="AJ781" s="1846">
        <f>VLOOKUP($H$779,$AO$773:$AP$774,2,FALSE)</f>
        <v>0</v>
      </c>
      <c r="AK781" s="1848"/>
      <c r="AL781" s="457"/>
      <c r="AM781" s="418"/>
      <c r="AN781" s="540"/>
      <c r="AS781" s="531"/>
      <c r="AT781" s="531"/>
      <c r="AU781" s="531"/>
      <c r="AV781" s="531"/>
      <c r="AW781" s="531"/>
      <c r="AX781" s="531"/>
      <c r="AY781" s="531"/>
      <c r="AZ781" s="531"/>
      <c r="BA781" s="531"/>
      <c r="BB781" s="531"/>
      <c r="BC781" s="531"/>
      <c r="BD781" s="546"/>
      <c r="BE781" s="546"/>
      <c r="BF781" s="546"/>
      <c r="BG781" s="546"/>
      <c r="BH781" s="546"/>
      <c r="BI781" s="531"/>
      <c r="BJ781" s="531"/>
      <c r="BK781" s="531"/>
      <c r="BL781" s="531"/>
      <c r="BM781" s="531"/>
      <c r="BN781" s="531"/>
      <c r="BO781" s="531"/>
      <c r="BP781" s="531"/>
      <c r="BQ781" s="531"/>
      <c r="BR781" s="531"/>
      <c r="BS781" s="531"/>
      <c r="BT781" s="531"/>
      <c r="BU781" s="531"/>
      <c r="BV781" s="531"/>
      <c r="BW781" s="531"/>
      <c r="BX781" s="531"/>
      <c r="BY781" s="531"/>
      <c r="BZ781" s="531"/>
      <c r="CA781" s="531"/>
      <c r="CB781" s="531"/>
      <c r="CC781" s="531"/>
    </row>
    <row r="782" spans="1:81" s="418" customFormat="1" ht="12.75" customHeight="1">
      <c r="B782" s="476"/>
      <c r="C782" s="544"/>
      <c r="D782" s="419"/>
      <c r="E782" s="419"/>
      <c r="F782" s="419"/>
      <c r="G782" s="419"/>
      <c r="H782" s="419"/>
      <c r="I782" s="419"/>
      <c r="J782" s="419"/>
      <c r="K782" s="419"/>
      <c r="L782" s="419"/>
      <c r="M782" s="419"/>
      <c r="N782" s="419"/>
      <c r="O782" s="419"/>
      <c r="P782" s="419"/>
      <c r="Q782" s="419"/>
      <c r="R782" s="419"/>
      <c r="S782" s="419"/>
      <c r="T782" s="419"/>
      <c r="U782" s="419"/>
      <c r="V782" s="419"/>
      <c r="W782" s="419"/>
      <c r="X782" s="419"/>
      <c r="Y782" s="419"/>
      <c r="Z782" s="419"/>
      <c r="AA782" s="419"/>
      <c r="AB782" s="419"/>
      <c r="AC782" s="419"/>
      <c r="AD782" s="476"/>
      <c r="AE782" s="419"/>
      <c r="AF782" s="419"/>
      <c r="AG782" s="419"/>
      <c r="AH782" s="419"/>
      <c r="AN782" s="459"/>
    </row>
    <row r="783" spans="1:81" s="418" customFormat="1" ht="12.75" customHeight="1">
      <c r="A783" s="467"/>
      <c r="B783" s="521"/>
      <c r="C783" s="521"/>
      <c r="D783" s="521"/>
      <c r="E783" s="521"/>
      <c r="F783" s="521"/>
      <c r="G783" s="521"/>
      <c r="H783" s="521"/>
      <c r="I783" s="521"/>
      <c r="J783" s="521"/>
      <c r="K783" s="521"/>
      <c r="L783" s="521"/>
      <c r="M783" s="521"/>
      <c r="N783" s="521"/>
      <c r="O783" s="521"/>
      <c r="P783" s="521"/>
      <c r="Q783" s="521"/>
      <c r="R783" s="521"/>
      <c r="S783" s="521"/>
      <c r="T783" s="521"/>
      <c r="U783" s="521"/>
      <c r="V783" s="521"/>
      <c r="W783" s="521"/>
      <c r="X783" s="521"/>
      <c r="Y783" s="521"/>
      <c r="Z783" s="521"/>
      <c r="AA783" s="521"/>
      <c r="AB783" s="521"/>
      <c r="AC783" s="522"/>
      <c r="AD783" s="521"/>
      <c r="AE783" s="430"/>
      <c r="AF783" s="430"/>
      <c r="AG783" s="430"/>
      <c r="AH783" s="430"/>
      <c r="AI783" s="431"/>
      <c r="AJ783" s="431" t="s">
        <v>2372</v>
      </c>
      <c r="AK783" s="1846">
        <f>IF(($AJ$610+$AJ$629+$AJ$641+$AJ$676+$AJ$700+$AJ$714+$AJ$726+$AJ$742+$AJ$754+$AJ$770+AJ781)&gt;10,10,($AJ$610+$AJ$629+$AJ$641+$AJ$676+$AJ$700+$AJ$714+$AJ$726+$AJ$742+$AJ$754+$AJ$770+AJ781))</f>
        <v>10</v>
      </c>
      <c r="AL783" s="1847"/>
      <c r="AM783" s="1848"/>
      <c r="AN783" s="459"/>
    </row>
    <row r="784" spans="1:81" s="418" customFormat="1" ht="12.75" customHeight="1">
      <c r="B784" s="419"/>
      <c r="C784" s="419"/>
      <c r="D784" s="419"/>
      <c r="E784" s="419"/>
      <c r="F784" s="419"/>
      <c r="G784" s="419"/>
      <c r="H784" s="419"/>
      <c r="I784" s="419"/>
      <c r="J784" s="419"/>
      <c r="K784" s="419"/>
      <c r="L784" s="419"/>
      <c r="M784" s="419"/>
      <c r="N784" s="419"/>
      <c r="O784" s="419"/>
      <c r="P784" s="419"/>
      <c r="Q784" s="419"/>
      <c r="R784" s="419"/>
      <c r="S784" s="419"/>
      <c r="T784" s="419"/>
      <c r="U784" s="419"/>
      <c r="V784" s="419"/>
      <c r="W784" s="419"/>
      <c r="X784" s="419"/>
      <c r="Y784" s="419"/>
      <c r="Z784" s="419"/>
      <c r="AA784" s="419"/>
      <c r="AB784" s="419"/>
      <c r="AC784" s="476"/>
      <c r="AD784" s="419"/>
      <c r="AI784" s="1189"/>
      <c r="AJ784" s="1189"/>
      <c r="AK784" s="457"/>
      <c r="AL784" s="457"/>
      <c r="AM784" s="457"/>
      <c r="AN784" s="459"/>
    </row>
    <row r="785" spans="1:43">
      <c r="B785" s="418"/>
      <c r="C785" s="418"/>
      <c r="D785" s="418"/>
      <c r="E785" s="418"/>
      <c r="F785" s="418"/>
      <c r="G785" s="418"/>
      <c r="H785" s="418"/>
      <c r="I785" s="418"/>
      <c r="J785" s="418"/>
      <c r="K785" s="418"/>
      <c r="L785" s="418"/>
      <c r="M785" s="418"/>
      <c r="N785" s="418"/>
      <c r="O785" s="418"/>
      <c r="P785" s="418"/>
      <c r="Q785" s="418"/>
      <c r="R785" s="418"/>
      <c r="S785" s="418"/>
      <c r="T785" s="418"/>
      <c r="U785" s="418"/>
      <c r="V785" s="418"/>
      <c r="W785" s="418"/>
      <c r="X785" s="418"/>
      <c r="Y785" s="418"/>
      <c r="Z785" s="418"/>
      <c r="AA785" s="418"/>
      <c r="AB785" s="418"/>
      <c r="AC785" s="418"/>
      <c r="AD785" s="418"/>
      <c r="AE785" s="418"/>
      <c r="AF785" s="418"/>
      <c r="AG785" s="418"/>
      <c r="AH785" s="418"/>
      <c r="AI785" s="418"/>
      <c r="AJ785" s="418"/>
      <c r="AK785" s="418"/>
      <c r="AL785" s="418"/>
      <c r="AM785" s="418"/>
    </row>
    <row r="786" spans="1:43">
      <c r="A786" s="1910" t="s">
        <v>2373</v>
      </c>
      <c r="B786" s="1911"/>
      <c r="C786" s="1911"/>
      <c r="D786" s="1911"/>
      <c r="E786" s="1911"/>
      <c r="F786" s="1911"/>
      <c r="G786" s="1911"/>
      <c r="H786" s="1911"/>
      <c r="I786" s="1911"/>
      <c r="J786" s="1911"/>
      <c r="K786" s="1911"/>
      <c r="L786" s="1911"/>
      <c r="M786" s="1911"/>
      <c r="N786" s="1911"/>
      <c r="O786" s="1911"/>
      <c r="P786" s="1911"/>
      <c r="Q786" s="1911"/>
      <c r="R786" s="1911"/>
      <c r="S786" s="1911"/>
      <c r="T786" s="1911"/>
      <c r="U786" s="1911"/>
      <c r="V786" s="1911"/>
      <c r="W786" s="1911"/>
      <c r="X786" s="1911"/>
      <c r="Y786" s="1911"/>
      <c r="Z786" s="1911"/>
      <c r="AA786" s="1911"/>
      <c r="AB786" s="1911"/>
      <c r="AC786" s="1911"/>
      <c r="AD786" s="1911"/>
      <c r="AE786" s="1911"/>
      <c r="AF786" s="1911"/>
      <c r="AG786" s="1911"/>
      <c r="AH786" s="1911"/>
      <c r="AI786" s="1911"/>
      <c r="AJ786" s="1911"/>
      <c r="AK786" s="1911"/>
      <c r="AL786" s="1911"/>
      <c r="AM786" s="1911"/>
    </row>
    <row r="787" spans="1:43">
      <c r="A787" s="1912"/>
      <c r="B787" s="1912"/>
      <c r="C787" s="1912"/>
      <c r="D787" s="1912"/>
      <c r="E787" s="1912"/>
      <c r="F787" s="1912"/>
      <c r="G787" s="1912"/>
      <c r="H787" s="1912"/>
      <c r="I787" s="1912"/>
      <c r="J787" s="1912"/>
      <c r="K787" s="1912"/>
      <c r="L787" s="1912"/>
      <c r="M787" s="1912"/>
      <c r="N787" s="1912"/>
      <c r="O787" s="1912"/>
      <c r="P787" s="1912"/>
      <c r="Q787" s="1912"/>
      <c r="R787" s="1912"/>
      <c r="S787" s="1912"/>
      <c r="T787" s="1912"/>
      <c r="U787" s="1912"/>
      <c r="V787" s="1912"/>
      <c r="W787" s="1912"/>
      <c r="X787" s="1912"/>
      <c r="Y787" s="1912"/>
      <c r="Z787" s="1912"/>
      <c r="AA787" s="1912"/>
      <c r="AB787" s="1912"/>
      <c r="AC787" s="1912"/>
      <c r="AD787" s="1912"/>
      <c r="AE787" s="1912"/>
      <c r="AF787" s="1912"/>
      <c r="AG787" s="1912"/>
      <c r="AH787" s="1912"/>
      <c r="AI787" s="1912"/>
      <c r="AJ787" s="1912"/>
      <c r="AK787" s="1912"/>
      <c r="AL787" s="1912"/>
      <c r="AM787" s="1912"/>
      <c r="AO787" s="666"/>
      <c r="AP787" s="666"/>
      <c r="AQ787" s="666"/>
    </row>
    <row r="788" spans="1:43">
      <c r="A788" s="418"/>
      <c r="B788" s="437"/>
      <c r="C788" s="438"/>
      <c r="D788" s="438"/>
      <c r="E788" s="438"/>
      <c r="F788" s="438"/>
      <c r="G788" s="438"/>
      <c r="H788" s="438"/>
      <c r="I788" s="1209"/>
      <c r="J788" s="1209"/>
      <c r="K788" s="1209"/>
      <c r="L788" s="1209"/>
      <c r="M788" s="1209"/>
      <c r="N788" s="1209"/>
      <c r="O788" s="1209"/>
      <c r="P788" s="1209"/>
      <c r="Q788" s="1209"/>
      <c r="S788" s="1113"/>
      <c r="T788" s="1113"/>
      <c r="U788" s="1113"/>
      <c r="V788" s="1113"/>
      <c r="W788" s="1113"/>
      <c r="X788" s="1113"/>
      <c r="Y788" s="1113"/>
      <c r="Z788" s="1113"/>
      <c r="AA788" s="1113"/>
      <c r="AB788" s="1113"/>
      <c r="AC788" s="1113"/>
      <c r="AD788" s="1113"/>
      <c r="AE788" s="1113"/>
      <c r="AG788" s="1113"/>
      <c r="AH788" s="1113"/>
      <c r="AI788" s="1113"/>
      <c r="AJ788" s="1113"/>
      <c r="AK788" s="418"/>
      <c r="AL788" s="418"/>
      <c r="AM788" s="406"/>
      <c r="AO788" s="666"/>
      <c r="AP788" s="666"/>
      <c r="AQ788" s="666"/>
    </row>
    <row r="789" spans="1:43">
      <c r="A789" s="1849"/>
      <c r="B789" s="1849"/>
      <c r="C789" s="1849"/>
      <c r="D789" s="1849"/>
      <c r="E789" s="1849"/>
      <c r="F789" s="1849"/>
      <c r="G789" s="1849"/>
      <c r="H789" s="1849"/>
      <c r="I789" s="1849"/>
      <c r="J789" s="1849"/>
      <c r="K789" s="1849"/>
      <c r="L789" s="1849"/>
      <c r="M789" s="1849"/>
      <c r="N789" s="1849"/>
      <c r="O789" s="1849"/>
      <c r="P789" s="1849"/>
      <c r="Q789" s="1849"/>
      <c r="R789" s="1849"/>
      <c r="S789" s="1849"/>
      <c r="T789" s="1849"/>
      <c r="U789" s="1849"/>
      <c r="V789" s="1849"/>
      <c r="W789" s="1849"/>
      <c r="X789" s="1849"/>
      <c r="Y789" s="1849"/>
      <c r="Z789" s="1849"/>
      <c r="AA789" s="1849"/>
      <c r="AB789" s="1849"/>
      <c r="AC789" s="1849"/>
      <c r="AD789" s="1849"/>
      <c r="AE789" s="1849"/>
      <c r="AF789" s="1849"/>
      <c r="AG789" s="1849"/>
      <c r="AH789" s="1849"/>
      <c r="AI789" s="1849"/>
      <c r="AJ789" s="1849"/>
      <c r="AK789" s="1849"/>
      <c r="AL789" s="1849"/>
      <c r="AM789" s="1849"/>
      <c r="AP789" s="666"/>
      <c r="AQ789" s="666"/>
    </row>
    <row r="790" spans="1:43">
      <c r="A790" s="1849"/>
      <c r="B790" s="1849"/>
      <c r="C790" s="1849"/>
      <c r="D790" s="1849"/>
      <c r="E790" s="1849"/>
      <c r="F790" s="1849"/>
      <c r="G790" s="1849"/>
      <c r="H790" s="1849"/>
      <c r="I790" s="1849"/>
      <c r="J790" s="1849"/>
      <c r="K790" s="1849"/>
      <c r="L790" s="1849"/>
      <c r="M790" s="1849"/>
      <c r="N790" s="1849"/>
      <c r="O790" s="1849"/>
      <c r="P790" s="1849"/>
      <c r="Q790" s="1849"/>
      <c r="R790" s="1849"/>
      <c r="S790" s="1849"/>
      <c r="T790" s="1849"/>
      <c r="U790" s="1849"/>
      <c r="V790" s="1849"/>
      <c r="W790" s="1849"/>
      <c r="X790" s="1849"/>
      <c r="Y790" s="1849"/>
      <c r="Z790" s="1849"/>
      <c r="AA790" s="1849"/>
      <c r="AB790" s="1849"/>
      <c r="AC790" s="1849"/>
      <c r="AD790" s="1849"/>
      <c r="AE790" s="1849"/>
      <c r="AF790" s="1849"/>
      <c r="AG790" s="1849"/>
      <c r="AH790" s="1849"/>
      <c r="AI790" s="1849"/>
      <c r="AJ790" s="1849"/>
      <c r="AK790" s="1849"/>
      <c r="AL790" s="1849"/>
      <c r="AM790" s="1849"/>
      <c r="AO790" s="666"/>
      <c r="AQ790" s="666"/>
    </row>
    <row r="791" spans="1:43">
      <c r="A791" s="667"/>
      <c r="B791" s="524"/>
      <c r="C791" s="524"/>
      <c r="D791" s="524"/>
      <c r="E791" s="524"/>
      <c r="F791" s="524"/>
      <c r="G791" s="524"/>
      <c r="H791" s="524"/>
      <c r="I791" s="524"/>
      <c r="J791" s="524"/>
      <c r="K791" s="524"/>
      <c r="L791" s="524"/>
      <c r="M791" s="524"/>
      <c r="N791" s="524"/>
      <c r="O791" s="524"/>
      <c r="P791" s="524"/>
      <c r="Q791" s="524"/>
      <c r="R791" s="524"/>
      <c r="S791" s="526"/>
      <c r="T791" s="1913" t="s">
        <v>2374</v>
      </c>
      <c r="U791" s="1914"/>
      <c r="V791" s="1914"/>
      <c r="W791" s="1914"/>
      <c r="X791" s="1914"/>
      <c r="Y791" s="1915"/>
      <c r="Z791" s="1913" t="s">
        <v>2375</v>
      </c>
      <c r="AA791" s="1914"/>
      <c r="AB791" s="1914"/>
      <c r="AC791" s="1914"/>
      <c r="AD791" s="1914"/>
      <c r="AE791" s="1915"/>
      <c r="AF791" s="1913" t="s">
        <v>2376</v>
      </c>
      <c r="AG791" s="1914"/>
      <c r="AH791" s="1914"/>
      <c r="AI791" s="1914"/>
      <c r="AJ791" s="1914"/>
      <c r="AK791" s="1915"/>
      <c r="AL791" s="668"/>
      <c r="AM791" s="458"/>
      <c r="AO791" s="666"/>
      <c r="AP791" s="666"/>
      <c r="AQ791" s="666"/>
    </row>
    <row r="792" spans="1:43">
      <c r="A792" s="669"/>
      <c r="B792" s="549"/>
      <c r="C792" s="549"/>
      <c r="D792" s="549"/>
      <c r="E792" s="549"/>
      <c r="F792" s="549"/>
      <c r="G792" s="549"/>
      <c r="H792" s="549"/>
      <c r="I792" s="549"/>
      <c r="J792" s="549"/>
      <c r="K792" s="549"/>
      <c r="L792" s="549"/>
      <c r="M792" s="549"/>
      <c r="N792" s="549"/>
      <c r="O792" s="549"/>
      <c r="P792" s="549"/>
      <c r="Q792" s="549"/>
      <c r="R792" s="549"/>
      <c r="S792" s="563"/>
      <c r="T792" s="1916"/>
      <c r="U792" s="1917"/>
      <c r="V792" s="1917"/>
      <c r="W792" s="1917"/>
      <c r="X792" s="1917"/>
      <c r="Y792" s="1918"/>
      <c r="Z792" s="1916"/>
      <c r="AA792" s="1917"/>
      <c r="AB792" s="1917"/>
      <c r="AC792" s="1917"/>
      <c r="AD792" s="1917"/>
      <c r="AE792" s="1918"/>
      <c r="AF792" s="1916"/>
      <c r="AG792" s="1917"/>
      <c r="AH792" s="1917"/>
      <c r="AI792" s="1917"/>
      <c r="AJ792" s="1917"/>
      <c r="AK792" s="1918"/>
      <c r="AL792" s="668"/>
      <c r="AM792" s="458"/>
      <c r="AO792" s="666"/>
      <c r="AP792" s="666"/>
      <c r="AQ792" s="666"/>
    </row>
    <row r="793" spans="1:43">
      <c r="A793" s="669" t="s">
        <v>52</v>
      </c>
      <c r="B793" s="1870" t="s">
        <v>1939</v>
      </c>
      <c r="C793" s="1870"/>
      <c r="D793" s="1870"/>
      <c r="E793" s="1870"/>
      <c r="F793" s="1870"/>
      <c r="G793" s="1870"/>
      <c r="H793" s="1870"/>
      <c r="I793" s="1870"/>
      <c r="J793" s="1870"/>
      <c r="K793" s="1870"/>
      <c r="L793" s="1870"/>
      <c r="M793" s="1870"/>
      <c r="N793" s="1870"/>
      <c r="O793" s="1870"/>
      <c r="P793" s="1870"/>
      <c r="Q793" s="1870"/>
      <c r="R793" s="1870"/>
      <c r="S793" s="1871"/>
      <c r="T793" s="1898">
        <f>AK56</f>
        <v>0</v>
      </c>
      <c r="U793" s="1874"/>
      <c r="V793" s="1874"/>
      <c r="W793" s="1874"/>
      <c r="X793" s="1874"/>
      <c r="Y793" s="1875"/>
      <c r="Z793" s="1873">
        <v>20</v>
      </c>
      <c r="AA793" s="1874"/>
      <c r="AB793" s="1874"/>
      <c r="AC793" s="1874"/>
      <c r="AD793" s="1874"/>
      <c r="AE793" s="1875"/>
      <c r="AF793" s="1859">
        <f>IF(T793&gt;Z793,Z793,T793)</f>
        <v>0</v>
      </c>
      <c r="AG793" s="1859"/>
      <c r="AH793" s="1859"/>
      <c r="AI793" s="1859"/>
      <c r="AJ793" s="1859"/>
      <c r="AK793" s="1859"/>
      <c r="AL793" s="668"/>
      <c r="AM793" s="458"/>
      <c r="AO793" s="666"/>
      <c r="AP793" s="666"/>
      <c r="AQ793" s="666"/>
    </row>
    <row r="794" spans="1:43">
      <c r="A794" s="669" t="s">
        <v>2227</v>
      </c>
      <c r="B794" s="1870" t="s">
        <v>785</v>
      </c>
      <c r="C794" s="1870"/>
      <c r="D794" s="1870"/>
      <c r="E794" s="1870"/>
      <c r="F794" s="1870"/>
      <c r="G794" s="1870"/>
      <c r="H794" s="1870"/>
      <c r="I794" s="1870"/>
      <c r="J794" s="1870"/>
      <c r="K794" s="1870"/>
      <c r="L794" s="1870"/>
      <c r="M794" s="1870"/>
      <c r="N794" s="1870"/>
      <c r="O794" s="1870"/>
      <c r="P794" s="1870"/>
      <c r="Q794" s="1870"/>
      <c r="R794" s="1870"/>
      <c r="S794" s="1871"/>
      <c r="T794" s="1898">
        <f>AK78</f>
        <v>0</v>
      </c>
      <c r="U794" s="1874"/>
      <c r="V794" s="1874"/>
      <c r="W794" s="1874"/>
      <c r="X794" s="1874"/>
      <c r="Y794" s="1875"/>
      <c r="Z794" s="1873">
        <v>10</v>
      </c>
      <c r="AA794" s="1874"/>
      <c r="AB794" s="1874"/>
      <c r="AC794" s="1874"/>
      <c r="AD794" s="1874"/>
      <c r="AE794" s="1875"/>
      <c r="AF794" s="1859">
        <f>IF(T794&gt;Z794,Z794,T794)</f>
        <v>0</v>
      </c>
      <c r="AG794" s="1859"/>
      <c r="AH794" s="1859"/>
      <c r="AI794" s="1859"/>
      <c r="AJ794" s="1859"/>
      <c r="AK794" s="1859"/>
      <c r="AL794" s="668"/>
      <c r="AM794" s="458"/>
      <c r="AO794" s="666"/>
      <c r="AP794" s="666"/>
      <c r="AQ794" s="666"/>
    </row>
    <row r="795" spans="1:43">
      <c r="A795" s="669" t="s">
        <v>2236</v>
      </c>
      <c r="B795" s="1870" t="s">
        <v>1977</v>
      </c>
      <c r="C795" s="1870"/>
      <c r="D795" s="1870"/>
      <c r="E795" s="1870"/>
      <c r="F795" s="1870"/>
      <c r="G795" s="1870"/>
      <c r="H795" s="1870"/>
      <c r="I795" s="1870"/>
      <c r="J795" s="1870"/>
      <c r="K795" s="1870"/>
      <c r="L795" s="1870"/>
      <c r="M795" s="1870"/>
      <c r="N795" s="1870"/>
      <c r="O795" s="1870"/>
      <c r="P795" s="1870"/>
      <c r="Q795" s="1870"/>
      <c r="R795" s="1870"/>
      <c r="S795" s="1871"/>
      <c r="T795" s="1898">
        <f ca="1">AK103</f>
        <v>19.999999999999996</v>
      </c>
      <c r="U795" s="1874"/>
      <c r="V795" s="1874"/>
      <c r="W795" s="1874"/>
      <c r="X795" s="1874"/>
      <c r="Y795" s="1875"/>
      <c r="Z795" s="1873">
        <v>20</v>
      </c>
      <c r="AA795" s="1874"/>
      <c r="AB795" s="1874"/>
      <c r="AC795" s="1874"/>
      <c r="AD795" s="1874"/>
      <c r="AE795" s="1875"/>
      <c r="AF795" s="1859">
        <f ca="1">IF(T795&gt;Z795,Z795,T795)</f>
        <v>19.999999999999996</v>
      </c>
      <c r="AG795" s="1859"/>
      <c r="AH795" s="1859"/>
      <c r="AI795" s="1859"/>
      <c r="AJ795" s="1859"/>
      <c r="AK795" s="1859"/>
      <c r="AL795" s="668"/>
      <c r="AM795" s="458"/>
      <c r="AO795" s="666"/>
      <c r="AP795" s="666"/>
      <c r="AQ795" s="666"/>
    </row>
    <row r="796" spans="1:43">
      <c r="A796" s="669" t="s">
        <v>2377</v>
      </c>
      <c r="B796" s="1870" t="s">
        <v>1988</v>
      </c>
      <c r="C796" s="1870"/>
      <c r="D796" s="1870"/>
      <c r="E796" s="1870"/>
      <c r="F796" s="1870"/>
      <c r="G796" s="1870"/>
      <c r="H796" s="1870"/>
      <c r="I796" s="1870"/>
      <c r="J796" s="1870"/>
      <c r="K796" s="1870"/>
      <c r="L796" s="1870"/>
      <c r="M796" s="1870"/>
      <c r="N796" s="1870"/>
      <c r="O796" s="1870"/>
      <c r="P796" s="1870"/>
      <c r="Q796" s="1870"/>
      <c r="R796" s="1870"/>
      <c r="S796" s="1871"/>
      <c r="T796" s="1898">
        <f>AK137</f>
        <v>10</v>
      </c>
      <c r="U796" s="1874"/>
      <c r="V796" s="1874"/>
      <c r="W796" s="1874"/>
      <c r="X796" s="1874"/>
      <c r="Y796" s="1875"/>
      <c r="Z796" s="1873">
        <v>10</v>
      </c>
      <c r="AA796" s="1874"/>
      <c r="AB796" s="1874"/>
      <c r="AC796" s="1874"/>
      <c r="AD796" s="1874"/>
      <c r="AE796" s="1875"/>
      <c r="AF796" s="1859">
        <f>IF(T796&gt;Z796,Z796,T796)</f>
        <v>10</v>
      </c>
      <c r="AG796" s="1859"/>
      <c r="AH796" s="1859"/>
      <c r="AI796" s="1859"/>
      <c r="AJ796" s="1859"/>
      <c r="AK796" s="1859"/>
      <c r="AL796" s="668"/>
      <c r="AM796" s="458"/>
      <c r="AO796" s="666"/>
      <c r="AP796" s="666"/>
      <c r="AQ796" s="666"/>
    </row>
    <row r="797" spans="1:43">
      <c r="A797" s="1220" t="s">
        <v>2378</v>
      </c>
      <c r="B797" s="1870" t="s">
        <v>2379</v>
      </c>
      <c r="C797" s="1870"/>
      <c r="D797" s="1870"/>
      <c r="E797" s="1870"/>
      <c r="F797" s="1870"/>
      <c r="G797" s="1870"/>
      <c r="H797" s="1870"/>
      <c r="I797" s="1870"/>
      <c r="J797" s="1870"/>
      <c r="K797" s="1870"/>
      <c r="L797" s="1870"/>
      <c r="M797" s="1870"/>
      <c r="N797" s="1870"/>
      <c r="O797" s="1870"/>
      <c r="P797" s="1870"/>
      <c r="Q797" s="1870"/>
      <c r="R797" s="1870"/>
      <c r="S797" s="1871"/>
      <c r="T797" s="1872">
        <f>SUM(T798:Y799)</f>
        <v>10</v>
      </c>
      <c r="U797" s="1872"/>
      <c r="V797" s="1872"/>
      <c r="W797" s="1872"/>
      <c r="X797" s="1872"/>
      <c r="Y797" s="1872"/>
      <c r="Z797" s="1859">
        <v>10</v>
      </c>
      <c r="AA797" s="1859"/>
      <c r="AB797" s="1859"/>
      <c r="AC797" s="1859"/>
      <c r="AD797" s="1859"/>
      <c r="AE797" s="1859"/>
      <c r="AF797" s="1859">
        <f>IF(T797&gt;Z797,Z797,T797)</f>
        <v>10</v>
      </c>
      <c r="AG797" s="1859"/>
      <c r="AH797" s="1859"/>
      <c r="AI797" s="1859"/>
      <c r="AJ797" s="1859"/>
      <c r="AK797" s="1859"/>
      <c r="AL797" s="668"/>
      <c r="AM797" s="458"/>
    </row>
    <row r="798" spans="1:43">
      <c r="A798" s="404"/>
      <c r="B798" s="463"/>
      <c r="C798" s="1876" t="s">
        <v>2380</v>
      </c>
      <c r="D798" s="1876"/>
      <c r="E798" s="1876"/>
      <c r="F798" s="1876"/>
      <c r="G798" s="1876"/>
      <c r="H798" s="1876"/>
      <c r="I798" s="1876"/>
      <c r="J798" s="1876"/>
      <c r="K798" s="1876"/>
      <c r="L798" s="1876"/>
      <c r="M798" s="1876"/>
      <c r="N798" s="1876"/>
      <c r="O798" s="1876"/>
      <c r="P798" s="1876"/>
      <c r="Q798" s="1876"/>
      <c r="R798" s="1876"/>
      <c r="S798" s="1877"/>
      <c r="T798" s="1878">
        <f>AJ155</f>
        <v>7</v>
      </c>
      <c r="U798" s="1878"/>
      <c r="V798" s="1878"/>
      <c r="W798" s="1878"/>
      <c r="X798" s="1878"/>
      <c r="Y798" s="1878"/>
      <c r="Z798" s="1879">
        <v>7</v>
      </c>
      <c r="AA798" s="1879"/>
      <c r="AB798" s="1879"/>
      <c r="AC798" s="1879"/>
      <c r="AD798" s="1879"/>
      <c r="AE798" s="1879"/>
      <c r="AF798" s="1880"/>
      <c r="AG798" s="1880"/>
      <c r="AH798" s="1880"/>
      <c r="AI798" s="1880"/>
      <c r="AJ798" s="1880"/>
      <c r="AK798" s="1880"/>
      <c r="AL798" s="668"/>
      <c r="AM798" s="458"/>
    </row>
    <row r="799" spans="1:43">
      <c r="A799" s="462"/>
      <c r="B799" s="463"/>
      <c r="C799" s="1876" t="s">
        <v>2381</v>
      </c>
      <c r="D799" s="1876"/>
      <c r="E799" s="1876"/>
      <c r="F799" s="1876"/>
      <c r="G799" s="1876"/>
      <c r="H799" s="1876"/>
      <c r="I799" s="1876"/>
      <c r="J799" s="1876"/>
      <c r="K799" s="1876"/>
      <c r="L799" s="1876"/>
      <c r="M799" s="1876"/>
      <c r="N799" s="1876"/>
      <c r="O799" s="1876"/>
      <c r="P799" s="1876"/>
      <c r="Q799" s="1876"/>
      <c r="R799" s="1876"/>
      <c r="S799" s="1877"/>
      <c r="T799" s="1878">
        <f>AJ169</f>
        <v>3</v>
      </c>
      <c r="U799" s="1878"/>
      <c r="V799" s="1878"/>
      <c r="W799" s="1878"/>
      <c r="X799" s="1878"/>
      <c r="Y799" s="1878"/>
      <c r="Z799" s="1879">
        <v>3</v>
      </c>
      <c r="AA799" s="1879"/>
      <c r="AB799" s="1879"/>
      <c r="AC799" s="1879"/>
      <c r="AD799" s="1879"/>
      <c r="AE799" s="1879"/>
      <c r="AF799" s="1880"/>
      <c r="AG799" s="1880"/>
      <c r="AH799" s="1880"/>
      <c r="AI799" s="1880"/>
      <c r="AJ799" s="1880"/>
      <c r="AK799" s="1880"/>
      <c r="AL799" s="668"/>
      <c r="AM799" s="458"/>
      <c r="AO799" s="418"/>
    </row>
    <row r="800" spans="1:43">
      <c r="A800" s="1220" t="s">
        <v>2032</v>
      </c>
      <c r="B800" s="1870" t="s">
        <v>2382</v>
      </c>
      <c r="C800" s="1870"/>
      <c r="D800" s="1870"/>
      <c r="E800" s="1870"/>
      <c r="F800" s="1870"/>
      <c r="G800" s="1870"/>
      <c r="H800" s="1870"/>
      <c r="I800" s="1870"/>
      <c r="J800" s="1870"/>
      <c r="K800" s="1870"/>
      <c r="L800" s="1870"/>
      <c r="M800" s="1870"/>
      <c r="N800" s="1870"/>
      <c r="O800" s="1870"/>
      <c r="P800" s="1870"/>
      <c r="Q800" s="1870"/>
      <c r="R800" s="1870"/>
      <c r="S800" s="1871"/>
      <c r="T800" s="1872">
        <f>AK180</f>
        <v>0</v>
      </c>
      <c r="U800" s="1872"/>
      <c r="V800" s="1872"/>
      <c r="W800" s="1872"/>
      <c r="X800" s="1872"/>
      <c r="Y800" s="1872"/>
      <c r="Z800" s="1859">
        <v>10</v>
      </c>
      <c r="AA800" s="1859"/>
      <c r="AB800" s="1859"/>
      <c r="AC800" s="1859"/>
      <c r="AD800" s="1859"/>
      <c r="AE800" s="1859"/>
      <c r="AF800" s="1859">
        <f>IF(T800&gt;Z800,Z800,T800)</f>
        <v>0</v>
      </c>
      <c r="AG800" s="1859"/>
      <c r="AH800" s="1859"/>
      <c r="AI800" s="1859"/>
      <c r="AJ800" s="1859"/>
      <c r="AK800" s="1859"/>
      <c r="AL800" s="668"/>
      <c r="AM800" s="458"/>
    </row>
    <row r="801" spans="1:81">
      <c r="A801" s="669" t="s">
        <v>2042</v>
      </c>
      <c r="B801" s="1870" t="s">
        <v>2043</v>
      </c>
      <c r="C801" s="1870"/>
      <c r="D801" s="1870"/>
      <c r="E801" s="1870"/>
      <c r="F801" s="1870"/>
      <c r="G801" s="1870"/>
      <c r="H801" s="1870"/>
      <c r="I801" s="1870"/>
      <c r="J801" s="1870"/>
      <c r="K801" s="1870"/>
      <c r="L801" s="1870"/>
      <c r="M801" s="1870"/>
      <c r="N801" s="1870"/>
      <c r="O801" s="1870"/>
      <c r="P801" s="1870"/>
      <c r="Q801" s="1870"/>
      <c r="R801" s="1870"/>
      <c r="S801" s="1871"/>
      <c r="T801" s="1872">
        <f>AK262</f>
        <v>8</v>
      </c>
      <c r="U801" s="1872"/>
      <c r="V801" s="1872"/>
      <c r="W801" s="1872"/>
      <c r="X801" s="1872"/>
      <c r="Y801" s="1872"/>
      <c r="Z801" s="1873">
        <v>8</v>
      </c>
      <c r="AA801" s="1874"/>
      <c r="AB801" s="1874"/>
      <c r="AC801" s="1874"/>
      <c r="AD801" s="1874"/>
      <c r="AE801" s="1875"/>
      <c r="AF801" s="1859">
        <f>IF(T801&gt;Z801,Z801,T801)</f>
        <v>8</v>
      </c>
      <c r="AG801" s="1859"/>
      <c r="AH801" s="1859"/>
      <c r="AI801" s="1859"/>
      <c r="AJ801" s="1859"/>
      <c r="AK801" s="1859"/>
      <c r="AL801" s="668"/>
      <c r="AM801" s="458"/>
    </row>
    <row r="802" spans="1:81" s="403" customFormat="1" hidden="1">
      <c r="A802" s="1220" t="s">
        <v>1056</v>
      </c>
      <c r="B802" s="1870" t="s">
        <v>2383</v>
      </c>
      <c r="C802" s="1870"/>
      <c r="D802" s="1870"/>
      <c r="E802" s="1870"/>
      <c r="F802" s="1870"/>
      <c r="G802" s="1870"/>
      <c r="H802" s="1870"/>
      <c r="I802" s="1870"/>
      <c r="J802" s="1870"/>
      <c r="K802" s="1870"/>
      <c r="L802" s="1870"/>
      <c r="M802" s="1870"/>
      <c r="N802" s="1870"/>
      <c r="O802" s="1870"/>
      <c r="P802" s="1870"/>
      <c r="Q802" s="1870"/>
      <c r="R802" s="1870"/>
      <c r="S802" s="1871"/>
      <c r="T802" s="1872">
        <f>IF(AK524&gt;5,5,AK524)</f>
        <v>0</v>
      </c>
      <c r="U802" s="1872"/>
      <c r="V802" s="1872"/>
      <c r="W802" s="1872"/>
      <c r="X802" s="1872"/>
      <c r="Y802" s="1872"/>
      <c r="Z802" s="1859">
        <v>5</v>
      </c>
      <c r="AA802" s="1859"/>
      <c r="AB802" s="1859"/>
      <c r="AC802" s="1859"/>
      <c r="AD802" s="1859"/>
      <c r="AE802" s="1859"/>
      <c r="AF802" s="1859">
        <f>IF(T802&gt;Z802,5,T802)</f>
        <v>0</v>
      </c>
      <c r="AG802" s="1859"/>
      <c r="AH802" s="1859"/>
      <c r="AI802" s="1859"/>
      <c r="AJ802" s="1859"/>
      <c r="AK802" s="1859"/>
      <c r="AL802" s="668"/>
      <c r="AM802" s="458"/>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3" customFormat="1">
      <c r="A803" s="669" t="s">
        <v>2095</v>
      </c>
      <c r="B803" s="1870" t="s">
        <v>2384</v>
      </c>
      <c r="C803" s="1870"/>
      <c r="D803" s="1870"/>
      <c r="E803" s="1870"/>
      <c r="F803" s="1870"/>
      <c r="G803" s="1870"/>
      <c r="H803" s="1870"/>
      <c r="I803" s="1870"/>
      <c r="J803" s="1870"/>
      <c r="K803" s="1870"/>
      <c r="L803" s="1870"/>
      <c r="M803" s="1870"/>
      <c r="N803" s="1870"/>
      <c r="O803" s="1870"/>
      <c r="P803" s="1870"/>
      <c r="Q803" s="1870"/>
      <c r="R803" s="1870"/>
      <c r="S803" s="1871"/>
      <c r="T803" s="1872">
        <f>AK274</f>
        <v>10</v>
      </c>
      <c r="U803" s="1872"/>
      <c r="V803" s="1872"/>
      <c r="W803" s="1872"/>
      <c r="X803" s="1872"/>
      <c r="Y803" s="1872"/>
      <c r="Z803" s="1859">
        <v>10</v>
      </c>
      <c r="AA803" s="1859"/>
      <c r="AB803" s="1859"/>
      <c r="AC803" s="1859"/>
      <c r="AD803" s="1859"/>
      <c r="AE803" s="1859"/>
      <c r="AF803" s="1881">
        <f>IF(T803&gt;Z803,Z803,T803)</f>
        <v>10</v>
      </c>
      <c r="AG803" s="1882"/>
      <c r="AH803" s="1882"/>
      <c r="AI803" s="1882"/>
      <c r="AJ803" s="1882"/>
      <c r="AK803" s="1883"/>
      <c r="AL803" s="668"/>
      <c r="AM803" s="458"/>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3" customFormat="1">
      <c r="A804" s="1220" t="s">
        <v>2099</v>
      </c>
      <c r="B804" s="1870" t="s">
        <v>2385</v>
      </c>
      <c r="C804" s="1870"/>
      <c r="D804" s="1870"/>
      <c r="E804" s="1870"/>
      <c r="F804" s="1870"/>
      <c r="G804" s="1870"/>
      <c r="H804" s="1870"/>
      <c r="I804" s="1870"/>
      <c r="J804" s="1870"/>
      <c r="K804" s="1870"/>
      <c r="L804" s="1870"/>
      <c r="M804" s="1870"/>
      <c r="N804" s="1870"/>
      <c r="O804" s="1870"/>
      <c r="P804" s="1870"/>
      <c r="Q804" s="1870"/>
      <c r="R804" s="1870"/>
      <c r="S804" s="1871"/>
      <c r="T804" s="1872">
        <f>AK327</f>
        <v>0</v>
      </c>
      <c r="U804" s="1872"/>
      <c r="V804" s="1872"/>
      <c r="W804" s="1872"/>
      <c r="X804" s="1872"/>
      <c r="Y804" s="1872"/>
      <c r="Z804" s="1881">
        <v>10</v>
      </c>
      <c r="AA804" s="1882"/>
      <c r="AB804" s="1882"/>
      <c r="AC804" s="1882"/>
      <c r="AD804" s="1882"/>
      <c r="AE804" s="1883"/>
      <c r="AF804" s="1881">
        <f>IF(T804&gt;Z804,Z804,T804)</f>
        <v>0</v>
      </c>
      <c r="AG804" s="1882"/>
      <c r="AH804" s="1882"/>
      <c r="AI804" s="1882"/>
      <c r="AJ804" s="1882"/>
      <c r="AK804" s="1883"/>
      <c r="AL804" s="1113"/>
      <c r="AM804" s="458"/>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3" customFormat="1" hidden="1">
      <c r="A805" s="1220"/>
      <c r="B805" s="1218"/>
      <c r="C805" s="670" t="s">
        <v>2386</v>
      </c>
      <c r="D805" s="671"/>
      <c r="E805" s="671"/>
      <c r="F805" s="671"/>
      <c r="G805" s="671"/>
      <c r="H805" s="671"/>
      <c r="I805" s="671"/>
      <c r="J805" s="671"/>
      <c r="K805" s="671"/>
      <c r="L805" s="671"/>
      <c r="M805" s="671"/>
      <c r="N805" s="671"/>
      <c r="O805" s="671"/>
      <c r="P805" s="671"/>
      <c r="Q805" s="671"/>
      <c r="R805" s="1218"/>
      <c r="S805" s="1219"/>
      <c r="T805" s="1878">
        <f>AK327</f>
        <v>0</v>
      </c>
      <c r="U805" s="1878"/>
      <c r="V805" s="1878"/>
      <c r="W805" s="1878"/>
      <c r="X805" s="1878"/>
      <c r="Y805" s="1878"/>
      <c r="Z805" s="1846">
        <v>20</v>
      </c>
      <c r="AA805" s="1847"/>
      <c r="AB805" s="1847"/>
      <c r="AC805" s="1847"/>
      <c r="AD805" s="1847"/>
      <c r="AE805" s="1848"/>
      <c r="AF805" s="1880"/>
      <c r="AG805" s="1880"/>
      <c r="AH805" s="1880"/>
      <c r="AI805" s="1880"/>
      <c r="AJ805" s="1880"/>
      <c r="AK805" s="1880"/>
      <c r="AL805" s="1113"/>
      <c r="AM805" s="458"/>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3" customFormat="1">
      <c r="A806" s="1220" t="s">
        <v>2129</v>
      </c>
      <c r="B806" s="1870" t="s">
        <v>2130</v>
      </c>
      <c r="C806" s="1870"/>
      <c r="D806" s="1870"/>
      <c r="E806" s="1870"/>
      <c r="F806" s="1870"/>
      <c r="G806" s="1870"/>
      <c r="H806" s="1870"/>
      <c r="I806" s="1870"/>
      <c r="J806" s="1870"/>
      <c r="K806" s="1870"/>
      <c r="L806" s="1870"/>
      <c r="M806" s="1870"/>
      <c r="N806" s="1870"/>
      <c r="O806" s="1870"/>
      <c r="P806" s="1870"/>
      <c r="Q806" s="1870"/>
      <c r="R806" s="1870"/>
      <c r="S806" s="1871"/>
      <c r="T806" s="1872">
        <f>AK458</f>
        <v>10</v>
      </c>
      <c r="U806" s="1872"/>
      <c r="V806" s="1872"/>
      <c r="W806" s="1872"/>
      <c r="X806" s="1872"/>
      <c r="Y806" s="1872"/>
      <c r="Z806" s="1881">
        <v>10</v>
      </c>
      <c r="AA806" s="1882"/>
      <c r="AB806" s="1882"/>
      <c r="AC806" s="1882"/>
      <c r="AD806" s="1882"/>
      <c r="AE806" s="1883"/>
      <c r="AF806" s="1859">
        <f>IF(T806&gt;Z806,Z806,T806)</f>
        <v>10</v>
      </c>
      <c r="AG806" s="1859"/>
      <c r="AH806" s="1859"/>
      <c r="AI806" s="1859"/>
      <c r="AJ806" s="1859"/>
      <c r="AK806" s="1859"/>
      <c r="AL806" s="1113"/>
      <c r="AM806" s="458"/>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3" customFormat="1">
      <c r="A807" s="1220" t="s">
        <v>2246</v>
      </c>
      <c r="B807" s="1870" t="s">
        <v>2247</v>
      </c>
      <c r="C807" s="1870"/>
      <c r="D807" s="1870"/>
      <c r="E807" s="1870"/>
      <c r="F807" s="1870"/>
      <c r="G807" s="1870"/>
      <c r="H807" s="1870"/>
      <c r="I807" s="1870"/>
      <c r="J807" s="1870"/>
      <c r="K807" s="1870"/>
      <c r="L807" s="1870"/>
      <c r="M807" s="1870"/>
      <c r="N807" s="1870"/>
      <c r="O807" s="1870"/>
      <c r="P807" s="1870"/>
      <c r="Q807" s="1870"/>
      <c r="R807" s="1870"/>
      <c r="S807" s="1871"/>
      <c r="T807" s="1872">
        <f>AK548</f>
        <v>12</v>
      </c>
      <c r="U807" s="1872"/>
      <c r="V807" s="1872"/>
      <c r="W807" s="1872"/>
      <c r="X807" s="1872"/>
      <c r="Y807" s="1872"/>
      <c r="Z807" s="1881">
        <v>12</v>
      </c>
      <c r="AA807" s="1882"/>
      <c r="AB807" s="1882"/>
      <c r="AC807" s="1882"/>
      <c r="AD807" s="1882"/>
      <c r="AE807" s="1883"/>
      <c r="AF807" s="1859">
        <f>IF(T807&gt;Z807,Z807,T807)</f>
        <v>12</v>
      </c>
      <c r="AG807" s="1859"/>
      <c r="AH807" s="1859"/>
      <c r="AI807" s="1859"/>
      <c r="AJ807" s="1859"/>
      <c r="AK807" s="1859"/>
      <c r="AL807" s="1113"/>
      <c r="AM807" s="458"/>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3" customFormat="1">
      <c r="A808" s="1220" t="s">
        <v>2387</v>
      </c>
      <c r="B808" s="1870" t="s">
        <v>2388</v>
      </c>
      <c r="C808" s="1870"/>
      <c r="D808" s="1870"/>
      <c r="E808" s="1870"/>
      <c r="F808" s="1870"/>
      <c r="G808" s="1870"/>
      <c r="H808" s="1870"/>
      <c r="I808" s="1870"/>
      <c r="J808" s="1870"/>
      <c r="K808" s="1870"/>
      <c r="L808" s="1870"/>
      <c r="M808" s="1870"/>
      <c r="N808" s="1870"/>
      <c r="O808" s="1870"/>
      <c r="P808" s="1870"/>
      <c r="Q808" s="1870"/>
      <c r="R808" s="1870"/>
      <c r="S808" s="1871"/>
      <c r="T808" s="1872">
        <f>AK783</f>
        <v>10</v>
      </c>
      <c r="U808" s="1872"/>
      <c r="V808" s="1872"/>
      <c r="W808" s="1872"/>
      <c r="X808" s="1872"/>
      <c r="Y808" s="1872"/>
      <c r="Z808" s="1881">
        <v>10</v>
      </c>
      <c r="AA808" s="1882"/>
      <c r="AB808" s="1882"/>
      <c r="AC808" s="1882"/>
      <c r="AD808" s="1882"/>
      <c r="AE808" s="1883"/>
      <c r="AF808" s="1859">
        <f>IF(T808&gt;Z808,Z808,T808)</f>
        <v>10</v>
      </c>
      <c r="AG808" s="1859"/>
      <c r="AH808" s="1859"/>
      <c r="AI808" s="1859"/>
      <c r="AJ808" s="1859"/>
      <c r="AK808" s="1859"/>
      <c r="AL808" s="1113"/>
      <c r="AM808" s="458"/>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3" customFormat="1">
      <c r="A809" s="1884" t="s">
        <v>2389</v>
      </c>
      <c r="B809" s="1870"/>
      <c r="C809" s="1870"/>
      <c r="D809" s="1870"/>
      <c r="E809" s="1870"/>
      <c r="F809" s="1870"/>
      <c r="G809" s="1870"/>
      <c r="H809" s="1870"/>
      <c r="I809" s="1870"/>
      <c r="J809" s="1870"/>
      <c r="K809" s="1870"/>
      <c r="L809" s="1870"/>
      <c r="M809" s="1870"/>
      <c r="N809" s="1870"/>
      <c r="O809" s="1870"/>
      <c r="P809" s="1870"/>
      <c r="Q809" s="1870"/>
      <c r="R809" s="1870"/>
      <c r="S809" s="1871"/>
      <c r="T809" s="1885"/>
      <c r="U809" s="1885"/>
      <c r="V809" s="1885"/>
      <c r="W809" s="1885"/>
      <c r="X809" s="1885"/>
      <c r="Y809" s="1885"/>
      <c r="Z809" s="1879" t="s">
        <v>2390</v>
      </c>
      <c r="AA809" s="1879"/>
      <c r="AB809" s="1879"/>
      <c r="AC809" s="1879"/>
      <c r="AD809" s="1879"/>
      <c r="AE809" s="1879"/>
      <c r="AF809" s="1881">
        <f>IF(T809&gt;0,T809,0)</f>
        <v>0</v>
      </c>
      <c r="AG809" s="1882"/>
      <c r="AH809" s="1882"/>
      <c r="AI809" s="1882"/>
      <c r="AJ809" s="1882"/>
      <c r="AK809" s="1883"/>
      <c r="AL809" s="1206"/>
      <c r="AM809" s="458"/>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3" customFormat="1" ht="15.6">
      <c r="A810" s="1886" t="s">
        <v>2391</v>
      </c>
      <c r="B810" s="1887"/>
      <c r="C810" s="1887"/>
      <c r="D810" s="1887"/>
      <c r="E810" s="1887"/>
      <c r="F810" s="1887"/>
      <c r="G810" s="1887"/>
      <c r="H810" s="1887"/>
      <c r="I810" s="1887"/>
      <c r="J810" s="1887"/>
      <c r="K810" s="1887"/>
      <c r="L810" s="1887"/>
      <c r="M810" s="1887"/>
      <c r="N810" s="1887"/>
      <c r="O810" s="1887"/>
      <c r="P810" s="1887"/>
      <c r="Q810" s="1887"/>
      <c r="R810" s="1887"/>
      <c r="S810" s="1887"/>
      <c r="T810" s="1887"/>
      <c r="U810" s="1887"/>
      <c r="V810" s="1887"/>
      <c r="W810" s="1887"/>
      <c r="X810" s="1887"/>
      <c r="Y810" s="1887"/>
      <c r="Z810" s="1887"/>
      <c r="AA810" s="1887"/>
      <c r="AB810" s="1887"/>
      <c r="AC810" s="1887"/>
      <c r="AD810" s="1887"/>
      <c r="AE810" s="1888"/>
      <c r="AF810" s="1892">
        <f ca="1">SUM(AF793:AK808)-AF809</f>
        <v>90</v>
      </c>
      <c r="AG810" s="1893"/>
      <c r="AH810" s="1893"/>
      <c r="AI810" s="1893"/>
      <c r="AJ810" s="1893"/>
      <c r="AK810" s="1894"/>
      <c r="AL810" s="672"/>
      <c r="AM810" s="418"/>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3" customFormat="1" ht="15.6">
      <c r="A811" s="1889"/>
      <c r="B811" s="1890"/>
      <c r="C811" s="1890"/>
      <c r="D811" s="1890"/>
      <c r="E811" s="1890"/>
      <c r="F811" s="1890"/>
      <c r="G811" s="1890"/>
      <c r="H811" s="1890"/>
      <c r="I811" s="1890"/>
      <c r="J811" s="1890"/>
      <c r="K811" s="1890"/>
      <c r="L811" s="1890"/>
      <c r="M811" s="1890"/>
      <c r="N811" s="1890"/>
      <c r="O811" s="1890"/>
      <c r="P811" s="1890"/>
      <c r="Q811" s="1890"/>
      <c r="R811" s="1890"/>
      <c r="S811" s="1890"/>
      <c r="T811" s="1890"/>
      <c r="U811" s="1890"/>
      <c r="V811" s="1890"/>
      <c r="W811" s="1890"/>
      <c r="X811" s="1890"/>
      <c r="Y811" s="1890"/>
      <c r="Z811" s="1890"/>
      <c r="AA811" s="1890"/>
      <c r="AB811" s="1890"/>
      <c r="AC811" s="1890"/>
      <c r="AD811" s="1890"/>
      <c r="AE811" s="1891"/>
      <c r="AF811" s="1895"/>
      <c r="AG811" s="1896"/>
      <c r="AH811" s="1896"/>
      <c r="AI811" s="1896"/>
      <c r="AJ811" s="1896"/>
      <c r="AK811" s="1897"/>
      <c r="AL811" s="672"/>
      <c r="AM811" s="418"/>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3" customFormat="1">
      <c r="A812" s="520"/>
      <c r="B812" s="520"/>
      <c r="C812" s="520"/>
      <c r="D812" s="520"/>
      <c r="E812" s="520"/>
      <c r="F812" s="520"/>
      <c r="G812" s="520"/>
      <c r="H812" s="520"/>
      <c r="I812" s="520"/>
      <c r="J812" s="520"/>
      <c r="K812" s="520"/>
      <c r="L812" s="520"/>
      <c r="M812" s="520"/>
      <c r="N812" s="520"/>
      <c r="O812" s="520"/>
      <c r="P812" s="520"/>
      <c r="Q812" s="520"/>
      <c r="R812" s="520"/>
      <c r="S812" s="520"/>
      <c r="T812" s="520"/>
      <c r="U812" s="520"/>
      <c r="V812" s="520"/>
      <c r="W812" s="520"/>
      <c r="X812" s="520"/>
      <c r="Y812" s="520"/>
      <c r="Z812" s="520"/>
      <c r="AA812" s="520"/>
      <c r="AB812" s="520"/>
      <c r="AC812" s="520"/>
      <c r="AD812" s="520"/>
      <c r="AE812" s="520"/>
      <c r="AF812" s="520"/>
      <c r="AG812" s="520"/>
      <c r="AH812" s="520"/>
      <c r="AI812" s="520"/>
      <c r="AJ812" s="520"/>
      <c r="AK812" s="520"/>
      <c r="AL812" s="520"/>
      <c r="AM812" s="673"/>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67" workbookViewId="0">
      <selection activeCell="M97" sqref="M97"/>
    </sheetView>
  </sheetViews>
  <sheetFormatPr defaultColWidth="9.140625" defaultRowHeight="13.9"/>
  <cols>
    <col min="1" max="1" width="2.42578125" style="849" customWidth="1"/>
    <col min="2" max="9" width="14.7109375" style="849" customWidth="1"/>
    <col min="10" max="10" width="2.28515625" style="849" customWidth="1"/>
    <col min="11" max="11" width="11.85546875" style="850" customWidth="1"/>
    <col min="12" max="12" width="10.7109375" style="849" customWidth="1"/>
    <col min="13" max="13" width="10.42578125" style="849" customWidth="1"/>
    <col min="14" max="14" width="10.85546875" style="849" customWidth="1"/>
    <col min="15" max="16384" width="9.140625" style="849"/>
  </cols>
  <sheetData>
    <row r="1" spans="1:13" ht="30" customHeight="1">
      <c r="A1" s="2073" t="s">
        <v>2392</v>
      </c>
      <c r="B1" s="2073"/>
      <c r="C1" s="2073"/>
      <c r="D1" s="2073"/>
      <c r="E1" s="2073"/>
      <c r="F1" s="2073"/>
      <c r="G1" s="2073"/>
      <c r="H1" s="2073"/>
      <c r="I1" s="2073"/>
      <c r="J1" s="2073"/>
    </row>
    <row r="2" spans="1:13" ht="15" customHeight="1" thickBot="1">
      <c r="A2" s="851"/>
      <c r="B2" s="851"/>
      <c r="I2" s="852"/>
      <c r="K2" s="853"/>
    </row>
    <row r="3" spans="1:13" s="856" customFormat="1" ht="20.100000000000001" customHeight="1">
      <c r="A3" s="909"/>
      <c r="B3" s="910"/>
      <c r="C3" s="911"/>
      <c r="D3" s="916"/>
      <c r="E3" s="911"/>
      <c r="F3" s="912" t="s">
        <v>2393</v>
      </c>
      <c r="G3" s="911"/>
      <c r="H3" s="913">
        <f>E16</f>
        <v>22482576</v>
      </c>
      <c r="I3" s="914"/>
    </row>
    <row r="4" spans="1:13" s="856" customFormat="1" ht="20.100000000000001" customHeight="1">
      <c r="B4" s="903"/>
      <c r="D4" s="917"/>
      <c r="F4" s="901" t="s">
        <v>2394</v>
      </c>
      <c r="G4" s="900" t="s">
        <v>2395</v>
      </c>
      <c r="H4" s="902">
        <f>I16</f>
        <v>16065744.963235294</v>
      </c>
      <c r="I4" s="904"/>
      <c r="K4" s="860"/>
    </row>
    <row r="5" spans="1:13" s="856" customFormat="1" ht="20.100000000000001" customHeight="1" thickBot="1">
      <c r="B5" s="905"/>
      <c r="C5" s="906"/>
      <c r="D5" s="918"/>
      <c r="E5" s="907"/>
      <c r="F5" s="918" t="s">
        <v>2396</v>
      </c>
      <c r="G5" s="919"/>
      <c r="H5" s="915">
        <f>H3/H4</f>
        <v>1.3994107370339144</v>
      </c>
      <c r="I5" s="908"/>
      <c r="K5" s="860"/>
    </row>
    <row r="6" spans="1:13" s="856" customFormat="1" ht="15" customHeight="1">
      <c r="B6" s="857"/>
      <c r="C6" s="858"/>
      <c r="F6" s="859"/>
      <c r="K6" s="860"/>
    </row>
    <row r="7" spans="1:13" s="856" customFormat="1" ht="15" customHeight="1">
      <c r="E7" s="861"/>
      <c r="F7" s="859"/>
      <c r="K7" s="862"/>
    </row>
    <row r="8" spans="1:13" s="856" customFormat="1" ht="15" customHeight="1">
      <c r="A8" s="863"/>
      <c r="B8" s="2074" t="s">
        <v>2397</v>
      </c>
      <c r="C8" s="2075"/>
      <c r="D8" s="2075"/>
      <c r="E8" s="2076"/>
      <c r="G8" s="2077" t="s">
        <v>2398</v>
      </c>
      <c r="H8" s="2078"/>
      <c r="I8" s="2079"/>
      <c r="K8" s="862"/>
    </row>
    <row r="9" spans="1:13" ht="15" customHeight="1">
      <c r="A9" s="851"/>
      <c r="B9" s="2068" t="s">
        <v>2399</v>
      </c>
      <c r="C9" s="2068"/>
      <c r="D9" s="2068"/>
      <c r="E9" s="864">
        <f>G31</f>
        <v>3300000</v>
      </c>
      <c r="G9" s="2071" t="s">
        <v>2400</v>
      </c>
      <c r="H9" s="2071"/>
      <c r="I9" s="865">
        <f>Application!AM554</f>
        <v>16594491</v>
      </c>
      <c r="K9" s="866"/>
      <c r="M9" s="867"/>
    </row>
    <row r="10" spans="1:13" ht="15" customHeight="1" thickBot="1">
      <c r="A10" s="851"/>
      <c r="B10" s="2068" t="s">
        <v>2401</v>
      </c>
      <c r="C10" s="2068"/>
      <c r="D10" s="2068"/>
      <c r="E10" s="865">
        <f>G40</f>
        <v>17334576</v>
      </c>
      <c r="G10" s="2071" t="s">
        <v>2402</v>
      </c>
      <c r="H10" s="2071"/>
      <c r="I10" s="950">
        <f>'Basis &amp; Credits'!AB78</f>
        <v>0</v>
      </c>
      <c r="M10" s="867"/>
    </row>
    <row r="11" spans="1:13" ht="15" customHeight="1">
      <c r="A11" s="868"/>
      <c r="B11" s="2068" t="s">
        <v>2403</v>
      </c>
      <c r="C11" s="2068"/>
      <c r="D11" s="2068"/>
      <c r="E11" s="865">
        <f>G49</f>
        <v>0</v>
      </c>
      <c r="G11" s="2071" t="s">
        <v>2404</v>
      </c>
      <c r="H11" s="2071"/>
      <c r="I11" s="949">
        <f>I9+I10</f>
        <v>16594491</v>
      </c>
      <c r="M11" s="867"/>
    </row>
    <row r="12" spans="1:13" ht="15" customHeight="1">
      <c r="A12" s="854"/>
      <c r="B12" s="2068" t="s">
        <v>2405</v>
      </c>
      <c r="C12" s="2068"/>
      <c r="D12" s="2068"/>
      <c r="E12" s="865">
        <f>G58</f>
        <v>0</v>
      </c>
      <c r="G12" s="951" t="s">
        <v>2406</v>
      </c>
      <c r="H12" s="952"/>
      <c r="M12" s="867"/>
    </row>
    <row r="13" spans="1:13" ht="15" customHeight="1">
      <c r="A13" s="851"/>
      <c r="B13" s="2068" t="s">
        <v>2407</v>
      </c>
      <c r="C13" s="2068"/>
      <c r="D13" s="2068"/>
      <c r="E13" s="870">
        <f>G83</f>
        <v>1848000</v>
      </c>
      <c r="G13" s="2072" t="s">
        <v>1822</v>
      </c>
      <c r="H13" s="2072"/>
      <c r="I13" s="869">
        <f>15%*(AND(G111="Yes",G113&lt;&gt;""))</f>
        <v>0</v>
      </c>
      <c r="M13" s="867"/>
    </row>
    <row r="14" spans="1:13" ht="15" customHeight="1">
      <c r="A14" s="851"/>
      <c r="B14" s="2068" t="s">
        <v>2408</v>
      </c>
      <c r="C14" s="2068"/>
      <c r="D14" s="2068"/>
      <c r="E14" s="865">
        <f>IF(G96&gt;G106,G96,0)</f>
        <v>0</v>
      </c>
      <c r="G14" s="1221" t="s">
        <v>2409</v>
      </c>
      <c r="H14" s="1221"/>
      <c r="I14" s="869">
        <f>IF(Application!AJ1031&gt;0,10%,IF(Application!AJ1035&gt;0,5%,0))</f>
        <v>0</v>
      </c>
      <c r="M14" s="867"/>
    </row>
    <row r="15" spans="1:13" ht="15" customHeight="1" thickBot="1">
      <c r="A15" s="851"/>
      <c r="B15" s="2069" t="s">
        <v>2410</v>
      </c>
      <c r="C15" s="2069"/>
      <c r="D15" s="2069"/>
      <c r="E15" s="920">
        <f>IF(E14&gt;0,0,G106)</f>
        <v>0</v>
      </c>
      <c r="G15" s="2066" t="s">
        <v>2411</v>
      </c>
      <c r="H15" s="2067"/>
      <c r="I15" s="922">
        <f>G123</f>
        <v>3.1862745098039214E-2</v>
      </c>
      <c r="M15" s="867"/>
    </row>
    <row r="16" spans="1:13" ht="15" customHeight="1">
      <c r="A16" s="851"/>
      <c r="B16" s="2070" t="s">
        <v>2412</v>
      </c>
      <c r="C16" s="2070"/>
      <c r="D16" s="2070"/>
      <c r="E16" s="921">
        <f>SUM(E9:E15)</f>
        <v>22482576</v>
      </c>
      <c r="G16" s="948" t="s">
        <v>2413</v>
      </c>
      <c r="H16" s="948"/>
      <c r="I16" s="923">
        <f>I11-((I11*I13)+(I11*I14)+(I11*I15))</f>
        <v>16065744.963235294</v>
      </c>
    </row>
    <row r="17" spans="1:20" ht="15" customHeight="1">
      <c r="A17" s="851"/>
      <c r="B17" s="851"/>
      <c r="E17" s="871"/>
      <c r="H17" s="872"/>
      <c r="I17" s="873"/>
    </row>
    <row r="18" spans="1:20" ht="15" customHeight="1">
      <c r="B18" s="874" t="str">
        <f>B9</f>
        <v>A. Unit Production Benefit</v>
      </c>
      <c r="C18" s="875"/>
      <c r="D18" s="875"/>
      <c r="E18" s="875"/>
      <c r="F18" s="875"/>
      <c r="G18" s="875"/>
      <c r="H18" s="875"/>
      <c r="I18" s="876"/>
      <c r="M18" s="871">
        <f>SUM(Cdlac[Quantity])</f>
        <v>50</v>
      </c>
      <c r="O18" s="894" t="s">
        <v>980</v>
      </c>
      <c r="P18" s="849">
        <f>MATCH(Application!T189,Application!BV490:BV547,0)</f>
        <v>30</v>
      </c>
      <c r="S18" s="871">
        <f>SUM(Cdlac[Population])</f>
        <v>0</v>
      </c>
    </row>
    <row r="19" spans="1:20" ht="15" customHeight="1">
      <c r="A19" s="851"/>
      <c r="B19" s="851"/>
      <c r="I19" s="877"/>
      <c r="L19" s="849" t="s">
        <v>2414</v>
      </c>
      <c r="M19" s="849" t="s">
        <v>2415</v>
      </c>
      <c r="N19" s="849" t="s">
        <v>2416</v>
      </c>
      <c r="O19" s="849" t="s">
        <v>2417</v>
      </c>
      <c r="P19" s="849" t="s">
        <v>2418</v>
      </c>
      <c r="Q19" s="849" t="s">
        <v>2419</v>
      </c>
      <c r="R19" s="849" t="s">
        <v>2420</v>
      </c>
      <c r="S19" s="849" t="s">
        <v>2421</v>
      </c>
      <c r="T19" s="849" t="s">
        <v>1043</v>
      </c>
    </row>
    <row r="20" spans="1:20" ht="15" customHeight="1">
      <c r="A20" s="854"/>
      <c r="C20" s="2064" t="s">
        <v>2422</v>
      </c>
      <c r="D20" s="2064" t="s">
        <v>2423</v>
      </c>
      <c r="E20" s="2064" t="s">
        <v>2424</v>
      </c>
      <c r="F20" s="2064" t="s">
        <v>2425</v>
      </c>
      <c r="G20" s="2064" t="s">
        <v>2426</v>
      </c>
      <c r="H20" s="878"/>
      <c r="I20" s="877"/>
      <c r="L20" s="849">
        <f>IFERROR(MIN(4,MATCH(Application!B718,UnitSizes,0)-1),"")</f>
        <v>2</v>
      </c>
      <c r="M20" s="871">
        <f>Application!G718</f>
        <v>38</v>
      </c>
      <c r="N20" s="879">
        <f>Application!AC718</f>
        <v>0.5</v>
      </c>
      <c r="O20" s="879">
        <f>IF(Cdlac[[#This Row],[Quantity]]&gt;0,IF(Cdlac[[#This Row],[Federal]],30%,IF($G$36,40%,Cdlac[[#This Row],[iAMI]])),"")</f>
        <v>0.3</v>
      </c>
      <c r="P20" s="871" cm="1">
        <f t="array" ref="P20">IF(Cdlac[[#This Row],[Quantity]]&gt;0,INDEX(TcacRents,$P$18,Cdlac[[#This Row],[Bedrooms]]+1)*Cdlac[[#This Row],[AMI]],"")</f>
        <v>1065.5999999999999</v>
      </c>
      <c r="Q20" s="871" cm="1">
        <f t="array" ref="Q20">IF(Cdlac[[#This Row],[Quantity]]&gt;0,INDEX(HudFmrs,$P$18,Cdlac[[#This Row],[Bedrooms]]+1),"")</f>
        <v>2783</v>
      </c>
      <c r="R20" s="871">
        <f>IF(Cdlac[[#This Row],[Quantity]]&gt;0,MAX(0,Cdlac[[#This Row],[Fair Market Rent]]-Cdlac[[#This Row],[Restricted Rent]]),"")</f>
        <v>1717.4</v>
      </c>
      <c r="S20" s="849">
        <f>IF(Cdlac[[#This Row],[Quantity]]&gt;0,AND(Application!AK718&lt;&gt;"N/A",Application!AK718&lt;&gt;"")*Cdlac[[#This Row],[Quantity]],"")</f>
        <v>0</v>
      </c>
      <c r="T20" s="849" t="b">
        <f>AND('Subsidy Contract Calculation'!F4&gt;0,'Subsidy Contract Calculation'!C4="Federal",Cdlac[[#This Row],[Quantity]]&gt;0)</f>
        <v>1</v>
      </c>
    </row>
    <row r="21" spans="1:20" ht="15" customHeight="1">
      <c r="A21" s="854"/>
      <c r="C21" s="2065"/>
      <c r="D21" s="2065"/>
      <c r="E21" s="2065"/>
      <c r="F21" s="2065"/>
      <c r="G21" s="2065"/>
      <c r="H21" s="878"/>
      <c r="I21" s="877"/>
      <c r="L21" s="849">
        <f>IFERROR(MIN(4,MATCH(Application!B719,UnitSizes,0)-1),"")</f>
        <v>2</v>
      </c>
      <c r="M21" s="871">
        <f>Application!G719</f>
        <v>2</v>
      </c>
      <c r="N21" s="879">
        <f>Application!AC719</f>
        <v>0.5</v>
      </c>
      <c r="O21" s="879">
        <f>IF(Cdlac[[#This Row],[Quantity]]&gt;0,IF(Cdlac[[#This Row],[Federal]],30%,IF($G$36,40%,Cdlac[[#This Row],[iAMI]])),"")</f>
        <v>0.3</v>
      </c>
      <c r="P21" s="871" cm="1">
        <f t="array" ref="P21">IF(Cdlac[[#This Row],[Quantity]]&gt;0,INDEX(TcacRents,$P$18,Cdlac[[#This Row],[Bedrooms]]+1)*Cdlac[[#This Row],[AMI]],"")</f>
        <v>1065.5999999999999</v>
      </c>
      <c r="Q21" s="871" cm="1">
        <f t="array" ref="Q21">IF(Cdlac[[#This Row],[Quantity]]&gt;0,INDEX(HudFmrs,$P$18,Cdlac[[#This Row],[Bedrooms]]+1),"")</f>
        <v>2783</v>
      </c>
      <c r="R21" s="871">
        <f>IF(Cdlac[[#This Row],[Quantity]]&gt;0,MAX(0,Cdlac[[#This Row],[Fair Market Rent]]-Cdlac[[#This Row],[Restricted Rent]]),"")</f>
        <v>1717.4</v>
      </c>
      <c r="S21" s="849">
        <f>IF(Cdlac[[#This Row],[Quantity]]&gt;0,AND(Application!AK719&lt;&gt;"N/A",Application!AK719&lt;&gt;"")*Cdlac[[#This Row],[Quantity]],"")</f>
        <v>0</v>
      </c>
      <c r="T21" s="849" t="b">
        <f>AND('Subsidy Contract Calculation'!F5&gt;0,'Subsidy Contract Calculation'!C5="Federal",Cdlac[[#This Row],[Quantity]]&gt;0)</f>
        <v>1</v>
      </c>
    </row>
    <row r="22" spans="1:20" ht="15" customHeight="1">
      <c r="C22" s="880">
        <v>0</v>
      </c>
      <c r="D22" s="881">
        <v>0.9</v>
      </c>
      <c r="E22" s="880">
        <f>SUMIFS(Cdlac[Quantity],Cdlac[Bedrooms],C22)</f>
        <v>0</v>
      </c>
      <c r="F22" s="880">
        <f>E22</f>
        <v>0</v>
      </c>
      <c r="G22" s="880">
        <f>D22*F22</f>
        <v>0</v>
      </c>
      <c r="L22" s="849">
        <f>IFERROR(MIN(4,MATCH(Application!B720,UnitSizes,0)-1),"")</f>
        <v>3</v>
      </c>
      <c r="M22" s="871">
        <f>Application!G720</f>
        <v>6</v>
      </c>
      <c r="N22" s="879">
        <f>Application!AC720</f>
        <v>0.5</v>
      </c>
      <c r="O22" s="879">
        <f>IF(Cdlac[[#This Row],[Quantity]]&gt;0,IF(Cdlac[[#This Row],[Federal]],30%,IF($G$36,40%,Cdlac[[#This Row],[iAMI]])),"")</f>
        <v>0.3</v>
      </c>
      <c r="P22" s="871" cm="1">
        <f t="array" ref="P22">IF(Cdlac[[#This Row],[Quantity]]&gt;0,INDEX(TcacRents,$P$18,Cdlac[[#This Row],[Bedrooms]]+1)*Cdlac[[#This Row],[AMI]],"")</f>
        <v>1230.5999999999999</v>
      </c>
      <c r="Q22" s="871" cm="1">
        <f t="array" ref="Q22">IF(Cdlac[[#This Row],[Quantity]]&gt;0,INDEX(HudFmrs,$P$18,Cdlac[[#This Row],[Bedrooms]]+1),"")</f>
        <v>3769</v>
      </c>
      <c r="R22" s="871">
        <f>IF(Cdlac[[#This Row],[Quantity]]&gt;0,MAX(0,Cdlac[[#This Row],[Fair Market Rent]]-Cdlac[[#This Row],[Restricted Rent]]),"")</f>
        <v>2538.4</v>
      </c>
      <c r="S22" s="849">
        <f>IF(Cdlac[[#This Row],[Quantity]]&gt;0,AND(Application!AK720&lt;&gt;"N/A",Application!AK720&lt;&gt;"")*Cdlac[[#This Row],[Quantity]],"")</f>
        <v>0</v>
      </c>
      <c r="T22" s="849" t="b">
        <f>AND('Subsidy Contract Calculation'!F6&gt;0,'Subsidy Contract Calculation'!C6="Federal",Cdlac[[#This Row],[Quantity]]&gt;0)</f>
        <v>1</v>
      </c>
    </row>
    <row r="23" spans="1:20" ht="15" customHeight="1">
      <c r="C23" s="880">
        <v>1</v>
      </c>
      <c r="D23" s="881">
        <v>1</v>
      </c>
      <c r="E23" s="880">
        <f>SUMIFS(Cdlac[Quantity],Cdlac[Bedrooms],C23)</f>
        <v>0</v>
      </c>
      <c r="F23" s="880">
        <f>E23</f>
        <v>0</v>
      </c>
      <c r="G23" s="880">
        <f>D23*F23</f>
        <v>0</v>
      </c>
      <c r="L23" s="849">
        <f>IFERROR(MIN(4,MATCH(Application!B721,UnitSizes,0)-1),"")</f>
        <v>4</v>
      </c>
      <c r="M23" s="871">
        <f>Application!G721</f>
        <v>4</v>
      </c>
      <c r="N23" s="879">
        <f>Application!AC721</f>
        <v>0.5</v>
      </c>
      <c r="O23" s="879">
        <f>IF(Cdlac[[#This Row],[Quantity]]&gt;0,IF(Cdlac[[#This Row],[Federal]],30%,IF($G$36,40%,Cdlac[[#This Row],[iAMI]])),"")</f>
        <v>0.3</v>
      </c>
      <c r="P23" s="871" cm="1">
        <f t="array" ref="P23">IF(Cdlac[[#This Row],[Quantity]]&gt;0,INDEX(TcacRents,$P$18,Cdlac[[#This Row],[Bedrooms]]+1)*Cdlac[[#This Row],[AMI]],"")</f>
        <v>1372.8</v>
      </c>
      <c r="Q23" s="871" cm="1">
        <f t="array" ref="Q23">IF(Cdlac[[#This Row],[Quantity]]&gt;0,INDEX(HudFmrs,$P$18,Cdlac[[#This Row],[Bedrooms]]+1),"")</f>
        <v>4467</v>
      </c>
      <c r="R23" s="871">
        <f>IF(Cdlac[[#This Row],[Quantity]]&gt;0,MAX(0,Cdlac[[#This Row],[Fair Market Rent]]-Cdlac[[#This Row],[Restricted Rent]]),"")</f>
        <v>3094.2</v>
      </c>
      <c r="S23" s="849">
        <f>IF(Cdlac[[#This Row],[Quantity]]&gt;0,AND(Application!AK721&lt;&gt;"N/A",Application!AK721&lt;&gt;"")*Cdlac[[#This Row],[Quantity]],"")</f>
        <v>0</v>
      </c>
      <c r="T23" s="849" t="b">
        <f>AND('Subsidy Contract Calculation'!F7&gt;0,'Subsidy Contract Calculation'!C7="Federal",Cdlac[[#This Row],[Quantity]]&gt;0)</f>
        <v>1</v>
      </c>
    </row>
    <row r="24" spans="1:20" ht="15" customHeight="1">
      <c r="A24" s="882"/>
      <c r="C24" s="883">
        <v>2</v>
      </c>
      <c r="D24" s="881">
        <v>1.25</v>
      </c>
      <c r="E24" s="880">
        <f>SUMIFS(Cdlac[Quantity],Cdlac[Bedrooms],C24)</f>
        <v>40</v>
      </c>
      <c r="F24" s="883">
        <f>SUM(E24:E26)-SUM(F25:F26)</f>
        <v>40</v>
      </c>
      <c r="G24" s="880">
        <f>D24*F24</f>
        <v>50</v>
      </c>
      <c r="H24" s="882"/>
      <c r="I24" s="882"/>
      <c r="L24" s="849" t="str">
        <f>IFERROR(MIN(4,MATCH(Application!B722,UnitSizes,0)-1),"")</f>
        <v/>
      </c>
      <c r="M24" s="871">
        <f>Application!G722</f>
        <v>0</v>
      </c>
      <c r="N24" s="879">
        <f>Application!AC722</f>
        <v>0</v>
      </c>
      <c r="O24" s="879" t="str">
        <f>IF(Cdlac[[#This Row],[Quantity]]&gt;0,IF(Cdlac[[#This Row],[Federal]],30%,IF($G$36,40%,Cdlac[[#This Row],[iAMI]])),"")</f>
        <v/>
      </c>
      <c r="P24" s="871" t="str" cm="1">
        <f t="array" ref="P24">IF(Cdlac[[#This Row],[Quantity]]&gt;0,INDEX(TcacRents,$P$18,Cdlac[[#This Row],[Bedrooms]]+1)*Cdlac[[#This Row],[AMI]],"")</f>
        <v/>
      </c>
      <c r="Q24" s="871" t="str" cm="1">
        <f t="array" ref="Q24">IF(Cdlac[[#This Row],[Quantity]]&gt;0,INDEX(HudFmrs,$P$18,Cdlac[[#This Row],[Bedrooms]]+1),"")</f>
        <v/>
      </c>
      <c r="R24" s="871" t="str">
        <f>IF(Cdlac[[#This Row],[Quantity]]&gt;0,MAX(0,Cdlac[[#This Row],[Fair Market Rent]]-Cdlac[[#This Row],[Restricted Rent]]),"")</f>
        <v/>
      </c>
      <c r="S24" s="849" t="str">
        <f>IF(Cdlac[[#This Row],[Quantity]]&gt;0,AND(Application!AK722&lt;&gt;"N/A",Application!AK722&lt;&gt;"")*Cdlac[[#This Row],[Quantity]],"")</f>
        <v/>
      </c>
      <c r="T24" s="849" t="b">
        <f>AND('Subsidy Contract Calculation'!F8&gt;0,'Subsidy Contract Calculation'!C8="Federal",Cdlac[[#This Row],[Quantity]]&gt;0)</f>
        <v>0</v>
      </c>
    </row>
    <row r="25" spans="1:20" ht="15" customHeight="1">
      <c r="A25" s="882"/>
      <c r="C25" s="883">
        <v>3</v>
      </c>
      <c r="D25" s="881">
        <f>1.5+0.25*0</f>
        <v>1.5</v>
      </c>
      <c r="E25" s="880">
        <f>SUMIFS(Cdlac[Quantity],Cdlac[Bedrooms],C25)</f>
        <v>6</v>
      </c>
      <c r="F25" s="883">
        <f>MIN(E25,ROUNDDOWN(E27*30%,0))</f>
        <v>6</v>
      </c>
      <c r="G25" s="880">
        <f>D25*F25</f>
        <v>9</v>
      </c>
      <c r="H25" s="882"/>
      <c r="I25" s="882"/>
      <c r="L25" s="849" t="str">
        <f>IFERROR(MIN(4,MATCH(Application!B723,UnitSizes,0)-1),"")</f>
        <v/>
      </c>
      <c r="M25" s="871">
        <f>Application!G723</f>
        <v>0</v>
      </c>
      <c r="N25" s="879">
        <f>Application!AC723</f>
        <v>0</v>
      </c>
      <c r="O25" s="879" t="str">
        <f>IF(Cdlac[[#This Row],[Quantity]]&gt;0,IF(Cdlac[[#This Row],[Federal]],30%,IF($G$36,40%,Cdlac[[#This Row],[iAMI]])),"")</f>
        <v/>
      </c>
      <c r="P25" s="871" t="str" cm="1">
        <f t="array" ref="P25">IF(Cdlac[[#This Row],[Quantity]]&gt;0,INDEX(TcacRents,$P$18,Cdlac[[#This Row],[Bedrooms]]+1)*Cdlac[[#This Row],[AMI]],"")</f>
        <v/>
      </c>
      <c r="Q25" s="871" t="str" cm="1">
        <f t="array" ref="Q25">IF(Cdlac[[#This Row],[Quantity]]&gt;0,INDEX(HudFmrs,$P$18,Cdlac[[#This Row],[Bedrooms]]+1),"")</f>
        <v/>
      </c>
      <c r="R25" s="871" t="str">
        <f>IF(Cdlac[[#This Row],[Quantity]]&gt;0,MAX(0,Cdlac[[#This Row],[Fair Market Rent]]-Cdlac[[#This Row],[Restricted Rent]]),"")</f>
        <v/>
      </c>
      <c r="S25" s="849" t="str">
        <f>IF(Cdlac[[#This Row],[Quantity]]&gt;0,AND(Application!AK723&lt;&gt;"N/A",Application!AK723&lt;&gt;"")*Cdlac[[#This Row],[Quantity]],"")</f>
        <v/>
      </c>
      <c r="T25" s="849" t="b">
        <f>AND('Subsidy Contract Calculation'!F9&gt;0,'Subsidy Contract Calculation'!C9="Federal",Cdlac[[#This Row],[Quantity]]&gt;0)</f>
        <v>0</v>
      </c>
    </row>
    <row r="26" spans="1:20" ht="15" customHeight="1" thickBot="1">
      <c r="A26" s="882"/>
      <c r="C26" s="895">
        <v>4</v>
      </c>
      <c r="D26" s="896">
        <f>1.75+0.25*0</f>
        <v>1.75</v>
      </c>
      <c r="E26" s="897">
        <f>SUMIFS(Cdlac[Quantity],Cdlac[Bedrooms],C26)</f>
        <v>4</v>
      </c>
      <c r="F26" s="895">
        <f>MIN(E26,ROUNDDOWN(E27*10%,0))</f>
        <v>4</v>
      </c>
      <c r="G26" s="897">
        <f>D26*F26</f>
        <v>7</v>
      </c>
      <c r="H26" s="882"/>
      <c r="I26" s="882"/>
      <c r="L26" s="849" t="str">
        <f>IFERROR(MIN(4,MATCH(Application!B724,UnitSizes,0)-1),"")</f>
        <v/>
      </c>
      <c r="M26" s="871">
        <f>Application!G724</f>
        <v>0</v>
      </c>
      <c r="N26" s="879">
        <f>Application!AC724</f>
        <v>0</v>
      </c>
      <c r="O26" s="879" t="str">
        <f>IF(Cdlac[[#This Row],[Quantity]]&gt;0,IF(Cdlac[[#This Row],[Federal]],30%,IF($G$36,40%,Cdlac[[#This Row],[iAMI]])),"")</f>
        <v/>
      </c>
      <c r="P26" s="871" t="str" cm="1">
        <f t="array" ref="P26">IF(Cdlac[[#This Row],[Quantity]]&gt;0,INDEX(TcacRents,$P$18,Cdlac[[#This Row],[Bedrooms]]+1)*Cdlac[[#This Row],[AMI]],"")</f>
        <v/>
      </c>
      <c r="Q26" s="871" t="str" cm="1">
        <f t="array" ref="Q26">IF(Cdlac[[#This Row],[Quantity]]&gt;0,INDEX(HudFmrs,$P$18,Cdlac[[#This Row],[Bedrooms]]+1),"")</f>
        <v/>
      </c>
      <c r="R26" s="871" t="str">
        <f>IF(Cdlac[[#This Row],[Quantity]]&gt;0,MAX(0,Cdlac[[#This Row],[Fair Market Rent]]-Cdlac[[#This Row],[Restricted Rent]]),"")</f>
        <v/>
      </c>
      <c r="S26" s="849" t="str">
        <f>IF(Cdlac[[#This Row],[Quantity]]&gt;0,AND(Application!AK724&lt;&gt;"N/A",Application!AK724&lt;&gt;"")*Cdlac[[#This Row],[Quantity]],"")</f>
        <v/>
      </c>
      <c r="T26" s="849" t="b">
        <f>AND('Subsidy Contract Calculation'!F10&gt;0,'Subsidy Contract Calculation'!C10="Federal",Cdlac[[#This Row],[Quantity]]&gt;0)</f>
        <v>0</v>
      </c>
    </row>
    <row r="27" spans="1:20" ht="15" customHeight="1">
      <c r="A27" s="882"/>
      <c r="C27" s="2080" t="s">
        <v>2427</v>
      </c>
      <c r="D27" s="2081"/>
      <c r="E27" s="898">
        <f>SUM(E22:E26)</f>
        <v>50</v>
      </c>
      <c r="F27" s="898">
        <f>SUM(F22:F26)</f>
        <v>50</v>
      </c>
      <c r="G27" s="899">
        <f>SUMPRODUCT(D22:D26,F22:F26)</f>
        <v>66</v>
      </c>
      <c r="H27" s="882"/>
      <c r="I27" s="882"/>
      <c r="L27" s="849" t="str">
        <f>IFERROR(MIN(4,MATCH(Application!B725,UnitSizes,0)-1),"")</f>
        <v/>
      </c>
      <c r="M27" s="871">
        <f>Application!G725</f>
        <v>0</v>
      </c>
      <c r="N27" s="879">
        <f>Application!AC725</f>
        <v>0</v>
      </c>
      <c r="O27" s="879" t="str">
        <f>IF(Cdlac[[#This Row],[Quantity]]&gt;0,IF(Cdlac[[#This Row],[Federal]],30%,IF($G$36,40%,Cdlac[[#This Row],[iAMI]])),"")</f>
        <v/>
      </c>
      <c r="P27" s="871" t="str" cm="1">
        <f t="array" ref="P27">IF(Cdlac[[#This Row],[Quantity]]&gt;0,INDEX(TcacRents,$P$18,Cdlac[[#This Row],[Bedrooms]]+1)*Cdlac[[#This Row],[AMI]],"")</f>
        <v/>
      </c>
      <c r="Q27" s="871" t="str" cm="1">
        <f t="array" ref="Q27">IF(Cdlac[[#This Row],[Quantity]]&gt;0,INDEX(HudFmrs,$P$18,Cdlac[[#This Row],[Bedrooms]]+1),"")</f>
        <v/>
      </c>
      <c r="R27" s="871" t="str">
        <f>IF(Cdlac[[#This Row],[Quantity]]&gt;0,MAX(0,Cdlac[[#This Row],[Fair Market Rent]]-Cdlac[[#This Row],[Restricted Rent]]),"")</f>
        <v/>
      </c>
      <c r="S27" s="849" t="str">
        <f>IF(Cdlac[[#This Row],[Quantity]]&gt;0,AND(Application!AK725&lt;&gt;"N/A",Application!AK725&lt;&gt;"")*Cdlac[[#This Row],[Quantity]],"")</f>
        <v/>
      </c>
      <c r="T27" s="849" t="b">
        <f>AND('Subsidy Contract Calculation'!F11&gt;0,'Subsidy Contract Calculation'!C11="Federal",Cdlac[[#This Row],[Quantity]]&gt;0)</f>
        <v>0</v>
      </c>
    </row>
    <row r="28" spans="1:20" ht="15" customHeight="1">
      <c r="A28" s="882"/>
      <c r="C28" s="882"/>
      <c r="D28" s="882"/>
      <c r="E28" s="882"/>
      <c r="F28" s="882"/>
      <c r="G28" s="882"/>
      <c r="H28" s="882"/>
      <c r="I28" s="882"/>
      <c r="L28" s="849" t="str">
        <f>IFERROR(MIN(4,MATCH(Application!B726,UnitSizes,0)-1),"")</f>
        <v/>
      </c>
      <c r="M28" s="871">
        <f>Application!G726</f>
        <v>0</v>
      </c>
      <c r="N28" s="879">
        <f>Application!AC726</f>
        <v>0</v>
      </c>
      <c r="O28" s="879" t="str">
        <f>IF(Cdlac[[#This Row],[Quantity]]&gt;0,IF(Cdlac[[#This Row],[Federal]],30%,IF($G$36,40%,Cdlac[[#This Row],[iAMI]])),"")</f>
        <v/>
      </c>
      <c r="P28" s="871" t="str" cm="1">
        <f t="array" ref="P28">IF(Cdlac[[#This Row],[Quantity]]&gt;0,INDEX(TcacRents,$P$18,Cdlac[[#This Row],[Bedrooms]]+1)*Cdlac[[#This Row],[AMI]],"")</f>
        <v/>
      </c>
      <c r="Q28" s="871" t="str" cm="1">
        <f t="array" ref="Q28">IF(Cdlac[[#This Row],[Quantity]]&gt;0,INDEX(HudFmrs,$P$18,Cdlac[[#This Row],[Bedrooms]]+1),"")</f>
        <v/>
      </c>
      <c r="R28" s="871" t="str">
        <f>IF(Cdlac[[#This Row],[Quantity]]&gt;0,MAX(0,Cdlac[[#This Row],[Fair Market Rent]]-Cdlac[[#This Row],[Restricted Rent]]),"")</f>
        <v/>
      </c>
      <c r="S28" s="849" t="str">
        <f>IF(Cdlac[[#This Row],[Quantity]]&gt;0,AND(Application!AK726&lt;&gt;"N/A",Application!AK726&lt;&gt;"")*Cdlac[[#This Row],[Quantity]],"")</f>
        <v/>
      </c>
      <c r="T28" s="849" t="b">
        <f>AND('Subsidy Contract Calculation'!F12&gt;0,'Subsidy Contract Calculation'!C12="Federal",Cdlac[[#This Row],[Quantity]]&gt;0)</f>
        <v>0</v>
      </c>
    </row>
    <row r="29" spans="1:20" ht="15" customHeight="1">
      <c r="A29" s="882"/>
      <c r="E29" s="928" t="s">
        <v>2426</v>
      </c>
      <c r="G29" s="925">
        <f>G27</f>
        <v>66</v>
      </c>
      <c r="H29" s="882"/>
      <c r="I29" s="882"/>
      <c r="L29" s="849" t="str">
        <f>IFERROR(MIN(4,MATCH(Application!B727,UnitSizes,0)-1),"")</f>
        <v/>
      </c>
      <c r="M29" s="871">
        <f>Application!G727</f>
        <v>0</v>
      </c>
      <c r="N29" s="879">
        <f>Application!AC727</f>
        <v>0</v>
      </c>
      <c r="O29" s="879" t="str">
        <f>IF(Cdlac[[#This Row],[Quantity]]&gt;0,IF(Cdlac[[#This Row],[Federal]],30%,IF($G$36,40%,Cdlac[[#This Row],[iAMI]])),"")</f>
        <v/>
      </c>
      <c r="P29" s="871" t="str" cm="1">
        <f t="array" ref="P29">IF(Cdlac[[#This Row],[Quantity]]&gt;0,INDEX(TcacRents,$P$18,Cdlac[[#This Row],[Bedrooms]]+1)*Cdlac[[#This Row],[AMI]],"")</f>
        <v/>
      </c>
      <c r="Q29" s="871" t="str" cm="1">
        <f t="array" ref="Q29">IF(Cdlac[[#This Row],[Quantity]]&gt;0,INDEX(HudFmrs,$P$18,Cdlac[[#This Row],[Bedrooms]]+1),"")</f>
        <v/>
      </c>
      <c r="R29" s="871" t="str">
        <f>IF(Cdlac[[#This Row],[Quantity]]&gt;0,MAX(0,Cdlac[[#This Row],[Fair Market Rent]]-Cdlac[[#This Row],[Restricted Rent]]),"")</f>
        <v/>
      </c>
      <c r="S29" s="849" t="str">
        <f>IF(Cdlac[[#This Row],[Quantity]]&gt;0,AND(Application!AK727&lt;&gt;"N/A",Application!AK727&lt;&gt;"")*Cdlac[[#This Row],[Quantity]],"")</f>
        <v/>
      </c>
      <c r="T29" s="849" t="b">
        <f>AND('Subsidy Contract Calculation'!F13&gt;0,'Subsidy Contract Calculation'!C13="Federal",Cdlac[[#This Row],[Quantity]]&gt;0)</f>
        <v>0</v>
      </c>
    </row>
    <row r="30" spans="1:20" ht="15" customHeight="1">
      <c r="A30" s="882"/>
      <c r="E30" s="928" t="s">
        <v>2428</v>
      </c>
      <c r="F30" s="924" t="s">
        <v>2429</v>
      </c>
      <c r="G30" s="926">
        <v>50000</v>
      </c>
      <c r="H30" s="882"/>
      <c r="I30" s="882"/>
      <c r="L30" s="849" t="str">
        <f>IFERROR(MIN(4,MATCH(Application!B728,UnitSizes,0)-1),"")</f>
        <v/>
      </c>
      <c r="M30" s="871">
        <f>Application!G728</f>
        <v>0</v>
      </c>
      <c r="N30" s="879">
        <f>Application!AC728</f>
        <v>0</v>
      </c>
      <c r="O30" s="879" t="str">
        <f>IF(Cdlac[[#This Row],[Quantity]]&gt;0,IF(Cdlac[[#This Row],[Federal]],30%,IF($G$36,40%,Cdlac[[#This Row],[iAMI]])),"")</f>
        <v/>
      </c>
      <c r="P30" s="871" t="str" cm="1">
        <f t="array" ref="P30">IF(Cdlac[[#This Row],[Quantity]]&gt;0,INDEX(TcacRents,$P$18,Cdlac[[#This Row],[Bedrooms]]+1)*Cdlac[[#This Row],[AMI]],"")</f>
        <v/>
      </c>
      <c r="Q30" s="871" t="str" cm="1">
        <f t="array" ref="Q30">IF(Cdlac[[#This Row],[Quantity]]&gt;0,INDEX(HudFmrs,$P$18,Cdlac[[#This Row],[Bedrooms]]+1),"")</f>
        <v/>
      </c>
      <c r="R30" s="871" t="str">
        <f>IF(Cdlac[[#This Row],[Quantity]]&gt;0,MAX(0,Cdlac[[#This Row],[Fair Market Rent]]-Cdlac[[#This Row],[Restricted Rent]]),"")</f>
        <v/>
      </c>
      <c r="S30" s="849" t="str">
        <f>IF(Cdlac[[#This Row],[Quantity]]&gt;0,AND(Application!AK728&lt;&gt;"N/A",Application!AK728&lt;&gt;"")*Cdlac[[#This Row],[Quantity]],"")</f>
        <v/>
      </c>
      <c r="T30" s="849" t="b">
        <f>AND('Subsidy Contract Calculation'!F14&gt;0,'Subsidy Contract Calculation'!C14="Federal",Cdlac[[#This Row],[Quantity]]&gt;0)</f>
        <v>0</v>
      </c>
    </row>
    <row r="31" spans="1:20" ht="15" customHeight="1">
      <c r="A31" s="882"/>
      <c r="E31" s="929" t="s">
        <v>2430</v>
      </c>
      <c r="F31" s="851"/>
      <c r="G31" s="930">
        <f>G30*G29</f>
        <v>3300000</v>
      </c>
      <c r="H31" s="882"/>
      <c r="I31" s="882"/>
      <c r="L31" s="849" t="str">
        <f>IFERROR(MIN(4,MATCH(Application!B729,UnitSizes,0)-1),"")</f>
        <v/>
      </c>
      <c r="M31" s="871">
        <f>Application!G729</f>
        <v>0</v>
      </c>
      <c r="N31" s="879">
        <f>Application!AC729</f>
        <v>0</v>
      </c>
      <c r="O31" s="879" t="str">
        <f>IF(Cdlac[[#This Row],[Quantity]]&gt;0,IF(Cdlac[[#This Row],[Federal]],30%,IF($G$36,40%,Cdlac[[#This Row],[iAMI]])),"")</f>
        <v/>
      </c>
      <c r="P31" s="871" t="str" cm="1">
        <f t="array" ref="P31">IF(Cdlac[[#This Row],[Quantity]]&gt;0,INDEX(TcacRents,$P$18,Cdlac[[#This Row],[Bedrooms]]+1)*Cdlac[[#This Row],[AMI]],"")</f>
        <v/>
      </c>
      <c r="Q31" s="871" t="str" cm="1">
        <f t="array" ref="Q31">IF(Cdlac[[#This Row],[Quantity]]&gt;0,INDEX(HudFmrs,$P$18,Cdlac[[#This Row],[Bedrooms]]+1),"")</f>
        <v/>
      </c>
      <c r="R31" s="871" t="str">
        <f>IF(Cdlac[[#This Row],[Quantity]]&gt;0,MAX(0,Cdlac[[#This Row],[Fair Market Rent]]-Cdlac[[#This Row],[Restricted Rent]]),"")</f>
        <v/>
      </c>
      <c r="S31" s="849" t="str">
        <f>IF(Cdlac[[#This Row],[Quantity]]&gt;0,AND(Application!AK729&lt;&gt;"N/A",Application!AK729&lt;&gt;"")*Cdlac[[#This Row],[Quantity]],"")</f>
        <v/>
      </c>
      <c r="T31" s="849" t="b">
        <f>AND('Subsidy Contract Calculation'!F15&gt;0,'Subsidy Contract Calculation'!C15="Federal",Cdlac[[#This Row],[Quantity]]&gt;0)</f>
        <v>0</v>
      </c>
    </row>
    <row r="32" spans="1:20" ht="15" customHeight="1">
      <c r="A32" s="882"/>
      <c r="B32" s="882"/>
      <c r="C32" s="882"/>
      <c r="D32" s="882"/>
      <c r="E32" s="882"/>
      <c r="F32" s="882"/>
      <c r="G32" s="882"/>
      <c r="H32" s="882"/>
      <c r="I32" s="882"/>
      <c r="L32" s="849" t="str">
        <f>IFERROR(MIN(4,MATCH(Application!B730,UnitSizes,0)-1),"")</f>
        <v/>
      </c>
      <c r="M32" s="871">
        <f>Application!G730</f>
        <v>0</v>
      </c>
      <c r="N32" s="879">
        <f>Application!AC730</f>
        <v>0</v>
      </c>
      <c r="O32" s="879" t="str">
        <f>IF(Cdlac[[#This Row],[Quantity]]&gt;0,IF(Cdlac[[#This Row],[Federal]],30%,IF($G$36,40%,Cdlac[[#This Row],[iAMI]])),"")</f>
        <v/>
      </c>
      <c r="P32" s="871" t="str" cm="1">
        <f t="array" ref="P32">IF(Cdlac[[#This Row],[Quantity]]&gt;0,INDEX(TcacRents,$P$18,Cdlac[[#This Row],[Bedrooms]]+1)*Cdlac[[#This Row],[AMI]],"")</f>
        <v/>
      </c>
      <c r="Q32" s="871" t="str" cm="1">
        <f t="array" ref="Q32">IF(Cdlac[[#This Row],[Quantity]]&gt;0,INDEX(HudFmrs,$P$18,Cdlac[[#This Row],[Bedrooms]]+1),"")</f>
        <v/>
      </c>
      <c r="R32" s="871" t="str">
        <f>IF(Cdlac[[#This Row],[Quantity]]&gt;0,MAX(0,Cdlac[[#This Row],[Fair Market Rent]]-Cdlac[[#This Row],[Restricted Rent]]),"")</f>
        <v/>
      </c>
      <c r="S32" s="849" t="str">
        <f>IF(Cdlac[[#This Row],[Quantity]]&gt;0,AND(Application!AK730&lt;&gt;"N/A",Application!AK730&lt;&gt;"")*Cdlac[[#This Row],[Quantity]],"")</f>
        <v/>
      </c>
      <c r="T32" s="849" t="b">
        <f>AND('Subsidy Contract Calculation'!F16&gt;0,'Subsidy Contract Calculation'!C16="Federal",Cdlac[[#This Row],[Quantity]]&gt;0)</f>
        <v>0</v>
      </c>
    </row>
    <row r="33" spans="2:20" ht="15" customHeight="1">
      <c r="B33" s="874" t="str">
        <f>B10</f>
        <v>B. Rent Savings Benefit</v>
      </c>
      <c r="C33" s="875"/>
      <c r="D33" s="875"/>
      <c r="E33" s="875"/>
      <c r="F33" s="875"/>
      <c r="G33" s="875"/>
      <c r="H33" s="875"/>
      <c r="I33" s="876"/>
      <c r="L33" s="849" t="str">
        <f>IFERROR(MIN(4,MATCH(Application!B731,UnitSizes,0)-1),"")</f>
        <v/>
      </c>
      <c r="M33" s="871">
        <f>Application!G731</f>
        <v>0</v>
      </c>
      <c r="N33" s="879">
        <f>Application!AC731</f>
        <v>0</v>
      </c>
      <c r="O33" s="879" t="str">
        <f>IF(Cdlac[[#This Row],[Quantity]]&gt;0,IF(Cdlac[[#This Row],[Federal]],30%,IF($G$36,40%,Cdlac[[#This Row],[iAMI]])),"")</f>
        <v/>
      </c>
      <c r="P33" s="871" t="str" cm="1">
        <f t="array" ref="P33">IF(Cdlac[[#This Row],[Quantity]]&gt;0,INDEX(TcacRents,$P$18,Cdlac[[#This Row],[Bedrooms]]+1)*Cdlac[[#This Row],[AMI]],"")</f>
        <v/>
      </c>
      <c r="Q33" s="871" t="str" cm="1">
        <f t="array" ref="Q33">IF(Cdlac[[#This Row],[Quantity]]&gt;0,INDEX(HudFmrs,$P$18,Cdlac[[#This Row],[Bedrooms]]+1),"")</f>
        <v/>
      </c>
      <c r="R33" s="871" t="str">
        <f>IF(Cdlac[[#This Row],[Quantity]]&gt;0,MAX(0,Cdlac[[#This Row],[Fair Market Rent]]-Cdlac[[#This Row],[Restricted Rent]]),"")</f>
        <v/>
      </c>
      <c r="S33" s="849" t="str">
        <f>IF(Cdlac[[#This Row],[Quantity]]&gt;0,AND(Application!AK731&lt;&gt;"N/A",Application!AK731&lt;&gt;"")*Cdlac[[#This Row],[Quantity]],"")</f>
        <v/>
      </c>
      <c r="T33" s="849" t="b">
        <f>AND('Subsidy Contract Calculation'!F17&gt;0,'Subsidy Contract Calculation'!C17="Federal",Cdlac[[#This Row],[Quantity]]&gt;0)</f>
        <v>0</v>
      </c>
    </row>
    <row r="34" spans="2:20" ht="15" customHeight="1">
      <c r="L34" s="849" t="str">
        <f>IFERROR(MIN(4,MATCH(Application!B732,UnitSizes,0)-1),"")</f>
        <v/>
      </c>
      <c r="M34" s="871">
        <f>Application!G732</f>
        <v>0</v>
      </c>
      <c r="N34" s="879">
        <f>Application!AC732</f>
        <v>0</v>
      </c>
      <c r="O34" s="879" t="str">
        <f>IF(Cdlac[[#This Row],[Quantity]]&gt;0,IF(Cdlac[[#This Row],[Federal]],30%,IF($G$36,40%,Cdlac[[#This Row],[iAMI]])),"")</f>
        <v/>
      </c>
      <c r="P34" s="871" t="str" cm="1">
        <f t="array" ref="P34">IF(Cdlac[[#This Row],[Quantity]]&gt;0,INDEX(TcacRents,$P$18,Cdlac[[#This Row],[Bedrooms]]+1)*Cdlac[[#This Row],[AMI]],"")</f>
        <v/>
      </c>
      <c r="Q34" s="871" t="str" cm="1">
        <f t="array" ref="Q34">IF(Cdlac[[#This Row],[Quantity]]&gt;0,INDEX(HudFmrs,$P$18,Cdlac[[#This Row],[Bedrooms]]+1),"")</f>
        <v/>
      </c>
      <c r="R34" s="871" t="str">
        <f>IF(Cdlac[[#This Row],[Quantity]]&gt;0,MAX(0,Cdlac[[#This Row],[Fair Market Rent]]-Cdlac[[#This Row],[Restricted Rent]]),"")</f>
        <v/>
      </c>
      <c r="S34" s="849" t="str">
        <f>IF(Cdlac[[#This Row],[Quantity]]&gt;0,AND(Application!AK732&lt;&gt;"N/A",Application!AK732&lt;&gt;"")*Cdlac[[#This Row],[Quantity]],"")</f>
        <v/>
      </c>
      <c r="T34" s="849" t="b">
        <f>AND('Subsidy Contract Calculation'!F18&gt;0,'Subsidy Contract Calculation'!C18="Federal",Cdlac[[#This Row],[Quantity]]&gt;0)</f>
        <v>0</v>
      </c>
    </row>
    <row r="35" spans="2:20" ht="15" customHeight="1">
      <c r="E35" s="894" t="s">
        <v>2431</v>
      </c>
      <c r="G35" s="931" t="e" cm="1">
        <f t="array" ref="G35">SUMPRODUCT(Cdlac[Quantity],Cdlac[iAMI],IF(Cdlac[Federal],0,1))/SUMIFS(Cdlac[Quantity],Cdlac[Federal],FALSE)</f>
        <v>#DIV/0!</v>
      </c>
      <c r="L35" s="849" t="str">
        <f>IFERROR(MIN(4,MATCH(Application!B733,UnitSizes,0)-1),"")</f>
        <v/>
      </c>
      <c r="M35" s="871">
        <f>Application!G733</f>
        <v>0</v>
      </c>
      <c r="N35" s="879">
        <f>Application!AC733</f>
        <v>0</v>
      </c>
      <c r="O35" s="879" t="str">
        <f>IF(Cdlac[[#This Row],[Quantity]]&gt;0,IF(Cdlac[[#This Row],[Federal]],30%,IF($G$36,40%,Cdlac[[#This Row],[iAMI]])),"")</f>
        <v/>
      </c>
      <c r="P35" s="871" t="str" cm="1">
        <f t="array" ref="P35">IF(Cdlac[[#This Row],[Quantity]]&gt;0,INDEX(TcacRents,$P$18,Cdlac[[#This Row],[Bedrooms]]+1)*Cdlac[[#This Row],[AMI]],"")</f>
        <v/>
      </c>
      <c r="Q35" s="871" t="str" cm="1">
        <f t="array" ref="Q35">IF(Cdlac[[#This Row],[Quantity]]&gt;0,INDEX(HudFmrs,$P$18,Cdlac[[#This Row],[Bedrooms]]+1),"")</f>
        <v/>
      </c>
      <c r="R35" s="871" t="str">
        <f>IF(Cdlac[[#This Row],[Quantity]]&gt;0,MAX(0,Cdlac[[#This Row],[Fair Market Rent]]-Cdlac[[#This Row],[Restricted Rent]]),"")</f>
        <v/>
      </c>
      <c r="S35" s="849" t="str">
        <f>IF(Cdlac[[#This Row],[Quantity]]&gt;0,AND(Application!AK733&lt;&gt;"N/A",Application!AK733&lt;&gt;"")*Cdlac[[#This Row],[Quantity]],"")</f>
        <v/>
      </c>
      <c r="T35" s="849" t="b">
        <f>AND('Subsidy Contract Calculation'!F19&gt;0,'Subsidy Contract Calculation'!C19="Federal",Cdlac[[#This Row],[Quantity]]&gt;0)</f>
        <v>0</v>
      </c>
    </row>
    <row r="36" spans="2:20" ht="15" customHeight="1">
      <c r="E36" s="894" t="s">
        <v>2432</v>
      </c>
      <c r="G36" s="889" t="e">
        <f>G35&lt;40%</f>
        <v>#DIV/0!</v>
      </c>
      <c r="L36" s="849" t="str">
        <f>IFERROR(MIN(4,MATCH(Application!B734,UnitSizes,0)-1),"")</f>
        <v/>
      </c>
      <c r="M36" s="871">
        <f>Application!G734</f>
        <v>0</v>
      </c>
      <c r="N36" s="879">
        <f>Application!AC734</f>
        <v>0</v>
      </c>
      <c r="O36" s="879" t="str">
        <f>IF(Cdlac[[#This Row],[Quantity]]&gt;0,IF(Cdlac[[#This Row],[Federal]],30%,IF($G$36,40%,Cdlac[[#This Row],[iAMI]])),"")</f>
        <v/>
      </c>
      <c r="P36" s="871" t="str" cm="1">
        <f t="array" ref="P36">IF(Cdlac[[#This Row],[Quantity]]&gt;0,INDEX(TcacRents,$P$18,Cdlac[[#This Row],[Bedrooms]]+1)*Cdlac[[#This Row],[AMI]],"")</f>
        <v/>
      </c>
      <c r="Q36" s="871" t="str" cm="1">
        <f t="array" ref="Q36">IF(Cdlac[[#This Row],[Quantity]]&gt;0,INDEX(HudFmrs,$P$18,Cdlac[[#This Row],[Bedrooms]]+1),"")</f>
        <v/>
      </c>
      <c r="R36" s="871" t="str">
        <f>IF(Cdlac[[#This Row],[Quantity]]&gt;0,MAX(0,Cdlac[[#This Row],[Fair Market Rent]]-Cdlac[[#This Row],[Restricted Rent]]),"")</f>
        <v/>
      </c>
      <c r="S36" s="849" t="str">
        <f>IF(Cdlac[[#This Row],[Quantity]]&gt;0,AND(Application!AK734&lt;&gt;"N/A",Application!AK734&lt;&gt;"")*Cdlac[[#This Row],[Quantity]],"")</f>
        <v/>
      </c>
      <c r="T36" s="849" t="b">
        <f>AND('Subsidy Contract Calculation'!F20&gt;0,'Subsidy Contract Calculation'!C20="Federal",Cdlac[[#This Row],[Quantity]]&gt;0)</f>
        <v>0</v>
      </c>
    </row>
    <row r="37" spans="2:20" ht="15" customHeight="1">
      <c r="L37" s="849" t="str">
        <f>IFERROR(MIN(4,MATCH(Application!B735,UnitSizes,0)-1),"")</f>
        <v/>
      </c>
      <c r="M37" s="871">
        <f>Application!G735</f>
        <v>0</v>
      </c>
      <c r="N37" s="879">
        <f>Application!AC735</f>
        <v>0</v>
      </c>
      <c r="O37" s="879" t="str">
        <f>IF(Cdlac[[#This Row],[Quantity]]&gt;0,IF(Cdlac[[#This Row],[Federal]],30%,IF($G$36,40%,Cdlac[[#This Row],[iAMI]])),"")</f>
        <v/>
      </c>
      <c r="P37" s="871" t="str" cm="1">
        <f t="array" ref="P37">IF(Cdlac[[#This Row],[Quantity]]&gt;0,INDEX(TcacRents,$P$18,Cdlac[[#This Row],[Bedrooms]]+1)*Cdlac[[#This Row],[AMI]],"")</f>
        <v/>
      </c>
      <c r="Q37" s="871" t="str" cm="1">
        <f t="array" ref="Q37">IF(Cdlac[[#This Row],[Quantity]]&gt;0,INDEX(HudFmrs,$P$18,Cdlac[[#This Row],[Bedrooms]]+1),"")</f>
        <v/>
      </c>
      <c r="R37" s="871" t="str">
        <f>IF(Cdlac[[#This Row],[Quantity]]&gt;0,MAX(0,Cdlac[[#This Row],[Fair Market Rent]]-Cdlac[[#This Row],[Restricted Rent]]),"")</f>
        <v/>
      </c>
      <c r="S37" s="849" t="str">
        <f>IF(Cdlac[[#This Row],[Quantity]]&gt;0,AND(Application!AK735&lt;&gt;"N/A",Application!AK735&lt;&gt;"")*Cdlac[[#This Row],[Quantity]],"")</f>
        <v/>
      </c>
      <c r="T37" s="849" t="b">
        <f>AND('Subsidy Contract Calculation'!F21&gt;0,'Subsidy Contract Calculation'!C21="Federal",Cdlac[[#This Row],[Quantity]]&gt;0)</f>
        <v>0</v>
      </c>
    </row>
    <row r="38" spans="2:20" ht="15" customHeight="1">
      <c r="E38" s="894" t="s">
        <v>2433</v>
      </c>
      <c r="G38" s="886">
        <f>SUMPRODUCT(Cdlac[Quantity],Cdlac[Delta])</f>
        <v>96303.2</v>
      </c>
      <c r="L38" s="849" t="str">
        <f>IFERROR(MIN(4,MATCH(Application!B736,UnitSizes,0)-1),"")</f>
        <v/>
      </c>
      <c r="M38" s="871">
        <f>Application!G736</f>
        <v>0</v>
      </c>
      <c r="N38" s="879">
        <f>Application!AC736</f>
        <v>0</v>
      </c>
      <c r="O38" s="879" t="str">
        <f>IF(Cdlac[[#This Row],[Quantity]]&gt;0,IF(Cdlac[[#This Row],[Federal]],30%,IF($G$36,40%,Cdlac[[#This Row],[iAMI]])),"")</f>
        <v/>
      </c>
      <c r="P38" s="871" t="str" cm="1">
        <f t="array" ref="P38">IF(Cdlac[[#This Row],[Quantity]]&gt;0,INDEX(TcacRents,$P$18,Cdlac[[#This Row],[Bedrooms]]+1)*Cdlac[[#This Row],[AMI]],"")</f>
        <v/>
      </c>
      <c r="Q38" s="871" t="str" cm="1">
        <f t="array" ref="Q38">IF(Cdlac[[#This Row],[Quantity]]&gt;0,INDEX(HudFmrs,$P$18,Cdlac[[#This Row],[Bedrooms]]+1),"")</f>
        <v/>
      </c>
      <c r="R38" s="871" t="str">
        <f>IF(Cdlac[[#This Row],[Quantity]]&gt;0,MAX(0,Cdlac[[#This Row],[Fair Market Rent]]-Cdlac[[#This Row],[Restricted Rent]]),"")</f>
        <v/>
      </c>
      <c r="S38" s="849" t="str">
        <f>IF(Cdlac[[#This Row],[Quantity]]&gt;0,AND(Application!AK736&lt;&gt;"N/A",Application!AK736&lt;&gt;"")*Cdlac[[#This Row],[Quantity]],"")</f>
        <v/>
      </c>
      <c r="T38" s="849" t="b">
        <f>AND('Subsidy Contract Calculation'!F22&gt;0,'Subsidy Contract Calculation'!C22="Federal",Cdlac[[#This Row],[Quantity]]&gt;0)</f>
        <v>0</v>
      </c>
    </row>
    <row r="39" spans="2:20" ht="15" customHeight="1">
      <c r="E39" s="928" t="s">
        <v>2434</v>
      </c>
      <c r="F39" s="924" t="s">
        <v>2429</v>
      </c>
      <c r="G39" s="932">
        <f>12*15</f>
        <v>180</v>
      </c>
      <c r="L39" s="849" t="str">
        <f>IFERROR(MIN(4,MATCH(Application!B737,UnitSizes,0)-1),"")</f>
        <v/>
      </c>
      <c r="M39" s="871">
        <f>Application!G737</f>
        <v>0</v>
      </c>
      <c r="N39" s="879">
        <f>Application!AC737</f>
        <v>0</v>
      </c>
      <c r="O39" s="879" t="str">
        <f>IF(Cdlac[[#This Row],[Quantity]]&gt;0,IF(Cdlac[[#This Row],[Federal]],30%,IF($G$36,40%,Cdlac[[#This Row],[iAMI]])),"")</f>
        <v/>
      </c>
      <c r="P39" s="871" t="str" cm="1">
        <f t="array" ref="P39">IF(Cdlac[[#This Row],[Quantity]]&gt;0,INDEX(TcacRents,$P$18,Cdlac[[#This Row],[Bedrooms]]+1)*Cdlac[[#This Row],[AMI]],"")</f>
        <v/>
      </c>
      <c r="Q39" s="871" t="str" cm="1">
        <f t="array" ref="Q39">IF(Cdlac[[#This Row],[Quantity]]&gt;0,INDEX(HudFmrs,$P$18,Cdlac[[#This Row],[Bedrooms]]+1),"")</f>
        <v/>
      </c>
      <c r="R39" s="871" t="str">
        <f>IF(Cdlac[[#This Row],[Quantity]]&gt;0,MAX(0,Cdlac[[#This Row],[Fair Market Rent]]-Cdlac[[#This Row],[Restricted Rent]]),"")</f>
        <v/>
      </c>
      <c r="S39" s="849" t="str">
        <f>IF(Cdlac[[#This Row],[Quantity]]&gt;0,AND(Application!AK737&lt;&gt;"N/A",Application!AK737&lt;&gt;"")*Cdlac[[#This Row],[Quantity]],"")</f>
        <v/>
      </c>
      <c r="T39" s="849" t="b">
        <f>AND('Subsidy Contract Calculation'!F23&gt;0,'Subsidy Contract Calculation'!C23="Federal",Cdlac[[#This Row],[Quantity]]&gt;0)</f>
        <v>0</v>
      </c>
    </row>
    <row r="40" spans="2:20" ht="15" customHeight="1">
      <c r="E40" s="933" t="s">
        <v>2435</v>
      </c>
      <c r="F40" s="851"/>
      <c r="G40" s="934">
        <f>G38*G39</f>
        <v>17334576</v>
      </c>
      <c r="L40" s="849" t="str">
        <f>IFERROR(MIN(4,MATCH(Application!B738,UnitSizes,0)-1),"")</f>
        <v/>
      </c>
      <c r="M40" s="871">
        <f>Application!G738</f>
        <v>0</v>
      </c>
      <c r="N40" s="879">
        <f>Application!AC738</f>
        <v>0</v>
      </c>
      <c r="O40" s="879" t="str">
        <f>IF(Cdlac[[#This Row],[Quantity]]&gt;0,IF(Cdlac[[#This Row],[Federal]],30%,IF($G$36,40%,Cdlac[[#This Row],[iAMI]])),"")</f>
        <v/>
      </c>
      <c r="P40" s="871" t="str" cm="1">
        <f t="array" ref="P40">IF(Cdlac[[#This Row],[Quantity]]&gt;0,INDEX(TcacRents,$P$18,Cdlac[[#This Row],[Bedrooms]]+1)*Cdlac[[#This Row],[AMI]],"")</f>
        <v/>
      </c>
      <c r="Q40" s="871" t="str" cm="1">
        <f t="array" ref="Q40">IF(Cdlac[[#This Row],[Quantity]]&gt;0,INDEX(HudFmrs,$P$18,Cdlac[[#This Row],[Bedrooms]]+1),"")</f>
        <v/>
      </c>
      <c r="R40" s="871" t="str">
        <f>IF(Cdlac[[#This Row],[Quantity]]&gt;0,MAX(0,Cdlac[[#This Row],[Fair Market Rent]]-Cdlac[[#This Row],[Restricted Rent]]),"")</f>
        <v/>
      </c>
      <c r="S40" s="849" t="str">
        <f>IF(Cdlac[[#This Row],[Quantity]]&gt;0,AND(Application!AK738&lt;&gt;"N/A",Application!AK738&lt;&gt;"")*Cdlac[[#This Row],[Quantity]],"")</f>
        <v/>
      </c>
      <c r="T40" s="849" t="b">
        <f>AND('Subsidy Contract Calculation'!F24&gt;0,'Subsidy Contract Calculation'!C24="Federal",Cdlac[[#This Row],[Quantity]]&gt;0)</f>
        <v>0</v>
      </c>
    </row>
    <row r="41" spans="2:20" ht="15" customHeight="1">
      <c r="L41" s="849" t="str">
        <f>IFERROR(MIN(4,MATCH(Application!B739,UnitSizes,0)-1),"")</f>
        <v/>
      </c>
      <c r="M41" s="871">
        <f>Application!G739</f>
        <v>0</v>
      </c>
      <c r="N41" s="879">
        <f>Application!AC739</f>
        <v>0</v>
      </c>
      <c r="O41" s="879" t="str">
        <f>IF(Cdlac[[#This Row],[Quantity]]&gt;0,IF(Cdlac[[#This Row],[Federal]],30%,IF($G$36,40%,Cdlac[[#This Row],[iAMI]])),"")</f>
        <v/>
      </c>
      <c r="P41" s="871" t="str" cm="1">
        <f t="array" ref="P41">IF(Cdlac[[#This Row],[Quantity]]&gt;0,INDEX(TcacRents,$P$18,Cdlac[[#This Row],[Bedrooms]]+1)*Cdlac[[#This Row],[AMI]],"")</f>
        <v/>
      </c>
      <c r="Q41" s="871" t="str" cm="1">
        <f t="array" ref="Q41">IF(Cdlac[[#This Row],[Quantity]]&gt;0,INDEX(HudFmrs,$P$18,Cdlac[[#This Row],[Bedrooms]]+1),"")</f>
        <v/>
      </c>
      <c r="R41" s="871" t="str">
        <f>IF(Cdlac[[#This Row],[Quantity]]&gt;0,MAX(0,Cdlac[[#This Row],[Fair Market Rent]]-Cdlac[[#This Row],[Restricted Rent]]),"")</f>
        <v/>
      </c>
      <c r="S41" s="849" t="str">
        <f>IF(Cdlac[[#This Row],[Quantity]]&gt;0,AND(Application!AK739&lt;&gt;"N/A",Application!AK739&lt;&gt;"")*Cdlac[[#This Row],[Quantity]],"")</f>
        <v/>
      </c>
      <c r="T41" s="849" t="b">
        <f>AND('Subsidy Contract Calculation'!F25&gt;0,'Subsidy Contract Calculation'!C25="Federal",Cdlac[[#This Row],[Quantity]]&gt;0)</f>
        <v>0</v>
      </c>
    </row>
    <row r="42" spans="2:20" ht="15" customHeight="1">
      <c r="B42" s="874" t="str">
        <f>B11</f>
        <v>C. Special Needs Population Benefit</v>
      </c>
      <c r="C42" s="875"/>
      <c r="D42" s="875"/>
      <c r="E42" s="875"/>
      <c r="F42" s="875"/>
      <c r="G42" s="875"/>
      <c r="H42" s="875"/>
      <c r="I42" s="876"/>
      <c r="L42" s="849" t="str">
        <f>IFERROR(MIN(4,MATCH(Application!B740,UnitSizes,0)-1),"")</f>
        <v/>
      </c>
      <c r="M42" s="871">
        <f>Application!G740</f>
        <v>0</v>
      </c>
      <c r="N42" s="879">
        <f>Application!AC740</f>
        <v>0</v>
      </c>
      <c r="O42" s="879" t="str">
        <f>IF(Cdlac[[#This Row],[Quantity]]&gt;0,IF(Cdlac[[#This Row],[Federal]],30%,IF($G$36,40%,Cdlac[[#This Row],[iAMI]])),"")</f>
        <v/>
      </c>
      <c r="P42" s="871" t="str" cm="1">
        <f t="array" ref="P42">IF(Cdlac[[#This Row],[Quantity]]&gt;0,INDEX(TcacRents,$P$18,Cdlac[[#This Row],[Bedrooms]]+1)*Cdlac[[#This Row],[AMI]],"")</f>
        <v/>
      </c>
      <c r="Q42" s="871" t="str" cm="1">
        <f t="array" ref="Q42">IF(Cdlac[[#This Row],[Quantity]]&gt;0,INDEX(HudFmrs,$P$18,Cdlac[[#This Row],[Bedrooms]]+1),"")</f>
        <v/>
      </c>
      <c r="R42" s="871" t="str">
        <f>IF(Cdlac[[#This Row],[Quantity]]&gt;0,MAX(0,Cdlac[[#This Row],[Fair Market Rent]]-Cdlac[[#This Row],[Restricted Rent]]),"")</f>
        <v/>
      </c>
      <c r="S42" s="849" t="str">
        <f>IF(Cdlac[[#This Row],[Quantity]]&gt;0,AND(Application!AK740&lt;&gt;"N/A",Application!AK740&lt;&gt;"")*Cdlac[[#This Row],[Quantity]],"")</f>
        <v/>
      </c>
      <c r="T42" s="849" t="b">
        <f>AND('Subsidy Contract Calculation'!F26&gt;0,'Subsidy Contract Calculation'!C26="Federal",Cdlac[[#This Row],[Quantity]]&gt;0)</f>
        <v>0</v>
      </c>
    </row>
    <row r="43" spans="2:20" ht="15" customHeight="1">
      <c r="L43" s="849" t="str">
        <f>IFERROR(MIN(4,MATCH(Application!B741,UnitSizes,0)-1),"")</f>
        <v/>
      </c>
      <c r="M43" s="871">
        <f>Application!G741</f>
        <v>0</v>
      </c>
      <c r="N43" s="879">
        <f>Application!AC741</f>
        <v>0</v>
      </c>
      <c r="O43" s="879" t="str">
        <f>IF(Cdlac[[#This Row],[Quantity]]&gt;0,IF(Cdlac[[#This Row],[Federal]],30%,IF($G$36,40%,Cdlac[[#This Row],[iAMI]])),"")</f>
        <v/>
      </c>
      <c r="P43" s="871" t="str" cm="1">
        <f t="array" ref="P43">IF(Cdlac[[#This Row],[Quantity]]&gt;0,INDEX(TcacRents,$P$18,Cdlac[[#This Row],[Bedrooms]]+1)*Cdlac[[#This Row],[AMI]],"")</f>
        <v/>
      </c>
      <c r="Q43" s="871" t="str" cm="1">
        <f t="array" ref="Q43">IF(Cdlac[[#This Row],[Quantity]]&gt;0,INDEX(HudFmrs,$P$18,Cdlac[[#This Row],[Bedrooms]]+1),"")</f>
        <v/>
      </c>
      <c r="R43" s="871" t="str">
        <f>IF(Cdlac[[#This Row],[Quantity]]&gt;0,MAX(0,Cdlac[[#This Row],[Fair Market Rent]]-Cdlac[[#This Row],[Restricted Rent]]),"")</f>
        <v/>
      </c>
      <c r="S43" s="849" t="str">
        <f>IF(Cdlac[[#This Row],[Quantity]]&gt;0,AND(Application!AK741&lt;&gt;"N/A",Application!AK741&lt;&gt;"")*Cdlac[[#This Row],[Quantity]],"")</f>
        <v/>
      </c>
      <c r="T43" s="849" t="b">
        <f>AND('Subsidy Contract Calculation'!F27&gt;0,'Subsidy Contract Calculation'!C27="Federal",Cdlac[[#This Row],[Quantity]]&gt;0)</f>
        <v>0</v>
      </c>
    </row>
    <row r="44" spans="2:20" ht="15" customHeight="1">
      <c r="E44" s="928" t="s">
        <v>2436</v>
      </c>
      <c r="G44" s="936">
        <f>S18</f>
        <v>0</v>
      </c>
      <c r="L44" s="849" t="str">
        <f>IFERROR(MIN(4,MATCH(Application!B752,UnitSizes,0)-1),"")</f>
        <v/>
      </c>
      <c r="M44" s="871">
        <f>Application!G752</f>
        <v>0</v>
      </c>
      <c r="N44" s="879">
        <f>Application!AC752</f>
        <v>0</v>
      </c>
      <c r="O44" s="890" t="str">
        <f>IF(Cdlac[[#This Row],[Quantity]]&gt;0,IF(Cdlac[[#This Row],[Federal]],30%,IF($G$36,40%,Cdlac[[#This Row],[iAMI]])),"")</f>
        <v/>
      </c>
      <c r="P44" s="871" t="str" cm="1">
        <f t="array" ref="P44">IF(Cdlac[[#This Row],[Quantity]]&gt;0,INDEX(TcacRents,$P$18,Cdlac[[#This Row],[Bedrooms]]+1)*Cdlac[[#This Row],[AMI]],"")</f>
        <v/>
      </c>
      <c r="Q44" s="871" t="str" cm="1">
        <f t="array" ref="Q44">IF(Cdlac[[#This Row],[Quantity]]&gt;0,INDEX(HudFmrs,$P$18,Cdlac[[#This Row],[Bedrooms]]+1),"")</f>
        <v/>
      </c>
      <c r="R44" s="871" t="str">
        <f>IF(Cdlac[[#This Row],[Quantity]]&gt;0,MAX(0,Cdlac[[#This Row],[Fair Market Rent]]-Cdlac[[#This Row],[Restricted Rent]]),"")</f>
        <v/>
      </c>
      <c r="S44" s="849" t="str">
        <f>IF(Cdlac[[#This Row],[Quantity]]&gt;0,AND(Application!AK752&lt;&gt;"N/A",Application!AK752&lt;&gt;"")*Cdlac[[#This Row],[Quantity]],"")</f>
        <v/>
      </c>
      <c r="T44" s="849" t="b">
        <f>AND('Subsidy Contract Calculation'!F38&gt;0,'Subsidy Contract Calculation'!C38="Federal",Cdlac[[#This Row],[Quantity]]&gt;0)</f>
        <v>0</v>
      </c>
    </row>
    <row r="45" spans="2:20" ht="15" customHeight="1">
      <c r="E45" s="928" t="s">
        <v>2437</v>
      </c>
      <c r="G45" s="936">
        <f>ROUNDDOWN(E27*50%,0)</f>
        <v>25</v>
      </c>
    </row>
    <row r="46" spans="2:20" ht="15" customHeight="1">
      <c r="E46" s="928"/>
      <c r="G46" s="936"/>
    </row>
    <row r="47" spans="2:20" ht="15" customHeight="1">
      <c r="E47" s="928" t="s">
        <v>2438</v>
      </c>
      <c r="G47" s="925">
        <f>MIN(G44:G45)</f>
        <v>0</v>
      </c>
    </row>
    <row r="48" spans="2:20" ht="15" customHeight="1">
      <c r="E48" s="928" t="s">
        <v>2428</v>
      </c>
      <c r="F48" s="924" t="s">
        <v>2429</v>
      </c>
      <c r="G48" s="935">
        <v>10000</v>
      </c>
    </row>
    <row r="49" spans="2:14" ht="15" customHeight="1">
      <c r="E49" s="929" t="s">
        <v>2439</v>
      </c>
      <c r="F49" s="851"/>
      <c r="G49" s="934">
        <f>G47*G48</f>
        <v>0</v>
      </c>
    </row>
    <row r="50" spans="2:14" ht="15" customHeight="1"/>
    <row r="51" spans="2:14" ht="15" customHeight="1">
      <c r="B51" s="874" t="str">
        <f>B12</f>
        <v>D. Extremely Low Income Benefit</v>
      </c>
      <c r="C51" s="875"/>
      <c r="D51" s="875"/>
      <c r="E51" s="875"/>
      <c r="F51" s="875"/>
      <c r="G51" s="875"/>
      <c r="H51" s="875"/>
      <c r="I51" s="876"/>
    </row>
    <row r="52" spans="2:14" ht="15" customHeight="1"/>
    <row r="53" spans="2:14" ht="15" customHeight="1">
      <c r="E53" s="928" t="s">
        <v>2440</v>
      </c>
      <c r="G53" s="887">
        <f>SUMIFS(Cdlac[Quantity],Cdlac[iAMI],"&lt;=30%")</f>
        <v>0</v>
      </c>
    </row>
    <row r="54" spans="2:14" ht="15" customHeight="1">
      <c r="E54" s="928" t="s">
        <v>2437</v>
      </c>
      <c r="G54" s="887">
        <f>ROUNDDOWN(E27*50%,0)</f>
        <v>25</v>
      </c>
    </row>
    <row r="55" spans="2:14" ht="15" customHeight="1">
      <c r="E55" s="928"/>
      <c r="G55" s="887"/>
    </row>
    <row r="56" spans="2:14" ht="15" customHeight="1">
      <c r="E56" s="928" t="s">
        <v>2438</v>
      </c>
      <c r="G56" s="925">
        <f>MIN(G53:G54)</f>
        <v>0</v>
      </c>
    </row>
    <row r="57" spans="2:14" ht="15" customHeight="1">
      <c r="E57" s="928" t="s">
        <v>2428</v>
      </c>
      <c r="F57" s="924" t="s">
        <v>2429</v>
      </c>
      <c r="G57" s="935">
        <v>20000</v>
      </c>
    </row>
    <row r="58" spans="2:14" ht="15" customHeight="1">
      <c r="E58" s="929" t="s">
        <v>2441</v>
      </c>
      <c r="F58" s="851"/>
      <c r="G58" s="934">
        <f>G56*G57</f>
        <v>0</v>
      </c>
    </row>
    <row r="59" spans="2:14" ht="15" customHeight="1"/>
    <row r="60" spans="2:14" ht="15" customHeight="1">
      <c r="B60" s="874" t="str">
        <f>B13</f>
        <v>E. Sustainability Benefit</v>
      </c>
      <c r="C60" s="875"/>
      <c r="D60" s="875"/>
      <c r="E60" s="875"/>
      <c r="F60" s="875"/>
      <c r="G60" s="875"/>
      <c r="H60" s="875"/>
      <c r="I60" s="876"/>
    </row>
    <row r="61" spans="2:14" ht="15" customHeight="1" thickBot="1"/>
    <row r="62" spans="2:14" ht="15" customHeight="1">
      <c r="E62" s="894" t="s">
        <v>2442</v>
      </c>
      <c r="G62" s="925">
        <f>VLOOKUP('Points System'!$H$595,'Points System'!$AO$575:$AP$580,2,FALSE)</f>
        <v>6</v>
      </c>
      <c r="L62" s="938" t="str">
        <f>'Points System'!H627</f>
        <v>(i)</v>
      </c>
      <c r="M62" s="2082" t="s">
        <v>2306</v>
      </c>
      <c r="N62" s="2083"/>
    </row>
    <row r="63" spans="2:14" ht="15" customHeight="1">
      <c r="E63" s="894" t="s">
        <v>2428</v>
      </c>
      <c r="F63" s="924" t="s">
        <v>2429</v>
      </c>
      <c r="G63" s="884">
        <v>4000</v>
      </c>
      <c r="L63" s="939" t="str">
        <f>'Points System'!H639</f>
        <v>(ii)</v>
      </c>
      <c r="M63" s="2084" t="s">
        <v>2443</v>
      </c>
      <c r="N63" s="2085"/>
    </row>
    <row r="64" spans="2:14" ht="15" customHeight="1">
      <c r="E64" s="894" t="s">
        <v>2444</v>
      </c>
      <c r="F64" s="924" t="s">
        <v>2429</v>
      </c>
      <c r="G64" s="937">
        <f>G27</f>
        <v>66</v>
      </c>
      <c r="L64" s="939" t="str">
        <f>'Points System'!H674</f>
        <v>(ii)</v>
      </c>
      <c r="M64" s="2084" t="s">
        <v>2445</v>
      </c>
      <c r="N64" s="2085"/>
    </row>
    <row r="65" spans="2:14" ht="15" customHeight="1">
      <c r="E65" s="929" t="s">
        <v>2446</v>
      </c>
      <c r="F65" s="851"/>
      <c r="G65" s="934">
        <f>G62*G63*G64</f>
        <v>1584000</v>
      </c>
      <c r="L65" s="939" t="str">
        <f>IF(OR('Points System'!H698="(ii)",'Points System'!H698="(i)"),"(i)","N/A")</f>
        <v>N/A</v>
      </c>
      <c r="M65" s="2084" t="s">
        <v>2447</v>
      </c>
      <c r="N65" s="2085"/>
    </row>
    <row r="66" spans="2:14" ht="15" customHeight="1">
      <c r="C66" s="885"/>
      <c r="G66" s="925"/>
      <c r="L66" s="940" t="str">
        <f>'Points System'!H712</f>
        <v>N/A</v>
      </c>
      <c r="M66" s="2084" t="s">
        <v>2347</v>
      </c>
      <c r="N66" s="2085"/>
    </row>
    <row r="67" spans="2:14" ht="15" customHeight="1">
      <c r="E67" s="894" t="s">
        <v>2448</v>
      </c>
      <c r="G67" s="937">
        <f>COUNTIFS(L62:L69,"(i)")</f>
        <v>1</v>
      </c>
      <c r="L67" s="939" t="str">
        <f>'Points System'!H724</f>
        <v>N/A</v>
      </c>
      <c r="M67" s="2084" t="s">
        <v>2449</v>
      </c>
      <c r="N67" s="2085"/>
    </row>
    <row r="68" spans="2:14" ht="15" customHeight="1">
      <c r="E68" s="894" t="s">
        <v>2428</v>
      </c>
      <c r="F68" s="924" t="s">
        <v>2429</v>
      </c>
      <c r="G68" s="935">
        <v>4000</v>
      </c>
      <c r="L68" s="939" t="str">
        <f>'Points System'!H740</f>
        <v>(ii)</v>
      </c>
      <c r="M68" s="2084" t="s">
        <v>2450</v>
      </c>
      <c r="N68" s="2085"/>
    </row>
    <row r="69" spans="2:14" ht="15" customHeight="1" thickBot="1">
      <c r="E69" s="929" t="s">
        <v>2451</v>
      </c>
      <c r="F69" s="851"/>
      <c r="G69" s="934">
        <f>G64*G67*G68</f>
        <v>264000</v>
      </c>
      <c r="L69" s="941" t="str">
        <f>'Points System'!H752</f>
        <v>(ii)</v>
      </c>
      <c r="M69" s="2093" t="s">
        <v>2351</v>
      </c>
      <c r="N69" s="2094"/>
    </row>
    <row r="70" spans="2:14" ht="15" customHeight="1"/>
    <row r="71" spans="2:14" ht="15" customHeight="1">
      <c r="C71" s="888" t="s">
        <v>2452</v>
      </c>
    </row>
    <row r="72" spans="2:14" ht="15" customHeight="1">
      <c r="C72" s="885" t="s">
        <v>2453</v>
      </c>
      <c r="G72" s="848"/>
    </row>
    <row r="73" spans="2:14" ht="15" customHeight="1">
      <c r="C73" s="885" t="s">
        <v>2454</v>
      </c>
      <c r="G73" s="848"/>
    </row>
    <row r="74" spans="2:14" ht="15" customHeight="1">
      <c r="C74" s="885" t="s">
        <v>2455</v>
      </c>
      <c r="G74" s="848"/>
    </row>
    <row r="75" spans="2:14" ht="15" customHeight="1">
      <c r="C75" s="885" t="s">
        <v>2456</v>
      </c>
      <c r="G75" s="848"/>
    </row>
    <row r="76" spans="2:14" ht="15" customHeight="1"/>
    <row r="77" spans="2:14" ht="15" customHeight="1">
      <c r="B77" s="886"/>
      <c r="C77" s="885"/>
      <c r="E77" s="894" t="s">
        <v>2457</v>
      </c>
      <c r="G77" s="887" t="b">
        <f>COUNTIFS(G72:G75,"Yes")&gt;=1</f>
        <v>0</v>
      </c>
    </row>
    <row r="78" spans="2:14" ht="15" customHeight="1">
      <c r="E78" s="885"/>
    </row>
    <row r="79" spans="2:14" ht="15" customHeight="1">
      <c r="E79" s="894" t="s">
        <v>2444</v>
      </c>
      <c r="F79" s="924" t="s">
        <v>2429</v>
      </c>
      <c r="G79" s="925">
        <f>G27</f>
        <v>66</v>
      </c>
    </row>
    <row r="80" spans="2:14" ht="15" customHeight="1">
      <c r="E80" s="894" t="s">
        <v>2428</v>
      </c>
      <c r="F80" s="924" t="s">
        <v>2429</v>
      </c>
      <c r="G80" s="935">
        <v>25000</v>
      </c>
    </row>
    <row r="81" spans="2:14" ht="15" customHeight="1">
      <c r="E81" s="929" t="s">
        <v>2458</v>
      </c>
      <c r="F81" s="851"/>
      <c r="G81" s="934">
        <f>G77*G80*G64</f>
        <v>0</v>
      </c>
    </row>
    <row r="82" spans="2:14" ht="15" customHeight="1">
      <c r="C82" s="885"/>
      <c r="E82" s="885"/>
    </row>
    <row r="83" spans="2:14" ht="15" customHeight="1">
      <c r="E83" s="929" t="s">
        <v>2459</v>
      </c>
      <c r="G83" s="934">
        <f>G81+G69+G65</f>
        <v>1848000</v>
      </c>
    </row>
    <row r="84" spans="2:14" ht="15" customHeight="1"/>
    <row r="85" spans="2:14" ht="15" customHeight="1">
      <c r="B85" s="874" t="str">
        <f>B14</f>
        <v>F. Opportunity Benefit</v>
      </c>
      <c r="C85" s="875"/>
      <c r="D85" s="875"/>
      <c r="E85" s="875"/>
      <c r="F85" s="875"/>
      <c r="G85" s="875"/>
      <c r="H85" s="875"/>
      <c r="I85" s="876"/>
    </row>
    <row r="86" spans="2:14" ht="15" customHeight="1" thickBot="1"/>
    <row r="87" spans="2:14" ht="15" customHeight="1">
      <c r="C87" s="885" t="s">
        <v>2460</v>
      </c>
      <c r="G87" s="848"/>
      <c r="L87" s="2095" t="s">
        <v>928</v>
      </c>
      <c r="M87" s="2096"/>
      <c r="N87" s="942">
        <v>30000</v>
      </c>
    </row>
    <row r="88" spans="2:14" ht="15" customHeight="1">
      <c r="C88" s="885" t="s">
        <v>2461</v>
      </c>
      <c r="G88" s="889" t="str">
        <f>IF(Application!D211="Large Family","Yes","No")</f>
        <v>No</v>
      </c>
      <c r="L88" s="2089" t="s">
        <v>932</v>
      </c>
      <c r="M88" s="2090"/>
      <c r="N88" s="943">
        <v>20000</v>
      </c>
    </row>
    <row r="89" spans="2:14" ht="15" customHeight="1" thickBot="1">
      <c r="C89" s="885" t="s">
        <v>2462</v>
      </c>
      <c r="G89" s="848"/>
      <c r="L89" s="2091" t="s">
        <v>939</v>
      </c>
      <c r="M89" s="2092"/>
      <c r="N89" s="944">
        <v>10000</v>
      </c>
    </row>
    <row r="90" spans="2:14" ht="15" customHeight="1">
      <c r="C90" s="885" t="s">
        <v>2463</v>
      </c>
      <c r="G90" s="849" t="str">
        <f>Application!T193</f>
        <v>Moderate Resource</v>
      </c>
    </row>
    <row r="91" spans="2:14" ht="15" customHeight="1">
      <c r="C91" s="885"/>
    </row>
    <row r="92" spans="2:14" ht="15" customHeight="1">
      <c r="E92" s="894" t="s">
        <v>2457</v>
      </c>
      <c r="G92" s="887" t="b">
        <f>AND(COUNTIFS(G88:G89,"Yes")&gt;=1,G87="Yes")</f>
        <v>0</v>
      </c>
    </row>
    <row r="93" spans="2:14" ht="15" customHeight="1">
      <c r="E93" s="894"/>
      <c r="G93" s="887"/>
    </row>
    <row r="94" spans="2:14" ht="15" customHeight="1">
      <c r="E94" s="894" t="s">
        <v>2428</v>
      </c>
      <c r="G94" s="886">
        <f>IFERROR(INDEX(N87:N89,MATCH(LEFT(G90,17),L87:L89,0)),0)</f>
        <v>10000</v>
      </c>
    </row>
    <row r="95" spans="2:14" ht="15" customHeight="1">
      <c r="E95" s="894" t="str">
        <f>E64</f>
        <v>Bedroom-Adjusted Low-Income Units</v>
      </c>
      <c r="F95" s="924" t="s">
        <v>2429</v>
      </c>
      <c r="G95" s="925">
        <f>G27</f>
        <v>66</v>
      </c>
    </row>
    <row r="96" spans="2:14" ht="15" customHeight="1">
      <c r="D96" s="851"/>
      <c r="E96" s="929" t="s">
        <v>2464</v>
      </c>
      <c r="F96" s="851"/>
      <c r="G96" s="934">
        <f>G95*G94*G92</f>
        <v>0</v>
      </c>
    </row>
    <row r="97" spans="2:9" ht="15" customHeight="1"/>
    <row r="98" spans="2:9" ht="15" customHeight="1">
      <c r="B98" s="874" t="s">
        <v>2465</v>
      </c>
      <c r="C98" s="875"/>
      <c r="D98" s="875"/>
      <c r="E98" s="875"/>
      <c r="F98" s="875"/>
      <c r="G98" s="875"/>
      <c r="H98" s="875"/>
      <c r="I98" s="876"/>
    </row>
    <row r="99" spans="2:9" ht="15" customHeight="1"/>
    <row r="100" spans="2:9" ht="15" customHeight="1">
      <c r="F100" s="927" t="s">
        <v>2466</v>
      </c>
      <c r="G100" s="848"/>
    </row>
    <row r="101" spans="2:9" ht="15" customHeight="1">
      <c r="F101" s="927"/>
    </row>
    <row r="102" spans="2:9" ht="15" customHeight="1">
      <c r="E102" s="894" t="s">
        <v>2457</v>
      </c>
      <c r="G102" s="887" t="b">
        <f>G100="Yes"</f>
        <v>0</v>
      </c>
    </row>
    <row r="103" spans="2:9" ht="15" customHeight="1"/>
    <row r="104" spans="2:9" ht="15" customHeight="1">
      <c r="E104" s="894" t="str">
        <f>E64</f>
        <v>Bedroom-Adjusted Low-Income Units</v>
      </c>
      <c r="G104" s="925">
        <f>G27</f>
        <v>66</v>
      </c>
    </row>
    <row r="105" spans="2:9" ht="15" customHeight="1">
      <c r="E105" s="894" t="s">
        <v>2428</v>
      </c>
      <c r="F105" s="924" t="s">
        <v>2429</v>
      </c>
      <c r="G105" s="855">
        <v>20000</v>
      </c>
    </row>
    <row r="106" spans="2:9" ht="15" customHeight="1">
      <c r="E106" s="929" t="s">
        <v>2467</v>
      </c>
      <c r="F106" s="851"/>
      <c r="G106" s="934">
        <f>G102*G105*G104</f>
        <v>0</v>
      </c>
    </row>
    <row r="107" spans="2:9" ht="15" customHeight="1"/>
    <row r="108" spans="2:9" ht="15" customHeight="1">
      <c r="B108" s="874" t="s">
        <v>1822</v>
      </c>
      <c r="C108" s="875"/>
      <c r="D108" s="875"/>
      <c r="E108" s="875"/>
      <c r="F108" s="875"/>
      <c r="G108" s="875"/>
      <c r="H108" s="875"/>
      <c r="I108" s="876"/>
    </row>
    <row r="109" spans="2:9" ht="15" customHeight="1"/>
    <row r="110" spans="2:9" ht="15" customHeight="1">
      <c r="C110" s="2086" t="s">
        <v>2468</v>
      </c>
      <c r="D110" s="2086"/>
      <c r="E110" s="2086"/>
      <c r="F110" s="2086"/>
    </row>
    <row r="111" spans="2:9" ht="15" customHeight="1">
      <c r="C111" s="2086"/>
      <c r="D111" s="2086"/>
      <c r="E111" s="2086"/>
      <c r="F111" s="2086"/>
      <c r="G111" s="848"/>
    </row>
    <row r="112" spans="2:9" ht="15" customHeight="1"/>
    <row r="113" spans="2:9" ht="15" customHeight="1">
      <c r="C113" s="849" t="s">
        <v>2469</v>
      </c>
      <c r="G113" s="2087"/>
      <c r="H113" s="2087"/>
    </row>
    <row r="114" spans="2:9" ht="15" customHeight="1">
      <c r="G114" s="2087"/>
      <c r="H114" s="2087"/>
    </row>
    <row r="115" spans="2:9" ht="15" customHeight="1">
      <c r="G115" s="2088"/>
      <c r="H115" s="2088"/>
    </row>
    <row r="116" spans="2:9" ht="15" customHeight="1">
      <c r="G116" s="1028"/>
      <c r="H116" s="1028"/>
    </row>
    <row r="117" spans="2:9" ht="15" customHeight="1">
      <c r="B117" s="874" t="s">
        <v>2470</v>
      </c>
      <c r="C117" s="875"/>
      <c r="D117" s="875"/>
      <c r="E117" s="875"/>
      <c r="F117" s="875"/>
      <c r="G117" s="875"/>
      <c r="H117" s="875"/>
      <c r="I117" s="876"/>
    </row>
    <row r="118" spans="2:9" ht="15" customHeight="1"/>
    <row r="119" spans="2:9" ht="15" customHeight="1">
      <c r="E119" s="894" t="s">
        <v>980</v>
      </c>
      <c r="G119" s="849" t="str">
        <f>IF(Application!T189="","",Application!T189)</f>
        <v>Orange</v>
      </c>
    </row>
    <row r="120" spans="2:9" ht="15" customHeight="1">
      <c r="E120" s="894"/>
      <c r="G120" s="886"/>
    </row>
    <row r="121" spans="2:9" ht="15" customHeight="1">
      <c r="E121" s="894" t="str">
        <f>"2-Bedroom "&amp;G119&amp;" County Basis Limit"</f>
        <v>2-Bedroom Orange County Basis Limit</v>
      </c>
      <c r="G121" s="886">
        <f>Application!R987</f>
        <v>552000</v>
      </c>
    </row>
    <row r="122" spans="2:9" ht="15" customHeight="1">
      <c r="E122" s="894" t="s">
        <v>2471</v>
      </c>
      <c r="G122" s="886">
        <f>MEDIAN((Application!BR806:BR863))</f>
        <v>489600</v>
      </c>
    </row>
    <row r="123" spans="2:9" ht="15" customHeight="1">
      <c r="D123" s="851"/>
      <c r="E123" s="929" t="s">
        <v>2472</v>
      </c>
      <c r="F123" s="945"/>
      <c r="G123" s="946">
        <f>((G121-G122)/G122)*0.25</f>
        <v>3.1862745098039214E-2</v>
      </c>
      <c r="H123" s="847"/>
      <c r="I123" s="847"/>
    </row>
    <row r="124" spans="2:9" ht="15" customHeight="1">
      <c r="D124" s="850"/>
      <c r="E124" s="85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Philip Choi</cp:lastModifiedBy>
  <cp:revision/>
  <dcterms:created xsi:type="dcterms:W3CDTF">2007-12-27T18:26:28Z</dcterms:created>
  <dcterms:modified xsi:type="dcterms:W3CDTF">2024-08-27T12:39:42Z</dcterms:modified>
  <cp:category/>
  <cp:contentStatus/>
</cp:coreProperties>
</file>